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Tables/pivotTable4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1.xml" ContentType="application/vnd.openxmlformats-officedocument.spreadsheetml.pivotTable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calcChain.xml" ContentType="application/vnd.openxmlformats-officedocument.spreadsheetml.calcChai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docProps/app.xml" ContentType="application/vnd.openxmlformats-officedocument.extended-properties+xml"/>
  <Override PartName="/docProps/core.xml" ContentType="application/vnd.openxmlformats-package.core-properties+xml"/>
  <Override PartName="/xl/pivotCache/pivotCacheRecords2.xml" ContentType="application/vnd.openxmlformats-officedocument.spreadsheetml.pivotCacheRecord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 hidePivotFieldList="1"/>
  <xr:revisionPtr revIDLastSave="0" documentId="13_ncr:1_{4D4DF5E0-4E14-4CED-8661-595283149F40}" xr6:coauthVersionLast="36" xr6:coauthVersionMax="36" xr10:uidLastSave="{00000000-0000-0000-0000-000000000000}"/>
  <bookViews>
    <workbookView xWindow="0" yWindow="0" windowWidth="21570" windowHeight="8055" tabRatio="756" activeTab="1" xr2:uid="{00000000-000D-0000-FFFF-FFFF00000000}"/>
  </bookViews>
  <sheets>
    <sheet name="Tech Tables" sheetId="26" r:id="rId1"/>
    <sheet name="1 Portfolio" sheetId="13" r:id="rId2"/>
    <sheet name="2 Sector" sheetId="25" r:id="rId3"/>
    <sheet name="3 Program" sheetId="24" r:id="rId4"/>
    <sheet name="4 Program Components" sheetId="23" r:id="rId5"/>
    <sheet name="5 Measure" sheetId="22" r:id="rId6"/>
    <sheet name="Raw Exports--&gt;" sheetId="28" r:id="rId7"/>
    <sheet name="Sector" sheetId="14" r:id="rId8"/>
    <sheet name="Program" sheetId="16" r:id="rId9"/>
    <sheet name="Program Component" sheetId="15" r:id="rId10"/>
    <sheet name="Measure" sheetId="17" r:id="rId11"/>
  </sheets>
  <definedNames>
    <definedName name="_xlnm._FilterDatabase" localSheetId="1" hidden="1">'1 Portfolio'!$A$2:$D$2</definedName>
    <definedName name="_xlnm._FilterDatabase" localSheetId="5" hidden="1">'5 Measure'!$C$4:$E$1000</definedName>
    <definedName name="_xlnm._FilterDatabase" localSheetId="10" hidden="1">Measure!$B$2:$H$15690</definedName>
    <definedName name="_xlnm._FilterDatabase" localSheetId="8" hidden="1">Program!$B$2:$H$2</definedName>
    <definedName name="_xlnm._FilterDatabase" localSheetId="9" hidden="1">'Program Component'!$B$2:$H$2</definedName>
    <definedName name="_xlnm._FilterDatabase" localSheetId="7" hidden="1">Sector!$B$2:$H$2</definedName>
    <definedName name="DynamicPivotTable">OFFSET(INDIRECT('5 Measure'!$A$2),'5 Measure'!$A$3,0,'5 Measure'!$A$4,'5 Measure'!$A$5)</definedName>
    <definedName name="DynamicPivotTable2" localSheetId="4">OFFSET(INDIRECT('4 Program Components'!$A$3),'4 Program Components'!$A$4,0,'4 Program Components'!$A$5,'4 Program Components'!$A$6)</definedName>
    <definedName name="DynamicPivotTable3" localSheetId="3">OFFSET(INDIRECT('3 Program'!$A$3),'3 Program'!$A$4,0,'3 Program'!$A$5,'3 Program'!$A$6)</definedName>
    <definedName name="DynamicPivotTable4" localSheetId="2">OFFSET(INDIRECT('2 Sector'!$A$3),'2 Sector'!$A$4,0,'2 Sector'!$A$5,'2 Sector'!$A$6)</definedName>
    <definedName name="MeasureNames">INDIRECT('5 Measure'!$A$7)</definedName>
    <definedName name="MeasureOutputs" localSheetId="2">OFFSET(#REF!,0,0,COUNTA(#REF!),COUNTA(#REF!))</definedName>
    <definedName name="MeasureOutputs" localSheetId="3">OFFSET(#REF!,0,0,COUNTA(#REF!),COUNTA(#REF!))</definedName>
    <definedName name="MeasureOutputs" localSheetId="4">OFFSET(#REF!,0,0,COUNTA(#REF!),COUNTA(#REF!))</definedName>
    <definedName name="MeasureOutputs">OFFSET(#REF!,0,0,COUNTA(#REF!),COUNTA(#REF!))</definedName>
    <definedName name="Portfolio" localSheetId="2">OFFSET(#REF!, 0, 0, COUNTA(#REF!), 1)</definedName>
    <definedName name="Portfolio" localSheetId="3">OFFSET(#REF!, 0, 0, COUNTA(#REF!), 1)</definedName>
    <definedName name="Portfolio" localSheetId="4">OFFSET(#REF!, 0, 0, COUNTA(#REF!), 1)</definedName>
    <definedName name="Portfolio">OFFSET(#REF!, 0, 0, COUNTA(#REF!), 1)</definedName>
    <definedName name="ProgramName" localSheetId="2">OFFSET(#REF!, 0, 0, COUNTA(#REF!), 1)</definedName>
    <definedName name="ProgramName" localSheetId="3">OFFSET(#REF!, 0, 0, COUNTA(#REF!), 1)</definedName>
    <definedName name="ProgramName" localSheetId="4">OFFSET(#REF!, 0, 0, COUNTA(#REF!), 1)</definedName>
    <definedName name="ProgramName">OFFSET(#REF!, 0, 0, COUNTA(#REF!), 1)</definedName>
    <definedName name="Sector" localSheetId="2">OFFSET(#REF!, 0, 0, COUNTA(#REF!), 1)</definedName>
    <definedName name="Sector" localSheetId="3">OFFSET(#REF!, 0, 0, COUNTA(#REF!), 1)</definedName>
    <definedName name="Sector" localSheetId="4">OFFSET(#REF!, 0, 0, COUNTA(#REF!), 1)</definedName>
    <definedName name="Sector">OFFSET(#REF!, 0, 0, COUNTA(#REF!), 1)</definedName>
    <definedName name="ServiceTerritory" localSheetId="2">OFFSET(#REF!, 0, 0, COUNTA(#REF!), 1)</definedName>
    <definedName name="ServiceTerritory" localSheetId="3">OFFSET(#REF!, 0, 0, COUNTA(#REF!), 1)</definedName>
    <definedName name="ServiceTerritory" localSheetId="4">OFFSET(#REF!, 0, 0, COUNTA(#REF!), 1)</definedName>
    <definedName name="ServiceTerritory">OFFSET(#REF!, 0, 0, COUNTA(#REF!), 1)</definedName>
  </definedNames>
  <calcPr calcId="191029" calcMode="manual"/>
  <pivotCaches>
    <pivotCache cacheId="15" r:id="rId12"/>
    <pivotCache cacheId="19" r:id="rId13"/>
    <pivotCache cacheId="23" r:id="rId14"/>
    <pivotCache cacheId="27" r:id="rId1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363" i="26" l="1"/>
  <c r="B362" i="26"/>
  <c r="B361" i="26"/>
  <c r="B360" i="26"/>
  <c r="B359" i="26"/>
  <c r="B358" i="26"/>
  <c r="B357" i="26"/>
  <c r="B356" i="26"/>
  <c r="B355" i="26"/>
  <c r="B354" i="26"/>
  <c r="B353" i="26"/>
  <c r="B352" i="26"/>
  <c r="B351" i="26"/>
  <c r="B350" i="26"/>
  <c r="B349" i="26"/>
  <c r="B348" i="26"/>
  <c r="B347" i="26"/>
  <c r="B346" i="26"/>
  <c r="B345" i="26"/>
  <c r="B344" i="26"/>
  <c r="B343" i="26"/>
  <c r="B342" i="26"/>
  <c r="B341" i="26"/>
  <c r="B340" i="26"/>
  <c r="B339" i="26"/>
  <c r="B338" i="26"/>
  <c r="B337" i="26"/>
  <c r="B336" i="26"/>
  <c r="B335" i="26"/>
  <c r="B334" i="26"/>
  <c r="B333" i="26"/>
  <c r="B332" i="26"/>
  <c r="B331" i="26"/>
  <c r="B330" i="26"/>
  <c r="B329" i="26"/>
  <c r="B328" i="26"/>
  <c r="B327" i="26"/>
  <c r="B326" i="26"/>
  <c r="B325" i="26"/>
  <c r="B324" i="26"/>
  <c r="B323" i="26"/>
  <c r="B322" i="26"/>
  <c r="B321" i="26"/>
  <c r="B320" i="26"/>
  <c r="B319" i="26"/>
  <c r="B318" i="26"/>
  <c r="B317" i="26"/>
  <c r="B316" i="26"/>
  <c r="B315" i="26"/>
  <c r="B314" i="26"/>
  <c r="B313" i="26"/>
  <c r="B312" i="26"/>
  <c r="B311" i="26"/>
  <c r="B310" i="26"/>
  <c r="B309" i="26"/>
  <c r="B308" i="26"/>
  <c r="B303" i="26"/>
  <c r="B298" i="26"/>
  <c r="B297" i="26"/>
  <c r="B296" i="26"/>
  <c r="B295" i="26"/>
  <c r="B290" i="26"/>
  <c r="B289" i="26"/>
  <c r="B288" i="26"/>
  <c r="B287" i="26"/>
  <c r="B286" i="26"/>
  <c r="B285" i="26"/>
  <c r="B284" i="26"/>
  <c r="B283" i="26"/>
  <c r="B282" i="26"/>
  <c r="B281" i="26"/>
  <c r="B280" i="26"/>
  <c r="B279" i="26"/>
  <c r="B278" i="26"/>
  <c r="B277" i="26"/>
  <c r="B276" i="26"/>
  <c r="B275" i="26"/>
  <c r="B274" i="26"/>
  <c r="B273" i="26"/>
  <c r="B272" i="26"/>
  <c r="B271" i="26"/>
  <c r="B270" i="26"/>
  <c r="B269" i="26"/>
  <c r="B268" i="26"/>
  <c r="B263" i="26"/>
  <c r="B262" i="26"/>
  <c r="B261" i="26"/>
  <c r="B260" i="26"/>
  <c r="B259" i="26"/>
  <c r="B254" i="26"/>
  <c r="B253" i="26"/>
  <c r="B252" i="26"/>
  <c r="B251" i="26"/>
  <c r="B250" i="26"/>
  <c r="B249" i="26"/>
  <c r="B248" i="26"/>
  <c r="B247" i="26"/>
  <c r="B246" i="26"/>
  <c r="B245" i="26"/>
  <c r="B244" i="26"/>
  <c r="B243" i="26"/>
  <c r="B238" i="26"/>
  <c r="B237" i="26"/>
  <c r="B236" i="26"/>
  <c r="B235" i="26"/>
  <c r="B234" i="26"/>
  <c r="B233" i="26"/>
  <c r="B232" i="26"/>
  <c r="B231" i="26"/>
  <c r="B230" i="26"/>
  <c r="B225" i="26"/>
  <c r="B224" i="26"/>
  <c r="B219" i="26"/>
  <c r="B218" i="26"/>
  <c r="B213" i="26"/>
  <c r="B212" i="26"/>
  <c r="B211" i="26"/>
  <c r="B206" i="26"/>
  <c r="B205" i="26"/>
  <c r="B204" i="26"/>
  <c r="B199" i="26"/>
  <c r="B194" i="26"/>
  <c r="B193" i="26"/>
  <c r="B192" i="26"/>
  <c r="B191" i="26"/>
  <c r="B190" i="26"/>
  <c r="B189" i="26"/>
  <c r="B188" i="26"/>
  <c r="B187" i="26"/>
  <c r="B186" i="26"/>
  <c r="B185" i="26"/>
  <c r="B184" i="26"/>
  <c r="B183" i="26"/>
  <c r="B182" i="26"/>
  <c r="B181" i="26"/>
  <c r="B180" i="26"/>
  <c r="B179" i="26"/>
  <c r="B178" i="26"/>
  <c r="B177" i="26"/>
  <c r="B176" i="26"/>
  <c r="B175" i="26"/>
  <c r="B174" i="26"/>
  <c r="B173" i="26"/>
  <c r="B172" i="26"/>
  <c r="B171" i="26"/>
  <c r="B170" i="26"/>
  <c r="B169" i="26"/>
  <c r="B168" i="26"/>
  <c r="B167" i="26"/>
  <c r="B166" i="26"/>
  <c r="B165" i="26"/>
  <c r="B164" i="26"/>
  <c r="B163" i="26"/>
  <c r="B162" i="26"/>
  <c r="B161" i="26"/>
  <c r="B160" i="26"/>
  <c r="B159" i="26"/>
  <c r="B158" i="26"/>
  <c r="B157" i="26"/>
  <c r="B156" i="26"/>
  <c r="B155" i="26"/>
  <c r="B154" i="26"/>
  <c r="B153" i="26"/>
  <c r="B152" i="26"/>
  <c r="B151" i="26"/>
  <c r="B146" i="26"/>
  <c r="B141" i="26"/>
  <c r="B140" i="26"/>
  <c r="B139" i="26"/>
  <c r="B138" i="26"/>
  <c r="B137" i="26"/>
  <c r="B136" i="26"/>
  <c r="B135" i="26"/>
  <c r="B134" i="26"/>
  <c r="B133" i="26"/>
  <c r="B132" i="26"/>
  <c r="B131" i="26"/>
  <c r="B130" i="26"/>
  <c r="B129" i="26"/>
  <c r="B128" i="26"/>
  <c r="B127" i="26"/>
  <c r="B126" i="26"/>
  <c r="B125" i="26"/>
  <c r="B124" i="26"/>
  <c r="B123" i="26"/>
  <c r="B122" i="26"/>
  <c r="B121" i="26"/>
  <c r="B120" i="26"/>
  <c r="B119" i="26"/>
  <c r="B118" i="26"/>
  <c r="B117" i="26"/>
  <c r="B116" i="26"/>
  <c r="B115" i="26"/>
  <c r="B114" i="26"/>
  <c r="B113" i="26"/>
  <c r="B112" i="26"/>
  <c r="B111" i="26"/>
  <c r="B110" i="26"/>
  <c r="B109" i="26"/>
  <c r="B108" i="26"/>
  <c r="B107" i="26"/>
  <c r="B106" i="26"/>
  <c r="B105" i="26"/>
  <c r="B104" i="26"/>
  <c r="B103" i="26"/>
  <c r="B102" i="26"/>
  <c r="B101" i="26"/>
  <c r="B100" i="26"/>
  <c r="B99" i="26"/>
  <c r="B98" i="26"/>
  <c r="B97" i="26"/>
  <c r="B96" i="26"/>
  <c r="B95" i="26"/>
  <c r="B94" i="26"/>
  <c r="B93" i="26"/>
  <c r="B92" i="26"/>
  <c r="B91" i="26"/>
  <c r="B90" i="26"/>
  <c r="B89" i="26"/>
  <c r="B88" i="26"/>
  <c r="B87" i="26"/>
  <c r="B86" i="26"/>
  <c r="B85" i="26"/>
  <c r="B84" i="26"/>
  <c r="B83" i="26"/>
  <c r="B82" i="26"/>
  <c r="B81" i="26"/>
  <c r="B80" i="26"/>
  <c r="B79" i="26"/>
  <c r="B78" i="26"/>
  <c r="B77" i="26"/>
  <c r="B76" i="26"/>
  <c r="B75" i="26"/>
  <c r="B74" i="26"/>
  <c r="B73" i="26"/>
  <c r="B72" i="26"/>
  <c r="B71" i="26"/>
  <c r="B70" i="26"/>
  <c r="B69" i="26"/>
  <c r="B68" i="26"/>
  <c r="B67" i="26"/>
  <c r="B66" i="26"/>
  <c r="B65" i="26"/>
  <c r="B64" i="26"/>
  <c r="B63" i="26"/>
  <c r="B62" i="26"/>
  <c r="B61" i="26"/>
  <c r="B60" i="26"/>
  <c r="B59" i="26"/>
  <c r="B58" i="26"/>
  <c r="B57" i="26"/>
  <c r="B56" i="26"/>
  <c r="B55" i="26"/>
  <c r="B54" i="26"/>
  <c r="B53" i="26"/>
  <c r="B52" i="26"/>
  <c r="B51" i="26"/>
  <c r="B50" i="26"/>
  <c r="B49" i="26"/>
  <c r="B48" i="26"/>
  <c r="B47" i="26"/>
  <c r="B46" i="26"/>
  <c r="B45" i="26"/>
  <c r="B44" i="26"/>
  <c r="B43" i="26"/>
  <c r="B42" i="26"/>
  <c r="B41" i="26"/>
  <c r="B40" i="26"/>
  <c r="B39" i="26"/>
  <c r="B38" i="26"/>
  <c r="B37" i="26"/>
  <c r="B36" i="26"/>
  <c r="B35" i="26"/>
  <c r="B34" i="26"/>
  <c r="B33" i="26"/>
  <c r="B32" i="26"/>
  <c r="B31" i="26"/>
  <c r="B30" i="26"/>
  <c r="B29" i="26"/>
  <c r="B28" i="26"/>
  <c r="B23" i="26"/>
  <c r="B22" i="26"/>
  <c r="B21" i="26"/>
  <c r="B20" i="26"/>
  <c r="B19" i="26"/>
  <c r="B18" i="26"/>
  <c r="B17" i="26"/>
  <c r="B16" i="26"/>
  <c r="B15" i="26"/>
  <c r="B14" i="26"/>
  <c r="B13" i="26"/>
  <c r="B12" i="26"/>
  <c r="B11" i="26"/>
  <c r="B10" i="26"/>
  <c r="B5" i="26"/>
  <c r="AD363" i="26" l="1"/>
  <c r="AD362" i="26"/>
  <c r="AD361" i="26"/>
  <c r="AD360" i="26"/>
  <c r="AD359" i="26"/>
  <c r="AD358" i="26"/>
  <c r="AD357" i="26"/>
  <c r="AD356" i="26"/>
  <c r="AD355" i="26"/>
  <c r="AD354" i="26"/>
  <c r="AD353" i="26"/>
  <c r="AD352" i="26"/>
  <c r="AD351" i="26"/>
  <c r="AD350" i="26"/>
  <c r="AD349" i="26"/>
  <c r="AD348" i="26"/>
  <c r="AD347" i="26"/>
  <c r="AD346" i="26"/>
  <c r="AD345" i="26"/>
  <c r="AD344" i="26"/>
  <c r="AD343" i="26"/>
  <c r="AD342" i="26"/>
  <c r="AD341" i="26"/>
  <c r="AD340" i="26"/>
  <c r="AD339" i="26"/>
  <c r="AD338" i="26"/>
  <c r="AD337" i="26"/>
  <c r="AD336" i="26"/>
  <c r="AD335" i="26"/>
  <c r="AD334" i="26"/>
  <c r="AD333" i="26"/>
  <c r="AD332" i="26"/>
  <c r="AD331" i="26"/>
  <c r="AD330" i="26"/>
  <c r="AD329" i="26"/>
  <c r="AD328" i="26"/>
  <c r="AD327" i="26"/>
  <c r="AD326" i="26"/>
  <c r="AD325" i="26"/>
  <c r="AD324" i="26"/>
  <c r="AD323" i="26"/>
  <c r="AD322" i="26"/>
  <c r="AD321" i="26"/>
  <c r="AD320" i="26"/>
  <c r="AD319" i="26"/>
  <c r="AD318" i="26"/>
  <c r="AD317" i="26"/>
  <c r="AD316" i="26"/>
  <c r="AD315" i="26"/>
  <c r="AD314" i="26"/>
  <c r="AD313" i="26"/>
  <c r="AD312" i="26"/>
  <c r="AD311" i="26"/>
  <c r="AD310" i="26"/>
  <c r="AD309" i="26"/>
  <c r="AD308" i="26"/>
  <c r="AD303" i="26"/>
  <c r="AD298" i="26"/>
  <c r="AD297" i="26"/>
  <c r="AD296" i="26"/>
  <c r="AD295" i="26"/>
  <c r="AD290" i="26"/>
  <c r="AD289" i="26"/>
  <c r="AD288" i="26"/>
  <c r="AD287" i="26"/>
  <c r="AD286" i="26"/>
  <c r="AD285" i="26"/>
  <c r="AD284" i="26"/>
  <c r="AD283" i="26"/>
  <c r="AD282" i="26"/>
  <c r="AD281" i="26"/>
  <c r="AD280" i="26"/>
  <c r="AD279" i="26"/>
  <c r="AD278" i="26"/>
  <c r="AD277" i="26"/>
  <c r="AD276" i="26"/>
  <c r="AD275" i="26"/>
  <c r="AD274" i="26"/>
  <c r="AD273" i="26"/>
  <c r="AD272" i="26"/>
  <c r="AD271" i="26"/>
  <c r="AD270" i="26"/>
  <c r="AD269" i="26"/>
  <c r="AD268" i="26"/>
  <c r="AD263" i="26"/>
  <c r="AD262" i="26"/>
  <c r="AD261" i="26"/>
  <c r="AD260" i="26"/>
  <c r="AD259" i="26"/>
  <c r="AD254" i="26"/>
  <c r="AD253" i="26"/>
  <c r="AD252" i="26"/>
  <c r="AD251" i="26"/>
  <c r="AD250" i="26"/>
  <c r="AD249" i="26"/>
  <c r="AD248" i="26"/>
  <c r="AD247" i="26"/>
  <c r="AD246" i="26"/>
  <c r="AD245" i="26"/>
  <c r="AD244" i="26"/>
  <c r="AD243" i="26"/>
  <c r="AD238" i="26"/>
  <c r="AD237" i="26"/>
  <c r="AD236" i="26"/>
  <c r="AD235" i="26"/>
  <c r="AD234" i="26"/>
  <c r="AD233" i="26"/>
  <c r="AD232" i="26"/>
  <c r="AD231" i="26"/>
  <c r="AD230" i="26"/>
  <c r="AD225" i="26"/>
  <c r="AD224" i="26"/>
  <c r="AD219" i="26"/>
  <c r="AD218" i="26"/>
  <c r="AD213" i="26"/>
  <c r="AD212" i="26"/>
  <c r="AD211" i="26"/>
  <c r="AD206" i="26"/>
  <c r="AD205" i="26"/>
  <c r="AD204" i="26"/>
  <c r="AD199" i="26"/>
  <c r="AD194" i="26"/>
  <c r="AD193" i="26"/>
  <c r="AD192" i="26"/>
  <c r="AD191" i="26"/>
  <c r="AD190" i="26"/>
  <c r="AD189" i="26"/>
  <c r="AD188" i="26"/>
  <c r="AD187" i="26"/>
  <c r="AD186" i="26"/>
  <c r="AD185" i="26"/>
  <c r="AD184" i="26"/>
  <c r="AD183" i="26"/>
  <c r="AD182" i="26"/>
  <c r="AD181" i="26"/>
  <c r="AD180" i="26"/>
  <c r="AD179" i="26"/>
  <c r="AD178" i="26"/>
  <c r="AD177" i="26"/>
  <c r="AD176" i="26"/>
  <c r="AD175" i="26"/>
  <c r="AD174" i="26"/>
  <c r="AD173" i="26"/>
  <c r="AD172" i="26"/>
  <c r="AD171" i="26"/>
  <c r="AD170" i="26"/>
  <c r="AD169" i="26"/>
  <c r="AD168" i="26"/>
  <c r="AD167" i="26"/>
  <c r="AD166" i="26"/>
  <c r="AD165" i="26"/>
  <c r="AD164" i="26"/>
  <c r="AD163" i="26"/>
  <c r="AD162" i="26"/>
  <c r="AD161" i="26"/>
  <c r="AD160" i="26"/>
  <c r="AD159" i="26"/>
  <c r="AD158" i="26"/>
  <c r="AD157" i="26"/>
  <c r="AD156" i="26"/>
  <c r="AD155" i="26"/>
  <c r="AD154" i="26"/>
  <c r="AD153" i="26"/>
  <c r="AD152" i="26"/>
  <c r="AD151" i="26"/>
  <c r="AD146" i="26"/>
  <c r="AD141" i="26"/>
  <c r="AD140" i="26"/>
  <c r="AD139" i="26"/>
  <c r="AD138" i="26"/>
  <c r="AD137" i="26"/>
  <c r="AD136" i="26"/>
  <c r="AD135" i="26"/>
  <c r="AD134" i="26"/>
  <c r="AD133" i="26"/>
  <c r="AD132" i="26"/>
  <c r="AD131" i="26"/>
  <c r="AD130" i="26"/>
  <c r="AD129" i="26"/>
  <c r="AD128" i="26"/>
  <c r="AD127" i="26"/>
  <c r="AD126" i="26"/>
  <c r="AD125" i="26"/>
  <c r="AD124" i="26"/>
  <c r="AD123" i="26"/>
  <c r="AD122" i="26"/>
  <c r="AD121" i="26"/>
  <c r="AD120" i="26"/>
  <c r="AD119" i="26"/>
  <c r="AD118" i="26"/>
  <c r="AD117" i="26"/>
  <c r="AD116" i="26"/>
  <c r="AD115" i="26"/>
  <c r="AD114" i="26"/>
  <c r="AD113" i="26"/>
  <c r="AD112" i="26"/>
  <c r="AD111" i="26"/>
  <c r="AD110" i="26"/>
  <c r="AD109" i="26"/>
  <c r="AD108" i="26"/>
  <c r="AD107" i="26"/>
  <c r="AD106" i="26"/>
  <c r="AD105" i="26"/>
  <c r="AD104" i="26"/>
  <c r="AD103" i="26"/>
  <c r="AD102" i="26"/>
  <c r="AD101" i="26"/>
  <c r="AD100" i="26"/>
  <c r="AD99" i="26"/>
  <c r="AD98" i="26"/>
  <c r="AD97" i="26"/>
  <c r="AD96" i="26"/>
  <c r="AD95" i="26"/>
  <c r="AD94" i="26"/>
  <c r="AD93" i="26"/>
  <c r="AD92" i="26"/>
  <c r="AD91" i="26"/>
  <c r="AD90" i="26"/>
  <c r="AD89" i="26"/>
  <c r="AD88" i="26"/>
  <c r="AD87" i="26"/>
  <c r="AD86" i="26"/>
  <c r="AD85" i="26"/>
  <c r="AD84" i="26"/>
  <c r="AD83" i="26"/>
  <c r="AD82" i="26"/>
  <c r="AD81" i="26"/>
  <c r="AD80" i="26"/>
  <c r="AD79" i="26"/>
  <c r="AD78" i="26"/>
  <c r="AD77" i="26"/>
  <c r="AD76" i="26"/>
  <c r="AD75" i="26"/>
  <c r="AD74" i="26"/>
  <c r="AD73" i="26"/>
  <c r="AD72" i="26"/>
  <c r="AD71" i="26"/>
  <c r="AD70" i="26"/>
  <c r="AD69" i="26"/>
  <c r="AD68" i="26"/>
  <c r="AD67" i="26"/>
  <c r="AD66" i="26"/>
  <c r="AD65" i="26"/>
  <c r="AD64" i="26"/>
  <c r="AD63" i="26"/>
  <c r="AD62" i="26"/>
  <c r="AD61" i="26"/>
  <c r="AD60" i="26"/>
  <c r="AD59" i="26"/>
  <c r="AD58" i="26"/>
  <c r="AD57" i="26"/>
  <c r="AD56" i="26"/>
  <c r="AD55" i="26"/>
  <c r="AD54" i="26"/>
  <c r="AD53" i="26"/>
  <c r="AD52" i="26"/>
  <c r="AD51" i="26"/>
  <c r="AD50" i="26"/>
  <c r="AD49" i="26"/>
  <c r="AD48" i="26"/>
  <c r="AD47" i="26"/>
  <c r="AD46" i="26"/>
  <c r="AD45" i="26"/>
  <c r="AD44" i="26"/>
  <c r="AD43" i="26"/>
  <c r="AD42" i="26"/>
  <c r="AD41" i="26"/>
  <c r="AD40" i="26"/>
  <c r="AD39" i="26"/>
  <c r="AD38" i="26"/>
  <c r="AD37" i="26"/>
  <c r="AD36" i="26"/>
  <c r="AD35" i="26"/>
  <c r="AD34" i="26"/>
  <c r="AD33" i="26"/>
  <c r="AD32" i="26"/>
  <c r="AD31" i="26"/>
  <c r="AD30" i="26"/>
  <c r="AD29" i="26"/>
  <c r="AD28" i="26"/>
  <c r="AD23" i="26"/>
  <c r="AD22" i="26"/>
  <c r="AD21" i="26"/>
  <c r="AD20" i="26"/>
  <c r="AD19" i="26"/>
  <c r="AD18" i="26"/>
  <c r="AD17" i="26"/>
  <c r="AD16" i="26"/>
  <c r="AD15" i="26"/>
  <c r="AD14" i="26"/>
  <c r="AD13" i="26"/>
  <c r="AD12" i="26"/>
  <c r="AD11" i="26"/>
  <c r="AD10" i="26"/>
  <c r="AD5" i="26" l="1"/>
  <c r="A3" i="22" l="1"/>
  <c r="A5" i="22"/>
  <c r="A4" i="22"/>
  <c r="A6" i="25" l="1"/>
  <c r="A6" i="24"/>
  <c r="A6" i="23"/>
  <c r="A4" i="25" l="1"/>
  <c r="A5" i="25"/>
  <c r="A5" i="24"/>
  <c r="A4" i="24"/>
  <c r="A5" i="23"/>
  <c r="A4" i="23"/>
  <c r="F55" i="26" l="1" a="1"/>
  <c r="F274" i="26" a="1"/>
  <c r="H323" i="26" a="1"/>
  <c r="D151" i="26" a="1"/>
  <c r="E73" i="26" a="1"/>
  <c r="G95" i="26" a="1"/>
  <c r="G152" i="26" a="1"/>
  <c r="G38" i="26" a="1"/>
  <c r="G183" i="26" a="1"/>
  <c r="D22" i="26" a="1"/>
  <c r="E18" i="26" a="1"/>
  <c r="F236" i="26" a="1"/>
  <c r="E94" i="26" a="1"/>
  <c r="H182" i="26" a="1"/>
  <c r="G122" i="26" a="1"/>
  <c r="C332" i="26" a="1"/>
  <c r="D343" i="26" a="1"/>
  <c r="C283" i="26" a="1"/>
  <c r="C297" i="26" a="1"/>
  <c r="D351" i="26" a="1"/>
  <c r="E259" i="26" a="1"/>
  <c r="C100" i="26" a="1"/>
  <c r="F344" i="26" a="1"/>
  <c r="C360" i="26" a="1"/>
  <c r="F34" i="26" a="1"/>
  <c r="E213" i="26" a="1"/>
  <c r="G278" i="26" a="1"/>
  <c r="G273" i="26" a="1"/>
  <c r="G237" i="26" a="1"/>
  <c r="H121" i="26" a="1"/>
  <c r="D232" i="26" a="1"/>
  <c r="F172" i="26" a="1"/>
  <c r="E232" i="26" a="1"/>
  <c r="D132" i="26" a="1"/>
  <c r="F308" i="26" a="1"/>
  <c r="D190" i="26" a="1"/>
  <c r="D154" i="26" a="1"/>
  <c r="F103" i="26" a="1"/>
  <c r="D270" i="26" a="1"/>
  <c r="H16" i="26" a="1"/>
  <c r="C106" i="26" a="1"/>
  <c r="G285" i="26" a="1"/>
  <c r="E193" i="26" a="1"/>
  <c r="D233" i="26" a="1"/>
  <c r="W75" i="26" a="1"/>
  <c r="E176" i="26" a="1"/>
  <c r="E114" i="26" a="1"/>
  <c r="G157" i="26" a="1"/>
  <c r="G330" i="26" a="1"/>
  <c r="E79" i="26" a="1"/>
  <c r="E314" i="26" a="1"/>
  <c r="F111" i="26" a="1"/>
  <c r="W90" i="26" a="1"/>
  <c r="G171" i="26" a="1"/>
  <c r="G104" i="26" a="1"/>
  <c r="F270" i="26" a="1"/>
  <c r="E72" i="26" a="1"/>
  <c r="D327" i="26" a="1"/>
  <c r="E188" i="26" a="1"/>
  <c r="H116" i="26" a="1"/>
  <c r="F121" i="26" a="1"/>
  <c r="G308" i="26" a="1"/>
  <c r="D236" i="26" a="1"/>
  <c r="C170" i="26" a="1"/>
  <c r="D199" i="26" a="1"/>
  <c r="E332" i="26" a="1"/>
  <c r="C251" i="26" a="1"/>
  <c r="C73" i="26" a="1"/>
  <c r="W211" i="26" a="1"/>
  <c r="H246" i="26" a="1"/>
  <c r="F11" i="26" a="1"/>
  <c r="F134" i="26" a="1"/>
  <c r="F230" i="26" a="1"/>
  <c r="F131" i="26" a="1"/>
  <c r="G341" i="26" a="1"/>
  <c r="D278" i="26" a="1"/>
  <c r="G87" i="26" a="1"/>
  <c r="H92" i="26" a="1"/>
  <c r="H251" i="26" a="1"/>
  <c r="H37" i="26" a="1"/>
  <c r="E262" i="26" a="1"/>
  <c r="W156" i="26" a="1"/>
  <c r="F19" i="26" a="1"/>
  <c r="F73" i="26" a="1"/>
  <c r="G356" i="26" a="1"/>
  <c r="C261" i="26" a="1"/>
  <c r="G154" i="26" a="1"/>
  <c r="F211" i="26" a="1"/>
  <c r="G101" i="26" a="1"/>
  <c r="F123" i="26" a="1"/>
  <c r="E101" i="26" a="1"/>
  <c r="E159" i="26" a="1"/>
  <c r="E127" i="26" a="1"/>
  <c r="C117" i="26" a="1"/>
  <c r="H315" i="26" a="1"/>
  <c r="E33" i="26" a="1"/>
  <c r="E108" i="26" a="1"/>
  <c r="E323" i="26" a="1"/>
  <c r="F194" i="26" a="1"/>
  <c r="C188" i="26" a="1"/>
  <c r="F206" i="26" a="1"/>
  <c r="H105" i="26" a="1"/>
  <c r="C326" i="26" a="1"/>
  <c r="E335" i="26" a="1"/>
  <c r="C107" i="26" a="1"/>
  <c r="H336" i="26" a="1"/>
  <c r="H163" i="26" a="1"/>
  <c r="H44" i="26" a="1"/>
  <c r="H250" i="26" a="1"/>
  <c r="E233" i="26" a="1"/>
  <c r="F269" i="26" a="1"/>
  <c r="E120" i="26" a="1"/>
  <c r="F70" i="26" a="1"/>
  <c r="E110" i="26" a="1"/>
  <c r="H327" i="26" a="1"/>
  <c r="D191" i="26" a="1"/>
  <c r="G268" i="26" a="1"/>
  <c r="F100" i="26" a="1"/>
  <c r="C183" i="26" a="1"/>
  <c r="W34" i="26" a="1"/>
  <c r="D328" i="26" a="1"/>
  <c r="D261" i="26" a="1"/>
  <c r="G170" i="26" a="1"/>
  <c r="D15" i="26" a="1"/>
  <c r="W281" i="26" a="1"/>
  <c r="E164" i="26" a="1"/>
  <c r="E288" i="26" a="1"/>
  <c r="H185" i="26" a="1"/>
  <c r="G11" i="26" a="1"/>
  <c r="F358" i="26" a="1"/>
  <c r="F105" i="26" a="1"/>
  <c r="G50" i="26" a="1"/>
  <c r="C279" i="26" a="1"/>
  <c r="H188" i="26" a="1"/>
  <c r="F37" i="26" a="1"/>
  <c r="G321" i="26" a="1"/>
  <c r="C329" i="26" a="1"/>
  <c r="E97" i="26" a="1"/>
  <c r="F322" i="26" a="1"/>
  <c r="G260" i="26" a="1"/>
  <c r="D213" i="26" a="1"/>
  <c r="F259" i="26" a="1"/>
  <c r="W57" i="26" a="1"/>
  <c r="H115" i="26" a="1"/>
  <c r="E153" i="26" a="1"/>
  <c r="G188" i="26" a="1"/>
  <c r="C211" i="26" a="1"/>
  <c r="F119" i="26" a="1"/>
  <c r="W247" i="26" a="1"/>
  <c r="D107" i="26" a="1"/>
  <c r="D78" i="26" a="1"/>
  <c r="E282" i="26" a="1"/>
  <c r="H192" i="26" a="1"/>
  <c r="C64" i="26" a="1"/>
  <c r="D67" i="26" a="1"/>
  <c r="D19" i="26" a="1"/>
  <c r="H14" i="26" a="1"/>
  <c r="G269" i="26" a="1"/>
  <c r="F268" i="26" a="1"/>
  <c r="H160" i="26" a="1"/>
  <c r="H162" i="26" a="1"/>
  <c r="W328" i="26" a="1"/>
  <c r="D174" i="26" a="1"/>
  <c r="F251" i="26" a="1"/>
  <c r="H190" i="26" a="1"/>
  <c r="E51" i="26" a="1"/>
  <c r="E243" i="26" a="1"/>
  <c r="W30" i="26" a="1"/>
  <c r="E112" i="26" a="1"/>
  <c r="E331" i="26" a="1"/>
  <c r="G32" i="26" a="1"/>
  <c r="G19" i="26" a="1"/>
  <c r="H84" i="26" a="1"/>
  <c r="H184" i="26" a="1"/>
  <c r="E157" i="26" a="1"/>
  <c r="E235" i="26" a="1"/>
  <c r="D23" i="26" a="1"/>
  <c r="E273" i="26" a="1"/>
  <c r="D134" i="26" a="1"/>
  <c r="G206" i="26" a="1"/>
  <c r="E125" i="26" a="1"/>
  <c r="H276" i="26" a="1"/>
  <c r="W272" i="26" a="1"/>
  <c r="G354" i="26" a="1"/>
  <c r="G253" i="26" a="1"/>
  <c r="G35" i="26" a="1"/>
  <c r="G172" i="26" a="1"/>
  <c r="H177" i="26" a="1"/>
  <c r="D153" i="26" a="1"/>
  <c r="C250" i="26" a="1"/>
  <c r="H358" i="26" a="1"/>
  <c r="H297" i="26" a="1"/>
  <c r="C140" i="26" a="1"/>
  <c r="E163" i="26" a="1"/>
  <c r="G351" i="26" a="1"/>
  <c r="E28" i="26" a="1"/>
  <c r="H248" i="26" a="1"/>
  <c r="E325" i="26" a="1"/>
  <c r="H82" i="26" a="1"/>
  <c r="E312" i="26" a="1"/>
  <c r="D76" i="26" a="1"/>
  <c r="E280" i="26" a="1"/>
  <c r="C72" i="26" a="1"/>
  <c r="H345" i="26" a="1"/>
  <c r="E50" i="26" a="1"/>
  <c r="F83" i="26" a="1"/>
  <c r="H106" i="26" a="1"/>
  <c r="F312" i="26" a="1"/>
  <c r="E231" i="26" a="1"/>
  <c r="E350" i="26" a="1"/>
  <c r="H285" i="26" a="1"/>
  <c r="G55" i="26" a="1"/>
  <c r="F102" i="26" a="1"/>
  <c r="E68" i="26" a="1"/>
  <c r="F345" i="26" a="1"/>
  <c r="G289" i="26" a="1"/>
  <c r="W130" i="26" a="1"/>
  <c r="E58" i="26" a="1"/>
  <c r="H19" i="26" a="1"/>
  <c r="C354" i="26" a="1"/>
  <c r="C345" i="26" a="1"/>
  <c r="C319" i="26" a="1"/>
  <c r="C131" i="26" a="1"/>
  <c r="E119" i="26" a="1"/>
  <c r="D345" i="26" a="1"/>
  <c r="F82" i="26" a="1"/>
  <c r="W269" i="26" a="1"/>
  <c r="E347" i="26" a="1"/>
  <c r="E128" i="26" a="1"/>
  <c r="E116" i="26" a="1"/>
  <c r="G15" i="26" a="1"/>
  <c r="E286" i="26" a="1"/>
  <c r="C22" i="26" a="1"/>
  <c r="G88" i="26" a="1"/>
  <c r="F338" i="26" a="1"/>
  <c r="H39" i="26" a="1"/>
  <c r="F166" i="26" a="1"/>
  <c r="D254" i="26" a="1"/>
  <c r="G232" i="26" a="1"/>
  <c r="H130" i="26" a="1"/>
  <c r="H155" i="26" a="1"/>
  <c r="E311" i="26" a="1"/>
  <c r="C71" i="26" a="1"/>
  <c r="E260" i="26" a="1"/>
  <c r="F288" i="26" a="1"/>
  <c r="F118" i="26" a="1"/>
  <c r="G107" i="26" a="1"/>
  <c r="E333" i="26" a="1"/>
  <c r="W354" i="26" a="1"/>
  <c r="G138" i="26" a="1"/>
  <c r="F126" i="26" a="1"/>
  <c r="G344" i="26" a="1"/>
  <c r="E62" i="26" a="1"/>
  <c r="F184" i="26" a="1"/>
  <c r="C259" i="26" a="1"/>
  <c r="G42" i="26" a="1"/>
  <c r="D14" i="26" a="1"/>
  <c r="G225" i="26" a="1"/>
  <c r="D37" i="26" a="1"/>
  <c r="H286" i="26" a="1"/>
  <c r="G318" i="26" a="1"/>
  <c r="D290" i="26" a="1"/>
  <c r="D32" i="26" a="1"/>
  <c r="F249" i="26" a="1"/>
  <c r="D57" i="26" a="1"/>
  <c r="E340" i="26" a="1"/>
  <c r="D298" i="26" a="1"/>
  <c r="C233" i="26" a="1"/>
  <c r="C167" i="26" a="1"/>
  <c r="G342" i="26" a="1"/>
  <c r="H317" i="26" a="1"/>
  <c r="G85" i="26" a="1"/>
  <c r="G363" i="26" a="1"/>
  <c r="D247" i="26" a="1"/>
  <c r="C156" i="26" a="1"/>
  <c r="G191" i="26" a="1"/>
  <c r="W51" i="26" a="1"/>
  <c r="G33" i="26" a="1"/>
  <c r="G317" i="26" a="1"/>
  <c r="F137" i="26" a="1"/>
  <c r="H238" i="26" a="1"/>
  <c r="E140" i="26" a="1"/>
  <c r="F41" i="26" a="1"/>
  <c r="E39" i="26" a="1"/>
  <c r="H259" i="26" a="1"/>
  <c r="E170" i="26" a="1"/>
  <c r="E361" i="26" a="1"/>
  <c r="H112" i="26" a="1"/>
  <c r="H279" i="26" a="1"/>
  <c r="E358" i="26" a="1"/>
  <c r="C275" i="26" a="1"/>
  <c r="D115" i="26" a="1"/>
  <c r="E96" i="26" a="1"/>
  <c r="D51" i="26" a="1"/>
  <c r="F328" i="26" a="1"/>
  <c r="G43" i="26" a="1"/>
  <c r="W268" i="26" a="1"/>
  <c r="E268" i="26" a="1"/>
  <c r="E346" i="26" a="1"/>
  <c r="G190" i="26" a="1"/>
  <c r="C67" i="26" a="1"/>
  <c r="H60" i="26" a="1"/>
  <c r="E278" i="26" a="1"/>
  <c r="E225" i="26" a="1"/>
  <c r="H54" i="26" a="1"/>
  <c r="D13" i="26" a="1"/>
  <c r="G100" i="26" a="1"/>
  <c r="W48" i="26" a="1"/>
  <c r="H91" i="26" a="1"/>
  <c r="H244" i="26" a="1"/>
  <c r="C295" i="26" a="1"/>
  <c r="F188" i="26" a="1"/>
  <c r="H109" i="26" a="1"/>
  <c r="D82" i="26" a="1"/>
  <c r="E104" i="26" a="1"/>
  <c r="F66" i="26" a="1"/>
  <c r="F318" i="26" a="1"/>
  <c r="G116" i="26" a="1"/>
  <c r="W127" i="26" a="1"/>
  <c r="C42" i="26" a="1"/>
  <c r="G192" i="26" a="1"/>
  <c r="C172" i="26" a="1"/>
  <c r="H269" i="26" a="1"/>
  <c r="C190" i="26" a="1"/>
  <c r="C88" i="26" a="1"/>
  <c r="E83" i="26" a="1"/>
  <c r="W174" i="26" a="1"/>
  <c r="C922" i="22" a="1"/>
  <c r="E641" i="22" a="1"/>
  <c r="G360" i="26" a="1"/>
  <c r="C218" i="26" a="1"/>
  <c r="F561" i="22" a="1"/>
  <c r="D769" i="22" a="1"/>
  <c r="W92" i="26" a="1"/>
  <c r="F281" i="26" a="1"/>
  <c r="C27" i="22" a="1"/>
  <c r="E177" i="22" a="1"/>
  <c r="E298" i="26" a="1"/>
  <c r="W184" i="26" a="1"/>
  <c r="D199" i="22" a="1"/>
  <c r="F245" i="22" a="1"/>
  <c r="H164" i="26" a="1"/>
  <c r="H81" i="26" a="1"/>
  <c r="E109" i="26" a="1"/>
  <c r="H40" i="26" a="1"/>
  <c r="W311" i="26" a="1"/>
  <c r="F10" i="26" a="1"/>
  <c r="C235" i="26" a="1"/>
  <c r="C52" i="26" a="1"/>
  <c r="E218" i="26" a="1"/>
  <c r="F332" i="26" a="1"/>
  <c r="D72" i="26" a="1"/>
  <c r="G39" i="26" a="1"/>
  <c r="W251" i="26" a="1"/>
  <c r="H268" i="26" a="1"/>
  <c r="D185" i="26" a="1"/>
  <c r="H47" i="26" a="1"/>
  <c r="G162" i="26" a="1"/>
  <c r="G238" i="26" a="1"/>
  <c r="C598" i="22" a="1"/>
  <c r="E248" i="22" a="1"/>
  <c r="H274" i="26" a="1"/>
  <c r="C36" i="26" a="1"/>
  <c r="F771" i="22" a="1"/>
  <c r="E236" i="26" a="1"/>
  <c r="W315" i="26" a="1"/>
  <c r="G322" i="26" a="1"/>
  <c r="E610" i="22" a="1"/>
  <c r="G243" i="26" a="1"/>
  <c r="W106" i="26" a="1"/>
  <c r="D56" i="26" a="1"/>
  <c r="D249" i="22" a="1"/>
  <c r="G290" i="26" a="1"/>
  <c r="F84" i="26" a="1"/>
  <c r="G250" i="26" a="1"/>
  <c r="F113" i="26" a="1"/>
  <c r="G111" i="26" a="1"/>
  <c r="C238" i="26" a="1"/>
  <c r="E180" i="26" a="1"/>
  <c r="D271" i="26" a="1"/>
  <c r="G30" i="26" a="1"/>
  <c r="D252" i="26" a="1"/>
  <c r="C158" i="26" a="1"/>
  <c r="E106" i="26" a="1"/>
  <c r="F95" i="26" a="1"/>
  <c r="F22" i="26" a="1"/>
  <c r="H236" i="26" a="1"/>
  <c r="C95" i="26" a="1"/>
  <c r="D141" i="26" a="1"/>
  <c r="G179" i="26" a="1"/>
  <c r="H152" i="26" a="1"/>
  <c r="H308" i="26" a="1"/>
  <c r="F225" i="26" a="1"/>
  <c r="H283" i="26" a="1"/>
  <c r="E49" i="26" a="1"/>
  <c r="E171" i="26" a="1"/>
  <c r="F146" i="26" a="1"/>
  <c r="F348" i="26" a="1"/>
  <c r="H287" i="26" a="1"/>
  <c r="E248" i="26" a="1"/>
  <c r="F90" i="26" a="1"/>
  <c r="G323" i="26" a="1"/>
  <c r="H140" i="26" a="1"/>
  <c r="D295" i="26" a="1"/>
  <c r="H15" i="26" a="1"/>
  <c r="D342" i="26" a="1"/>
  <c r="D91" i="26" a="1"/>
  <c r="F140" i="26" a="1"/>
  <c r="E296" i="26" a="1"/>
  <c r="H78" i="26" a="1"/>
  <c r="E160" i="26" a="1"/>
  <c r="E99" i="26" a="1"/>
  <c r="H146" i="26" a="1"/>
  <c r="E238" i="26" a="1"/>
  <c r="H119" i="26" a="1"/>
  <c r="E134" i="26" a="1"/>
  <c r="H99" i="26" a="1"/>
  <c r="G91" i="26" a="1"/>
  <c r="F204" i="26" a="1"/>
  <c r="C357" i="26" a="1"/>
  <c r="H271" i="26" a="1"/>
  <c r="F23" i="26" a="1"/>
  <c r="G310" i="26" a="1"/>
  <c r="H218" i="26" a="1"/>
  <c r="D348" i="26" a="1"/>
  <c r="E187" i="26" a="1"/>
  <c r="D277" i="26" a="1"/>
  <c r="H166" i="26" a="1"/>
  <c r="F282" i="26" a="1"/>
  <c r="H353" i="26" a="1"/>
  <c r="G315" i="26" a="1"/>
  <c r="E186" i="26" a="1"/>
  <c r="H263" i="26" a="1"/>
  <c r="E270" i="26" a="1"/>
  <c r="F65" i="26" a="1"/>
  <c r="G60" i="26" a="1"/>
  <c r="C171" i="26" a="1"/>
  <c r="H127" i="26" a="1"/>
  <c r="G70" i="26" a="1"/>
  <c r="W263" i="26" a="1"/>
  <c r="G338" i="26" a="1"/>
  <c r="F190" i="26" a="1"/>
  <c r="H61" i="26" a="1"/>
  <c r="H158" i="26" a="1"/>
  <c r="G20" i="26" a="1"/>
  <c r="E85" i="26" a="1"/>
  <c r="F218" i="26" a="1"/>
  <c r="F120" i="26" a="1"/>
  <c r="W77" i="26" a="1"/>
  <c r="C101" i="26" a="1"/>
  <c r="E11" i="26" a="1"/>
  <c r="C138" i="26" a="1"/>
  <c r="H154" i="26" a="1"/>
  <c r="H232" i="26" a="1"/>
  <c r="D339" i="26" a="1"/>
  <c r="F278" i="26" a="1"/>
  <c r="W117" i="26" a="1"/>
  <c r="H63" i="26" a="1"/>
  <c r="H311" i="26" a="1"/>
  <c r="F49" i="26" a="1"/>
  <c r="C974" i="22" a="1"/>
  <c r="D878" i="22" a="1"/>
  <c r="C225" i="26" a="1"/>
  <c r="C289" i="26" a="1"/>
  <c r="C993" i="22" a="1"/>
  <c r="H56" i="26" a="1"/>
  <c r="G105" i="26" a="1"/>
  <c r="C112" i="26" a="1"/>
  <c r="F257" i="22" a="1"/>
  <c r="H110" i="26" a="1"/>
  <c r="G189" i="26" a="1"/>
  <c r="C245" i="26" a="1"/>
  <c r="F934" i="22" a="1"/>
  <c r="G320" i="26" a="1"/>
  <c r="H171" i="26" a="1"/>
  <c r="E205" i="26" a="1"/>
  <c r="W132" i="26" a="1"/>
  <c r="G37" i="26" a="1"/>
  <c r="W175" i="26" a="1"/>
  <c r="G165" i="26" a="1"/>
  <c r="D117" i="26" a="1"/>
  <c r="D160" i="26" a="1"/>
  <c r="C99" i="26" a="1"/>
  <c r="E32" i="26" a="1"/>
  <c r="W31" i="26" a="1"/>
  <c r="E75" i="26" a="1"/>
  <c r="F174" i="26" a="1"/>
  <c r="D286" i="26" a="1"/>
  <c r="F127" i="26" a="1"/>
  <c r="W95" i="26" a="1"/>
  <c r="D59" i="26" a="1"/>
  <c r="H328" i="26" a="1"/>
  <c r="F191" i="22" a="1"/>
  <c r="F262" i="26" a="1"/>
  <c r="W17" i="26" a="1"/>
  <c r="F151" i="26" a="1"/>
  <c r="D118" i="22" a="1"/>
  <c r="W18" i="26" a="1"/>
  <c r="W87" i="26" a="1"/>
  <c r="H13" i="26" a="1"/>
  <c r="E100" i="22" a="1"/>
  <c r="E338" i="26" a="1"/>
  <c r="G93" i="26" a="1"/>
  <c r="F62" i="26" a="1"/>
  <c r="C831" i="22" a="1"/>
  <c r="H117" i="26" a="1"/>
  <c r="E47" i="26" a="1"/>
  <c r="G124" i="26" a="1"/>
  <c r="W339" i="26" a="1"/>
  <c r="E151" i="26" a="1"/>
  <c r="W66" i="26" a="1"/>
  <c r="C339" i="26" a="1"/>
  <c r="G92" i="26" a="1"/>
  <c r="W82" i="26" a="1"/>
  <c r="C347" i="26" a="1"/>
  <c r="W335" i="26" a="1"/>
  <c r="G98" i="26" a="1"/>
  <c r="G331" i="26" a="1"/>
  <c r="H137" i="26" a="1"/>
  <c r="H354" i="26" a="1"/>
  <c r="H312" i="26" a="1"/>
  <c r="E211" i="26" a="1"/>
  <c r="H206" i="26" a="1"/>
  <c r="E61" i="26" a="1"/>
  <c r="E199" i="26" a="1"/>
  <c r="G272" i="26" a="1"/>
  <c r="H71" i="26" a="1"/>
  <c r="H17" i="26" a="1"/>
  <c r="D234" i="26" a="1"/>
  <c r="G346" i="26" a="1"/>
  <c r="F38" i="26" a="1"/>
  <c r="H124" i="26" a="1"/>
  <c r="F290" i="26" a="1"/>
  <c r="E105" i="26" a="1"/>
  <c r="E115" i="26" a="1"/>
  <c r="F46" i="26" a="1"/>
  <c r="G219" i="26" a="1"/>
  <c r="G113" i="26" a="1"/>
  <c r="F173" i="26" a="1"/>
  <c r="E173" i="26" a="1"/>
  <c r="E81" i="26" a="1"/>
  <c r="G81" i="26" a="1"/>
  <c r="D349" i="26" a="1"/>
  <c r="E65" i="26" a="1"/>
  <c r="G34" i="26" a="1"/>
  <c r="E133" i="26" a="1"/>
  <c r="H34" i="26" a="1"/>
  <c r="C262" i="26" a="1"/>
  <c r="C152" i="26" a="1"/>
  <c r="F244" i="26" a="1"/>
  <c r="D121" i="26" a="1"/>
  <c r="E252" i="26" a="1"/>
  <c r="H134" i="26" a="1"/>
  <c r="G297" i="26" a="1"/>
  <c r="G131" i="26" a="1"/>
  <c r="E40" i="26" a="1"/>
  <c r="C252" i="26" a="1"/>
  <c r="C75" i="26" a="1"/>
  <c r="E191" i="26" a="1"/>
  <c r="F92" i="26" a="1"/>
  <c r="E57" i="26" a="1"/>
  <c r="G155" i="26" a="1"/>
  <c r="H103" i="26" a="1"/>
  <c r="W128" i="26" a="1"/>
  <c r="G65" i="26" a="1"/>
  <c r="C286" i="26" a="1"/>
  <c r="H344" i="26" a="1"/>
  <c r="G180" i="26" a="1"/>
  <c r="H175" i="26" a="1"/>
  <c r="W84" i="26" a="1"/>
  <c r="E169" i="26" a="1"/>
  <c r="G282" i="26" a="1"/>
  <c r="F275" i="26" a="1"/>
  <c r="C162" i="26" a="1"/>
  <c r="F160" i="26" a="1"/>
  <c r="C260" i="26" a="1"/>
  <c r="E244" i="26" a="1"/>
  <c r="E60" i="26" a="1"/>
  <c r="C97" i="26" a="1"/>
  <c r="F219" i="26" a="1"/>
  <c r="H64" i="26" a="1"/>
  <c r="H254" i="26" a="1"/>
  <c r="F53" i="26" a="1"/>
  <c r="F321" i="26" a="1"/>
  <c r="H199" i="26" a="1"/>
  <c r="C160" i="26" a="1"/>
  <c r="G158" i="26" a="1"/>
  <c r="E872" i="22" a="1"/>
  <c r="F31" i="26" a="1"/>
  <c r="D48" i="26" a="1"/>
  <c r="H309" i="26" a="1"/>
  <c r="E687" i="22" a="1"/>
  <c r="H272" i="26" a="1"/>
  <c r="W322" i="26" a="1"/>
  <c r="W35" i="26" a="1"/>
  <c r="D504" i="22" a="1"/>
  <c r="H153" i="26" a="1"/>
  <c r="H38" i="26" a="1"/>
  <c r="G121" i="26" a="1"/>
  <c r="W135" i="26" a="1"/>
  <c r="C356" i="26" a="1"/>
  <c r="C199" i="26" a="1"/>
  <c r="G182" i="26" a="1"/>
  <c r="D170" i="26" a="1"/>
  <c r="H319" i="26" a="1"/>
  <c r="E152" i="26" a="1"/>
  <c r="G174" i="26" a="1"/>
  <c r="F161" i="26" a="1"/>
  <c r="E88" i="26" a="1"/>
  <c r="H205" i="26" a="1"/>
  <c r="H187" i="26" a="1"/>
  <c r="W323" i="26" a="1"/>
  <c r="D314" i="26" a="1"/>
  <c r="W225" i="26" a="1"/>
  <c r="C166" i="26" a="1"/>
  <c r="C31" i="26" a="1"/>
  <c r="E563" i="22" a="1"/>
  <c r="F538" i="22" a="1"/>
  <c r="C849" i="22" a="1"/>
  <c r="W61" i="26" a="1"/>
  <c r="F937" i="22" a="1"/>
  <c r="G254" i="26" a="1"/>
  <c r="E185" i="26" a="1"/>
  <c r="H270" i="26" a="1"/>
  <c r="C350" i="26" a="1"/>
  <c r="F296" i="26" a="1"/>
  <c r="E19" i="26" a="1"/>
  <c r="F351" i="26" a="1"/>
  <c r="W85" i="26" a="1"/>
  <c r="F50" i="26" a="1"/>
  <c r="D77" i="22" a="1"/>
  <c r="D263" i="26" a="1"/>
  <c r="E880" i="22" a="1"/>
  <c r="H332" i="26" a="1"/>
  <c r="F214" i="22" a="1"/>
  <c r="H204" i="26" a="1"/>
  <c r="F79" i="22" a="1"/>
  <c r="F314" i="26" a="1"/>
  <c r="C58" i="26" a="1"/>
  <c r="F287" i="26" a="1"/>
  <c r="H340" i="26" a="1"/>
  <c r="D163" i="26" a="1"/>
  <c r="F99" i="26" a="1"/>
  <c r="G66" i="26" a="1"/>
  <c r="G168" i="26" a="1"/>
  <c r="H334" i="26" a="1"/>
  <c r="G161" i="26" a="1"/>
  <c r="W277" i="26" a="1"/>
  <c r="W212" i="26" a="1"/>
  <c r="C40" i="26" a="1"/>
  <c r="E212" i="26" a="1"/>
  <c r="H28" i="26" a="1"/>
  <c r="D114" i="26" a="1"/>
  <c r="F1000" i="22" a="1"/>
  <c r="E234" i="26" a="1"/>
  <c r="E336" i="26" a="1"/>
  <c r="F152" i="26" a="1"/>
  <c r="D387" i="22" a="1"/>
  <c r="F20" i="26" a="1"/>
  <c r="C157" i="26" a="1"/>
  <c r="E457" i="22" a="1"/>
  <c r="E476" i="22" a="1"/>
  <c r="G10" i="26" a="1"/>
  <c r="G164" i="26" a="1"/>
  <c r="E188" i="22" a="1"/>
  <c r="C16" i="26" a="1"/>
  <c r="F17" i="26" a="1"/>
  <c r="H20" i="26" a="1"/>
  <c r="C358" i="26" a="1"/>
  <c r="E328" i="26" a="1"/>
  <c r="D140" i="26" a="1"/>
  <c r="G343" i="26" a="1"/>
  <c r="G311" i="26" a="1"/>
  <c r="D181" i="26" a="1"/>
  <c r="H278" i="26" a="1"/>
  <c r="F250" i="26" a="1"/>
  <c r="F28" i="26" a="1"/>
  <c r="F85" i="26" a="1"/>
  <c r="G22" i="26" a="1"/>
  <c r="F320" i="26" a="1"/>
  <c r="W234" i="26" a="1"/>
  <c r="C77" i="26" a="1"/>
  <c r="D448" i="22" a="1"/>
  <c r="D394" i="22" a="1"/>
  <c r="H330" i="26" a="1"/>
  <c r="C312" i="26" a="1"/>
  <c r="C833" i="22" a="1"/>
  <c r="C612" i="22" a="1"/>
  <c r="W233" i="26" a="1"/>
  <c r="D18" i="26" a="1"/>
  <c r="C12" i="22" a="1"/>
  <c r="E34" i="22" a="1"/>
  <c r="D110" i="26" a="1"/>
  <c r="W298" i="26" a="1"/>
  <c r="D416" i="22" a="1"/>
  <c r="E137" i="26" a="1"/>
  <c r="F170" i="26" a="1"/>
  <c r="E294" i="22" a="1"/>
  <c r="D271" i="22" a="1"/>
  <c r="C125" i="26" a="1"/>
  <c r="W102" i="26" a="1"/>
  <c r="C424" i="22" a="1"/>
  <c r="E224" i="26" a="1"/>
  <c r="E831" i="22" a="1"/>
  <c r="E579" i="22" a="1"/>
  <c r="F35" i="26" a="1"/>
  <c r="D30" i="26" a="1"/>
  <c r="C986" i="22" a="1"/>
  <c r="D999" i="22" a="1"/>
  <c r="E126" i="26" a="1"/>
  <c r="D777" i="22" a="1"/>
  <c r="E390" i="22" a="1"/>
  <c r="D602" i="22" a="1"/>
  <c r="G12" i="26" a="1"/>
  <c r="D576" i="22" a="1"/>
  <c r="F457" i="22" a="1"/>
  <c r="G270" i="26" a="1"/>
  <c r="W168" i="26" a="1"/>
  <c r="G281" i="26" a="1"/>
  <c r="F138" i="26" a="1"/>
  <c r="C308" i="22" a="1"/>
  <c r="C137" i="26" a="1"/>
  <c r="D158" i="26" a="1"/>
  <c r="D678" i="22" a="1"/>
  <c r="F277" i="26" a="1"/>
  <c r="H12" i="26" a="1"/>
  <c r="G244" i="26" a="1"/>
  <c r="D162" i="26" a="1"/>
  <c r="H66" i="26" a="1"/>
  <c r="E48" i="26" a="1"/>
  <c r="C122" i="26" a="1"/>
  <c r="E182" i="26" a="1"/>
  <c r="F21" i="26" a="1"/>
  <c r="F356" i="26" a="1"/>
  <c r="W39" i="26" a="1"/>
  <c r="F58" i="26" a="1"/>
  <c r="D12" i="26" a="1"/>
  <c r="G359" i="26" a="1"/>
  <c r="H314" i="26" a="1"/>
  <c r="D95" i="26" a="1"/>
  <c r="G185" i="26" a="1"/>
  <c r="W338" i="26" a="1"/>
  <c r="F165" i="26" a="1"/>
  <c r="C93" i="26" a="1"/>
  <c r="F39" i="26" a="1"/>
  <c r="H36" i="26" a="1"/>
  <c r="G86" i="26" a="1"/>
  <c r="W165" i="26" a="1"/>
  <c r="F124" i="26" a="1"/>
  <c r="C79" i="26" a="1"/>
  <c r="H98" i="26" a="1"/>
  <c r="D313" i="26" a="1"/>
  <c r="C176" i="26" a="1"/>
  <c r="D178" i="26" a="1"/>
  <c r="F333" i="26" a="1"/>
  <c r="G314" i="26" a="1"/>
  <c r="C154" i="26" a="1"/>
  <c r="H352" i="26" a="1"/>
  <c r="D41" i="26" a="1"/>
  <c r="F362" i="26" a="1"/>
  <c r="D231" i="26" a="1"/>
  <c r="E349" i="26" a="1"/>
  <c r="G45" i="26" a="1"/>
  <c r="D161" i="26" a="1"/>
  <c r="D321" i="26" a="1"/>
  <c r="F361" i="26" a="1"/>
  <c r="F132" i="26" a="1"/>
  <c r="W16" i="26" a="1"/>
  <c r="D70" i="26" a="1"/>
  <c r="D73" i="26" a="1"/>
  <c r="C205" i="26" a="1"/>
  <c r="H275" i="26" a="1"/>
  <c r="F181" i="26" a="1"/>
  <c r="F248" i="26" a="1"/>
  <c r="F283" i="26" a="1"/>
  <c r="H21" i="26" a="1"/>
  <c r="H260" i="26" a="1"/>
  <c r="W218" i="26" a="1"/>
  <c r="G347" i="26" a="1"/>
  <c r="G140" i="26" a="1"/>
  <c r="D182" i="22" a="1"/>
  <c r="D824" i="22" a="1"/>
  <c r="G99" i="26" a="1"/>
  <c r="G13" i="26" a="1"/>
  <c r="F741" i="22" a="1"/>
  <c r="F722" i="22" a="1"/>
  <c r="E56" i="26" a="1"/>
  <c r="D186" i="26" a="1"/>
  <c r="D868" i="22" a="1"/>
  <c r="C914" i="22" a="1"/>
  <c r="D17" i="26" a="1"/>
  <c r="C234" i="26" a="1"/>
  <c r="D428" i="22" a="1"/>
  <c r="C288" i="26" a="1"/>
  <c r="F36" i="26" a="1"/>
  <c r="H295" i="26" a="1"/>
  <c r="D43" i="26" a="1"/>
  <c r="E36" i="26" a="1"/>
  <c r="W170" i="26" a="1"/>
  <c r="H234" i="26" a="1"/>
  <c r="C180" i="26" a="1"/>
  <c r="D112" i="26" a="1"/>
  <c r="D171" i="26" a="1"/>
  <c r="G199" i="26" a="1"/>
  <c r="E245" i="26" a="1"/>
  <c r="E14" i="26" a="1"/>
  <c r="D237" i="26" a="1"/>
  <c r="D183" i="26" a="1"/>
  <c r="D139" i="26" a="1"/>
  <c r="D280" i="26" a="1"/>
  <c r="E693" i="22" a="1"/>
  <c r="D676" i="22" a="1"/>
  <c r="E29" i="26" a="1"/>
  <c r="W153" i="26" a="1"/>
  <c r="E175" i="22" a="1"/>
  <c r="E15" i="26" a="1"/>
  <c r="G340" i="26" a="1"/>
  <c r="F205" i="26" a="1"/>
  <c r="D170" i="22" a="1"/>
  <c r="F891" i="22" a="1"/>
  <c r="W40" i="26" a="1"/>
  <c r="D58" i="26" a="1"/>
  <c r="E162" i="22" a="1"/>
  <c r="W192" i="26" a="1"/>
  <c r="C276" i="26" a="1"/>
  <c r="F299" i="22" a="1"/>
  <c r="E786" i="22" a="1"/>
  <c r="W62" i="26" a="1"/>
  <c r="W81" i="26" a="1"/>
  <c r="C565" i="22" a="1"/>
  <c r="H194" i="26" a="1"/>
  <c r="E23" i="26" a="1"/>
  <c r="C123" i="26" a="1"/>
  <c r="C237" i="26" a="1"/>
  <c r="C314" i="26" a="1"/>
  <c r="C725" i="22" a="1"/>
  <c r="F18" i="26" a="1"/>
  <c r="W238" i="26" a="1"/>
  <c r="D9" i="22" a="1"/>
  <c r="D693" i="22" a="1"/>
  <c r="E82" i="26" a="1"/>
  <c r="W325" i="26" a="1"/>
  <c r="F362" i="22" a="1"/>
  <c r="D241" i="22" a="1"/>
  <c r="G284" i="26" a="1"/>
  <c r="G41" i="26" a="1"/>
  <c r="G112" i="26" a="1"/>
  <c r="H362" i="26" a="1"/>
  <c r="G193" i="26" a="1"/>
  <c r="H10" i="26" a="1"/>
  <c r="E162" i="26" a="1"/>
  <c r="W330" i="26" a="1"/>
  <c r="F343" i="26" a="1"/>
  <c r="C45" i="26" a="1"/>
  <c r="C285" i="26" a="1"/>
  <c r="H224" i="26" a="1"/>
  <c r="G235" i="26" a="1"/>
  <c r="D157" i="26" a="1"/>
  <c r="C352" i="26" a="1"/>
  <c r="C90" i="26" a="1"/>
  <c r="F295" i="26" a="1"/>
  <c r="D337" i="26" a="1"/>
  <c r="D49" i="26" a="1"/>
  <c r="E131" i="26" a="1"/>
  <c r="W109" i="26" a="1"/>
  <c r="E20" i="26" a="1"/>
  <c r="D360" i="26" a="1"/>
  <c r="D50" i="26" a="1"/>
  <c r="F284" i="26" a="1"/>
  <c r="H80" i="26" a="1"/>
  <c r="E318" i="26" a="1"/>
  <c r="W341" i="26" a="1"/>
  <c r="D96" i="26" a="1"/>
  <c r="G57" i="26" a="1"/>
  <c r="G312" i="26" a="1"/>
  <c r="W352" i="26" a="1"/>
  <c r="F331" i="26" a="1"/>
  <c r="E460" i="22" a="1"/>
  <c r="H52" i="26" a="1"/>
  <c r="F700" i="22" a="1"/>
  <c r="G175" i="26" a="1"/>
  <c r="D343" i="22" a="1"/>
  <c r="W182" i="26" a="1"/>
  <c r="C910" i="22" a="1"/>
  <c r="D176" i="26" a="1"/>
  <c r="D101" i="26" a="1"/>
  <c r="E91" i="26" a="1"/>
  <c r="D68" i="26" a="1"/>
  <c r="G329" i="26" a="1"/>
  <c r="D84" i="26" a="1"/>
  <c r="G303" i="26" a="1"/>
  <c r="C115" i="26" a="1"/>
  <c r="W140" i="26" a="1"/>
  <c r="E155" i="26" a="1"/>
  <c r="D281" i="26" a="1"/>
  <c r="E281" i="26" a="1"/>
  <c r="C219" i="26" a="1"/>
  <c r="H104" i="26" a="1"/>
  <c r="C337" i="26" a="1"/>
  <c r="H135" i="26" a="1"/>
  <c r="D178" i="22" a="1"/>
  <c r="G80" i="26" a="1"/>
  <c r="W22" i="26" a="1"/>
  <c r="G64" i="26" a="1"/>
  <c r="D597" i="22" a="1"/>
  <c r="W50" i="26" a="1"/>
  <c r="G176" i="26" a="1"/>
  <c r="F298" i="26" a="1"/>
  <c r="F765" i="22" a="1"/>
  <c r="G167" i="26" a="1"/>
  <c r="F330" i="26" a="1"/>
  <c r="W254" i="26" a="1"/>
  <c r="D748" i="22" a="1"/>
  <c r="E303" i="26" a="1"/>
  <c r="W351" i="26" a="1"/>
  <c r="H346" i="26" a="1"/>
  <c r="G78" i="26" a="1"/>
  <c r="H296" i="26" a="1"/>
  <c r="C133" i="26" a="1"/>
  <c r="E35" i="26" a="1"/>
  <c r="H174" i="26" a="1"/>
  <c r="E357" i="26" a="1"/>
  <c r="W336" i="26" a="1"/>
  <c r="H50" i="26" a="1"/>
  <c r="E327" i="26" a="1"/>
  <c r="H288" i="26" a="1"/>
  <c r="W43" i="26" a="1"/>
  <c r="H42" i="26" a="1"/>
  <c r="H167" i="26" a="1"/>
  <c r="D309" i="26" a="1"/>
  <c r="E254" i="22" a="1"/>
  <c r="E320" i="26" a="1"/>
  <c r="F157" i="26" a="1"/>
  <c r="D168" i="26" a="1"/>
  <c r="C430" i="22" a="1"/>
  <c r="E330" i="26" a="1"/>
  <c r="C80" i="26" a="1"/>
  <c r="F213" i="26" a="1"/>
  <c r="D292" i="22" a="1"/>
  <c r="G58" i="26" a="1"/>
  <c r="D164" i="26" a="1"/>
  <c r="C146" i="26" a="1"/>
  <c r="F509" i="22" a="1"/>
  <c r="C349" i="26" a="1"/>
  <c r="H62" i="26" a="1"/>
  <c r="C379" i="22" a="1"/>
  <c r="G334" i="26" a="1"/>
  <c r="H46" i="26" a="1"/>
  <c r="C320" i="26" a="1"/>
  <c r="C944" i="22" a="1"/>
  <c r="W37" i="26" a="1"/>
  <c r="W70" i="26" a="1"/>
  <c r="G349" i="26" a="1"/>
  <c r="C287" i="26" a="1"/>
  <c r="D317" i="26" a="1"/>
  <c r="D471" i="22" a="1"/>
  <c r="C43" i="26" a="1"/>
  <c r="W270" i="26" a="1"/>
  <c r="E352" i="22" a="1"/>
  <c r="AV115" i="26" a="1"/>
  <c r="D180" i="26" a="1"/>
  <c r="F326" i="26" a="1"/>
  <c r="E25" i="22" a="1"/>
  <c r="BC174" i="26" a="1"/>
  <c r="E339" i="26" a="1"/>
  <c r="W280" i="26" a="1"/>
  <c r="E250" i="26" a="1"/>
  <c r="D218" i="26" a="1"/>
  <c r="F57" i="26" a="1"/>
  <c r="W64" i="26" a="1"/>
  <c r="D124" i="26" a="1"/>
  <c r="F116" i="26" a="1"/>
  <c r="F243" i="26" a="1"/>
  <c r="F350" i="26" a="1"/>
  <c r="G328" i="26" a="1"/>
  <c r="D79" i="26" a="1"/>
  <c r="G134" i="26" a="1"/>
  <c r="E52" i="26" a="1"/>
  <c r="C109" i="26" a="1"/>
  <c r="G288" i="26" a="1"/>
  <c r="D356" i="26" a="1"/>
  <c r="G251" i="26" a="1"/>
  <c r="D39" i="26" a="1"/>
  <c r="H326" i="26" a="1"/>
  <c r="W116" i="26" a="1"/>
  <c r="D556" i="22" a="1"/>
  <c r="C300" i="22" a="1"/>
  <c r="F738" i="22" a="1"/>
  <c r="D16" i="26" a="1"/>
  <c r="H95" i="26" a="1"/>
  <c r="H51" i="26" a="1"/>
  <c r="F51" i="26" a="1"/>
  <c r="E317" i="26" a="1"/>
  <c r="D238" i="26" a="1"/>
  <c r="G129" i="26" a="1"/>
  <c r="D353" i="26" a="1"/>
  <c r="W252" i="26" a="1"/>
  <c r="W169" i="26" a="1"/>
  <c r="D269" i="26" a="1"/>
  <c r="C23" i="26" a="1"/>
  <c r="W49" i="26" a="1"/>
  <c r="G75" i="26" a="1"/>
  <c r="H359" i="26" a="1"/>
  <c r="H324" i="26" a="1"/>
  <c r="H5" i="26" a="1"/>
  <c r="D434" i="22" a="1"/>
  <c r="W89" i="26" a="1"/>
  <c r="D461" i="22" a="1"/>
  <c r="D490" i="22" a="1"/>
  <c r="H18" i="26" a="1"/>
  <c r="G77" i="26" a="1"/>
  <c r="E603" i="22" a="1"/>
  <c r="C617" i="22" a="1"/>
  <c r="F325" i="26" a="1"/>
  <c r="E111" i="26" a="1"/>
  <c r="D159" i="22" a="1"/>
  <c r="C98" i="26" a="1"/>
  <c r="E70" i="26" a="1"/>
  <c r="E775" i="22" a="1"/>
  <c r="D34" i="26" a="1"/>
  <c r="D122" i="26" a="1"/>
  <c r="E347" i="22" a="1"/>
  <c r="E927" i="22" a="1"/>
  <c r="C359" i="26" a="1"/>
  <c r="C271" i="22" a="1"/>
  <c r="C496" i="22" a="1"/>
  <c r="F49" i="22" a="1"/>
  <c r="D276" i="26" a="1"/>
  <c r="E446" i="22" a="1"/>
  <c r="E200" i="22" a="1"/>
  <c r="G68" i="26" a="1"/>
  <c r="F163" i="22" a="1"/>
  <c r="C282" i="26" a="1"/>
  <c r="D279" i="26" a="1"/>
  <c r="C209" i="22" a="1"/>
  <c r="F162" i="26" a="1"/>
  <c r="W120" i="26" a="1"/>
  <c r="G74" i="26" a="1"/>
  <c r="D582" i="22" a="1"/>
  <c r="H237" i="26" a="1"/>
  <c r="W155" i="26" a="1"/>
  <c r="C272" i="26" a="1"/>
  <c r="C119" i="26" a="1"/>
  <c r="C128" i="26" a="1"/>
  <c r="C650" i="22" a="1"/>
  <c r="G263" i="26" a="1"/>
  <c r="W167" i="26" a="1"/>
  <c r="F841" i="22" a="1"/>
  <c r="E930" i="22" a="1"/>
  <c r="E316" i="26" a="1"/>
  <c r="F81" i="26" a="1"/>
  <c r="D351" i="22" a="1"/>
  <c r="F129" i="22" a="1"/>
  <c r="W316" i="26" a="1"/>
  <c r="C561" i="22" a="1"/>
  <c r="D177" i="22" a="1"/>
  <c r="F681" i="22" a="1"/>
  <c r="F56" i="26" a="1"/>
  <c r="H178" i="26" a="1"/>
  <c r="W363" i="26" a="1"/>
  <c r="F566" i="22" a="1"/>
  <c r="G21" i="26" a="1"/>
  <c r="W321" i="26" a="1"/>
  <c r="D915" i="22" a="1"/>
  <c r="D77" i="26" a="1"/>
  <c r="H79" i="26" a="1"/>
  <c r="W38" i="26" a="1"/>
  <c r="D898" i="22" a="1"/>
  <c r="H189" i="26" a="1"/>
  <c r="F310" i="26" a="1"/>
  <c r="F148" i="22" a="1"/>
  <c r="F379" i="22" a="1"/>
  <c r="F406" i="22" a="1"/>
  <c r="C433" i="22" a="1"/>
  <c r="C161" i="26" a="1"/>
  <c r="E172" i="26" a="1"/>
  <c r="D384" i="22" a="1"/>
  <c r="F515" i="22" a="1"/>
  <c r="W206" i="26" a="1"/>
  <c r="E230" i="22" a="1"/>
  <c r="C602" i="22" a="1"/>
  <c r="C654" i="22" a="1"/>
  <c r="W205" i="26" a="1"/>
  <c r="E454" i="22" a="1"/>
  <c r="E727" i="22" a="1"/>
  <c r="C319" i="22" a="1"/>
  <c r="H85" i="26" a="1"/>
  <c r="E166" i="26" a="1"/>
  <c r="F77" i="26" a="1"/>
  <c r="C146" i="22" a="1"/>
  <c r="G194" i="26" a="1"/>
  <c r="W356" i="26" a="1"/>
  <c r="F941" i="22" a="1"/>
  <c r="E222" i="22" a="1"/>
  <c r="D44" i="26" a="1"/>
  <c r="E13" i="22" a="1"/>
  <c r="G48" i="26" a="1"/>
  <c r="C697" i="22" a="1"/>
  <c r="D261" i="22" a="1"/>
  <c r="D226" i="22" a="1"/>
  <c r="C82" i="26" a="1"/>
  <c r="F452" i="22" a="1"/>
  <c r="F728" i="22" a="1"/>
  <c r="F80" i="26" a="1"/>
  <c r="H342" i="26" a="1"/>
  <c r="F261" i="26" a="1"/>
  <c r="H252" i="26" a="1"/>
  <c r="E668" i="22" a="1"/>
  <c r="W345" i="26" a="1"/>
  <c r="E84" i="26" a="1"/>
  <c r="E931" i="22" a="1"/>
  <c r="C189" i="22" a="1"/>
  <c r="W159" i="26" a="1"/>
  <c r="C475" i="22" a="1"/>
  <c r="F326" i="22" a="1"/>
  <c r="C548" i="22" a="1"/>
  <c r="W19" i="26" a="1"/>
  <c r="F177" i="22" a="1"/>
  <c r="C423" i="22" a="1"/>
  <c r="E16" i="26" a="1"/>
  <c r="W230" i="26" a="1"/>
  <c r="D165" i="26" a="1"/>
  <c r="F448" i="22" a="1"/>
  <c r="F283" i="22" a="1"/>
  <c r="F574" i="22" a="1"/>
  <c r="C954" i="22" a="1"/>
  <c r="F795" i="22" a="1"/>
  <c r="F98" i="26" a="1"/>
  <c r="F199" i="26" a="1"/>
  <c r="E9" i="22" a="1"/>
  <c r="E421" i="22" a="1"/>
  <c r="C93" i="22" a="1"/>
  <c r="W14" i="26" a="1"/>
  <c r="F880" i="22" a="1"/>
  <c r="E265" i="22" a="1"/>
  <c r="H131" i="26" a="1"/>
  <c r="C41" i="26" a="1"/>
  <c r="E269" i="26" a="1"/>
  <c r="W134" i="26" a="1"/>
  <c r="C246" i="22" a="1"/>
  <c r="G204" i="26" a="1"/>
  <c r="D350" i="26" a="1"/>
  <c r="D518" i="22" a="1"/>
  <c r="H169" i="26" a="1"/>
  <c r="W23" i="26" a="1"/>
  <c r="E7" i="22" a="1"/>
  <c r="D73" i="22" a="1"/>
  <c r="E118" i="26" a="1"/>
  <c r="G352" i="26" a="1"/>
  <c r="F534" i="22" a="1"/>
  <c r="F81" i="22" a="1"/>
  <c r="F254" i="26" a="1"/>
  <c r="C311" i="26" a="1"/>
  <c r="D155" i="26" a="1"/>
  <c r="C172" i="22" a="1"/>
  <c r="C428" i="22" a="1"/>
  <c r="D397" i="22" a="1"/>
  <c r="E596" i="22" a="1"/>
  <c r="AU56" i="26" a="1"/>
  <c r="H338" i="26" a="1"/>
  <c r="D152" i="26" a="1"/>
  <c r="F14" i="26" a="1"/>
  <c r="F438" i="22" a="1"/>
  <c r="E184" i="26" a="1"/>
  <c r="W115" i="26" a="1"/>
  <c r="E109" i="22" a="1"/>
  <c r="E107" i="22" a="1"/>
  <c r="G177" i="26" a="1"/>
  <c r="G46" i="26" a="1"/>
  <c r="E277" i="26" a="1"/>
  <c r="C129" i="26" a="1"/>
  <c r="E272" i="26" a="1"/>
  <c r="H87" i="26" a="1"/>
  <c r="G361" i="26" a="1"/>
  <c r="D610" i="22" a="1"/>
  <c r="F139" i="26" a="1"/>
  <c r="W224" i="26" a="1"/>
  <c r="C577" i="22" a="1"/>
  <c r="AW72" i="26" a="1"/>
  <c r="E359" i="26" a="1"/>
  <c r="W86" i="26" a="1"/>
  <c r="D366" i="22" a="1"/>
  <c r="AH91" i="26" a="1"/>
  <c r="H331" i="26" a="1"/>
  <c r="W80" i="26" a="1"/>
  <c r="F340" i="26" a="1"/>
  <c r="D253" i="26" a="1"/>
  <c r="C68" i="26" a="1"/>
  <c r="F91" i="26" a="1"/>
  <c r="E768" i="22" a="1"/>
  <c r="D101" i="22" a="1"/>
  <c r="F748" i="22" a="1"/>
  <c r="D85" i="26" a="1"/>
  <c r="F624" i="22" a="1"/>
  <c r="F608" i="22" a="1"/>
  <c r="C274" i="26" a="1"/>
  <c r="W245" i="26" a="1"/>
  <c r="E585" i="22" a="1"/>
  <c r="F40" i="22" a="1"/>
  <c r="F67" i="26" a="1"/>
  <c r="D88" i="22" a="1"/>
  <c r="E696" i="22" a="1"/>
  <c r="F47" i="22" a="1"/>
  <c r="E53" i="26" a="1"/>
  <c r="W296" i="26" a="1"/>
  <c r="C361" i="22" a="1"/>
  <c r="E790" i="22" a="1"/>
  <c r="C206" i="26" a="1"/>
  <c r="C255" i="22" a="1"/>
  <c r="F993" i="22" a="1"/>
  <c r="F895" i="22" a="1"/>
  <c r="F354" i="26" a="1"/>
  <c r="E848" i="22" a="1"/>
  <c r="F130" i="22" a="1"/>
  <c r="C504" i="22" a="1"/>
  <c r="D336" i="26" a="1"/>
  <c r="G316" i="26" a="1"/>
  <c r="W67" i="26" a="1"/>
  <c r="C88" i="22" a="1"/>
  <c r="G332" i="26" a="1"/>
  <c r="C290" i="26" a="1"/>
  <c r="E622" i="22" a="1"/>
  <c r="F887" i="22" a="1"/>
  <c r="D223" i="22" a="1"/>
  <c r="E181" i="26" a="1"/>
  <c r="D974" i="22" a="1"/>
  <c r="E263" i="26" a="1"/>
  <c r="F336" i="26" a="1"/>
  <c r="C249" i="26" a="1"/>
  <c r="D334" i="26" a="1"/>
  <c r="G130" i="26" a="1"/>
  <c r="H245" i="26" a="1"/>
  <c r="W146" i="26" a="1"/>
  <c r="W52" i="26" a="1"/>
  <c r="D67" i="22" a="1"/>
  <c r="C312" i="22" a="1"/>
  <c r="W164" i="26" a="1"/>
  <c r="W114" i="26" a="1"/>
  <c r="G132" i="26" a="1"/>
  <c r="H122" i="26" a="1"/>
  <c r="H139" i="26" a="1"/>
  <c r="D273" i="26" a="1"/>
  <c r="H53" i="26" a="1"/>
  <c r="G279" i="26" a="1"/>
  <c r="E237" i="26" a="1"/>
  <c r="W194" i="26" a="1"/>
  <c r="E334" i="26" a="1"/>
  <c r="C59" i="26" a="1"/>
  <c r="W276" i="26" a="1"/>
  <c r="G17" i="26" a="1"/>
  <c r="C303" i="26" a="1"/>
  <c r="D662" i="22" a="1"/>
  <c r="F536" i="22" a="1"/>
  <c r="C12" i="26" a="1"/>
  <c r="W312" i="26" a="1"/>
  <c r="C102" i="26" a="1"/>
  <c r="H313" i="26" a="1"/>
  <c r="F142" i="22" a="1"/>
  <c r="D100" i="26" a="1"/>
  <c r="E602" i="22" a="1"/>
  <c r="F803" i="22" a="1"/>
  <c r="C120" i="26" a="1"/>
  <c r="C372" i="22" a="1"/>
  <c r="F933" i="22" a="1"/>
  <c r="H181" i="26" a="1"/>
  <c r="C81" i="26" a="1"/>
  <c r="C483" i="22" a="1"/>
  <c r="F373" i="22" a="1"/>
  <c r="H253" i="26" a="1"/>
  <c r="C340" i="26" a="1"/>
  <c r="D419" i="22" a="1"/>
  <c r="H231" i="26" a="1"/>
  <c r="C185" i="26" a="1"/>
  <c r="E175" i="26" a="1"/>
  <c r="H96" i="26" a="1"/>
  <c r="W350" i="26" a="1"/>
  <c r="D17" i="22" a="1"/>
  <c r="E297" i="26" a="1"/>
  <c r="C212" i="26" a="1"/>
  <c r="D513" i="22" a="1"/>
  <c r="D485" i="22" a="1"/>
  <c r="H322" i="26" a="1"/>
  <c r="W318" i="26" a="1"/>
  <c r="E117" i="22" a="1"/>
  <c r="E624" i="22" a="1"/>
  <c r="F341" i="26" a="1"/>
  <c r="E168" i="26" a="1"/>
  <c r="D193" i="26" a="1"/>
  <c r="W96" i="26" a="1"/>
  <c r="E894" i="22" a="1"/>
  <c r="H108" i="26" a="1"/>
  <c r="G63" i="26" a="1"/>
  <c r="E92" i="26" a="1"/>
  <c r="E669" i="22" a="1"/>
  <c r="C229" i="22" a="1"/>
  <c r="D801" i="22" a="1"/>
  <c r="C248" i="26" a="1"/>
  <c r="G108" i="26" a="1"/>
  <c r="E160" i="22" a="1"/>
  <c r="F67" i="22" a="1"/>
  <c r="H111" i="26" a="1"/>
  <c r="F876" i="22" a="1"/>
  <c r="C513" i="22" a="1"/>
  <c r="C786" i="22" a="1"/>
  <c r="H48" i="26" a="1"/>
  <c r="E199" i="22" a="1"/>
  <c r="E561" i="22" a="1"/>
  <c r="C889" i="22" a="1"/>
  <c r="D131" i="26" a="1"/>
  <c r="F433" i="22" a="1"/>
  <c r="C539" i="22" a="1"/>
  <c r="D352" i="22" a="1"/>
  <c r="E161" i="26" a="1"/>
  <c r="E249" i="26" a="1"/>
  <c r="D347" i="22" a="1"/>
  <c r="C641" i="22" a="1"/>
  <c r="W308" i="26" a="1"/>
  <c r="F820" i="22" a="1"/>
  <c r="D128" i="22" a="1"/>
  <c r="G71" i="26" a="1"/>
  <c r="D83" i="26" a="1"/>
  <c r="F831" i="22" a="1"/>
  <c r="D665" i="22" a="1"/>
  <c r="G335" i="26" a="1"/>
  <c r="C33" i="26" a="1"/>
  <c r="C389" i="22" a="1"/>
  <c r="F29" i="26" a="1"/>
  <c r="E206" i="26" a="1"/>
  <c r="G262" i="26" a="1"/>
  <c r="D318" i="26" a="1"/>
  <c r="D303" i="26" a="1"/>
  <c r="C652" i="22" a="1"/>
  <c r="F97" i="26" a="1"/>
  <c r="W333" i="26" a="1"/>
  <c r="E653" i="22" a="1"/>
  <c r="C966" i="22" a="1"/>
  <c r="F238" i="26" a="1"/>
  <c r="C32" i="26" a="1"/>
  <c r="F856" i="22" a="1"/>
  <c r="D462" i="22" a="1"/>
  <c r="G52" i="26" a="1"/>
  <c r="F191" i="26" a="1"/>
  <c r="E342" i="26" a="1"/>
  <c r="F48" i="26" a="1"/>
  <c r="E165" i="26" a="1"/>
  <c r="D308" i="26" a="1"/>
  <c r="W359" i="26" a="1"/>
  <c r="C814" i="22" a="1"/>
  <c r="F87" i="26" a="1"/>
  <c r="D357" i="26" a="1"/>
  <c r="D530" i="22" a="1"/>
  <c r="F32" i="22" a="1"/>
  <c r="F951" i="22" a="1"/>
  <c r="E14" i="22" a="1"/>
  <c r="H316" i="26" a="1"/>
  <c r="D125" i="26" a="1"/>
  <c r="E924" i="22" a="1"/>
  <c r="E767" i="22" a="1"/>
  <c r="C232" i="26" a="1"/>
  <c r="E21" i="26" a="1"/>
  <c r="E321" i="26" a="1"/>
  <c r="G295" i="26" a="1"/>
  <c r="C341" i="26" a="1"/>
  <c r="E124" i="26" a="1"/>
  <c r="F357" i="26" a="1"/>
  <c r="F964" i="22" a="1"/>
  <c r="E310" i="26" a="1"/>
  <c r="W136" i="26" a="1"/>
  <c r="D400" i="22" a="1"/>
  <c r="E42" i="22" a="1"/>
  <c r="F246" i="26" a="1"/>
  <c r="W73" i="26" a="1"/>
  <c r="E207" i="22" a="1"/>
  <c r="D692" i="22" a="1"/>
  <c r="C231" i="26" a="1"/>
  <c r="W317" i="26" a="1"/>
  <c r="H55" i="26" a="1"/>
  <c r="E158" i="26" a="1"/>
  <c r="E363" i="26" a="1"/>
  <c r="G28" i="26" a="1"/>
  <c r="D303" i="22" a="1"/>
  <c r="D695" i="22" a="1"/>
  <c r="D319" i="26" a="1"/>
  <c r="H355" i="26" a="1"/>
  <c r="H57" i="26" a="1"/>
  <c r="D998" i="22" a="1"/>
  <c r="D60" i="26" a="1"/>
  <c r="W253" i="26" a="1"/>
  <c r="D728" i="22" a="1"/>
  <c r="C141" i="22" a="1"/>
  <c r="C192" i="26" a="1"/>
  <c r="F129" i="26" a="1"/>
  <c r="F89" i="26" a="1"/>
  <c r="D311" i="26" a="1"/>
  <c r="E326" i="26" a="1"/>
  <c r="F175" i="26" a="1"/>
  <c r="G187" i="26" a="1"/>
  <c r="E847" i="22" a="1"/>
  <c r="D340" i="26" a="1"/>
  <c r="W337" i="26" a="1"/>
  <c r="F637" i="22" a="1"/>
  <c r="E456" i="22" a="1"/>
  <c r="E246" i="26" a="1"/>
  <c r="G181" i="26" a="1"/>
  <c r="D732" i="22" a="1"/>
  <c r="C280" i="22" a="1"/>
  <c r="C47" i="26" a="1"/>
  <c r="H123" i="26" a="1"/>
  <c r="D88" i="26" a="1"/>
  <c r="F61" i="26" a="1"/>
  <c r="E38" i="26" a="1"/>
  <c r="C165" i="26" a="1"/>
  <c r="C313" i="22" a="1"/>
  <c r="F811" i="22" a="1"/>
  <c r="D166" i="26" a="1"/>
  <c r="D111" i="26" a="1"/>
  <c r="F235" i="26" a="1"/>
  <c r="E149" i="22" a="1"/>
  <c r="G83" i="26" a="1"/>
  <c r="D361" i="26" a="1"/>
  <c r="F848" i="22" a="1"/>
  <c r="E90" i="22" a="1"/>
  <c r="C247" i="26" a="1"/>
  <c r="D195" i="22" a="1"/>
  <c r="D573" i="22" a="1"/>
  <c r="C591" i="22" a="1"/>
  <c r="H235" i="26" a="1"/>
  <c r="G18" i="26" a="1"/>
  <c r="G325" i="26" a="1"/>
  <c r="D688" i="22" a="1"/>
  <c r="W123" i="26" a="1"/>
  <c r="W160" i="26" a="1"/>
  <c r="F156" i="22" a="1"/>
  <c r="E89" i="22" a="1"/>
  <c r="C105" i="26" a="1"/>
  <c r="G97" i="26" a="1"/>
  <c r="D855" i="22" a="1"/>
  <c r="C262" i="22" a="1"/>
  <c r="D250" i="26" a="1"/>
  <c r="E990" i="22" a="1"/>
  <c r="W110" i="26" a="1"/>
  <c r="C466" i="22" a="1"/>
  <c r="E935" i="22" a="1"/>
  <c r="E672" i="22" a="1"/>
  <c r="C125" i="22" a="1"/>
  <c r="E405" i="22" a="1"/>
  <c r="C605" i="22" a="1"/>
  <c r="F486" i="22" a="1"/>
  <c r="E889" i="22" a="1"/>
  <c r="C995" i="22" a="1"/>
  <c r="F122" i="26" a="1"/>
  <c r="F180" i="22" a="1"/>
  <c r="E640" i="22" a="1"/>
  <c r="E459" i="22" a="1"/>
  <c r="C310" i="26" a="1"/>
  <c r="G89" i="26" a="1"/>
  <c r="G84" i="26" a="1"/>
  <c r="F520" i="22" a="1"/>
  <c r="D179" i="26" a="1"/>
  <c r="F177" i="26" a="1"/>
  <c r="D609" i="22" a="1"/>
  <c r="E121" i="22" a="1"/>
  <c r="W166" i="26" a="1"/>
  <c r="C78" i="22" a="1"/>
  <c r="D458" i="22" a="1"/>
  <c r="E833" i="22" a="1"/>
  <c r="D272" i="26" a="1"/>
  <c r="E361" i="22" a="1"/>
  <c r="E235" i="22" a="1"/>
  <c r="F286" i="26" a="1"/>
  <c r="C191" i="26" a="1"/>
  <c r="F75" i="26" a="1"/>
  <c r="C742" i="22" a="1"/>
  <c r="E358" i="22" a="1"/>
  <c r="E169" i="22" a="1"/>
  <c r="D607" i="22" a="1"/>
  <c r="AH55" i="26" a="1"/>
  <c r="C606" i="22" a="1"/>
  <c r="F45" i="26" a="1"/>
  <c r="D837" i="22" a="1"/>
  <c r="AQ30" i="26" a="1"/>
  <c r="E247" i="26" a="1"/>
  <c r="F167" i="26" a="1"/>
  <c r="W69" i="26" a="1"/>
  <c r="C362" i="26" a="1"/>
  <c r="D175" i="26" a="1"/>
  <c r="W112" i="26" a="1"/>
  <c r="W53" i="26" a="1"/>
  <c r="C69" i="26" a="1"/>
  <c r="D172" i="26" a="1"/>
  <c r="H113" i="26" a="1"/>
  <c r="E98" i="26" a="1"/>
  <c r="W122" i="26" a="1"/>
  <c r="C344" i="26" a="1"/>
  <c r="C335" i="26" a="1"/>
  <c r="H72" i="26" a="1"/>
  <c r="E45" i="26" a="1"/>
  <c r="G96" i="26" a="1"/>
  <c r="W172" i="26" a="1"/>
  <c r="W183" i="26" a="1"/>
  <c r="E284" i="26" a="1"/>
  <c r="F359" i="26" a="1"/>
  <c r="E322" i="22" a="1"/>
  <c r="E877" i="22" a="1"/>
  <c r="C908" i="22" a="1"/>
  <c r="E773" i="22" a="1"/>
  <c r="G59" i="26" a="1"/>
  <c r="F770" i="22" a="1"/>
  <c r="F133" i="22" a="1"/>
  <c r="D624" i="22" a="1"/>
  <c r="C991" i="22" a="1"/>
  <c r="H230" i="26" a="1"/>
  <c r="F136" i="26" a="1"/>
  <c r="D156" i="26" a="1"/>
  <c r="C857" i="22" a="1"/>
  <c r="C54" i="26" a="1"/>
  <c r="C309" i="26" a="1"/>
  <c r="D542" i="22" a="1"/>
  <c r="E612" i="22" a="1"/>
  <c r="W248" i="26" a="1"/>
  <c r="C66" i="26" a="1"/>
  <c r="E581" i="22" a="1"/>
  <c r="G173" i="26" a="1"/>
  <c r="W179" i="26" a="1"/>
  <c r="F279" i="26" a="1"/>
  <c r="C178" i="22" a="1"/>
  <c r="W362" i="26" a="1"/>
  <c r="W79" i="26" a="1"/>
  <c r="C338" i="26" a="1"/>
  <c r="W348" i="26" a="1"/>
  <c r="F349" i="26" a="1"/>
  <c r="E731" i="22" a="1"/>
  <c r="E89" i="26" a="1"/>
  <c r="W108" i="26" a="1"/>
  <c r="E116" i="22" a="1"/>
  <c r="E362" i="22" a="1"/>
  <c r="F171" i="26" a="1"/>
  <c r="C224" i="26" a="1"/>
  <c r="C941" i="22" a="1"/>
  <c r="F144" i="22" a="1"/>
  <c r="D246" i="26" a="1"/>
  <c r="F104" i="26" a="1"/>
  <c r="W71" i="26" a="1"/>
  <c r="F587" i="22" a="1"/>
  <c r="E542" i="22" a="1"/>
  <c r="C96" i="26" a="1"/>
  <c r="W10" i="26" a="1"/>
  <c r="F946" i="22" a="1"/>
  <c r="E113" i="26" a="1"/>
  <c r="H249" i="26" a="1"/>
  <c r="F54" i="22" a="1"/>
  <c r="F141" i="26" a="1"/>
  <c r="G230" i="26" a="1"/>
  <c r="E420" i="22" a="1"/>
  <c r="C978" i="22" a="1"/>
  <c r="G14" i="26" a="1"/>
  <c r="D348" i="22" a="1"/>
  <c r="F661" i="22" a="1"/>
  <c r="E440" i="22" a="1"/>
  <c r="H74" i="26" a="1"/>
  <c r="C774" i="22" a="1"/>
  <c r="D521" i="22" a="1"/>
  <c r="C49" i="26" a="1"/>
  <c r="H281" i="26" a="1"/>
  <c r="F918" i="22" a="1"/>
  <c r="H31" i="26" a="1"/>
  <c r="H320" i="26" a="1"/>
  <c r="C48" i="26" a="1"/>
  <c r="H126" i="26" a="1"/>
  <c r="D388" i="22" a="1"/>
  <c r="H180" i="26" a="1"/>
  <c r="C828" i="22" a="1"/>
  <c r="D742" i="22" a="1"/>
  <c r="F96" i="22" a="1"/>
  <c r="W180" i="26" a="1"/>
  <c r="C1000" i="22" a="1"/>
  <c r="C316" i="22" a="1"/>
  <c r="C124" i="26" a="1"/>
  <c r="F313" i="26" a="1"/>
  <c r="H186" i="26" a="1"/>
  <c r="D374" i="22" a="1"/>
  <c r="F854" i="22" a="1"/>
  <c r="D314" i="22" a="1"/>
  <c r="G231" i="26" a="1"/>
  <c r="G205" i="26" a="1"/>
  <c r="W78" i="26" a="1"/>
  <c r="E917" i="22" a="1"/>
  <c r="F130" i="26" a="1"/>
  <c r="D185" i="22" a="1"/>
  <c r="D80" i="26" a="1"/>
  <c r="E276" i="26" a="1"/>
  <c r="D47" i="26" a="1"/>
  <c r="D969" i="22" a="1"/>
  <c r="E189" i="26" a="1"/>
  <c r="F40" i="26" a="1"/>
  <c r="E285" i="26" a="1"/>
  <c r="F968" i="22" a="1"/>
  <c r="H32" i="26" a="1"/>
  <c r="C912" i="22" a="1"/>
  <c r="H70" i="26" a="1"/>
  <c r="F590" i="22" a="1"/>
  <c r="D287" i="26" a="1"/>
  <c r="C478" i="22" a="1"/>
  <c r="G350" i="26" a="1"/>
  <c r="E322" i="26" a="1"/>
  <c r="F522" i="22" a="1"/>
  <c r="G259" i="26" a="1"/>
  <c r="C190" i="22" a="1"/>
  <c r="F193" i="26" a="1"/>
  <c r="D327" i="22" a="1"/>
  <c r="C346" i="26" a="1"/>
  <c r="D561" i="22" a="1"/>
  <c r="W189" i="26" a="1"/>
  <c r="E201" i="22" a="1"/>
  <c r="C253" i="26" a="1"/>
  <c r="E694" i="22" a="1"/>
  <c r="D40" i="26" a="1"/>
  <c r="C263" i="26" a="1"/>
  <c r="C285" i="22" a="1"/>
  <c r="E422" i="22" a="1"/>
  <c r="H118" i="26" a="1"/>
  <c r="F470" i="22" a="1"/>
  <c r="W347" i="26" a="1"/>
  <c r="D121" i="22" a="1"/>
  <c r="C51" i="26" a="1"/>
  <c r="F907" i="22" a="1"/>
  <c r="E59" i="26" a="1"/>
  <c r="D105" i="22" a="1"/>
  <c r="W243" i="26" a="1"/>
  <c r="E629" i="22" a="1"/>
  <c r="D106" i="26" a="1"/>
  <c r="F447" i="22" a="1"/>
  <c r="W309" i="26" a="1"/>
  <c r="W94" i="26" a="1"/>
  <c r="F220" i="22" a="1"/>
  <c r="D147" i="22" a="1"/>
  <c r="C130" i="26" a="1"/>
  <c r="D50" i="22" a="1"/>
  <c r="C173" i="26" a="1"/>
  <c r="D655" i="22" a="1"/>
  <c r="F32" i="26" a="1"/>
  <c r="G236" i="26" a="1"/>
  <c r="C127" i="26" a="1"/>
  <c r="E465" i="22" a="1"/>
  <c r="W76" i="26" a="1"/>
  <c r="C160" i="22" a="1"/>
  <c r="E271" i="26" a="1"/>
  <c r="D733" i="22" a="1"/>
  <c r="D138" i="26" a="1"/>
  <c r="E221" i="22" a="1"/>
  <c r="D62" i="22" a="1"/>
  <c r="AW107" i="26" a="1"/>
  <c r="G271" i="26" a="1"/>
  <c r="AR74" i="26" a="1"/>
  <c r="F309" i="26" a="1"/>
  <c r="AS30" i="26" a="1"/>
  <c r="W286" i="26" a="1"/>
  <c r="D355" i="26" a="1"/>
  <c r="H75" i="26" a="1"/>
  <c r="F619" i="22" a="1"/>
  <c r="H165" i="26" a="1"/>
  <c r="BF15" i="26" a="1"/>
  <c r="F101" i="26" a="1"/>
  <c r="AW34" i="26" a="1"/>
  <c r="C56" i="26" a="1"/>
  <c r="F114" i="26" a="1"/>
  <c r="W151" i="26" a="1"/>
  <c r="D660" i="22" a="1"/>
  <c r="W129" i="26" a="1"/>
  <c r="E828" i="22" a="1"/>
  <c r="F696" i="22" a="1"/>
  <c r="W91" i="26" a="1"/>
  <c r="F629" i="22" a="1"/>
  <c r="D167" i="26" a="1"/>
  <c r="E135" i="26" a="1"/>
  <c r="H86" i="26" a="1"/>
  <c r="C17" i="26" a="1"/>
  <c r="F189" i="22" a="1"/>
  <c r="C317" i="22" a="1"/>
  <c r="D335" i="26" a="1"/>
  <c r="F542" i="22" a="1"/>
  <c r="C213" i="22" a="1"/>
  <c r="E497" i="22" a="1"/>
  <c r="F112" i="26" a="1"/>
  <c r="F324" i="22" a="1"/>
  <c r="F389" i="22" a="1"/>
  <c r="E963" i="22" a="1"/>
  <c r="C70" i="26" a="1"/>
  <c r="C168" i="26" a="1"/>
  <c r="E125" i="22" a="1"/>
  <c r="C843" i="22" a="1"/>
  <c r="C601" i="22" a="1"/>
  <c r="E242" i="22" a="1"/>
  <c r="E403" i="22" a="1"/>
  <c r="G128" i="26" a="1"/>
  <c r="D183" i="22" a="1"/>
  <c r="C48" i="22" a="1"/>
  <c r="D273" i="22" a="1"/>
  <c r="E341" i="26" a="1"/>
  <c r="F479" i="22" a="1"/>
  <c r="E554" i="22" a="1"/>
  <c r="E302" i="22" a="1"/>
  <c r="W36" i="26" a="1"/>
  <c r="G31" i="26" a="1"/>
  <c r="F555" i="22" a="1"/>
  <c r="C479" i="22" a="1"/>
  <c r="E745" i="22" a="1"/>
  <c r="D598" i="22" a="1"/>
  <c r="F491" i="22" a="1"/>
  <c r="E507" i="22" a="1"/>
  <c r="W190" i="26" a="1"/>
  <c r="D674" i="22" a="1"/>
  <c r="C321" i="22" a="1"/>
  <c r="AJ81" i="26" a="1"/>
  <c r="AW316" i="26" a="1"/>
  <c r="AT328" i="26" a="1"/>
  <c r="F612" i="22" a="1"/>
  <c r="E398" i="22" a="1"/>
  <c r="D167" i="22" a="1"/>
  <c r="C981" i="22" a="1"/>
  <c r="E667" i="22" a="1"/>
  <c r="AV186" i="26" a="1"/>
  <c r="AQ273" i="26" a="1"/>
  <c r="BA20" i="26" a="1"/>
  <c r="D698" i="22" a="1"/>
  <c r="E721" i="22" a="1"/>
  <c r="C531" i="22" a="1"/>
  <c r="D108" i="26" a="1"/>
  <c r="C188" i="22" a="1"/>
  <c r="C448" i="22" a="1"/>
  <c r="E142" i="22" a="1"/>
  <c r="C322" i="26" a="1"/>
  <c r="F427" i="22" a="1"/>
  <c r="D194" i="22" a="1"/>
  <c r="F304" i="22" a="1"/>
  <c r="H157" i="26" a="1"/>
  <c r="C180" i="22" a="1"/>
  <c r="H73" i="26" a="1"/>
  <c r="D85" i="22" a="1"/>
  <c r="F112" i="22" a="1"/>
  <c r="C802" i="22" a="1"/>
  <c r="C261" i="22" a="1"/>
  <c r="C117" i="22" a="1"/>
  <c r="H120" i="26" a="1"/>
  <c r="D910" i="22" a="1"/>
  <c r="C696" i="22" a="1"/>
  <c r="E881" i="22" a="1"/>
  <c r="F272" i="26" a="1"/>
  <c r="F821" i="22" a="1"/>
  <c r="E151" i="22" a="1"/>
  <c r="D657" i="22" a="1"/>
  <c r="D127" i="26" a="1"/>
  <c r="C31" i="22" a="1"/>
  <c r="C13" i="22" a="1"/>
  <c r="F38" i="22" a="1"/>
  <c r="C931" i="22" a="1"/>
  <c r="C781" i="22" a="1"/>
  <c r="F252" i="26" a="1"/>
  <c r="E82" i="22" a="1"/>
  <c r="E977" i="22" a="1"/>
  <c r="E153" i="22" a="1"/>
  <c r="H136" i="26" a="1"/>
  <c r="F260" i="22" a="1"/>
  <c r="D242" i="22" a="1"/>
  <c r="F962" i="22" a="1"/>
  <c r="D137" i="26" a="1"/>
  <c r="F713" i="22" a="1"/>
  <c r="F864" i="22" a="1"/>
  <c r="E836" i="22" a="1"/>
  <c r="D718" i="22" a="1"/>
  <c r="C121" i="22" a="1"/>
  <c r="C123" i="22" a="1"/>
  <c r="D470" i="22" a="1"/>
  <c r="C626" i="22" a="1"/>
  <c r="D37" i="22" a="1"/>
  <c r="F787" i="22" a="1"/>
  <c r="E190" i="22" a="1"/>
  <c r="F917" i="22" a="1"/>
  <c r="C773" i="22" a="1"/>
  <c r="E67" i="26" a="1"/>
  <c r="E143" i="22" a="1"/>
  <c r="C948" i="22" a="1"/>
  <c r="W139" i="26" a="1"/>
  <c r="G218" i="26" a="1"/>
  <c r="H77" i="26" a="1"/>
  <c r="C333" i="26" a="1"/>
  <c r="E164" i="22" a="1"/>
  <c r="D911" i="22" a="1"/>
  <c r="E90" i="26" a="1"/>
  <c r="F347" i="26" a="1"/>
  <c r="E976" i="22" a="1"/>
  <c r="F202" i="22" a="1"/>
  <c r="E637" i="22" a="1"/>
  <c r="F626" i="22" a="1"/>
  <c r="D224" i="26" a="1"/>
  <c r="G156" i="26" a="1"/>
  <c r="H273" i="26" a="1"/>
  <c r="G249" i="26" a="1"/>
  <c r="H35" i="26" a="1"/>
  <c r="E313" i="26" a="1"/>
  <c r="E37" i="26" a="1"/>
  <c r="G120" i="26" a="1"/>
  <c r="E66" i="26" a="1"/>
  <c r="F125" i="26" a="1"/>
  <c r="F565" i="22" a="1"/>
  <c r="F360" i="26" a="1"/>
  <c r="C525" i="22" a="1"/>
  <c r="W98" i="26" a="1"/>
  <c r="E705" i="22" a="1"/>
  <c r="W361" i="26" a="1"/>
  <c r="D130" i="26" a="1"/>
  <c r="E131" i="22" a="1"/>
  <c r="H114" i="26" a="1"/>
  <c r="BA23" i="26" a="1"/>
  <c r="H284" i="26" a="1"/>
  <c r="AW13" i="26" a="1"/>
  <c r="C184" i="26" a="1"/>
  <c r="C121" i="26" a="1"/>
  <c r="D62" i="26" a="1"/>
  <c r="F687" i="22" a="1"/>
  <c r="H341" i="26" a="1"/>
  <c r="E129" i="26" a="1"/>
  <c r="BF21" i="26" a="1"/>
  <c r="W58" i="26" a="1"/>
  <c r="AR36" i="26" a="1"/>
  <c r="C19" i="26" a="1"/>
  <c r="C330" i="26" a="1"/>
  <c r="H233" i="26" a="1"/>
  <c r="C232" i="22" a="1"/>
  <c r="G178" i="26" a="1"/>
  <c r="D709" i="22" a="1"/>
  <c r="G117" i="26" a="1"/>
  <c r="F409" i="22" a="1"/>
  <c r="E470" i="22" a="1"/>
  <c r="G135" i="26" a="1"/>
  <c r="W289" i="26" a="1"/>
  <c r="C426" i="22" a="1"/>
  <c r="C342" i="26" a="1"/>
  <c r="F282" i="22" a="1"/>
  <c r="D316" i="26" a="1"/>
  <c r="F671" i="22" a="1"/>
  <c r="W83" i="26" a="1"/>
  <c r="C862" i="22" a="1"/>
  <c r="D297" i="26" a="1"/>
  <c r="D84" i="22" a="1"/>
  <c r="G362" i="26" a="1"/>
  <c r="E510" i="22" a="1"/>
  <c r="F163" i="26" a="1"/>
  <c r="E210" i="22" a="1"/>
  <c r="D117" i="22" a="1"/>
  <c r="F346" i="26" a="1"/>
  <c r="C328" i="26" a="1"/>
  <c r="F426" i="22" a="1"/>
  <c r="C10" i="26" a="1"/>
  <c r="E960" i="22" a="1"/>
  <c r="E904" i="22" a="1"/>
  <c r="C732" i="22" a="1"/>
  <c r="E697" i="22" a="1"/>
  <c r="C918" i="22" a="1"/>
  <c r="H125" i="26" a="1"/>
  <c r="E844" i="22" a="1"/>
  <c r="F911" i="22" a="1"/>
  <c r="E884" i="22" a="1"/>
  <c r="D279" i="22" a="1"/>
  <c r="D783" i="22" a="1"/>
  <c r="D813" i="22" a="1"/>
  <c r="D246" i="22" a="1"/>
  <c r="E101" i="22" a="1"/>
  <c r="G126" i="26" a="1"/>
  <c r="C712" i="22" a="1"/>
  <c r="G261" i="26" a="1"/>
  <c r="E241" i="22" a="1"/>
  <c r="G327" i="26" a="1"/>
  <c r="C353" i="26" a="1"/>
  <c r="F74" i="26" a="1"/>
  <c r="W332" i="26" a="1"/>
  <c r="D354" i="26" a="1"/>
  <c r="E528" i="22" a="1"/>
  <c r="F71" i="26" a="1"/>
  <c r="F440" i="22" a="1"/>
  <c r="D75" i="26" a="1"/>
  <c r="F812" i="22" a="1"/>
  <c r="F997" i="22" a="1"/>
  <c r="E243" i="22" a="1"/>
  <c r="C674" i="22" a="1"/>
  <c r="D168" i="22" a="1"/>
  <c r="D807" i="22" a="1"/>
  <c r="E989" i="22" a="1"/>
  <c r="W313" i="26" a="1"/>
  <c r="F746" i="22" a="1"/>
  <c r="W320" i="26" a="1"/>
  <c r="D120" i="26" a="1"/>
  <c r="D260" i="26" a="1"/>
  <c r="F23" i="22" a="1"/>
  <c r="F166" i="22" a="1"/>
  <c r="C45" i="22" a="1"/>
  <c r="C104" i="26" a="1"/>
  <c r="F60" i="22" a="1"/>
  <c r="C845" i="22" a="1"/>
  <c r="C492" i="22" a="1"/>
  <c r="W250" i="26" a="1"/>
  <c r="C964" i="22" a="1"/>
  <c r="F388" i="22" a="1"/>
  <c r="D372" i="22" a="1"/>
  <c r="C940" i="22" a="1"/>
  <c r="F843" i="22" a="1"/>
  <c r="C202" i="22" a="1"/>
  <c r="C623" i="22" a="1"/>
  <c r="F36" i="22" a="1"/>
  <c r="C234" i="22" a="1"/>
  <c r="G319" i="26" a="1"/>
  <c r="D799" i="22" a="1"/>
  <c r="D465" i="22" a="1"/>
  <c r="D220" i="22" a="1"/>
  <c r="D66" i="26" a="1"/>
  <c r="D26" i="22" a="1"/>
  <c r="D917" i="22" a="1"/>
  <c r="C21" i="22" a="1"/>
  <c r="E74" i="26" a="1"/>
  <c r="C137" i="22" a="1"/>
  <c r="F155" i="26" a="1"/>
  <c r="F507" i="22" a="1"/>
  <c r="C354" i="22" a="1"/>
  <c r="E843" i="22" a="1"/>
  <c r="E689" i="22" a="1"/>
  <c r="D491" i="22" a="1"/>
  <c r="E97" i="22" a="1"/>
  <c r="C958" i="22" a="1"/>
  <c r="E67" i="22" a="1"/>
  <c r="F977" i="22" a="1"/>
  <c r="E490" i="22" a="1"/>
  <c r="E922" i="22" a="1"/>
  <c r="C706" i="22" a="1"/>
  <c r="AE32" i="26" a="1"/>
  <c r="BH88" i="26" a="1"/>
  <c r="E719" i="22" a="1"/>
  <c r="C633" i="22" a="1"/>
  <c r="D684" i="22" a="1"/>
  <c r="F225" i="22" a="1"/>
  <c r="C481" i="22" a="1"/>
  <c r="D139" i="22" a="1"/>
  <c r="BI52" i="26" a="1"/>
  <c r="AU16" i="26" a="1"/>
  <c r="E50" i="22" a="1"/>
  <c r="E431" i="22" a="1"/>
  <c r="F370" i="22" a="1"/>
  <c r="C769" i="22" a="1"/>
  <c r="D230" i="26" a="1"/>
  <c r="F348" i="22" a="1"/>
  <c r="BD13" i="26" a="1"/>
  <c r="C999" i="22" a="1"/>
  <c r="E10" i="26" a="1"/>
  <c r="C527" i="22" a="1"/>
  <c r="E781" i="22" a="1"/>
  <c r="E520" i="22" a="1"/>
  <c r="D533" i="22" a="1"/>
  <c r="E698" i="22" a="1"/>
  <c r="F598" i="22" a="1"/>
  <c r="D174" i="22" a="1"/>
  <c r="H318" i="26" a="1"/>
  <c r="D803" i="22" a="1"/>
  <c r="E305" i="22" a="1"/>
  <c r="D111" i="22" a="1"/>
  <c r="G309" i="26" a="1"/>
  <c r="E599" i="22" a="1"/>
  <c r="C74" i="22" a="1"/>
  <c r="E283" i="22" a="1"/>
  <c r="H11" i="26" a="1"/>
  <c r="G125" i="26" a="1"/>
  <c r="E34" i="26" a="1"/>
  <c r="G40" i="26" a="1"/>
  <c r="G274" i="26" a="1"/>
  <c r="F656" i="22" a="1"/>
  <c r="F502" i="22" a="1"/>
  <c r="H141" i="26" a="1"/>
  <c r="F288" i="22" a="1"/>
  <c r="F80" i="22" a="1"/>
  <c r="D953" i="22" a="1"/>
  <c r="D274" i="26" a="1"/>
  <c r="C853" i="22" a="1"/>
  <c r="F76" i="22" a="1"/>
  <c r="E355" i="22" a="1"/>
  <c r="H168" i="26" a="1"/>
  <c r="F585" i="22" a="1"/>
  <c r="E827" i="22" a="1"/>
  <c r="E55" i="26" a="1"/>
  <c r="G233" i="26" a="1"/>
  <c r="H151" i="26" a="1"/>
  <c r="D929" i="22" a="1"/>
  <c r="D41" i="22" a="1"/>
  <c r="E41" i="26" a="1"/>
  <c r="D408" i="22" a="1"/>
  <c r="C992" i="22" a="1"/>
  <c r="E732" i="22" a="1"/>
  <c r="BF103" i="26" a="1"/>
  <c r="AT124" i="26" a="1"/>
  <c r="F30" i="26" a="1"/>
  <c r="D344" i="26" a="1"/>
  <c r="H88" i="26" a="1"/>
  <c r="E230" i="26" a="1"/>
  <c r="W93" i="26" a="1"/>
  <c r="H30" i="26" a="1"/>
  <c r="E891" i="22" a="1"/>
  <c r="E806" i="22" a="1"/>
  <c r="D21" i="26" a="1"/>
  <c r="G110" i="26" a="1"/>
  <c r="C269" i="26" a="1"/>
  <c r="F317" i="22" a="1"/>
  <c r="C273" i="22" a="1"/>
  <c r="F779" i="22" a="1"/>
  <c r="D590" i="22" a="1"/>
  <c r="F609" i="22" a="1"/>
  <c r="F792" i="22" a="1"/>
  <c r="W355" i="26" a="1"/>
  <c r="W107" i="26" a="1"/>
  <c r="D235" i="26" a="1"/>
  <c r="G79" i="26" a="1"/>
  <c r="C89" i="26" a="1"/>
  <c r="C164" i="26" a="1"/>
  <c r="E192" i="26" a="1"/>
  <c r="H347" i="26" a="1"/>
  <c r="E489" i="22" a="1"/>
  <c r="W54" i="26" a="1"/>
  <c r="F64" i="22" a="1"/>
  <c r="E80" i="26" a="1"/>
  <c r="C289" i="22" a="1"/>
  <c r="D487" i="22" a="1"/>
  <c r="W44" i="26" a="1"/>
  <c r="F264" i="22" a="1"/>
  <c r="F110" i="26" a="1"/>
  <c r="D937" i="22" a="1"/>
  <c r="D129" i="26" a="1"/>
  <c r="F809" i="22" a="1"/>
  <c r="E568" i="22" a="1"/>
  <c r="D648" i="22" a="1"/>
  <c r="W46" i="26" a="1"/>
  <c r="C204" i="22" a="1"/>
  <c r="D880" i="22" a="1"/>
  <c r="G326" i="26" a="1"/>
  <c r="E450" i="22" a="1"/>
  <c r="C94" i="22" a="1"/>
  <c r="D932" i="22" a="1"/>
  <c r="D996" i="22" a="1"/>
  <c r="F258" i="22" a="1"/>
  <c r="C323" i="26" a="1"/>
  <c r="D334" i="22" a="1"/>
  <c r="D422" i="22" a="1"/>
  <c r="E38" i="22" a="1"/>
  <c r="F89" i="22" a="1"/>
  <c r="D456" i="22" a="1"/>
  <c r="F12" i="26" a="1"/>
  <c r="E967" i="22" a="1"/>
  <c r="C381" i="22" a="1"/>
  <c r="E132" i="26" a="1"/>
  <c r="W246" i="26" a="1"/>
  <c r="F330" i="22" a="1"/>
  <c r="D564" i="22" a="1"/>
  <c r="F431" i="22" a="1"/>
  <c r="F466" i="22" a="1"/>
  <c r="E147" i="22" a="1"/>
  <c r="F86" i="26" a="1"/>
  <c r="D156" i="22" a="1"/>
  <c r="D269" i="22" a="1"/>
  <c r="D831" i="22" a="1"/>
  <c r="E810" i="22" a="1"/>
  <c r="E43" i="22" a="1"/>
  <c r="W173" i="26" a="1"/>
  <c r="F842" i="22" a="1"/>
  <c r="F847" i="22" a="1"/>
  <c r="D194" i="26" a="1"/>
  <c r="E570" i="22" a="1"/>
  <c r="F798" i="22" a="1"/>
  <c r="D478" i="22" a="1"/>
  <c r="F42" i="26" a="1"/>
  <c r="E289" i="26" a="1"/>
  <c r="G280" i="26" a="1"/>
  <c r="E179" i="26" a="1"/>
  <c r="H335" i="26" a="1"/>
  <c r="D983" i="22" a="1"/>
  <c r="H68" i="26" a="1"/>
  <c r="C345" i="22" a="1"/>
  <c r="G36" i="26" a="1"/>
  <c r="C201" i="22" a="1"/>
  <c r="C163" i="22" a="1"/>
  <c r="C111" i="22" a="1"/>
  <c r="E261" i="26" a="1"/>
  <c r="F44" i="26" a="1"/>
  <c r="D136" i="26" a="1"/>
  <c r="E765" i="22" a="1"/>
  <c r="G133" i="26" a="1"/>
  <c r="D118" i="26" a="1"/>
  <c r="H262" i="26" a="1"/>
  <c r="E283" i="26" a="1"/>
  <c r="F128" i="26" a="1"/>
  <c r="D578" i="22" a="1"/>
  <c r="D104" i="26" a="1"/>
  <c r="E423" i="22" a="1"/>
  <c r="C135" i="26" a="1"/>
  <c r="D87" i="26" a="1"/>
  <c r="D347" i="26" a="1"/>
  <c r="D781" i="22" a="1"/>
  <c r="C23" i="22" a="1"/>
  <c r="F832" i="22" a="1"/>
  <c r="D107" i="22" a="1"/>
  <c r="F352" i="26" a="1"/>
  <c r="F374" i="22" a="1"/>
  <c r="D65" i="26" a="1"/>
  <c r="C175" i="26" a="1"/>
  <c r="D39" i="22" a="1"/>
  <c r="C458" i="22" a="1"/>
  <c r="F272" i="22" a="1"/>
  <c r="D51" i="22" a="1"/>
  <c r="E63" i="26" a="1"/>
  <c r="C374" i="22" a="1"/>
  <c r="AR87" i="26" a="1"/>
  <c r="E213" i="22" a="1"/>
  <c r="E42" i="26" a="1"/>
  <c r="C681" i="22" a="1"/>
  <c r="AT21" i="26" a="1"/>
  <c r="D820" i="22" a="1"/>
  <c r="H179" i="26" a="1"/>
  <c r="F808" i="22" a="1"/>
  <c r="F88" i="22" a="1"/>
  <c r="D31" i="22" a="1"/>
  <c r="C168" i="22" a="1"/>
  <c r="E758" i="22" a="1"/>
  <c r="F527" i="22" a="1"/>
  <c r="W119" i="26" a="1"/>
  <c r="C687" i="22" a="1"/>
  <c r="F192" i="22" a="1"/>
  <c r="E942" i="22" a="1"/>
  <c r="D187" i="26" a="1"/>
  <c r="D569" i="22" a="1"/>
  <c r="C599" i="22" a="1"/>
  <c r="D72" i="22" a="1"/>
  <c r="W113" i="26" a="1"/>
  <c r="E503" i="22" a="1"/>
  <c r="D778" i="22" a="1"/>
  <c r="D849" i="22" a="1"/>
  <c r="C791" i="22" a="1"/>
  <c r="E604" i="22" a="1"/>
  <c r="AF91" i="26" a="1"/>
  <c r="C820" i="22" a="1"/>
  <c r="D81" i="26" a="1"/>
  <c r="C11" i="22" a="1"/>
  <c r="D295" i="22" a="1"/>
  <c r="F715" i="22" a="1"/>
  <c r="F935" i="22" a="1"/>
  <c r="C881" i="22" a="1"/>
  <c r="BE11" i="26" a="1"/>
  <c r="AO100" i="26" a="1"/>
  <c r="E343" i="26" a="1"/>
  <c r="E933" i="22" a="1"/>
  <c r="D744" i="22" a="1"/>
  <c r="D725" i="22" a="1"/>
  <c r="C152" i="22" a="1"/>
  <c r="AQ17" i="26" a="1"/>
  <c r="AT64" i="26" a="1"/>
  <c r="BH177" i="26" a="1"/>
  <c r="H343" i="26" a="1"/>
  <c r="C95" i="22" a="1"/>
  <c r="E380" i="22" a="1"/>
  <c r="C348" i="22" a="1"/>
  <c r="C272" i="22" a="1"/>
  <c r="C83" i="26" a="1"/>
  <c r="F71" i="22" a="1"/>
  <c r="D94" i="22" a="1"/>
  <c r="C465" i="22" a="1"/>
  <c r="E345" i="26" a="1"/>
  <c r="F72" i="22" a="1"/>
  <c r="E671" i="22" a="1"/>
  <c r="D713" i="22" a="1"/>
  <c r="C222" i="22" a="1"/>
  <c r="F815" i="22" a="1"/>
  <c r="D282" i="22" a="1"/>
  <c r="BI33" i="26" a="1"/>
  <c r="G94" i="26" a="1"/>
  <c r="C861" i="22" a="1"/>
  <c r="D386" i="22" a="1"/>
  <c r="AU47" i="26" a="1"/>
  <c r="F79" i="26" a="1"/>
  <c r="E539" i="22" a="1"/>
  <c r="D435" i="22" a="1"/>
  <c r="C699" i="22" a="1"/>
  <c r="E121" i="26" a="1"/>
  <c r="C15" i="26" a="1"/>
  <c r="C110" i="26" a="1"/>
  <c r="F15" i="26" a="1"/>
  <c r="W262" i="26" a="1"/>
  <c r="F280" i="26" a="1"/>
  <c r="D69" i="26" a="1"/>
  <c r="D244" i="26" a="1"/>
  <c r="D63" i="26" a="1"/>
  <c r="H298" i="26" a="1"/>
  <c r="F233" i="26" a="1"/>
  <c r="D869" i="22" a="1"/>
  <c r="F638" i="22" a="1"/>
  <c r="W187" i="26" a="1"/>
  <c r="D54" i="26" a="1"/>
  <c r="H290" i="26" a="1"/>
  <c r="D146" i="26" a="1"/>
  <c r="H325" i="26" a="1"/>
  <c r="D352" i="26" a="1"/>
  <c r="H132" i="26" a="1"/>
  <c r="E251" i="26" a="1"/>
  <c r="D283" i="26" a="1"/>
  <c r="G47" i="26" a="1"/>
  <c r="F915" i="22" a="1"/>
  <c r="E505" i="22" a="1"/>
  <c r="F76" i="26" a="1"/>
  <c r="C321" i="26" a="1"/>
  <c r="D251" i="26" a="1"/>
  <c r="C157" i="22" a="1"/>
  <c r="D94" i="26" a="1"/>
  <c r="C247" i="22" a="1"/>
  <c r="W274" i="26" a="1"/>
  <c r="H321" i="26" a="1"/>
  <c r="C84" i="26" a="1"/>
  <c r="E117" i="26" a="1"/>
  <c r="C317" i="26" a="1"/>
  <c r="D31" i="26" a="1"/>
  <c r="F231" i="26" a="1"/>
  <c r="E17" i="22" a="1"/>
  <c r="C363" i="26" a="1"/>
  <c r="C729" i="22" a="1"/>
  <c r="E86" i="26" a="1"/>
  <c r="F285" i="26" a="1"/>
  <c r="H97" i="26" a="1"/>
  <c r="W161" i="26" a="1"/>
  <c r="D5" i="26" a="1"/>
  <c r="E309" i="26" a="1"/>
  <c r="C111" i="26" a="1"/>
  <c r="F192" i="26" a="1"/>
  <c r="E709" i="22" a="1"/>
  <c r="D359" i="26" a="1"/>
  <c r="D296" i="26" a="1"/>
  <c r="H289" i="26" a="1"/>
  <c r="F52" i="26" a="1"/>
  <c r="W105" i="26" a="1"/>
  <c r="E196" i="22" a="1"/>
  <c r="C91" i="26" a="1"/>
  <c r="F737" i="22" a="1"/>
  <c r="G358" i="26" a="1"/>
  <c r="G61" i="26" a="1"/>
  <c r="H173" i="26" a="1"/>
  <c r="E412" i="22" a="1"/>
  <c r="W244" i="26" a="1"/>
  <c r="C126" i="26" a="1"/>
  <c r="F232" i="26" a="1"/>
  <c r="D349" i="22" a="1"/>
  <c r="W5" i="26" a="1"/>
  <c r="E112" i="22" a="1"/>
  <c r="C348" i="26" a="1"/>
  <c r="F234" i="26" a="1"/>
  <c r="D61" i="26" a="1"/>
  <c r="F492" i="22" a="1"/>
  <c r="F337" i="26" a="1"/>
  <c r="C909" i="22" a="1"/>
  <c r="W154" i="26" a="1"/>
  <c r="D53" i="26" a="1"/>
  <c r="E12" i="26" a="1"/>
  <c r="E346" i="22" a="1"/>
  <c r="E95" i="26" a="1"/>
  <c r="F749" i="22" a="1"/>
  <c r="C178" i="26" a="1"/>
  <c r="E834" i="22" a="1"/>
  <c r="W324" i="26" a="1"/>
  <c r="C422" i="22" a="1"/>
  <c r="D288" i="26" a="1"/>
  <c r="E521" i="22" a="1"/>
  <c r="F334" i="26" a="1"/>
  <c r="F818" i="22" a="1"/>
  <c r="E177" i="26" a="1"/>
  <c r="F846" i="22" a="1"/>
  <c r="C50" i="26" a="1"/>
  <c r="F735" i="22" a="1"/>
  <c r="E262" i="22" a="1"/>
  <c r="F752" i="22" a="1"/>
  <c r="D847" i="22" a="1"/>
  <c r="F840" i="22" a="1"/>
  <c r="W340" i="26" a="1"/>
  <c r="E634" i="22" a="1"/>
  <c r="D341" i="26" a="1"/>
  <c r="D20" i="26" a="1"/>
  <c r="C236" i="26" a="1"/>
  <c r="D756" i="22" a="1"/>
  <c r="F5" i="26" a="1"/>
  <c r="C985" i="22" a="1"/>
  <c r="E77" i="26" a="1"/>
  <c r="C429" i="22" a="1"/>
  <c r="C169" i="26" a="1"/>
  <c r="D296" i="22" a="1"/>
  <c r="C624" i="22" a="1"/>
  <c r="C775" i="22" a="1"/>
  <c r="D325" i="26" a="1"/>
  <c r="F361" i="22" a="1"/>
  <c r="C603" i="22" a="1"/>
  <c r="F33" i="26" a="1"/>
  <c r="F270" i="22" a="1"/>
  <c r="W158" i="26" a="1"/>
  <c r="D529" i="22" a="1"/>
  <c r="F702" i="22" a="1"/>
  <c r="F697" i="22" a="1"/>
  <c r="D747" i="22" a="1"/>
  <c r="BG56" i="26" a="1"/>
  <c r="G23" i="26" a="1"/>
  <c r="D236" i="22" a="1"/>
  <c r="C267" i="22" a="1"/>
  <c r="C309" i="22" a="1"/>
  <c r="W327" i="26" a="1"/>
  <c r="C277" i="22" a="1"/>
  <c r="C251" i="22" a="1"/>
  <c r="E817" i="22" a="1"/>
  <c r="D268" i="26" a="1"/>
  <c r="F169" i="26" a="1"/>
  <c r="D182" i="26" a="1"/>
  <c r="C351" i="26" a="1"/>
  <c r="C46" i="26" a="1"/>
  <c r="D126" i="26" a="1"/>
  <c r="W47" i="26" a="1"/>
  <c r="F183" i="26" a="1"/>
  <c r="G114" i="26" a="1"/>
  <c r="AO93" i="26" a="1"/>
  <c r="F179" i="26" a="1"/>
  <c r="BI204" i="26" a="1"/>
  <c r="D330" i="22" a="1"/>
  <c r="D730" i="22" a="1"/>
  <c r="C822" i="22" a="1"/>
  <c r="E46" i="26" a="1"/>
  <c r="D160" i="22" a="1"/>
  <c r="D821" i="22" a="1"/>
  <c r="E53" i="22" a="1"/>
  <c r="F796" i="22" a="1"/>
  <c r="D354" i="22" a="1"/>
  <c r="C748" i="22" a="1"/>
  <c r="E854" i="22" a="1"/>
  <c r="C503" i="22" a="1"/>
  <c r="D589" i="22" a="1"/>
  <c r="E23" i="22" a="1"/>
  <c r="F425" i="22" a="1"/>
  <c r="W29" i="26" a="1"/>
  <c r="E417" i="22" a="1"/>
  <c r="E506" i="22" a="1"/>
  <c r="BA30" i="26" a="1"/>
  <c r="AW63" i="26" a="1"/>
  <c r="AE57" i="26" a="1"/>
  <c r="AQ86" i="26" a="1"/>
  <c r="C61" i="26" a="1"/>
  <c r="E319" i="22" a="1"/>
  <c r="E543" i="22" a="1"/>
  <c r="AK130" i="26" a="1"/>
  <c r="BM15" i="26" a="1"/>
  <c r="AV72" i="26" a="1"/>
  <c r="BE37" i="26" a="1"/>
  <c r="AU349" i="26" a="1"/>
  <c r="E588" i="22" a="1"/>
  <c r="F273" i="26" a="1"/>
  <c r="D144" i="22" a="1"/>
  <c r="C311" i="22" a="1"/>
  <c r="E193" i="22" a="1"/>
  <c r="D188" i="26" a="1"/>
  <c r="F369" i="22" a="1"/>
  <c r="D601" i="22" a="1"/>
  <c r="C763" i="22" a="1"/>
  <c r="W15" i="26" a="1"/>
  <c r="E985" i="22" a="1"/>
  <c r="C194" i="26" a="1"/>
  <c r="W45" i="26" a="1"/>
  <c r="W329" i="26" a="1"/>
  <c r="G69" i="26" a="1"/>
  <c r="E802" i="22" a="1"/>
  <c r="F927" i="22" a="1"/>
  <c r="E287" i="26" a="1"/>
  <c r="E937" i="22" a="1"/>
  <c r="F813" i="22" a="1"/>
  <c r="F729" i="22" a="1"/>
  <c r="H159" i="26" a="1"/>
  <c r="D440" i="22" a="1"/>
  <c r="D69" i="22" a="1"/>
  <c r="E676" i="22" a="1"/>
  <c r="E130" i="26" a="1"/>
  <c r="W101" i="26" a="1"/>
  <c r="F337" i="22" a="1"/>
  <c r="C823" i="22" a="1"/>
  <c r="F118" i="22" a="1"/>
  <c r="D942" i="22" a="1"/>
  <c r="C325" i="26" a="1"/>
  <c r="E850" i="22" a="1"/>
  <c r="C22" i="22" a="1"/>
  <c r="F119" i="22" a="1"/>
  <c r="E43" i="26" a="1"/>
  <c r="D483" i="22" a="1"/>
  <c r="D248" i="22" a="1"/>
  <c r="C546" i="22" a="1"/>
  <c r="E253" i="26" a="1"/>
  <c r="E830" i="22" a="1"/>
  <c r="E156" i="26" a="1"/>
  <c r="C293" i="22" a="1"/>
  <c r="C139" i="22" a="1"/>
  <c r="E371" i="22" a="1"/>
  <c r="F328" i="22" a="1"/>
  <c r="E494" i="22" a="1"/>
  <c r="F143" i="22" a="1"/>
  <c r="F184" i="22" a="1"/>
  <c r="D155" i="22" a="1"/>
  <c r="AV42" i="26" a="1"/>
  <c r="AU246" i="26" a="1"/>
  <c r="E308" i="22" a="1"/>
  <c r="D608" i="22" a="1"/>
  <c r="F401" i="22" a="1"/>
  <c r="F301" i="22" a="1"/>
  <c r="C338" i="22" a="1"/>
  <c r="F437" i="22" a="1"/>
  <c r="AR63" i="26" a="1"/>
  <c r="E609" i="22" a="1"/>
  <c r="D454" i="22" a="1"/>
  <c r="C979" i="22" a="1"/>
  <c r="D705" i="22" a="1"/>
  <c r="H360" i="26" a="1"/>
  <c r="E837" i="22" a="1"/>
  <c r="D812" i="22" a="1"/>
  <c r="E145" i="22" a="1"/>
  <c r="C28" i="26" a="1"/>
  <c r="D412" i="22" a="1"/>
  <c r="D990" i="22" a="1"/>
  <c r="C303" i="22" a="1"/>
  <c r="E71" i="26" a="1"/>
  <c r="F602" i="22" a="1"/>
  <c r="C11" i="26" a="1"/>
  <c r="H133" i="26" a="1"/>
  <c r="E355" i="26" a="1"/>
  <c r="F94" i="26" a="1"/>
  <c r="C194" i="22" a="1"/>
  <c r="E630" i="22" a="1"/>
  <c r="H361" i="26" a="1"/>
  <c r="F199" i="22" a="1"/>
  <c r="E400" i="22" a="1"/>
  <c r="F265" i="22" a="1"/>
  <c r="E319" i="26" a="1"/>
  <c r="F319" i="22" a="1"/>
  <c r="E419" i="22" a="1"/>
  <c r="F495" i="22" a="1"/>
  <c r="F106" i="26" a="1"/>
  <c r="W32" i="26" a="1"/>
  <c r="W56" i="26" a="1"/>
  <c r="W21" i="26" a="1"/>
  <c r="E183" i="22" a="1"/>
  <c r="C5" i="22" a="1"/>
  <c r="E664" i="22" a="1"/>
  <c r="C308" i="26" a="1"/>
  <c r="E455" i="22" a="1"/>
  <c r="F870" i="22" a="1"/>
  <c r="D726" i="22" a="1"/>
  <c r="D285" i="26" a="1"/>
  <c r="E52" i="22" a="1"/>
  <c r="D475" i="22" a="1"/>
  <c r="C55" i="22" a="1"/>
  <c r="D332" i="26" a="1"/>
  <c r="F222" i="22" a="1"/>
  <c r="W42" i="26" a="1"/>
  <c r="D776" i="22" a="1"/>
  <c r="E78" i="22" a="1"/>
  <c r="D218" i="22" a="1"/>
  <c r="E474" i="22" a="1"/>
  <c r="C144" i="22" a="1"/>
  <c r="W282" i="26" a="1"/>
  <c r="C98" i="22" a="1"/>
  <c r="E595" i="22" a="1"/>
  <c r="AU42" i="26" a="1"/>
  <c r="BA121" i="26" a="1"/>
  <c r="AJ112" i="26" a="1"/>
  <c r="AQ47" i="26" a="1"/>
  <c r="BA225" i="26" a="1"/>
  <c r="C62" i="26" a="1"/>
  <c r="D768" i="22" a="1"/>
  <c r="C692" i="22" a="1"/>
  <c r="C174" i="22" a="1"/>
  <c r="F311" i="26" a="1"/>
  <c r="C250" i="22" a="1"/>
  <c r="F113" i="22" a="1"/>
  <c r="BH124" i="26" a="1"/>
  <c r="AO53" i="26" a="1"/>
  <c r="BE102" i="26" a="1"/>
  <c r="AI111" i="26" a="1"/>
  <c r="AH236" i="26" a="1"/>
  <c r="E308" i="26" a="1"/>
  <c r="E647" i="22" a="1"/>
  <c r="C313" i="26" a="1"/>
  <c r="D710" i="22" a="1"/>
  <c r="C476" i="22" a="1"/>
  <c r="D80" i="22" a="1"/>
  <c r="AQ84" i="26" a="1"/>
  <c r="F397" i="22" a="1"/>
  <c r="F276" i="26" a="1"/>
  <c r="E378" i="22" a="1"/>
  <c r="F239" i="22" a="1"/>
  <c r="E35" i="22" a="1"/>
  <c r="D441" i="22" a="1"/>
  <c r="E298" i="22" a="1"/>
  <c r="AS49" i="26" a="1"/>
  <c r="AK31" i="26" a="1"/>
  <c r="G123" i="26" a="1"/>
  <c r="D233" i="22" a="1"/>
  <c r="E829" i="22" a="1"/>
  <c r="E488" i="22" a="1"/>
  <c r="E118" i="22" a="1"/>
  <c r="D375" i="22" a="1"/>
  <c r="BF85" i="26" a="1"/>
  <c r="BE269" i="26" a="1"/>
  <c r="F323" i="26" a="1"/>
  <c r="F763" i="22" a="1"/>
  <c r="E342" i="22" a="1"/>
  <c r="C367" i="22" a="1"/>
  <c r="D126" i="22" a="1"/>
  <c r="C653" i="22" a="1"/>
  <c r="BI53" i="26" a="1"/>
  <c r="BE85" i="26" a="1"/>
  <c r="G348" i="26" a="1"/>
  <c r="E752" i="22" a="1"/>
  <c r="C409" i="22" a="1"/>
  <c r="C353" i="22" a="1"/>
  <c r="C783" i="22" a="1"/>
  <c r="F756" i="22" a="1"/>
  <c r="AQ53" i="26" a="1"/>
  <c r="C437" i="22" a="1"/>
  <c r="D43" i="22" a="1"/>
  <c r="C307" i="22" a="1"/>
  <c r="F591" i="22" a="1"/>
  <c r="C414" i="22" a="1"/>
  <c r="E868" i="22" a="1"/>
  <c r="D941" i="22" a="1"/>
  <c r="C446" i="22" a="1"/>
  <c r="W88" i="26" a="1"/>
  <c r="F115" i="22" a="1"/>
  <c r="D928" i="22" a="1"/>
  <c r="C583" i="22" a="1"/>
  <c r="H191" i="26" a="1"/>
  <c r="E348" i="22" a="1"/>
  <c r="AI74" i="26" a="1"/>
  <c r="E439" i="22" a="1"/>
  <c r="BI63" i="26" a="1"/>
  <c r="D289" i="26" a="1"/>
  <c r="F187" i="26" a="1"/>
  <c r="C151" i="26" a="1"/>
  <c r="E44" i="26" a="1"/>
  <c r="C331" i="26" a="1"/>
  <c r="C18" i="26" a="1"/>
  <c r="D225" i="26" a="1"/>
  <c r="F318" i="22" a="1"/>
  <c r="C695" i="22" a="1"/>
  <c r="D423" i="22" a="1"/>
  <c r="E811" i="22" a="1"/>
  <c r="D876" i="22" a="1"/>
  <c r="D679" i="22" a="1"/>
  <c r="C186" i="26" a="1"/>
  <c r="F751" i="22" a="1"/>
  <c r="F732" i="22" a="1"/>
  <c r="C827" i="22" a="1"/>
  <c r="F753" i="22" a="1"/>
  <c r="AW116" i="26" a="1"/>
  <c r="E161" i="22" a="1"/>
  <c r="F762" i="22" a="1"/>
  <c r="E912" i="22" a="1"/>
  <c r="F858" i="22" a="1"/>
  <c r="D164" i="22" a="1"/>
  <c r="F473" i="22" a="1"/>
  <c r="AG280" i="26" a="1"/>
  <c r="AQ324" i="26" a="1"/>
  <c r="C359" i="22" a="1"/>
  <c r="D923" i="22" a="1"/>
  <c r="E800" i="22" a="1"/>
  <c r="E11" i="22" a="1"/>
  <c r="W11" i="26" a="1"/>
  <c r="D385" i="22" a="1"/>
  <c r="C260" i="22" a="1"/>
  <c r="D350" i="22" a="1"/>
  <c r="D322" i="26" a="1"/>
  <c r="C844" i="22" a="1"/>
  <c r="C471" i="22" a="1"/>
  <c r="E724" i="22" a="1"/>
  <c r="F88" i="26" a="1"/>
  <c r="G186" i="26" a="1"/>
  <c r="W65" i="26" a="1"/>
  <c r="E863" i="22" a="1"/>
  <c r="C435" i="22" a="1"/>
  <c r="E601" i="22" a="1"/>
  <c r="D116" i="22" a="1"/>
  <c r="C464" i="22" a="1"/>
  <c r="D135" i="26" a="1"/>
  <c r="F186" i="22" a="1"/>
  <c r="D823" i="22" a="1"/>
  <c r="C393" i="22" a="1"/>
  <c r="F43" i="26" a="1"/>
  <c r="F849" i="22" a="1"/>
  <c r="F383" i="22" a="1"/>
  <c r="F978" i="22" a="1"/>
  <c r="C136" i="26" a="1"/>
  <c r="E751" i="22" a="1"/>
  <c r="F976" i="22" a="1"/>
  <c r="D834" i="22" a="1"/>
  <c r="F592" i="22" a="1"/>
  <c r="D913" i="22" a="1"/>
  <c r="E178" i="26" a="1"/>
  <c r="C206" i="22" a="1"/>
  <c r="F607" i="22" a="1"/>
  <c r="E198" i="22" a="1"/>
  <c r="D248" i="26" a="1"/>
  <c r="F537" i="22" a="1"/>
  <c r="F569" i="22" a="1"/>
  <c r="D739" i="22" a="1"/>
  <c r="G248" i="26" a="1"/>
  <c r="E711" i="22" a="1"/>
  <c r="H41" i="26" a="1"/>
  <c r="F657" i="22" a="1"/>
  <c r="F897" i="22" a="1"/>
  <c r="C356" i="22" a="1"/>
  <c r="D825" i="22" a="1"/>
  <c r="E713" i="22" a="1"/>
  <c r="D224" i="22" a="1"/>
  <c r="D927" i="22" a="1"/>
  <c r="C270" i="22" a="1"/>
  <c r="C135" i="22" a="1"/>
  <c r="F658" i="22" a="1"/>
  <c r="E966" i="22" a="1"/>
  <c r="F453" i="22" a="1"/>
  <c r="AS33" i="26" a="1"/>
  <c r="E100" i="26" a="1"/>
  <c r="E614" i="22" a="1"/>
  <c r="D832" i="22" a="1"/>
  <c r="C690" i="22" a="1"/>
  <c r="D883" i="22" a="1"/>
  <c r="C917" i="22" a="1"/>
  <c r="D410" i="22" a="1"/>
  <c r="G56" i="26" a="1"/>
  <c r="C53" i="26" a="1"/>
  <c r="D353" i="22" a="1"/>
  <c r="C858" i="22" a="1"/>
  <c r="D613" i="22" a="1"/>
  <c r="W121" i="26" a="1"/>
  <c r="D572" i="22" a="1"/>
  <c r="F987" i="22" a="1"/>
  <c r="F547" i="22" a="1"/>
  <c r="F339" i="26" a="1"/>
  <c r="D615" i="22" a="1"/>
  <c r="W68" i="26" a="1"/>
  <c r="H172" i="26" a="1"/>
  <c r="H261" i="26" a="1"/>
  <c r="D103" i="26" a="1"/>
  <c r="C120" i="22" a="1"/>
  <c r="E317" i="22" a="1"/>
  <c r="C87" i="26" a="1"/>
  <c r="D346" i="22" a="1"/>
  <c r="C896" i="22" a="1"/>
  <c r="D961" i="22" a="1"/>
  <c r="G153" i="26" a="1"/>
  <c r="D810" i="22" a="1"/>
  <c r="D203" i="22" a="1"/>
  <c r="F514" i="22" a="1"/>
  <c r="E546" i="22" a="1"/>
  <c r="C5" i="26" a="1"/>
  <c r="C412" i="22" a="1"/>
  <c r="C366" i="22" a="1"/>
  <c r="D581" i="22" a="1"/>
  <c r="C304" i="22" a="1"/>
  <c r="H339" i="26" a="1"/>
  <c r="D329" i="22" a="1"/>
  <c r="AT85" i="26" a="1"/>
  <c r="F209" i="22" a="1"/>
  <c r="G246" i="26" a="1"/>
  <c r="D541" i="22" a="1"/>
  <c r="AW76" i="26" a="1"/>
  <c r="E364" i="22" a="1"/>
  <c r="G76" i="26" a="1"/>
  <c r="E282" i="22" a="1"/>
  <c r="H303" i="26" a="1"/>
  <c r="E323" i="22" a="1"/>
  <c r="F503" i="22" a="1"/>
  <c r="C334" i="22" a="1"/>
  <c r="F475" i="22" a="1"/>
  <c r="C291" i="22" a="1"/>
  <c r="C593" i="22" a="1"/>
  <c r="F39" i="22" a="1"/>
  <c r="C136" i="22" a="1"/>
  <c r="AS128" i="26" a="1"/>
  <c r="D108" i="22" a="1"/>
  <c r="F999" i="22" a="1"/>
  <c r="E815" i="22" a="1"/>
  <c r="D852" i="22" a="1"/>
  <c r="BE128" i="26" a="1"/>
  <c r="F375" i="22" a="1"/>
  <c r="C258" i="22" a="1"/>
  <c r="C342" i="22" a="1"/>
  <c r="AK141" i="26" a="1"/>
  <c r="W186" i="26" a="1"/>
  <c r="F682" i="22" a="1"/>
  <c r="D939" i="22" a="1"/>
  <c r="BH18" i="26" a="1"/>
  <c r="AQ52" i="26" a="1"/>
  <c r="AU232" i="26" a="1"/>
  <c r="AI181" i="26" a="1"/>
  <c r="C173" i="22" a="1"/>
  <c r="D229" i="22" a="1"/>
  <c r="D29" i="26" a="1"/>
  <c r="F363" i="26" a="1"/>
  <c r="W118" i="26" a="1"/>
  <c r="H351" i="26" a="1"/>
  <c r="W126" i="26" a="1"/>
  <c r="C556" i="22" a="1"/>
  <c r="E655" i="22" a="1"/>
  <c r="C74" i="26" a="1"/>
  <c r="F742" i="22" a="1"/>
  <c r="C676" i="22" a="1"/>
  <c r="AG100" i="26" a="1"/>
  <c r="AF118" i="26" a="1"/>
  <c r="BF188" i="26" a="1"/>
  <c r="BI65" i="26" a="1"/>
  <c r="AQ161" i="26" a="1"/>
  <c r="F135" i="26" a="1"/>
  <c r="E747" i="22" a="1"/>
  <c r="C758" i="22" a="1"/>
  <c r="BF46" i="26" a="1"/>
  <c r="AW105" i="26" a="1"/>
  <c r="AV28" i="26" a="1"/>
  <c r="AR49" i="26" a="1"/>
  <c r="BF269" i="26" a="1"/>
  <c r="D90" i="26" a="1"/>
  <c r="C584" i="22" a="1"/>
  <c r="C119" i="22" a="1"/>
  <c r="AG91" i="26" a="1"/>
  <c r="AR57" i="26" a="1"/>
  <c r="BG21" i="26" a="1"/>
  <c r="BE106" i="26" a="1"/>
  <c r="BE271" i="26" a="1"/>
  <c r="W344" i="26" a="1"/>
  <c r="E897" i="22" a="1"/>
  <c r="C336" i="26" a="1"/>
  <c r="H107" i="26" a="1"/>
  <c r="C390" i="22" a="1"/>
  <c r="BA65" i="26" a="1"/>
  <c r="BH132" i="26" a="1"/>
  <c r="AI84" i="26" a="1"/>
  <c r="BH93" i="26" a="1"/>
  <c r="AK11" i="26" a="1"/>
  <c r="AE31" i="26" a="1"/>
  <c r="AK28" i="26" a="1"/>
  <c r="AR261" i="26" a="1"/>
  <c r="D859" i="22" a="1"/>
  <c r="BH90" i="26" a="1"/>
  <c r="AS158" i="26" a="1"/>
  <c r="BF335" i="26" a="1"/>
  <c r="D596" i="22" a="1"/>
  <c r="E329" i="26" a="1"/>
  <c r="G82" i="26" a="1"/>
  <c r="C116" i="22" a="1"/>
  <c r="BE36" i="26" a="1"/>
  <c r="D293" i="22" a="1"/>
  <c r="G146" i="26" a="1"/>
  <c r="C20" i="22" a="1"/>
  <c r="E908" i="22" a="1"/>
  <c r="E132" i="22" a="1"/>
  <c r="E611" i="22" a="1"/>
  <c r="AG117" i="26" a="1"/>
  <c r="AH62" i="26" a="1"/>
  <c r="BI194" i="26" a="1"/>
  <c r="C298" i="26" a="1"/>
  <c r="D914" i="22" a="1"/>
  <c r="F317" i="26" a="1"/>
  <c r="C876" i="22" a="1"/>
  <c r="E578" i="22" a="1"/>
  <c r="F262" i="22" a="1"/>
  <c r="C296" i="22" a="1"/>
  <c r="D24" i="22" a="1"/>
  <c r="E842" i="22" a="1"/>
  <c r="C619" i="22" a="1"/>
  <c r="C915" i="22" a="1"/>
  <c r="D496" i="22" a="1"/>
  <c r="E886" i="22" a="1"/>
  <c r="D919" i="22" a="1"/>
  <c r="C988" i="22" a="1"/>
  <c r="AH43" i="26" a="1"/>
  <c r="BF146" i="26" a="1"/>
  <c r="D208" i="22" a="1"/>
  <c r="D980" i="22" a="1"/>
  <c r="D912" i="22" a="1"/>
  <c r="E615" i="22" a="1"/>
  <c r="F11" i="22" a="1"/>
  <c r="F111" i="22" a="1"/>
  <c r="AQ75" i="26" a="1"/>
  <c r="E51" i="22" a="1"/>
  <c r="D301" i="22" a="1"/>
  <c r="C893" i="22" a="1"/>
  <c r="E447" i="22" a="1"/>
  <c r="C327" i="22" a="1"/>
  <c r="E61" i="22" a="1"/>
  <c r="AJ14" i="26" a="1"/>
  <c r="C749" i="22" a="1"/>
  <c r="AG133" i="26" a="1"/>
  <c r="C484" i="22" a="1"/>
  <c r="D851" i="22" a="1"/>
  <c r="F610" i="22" a="1"/>
  <c r="W60" i="26" a="1"/>
  <c r="D66" i="22" a="1"/>
  <c r="D497" i="22" a="1"/>
  <c r="D212" i="26" a="1"/>
  <c r="D484" i="22" a="1"/>
  <c r="W249" i="26" a="1"/>
  <c r="D265" i="22" a="1"/>
  <c r="E183" i="26" a="1"/>
  <c r="C825" i="22" a="1"/>
  <c r="D362" i="26" a="1"/>
  <c r="F799" i="22" a="1"/>
  <c r="F998" i="22" a="1"/>
  <c r="D557" i="22" a="1"/>
  <c r="D113" i="26" a="1"/>
  <c r="D402" i="22" a="1"/>
  <c r="AJ185" i="26" a="1"/>
  <c r="C543" i="22" a="1"/>
  <c r="BI136" i="26" a="1"/>
  <c r="AT192" i="26" a="1"/>
  <c r="F285" i="22" a="1"/>
  <c r="D616" i="22" a="1"/>
  <c r="E205" i="22" a="1"/>
  <c r="F730" i="22" a="1"/>
  <c r="C410" i="22" a="1"/>
  <c r="F947" i="22" a="1"/>
  <c r="AH163" i="26" a="1"/>
  <c r="AF190" i="26" a="1"/>
  <c r="F650" i="22" a="1"/>
  <c r="C231" i="22" a="1"/>
  <c r="F354" i="22" a="1"/>
  <c r="C182" i="22" a="1"/>
  <c r="G90" i="26" a="1"/>
  <c r="D298" i="22" a="1"/>
  <c r="D754" i="22" a="1"/>
  <c r="E168" i="22" a="1"/>
  <c r="D275" i="26" a="1"/>
  <c r="C330" i="22" a="1"/>
  <c r="F156" i="26" a="1"/>
  <c r="E813" i="22" a="1"/>
  <c r="E988" i="22" a="1"/>
  <c r="C592" i="22" a="1"/>
  <c r="F365" i="22" a="1"/>
  <c r="E658" i="22" a="1"/>
  <c r="F158" i="26" a="1"/>
  <c r="D467" i="22" a="1"/>
  <c r="C928" i="22" a="1"/>
  <c r="F577" i="22" a="1"/>
  <c r="W104" i="26" a="1"/>
  <c r="C440" i="22" a="1"/>
  <c r="D571" i="22" a="1"/>
  <c r="F423" i="22" a="1"/>
  <c r="G184" i="26" a="1"/>
  <c r="H45" i="26" a="1"/>
  <c r="H356" i="26" a="1"/>
  <c r="G73" i="26" a="1"/>
  <c r="G103" i="26" a="1"/>
  <c r="F171" i="22" a="1"/>
  <c r="E157" i="22" a="1"/>
  <c r="D28" i="26" a="1"/>
  <c r="D367" i="22" a="1"/>
  <c r="C625" i="22" a="1"/>
  <c r="F110" i="22" a="1"/>
  <c r="G166" i="26" a="1"/>
  <c r="C68" i="22" a="1"/>
  <c r="C842" i="22" a="1"/>
  <c r="C442" i="22" a="1"/>
  <c r="C189" i="26" a="1"/>
  <c r="F411" i="22" a="1"/>
  <c r="H49" i="26" a="1"/>
  <c r="G44" i="26" a="1"/>
  <c r="F153" i="26" a="1"/>
  <c r="W111" i="26" a="1"/>
  <c r="D256" i="22" a="1"/>
  <c r="C675" i="22" a="1"/>
  <c r="E87" i="26" a="1"/>
  <c r="C866" i="22" a="1"/>
  <c r="C177" i="22" a="1"/>
  <c r="BG94" i="26" a="1"/>
  <c r="AH171" i="26" a="1"/>
  <c r="AH84" i="26" a="1"/>
  <c r="BC131" i="26" a="1"/>
  <c r="AR281" i="26" a="1"/>
  <c r="C114" i="26" a="1"/>
  <c r="C549" i="22" a="1"/>
  <c r="C794" i="22" a="1"/>
  <c r="AJ91" i="26" a="1"/>
  <c r="AQ151" i="26" a="1"/>
  <c r="AF23" i="26" a="1"/>
  <c r="AR91" i="26" a="1"/>
  <c r="D393" i="22" a="1"/>
  <c r="C134" i="26" a="1"/>
  <c r="F82" i="22" a="1"/>
  <c r="D551" i="22" a="1"/>
  <c r="C947" i="22" a="1"/>
  <c r="G169" i="26" a="1"/>
  <c r="E710" i="22" a="1"/>
  <c r="D934" i="22" a="1"/>
  <c r="E279" i="26" a="1"/>
  <c r="F648" i="22" a="1"/>
  <c r="F224" i="26" a="1"/>
  <c r="C37" i="26" a="1"/>
  <c r="D197" i="22" a="1"/>
  <c r="C648" i="22" a="1"/>
  <c r="D731" i="22" a="1"/>
  <c r="E46" i="22" a="1"/>
  <c r="E17" i="26" a="1"/>
  <c r="D902" i="22" a="1"/>
  <c r="F5" i="22" a="1"/>
  <c r="C764" i="22" a="1"/>
  <c r="E103" i="26" a="1"/>
  <c r="C318" i="26" a="1"/>
  <c r="C969" i="22" a="1"/>
  <c r="F170" i="22" a="1"/>
  <c r="C268" i="26" a="1"/>
  <c r="C113" i="22" a="1"/>
  <c r="E64" i="22" a="1"/>
  <c r="F936" i="22" a="1"/>
  <c r="F340" i="22" a="1"/>
  <c r="D772" i="22" a="1"/>
  <c r="BF152" i="26" a="1"/>
  <c r="W353" i="26" a="1"/>
  <c r="F516" i="22" a="1"/>
  <c r="D8" i="22" a="1"/>
  <c r="D575" i="22" a="1"/>
  <c r="D116" i="26" a="1"/>
  <c r="E646" i="22" a="1"/>
  <c r="D903" i="22" a="1"/>
  <c r="E516" i="22" a="1"/>
  <c r="W162" i="26" a="1"/>
  <c r="E473" i="22" a="1"/>
  <c r="W152" i="26" a="1"/>
  <c r="F102" i="22" a="1"/>
  <c r="F558" i="22" a="1"/>
  <c r="F7" i="22" a="1"/>
  <c r="C84" i="22" a="1"/>
  <c r="C340" i="22" a="1"/>
  <c r="C244" i="26" a="1"/>
  <c r="F616" i="22" a="1"/>
  <c r="E632" i="22" a="1"/>
  <c r="D805" i="22" a="1"/>
  <c r="D363" i="22" a="1"/>
  <c r="C765" i="22" a="1"/>
  <c r="E383" i="22" a="1"/>
  <c r="BE68" i="26" a="1"/>
  <c r="F78" i="26" a="1"/>
  <c r="D978" i="22" a="1"/>
  <c r="E216" i="22" a="1"/>
  <c r="D884" i="22" a="1"/>
  <c r="AT327" i="26" a="1"/>
  <c r="E448" i="22" a="1"/>
  <c r="D212" i="22" a="1"/>
  <c r="C395" i="22" a="1"/>
  <c r="C836" i="22" a="1"/>
  <c r="F14" i="22" a="1"/>
  <c r="D310" i="22" a="1"/>
  <c r="AK16" i="26" a="1"/>
  <c r="AH49" i="26" a="1"/>
  <c r="C929" i="22" a="1"/>
  <c r="G337" i="26" a="1"/>
  <c r="F634" i="22" a="1"/>
  <c r="D592" i="22" a="1"/>
  <c r="D893" i="22" a="1"/>
  <c r="F852" i="22" a="1"/>
  <c r="C388" i="22" a="1"/>
  <c r="D706" i="22" a="1"/>
  <c r="C60" i="26" a="1"/>
  <c r="F679" i="22" a="1"/>
  <c r="E123" i="22" a="1"/>
  <c r="BM199" i="26" a="1"/>
  <c r="BM188" i="26" a="1"/>
  <c r="BA276" i="26" a="1"/>
  <c r="BG67" i="26" a="1"/>
  <c r="BH290" i="26" a="1"/>
  <c r="F237" i="26" a="1"/>
  <c r="E486" i="22" a="1"/>
  <c r="C894" i="22" a="1"/>
  <c r="AO110" i="26" a="1"/>
  <c r="AI177" i="26" a="1"/>
  <c r="BA296" i="26" a="1"/>
  <c r="AO160" i="26" a="1"/>
  <c r="F690" i="22" a="1"/>
  <c r="W314" i="26" a="1"/>
  <c r="F271" i="22" a="1"/>
  <c r="F584" i="22" a="1"/>
  <c r="AH86" i="26" a="1"/>
  <c r="AT111" i="26" a="1"/>
  <c r="AF287" i="26" a="1"/>
  <c r="E140" i="22" a="1"/>
  <c r="D743" i="22" a="1"/>
  <c r="F716" i="22" a="1"/>
  <c r="C6" i="22" a="1"/>
  <c r="F252" i="22" a="1"/>
  <c r="C375" i="22" a="1"/>
  <c r="D90" i="22" a="1"/>
  <c r="C521" i="22" a="1"/>
  <c r="F836" i="22" a="1"/>
  <c r="E525" i="22" a="1"/>
  <c r="C510" i="22" a="1"/>
  <c r="E453" i="22" a="1"/>
  <c r="D320" i="22" a="1"/>
  <c r="F969" i="22" a="1"/>
  <c r="BE23" i="26" a="1"/>
  <c r="C855" i="22" a="1"/>
  <c r="F557" i="22" a="1"/>
  <c r="C643" i="22" a="1"/>
  <c r="D369" i="22" a="1"/>
  <c r="C718" i="22" a="1"/>
  <c r="F96" i="26" a="1"/>
  <c r="F539" i="22" a="1"/>
  <c r="AG122" i="26" a="1"/>
  <c r="AV62" i="26" a="1"/>
  <c r="AH314" i="26" a="1"/>
  <c r="BG60" i="26" a="1"/>
  <c r="E102" i="22" a="1"/>
  <c r="D874" i="22" a="1"/>
  <c r="F107" i="26" a="1"/>
  <c r="C967" i="22" a="1"/>
  <c r="C240" i="22" a="1"/>
  <c r="E87" i="22" a="1"/>
  <c r="E965" i="22" a="1"/>
  <c r="C801" i="22" a="1"/>
  <c r="F47" i="26" a="1"/>
  <c r="C29" i="22" a="1"/>
  <c r="W178" i="26" a="1"/>
  <c r="E224" i="22" a="1"/>
  <c r="D330" i="26" a="1"/>
  <c r="F744" i="22" a="1"/>
  <c r="F743" i="22" a="1"/>
  <c r="D145" i="22" a="1"/>
  <c r="D166" i="22" a="1"/>
  <c r="C500" i="22" a="1"/>
  <c r="AK160" i="26" a="1"/>
  <c r="AO95" i="26" a="1"/>
  <c r="AR72" i="26" a="1"/>
  <c r="C177" i="26" a="1"/>
  <c r="E524" i="22" a="1"/>
  <c r="F297" i="22" a="1"/>
  <c r="E327" i="22" a="1"/>
  <c r="AU59" i="26" a="1"/>
  <c r="AG42" i="26" a="1"/>
  <c r="AT116" i="26" a="1"/>
  <c r="AT28" i="26" a="1"/>
  <c r="F93" i="26" a="1"/>
  <c r="F253" i="26" a="1"/>
  <c r="F733" i="22" a="1"/>
  <c r="C394" i="22" a="1"/>
  <c r="D127" i="22" a="1"/>
  <c r="D249" i="26" a="1"/>
  <c r="D770" i="22" a="1"/>
  <c r="F435" i="22" a="1"/>
  <c r="E333" i="22" a="1"/>
  <c r="E138" i="26" a="1"/>
  <c r="D574" i="22" a="1"/>
  <c r="D254" i="22" a="1"/>
  <c r="E295" i="22" a="1"/>
  <c r="E864" i="22" a="1"/>
  <c r="E30" i="26" a="1"/>
  <c r="C62" i="22" a="1"/>
  <c r="E128" i="22" a="1"/>
  <c r="D173" i="26" a="1"/>
  <c r="D188" i="22" a="1"/>
  <c r="E738" i="22" a="1"/>
  <c r="D721" i="22" a="1"/>
  <c r="G296" i="26" a="1"/>
  <c r="D755" i="22" a="1"/>
  <c r="E564" i="22" a="1"/>
  <c r="D268" i="22" a="1"/>
  <c r="C14" i="26" a="1"/>
  <c r="C34" i="26" a="1"/>
  <c r="F13" i="26" a="1"/>
  <c r="W12" i="26" a="1"/>
  <c r="D64" i="26" a="1"/>
  <c r="F814" i="22" a="1"/>
  <c r="F249" i="22" a="1"/>
  <c r="W74" i="26" a="1"/>
  <c r="D867" i="22" a="1"/>
  <c r="F400" i="22" a="1"/>
  <c r="C693" i="22" a="1"/>
  <c r="W295" i="26" a="1"/>
  <c r="C460" i="22" a="1"/>
  <c r="D761" i="22" a="1"/>
  <c r="C257" i="22" a="1"/>
  <c r="C94" i="26" a="1"/>
  <c r="E726" i="22" a="1"/>
  <c r="E122" i="26" a="1"/>
  <c r="D339" i="22" a="1"/>
  <c r="C87" i="22" a="1"/>
  <c r="D785" i="22" a="1"/>
  <c r="F378" i="22" a="1"/>
  <c r="C864" i="22" a="1"/>
  <c r="W288" i="26" a="1"/>
  <c r="F10" i="22" a="1"/>
  <c r="C326" i="22" a="1"/>
  <c r="BH44" i="26" a="1"/>
  <c r="AU53" i="26" a="1"/>
  <c r="BI104" i="26" a="1"/>
  <c r="BA254" i="26" a="1"/>
  <c r="AU252" i="26" a="1"/>
  <c r="C92" i="26" a="1"/>
  <c r="C550" i="22" a="1"/>
  <c r="D196" i="22" a="1"/>
  <c r="BE155" i="26" a="1"/>
  <c r="AE160" i="26" a="1"/>
  <c r="AV80" i="26" a="1"/>
  <c r="AH187" i="26" a="1"/>
  <c r="E108" i="22" a="1"/>
  <c r="F645" i="22" a="1"/>
  <c r="D664" i="22" a="1"/>
  <c r="C197" i="22" a="1"/>
  <c r="E337" i="26" a="1"/>
  <c r="C432" i="22" a="1"/>
  <c r="C77" i="22" a="1"/>
  <c r="C578" i="22" a="1"/>
  <c r="D10" i="26" a="1"/>
  <c r="F506" i="22" a="1"/>
  <c r="F297" i="26" a="1"/>
  <c r="C336" i="22" a="1"/>
  <c r="E994" i="22" a="1"/>
  <c r="C443" i="22" a="1"/>
  <c r="F329" i="22" a="1"/>
  <c r="C431" i="22" a="1"/>
  <c r="F115" i="26" a="1"/>
  <c r="C604" i="22" a="1"/>
  <c r="C772" i="22" a="1"/>
  <c r="C485" i="22" a="1"/>
  <c r="H350" i="26" a="1"/>
  <c r="D54" i="22" a="1"/>
  <c r="E888" i="22" a="1"/>
  <c r="D677" i="22" a="1"/>
  <c r="W334" i="26" a="1"/>
  <c r="C163" i="26" a="1"/>
  <c r="D52" i="26" a="1"/>
  <c r="E76" i="26" a="1"/>
  <c r="C30" i="26" a="1"/>
  <c r="C977" i="22" a="1"/>
  <c r="F20" i="22" a="1"/>
  <c r="F189" i="26" a="1"/>
  <c r="E39" i="22" a="1"/>
  <c r="F461" i="22" a="1"/>
  <c r="D840" i="22" a="1"/>
  <c r="D86" i="26" a="1"/>
  <c r="D489" i="22" a="1"/>
  <c r="E512" i="22" a="1"/>
  <c r="E826" i="22" a="1"/>
  <c r="E54" i="26" a="1"/>
  <c r="F276" i="22" a="1"/>
  <c r="D324" i="26" a="1"/>
  <c r="W290" i="26" a="1"/>
  <c r="C316" i="26" a="1"/>
  <c r="G339" i="26" a="1"/>
  <c r="C17" i="22" a="1"/>
  <c r="D119" i="22" a="1"/>
  <c r="W259" i="26" a="1"/>
  <c r="BH11" i="26" a="1"/>
  <c r="E974" i="22" a="1"/>
  <c r="AW164" i="26" a="1"/>
  <c r="BD23" i="26" a="1"/>
  <c r="AK66" i="26" a="1"/>
  <c r="BA16" i="26" a="1"/>
  <c r="BD268" i="26" a="1"/>
  <c r="E324" i="26" a="1"/>
  <c r="AO103" i="26" a="1"/>
  <c r="C816" i="22" a="1"/>
  <c r="D638" i="22" a="1"/>
  <c r="AF66" i="26" a="1"/>
  <c r="E644" i="22" a="1"/>
  <c r="C126" i="22" a="1"/>
  <c r="D510" i="22" a="1"/>
  <c r="F807" i="22" a="1"/>
  <c r="D948" i="22" a="1"/>
  <c r="AO80" i="26" a="1"/>
  <c r="BI12" i="26" a="1"/>
  <c r="G62" i="26" a="1"/>
  <c r="C585" i="22" a="1"/>
  <c r="E154" i="26" a="1"/>
  <c r="C461" i="22" a="1"/>
  <c r="C65" i="22" a="1"/>
  <c r="E62" i="22" a="1"/>
  <c r="E253" i="22" a="1"/>
  <c r="E63" i="22" a="1"/>
  <c r="E650" i="22" a="1"/>
  <c r="D759" i="22" a="1"/>
  <c r="D811" i="22" a="1"/>
  <c r="C49" i="22" a="1"/>
  <c r="C666" i="22" a="1"/>
  <c r="C176" i="22" a="1"/>
  <c r="E483" i="22" a="1"/>
  <c r="AU68" i="26" a="1"/>
  <c r="AU80" i="26" a="1"/>
  <c r="D858" i="22" a="1"/>
  <c r="E606" i="22" a="1"/>
  <c r="F471" i="22" a="1"/>
  <c r="C937" i="22" a="1"/>
  <c r="C331" i="22" a="1"/>
  <c r="F801" i="22" a="1"/>
  <c r="BF189" i="26" a="1"/>
  <c r="BI175" i="26" a="1"/>
  <c r="D735" i="22" a="1"/>
  <c r="C709" i="22" a="1"/>
  <c r="F41" i="22" a="1"/>
  <c r="C813" i="22" a="1"/>
  <c r="F263" i="22" a="1"/>
  <c r="C807" i="22" a="1"/>
  <c r="AG157" i="26" a="1"/>
  <c r="AU127" i="26" a="1"/>
  <c r="F204" i="22" a="1"/>
  <c r="H193" i="26" a="1"/>
  <c r="W303" i="26" a="1"/>
  <c r="E154" i="22" a="1"/>
  <c r="C159" i="26" a="1"/>
  <c r="E534" i="22" a="1"/>
  <c r="AF31" i="26" a="1"/>
  <c r="BM189" i="26" a="1"/>
  <c r="C284" i="26" a="1"/>
  <c r="D227" i="22" a="1"/>
  <c r="BF31" i="26" a="1"/>
  <c r="BH61" i="26" a="1"/>
  <c r="G357" i="26" a="1"/>
  <c r="C292" i="22" a="1"/>
  <c r="AI119" i="26" a="1"/>
  <c r="BC121" i="26" a="1"/>
  <c r="W100" i="26" a="1"/>
  <c r="W137" i="26" a="1"/>
  <c r="G151" i="26" a="1"/>
  <c r="E202" i="22" a="1"/>
  <c r="G102" i="26" a="1"/>
  <c r="D379" i="22" a="1"/>
  <c r="AW100" i="26" a="1"/>
  <c r="F989" i="22" a="1"/>
  <c r="F83" i="22" a="1"/>
  <c r="E592" i="22" a="1"/>
  <c r="BD182" i="26" a="1"/>
  <c r="AT362" i="26" a="1"/>
  <c r="AU225" i="26" a="1"/>
  <c r="E148" i="22" a="1"/>
  <c r="F218" i="22" a="1"/>
  <c r="F358" i="22" a="1"/>
  <c r="D93" i="26" a="1"/>
  <c r="E204" i="22" a="1"/>
  <c r="C808" i="22" a="1"/>
  <c r="E714" i="22" a="1"/>
  <c r="W28" i="26" a="1"/>
  <c r="E301" i="22" a="1"/>
  <c r="F943" i="22" a="1"/>
  <c r="F185" i="26" a="1"/>
  <c r="D963" i="22" a="1"/>
  <c r="F501" i="22" a="1"/>
  <c r="AH22" i="26" a="1"/>
  <c r="BD97" i="26" a="1"/>
  <c r="BD113" i="26" a="1"/>
  <c r="BF72" i="26" a="1"/>
  <c r="AO106" i="26" a="1"/>
  <c r="F60" i="26" a="1"/>
  <c r="F956" i="22" a="1"/>
  <c r="E968" i="22" a="1"/>
  <c r="BF83" i="26" a="1"/>
  <c r="AW140" i="26" a="1"/>
  <c r="BG183" i="26" a="1"/>
  <c r="BI69" i="26" a="1"/>
  <c r="F165" i="22" a="1"/>
  <c r="F740" i="22" a="1"/>
  <c r="D988" i="22" a="1"/>
  <c r="E556" i="22" a="1"/>
  <c r="AV337" i="26" a="1"/>
  <c r="E179" i="22" a="1"/>
  <c r="D565" i="22" a="1"/>
  <c r="F835" i="22" a="1"/>
  <c r="BI105" i="26" a="1"/>
  <c r="F954" i="22" a="1"/>
  <c r="AU44" i="26" a="1"/>
  <c r="F434" i="22" a="1"/>
  <c r="C741" i="22" a="1"/>
  <c r="C282" i="22" a="1"/>
  <c r="AE18" i="26" a="1"/>
  <c r="BA161" i="26" a="1"/>
  <c r="D901" i="22" a="1"/>
  <c r="E228" i="22" a="1"/>
  <c r="BA236" i="26" a="1"/>
  <c r="C530" i="22" a="1"/>
  <c r="AE309" i="26" a="1"/>
  <c r="W261" i="26" a="1"/>
  <c r="F314" i="22" a="1"/>
  <c r="C984" i="22" a="1"/>
  <c r="AR55" i="26" a="1"/>
  <c r="BF18" i="26" a="1"/>
  <c r="AF46" i="26" a="1"/>
  <c r="BM109" i="26" a="1"/>
  <c r="AG138" i="26" a="1"/>
  <c r="D519" i="22" a="1"/>
  <c r="D33" i="22" a="1"/>
  <c r="F135" i="22" a="1"/>
  <c r="E348" i="26" a="1"/>
  <c r="F636" i="22" a="1"/>
  <c r="D738" i="22" a="1"/>
  <c r="AI89" i="26" a="1"/>
  <c r="AS112" i="26" a="1"/>
  <c r="AO350" i="26" a="1"/>
  <c r="D600" i="22" a="1"/>
  <c r="BC40" i="26" a="1"/>
  <c r="AG92" i="26" a="1"/>
  <c r="AF114" i="26" a="1"/>
  <c r="D482" i="22" a="1"/>
  <c r="BM92" i="26" a="1"/>
  <c r="AR136" i="26" a="1"/>
  <c r="AS352" i="26" a="1"/>
  <c r="F621" i="22" a="1"/>
  <c r="D35" i="22" a="1"/>
  <c r="W343" i="26" a="1"/>
  <c r="C236" i="22" a="1"/>
  <c r="F219" i="22" a="1"/>
  <c r="AQ74" i="26" a="1"/>
  <c r="AW332" i="26" a="1"/>
  <c r="D251" i="22" a="1"/>
  <c r="C713" i="22" a="1"/>
  <c r="C33" i="22" a="1"/>
  <c r="D23" i="22" a="1"/>
  <c r="C82" i="22" a="1"/>
  <c r="E369" i="22" a="1"/>
  <c r="AV76" i="26" a="1"/>
  <c r="AR113" i="26" a="1"/>
  <c r="F293" i="22" a="1"/>
  <c r="F666" i="22" a="1"/>
  <c r="D411" i="22" a="1"/>
  <c r="D584" i="22" a="1"/>
  <c r="F596" i="22" a="1"/>
  <c r="E411" i="22" a="1"/>
  <c r="F945" i="22" a="1"/>
  <c r="E407" i="22" a="1"/>
  <c r="E540" i="22" a="1"/>
  <c r="F482" i="22" a="1"/>
  <c r="AJ46" i="26" a="1"/>
  <c r="AO146" i="26" a="1"/>
  <c r="C594" i="22" a="1"/>
  <c r="D486" i="22" a="1"/>
  <c r="F215" i="22" a="1"/>
  <c r="F551" i="22" a="1"/>
  <c r="F390" i="22" a="1"/>
  <c r="C528" i="22" a="1"/>
  <c r="AQ88" i="26" a="1"/>
  <c r="AO74" i="26" a="1"/>
  <c r="C434" i="22" a="1"/>
  <c r="D631" i="22" a="1"/>
  <c r="E225" i="22" a="1"/>
  <c r="F606" i="22" a="1"/>
  <c r="D318" i="22" a="1"/>
  <c r="F511" i="22" a="1"/>
  <c r="AG36" i="26" a="1"/>
  <c r="BF91" i="26" a="1"/>
  <c r="C350" i="22" a="1"/>
  <c r="E819" i="22" a="1"/>
  <c r="E928" i="22" a="1"/>
  <c r="C720" i="22" a="1"/>
  <c r="C818" i="22" a="1"/>
  <c r="F50" i="22" a="1"/>
  <c r="C776" i="22" a="1"/>
  <c r="BH79" i="26" a="1"/>
  <c r="G345" i="26" a="1"/>
  <c r="C547" i="22" a="1"/>
  <c r="C181" i="26" a="1"/>
  <c r="C72" i="22" a="1"/>
  <c r="F603" i="22" a="1"/>
  <c r="C81" i="22" a="1"/>
  <c r="D215" i="22" a="1"/>
  <c r="D555" i="22" a="1"/>
  <c r="C453" i="22" a="1"/>
  <c r="E851" i="22" a="1"/>
  <c r="C58" i="22" a="1"/>
  <c r="AG18" i="26" a="1"/>
  <c r="D920" i="22" a="1"/>
  <c r="D302" i="22" a="1"/>
  <c r="E839" i="22" a="1"/>
  <c r="C54" i="22" a="1"/>
  <c r="E335" i="22" a="1"/>
  <c r="E487" i="22" a="1"/>
  <c r="E748" i="22" a="1"/>
  <c r="AF121" i="26" a="1"/>
  <c r="D161" i="22" a="1"/>
  <c r="C85" i="22" a="1"/>
  <c r="F415" i="22" a="1"/>
  <c r="D873" i="22" a="1"/>
  <c r="D138" i="22" a="1"/>
  <c r="D520" i="22" a="1"/>
  <c r="E980" i="22" a="1"/>
  <c r="D16" i="22" a="1"/>
  <c r="E272" i="22" a="1"/>
  <c r="F714" i="22" a="1"/>
  <c r="C885" i="22" a="1"/>
  <c r="D368" i="22" a="1"/>
  <c r="AT65" i="26" a="1"/>
  <c r="AH10" i="26" a="1"/>
  <c r="C637" i="22" a="1"/>
  <c r="H348" i="26" a="1"/>
  <c r="E742" i="22" a="1"/>
  <c r="D206" i="26" a="1"/>
  <c r="E284" i="22" a="1"/>
  <c r="C595" i="22" a="1"/>
  <c r="AH137" i="26" a="1"/>
  <c r="F72" i="26" a="1"/>
  <c r="F904" i="22" a="1"/>
  <c r="AG58" i="26" a="1"/>
  <c r="AT89" i="26" a="1"/>
  <c r="C243" i="26" a="1"/>
  <c r="F973" i="22" a="1"/>
  <c r="AR58" i="26" a="1"/>
  <c r="AF48" i="26" a="1"/>
  <c r="C277" i="26" a="1"/>
  <c r="BG41" i="26" a="1"/>
  <c r="H65" i="26" a="1"/>
  <c r="E379" i="22" a="1"/>
  <c r="C29" i="26" a="1"/>
  <c r="E580" i="22" a="1"/>
  <c r="AU173" i="26" a="1"/>
  <c r="D595" i="22" a="1"/>
  <c r="BI100" i="26" a="1"/>
  <c r="BH183" i="26" a="1"/>
  <c r="BC12" i="26" a="1"/>
  <c r="F647" i="22" a="1"/>
  <c r="D517" i="22" a="1"/>
  <c r="AK189" i="26" a="1"/>
  <c r="F701" i="22" a="1"/>
  <c r="F570" i="22" a="1"/>
  <c r="AV109" i="26" a="1"/>
  <c r="C155" i="22" a="1"/>
  <c r="C391" i="22" a="1"/>
  <c r="E70" i="22" a="1"/>
  <c r="BH133" i="26" a="1"/>
  <c r="F757" i="22" a="1"/>
  <c r="C926" i="22" a="1"/>
  <c r="F371" i="22" a="1"/>
  <c r="E449" i="22" a="1"/>
  <c r="C668" i="22" a="1"/>
  <c r="F408" i="22" a="1"/>
  <c r="AG56" i="26" a="1"/>
  <c r="D285" i="22" a="1"/>
  <c r="BA67" i="26" a="1"/>
  <c r="E397" i="22" a="1"/>
  <c r="BF105" i="26" a="1"/>
  <c r="AV57" i="26" a="1"/>
  <c r="D894" i="22" a="1"/>
  <c r="F152" i="22" a="1"/>
  <c r="AI167" i="26" a="1"/>
  <c r="AQ176" i="26" a="1"/>
  <c r="AJ118" i="26" a="1"/>
  <c r="F64" i="26" a="1"/>
  <c r="F15" i="22" a="1"/>
  <c r="BD74" i="26" a="1"/>
  <c r="D749" i="22" a="1"/>
  <c r="F562" i="22" a="1"/>
  <c r="AJ254" i="26" a="1"/>
  <c r="AO164" i="26" a="1"/>
  <c r="AT10" i="26" a="1"/>
  <c r="W103" i="26" a="1"/>
  <c r="E366" i="22" a="1"/>
  <c r="AE76" i="26" a="1"/>
  <c r="AS73" i="26" a="1"/>
  <c r="E730" i="22" a="1"/>
  <c r="AR289" i="26" a="1"/>
  <c r="BD120" i="26" a="1"/>
  <c r="AO180" i="26" a="1"/>
  <c r="D177" i="26" a="1"/>
  <c r="C402" i="22" a="1"/>
  <c r="D826" i="22" a="1"/>
  <c r="E876" i="22" a="1"/>
  <c r="F567" i="22" a="1"/>
  <c r="AE131" i="26" a="1"/>
  <c r="E651" i="22" a="1"/>
  <c r="AW131" i="26" a="1"/>
  <c r="C83" i="22" a="1"/>
  <c r="AQ19" i="26" a="1"/>
  <c r="BF246" i="26" a="1"/>
  <c r="AS45" i="26" a="1"/>
  <c r="D554" i="22" a="1"/>
  <c r="AR110" i="26" a="1"/>
  <c r="AG297" i="26" a="1"/>
  <c r="BM114" i="26" a="1"/>
  <c r="D647" i="22" a="1"/>
  <c r="C575" i="22" a="1"/>
  <c r="E36" i="22" a="1"/>
  <c r="D658" i="22" a="1"/>
  <c r="E954" i="22" a="1"/>
  <c r="F123" i="22" a="1"/>
  <c r="E925" i="22" a="1"/>
  <c r="C730" i="22" a="1"/>
  <c r="AI59" i="26" a="1"/>
  <c r="C860" i="22" a="1"/>
  <c r="C86" i="22" a="1"/>
  <c r="E387" i="22" a="1"/>
  <c r="AO16" i="26" a="1"/>
  <c r="D955" i="22" a="1"/>
  <c r="D722" i="22" a="1"/>
  <c r="D357" i="22" a="1"/>
  <c r="BG31" i="26" a="1"/>
  <c r="E729" i="22" a="1"/>
  <c r="C491" i="22" a="1"/>
  <c r="F315" i="26" a="1"/>
  <c r="E424" i="22" a="1"/>
  <c r="C108" i="26" a="1"/>
  <c r="E57" i="22" a="1"/>
  <c r="G277" i="26" a="1"/>
  <c r="E883" i="22" a="1"/>
  <c r="C230" i="26" a="1"/>
  <c r="AO51" i="26" a="1"/>
  <c r="BM48" i="26" a="1"/>
  <c r="C60" i="22" a="1"/>
  <c r="BI103" i="26" a="1"/>
  <c r="AS100" i="26" a="1"/>
  <c r="AF109" i="26" a="1"/>
  <c r="E167" i="26" a="1"/>
  <c r="C287" i="22" a="1"/>
  <c r="AH122" i="26" a="1"/>
  <c r="BD79" i="26" a="1"/>
  <c r="E388" i="22" a="1"/>
  <c r="AT118" i="26" a="1"/>
  <c r="AW244" i="26" a="1"/>
  <c r="F280" i="22" a="1"/>
  <c r="F147" i="22" a="1"/>
  <c r="E715" i="22" a="1"/>
  <c r="E396" i="22" a="1"/>
  <c r="D245" i="26" a="1"/>
  <c r="C522" i="22" a="1"/>
  <c r="AJ86" i="26" a="1"/>
  <c r="AV361" i="26" a="1"/>
  <c r="E832" i="22" a="1"/>
  <c r="C913" i="22" a="1"/>
  <c r="E141" i="26" a="1"/>
  <c r="F673" i="22" a="1"/>
  <c r="D98" i="26" a="1"/>
  <c r="E496" i="22" a="1"/>
  <c r="D691" i="22" a="1"/>
  <c r="AU52" i="26" a="1"/>
  <c r="D204" i="26" a="1"/>
  <c r="C133" i="22" a="1"/>
  <c r="F518" i="22" a="1"/>
  <c r="AH79" i="26" a="1"/>
  <c r="D895" i="22" a="1"/>
  <c r="E104" i="22" a="1"/>
  <c r="C945" i="22" a="1"/>
  <c r="E226" i="22" a="1"/>
  <c r="AK52" i="26" a="1"/>
  <c r="AI65" i="26" a="1"/>
  <c r="C976" i="22" a="1"/>
  <c r="D311" i="22" a="1"/>
  <c r="F267" i="22" a="1"/>
  <c r="C745" i="22" a="1"/>
  <c r="F320" i="22" a="1"/>
  <c r="E749" i="22" a="1"/>
  <c r="E458" i="22" a="1"/>
  <c r="C998" i="22" a="1"/>
  <c r="D537" i="22" a="1"/>
  <c r="D809" i="22" a="1"/>
  <c r="C294" i="22" a="1"/>
  <c r="BE44" i="26" a="1"/>
  <c r="E559" i="22" a="1"/>
  <c r="E849" i="22" a="1"/>
  <c r="E426" i="22" a="1"/>
  <c r="BH119" i="26" a="1"/>
  <c r="C161" i="22" a="1"/>
  <c r="E171" i="22" a="1"/>
  <c r="D225" i="22" a="1"/>
  <c r="AR85" i="26" a="1"/>
  <c r="D392" i="22" a="1"/>
  <c r="E351" i="22" a="1"/>
  <c r="C369" i="22" a="1"/>
  <c r="D586" i="22" a="1"/>
  <c r="C325" i="22" a="1"/>
  <c r="BD28" i="26" a="1"/>
  <c r="E274" i="26" a="1"/>
  <c r="F63" i="22" a="1"/>
  <c r="F553" i="22" a="1"/>
  <c r="F253" i="22" a="1"/>
  <c r="AV13" i="26" a="1"/>
  <c r="AJ55" i="26" a="1"/>
  <c r="AS18" i="26" a="1"/>
  <c r="AR316" i="26" a="1"/>
  <c r="W63" i="26" a="1"/>
  <c r="E47" i="22" a="1"/>
  <c r="C346" i="22" a="1"/>
  <c r="AG112" i="26" a="1"/>
  <c r="F778" i="22" a="1"/>
  <c r="F150" i="22" a="1"/>
  <c r="F310" i="22" a="1"/>
  <c r="C600" i="22" a="1"/>
  <c r="F940" i="22" a="1"/>
  <c r="C233" i="22" a="1"/>
  <c r="E211" i="22" a="1"/>
  <c r="C819" i="22" a="1"/>
  <c r="C498" i="22" a="1"/>
  <c r="F983" i="22" a="1"/>
  <c r="D65" i="22" a="1"/>
  <c r="AR48" i="26" a="1"/>
  <c r="AJ109" i="26" a="1"/>
  <c r="D962" i="22" a="1"/>
  <c r="C473" i="22" a="1"/>
  <c r="E618" i="22" a="1"/>
  <c r="C832" i="22" a="1"/>
  <c r="F556" i="22" a="1"/>
  <c r="D606" i="22" a="1"/>
  <c r="AV96" i="26" a="1"/>
  <c r="AI136" i="26" a="1"/>
  <c r="C368" i="22" a="1"/>
  <c r="F871" i="22" a="1"/>
  <c r="E86" i="22" a="1"/>
  <c r="BI296" i="26" a="1"/>
  <c r="D243" i="26" a="1"/>
  <c r="F228" i="22" a="1"/>
  <c r="C700" i="22" a="1"/>
  <c r="BI35" i="26" a="1"/>
  <c r="AH68" i="26" a="1"/>
  <c r="AR124" i="26" a="1"/>
  <c r="BG114" i="26" a="1"/>
  <c r="BH164" i="26" a="1"/>
  <c r="W125" i="26" a="1"/>
  <c r="E270" i="22" a="1"/>
  <c r="H247" i="26" a="1"/>
  <c r="E287" i="22" a="1"/>
  <c r="C18" i="22" a="1"/>
  <c r="E825" i="22" a="1"/>
  <c r="F806" i="22" a="1"/>
  <c r="F339" i="22" a="1"/>
  <c r="C179" i="26" a="1"/>
  <c r="F767" i="22" a="1"/>
  <c r="D763" i="22" a="1"/>
  <c r="C646" i="22" a="1"/>
  <c r="F890" i="22" a="1"/>
  <c r="C747" i="22" a="1"/>
  <c r="D525" i="22" a="1"/>
  <c r="AS75" i="26" a="1"/>
  <c r="H43" i="26" a="1"/>
  <c r="F655" i="22" a="1"/>
  <c r="E941" i="22" a="1"/>
  <c r="D476" i="22" a="1"/>
  <c r="C265" i="22" a="1"/>
  <c r="D488" i="22" a="1"/>
  <c r="E923" i="22" a="1"/>
  <c r="AS336" i="26" a="1"/>
  <c r="H67" i="26" a="1"/>
  <c r="C590" i="22" a="1"/>
  <c r="F617" i="22" a="1"/>
  <c r="E638" i="22" a="1"/>
  <c r="F824" i="22" a="1"/>
  <c r="F432" i="22" a="1"/>
  <c r="D649" i="22" a="1"/>
  <c r="AS244" i="26" a="1"/>
  <c r="G53" i="26" a="1"/>
  <c r="E127" i="22" a="1"/>
  <c r="F620" i="22" a="1"/>
  <c r="C683" i="22" a="1"/>
  <c r="F394" i="22" a="1"/>
  <c r="C143" i="22" a="1"/>
  <c r="F25" i="22" a="1"/>
  <c r="BH272" i="26" a="1"/>
  <c r="F881" i="22" a="1"/>
  <c r="F132" i="22" a="1"/>
  <c r="C10" i="22" a="1"/>
  <c r="AK111" i="26" a="1"/>
  <c r="E136" i="22" a="1"/>
  <c r="F413" i="22" a="1"/>
  <c r="AH205" i="26" a="1"/>
  <c r="BD117" i="26" a="1"/>
  <c r="C223" i="22" a="1"/>
  <c r="E48" i="22" a="1"/>
  <c r="C290" i="22" a="1"/>
  <c r="D162" i="22" a="1"/>
  <c r="F481" i="22" a="1"/>
  <c r="C138" i="22" a="1"/>
  <c r="AU351" i="26" a="1"/>
  <c r="AE249" i="26" a="1"/>
  <c r="E135" i="22" a="1"/>
  <c r="BG77" i="26" a="1"/>
  <c r="AE120" i="26" a="1"/>
  <c r="AQ280" i="26" a="1"/>
  <c r="E979" i="22" a="1"/>
  <c r="D99" i="22" a="1"/>
  <c r="BH10" i="26" a="1"/>
  <c r="AQ102" i="26" a="1"/>
  <c r="F69" i="22" a="1"/>
  <c r="D795" i="22" a="1"/>
  <c r="AF164" i="26" a="1"/>
  <c r="BG91" i="26" a="1"/>
  <c r="E740" i="22" a="1"/>
  <c r="BH13" i="26" a="1"/>
  <c r="AI77" i="26" a="1"/>
  <c r="BH188" i="26" a="1"/>
  <c r="F94" i="22" a="1"/>
  <c r="F418" i="22" a="1"/>
  <c r="F855" i="22" a="1"/>
  <c r="D382" i="22" a="1"/>
  <c r="E708" i="22" a="1"/>
  <c r="F580" i="22" a="1"/>
  <c r="C248" i="22" a="1"/>
  <c r="F12" i="22" a="1"/>
  <c r="C274" i="22" a="1"/>
  <c r="C990" i="22" a="1"/>
  <c r="BM130" i="26" a="1"/>
  <c r="BI205" i="26" a="1"/>
  <c r="AI102" i="26" a="1"/>
  <c r="BE118" i="26" a="1"/>
  <c r="BF279" i="26" a="1"/>
  <c r="C671" i="22" a="1"/>
  <c r="F672" i="22" a="1"/>
  <c r="C872" i="22" a="1"/>
  <c r="AJ30" i="26" a="1"/>
  <c r="BD165" i="26" a="1"/>
  <c r="BF11" i="26" a="1"/>
  <c r="AU249" i="26" a="1"/>
  <c r="AU245" i="26" a="1"/>
  <c r="C225" i="22" a="1"/>
  <c r="F691" i="22" a="1"/>
  <c r="C809" i="22" a="1"/>
  <c r="BI188" i="26" a="1"/>
  <c r="AE232" i="26" a="1"/>
  <c r="AG326" i="26" a="1"/>
  <c r="BD212" i="26" a="1"/>
  <c r="AH190" i="26" a="1"/>
  <c r="E433" i="22" a="1"/>
  <c r="D931" i="22" a="1"/>
  <c r="C815" i="22" a="1"/>
  <c r="C114" i="22" a="1"/>
  <c r="F117" i="22" a="1"/>
  <c r="C888" i="22" a="1"/>
  <c r="D699" i="22" a="1"/>
  <c r="D15" i="22" a="1"/>
  <c r="F857" i="22" a="1"/>
  <c r="C164" i="22" a="1"/>
  <c r="E947" i="22" a="1"/>
  <c r="AT115" i="26" a="1"/>
  <c r="BA262" i="26" a="1"/>
  <c r="BF116" i="26" a="1"/>
  <c r="BI356" i="26" a="1"/>
  <c r="BH17" i="26" a="1"/>
  <c r="F504" i="22" a="1"/>
  <c r="F197" i="22" a="1"/>
  <c r="F544" i="22" a="1"/>
  <c r="D112" i="22" a="1"/>
  <c r="AH65" i="26" a="1"/>
  <c r="AO33" i="26" a="1"/>
  <c r="AQ21" i="26" a="1"/>
  <c r="AW32" i="26" a="1"/>
  <c r="AO131" i="26" a="1"/>
  <c r="D86" i="22" a="1"/>
  <c r="AR129" i="26" a="1"/>
  <c r="BI43" i="26" a="1"/>
  <c r="BE289" i="26" a="1"/>
  <c r="E652" i="22" a="1"/>
  <c r="BA35" i="26" a="1"/>
  <c r="AU92" i="26" a="1"/>
  <c r="AG86" i="26" a="1"/>
  <c r="C759" i="22" a="1"/>
  <c r="C469" i="22" a="1"/>
  <c r="E16" i="22" a="1"/>
  <c r="D503" i="22" a="1"/>
  <c r="D395" i="22" a="1"/>
  <c r="F296" i="22" a="1"/>
  <c r="F552" i="22" a="1"/>
  <c r="BE125" i="26" a="1"/>
  <c r="C770" i="22" a="1"/>
  <c r="F572" i="22" a="1"/>
  <c r="AI190" i="26" a="1"/>
  <c r="AG59" i="26" a="1"/>
  <c r="AJ232" i="26" a="1"/>
  <c r="BC35" i="26" a="1"/>
  <c r="AK234" i="26" a="1"/>
  <c r="D143" i="22" a="1"/>
  <c r="F185" i="22" a="1"/>
  <c r="C456" i="22" a="1"/>
  <c r="AE224" i="26" a="1"/>
  <c r="AT296" i="26" a="1"/>
  <c r="BD179" i="26" a="1"/>
  <c r="AQ109" i="26" a="1"/>
  <c r="BI328" i="26" a="1"/>
  <c r="F653" i="22" a="1"/>
  <c r="C115" i="22" a="1"/>
  <c r="E799" i="22" a="1"/>
  <c r="BH131" i="26" a="1"/>
  <c r="AG205" i="26" a="1"/>
  <c r="AO112" i="26" a="1"/>
  <c r="BI181" i="26" a="1"/>
  <c r="E812" i="22" a="1"/>
  <c r="D499" i="22" a="1"/>
  <c r="E565" i="22" a="1"/>
  <c r="H277" i="26" a="1"/>
  <c r="D1000" i="22" a="1"/>
  <c r="BM32" i="26" a="1"/>
  <c r="E377" i="22" a="1"/>
  <c r="AI46" i="26" a="1"/>
  <c r="C533" i="22" a="1"/>
  <c r="BH62" i="26" a="1"/>
  <c r="E659" i="22" a="1"/>
  <c r="E276" i="22" a="1"/>
  <c r="AQ140" i="26" a="1"/>
  <c r="AJ281" i="26" a="1"/>
  <c r="AO165" i="26" a="1"/>
  <c r="BA275" i="26" a="1"/>
  <c r="F872" i="22" a="1"/>
  <c r="G159" i="26" a="1"/>
  <c r="F586" i="22" a="1"/>
  <c r="BF277" i="26" a="1"/>
  <c r="AQ169" i="26" a="1"/>
  <c r="AT79" i="26" a="1"/>
  <c r="D455" i="22" a="1"/>
  <c r="BA50" i="26" a="1"/>
  <c r="AS58" i="26" a="1"/>
  <c r="AW177" i="26" a="1"/>
  <c r="AF124" i="26" a="1"/>
  <c r="D951" i="22" a="1"/>
  <c r="D131" i="22" a="1"/>
  <c r="C680" i="22" a="1"/>
  <c r="F467" i="22" a="1"/>
  <c r="C688" i="22" a="1"/>
  <c r="C569" i="22" a="1"/>
  <c r="AE30" i="26" a="1"/>
  <c r="D593" i="22" a="1"/>
  <c r="F307" i="22" a="1"/>
  <c r="AJ16" i="26" a="1"/>
  <c r="F195" i="22" a="1"/>
  <c r="F783" i="22" a="1"/>
  <c r="F984" i="22" a="1"/>
  <c r="AW111" i="26" a="1"/>
  <c r="C506" i="22" a="1"/>
  <c r="D570" i="22" a="1"/>
  <c r="C560" i="22" a="1"/>
  <c r="AT151" i="26" a="1"/>
  <c r="C838" i="22" a="1"/>
  <c r="BD19" i="26" a="1"/>
  <c r="D307" i="22" a="1"/>
  <c r="D267" i="22" a="1"/>
  <c r="C208" i="22" a="1"/>
  <c r="C905" i="22" a="1"/>
  <c r="C99" i="22" a="1"/>
  <c r="D843" i="22" a="1"/>
  <c r="AV33" i="26" a="1"/>
  <c r="AH101" i="26" a="1"/>
  <c r="F912" i="22" a="1"/>
  <c r="D371" i="22" a="1"/>
  <c r="F37" i="22" a="1"/>
  <c r="E468" i="22" a="1"/>
  <c r="D11" i="26" a="1"/>
  <c r="F505" i="22" a="1"/>
  <c r="AR40" i="26" a="1"/>
  <c r="BG213" i="26" a="1"/>
  <c r="F263" i="26" a="1"/>
  <c r="D977" i="22" a="1"/>
  <c r="AS98" i="26" a="1"/>
  <c r="BD185" i="26" a="1"/>
  <c r="C182" i="26" a="1"/>
  <c r="E952" i="22" a="1"/>
  <c r="BI119" i="26" a="1"/>
  <c r="AW108" i="26" a="1"/>
  <c r="C129" i="22" a="1"/>
  <c r="AU40" i="26" a="1"/>
  <c r="E598" i="22" a="1"/>
  <c r="C971" i="22" a="1"/>
  <c r="E107" i="26" a="1"/>
  <c r="E223" i="22" a="1"/>
  <c r="BC16" i="26" a="1"/>
  <c r="C44" i="26" a="1"/>
  <c r="D870" i="22" a="1"/>
  <c r="C784" i="22" a="1"/>
  <c r="AS154" i="26" a="1"/>
  <c r="AG45" i="26" a="1"/>
  <c r="AJ12" i="26" a="1"/>
  <c r="AE63" i="26" a="1"/>
  <c r="AO96" i="26" a="1"/>
  <c r="D507" i="22" a="1"/>
  <c r="C686" i="22" a="1"/>
  <c r="D426" i="22" a="1"/>
  <c r="C278" i="26" a="1"/>
  <c r="F303" i="26" a="1"/>
  <c r="C280" i="26" a="1"/>
  <c r="E21" i="22" a="1"/>
  <c r="D773" i="22" a="1"/>
  <c r="E194" i="26" a="1"/>
  <c r="D457" i="22" a="1"/>
  <c r="C170" i="22" a="1"/>
  <c r="F805" i="22" a="1"/>
  <c r="BA131" i="26" a="1"/>
  <c r="BD15" i="26" a="1"/>
  <c r="BC53" i="26" a="1"/>
  <c r="AG237" i="26" a="1"/>
  <c r="G276" i="26" a="1"/>
  <c r="F366" i="22" a="1"/>
  <c r="F642" i="22" a="1"/>
  <c r="BH84" i="26" a="1"/>
  <c r="AS15" i="26" a="1"/>
  <c r="BF127" i="26" a="1"/>
  <c r="AR99" i="26" a="1"/>
  <c r="AS219" i="26" a="1"/>
  <c r="D192" i="26" a="1"/>
  <c r="F604" i="22" a="1"/>
  <c r="E582" i="22" a="1"/>
  <c r="AT114" i="26" a="1"/>
  <c r="AF269" i="26" a="1"/>
  <c r="D315" i="26" a="1"/>
  <c r="D979" i="22" a="1"/>
  <c r="C35" i="22" a="1"/>
  <c r="BE103" i="26" a="1"/>
  <c r="AE219" i="26" a="1"/>
  <c r="AH47" i="26" a="1"/>
  <c r="AO157" i="26" a="1"/>
  <c r="AU361" i="26" a="1"/>
  <c r="E375" i="22" a="1"/>
  <c r="E92" i="22" a="1"/>
  <c r="G54" i="26" a="1"/>
  <c r="D33" i="26" a="1"/>
  <c r="H23" i="26" a="1"/>
  <c r="C141" i="26" a="1"/>
  <c r="D82" i="22" a="1"/>
  <c r="F73" i="22" a="1"/>
  <c r="C315" i="26" a="1"/>
  <c r="C930" i="22" a="1"/>
  <c r="E133" i="22" a="1"/>
  <c r="AI47" i="26" a="1"/>
  <c r="AQ170" i="26" a="1"/>
  <c r="AV95" i="26" a="1"/>
  <c r="BM52" i="26" a="1"/>
  <c r="AV104" i="26" a="1"/>
  <c r="D262" i="26" a="1"/>
  <c r="AH14" i="26" a="1"/>
  <c r="C737" i="22" a="1"/>
  <c r="BG57" i="26" a="1"/>
  <c r="AI73" i="26" a="1"/>
  <c r="AE106" i="26" a="1"/>
  <c r="BG188" i="26" a="1"/>
  <c r="BA43" i="26" a="1"/>
  <c r="C20" i="26" a="1"/>
  <c r="BD22" i="26" a="1"/>
  <c r="E492" i="22" a="1"/>
  <c r="AU125" i="26" a="1"/>
  <c r="BM39" i="26" a="1"/>
  <c r="AW38" i="26" a="1"/>
  <c r="AT23" i="26" a="1"/>
  <c r="AT330" i="26" a="1"/>
  <c r="D97" i="26" a="1"/>
  <c r="D659" i="22" a="1"/>
  <c r="G137" i="26" a="1"/>
  <c r="C21" i="26" a="1"/>
  <c r="F487" i="22" a="1"/>
  <c r="F21" i="22" a="1"/>
  <c r="C869" i="22" a="1"/>
  <c r="AK47" i="26" a="1"/>
  <c r="AK75" i="26" a="1"/>
  <c r="C37" i="22" a="1"/>
  <c r="C792" i="22" a="1"/>
  <c r="BH112" i="26" a="1"/>
  <c r="AU268" i="26" a="1"/>
  <c r="F489" i="22" a="1"/>
  <c r="E281" i="22" a="1"/>
  <c r="BA17" i="26" a="1"/>
  <c r="AH316" i="26" a="1"/>
  <c r="D757" i="22" a="1"/>
  <c r="G313" i="26" a="1"/>
  <c r="C86" i="26" a="1"/>
  <c r="C185" i="22" a="1"/>
  <c r="C351" i="22" a="1"/>
  <c r="AS117" i="26" a="1"/>
  <c r="F996" i="22" a="1"/>
  <c r="E391" i="22" a="1"/>
  <c r="AT45" i="26" a="1"/>
  <c r="BI114" i="26" a="1"/>
  <c r="BG169" i="26" a="1"/>
  <c r="F477" i="22" a="1"/>
  <c r="AG345" i="26" a="1"/>
  <c r="F269" i="22" a="1"/>
  <c r="D819" i="22" a="1"/>
  <c r="C689" i="22" a="1"/>
  <c r="AH253" i="26" a="1"/>
  <c r="E992" i="22" a="1"/>
  <c r="C927" i="22" a="1"/>
  <c r="E670" i="22" a="1"/>
  <c r="AH125" i="26" a="1"/>
  <c r="E661" i="22" a="1"/>
  <c r="E755" i="22" a="1"/>
  <c r="W273" i="26" a="1"/>
  <c r="D946" i="22" a="1"/>
  <c r="F908" i="22" a="1"/>
  <c r="E493" i="22" a="1"/>
  <c r="E114" i="22" a="1"/>
  <c r="D452" i="22" a="1"/>
  <c r="C811" i="22" a="1"/>
  <c r="C787" i="22" a="1"/>
  <c r="BF75" i="26" a="1"/>
  <c r="AW134" i="26" a="1"/>
  <c r="E858" i="22" a="1"/>
  <c r="BG311" i="26" a="1"/>
  <c r="D949" i="22" a="1"/>
  <c r="F46" i="22" a="1"/>
  <c r="AU17" i="26" a="1"/>
  <c r="C447" i="22" a="1"/>
  <c r="BG37" i="26" a="1"/>
  <c r="BD84" i="26" a="1"/>
  <c r="D123" i="22" a="1"/>
  <c r="BF273" i="26" a="1"/>
  <c r="D29" i="22" a="1"/>
  <c r="D172" i="22" a="1"/>
  <c r="AS166" i="26" a="1"/>
  <c r="E45" i="22" a="1"/>
  <c r="AT67" i="26" a="1"/>
  <c r="BA45" i="26" a="1"/>
  <c r="C43" i="22" a="1"/>
  <c r="AI249" i="26" a="1"/>
  <c r="F862" i="22" a="1"/>
  <c r="F829" i="22" a="1"/>
  <c r="AR93" i="26" a="1"/>
  <c r="F499" i="22" a="1"/>
  <c r="D284" i="26" a="1"/>
  <c r="F449" i="22" a="1"/>
  <c r="C421" i="22" a="1"/>
  <c r="E841" i="22" a="1"/>
  <c r="F455" i="22" a="1"/>
  <c r="E416" i="22" a="1"/>
  <c r="D180" i="22" a="1"/>
  <c r="F188" i="22" a="1"/>
  <c r="BG165" i="26" a="1"/>
  <c r="AI42" i="26" a="1"/>
  <c r="F410" i="22" a="1"/>
  <c r="AU113" i="26" a="1"/>
  <c r="F588" i="22" a="1"/>
  <c r="F86" i="22" a="1"/>
  <c r="C184" i="22" a="1"/>
  <c r="E518" i="22" a="1"/>
  <c r="H282" i="26" a="1"/>
  <c r="H90" i="26" a="1"/>
  <c r="C78" i="26" a="1"/>
  <c r="H357" i="26" a="1"/>
  <c r="F316" i="26" a="1"/>
  <c r="C489" i="22" a="1"/>
  <c r="C762" i="22" a="1"/>
  <c r="AK90" i="26" a="1"/>
  <c r="E704" i="22" a="1"/>
  <c r="E526" i="22" a="1"/>
  <c r="D383" i="22" a="1"/>
  <c r="BD87" i="26" a="1"/>
  <c r="D764" i="22" a="1"/>
  <c r="D641" i="22" a="1"/>
  <c r="F920" i="22" a="1"/>
  <c r="AW126" i="26" a="1"/>
  <c r="E316" i="22" a="1"/>
  <c r="AR154" i="26" a="1"/>
  <c r="C677" i="22" a="1"/>
  <c r="BF36" i="26" a="1"/>
  <c r="E68" i="22" a="1"/>
  <c r="AF63" i="26" a="1"/>
  <c r="C753" i="22" a="1"/>
  <c r="AF192" i="26" a="1"/>
  <c r="E445" i="22" a="1"/>
  <c r="BD137" i="26" a="1"/>
  <c r="F837" i="22" a="1"/>
  <c r="E74" i="22" a="1"/>
  <c r="F386" i="22" a="1"/>
  <c r="BM81" i="26" a="1"/>
  <c r="AG32" i="26" a="1"/>
  <c r="D5" i="22" a="1"/>
  <c r="C982" i="22" a="1"/>
  <c r="AW19" i="26" a="1"/>
  <c r="E340" i="22" a="1"/>
  <c r="E890" i="22" a="1"/>
  <c r="E173" i="22" a="1"/>
  <c r="AQ94" i="26" a="1"/>
  <c r="BM16" i="26" a="1"/>
  <c r="E623" i="22" a="1"/>
  <c r="C684" i="22" a="1"/>
  <c r="F404" i="22" a="1"/>
  <c r="E372" i="22" a="1"/>
  <c r="BM103" i="26" a="1"/>
  <c r="BE130" i="26" a="1"/>
  <c r="BF117" i="26" a="1"/>
  <c r="E321" i="22" a="1"/>
  <c r="F176" i="26" a="1"/>
  <c r="G29" i="26" a="1"/>
  <c r="E846" i="22" a="1"/>
  <c r="D715" i="22" a="1"/>
  <c r="D702" i="22" a="1"/>
  <c r="AJ21" i="26" a="1"/>
  <c r="AJ272" i="26" a="1"/>
  <c r="C341" i="22" a="1"/>
  <c r="D70" i="22" a="1"/>
  <c r="AT98" i="26" a="1"/>
  <c r="AU129" i="26" a="1"/>
  <c r="H93" i="26" a="1"/>
  <c r="C25" i="22" a="1"/>
  <c r="C586" i="22" a="1"/>
  <c r="D472" i="22" a="1"/>
  <c r="BM107" i="26" a="1"/>
  <c r="AJ164" i="26" a="1"/>
  <c r="AJ100" i="26" a="1"/>
  <c r="BG72" i="26" a="1"/>
  <c r="D123" i="26" a="1"/>
  <c r="F990" i="22" a="1"/>
  <c r="D645" i="22" a="1"/>
  <c r="F273" i="22" a="1"/>
  <c r="D276" i="22" a="1"/>
  <c r="E523" i="22" a="1"/>
  <c r="C425" i="22" a="1"/>
  <c r="D767" i="22" a="1"/>
  <c r="AV134" i="26" a="1"/>
  <c r="F360" i="22" a="1"/>
  <c r="D975" i="22" a="1"/>
  <c r="C649" i="22" a="1"/>
  <c r="AU184" i="26" a="1"/>
  <c r="C322" i="22" a="1"/>
  <c r="C817" i="22" a="1"/>
  <c r="C413" i="22" a="1"/>
  <c r="AI90" i="26" a="1"/>
  <c r="C47" i="22" a="1"/>
  <c r="AE135" i="26" a="1"/>
  <c r="F416" i="22" a="1"/>
  <c r="D673" i="22" a="1"/>
  <c r="C934" i="22" a="1"/>
  <c r="AI50" i="26" a="1"/>
  <c r="AG41" i="26" a="1"/>
  <c r="C451" i="22" a="1"/>
  <c r="F338" i="22" a="1"/>
  <c r="BF43" i="26" a="1"/>
  <c r="AV321" i="26" a="1"/>
  <c r="D55" i="22" a="1"/>
  <c r="D838" i="22" a="1"/>
  <c r="D879" i="22" a="1"/>
  <c r="C215" i="22" a="1"/>
  <c r="C795" i="22" a="1"/>
  <c r="H100" i="26" a="1"/>
  <c r="E320" i="22" a="1"/>
  <c r="E263" i="22" a="1"/>
  <c r="D451" i="22" a="1"/>
  <c r="F353" i="26" a="1"/>
  <c r="D552" i="22" a="1"/>
  <c r="E948" i="22" a="1"/>
  <c r="W163" i="26" a="1"/>
  <c r="D882" i="22" a="1"/>
  <c r="E642" i="22" a="1"/>
  <c r="AR62" i="26" a="1"/>
  <c r="BM41" i="26" a="1"/>
  <c r="AO39" i="26" a="1"/>
  <c r="AF81" i="26" a="1"/>
  <c r="AF316" i="26" a="1"/>
  <c r="C327" i="26" a="1"/>
  <c r="F545" i="22" a="1"/>
  <c r="D750" i="22" a="1"/>
  <c r="BD66" i="26" a="1"/>
  <c r="BG194" i="26" a="1"/>
  <c r="AU81" i="26" a="1"/>
  <c r="AO120" i="26" a="1"/>
  <c r="AW104" i="26" a="1"/>
  <c r="W204" i="26" a="1"/>
  <c r="D734" i="22" a="1"/>
  <c r="F823" i="22" a="1"/>
  <c r="BH125" i="26" a="1"/>
  <c r="AW136" i="26" a="1"/>
  <c r="F210" i="22" a="1"/>
  <c r="D539" i="22" a="1"/>
  <c r="AV102" i="26" a="1"/>
  <c r="D877" i="22" a="1"/>
  <c r="F315" i="22" a="1"/>
  <c r="E297" i="22" a="1"/>
  <c r="E591" i="22" a="1"/>
  <c r="E734" i="22" a="1"/>
  <c r="C507" i="22" a="1"/>
  <c r="G283" i="26" a="1"/>
  <c r="C213" i="26" a="1"/>
  <c r="D630" i="22" a="1"/>
  <c r="C130" i="22" a="1"/>
  <c r="C620" i="22" a="1"/>
  <c r="C722" i="22" a="1"/>
  <c r="C175" i="22" a="1"/>
  <c r="C113" i="26" a="1"/>
  <c r="E926" i="22" a="1"/>
  <c r="D887" i="22" a="1"/>
  <c r="AV88" i="26" a="1"/>
  <c r="AT163" i="26" a="1"/>
  <c r="AG68" i="26" a="1"/>
  <c r="BG178" i="26" a="1"/>
  <c r="BI318" i="26" a="1"/>
  <c r="H156" i="26" a="1"/>
  <c r="D179" i="22" a="1"/>
  <c r="D822" i="22" a="1"/>
  <c r="AF75" i="26" a="1"/>
  <c r="AG125" i="26" a="1"/>
  <c r="AQ251" i="26" a="1"/>
  <c r="AS262" i="26" a="1"/>
  <c r="BI34" i="26" a="1"/>
  <c r="W177" i="26" a="1"/>
  <c r="E404" i="22" a="1"/>
  <c r="E291" i="22" a="1"/>
  <c r="AW45" i="26" a="1"/>
  <c r="AR111" i="26" a="1"/>
  <c r="AR290" i="26" a="1"/>
  <c r="BF50" i="26" a="1"/>
  <c r="BA53" i="26" a="1"/>
  <c r="C552" i="22" a="1"/>
  <c r="C901" i="22" a="1"/>
  <c r="E29" i="22" a="1"/>
  <c r="F734" i="22" a="1"/>
  <c r="D297" i="22" a="1"/>
  <c r="C259" i="22" a="1"/>
  <c r="AV354" i="26" a="1"/>
  <c r="D291" i="22" a="1"/>
  <c r="D403" i="22" a="1"/>
  <c r="D966" i="22" a="1"/>
  <c r="BG153" i="26" a="1"/>
  <c r="F781" i="22" a="1"/>
  <c r="F43" i="22" a="1"/>
  <c r="E73" i="22" a="1"/>
  <c r="AV279" i="26" a="1"/>
  <c r="E93" i="22" a="1"/>
  <c r="C724" i="22" a="1"/>
  <c r="E40" i="22" a="1"/>
  <c r="E341" i="22" a="1"/>
  <c r="C118" i="22" a="1"/>
  <c r="E574" i="22" a="1"/>
  <c r="C597" i="22" a="1"/>
  <c r="AO45" i="26" a="1"/>
  <c r="D45" i="22" a="1"/>
  <c r="D579" i="22" a="1"/>
  <c r="D501" i="22" a="1"/>
  <c r="E567" i="22" a="1"/>
  <c r="F675" i="22" a="1"/>
  <c r="F367" i="22" a="1"/>
  <c r="BM93" i="26" a="1"/>
  <c r="AS39" i="26" a="1"/>
  <c r="G247" i="26" a="1"/>
  <c r="D222" i="22" a="1"/>
  <c r="AV82" i="26" a="1"/>
  <c r="AR44" i="26" a="1"/>
  <c r="C39" i="26" a="1"/>
  <c r="D740" i="22" a="1"/>
  <c r="AW47" i="26" a="1"/>
  <c r="AO192" i="26" a="1"/>
  <c r="D312" i="26" a="1"/>
  <c r="D798" i="22" a="1"/>
  <c r="D762" i="22" a="1"/>
  <c r="D381" i="22" a="1"/>
  <c r="BF60" i="26" a="1"/>
  <c r="C226" i="22" a="1"/>
  <c r="BD81" i="26" a="1"/>
  <c r="C541" i="22" a="1"/>
  <c r="AK49" i="26" a="1"/>
  <c r="E467" i="22" a="1"/>
  <c r="BI251" i="26" a="1"/>
  <c r="BM59" i="26" a="1"/>
  <c r="AE23" i="26" a="1"/>
  <c r="AS115" i="26" a="1"/>
  <c r="AV174" i="26" a="1"/>
  <c r="AT152" i="26" a="1"/>
  <c r="F845" i="22" a="1"/>
  <c r="E589" i="22" a="1"/>
  <c r="C579" i="22" a="1"/>
  <c r="AI76" i="26" a="1"/>
  <c r="AJ127" i="26" a="1"/>
  <c r="AH90" i="26" a="1"/>
  <c r="BD105" i="26" a="1"/>
  <c r="BA118" i="26" a="1"/>
  <c r="F893" i="22" a="1"/>
  <c r="E553" i="22" a="1"/>
  <c r="C544" i="22" a="1"/>
  <c r="BM104" i="26" a="1"/>
  <c r="AF132" i="26" a="1"/>
  <c r="AG134" i="26" a="1"/>
  <c r="AW123" i="26" a="1"/>
  <c r="AJ333" i="26" a="1"/>
  <c r="F543" i="22" a="1"/>
  <c r="D711" i="22" a="1"/>
  <c r="C324" i="22" a="1"/>
  <c r="E771" i="22" a="1"/>
  <c r="AW129" i="26" a="1"/>
  <c r="C804" i="22" a="1"/>
  <c r="BG32" i="26" a="1"/>
  <c r="D846" i="22" a="1"/>
  <c r="BH92" i="26" a="1"/>
  <c r="D875" i="22" a="1"/>
  <c r="E249" i="22" a="1"/>
  <c r="BD139" i="26" a="1"/>
  <c r="AE39" i="26" a="1"/>
  <c r="AW230" i="26" a="1"/>
  <c r="BF157" i="26" a="1"/>
  <c r="C707" i="22" a="1"/>
  <c r="H94" i="26" a="1"/>
  <c r="C545" i="22" a="1"/>
  <c r="D935" i="22" a="1"/>
  <c r="E477" i="22" a="1"/>
  <c r="H29" i="26" a="1"/>
  <c r="E271" i="22" a="1"/>
  <c r="AJ84" i="26" a="1"/>
  <c r="BD36" i="26" a="1"/>
  <c r="H58" i="26" a="1"/>
  <c r="C890" i="22" a="1"/>
  <c r="BC105" i="26" a="1"/>
  <c r="BI30" i="26" a="1"/>
  <c r="C155" i="26" a="1"/>
  <c r="C957" i="22" a="1"/>
  <c r="AR83" i="26" a="1"/>
  <c r="BC73" i="26" a="1"/>
  <c r="W188" i="26" a="1"/>
  <c r="F775" i="22" a="1"/>
  <c r="C154" i="22" a="1"/>
  <c r="E845" i="22" a="1"/>
  <c r="AJ192" i="26" a="1"/>
  <c r="F724" i="22" a="1"/>
  <c r="BA230" i="26" a="1"/>
  <c r="F902" i="22" a="1"/>
  <c r="AK137" i="26" a="1"/>
  <c r="D100" i="22" a="1"/>
  <c r="E463" i="22" a="1"/>
  <c r="AF33" i="26" a="1"/>
  <c r="AT341" i="26" a="1"/>
  <c r="AV248" i="26" a="1"/>
  <c r="AF39" i="26" a="1"/>
  <c r="F154" i="26" a="1"/>
  <c r="D48" i="22" a="1"/>
  <c r="F535" i="22" a="1"/>
  <c r="D300" i="22" a="1"/>
  <c r="AS38" i="26" a="1"/>
  <c r="AV141" i="26" a="1"/>
  <c r="AQ232" i="26" a="1"/>
  <c r="AO43" i="26" a="1"/>
  <c r="D109" i="26" a="1"/>
  <c r="C669" i="22" a="1"/>
  <c r="AJ60" i="26" a="1"/>
  <c r="E680" i="22" a="1"/>
  <c r="BG35" i="26" a="1"/>
  <c r="BI112" i="26" a="1"/>
  <c r="AT225" i="26" a="1"/>
  <c r="BM95" i="26" a="1"/>
  <c r="F186" i="26" a="1"/>
  <c r="C75" i="22" a="1"/>
  <c r="G72" i="26" a="1"/>
  <c r="D643" i="22" a="1"/>
  <c r="D287" i="22" a="1"/>
  <c r="AT194" i="26" a="1"/>
  <c r="C109" i="22" a="1"/>
  <c r="AT312" i="26" a="1"/>
  <c r="C333" i="22" a="1"/>
  <c r="AE91" i="26" a="1"/>
  <c r="AW74" i="26" a="1"/>
  <c r="D364" i="22" a="1"/>
  <c r="AI99" i="26" a="1"/>
  <c r="AJ338" i="26" a="1"/>
  <c r="AW319" i="26" a="1"/>
  <c r="AQ131" i="26" a="1"/>
  <c r="F826" i="22" a="1"/>
  <c r="W141" i="26" a="1"/>
  <c r="F441" i="22" a="1"/>
  <c r="D158" i="22" a="1"/>
  <c r="C9" i="22" a="1"/>
  <c r="W131" i="26" a="1"/>
  <c r="F793" i="22" a="1"/>
  <c r="AS48" i="26" a="1"/>
  <c r="AQ71" i="26" a="1"/>
  <c r="BH126" i="26" a="1"/>
  <c r="E137" i="22" a="1"/>
  <c r="BE52" i="26" a="1"/>
  <c r="BA173" i="26" a="1"/>
  <c r="AI250" i="26" a="1"/>
  <c r="BA60" i="26" a="1"/>
  <c r="G287" i="26" a="1"/>
  <c r="W199" i="26" a="1"/>
  <c r="F260" i="26" a="1"/>
  <c r="E190" i="26" a="1"/>
  <c r="AE114" i="26" a="1"/>
  <c r="AQ193" i="26" a="1"/>
  <c r="AO182" i="26" a="1"/>
  <c r="D27" i="22" a="1"/>
  <c r="BM35" i="26" a="1"/>
  <c r="C899" i="22" a="1"/>
  <c r="F760" i="22" a="1"/>
  <c r="W59" i="26" a="1"/>
  <c r="F162" i="22" a="1"/>
  <c r="BG253" i="26" a="1"/>
  <c r="BG161" i="26" a="1"/>
  <c r="D36" i="26" a="1"/>
  <c r="D21" i="22" a="1"/>
  <c r="AS146" i="26" a="1"/>
  <c r="AS67" i="26" a="1"/>
  <c r="E777" i="22" a="1"/>
  <c r="D184" i="26" a="1"/>
  <c r="E761" i="22" a="1"/>
  <c r="BM157" i="26" a="1"/>
  <c r="BH225" i="26" a="1"/>
  <c r="AW64" i="26" a="1"/>
  <c r="BM34" i="26" a="1"/>
  <c r="AK110" i="26" a="1"/>
  <c r="BA39" i="26" a="1"/>
  <c r="BH49" i="26" a="1"/>
  <c r="D704" i="22" a="1"/>
  <c r="AO50" i="26" a="1"/>
  <c r="BI354" i="26" a="1"/>
  <c r="BD199" i="26" a="1"/>
  <c r="AI319" i="26" a="1"/>
  <c r="E102" i="26" a="1"/>
  <c r="D945" i="22" a="1"/>
  <c r="AV114" i="26" a="1"/>
  <c r="D171" i="22" a="1"/>
  <c r="BE131" i="26" a="1"/>
  <c r="BC66" i="26" a="1"/>
  <c r="BE134" i="26" a="1"/>
  <c r="BF199" i="26" a="1"/>
  <c r="G67" i="26" a="1"/>
  <c r="D628" i="22" a="1"/>
  <c r="AE140" i="26" a="1"/>
  <c r="C806" i="22" a="1"/>
  <c r="AK77" i="26" a="1"/>
  <c r="AF185" i="26" a="1"/>
  <c r="AO238" i="26" a="1"/>
  <c r="AJ184" i="26" a="1"/>
  <c r="F133" i="26" a="1"/>
  <c r="F417" i="22" a="1"/>
  <c r="D25" i="22" a="1"/>
  <c r="C488" i="22" a="1"/>
  <c r="BF61" i="26" a="1"/>
  <c r="AJ180" i="26" a="1"/>
  <c r="AK88" i="26" a="1"/>
  <c r="BH70" i="26" a="1"/>
  <c r="BC55" i="26" a="1"/>
  <c r="BG319" i="26" a="1"/>
  <c r="BD57" i="26" a="1"/>
  <c r="D918" i="22" a="1"/>
  <c r="AQ124" i="26" a="1"/>
  <c r="AW28" i="26" a="1"/>
  <c r="AQ237" i="26" a="1"/>
  <c r="BF20" i="26" a="1"/>
  <c r="BD119" i="26" a="1"/>
  <c r="AS272" i="26" a="1"/>
  <c r="BH80" i="26" a="1"/>
  <c r="AK139" i="26" a="1"/>
  <c r="C840" i="22" a="1"/>
  <c r="AR236" i="26" a="1"/>
  <c r="AI45" i="26" a="1"/>
  <c r="C656" i="22" a="1"/>
  <c r="AQ31" i="26" a="1"/>
  <c r="F355" i="22" a="1"/>
  <c r="BG16" i="26" a="1"/>
  <c r="E608" i="22" a="1"/>
  <c r="E706" i="22" a="1"/>
  <c r="BI98" i="26" a="1"/>
  <c r="BI66" i="26" a="1"/>
  <c r="F905" i="22" a="1"/>
  <c r="D99" i="26" a="1"/>
  <c r="D466" i="22" a="1"/>
  <c r="AK146" i="26" a="1"/>
  <c r="D670" i="22" a="1"/>
  <c r="F154" i="22" a="1"/>
  <c r="AS109" i="26" a="1"/>
  <c r="AF187" i="26" a="1"/>
  <c r="AO273" i="26" a="1"/>
  <c r="F68" i="26" a="1"/>
  <c r="E984" i="22" a="1"/>
  <c r="AO65" i="26" a="1"/>
  <c r="C536" i="22" a="1"/>
  <c r="D313" i="22" a="1"/>
  <c r="AH114" i="26" a="1"/>
  <c r="AO73" i="26" a="1"/>
  <c r="AE179" i="26" a="1"/>
  <c r="D38" i="26" a="1"/>
  <c r="C721" i="22" a="1"/>
  <c r="F957" i="22" a="1"/>
  <c r="F581" i="22" a="1"/>
  <c r="F838" i="22" a="1"/>
  <c r="C529" i="22" a="1"/>
  <c r="AK185" i="26" a="1"/>
  <c r="AF335" i="26" a="1"/>
  <c r="D235" i="22" a="1"/>
  <c r="C91" i="22" a="1"/>
  <c r="AF17" i="26" a="1"/>
  <c r="AJ175" i="26" a="1"/>
  <c r="D808" i="22" a="1"/>
  <c r="E310" i="22" a="1"/>
  <c r="AK271" i="26" a="1"/>
  <c r="E958" i="22" a="1"/>
  <c r="F343" i="22" a="1"/>
  <c r="C494" i="22" a="1"/>
  <c r="BM58" i="26" a="1"/>
  <c r="BC85" i="26" a="1"/>
  <c r="C364" i="22" a="1"/>
  <c r="AQ316" i="26" a="1"/>
  <c r="BE235" i="26" a="1"/>
  <c r="AU247" i="26" a="1"/>
  <c r="BD324" i="26" a="1"/>
  <c r="BD280" i="26" a="1"/>
  <c r="AI187" i="26" a="1"/>
  <c r="AA167" i="26" a="1"/>
  <c r="BH346" i="26" a="1"/>
  <c r="BG360" i="26" a="1"/>
  <c r="AO349" i="26" a="1"/>
  <c r="J40" i="26" a="1"/>
  <c r="D92" i="26" a="1"/>
  <c r="C830" i="22" a="1"/>
  <c r="F889" i="22" a="1"/>
  <c r="AV119" i="26" a="1"/>
  <c r="AI22" i="26" a="1"/>
  <c r="AV333" i="26" a="1"/>
  <c r="F322" i="22" a="1"/>
  <c r="D305" i="22" a="1"/>
  <c r="D438" i="22" a="1"/>
  <c r="F579" i="22" a="1"/>
  <c r="AT271" i="26" a="1"/>
  <c r="BI260" i="26" a="1"/>
  <c r="C73" i="22" a="1"/>
  <c r="C343" i="22" a="1"/>
  <c r="AE56" i="26" a="1"/>
  <c r="E491" i="22" a="1"/>
  <c r="D790" i="22" a="1"/>
  <c r="F531" i="22" a="1"/>
  <c r="AJ69" i="26" a="1"/>
  <c r="D83" i="22" a="1"/>
  <c r="AE33" i="26" a="1"/>
  <c r="D356" i="22" a="1"/>
  <c r="F149" i="22" a="1"/>
  <c r="AS52" i="26" a="1"/>
  <c r="BM60" i="26" a="1"/>
  <c r="BE317" i="26" a="1"/>
  <c r="BE303" i="26" a="1"/>
  <c r="AK323" i="26" a="1"/>
  <c r="AE231" i="26" a="1"/>
  <c r="BH332" i="26" a="1"/>
  <c r="AO104" i="26" a="1"/>
  <c r="M165" i="26" a="1"/>
  <c r="AI348" i="26" a="1"/>
  <c r="AE233" i="26" a="1"/>
  <c r="U95" i="26" a="1"/>
  <c r="BC11" i="26" a="1"/>
  <c r="C139" i="26" a="1"/>
  <c r="E80" i="22" a="1"/>
  <c r="E81" i="22" a="1"/>
  <c r="BM135" i="26" a="1"/>
  <c r="AU12" i="26" a="1"/>
  <c r="AR206" i="26" a="1"/>
  <c r="C673" i="22" a="1"/>
  <c r="BD126" i="26" a="1"/>
  <c r="AK34" i="26" a="1"/>
  <c r="BE77" i="26" a="1"/>
  <c r="AQ48" i="26" a="1"/>
  <c r="D993" i="22" a="1"/>
  <c r="F208" i="22" a="1"/>
  <c r="AV93" i="26" a="1"/>
  <c r="BH129" i="26" a="1"/>
  <c r="C532" i="22" a="1"/>
  <c r="F669" i="22" a="1"/>
  <c r="BE18" i="26" a="1"/>
  <c r="BD283" i="26" a="1"/>
  <c r="AG75" i="26" a="1"/>
  <c r="AK68" i="26" a="1"/>
  <c r="BF132" i="26" a="1"/>
  <c r="AE72" i="26" a="1"/>
  <c r="E344" i="22" a="1"/>
  <c r="C337" i="22" a="1"/>
  <c r="BG340" i="26" a="1"/>
  <c r="AU319" i="26" a="1"/>
  <c r="F173" i="22" a="1"/>
  <c r="E769" i="22" a="1"/>
  <c r="C868" i="22" a="1"/>
  <c r="BA101" i="26" a="1"/>
  <c r="AH61" i="26" a="1"/>
  <c r="AS93" i="26" a="1"/>
  <c r="BD284" i="26" a="1"/>
  <c r="BD289" i="26" a="1"/>
  <c r="C705" i="22" a="1"/>
  <c r="E921" i="22" a="1"/>
  <c r="C970" i="22" a="1"/>
  <c r="BE39" i="26" a="1"/>
  <c r="BG102" i="26" a="1"/>
  <c r="AG276" i="26" a="1"/>
  <c r="BM172" i="26" a="1"/>
  <c r="BF133" i="26" a="1"/>
  <c r="E138" i="22" a="1"/>
  <c r="D788" i="22" a="1"/>
  <c r="C132" i="26" a="1"/>
  <c r="E139" i="26" a="1"/>
  <c r="C118" i="26" a="1"/>
  <c r="D306" i="22" a="1"/>
  <c r="AS16" i="26" a="1"/>
  <c r="AT122" i="26" a="1"/>
  <c r="BE312" i="26" a="1"/>
  <c r="F45" i="22" a="1"/>
  <c r="BF32" i="26" a="1"/>
  <c r="AG66" i="26" a="1"/>
  <c r="AR155" i="26" a="1"/>
  <c r="E665" i="22" a="1"/>
  <c r="AU296" i="26" a="1"/>
  <c r="AH52" i="26" a="1"/>
  <c r="AG108" i="26" a="1"/>
  <c r="AK245" i="26" a="1"/>
  <c r="BA104" i="26" a="1"/>
  <c r="C406" i="22" a="1"/>
  <c r="AJ140" i="26" a="1"/>
  <c r="F91" i="22" a="1"/>
  <c r="C824" i="22" a="1"/>
  <c r="D120" i="22" a="1"/>
  <c r="AQ76" i="26" a="1"/>
  <c r="BC260" i="26" a="1"/>
  <c r="AS335" i="26" a="1"/>
  <c r="U152" i="26" a="1"/>
  <c r="AA231" i="26" a="1"/>
  <c r="U326" i="26" a="1"/>
  <c r="AB252" i="26" a="1"/>
  <c r="C286" i="22" a="1"/>
  <c r="C335" i="22" a="1"/>
  <c r="C254" i="22" a="1"/>
  <c r="BA29" i="26" a="1"/>
  <c r="C980" i="22" a="1"/>
  <c r="AU164" i="26" a="1"/>
  <c r="E94" i="22" a="1"/>
  <c r="F108" i="26" a="1"/>
  <c r="W20" i="26" a="1"/>
  <c r="BI101" i="26" a="1"/>
  <c r="C558" i="22" a="1"/>
  <c r="F865" i="22" a="1"/>
  <c r="AI106" i="26" a="1"/>
  <c r="AQ115" i="26" a="1"/>
  <c r="D245" i="22" a="1"/>
  <c r="D672" i="22" a="1"/>
  <c r="E519" i="22" a="1"/>
  <c r="C708" i="22" a="1"/>
  <c r="C151" i="22" a="1"/>
  <c r="E356" i="22" a="1"/>
  <c r="D92" i="22" a="1"/>
  <c r="F140" i="22" a="1"/>
  <c r="E275" i="26" a="1"/>
  <c r="W360" i="26" a="1"/>
  <c r="D358" i="26" a="1"/>
  <c r="D284" i="22" a="1"/>
  <c r="C740" i="22" a="1"/>
  <c r="F703" i="22" a="1"/>
  <c r="C655" i="22" a="1"/>
  <c r="AK43" i="26" a="1"/>
  <c r="F274" i="22" a="1"/>
  <c r="D74" i="22" a="1"/>
  <c r="F693" i="22" a="1"/>
  <c r="BI165" i="26" a="1"/>
  <c r="F992" i="22" a="1"/>
  <c r="D323" i="26" a="1"/>
  <c r="W326" i="26" a="1"/>
  <c r="BE72" i="26" a="1"/>
  <c r="E351" i="26" a="1"/>
  <c r="BC23" i="26" a="1"/>
  <c r="F342" i="26" a="1"/>
  <c r="AK103" i="26" a="1"/>
  <c r="C457" i="22" a="1"/>
  <c r="BF340" i="26" a="1"/>
  <c r="AU263" i="26" a="1"/>
  <c r="BC183" i="26" a="1"/>
  <c r="AW139" i="26" a="1"/>
  <c r="AG52" i="26" a="1"/>
  <c r="AO276" i="26" a="1"/>
  <c r="D205" i="26" a="1"/>
  <c r="E996" i="22" a="1"/>
  <c r="AI352" i="26" a="1"/>
  <c r="AG33" i="26" a="1"/>
  <c r="BA18" i="26" a="1"/>
  <c r="BE280" i="26" a="1"/>
  <c r="BE117" i="26" a="1"/>
  <c r="AS60" i="26" a="1"/>
  <c r="D102" i="26" a="1"/>
  <c r="F750" i="22" a="1"/>
  <c r="BI129" i="26" a="1"/>
  <c r="AT117" i="26" a="1"/>
  <c r="BM40" i="26" a="1"/>
  <c r="AI95" i="26" a="1"/>
  <c r="AJ193" i="26" a="1"/>
  <c r="BD184" i="26" a="1"/>
  <c r="F309" i="22" a="1"/>
  <c r="AS51" i="26" a="1"/>
  <c r="C865" i="22" a="1"/>
  <c r="G16" i="26" a="1"/>
  <c r="BF81" i="26" a="1"/>
  <c r="W219" i="26" a="1"/>
  <c r="BH154" i="26" a="1"/>
  <c r="C103" i="26" a="1"/>
  <c r="BG30" i="26" a="1"/>
  <c r="C450" i="22" a="1"/>
  <c r="AW155" i="26" a="1"/>
  <c r="AR19" i="26" a="1"/>
  <c r="BG105" i="26" a="1"/>
  <c r="AK122" i="26" a="1"/>
  <c r="AV121" i="26" a="1"/>
  <c r="AO10" i="26" a="1"/>
  <c r="AK287" i="26" a="1"/>
  <c r="BM314" i="26" a="1"/>
  <c r="AG332" i="26" a="1"/>
  <c r="BH283" i="26" a="1"/>
  <c r="C53" i="22" a="1"/>
  <c r="E185" i="22" a="1"/>
  <c r="D61" i="22" a="1"/>
  <c r="AS41" i="26" a="1"/>
  <c r="E914" i="22" a="1"/>
  <c r="AQ133" i="26" a="1"/>
  <c r="C812" i="22" a="1"/>
  <c r="AK58" i="26" a="1"/>
  <c r="D95" i="22" a="1"/>
  <c r="C14" i="22" a="1"/>
  <c r="F483" i="22" a="1"/>
  <c r="BG232" i="26" a="1"/>
  <c r="D817" i="22" a="1"/>
  <c r="D888" i="22" a="1"/>
  <c r="C314" i="22" a="1"/>
  <c r="BE86" i="26" a="1"/>
  <c r="BA277" i="26" a="1"/>
  <c r="AK107" i="26" a="1"/>
  <c r="BF125" i="26" a="1"/>
  <c r="BD30" i="26" a="1"/>
  <c r="D531" i="22" a="1"/>
  <c r="C237" i="22" a="1"/>
  <c r="C328" i="22" a="1"/>
  <c r="AF107" i="26" a="1"/>
  <c r="AQ18" i="26" a="1"/>
  <c r="AW315" i="26" a="1"/>
  <c r="AO83" i="26" a="1"/>
  <c r="AT160" i="26" a="1"/>
  <c r="E233" i="22" a="1"/>
  <c r="AO98" i="26" a="1"/>
  <c r="F240" i="22" a="1"/>
  <c r="BA180" i="26" a="1"/>
  <c r="G275" i="26" a="1"/>
  <c r="G139" i="26" a="1"/>
  <c r="AT77" i="26" a="1"/>
  <c r="BA252" i="26" a="1"/>
  <c r="BM122" i="26" a="1"/>
  <c r="C902" i="22" a="1"/>
  <c r="BC70" i="26" a="1"/>
  <c r="AW238" i="26" a="1"/>
  <c r="BF53" i="26" a="1"/>
  <c r="D644" i="22" a="1"/>
  <c r="AK23" i="26" a="1"/>
  <c r="AR106" i="26" a="1"/>
  <c r="BC169" i="26" a="1"/>
  <c r="C760" i="22" a="1"/>
  <c r="BE50" i="26" a="1"/>
  <c r="AF182" i="26" a="1"/>
  <c r="AQ96" i="26" a="1"/>
  <c r="AK89" i="26" a="1"/>
  <c r="I161" i="26" a="1"/>
  <c r="J262" i="26" a="1"/>
  <c r="BD352" i="26" a="1"/>
  <c r="BG285" i="26" a="1"/>
  <c r="J362" i="26" a="1"/>
  <c r="Z152" i="26" a="1"/>
  <c r="AI38" i="26" a="1"/>
  <c r="AO232" i="26" a="1"/>
  <c r="J320" i="26" a="1"/>
  <c r="AB155" i="26" a="1"/>
  <c r="D213" i="22" a="1"/>
  <c r="F255" i="22" a="1"/>
  <c r="BG48" i="26" a="1"/>
  <c r="BI233" i="26" a="1"/>
  <c r="BG55" i="26" a="1"/>
  <c r="P96" i="26" a="1"/>
  <c r="G252" i="26" a="1"/>
  <c r="H161" i="26" a="1"/>
  <c r="D42" i="26" a="1"/>
  <c r="E123" i="26" a="1"/>
  <c r="AT70" i="26" a="1"/>
  <c r="BD73" i="26" a="1"/>
  <c r="BM316" i="26" a="1"/>
  <c r="C310" i="22" a="1"/>
  <c r="BH52" i="26" a="1"/>
  <c r="AO119" i="26" a="1"/>
  <c r="BE237" i="26" a="1"/>
  <c r="D429" i="22" a="1"/>
  <c r="BM66" i="26" a="1"/>
  <c r="AV60" i="26" a="1"/>
  <c r="AF243" i="26" a="1"/>
  <c r="BH51" i="26" a="1"/>
  <c r="AT96" i="26" a="1"/>
  <c r="AO136" i="26" a="1"/>
  <c r="AT156" i="26" a="1"/>
  <c r="U338" i="26" a="1"/>
  <c r="AU31" i="26" a="1"/>
  <c r="AT251" i="26" a="1"/>
  <c r="D237" i="22" a="1"/>
  <c r="AE334" i="26" a="1"/>
  <c r="U137" i="26" a="1"/>
  <c r="AQ303" i="26" a="1"/>
  <c r="I78" i="26" a="1"/>
  <c r="AF245" i="26" a="1"/>
  <c r="P317" i="26" a="1"/>
  <c r="U170" i="26" a="1"/>
  <c r="F57" i="22" a="1"/>
  <c r="C867" i="22" a="1"/>
  <c r="BM38" i="26" a="1"/>
  <c r="E583" i="22" a="1"/>
  <c r="AQ77" i="26" a="1"/>
  <c r="AS61" i="26" a="1"/>
  <c r="W138" i="26" a="1"/>
  <c r="G109" i="26" a="1"/>
  <c r="D169" i="26" a="1"/>
  <c r="C63" i="26" a="1"/>
  <c r="F764" i="22" a="1"/>
  <c r="E251" i="22" a="1"/>
  <c r="H138" i="26" a="1"/>
  <c r="F178" i="26" a="1"/>
  <c r="H129" i="26" a="1"/>
  <c r="AJ20" i="26" a="1"/>
  <c r="C837" i="22" a="1"/>
  <c r="AG98" i="26" a="1"/>
  <c r="F745" i="22" a="1"/>
  <c r="AT86" i="26" a="1"/>
  <c r="D413" i="22" a="1"/>
  <c r="AE64" i="26" a="1"/>
  <c r="C501" i="22" a="1"/>
  <c r="E636" i="22" a="1"/>
  <c r="F786" i="22" a="1"/>
  <c r="AK72" i="26" a="1"/>
  <c r="BD58" i="26" a="1"/>
  <c r="E555" i="22" a="1"/>
  <c r="AE69" i="26" a="1"/>
  <c r="AJ38" i="26" a="1"/>
  <c r="C108" i="22" a="1"/>
  <c r="AH12" i="26" a="1"/>
  <c r="E472" i="22" a="1"/>
  <c r="D109" i="22" a="1"/>
  <c r="BG224" i="26" a="1"/>
  <c r="D508" i="22" a="1"/>
  <c r="AH36" i="26" a="1"/>
  <c r="BA51" i="26" a="1"/>
  <c r="F739" i="22" a="1"/>
  <c r="AI322" i="26" a="1"/>
  <c r="D93" i="22" a="1"/>
  <c r="C746" i="22" a="1"/>
  <c r="AH188" i="26" a="1"/>
  <c r="D173" i="22" a="1"/>
  <c r="H183" i="26" a="1"/>
  <c r="E538" i="22" a="1"/>
  <c r="F387" i="22" a="1"/>
  <c r="C877" i="22" a="1"/>
  <c r="E824" i="22" a="1"/>
  <c r="AK17" i="26" a="1"/>
  <c r="AF80" i="26" a="1"/>
  <c r="BF262" i="26" a="1"/>
  <c r="D398" i="22" a="1"/>
  <c r="BI163" i="26" a="1"/>
  <c r="AR10" i="26" a="1"/>
  <c r="AR158" i="26" a="1"/>
  <c r="F206" i="22" a="1"/>
  <c r="BC49" i="26" a="1"/>
  <c r="AV87" i="26" a="1"/>
  <c r="BG123" i="26" a="1"/>
  <c r="BH15" i="26" a="1"/>
  <c r="AH146" i="26" a="1"/>
  <c r="BM53" i="26" a="1"/>
  <c r="AH162" i="26" a="1"/>
  <c r="AT38" i="26" a="1"/>
  <c r="AV32" i="26" a="1"/>
  <c r="BE180" i="26" a="1"/>
  <c r="BA253" i="26" a="1"/>
  <c r="BM176" i="26" a="1"/>
  <c r="AB152" i="26" a="1"/>
  <c r="Z159" i="26" a="1"/>
  <c r="AO341" i="26" a="1"/>
  <c r="J136" i="26" a="1"/>
  <c r="P283" i="26" a="1"/>
  <c r="AH135" i="26" a="1"/>
  <c r="F464" i="22" a="1"/>
  <c r="BF111" i="26" a="1"/>
  <c r="AU156" i="26" a="1"/>
  <c r="BD171" i="26" a="1"/>
  <c r="BC118" i="26" a="1"/>
  <c r="F329" i="26" a="1"/>
  <c r="C355" i="22" a="1"/>
  <c r="D136" i="22" a="1"/>
  <c r="E303" i="22" a="1"/>
  <c r="D148" i="22" a="1"/>
  <c r="BH89" i="26" a="1"/>
  <c r="AG129" i="26" a="1"/>
  <c r="BE141" i="26" a="1"/>
  <c r="E654" i="22" a="1"/>
  <c r="AI153" i="26" a="1"/>
  <c r="BE29" i="26" a="1"/>
  <c r="AG230" i="26" a="1"/>
  <c r="F888" i="22" a="1"/>
  <c r="AT110" i="26" a="1"/>
  <c r="AJ66" i="26" a="1"/>
  <c r="AH158" i="26" a="1"/>
  <c r="AU58" i="26" a="1"/>
  <c r="BF71" i="26" a="1"/>
  <c r="AO15" i="26" a="1"/>
  <c r="AV92" i="26" a="1"/>
  <c r="AE190" i="26" a="1"/>
  <c r="AT253" i="26" a="1"/>
  <c r="BA116" i="26" a="1"/>
  <c r="AF343" i="26" a="1"/>
  <c r="BA213" i="26" a="1"/>
  <c r="U113" i="26" a="1"/>
  <c r="AB303" i="26" a="1"/>
  <c r="M190" i="26" a="1"/>
  <c r="BM328" i="26" a="1"/>
  <c r="I83" i="26" a="1"/>
  <c r="AT158" i="26" a="1"/>
  <c r="D432" i="22" a="1"/>
  <c r="BD124" i="26" a="1"/>
  <c r="AJ36" i="26" a="1"/>
  <c r="BG180" i="26" a="1"/>
  <c r="AE49" i="26" a="1"/>
  <c r="F476" i="22" a="1"/>
  <c r="G127" i="26" a="1"/>
  <c r="AH128" i="26" a="1"/>
  <c r="AR90" i="26" a="1"/>
  <c r="BA211" i="26" a="1"/>
  <c r="C142" i="22" a="1"/>
  <c r="C246" i="26" a="1"/>
  <c r="D362" i="22" a="1"/>
  <c r="D523" i="22" a="1"/>
  <c r="D468" i="22" a="1"/>
  <c r="AR141" i="26" a="1"/>
  <c r="AU51" i="26" a="1"/>
  <c r="AH332" i="26" a="1"/>
  <c r="AQ43" i="26" a="1"/>
  <c r="BM125" i="26" a="1"/>
  <c r="AO159" i="26" a="1"/>
  <c r="E289" i="22" a="1"/>
  <c r="AR187" i="26" a="1"/>
  <c r="C826" i="22" a="1"/>
  <c r="AK96" i="26" a="1"/>
  <c r="AW35" i="26" a="1"/>
  <c r="BG38" i="26" a="1"/>
  <c r="D42" i="22" a="1"/>
  <c r="AV98" i="26" a="1"/>
  <c r="AW62" i="26" a="1"/>
  <c r="AH325" i="26" a="1"/>
  <c r="F498" i="22" a="1"/>
  <c r="E136" i="26" a="1"/>
  <c r="D52" i="22" a="1"/>
  <c r="AO283" i="26" a="1"/>
  <c r="E648" i="22" a="1"/>
  <c r="AR28" i="26" a="1"/>
  <c r="C110" i="22" a="1"/>
  <c r="BA129" i="26" a="1"/>
  <c r="C555" i="22" a="1"/>
  <c r="C96" i="22" a="1"/>
  <c r="D861" i="22" a="1"/>
  <c r="AR117" i="26" a="1"/>
  <c r="C15" i="22" a="1"/>
  <c r="F97" i="22" a="1"/>
  <c r="D505" i="22" a="1"/>
  <c r="F138" i="22" a="1"/>
  <c r="F578" i="22" a="1"/>
  <c r="E735" i="22" a="1"/>
  <c r="D315" i="22" a="1"/>
  <c r="BC44" i="26" a="1"/>
  <c r="C761" i="22" a="1"/>
  <c r="F877" i="22" a="1"/>
  <c r="F861" i="22" a="1"/>
  <c r="F201" i="22" a="1"/>
  <c r="D892" i="22" a="1"/>
  <c r="F970" i="22" a="1"/>
  <c r="D621" i="22" a="1"/>
  <c r="AK199" i="26" a="1"/>
  <c r="C663" i="22" a="1"/>
  <c r="C482" i="22" a="1"/>
  <c r="E58" i="22" a="1"/>
  <c r="C939" i="22" a="1"/>
  <c r="D796" i="22" a="1"/>
  <c r="W157" i="26" a="1"/>
  <c r="F894" i="22" a="1"/>
  <c r="AG80" i="26" a="1"/>
  <c r="E982" i="22" a="1"/>
  <c r="AV81" i="26" a="1"/>
  <c r="E746" i="22" a="1"/>
  <c r="AQ15" i="26" a="1"/>
  <c r="D91" i="22" a="1"/>
  <c r="F436" i="22" a="1"/>
  <c r="E182" i="22" a="1"/>
  <c r="AO188" i="26" a="1"/>
  <c r="D802" i="22" a="1"/>
  <c r="C104" i="22" a="1"/>
  <c r="D331" i="26" a="1"/>
  <c r="AJ32" i="26" a="1"/>
  <c r="AO362" i="26" a="1"/>
  <c r="AO92" i="26" a="1"/>
  <c r="D981" i="22" a="1"/>
  <c r="AO211" i="26" a="1"/>
  <c r="AO189" i="26" a="1"/>
  <c r="BE74" i="26" a="1"/>
  <c r="F183" i="22" a="1"/>
  <c r="AO282" i="26" a="1"/>
  <c r="C553" i="22" a="1"/>
  <c r="BH192" i="26" a="1"/>
  <c r="E20" i="22" a="1"/>
  <c r="AJ65" i="26" a="1"/>
  <c r="C122" i="22" a="1"/>
  <c r="AJ234" i="26" a="1"/>
  <c r="AR156" i="26" a="1"/>
  <c r="F910" i="22" a="1"/>
  <c r="F332" i="22" a="1"/>
  <c r="BD55" i="26" a="1"/>
  <c r="F963" i="22" a="1"/>
  <c r="BF348" i="26" a="1"/>
  <c r="F231" i="22" a="1"/>
  <c r="C79" i="22" a="1"/>
  <c r="AU93" i="26" a="1"/>
  <c r="D460" i="22" a="1"/>
  <c r="D113" i="22" a="1"/>
  <c r="AR121" i="26" a="1"/>
  <c r="E616" i="22" a="1"/>
  <c r="AO60" i="26" a="1"/>
  <c r="E916" i="22" a="1"/>
  <c r="F878" i="22" a="1"/>
  <c r="BA40" i="26" a="1"/>
  <c r="F350" i="22" a="1"/>
  <c r="F445" i="22" a="1"/>
  <c r="E920" i="22" a="1"/>
  <c r="F488" i="22" a="1"/>
  <c r="E209" i="22" a="1"/>
  <c r="AH69" i="26" a="1"/>
  <c r="D110" i="22" a="1"/>
  <c r="F52" i="22" a="1"/>
  <c r="AQ121" i="26" a="1"/>
  <c r="BC18" i="26" a="1"/>
  <c r="F126" i="22" a="1"/>
  <c r="C360" i="22" a="1"/>
  <c r="BM36" i="26" a="1"/>
  <c r="BA28" i="26" a="1"/>
  <c r="C963" i="22" a="1"/>
  <c r="E943" i="22" a="1"/>
  <c r="BD16" i="26" a="1"/>
  <c r="AQ141" i="26" a="1"/>
  <c r="AS188" i="26" a="1"/>
  <c r="BD178" i="26" a="1"/>
  <c r="F181" i="22" a="1"/>
  <c r="AO117" i="26" a="1"/>
  <c r="AT233" i="26" a="1"/>
  <c r="BF320" i="26" a="1"/>
  <c r="AF254" i="26" a="1"/>
  <c r="BA48" i="26" a="1"/>
  <c r="I38" i="26" a="1"/>
  <c r="BE360" i="26" a="1"/>
  <c r="I281" i="26" a="1"/>
  <c r="AI188" i="26" a="1"/>
  <c r="T352" i="26" a="1"/>
  <c r="M69" i="26" a="1"/>
  <c r="F930" i="22" a="1"/>
  <c r="BM70" i="26" a="1"/>
  <c r="BH122" i="26" a="1"/>
  <c r="AT14" i="26" a="1"/>
  <c r="D516" i="22" a="1"/>
  <c r="F69" i="26" a="1"/>
  <c r="C405" i="22" a="1"/>
  <c r="D317" i="22" a="1"/>
  <c r="E215" i="22" a="1"/>
  <c r="BI123" i="26" a="1"/>
  <c r="F190" i="22" a="1"/>
  <c r="E69" i="22" a="1"/>
  <c r="BC52" i="26" a="1"/>
  <c r="BA71" i="26" a="1"/>
  <c r="D976" i="22" a="1"/>
  <c r="F921" i="22" a="1"/>
  <c r="BE92" i="26" a="1"/>
  <c r="E986" i="22" a="1"/>
  <c r="D257" i="22" a="1"/>
  <c r="C305" i="22" a="1"/>
  <c r="AR104" i="26" a="1"/>
  <c r="AJ168" i="26" a="1"/>
  <c r="BG128" i="26" a="1"/>
  <c r="AI100" i="26" a="1"/>
  <c r="F533" i="22" a="1"/>
  <c r="BA312" i="26" a="1"/>
  <c r="AQ46" i="26" a="1"/>
  <c r="AT219" i="26" a="1"/>
  <c r="AO253" i="26" a="1"/>
  <c r="BM112" i="26" a="1"/>
  <c r="BD245" i="26" a="1"/>
  <c r="I284" i="26" a="1"/>
  <c r="I108" i="26" a="1"/>
  <c r="P11" i="26" a="1"/>
  <c r="Z234" i="26" a="1"/>
  <c r="D244" i="22" a="1"/>
  <c r="F341" i="22" a="1"/>
  <c r="BE47" i="26" a="1"/>
  <c r="BI72" i="26" a="1"/>
  <c r="AG282" i="26" a="1"/>
  <c r="E66" i="22" a="1"/>
  <c r="C933" i="22" a="1"/>
  <c r="E28" i="22" a="1"/>
  <c r="F90" i="22" a="1"/>
  <c r="C562" i="22" a="1"/>
  <c r="F780" i="22" a="1"/>
  <c r="E141" i="22" a="1"/>
  <c r="C744" i="22" a="1"/>
  <c r="F772" i="22" a="1"/>
  <c r="E359" i="22" a="1"/>
  <c r="E418" i="22" a="1"/>
  <c r="D134" i="22" a="1"/>
  <c r="F279" i="22" a="1"/>
  <c r="AE125" i="26" a="1"/>
  <c r="F712" i="22" a="1"/>
  <c r="AG188" i="26" a="1"/>
  <c r="F34" i="22" a="1"/>
  <c r="BM11" i="26" a="1"/>
  <c r="D651" i="22" a="1"/>
  <c r="E174" i="22" a="1"/>
  <c r="E794" i="22" a="1"/>
  <c r="BH98" i="26" a="1"/>
  <c r="AG319" i="26" a="1"/>
  <c r="E18" i="22" a="1"/>
  <c r="C384" i="22" a="1"/>
  <c r="D238" i="22" a="1"/>
  <c r="AU94" i="26" a="1"/>
  <c r="AG21" i="26" a="1"/>
  <c r="BA42" i="26" a="1"/>
  <c r="AK190" i="26" a="1"/>
  <c r="AG181" i="26" a="1"/>
  <c r="D971" i="22" a="1"/>
  <c r="C895" i="22" a="1"/>
  <c r="C417" i="22" a="1"/>
  <c r="AT19" i="26" a="1"/>
  <c r="BA44" i="26" a="1"/>
  <c r="AV54" i="26" a="1"/>
  <c r="AO205" i="26" a="1"/>
  <c r="BM84" i="26" a="1"/>
  <c r="C658" i="22" a="1"/>
  <c r="F960" i="22" a="1"/>
  <c r="BD72" i="26" a="1"/>
  <c r="BA164" i="26" a="1"/>
  <c r="AQ10" i="26" a="1"/>
  <c r="D905" i="22" a="1"/>
  <c r="BE111" i="26" a="1"/>
  <c r="BD71" i="26" a="1"/>
  <c r="H59" i="26" a="1"/>
  <c r="C878" i="22" a="1"/>
  <c r="BC72" i="26" a="1"/>
  <c r="AI205" i="26" a="1"/>
  <c r="F212" i="26" a="1"/>
  <c r="C318" i="22" a="1"/>
  <c r="BG97" i="26" a="1"/>
  <c r="AQ87" i="26" a="1"/>
  <c r="E870" i="22" a="1"/>
  <c r="AI31" i="26" a="1"/>
  <c r="D312" i="22" a="1"/>
  <c r="AV152" i="26" a="1"/>
  <c r="AH287" i="26" a="1"/>
  <c r="AR23" i="26" a="1"/>
  <c r="AF56" i="26" a="1"/>
  <c r="AV190" i="26" a="1"/>
  <c r="AH324" i="26" a="1"/>
  <c r="AS249" i="26" a="1"/>
  <c r="Z280" i="26" a="1"/>
  <c r="I99" i="26" a="1"/>
  <c r="AA141" i="26" a="1"/>
  <c r="AK356" i="26" a="1"/>
  <c r="BI338" i="26" a="1"/>
  <c r="F164" i="26" a="1"/>
  <c r="D150" i="22" a="1"/>
  <c r="AG11" i="26" a="1"/>
  <c r="D797" i="22" a="1"/>
  <c r="AU108" i="26" a="1"/>
  <c r="AO105" i="26" a="1"/>
  <c r="E54" i="22" a="1"/>
  <c r="AV183" i="26" a="1"/>
  <c r="AO44" i="26" a="1"/>
  <c r="E953" i="22" a="1"/>
  <c r="AK38" i="26" a="1"/>
  <c r="F523" i="22" a="1"/>
  <c r="BH45" i="26" a="1"/>
  <c r="F866" i="22" a="1"/>
  <c r="C97" i="22" a="1"/>
  <c r="BM120" i="26" a="1"/>
  <c r="AH88" i="26" a="1"/>
  <c r="AW36" i="26" a="1"/>
  <c r="BC13" i="26" a="1"/>
  <c r="C462" i="22" a="1"/>
  <c r="BG13" i="26" a="1"/>
  <c r="F372" i="22" a="1"/>
  <c r="C65" i="26" a="1"/>
  <c r="C789" i="22" a="1"/>
  <c r="E56" i="22" a="1"/>
  <c r="BA115" i="26" a="1"/>
  <c r="F726" i="22" a="1"/>
  <c r="E49" i="22" a="1"/>
  <c r="F295" i="22" a="1"/>
  <c r="BG177" i="26" a="1"/>
  <c r="E511" i="22" a="1"/>
  <c r="D377" i="22" a="1"/>
  <c r="E339" i="22" a="1"/>
  <c r="AU128" i="26" a="1"/>
  <c r="E345" i="22" a="1"/>
  <c r="C750" i="22" a="1"/>
  <c r="C702" i="22" a="1"/>
  <c r="BD102" i="26" a="1"/>
  <c r="F869" i="22" a="1"/>
  <c r="BD31" i="26" a="1"/>
  <c r="D341" i="22" a="1"/>
  <c r="AH77" i="26" a="1"/>
  <c r="C834" i="22" a="1"/>
  <c r="AR127" i="26" a="1"/>
  <c r="AT72" i="26" a="1"/>
  <c r="E443" i="22" a="1"/>
  <c r="AK104" i="26" a="1"/>
  <c r="AW246" i="26" a="1"/>
  <c r="BD313" i="26" a="1"/>
  <c r="BF51" i="26" a="1"/>
  <c r="E763" i="22" a="1"/>
  <c r="AO121" i="26" a="1"/>
  <c r="AU60" i="26" a="1"/>
  <c r="D201" i="22" a="1"/>
  <c r="AE36" i="26" a="1"/>
  <c r="BM63" i="26" a="1"/>
  <c r="AO181" i="26" a="1"/>
  <c r="E96" i="22" a="1"/>
  <c r="C736" i="22" a="1"/>
  <c r="BM77" i="26" a="1"/>
  <c r="AO31" i="26" a="1"/>
  <c r="E733" i="22" a="1"/>
  <c r="AO57" i="26" a="1"/>
  <c r="AI237" i="26" a="1"/>
  <c r="AQ178" i="26" a="1"/>
  <c r="F583" i="22" a="1"/>
  <c r="D793" i="22" a="1"/>
  <c r="C587" i="22" a="1"/>
  <c r="D10" i="22" a="1"/>
  <c r="AE42" i="26" a="1"/>
  <c r="E306" i="22" a="1"/>
  <c r="AQ95" i="26" a="1"/>
  <c r="D959" i="22" a="1"/>
  <c r="AJ19" i="26" a="1"/>
  <c r="F768" i="22" a="1"/>
  <c r="BG88" i="26" a="1"/>
  <c r="AK113" i="26" a="1"/>
  <c r="F18" i="22" a="1"/>
  <c r="BG11" i="26" a="1"/>
  <c r="AO18" i="26" a="1"/>
  <c r="D815" i="22" a="1"/>
  <c r="F134" i="22" a="1"/>
  <c r="F84" i="22" a="1"/>
  <c r="D938" i="22" a="1"/>
  <c r="D479" i="22" a="1"/>
  <c r="D845" i="22" a="1"/>
  <c r="D618" i="22" a="1"/>
  <c r="C150" i="22" a="1"/>
  <c r="C67" i="22" a="1"/>
  <c r="C711" i="22" a="1"/>
  <c r="C567" i="22" a="1"/>
  <c r="D687" i="22" a="1"/>
  <c r="AQ13" i="26" a="1"/>
  <c r="F8" i="22" a="1"/>
  <c r="F278" i="22" a="1"/>
  <c r="E902" i="22" a="1"/>
  <c r="BH69" i="26" a="1"/>
  <c r="F530" i="22" a="1"/>
  <c r="C100" i="22" a="1"/>
  <c r="AI234" i="26" a="1"/>
  <c r="AK108" i="26" a="1"/>
  <c r="AK120" i="26" a="1"/>
  <c r="AO42" i="26" a="1"/>
  <c r="AO126" i="26" a="1"/>
  <c r="AS225" i="26" a="1"/>
  <c r="F651" i="22" a="1"/>
  <c r="D997" i="22" a="1"/>
  <c r="BD298" i="26" a="1"/>
  <c r="BM88" i="26" a="1"/>
  <c r="AQ116" i="26" a="1"/>
  <c r="BF138" i="26" a="1"/>
  <c r="AF99" i="26" a="1"/>
  <c r="BC154" i="26" a="1"/>
  <c r="D49" i="22" a="1"/>
  <c r="D775" i="22" a="1"/>
  <c r="F573" i="22" a="1"/>
  <c r="F268" i="22" a="1"/>
  <c r="E796" i="22" a="1"/>
  <c r="BG44" i="26" a="1"/>
  <c r="F193" i="22" a="1"/>
  <c r="AO49" i="26" a="1"/>
  <c r="G333" i="26" a="1"/>
  <c r="E5" i="26" a="1"/>
  <c r="F683" i="22" a="1"/>
  <c r="AJ154" i="26" a="1"/>
  <c r="W346" i="26" a="1"/>
  <c r="BM33" i="26" a="1"/>
  <c r="C39" i="22" a="1"/>
  <c r="AI156" i="26" a="1"/>
  <c r="C728" i="22" a="1"/>
  <c r="E146" i="22" a="1"/>
  <c r="BE154" i="26" a="1"/>
  <c r="AK117" i="26" a="1"/>
  <c r="BH28" i="26" a="1"/>
  <c r="AK269" i="26" a="1"/>
  <c r="AI108" i="26" a="1"/>
  <c r="BD235" i="26" a="1"/>
  <c r="AK76" i="26" a="1"/>
  <c r="AR243" i="26" a="1"/>
  <c r="J238" i="26" a="1"/>
  <c r="P323" i="26" a="1"/>
  <c r="J328" i="26" a="1"/>
  <c r="BI108" i="26" a="1"/>
  <c r="BH320" i="26" a="1"/>
  <c r="AB334" i="26" a="1"/>
  <c r="C124" i="22" a="1"/>
  <c r="C266" i="22" a="1"/>
  <c r="D889" i="22" a="1"/>
  <c r="BG136" i="26" a="1"/>
  <c r="AJ138" i="26" a="1"/>
  <c r="D32" i="22" a="1"/>
  <c r="C275" i="22" a="1"/>
  <c r="C563" i="22" a="1"/>
  <c r="C59" i="22" a="1"/>
  <c r="BM212" i="26" a="1"/>
  <c r="D522" i="22" a="1"/>
  <c r="AK167" i="26" a="1"/>
  <c r="W33" i="26" a="1"/>
  <c r="BM136" i="26" a="1"/>
  <c r="C632" i="22" a="1"/>
  <c r="BG187" i="26" a="1"/>
  <c r="C35" i="26" a="1"/>
  <c r="AR131" i="26" a="1"/>
  <c r="E728" i="22" a="1"/>
  <c r="AI107" i="26" a="1"/>
  <c r="D509" i="22" a="1"/>
  <c r="F867" i="22" a="1"/>
  <c r="F785" i="22" a="1"/>
  <c r="AV295" i="26" a="1"/>
  <c r="BE252" i="26" a="1"/>
  <c r="AU30" i="26" a="1"/>
  <c r="AO185" i="26" a="1"/>
  <c r="AG314" i="26" a="1"/>
  <c r="BD166" i="26" a="1"/>
  <c r="AK180" i="26" a="1"/>
  <c r="Z130" i="26" a="1"/>
  <c r="AW165" i="26" a="1"/>
  <c r="Z57" i="26" a="1"/>
  <c r="AV312" i="26" a="1"/>
  <c r="AF167" i="26" a="1"/>
  <c r="BE105" i="26" a="1"/>
  <c r="F6" i="22" a="1"/>
  <c r="F571" i="22" a="1"/>
  <c r="E957" i="22" a="1"/>
  <c r="AK140" i="26" a="1"/>
  <c r="AR165" i="26" a="1"/>
  <c r="W97" i="26" a="1"/>
  <c r="AU18" i="26" a="1"/>
  <c r="AT58" i="26" a="1"/>
  <c r="AJ80" i="26" a="1"/>
  <c r="AK206" i="26" a="1"/>
  <c r="E861" i="22" a="1"/>
  <c r="D765" i="22" a="1"/>
  <c r="D358" i="22" a="1"/>
  <c r="D154" i="22" a="1"/>
  <c r="F816" i="22" a="1"/>
  <c r="D833" i="22" a="1"/>
  <c r="BF159" i="26" a="1"/>
  <c r="AE173" i="26" a="1"/>
  <c r="AS212" i="26" a="1"/>
  <c r="BM153" i="26" a="1"/>
  <c r="BD250" i="26" a="1"/>
  <c r="AI103" i="26" a="1"/>
  <c r="C281" i="22" a="1"/>
  <c r="E437" i="22" a="1"/>
  <c r="BA247" i="26" a="1"/>
  <c r="AU109" i="26" a="1"/>
  <c r="F327" i="26" a="1"/>
  <c r="E821" i="22" a="1"/>
  <c r="BA152" i="26" a="1"/>
  <c r="AQ125" i="26" a="1"/>
  <c r="C51" i="22" a="1"/>
  <c r="AU193" i="26" a="1"/>
  <c r="AK19" i="26" a="1"/>
  <c r="AR20" i="26" a="1"/>
  <c r="W235" i="26" a="1"/>
  <c r="F810" i="22" a="1"/>
  <c r="BF39" i="26" a="1"/>
  <c r="AT34" i="26" a="1"/>
  <c r="F958" i="22" a="1"/>
  <c r="AU312" i="26" a="1"/>
  <c r="AF58" i="26" a="1"/>
  <c r="BM185" i="26" a="1"/>
  <c r="C355" i="26" a="1"/>
  <c r="E865" i="22" a="1"/>
  <c r="F114" i="22" a="1"/>
  <c r="AE84" i="26" a="1"/>
  <c r="BA184" i="26" a="1"/>
  <c r="BA58" i="26" a="1"/>
  <c r="AH159" i="26" a="1"/>
  <c r="C253" i="22" a="1"/>
  <c r="AU54" i="26" a="1"/>
  <c r="F311" i="22" a="1"/>
  <c r="AI34" i="26" a="1"/>
  <c r="D326" i="22" a="1"/>
  <c r="AH156" i="26" a="1"/>
  <c r="C243" i="22" a="1"/>
  <c r="AR179" i="26" a="1"/>
  <c r="BE139" i="26" a="1"/>
  <c r="BD236" i="26" a="1"/>
  <c r="D192" i="22" a="1"/>
  <c r="C220" i="22" a="1"/>
  <c r="AE250" i="26" a="1"/>
  <c r="AE130" i="26" a="1"/>
  <c r="AU234" i="26" a="1"/>
  <c r="AT47" i="26" a="1"/>
  <c r="AH303" i="26" a="1"/>
  <c r="AF344" i="26" a="1"/>
  <c r="F747" i="22" a="1"/>
  <c r="AU88" i="26" a="1"/>
  <c r="AW318" i="26" a="1"/>
  <c r="AA138" i="26" a="1"/>
  <c r="AA99" i="26" a="1"/>
  <c r="J156" i="26" a="1"/>
  <c r="BD243" i="26" a="1"/>
  <c r="D430" i="22" a="1"/>
  <c r="BC82" i="26" a="1"/>
  <c r="E675" i="22" a="1"/>
  <c r="AF60" i="26" a="1"/>
  <c r="BH22" i="26" a="1"/>
  <c r="BA338" i="26" a="1"/>
  <c r="D546" i="22" a="1"/>
  <c r="BF191" i="26" a="1"/>
  <c r="AT103" i="26" a="1"/>
  <c r="BI234" i="26" a="1"/>
  <c r="BM238" i="26" a="1"/>
  <c r="D414" i="22" a="1"/>
  <c r="AV11" i="26" a="1"/>
  <c r="D40" i="22" a="1"/>
  <c r="BM179" i="26" a="1"/>
  <c r="E334" i="22" a="1"/>
  <c r="AQ137" i="26" a="1"/>
  <c r="C183" i="22" a="1"/>
  <c r="AR286" i="26" a="1"/>
  <c r="AK64" i="26" a="1"/>
  <c r="AI120" i="26" a="1"/>
  <c r="E869" i="22" a="1"/>
  <c r="C805" i="22" a="1"/>
  <c r="AH168" i="26" a="1"/>
  <c r="BM250" i="26" a="1"/>
  <c r="AK182" i="26" a="1"/>
  <c r="AV349" i="26" a="1"/>
  <c r="BE314" i="26" a="1"/>
  <c r="P320" i="26" a="1"/>
  <c r="C703" i="22" a="1"/>
  <c r="AK50" i="26" a="1"/>
  <c r="AW362" i="26" a="1"/>
  <c r="AT273" i="26" a="1"/>
  <c r="Z73" i="26" a="1"/>
  <c r="AA106" i="26" a="1"/>
  <c r="J86" i="26" a="1"/>
  <c r="D56" i="22" a="1"/>
  <c r="AW90" i="26" a="1"/>
  <c r="C103" i="22" a="1"/>
  <c r="AS164" i="26" a="1"/>
  <c r="AG152" i="26" a="1"/>
  <c r="BI332" i="26" a="1"/>
  <c r="E913" i="22" a="1"/>
  <c r="C281" i="26" a="1"/>
  <c r="BC102" i="26" a="1"/>
  <c r="AE251" i="26" a="1"/>
  <c r="AF40" i="26" a="1"/>
  <c r="BC245" i="26" a="1"/>
  <c r="AW21" i="26" a="1"/>
  <c r="BE259" i="26" a="1"/>
  <c r="AH330" i="26" a="1"/>
  <c r="BD213" i="26" a="1"/>
  <c r="C960" i="22" a="1"/>
  <c r="BM87" i="26" a="1"/>
  <c r="J213" i="26" a="1"/>
  <c r="AT353" i="26" a="1"/>
  <c r="Z181" i="26" a="1"/>
  <c r="D916" i="22" a="1"/>
  <c r="AF250" i="26" a="1"/>
  <c r="BI253" i="26" a="1"/>
  <c r="E240" i="22" a="1"/>
  <c r="F377" i="22" a="1"/>
  <c r="C383" i="22" a="1"/>
  <c r="C181" i="22" a="1"/>
  <c r="BF186" i="26" a="1"/>
  <c r="BM248" i="26" a="1"/>
  <c r="AF119" i="26" a="1"/>
  <c r="E155" i="22" a="1"/>
  <c r="AE104" i="26" a="1"/>
  <c r="AJ243" i="26" a="1"/>
  <c r="BH54" i="26" a="1"/>
  <c r="E373" i="22" a="1"/>
  <c r="AK109" i="26" a="1"/>
  <c r="AO245" i="26" a="1"/>
  <c r="AU185" i="26" a="1"/>
  <c r="AE237" i="26" a="1"/>
  <c r="BE318" i="26" a="1"/>
  <c r="BF121" i="26" a="1"/>
  <c r="C224" i="22" a="1"/>
  <c r="AR288" i="26" a="1"/>
  <c r="AJ169" i="26" a="1"/>
  <c r="BM151" i="26" a="1"/>
  <c r="AR119" i="26" a="1"/>
  <c r="BF16" i="26" a="1"/>
  <c r="AI225" i="26" a="1"/>
  <c r="D363" i="26" a="1"/>
  <c r="C953" i="22" a="1"/>
  <c r="D326" i="26" a="1"/>
  <c r="F950" i="22" a="1"/>
  <c r="D346" i="26" a="1"/>
  <c r="BG100" i="26" a="1"/>
  <c r="AI315" i="26" a="1"/>
  <c r="C404" i="22" a="1"/>
  <c r="E478" i="22" a="1"/>
  <c r="F981" i="22" a="1"/>
  <c r="F346" i="22" a="1"/>
  <c r="F886" i="22" a="1"/>
  <c r="BA283" i="26" a="1"/>
  <c r="AG166" i="26" a="1"/>
  <c r="BH158" i="26" a="1"/>
  <c r="BM340" i="26" a="1"/>
  <c r="E429" i="22" a="1"/>
  <c r="C903" i="22" a="1"/>
  <c r="F300" i="22" a="1"/>
  <c r="D344" i="22" a="1"/>
  <c r="C349" i="22" a="1"/>
  <c r="AO84" i="26" a="1"/>
  <c r="AQ250" i="26" a="1"/>
  <c r="E332" i="22" a="1"/>
  <c r="F611" i="22" a="1"/>
  <c r="F980" i="22" a="1"/>
  <c r="C212" i="22" a="1"/>
  <c r="D370" i="22" a="1"/>
  <c r="C989" i="22" a="1"/>
  <c r="D87" i="22" a="1"/>
  <c r="E878" i="22" a="1"/>
  <c r="AQ82" i="26" a="1"/>
  <c r="BC308" i="26" a="1"/>
  <c r="BD159" i="26" a="1"/>
  <c r="C798" i="22" a="1"/>
  <c r="BG219" i="26" a="1"/>
  <c r="BF261" i="26" a="1"/>
  <c r="AU204" i="26" a="1"/>
  <c r="C230" i="22" a="1"/>
  <c r="BF66" i="26" a="1"/>
  <c r="AG253" i="26" a="1"/>
  <c r="BC276" i="26" a="1"/>
  <c r="F24" i="22" a="1"/>
  <c r="F494" i="22" a="1"/>
  <c r="F754" i="22" a="1"/>
  <c r="AG90" i="26" a="1"/>
  <c r="C454" i="22" a="1"/>
  <c r="D140" i="22" a="1"/>
  <c r="C41" i="22" a="1"/>
  <c r="AE139" i="26" a="1"/>
  <c r="BI29" i="26" a="1"/>
  <c r="AA77" i="26" a="1"/>
  <c r="BM347" i="26" a="1"/>
  <c r="P355" i="26" a="1"/>
  <c r="M76" i="26" a="1"/>
  <c r="U59" i="26" a="1"/>
  <c r="M78" i="26" a="1"/>
  <c r="E597" i="22" a="1"/>
  <c r="F157" i="22" a="1"/>
  <c r="C627" i="22" a="1"/>
  <c r="E409" i="22" a="1"/>
  <c r="BH213" i="26" a="1"/>
  <c r="E801" i="22" a="1"/>
  <c r="D30" i="22" a="1"/>
  <c r="D940" i="22" a="1"/>
  <c r="E522" i="22" a="1"/>
  <c r="E218" i="22" a="1"/>
  <c r="AJ122" i="26" a="1"/>
  <c r="BG337" i="26" a="1"/>
  <c r="BE166" i="26" a="1"/>
  <c r="E206" i="22" a="1"/>
  <c r="AI254" i="26" a="1"/>
  <c r="AU314" i="26" a="1"/>
  <c r="AW56" i="26" a="1"/>
  <c r="D34" i="22" a="1"/>
  <c r="AG363" i="26" a="1"/>
  <c r="AV233" i="26" a="1"/>
  <c r="BH110" i="26" a="1"/>
  <c r="F393" i="22" a="1"/>
  <c r="F695" i="22" a="1"/>
  <c r="D774" i="22" a="1"/>
  <c r="BI179" i="26" a="1"/>
  <c r="D839" i="22" a="1"/>
  <c r="BG17" i="26" a="1"/>
  <c r="AU15" i="26" a="1"/>
  <c r="AO41" i="26" a="1"/>
  <c r="BC283" i="26" a="1"/>
  <c r="Z248" i="26" a="1"/>
  <c r="AJ341" i="26" a="1"/>
  <c r="P183" i="26" a="1"/>
  <c r="M176" i="26" a="1"/>
  <c r="J74" i="26" a="1"/>
  <c r="AA233" i="26" a="1"/>
  <c r="C64" i="22" a="1"/>
  <c r="C524" i="22" a="1"/>
  <c r="E120" i="22" a="1"/>
  <c r="BM99" i="26" a="1"/>
  <c r="BD108" i="26" a="1"/>
  <c r="BF73" i="26" a="1"/>
  <c r="D681" i="22" a="1"/>
  <c r="C217" i="22" a="1"/>
  <c r="F985" i="22" a="1"/>
  <c r="F563" i="22" a="1"/>
  <c r="AE168" i="26" a="1"/>
  <c r="AT53" i="26" a="1"/>
  <c r="C486" i="22" a="1"/>
  <c r="D404" i="22" a="1"/>
  <c r="E782" i="22" a="1"/>
  <c r="AO161" i="26" a="1"/>
  <c r="E504" i="22" a="1"/>
  <c r="F450" i="22" a="1"/>
  <c r="C302" i="22" a="1"/>
  <c r="AE71" i="26" a="1"/>
  <c r="E633" i="22" a="1"/>
  <c r="F104" i="22" a="1"/>
  <c r="D992" i="22" a="1"/>
  <c r="AS131" i="26" a="1"/>
  <c r="BE352" i="26" a="1"/>
  <c r="AG79" i="26" a="1"/>
  <c r="AG96" i="26" a="1"/>
  <c r="D59" i="22" a="1"/>
  <c r="AI182" i="26" a="1"/>
  <c r="BM55" i="26" a="1"/>
  <c r="BI78" i="26" a="1"/>
  <c r="F325" i="22" a="1"/>
  <c r="AH244" i="26" a="1"/>
  <c r="E250" i="22" a="1"/>
  <c r="AQ136" i="26" a="1"/>
  <c r="D829" i="22" a="1"/>
  <c r="F251" i="22" a="1"/>
  <c r="F55" i="22" a="1"/>
  <c r="E900" i="22" a="1"/>
  <c r="AU33" i="26" a="1"/>
  <c r="AG312" i="26" a="1"/>
  <c r="BF218" i="26" a="1"/>
  <c r="M162" i="26" a="1"/>
  <c r="F879" i="22" a="1"/>
  <c r="BC314" i="26" a="1"/>
  <c r="F478" i="22" a="1"/>
  <c r="D872" i="22" a="1"/>
  <c r="F238" i="22" a="1"/>
  <c r="AV63" i="26" a="1"/>
  <c r="AG342" i="26" a="1"/>
  <c r="BC211" i="26" a="1"/>
  <c r="T105" i="26" a="1"/>
  <c r="C514" i="22" a="1"/>
  <c r="AQ194" i="26" a="1"/>
  <c r="E573" i="22" a="1"/>
  <c r="AU254" i="26" a="1"/>
  <c r="C420" i="22" a="1"/>
  <c r="AT189" i="26" a="1"/>
  <c r="E75" i="22" a="1"/>
  <c r="AR65" i="26" a="1"/>
  <c r="E197" i="22" a="1"/>
  <c r="AQ348" i="26" a="1"/>
  <c r="F74" i="22" a="1"/>
  <c r="AF204" i="26" a="1"/>
  <c r="Z161" i="26" a="1"/>
  <c r="P259" i="26" a="1"/>
  <c r="BI314" i="26" a="1"/>
  <c r="BC295" i="26" a="1"/>
  <c r="AB54" i="26" a="1"/>
  <c r="U153" i="26" a="1"/>
  <c r="J235" i="26" a="1"/>
  <c r="M189" i="26" a="1"/>
  <c r="BH68" i="26" a="1"/>
  <c r="C459" i="22" a="1"/>
  <c r="BC93" i="26" a="1"/>
  <c r="D11" i="22" a="1"/>
  <c r="F967" i="22" a="1"/>
  <c r="D217" i="22" a="1"/>
  <c r="C411" i="22" a="1"/>
  <c r="D720" i="22" a="1"/>
  <c r="AH170" i="26" a="1"/>
  <c r="AV348" i="26" a="1"/>
  <c r="D752" i="22" a="1"/>
  <c r="E552" i="22" a="1"/>
  <c r="F100" i="22" a="1"/>
  <c r="AQ290" i="26" a="1"/>
  <c r="AT270" i="26" a="1"/>
  <c r="U341" i="26" a="1"/>
  <c r="AQ70" i="26" a="1"/>
  <c r="BI153" i="26" a="1"/>
  <c r="F58" i="22" a="1"/>
  <c r="AE158" i="26" a="1"/>
  <c r="AK92" i="26" a="1"/>
  <c r="BG154" i="26" a="1"/>
  <c r="M31" i="26" a="1"/>
  <c r="AU182" i="26" a="1"/>
  <c r="C427" i="22" a="1"/>
  <c r="D603" i="22" a="1"/>
  <c r="BE87" i="26" a="1"/>
  <c r="AF103" i="26" a="1"/>
  <c r="BH194" i="26" a="1"/>
  <c r="AU285" i="26" a="1"/>
  <c r="AR253" i="26" a="1"/>
  <c r="AG16" i="26" a="1"/>
  <c r="Z134" i="26" a="1"/>
  <c r="BH324" i="26" a="1"/>
  <c r="AS180" i="26" a="1"/>
  <c r="BC130" i="26" a="1"/>
  <c r="AF249" i="26" a="1"/>
  <c r="BF332" i="26" a="1"/>
  <c r="BD101" i="26" a="1"/>
  <c r="AU38" i="26" a="1"/>
  <c r="AU64" i="26" a="1"/>
  <c r="E189" i="22" a="1"/>
  <c r="BH263" i="26" a="1"/>
  <c r="U179" i="26" a="1"/>
  <c r="AO187" i="26" a="1"/>
  <c r="AK336" i="26" a="1"/>
  <c r="F305" i="22" a="1"/>
  <c r="BE67" i="26" a="1"/>
  <c r="BE330" i="26" a="1"/>
  <c r="AE171" i="26" a="1"/>
  <c r="I123" i="26" a="1"/>
  <c r="T218" i="26" a="1"/>
  <c r="M115" i="26" a="1"/>
  <c r="Z36" i="26" a="1"/>
  <c r="I218" i="26" a="1"/>
  <c r="BM192" i="26" a="1"/>
  <c r="C444" i="22" a="1"/>
  <c r="AJ136" i="26" a="1"/>
  <c r="AE101" i="26" a="1"/>
  <c r="AQ63" i="26" a="1"/>
  <c r="BC288" i="26" a="1"/>
  <c r="AI354" i="26" a="1"/>
  <c r="C615" i="22" a="1"/>
  <c r="BG113" i="26" a="1"/>
  <c r="AW127" i="26" a="1"/>
  <c r="AV94" i="26" a="1"/>
  <c r="U165" i="26" a="1"/>
  <c r="E331" i="22" a="1"/>
  <c r="M362" i="26" a="1"/>
  <c r="D836" i="22" a="1"/>
  <c r="I127" i="26" a="1"/>
  <c r="BF356" i="26" a="1"/>
  <c r="C535" i="22" a="1"/>
  <c r="D396" i="22" a="1"/>
  <c r="BE187" i="26" a="1"/>
  <c r="BD135" i="26" a="1"/>
  <c r="AJ283" i="26" a="1"/>
  <c r="AU155" i="26" a="1"/>
  <c r="BH191" i="26" a="1"/>
  <c r="AV120" i="26" a="1"/>
  <c r="AW213" i="26" a="1"/>
  <c r="AT351" i="26" a="1"/>
  <c r="J58" i="26" a="1"/>
  <c r="D991" i="22" a="1"/>
  <c r="D563" i="22" a="1"/>
  <c r="D115" i="22" a="1"/>
  <c r="F159" i="22" a="1"/>
  <c r="E425" i="22" a="1"/>
  <c r="AG37" i="26" a="1"/>
  <c r="E575" i="22" a="1"/>
  <c r="BF185" i="26" a="1"/>
  <c r="F694" i="22" a="1"/>
  <c r="BF101" i="26" a="1"/>
  <c r="AE60" i="26" a="1"/>
  <c r="AU11" i="26" a="1"/>
  <c r="C76" i="22" a="1"/>
  <c r="BC146" i="26" a="1"/>
  <c r="AR212" i="26" a="1"/>
  <c r="BA37" i="26" a="1"/>
  <c r="D38" i="22" a="1"/>
  <c r="F175" i="22" a="1"/>
  <c r="BA224" i="26" a="1"/>
  <c r="BI109" i="26" a="1"/>
  <c r="AS171" i="26" a="1"/>
  <c r="D325" i="22" a="1"/>
  <c r="BD154" i="26" a="1"/>
  <c r="AE245" i="26" a="1"/>
  <c r="AH177" i="26" a="1"/>
  <c r="C790" i="22" a="1"/>
  <c r="F85" i="22" a="1"/>
  <c r="BC133" i="26" a="1"/>
  <c r="BC185" i="26" a="1"/>
  <c r="AU282" i="26" a="1"/>
  <c r="BH174" i="26" a="1"/>
  <c r="BC126" i="26" a="1"/>
  <c r="AS281" i="26" a="1"/>
  <c r="F710" i="22" a="1"/>
  <c r="BH168" i="26" a="1"/>
  <c r="AU339" i="26" a="1"/>
  <c r="AV133" i="26" a="1"/>
  <c r="AI52" i="26" a="1"/>
  <c r="AQ315" i="26" a="1"/>
  <c r="E110" i="22" a="1"/>
  <c r="M298" i="26" a="1"/>
  <c r="T15" i="26" a="1"/>
  <c r="T341" i="26" a="1"/>
  <c r="AH288" i="26" a="1"/>
  <c r="Z86" i="26" a="1"/>
  <c r="Z39" i="26" a="1"/>
  <c r="E558" i="22" a="1"/>
  <c r="E295" i="26" a="1"/>
  <c r="F29" i="22" a="1"/>
  <c r="E879" i="22" a="1"/>
  <c r="F720" i="22" a="1"/>
  <c r="D332" i="22" a="1"/>
  <c r="BH120" i="26" a="1"/>
  <c r="BE28" i="26" a="1"/>
  <c r="BE70" i="26" a="1"/>
  <c r="BC39" i="26" a="1"/>
  <c r="D526" i="22" a="1"/>
  <c r="E918" i="22" a="1"/>
  <c r="I43" i="26" a="1"/>
  <c r="BM297" i="26" a="1"/>
  <c r="I154" i="26" a="1"/>
  <c r="AF135" i="26" a="1"/>
  <c r="D342" i="22" a="1"/>
  <c r="F677" i="22" a="1"/>
  <c r="C159" i="22" a="1"/>
  <c r="AU13" i="26" a="1"/>
  <c r="BH111" i="26" a="1"/>
  <c r="BI15" i="26" a="1"/>
  <c r="AK51" i="26" a="1"/>
  <c r="F605" i="22" a="1"/>
  <c r="AE248" i="26" a="1"/>
  <c r="BF311" i="26" a="1"/>
  <c r="BA363" i="26" a="1"/>
  <c r="F794" i="22" a="1"/>
  <c r="C581" i="22" a="1"/>
  <c r="AQ42" i="26" a="1"/>
  <c r="AO248" i="26" a="1"/>
  <c r="M164" i="26" a="1"/>
  <c r="F363" i="22" a="1"/>
  <c r="AU287" i="26" a="1"/>
  <c r="AE320" i="26" a="1"/>
  <c r="F928" i="22" a="1"/>
  <c r="C997" i="22" a="1"/>
  <c r="BE31" i="26" a="1"/>
  <c r="BE34" i="26" a="1"/>
  <c r="AW249" i="26" a="1"/>
  <c r="BF78" i="26" a="1"/>
  <c r="U254" i="26" a="1"/>
  <c r="AJ126" i="26" a="1"/>
  <c r="BC38" i="26" a="1"/>
  <c r="E71" i="22" a="1"/>
  <c r="AG175" i="26" a="1"/>
  <c r="AR314" i="26" a="1"/>
  <c r="BC360" i="26" a="1"/>
  <c r="AV129" i="26" a="1"/>
  <c r="M334" i="26" a="1"/>
  <c r="AV99" i="26" a="1"/>
  <c r="F141" i="22" a="1"/>
  <c r="BF333" i="26" a="1"/>
  <c r="U128" i="26" a="1"/>
  <c r="W297" i="26" a="1"/>
  <c r="D816" i="22" a="1"/>
  <c r="BD169" i="26" a="1"/>
  <c r="BA136" i="26" a="1"/>
  <c r="C574" i="22" a="1"/>
  <c r="BA288" i="26" a="1"/>
  <c r="AE330" i="26" a="1"/>
  <c r="BF213" i="26" a="1"/>
  <c r="BC42" i="26" a="1"/>
  <c r="AT338" i="26" a="1"/>
  <c r="F667" i="22" a="1"/>
  <c r="J324" i="26" a="1"/>
  <c r="BF52" i="26" a="1"/>
  <c r="BA108" i="26" a="1"/>
  <c r="AA277" i="26" a="1"/>
  <c r="Z160" i="26" a="1"/>
  <c r="H329" i="26" a="1"/>
  <c r="C588" i="22" a="1"/>
  <c r="AE94" i="26" a="1"/>
  <c r="BF41" i="26" a="1"/>
  <c r="C672" i="22" a="1"/>
  <c r="BA354" i="26" a="1"/>
  <c r="BA361" i="26" a="1"/>
  <c r="BG140" i="26" a="1"/>
  <c r="AO212" i="26" a="1"/>
  <c r="AR251" i="26" a="1"/>
  <c r="AF10" i="26" a="1"/>
  <c r="BA351" i="26" a="1"/>
  <c r="E981" i="22" a="1"/>
  <c r="AQ317" i="26" a="1"/>
  <c r="AQ286" i="26" a="1"/>
  <c r="AJ328" i="26" a="1"/>
  <c r="C607" i="22" a="1"/>
  <c r="AU73" i="26" a="1"/>
  <c r="C407" i="22" a="1"/>
  <c r="BI160" i="26" a="1"/>
  <c r="AS172" i="26" a="1"/>
  <c r="BF28" i="26" a="1"/>
  <c r="BH75" i="26" a="1"/>
  <c r="AE128" i="26" a="1"/>
  <c r="BI235" i="26" a="1"/>
  <c r="AJ219" i="26" a="1"/>
  <c r="AA164" i="26" a="1"/>
  <c r="AA45" i="26" a="1"/>
  <c r="AE95" i="26" a="1"/>
  <c r="AJ96" i="26" a="1"/>
  <c r="AG61" i="26" a="1"/>
  <c r="AJ76" i="26" a="1"/>
  <c r="AH63" i="26" a="1"/>
  <c r="BI55" i="26" a="1"/>
  <c r="AK82" i="26" a="1"/>
  <c r="BD224" i="26" a="1"/>
  <c r="M352" i="26" a="1"/>
  <c r="BF237" i="26" a="1"/>
  <c r="F419" i="22" a="1"/>
  <c r="E515" i="22" a="1"/>
  <c r="BD14" i="26" a="1"/>
  <c r="E22" i="22" a="1"/>
  <c r="BE42" i="26" a="1"/>
  <c r="E5" i="22" a="1"/>
  <c r="BI81" i="26" a="1"/>
  <c r="AW60" i="26" a="1"/>
  <c r="AJ173" i="26" a="1"/>
  <c r="C46" i="22" a="1"/>
  <c r="AK351" i="26" a="1"/>
  <c r="AQ212" i="26" a="1"/>
  <c r="AO314" i="26" a="1"/>
  <c r="AO285" i="26" a="1"/>
  <c r="AB181" i="26" a="1"/>
  <c r="M151" i="26" a="1"/>
  <c r="Z82" i="26" a="1"/>
  <c r="AS273" i="26" a="1"/>
  <c r="BE286" i="26" a="1"/>
  <c r="G324" i="26" a="1"/>
  <c r="E415" i="22" a="1"/>
  <c r="E547" i="22" a="1"/>
  <c r="F508" i="22" a="1"/>
  <c r="D780" i="22" a="1"/>
  <c r="F959" i="22" a="1"/>
  <c r="E408" i="22" a="1"/>
  <c r="AU89" i="26" a="1"/>
  <c r="AU194" i="26" a="1"/>
  <c r="F525" i="22" a="1"/>
  <c r="AE286" i="26" a="1"/>
  <c r="AH40" i="26" a="1"/>
  <c r="D620" i="22" a="1"/>
  <c r="E679" i="22" a="1"/>
  <c r="BC205" i="26" a="1"/>
  <c r="BG85" i="26" a="1"/>
  <c r="BF69" i="26" a="1"/>
  <c r="F109" i="26" a="1"/>
  <c r="AR59" i="26" a="1"/>
  <c r="G141" i="26" a="1"/>
  <c r="AE146" i="26" a="1"/>
  <c r="E544" i="22" a="1"/>
  <c r="D102" i="22" a="1"/>
  <c r="AU67" i="26" a="1"/>
  <c r="BC86" i="26" a="1"/>
  <c r="BD260" i="26" a="1"/>
  <c r="U234" i="26" a="1"/>
  <c r="J54" i="26" a="1"/>
  <c r="AI93" i="26" a="1"/>
  <c r="AK102" i="26" a="1"/>
  <c r="AV21" i="26" a="1"/>
  <c r="AE176" i="26" a="1"/>
  <c r="BH163" i="26" a="1"/>
  <c r="AO59" i="26" a="1"/>
  <c r="AT76" i="26" a="1"/>
  <c r="F664" i="22" a="1"/>
  <c r="AU78" i="26" a="1"/>
  <c r="AT20" i="26" a="1"/>
  <c r="BE129" i="26" a="1"/>
  <c r="F560" i="22" a="1"/>
  <c r="AQ119" i="26" a="1"/>
  <c r="AQ79" i="26" a="1"/>
  <c r="AW281" i="26" a="1"/>
  <c r="C810" i="22" a="1"/>
  <c r="BC158" i="26" a="1"/>
  <c r="AH97" i="26" a="1"/>
  <c r="AJ204" i="26" a="1"/>
  <c r="AK61" i="26" a="1"/>
  <c r="AJ218" i="26" a="1"/>
  <c r="F725" i="22" a="1"/>
  <c r="E261" i="22" a="1"/>
  <c r="G115" i="26" a="1"/>
  <c r="W231" i="26" a="1"/>
  <c r="E903" i="22" a="1"/>
  <c r="E349" i="22" a="1"/>
  <c r="E119" i="22" a="1"/>
  <c r="AF160" i="26" a="1"/>
  <c r="C399" i="22" a="1"/>
  <c r="AV311" i="26" a="1"/>
  <c r="C515" i="22" a="1"/>
  <c r="AH67" i="26" a="1"/>
  <c r="C923" i="22" a="1"/>
  <c r="F519" i="22" a="1"/>
  <c r="E906" i="22" a="1"/>
  <c r="AQ126" i="26" a="1"/>
  <c r="BM134" i="26" a="1"/>
  <c r="C739" i="22" a="1"/>
  <c r="C386" i="22" a="1"/>
  <c r="BE89" i="26" a="1"/>
  <c r="D568" i="22" a="1"/>
  <c r="C754" i="22" a="1"/>
  <c r="D560" i="22" a="1"/>
  <c r="BD29" i="26" a="1"/>
  <c r="AT289" i="26" a="1"/>
  <c r="E502" i="22" a="1"/>
  <c r="C609" i="22" a="1"/>
  <c r="AT130" i="26" a="1"/>
  <c r="C28" i="22" a="1"/>
  <c r="D727" i="22" a="1"/>
  <c r="AW85" i="26" a="1"/>
  <c r="BD68" i="26" a="1"/>
  <c r="AT136" i="26" a="1"/>
  <c r="F663" i="22" a="1"/>
  <c r="D272" i="22" a="1"/>
  <c r="F246" i="22" a="1"/>
  <c r="C32" i="22" a="1"/>
  <c r="D663" i="22" a="1"/>
  <c r="D437" i="22" a="1"/>
  <c r="BA34" i="26" a="1"/>
  <c r="BD70" i="26" a="1"/>
  <c r="AQ213" i="26" a="1"/>
  <c r="D186" i="22" a="1"/>
  <c r="AJ131" i="26" a="1"/>
  <c r="BD17" i="26" a="1"/>
  <c r="AU95" i="26" a="1"/>
  <c r="F286" i="22" a="1"/>
  <c r="AF62" i="26" a="1"/>
  <c r="AI317" i="26" a="1"/>
  <c r="E219" i="26" a="1"/>
  <c r="AV29" i="26" a="1"/>
  <c r="AH323" i="26" a="1"/>
  <c r="AE11" i="26" a="1"/>
  <c r="AF193" i="26" a="1"/>
  <c r="AF21" i="26" a="1"/>
  <c r="AS170" i="26" a="1"/>
  <c r="AO358" i="26" a="1"/>
  <c r="BC250" i="26" a="1"/>
  <c r="BD52" i="26" a="1"/>
  <c r="T346" i="26" a="1"/>
  <c r="E336" i="22" a="1"/>
  <c r="T126" i="26" a="1"/>
  <c r="F414" i="22" a="1"/>
  <c r="M356" i="26" a="1"/>
  <c r="AE177" i="26" a="1"/>
  <c r="E337" i="22" a="1"/>
  <c r="C357" i="22" a="1"/>
  <c r="BA243" i="26" a="1"/>
  <c r="BG66" i="26" a="1"/>
  <c r="AQ41" i="26" a="1"/>
  <c r="F168" i="22" a="1"/>
  <c r="D842" i="22" a="1"/>
  <c r="F526" i="22" a="1"/>
  <c r="D737" i="22" a="1"/>
  <c r="D960" i="22" a="1"/>
  <c r="AR47" i="26" a="1"/>
  <c r="AV117" i="26" a="1"/>
  <c r="BI232" i="26" a="1"/>
  <c r="F174" i="22" a="1"/>
  <c r="BA278" i="26" a="1"/>
  <c r="AK116" i="26" a="1"/>
  <c r="G336" i="26" a="1"/>
  <c r="AH83" i="26" a="1"/>
  <c r="AI18" i="26" a="1"/>
  <c r="BC349" i="26" a="1"/>
  <c r="D329" i="26" a="1"/>
  <c r="D328" i="22" a="1"/>
  <c r="AS167" i="26" a="1"/>
  <c r="AQ254" i="26" a="1"/>
  <c r="AW232" i="26" a="1"/>
  <c r="AR186" i="26" a="1"/>
  <c r="AU167" i="26" a="1"/>
  <c r="AI313" i="26" a="1"/>
  <c r="AR168" i="26" a="1"/>
  <c r="BD116" i="26" a="1"/>
  <c r="P77" i="26" a="1"/>
  <c r="BM146" i="26" a="1"/>
  <c r="I51" i="26" a="1"/>
  <c r="E365" i="22" a="1"/>
  <c r="I308" i="26" a="1"/>
  <c r="BE321" i="26" a="1"/>
  <c r="E677" i="22" a="1"/>
  <c r="C756" i="22" a="1"/>
  <c r="AK358" i="26" a="1"/>
  <c r="AE78" i="26" a="1"/>
  <c r="AF274" i="26" a="1"/>
  <c r="H176" i="26" a="1"/>
  <c r="AS97" i="26" a="1"/>
  <c r="AH57" i="26" a="1"/>
  <c r="AK69" i="26" a="1"/>
  <c r="BD172" i="26" a="1"/>
  <c r="BC166" i="26" a="1"/>
  <c r="BG110" i="26" a="1"/>
  <c r="H89" i="26" a="1"/>
  <c r="BE19" i="26" a="1"/>
  <c r="AR45" i="26" a="1"/>
  <c r="AT55" i="26" a="1"/>
  <c r="E78" i="26" a="1"/>
  <c r="AV50" i="26" a="1"/>
  <c r="AV159" i="26" a="1"/>
  <c r="AG185" i="26" a="1"/>
  <c r="C254" i="26" a="1"/>
  <c r="E236" i="22" a="1"/>
  <c r="BE138" i="26" a="1"/>
  <c r="BI87" i="26" a="1"/>
  <c r="BF212" i="26" a="1"/>
  <c r="AW175" i="26" a="1"/>
  <c r="AT212" i="26" a="1"/>
  <c r="AI61" i="26" a="1"/>
  <c r="BD100" i="26" a="1"/>
  <c r="D669" i="22" a="1"/>
  <c r="BE353" i="26" a="1"/>
  <c r="C436" i="22" a="1"/>
  <c r="F176" i="22" a="1"/>
  <c r="F463" i="22" a="1"/>
  <c r="F521" i="22" a="1"/>
  <c r="D639" i="22" a="1"/>
  <c r="F926" i="22" a="1"/>
  <c r="C477" i="22" a="1"/>
  <c r="F589" i="22" a="1"/>
  <c r="AF30" i="26" a="1"/>
  <c r="AK42" i="26" a="1"/>
  <c r="D625" i="22" a="1"/>
  <c r="AR235" i="26" a="1"/>
  <c r="BG12" i="26" a="1"/>
  <c r="BG192" i="26" a="1"/>
  <c r="D463" i="22" a="1"/>
  <c r="D741" i="22" a="1"/>
  <c r="E315" i="22" a="1"/>
  <c r="AU49" i="26" a="1"/>
  <c r="AO55" i="26" a="1"/>
  <c r="D782" i="22" a="1"/>
  <c r="AS342" i="26" a="1"/>
  <c r="AJ49" i="26" a="1"/>
  <c r="BA103" i="26" a="1"/>
  <c r="D885" i="22" a="1"/>
  <c r="AJ178" i="26" a="1"/>
  <c r="BF174" i="26" a="1"/>
  <c r="BH316" i="26" a="1"/>
  <c r="AW69" i="26" a="1"/>
  <c r="BE261" i="26" a="1"/>
  <c r="C835" i="22" a="1"/>
  <c r="BE51" i="26" a="1"/>
  <c r="BA162" i="26" a="1"/>
  <c r="AR287" i="26" a="1"/>
  <c r="BH72" i="26" a="1"/>
  <c r="BC341" i="26" a="1"/>
  <c r="BE329" i="26" a="1"/>
  <c r="T77" i="26" a="1"/>
  <c r="J36" i="26" a="1"/>
  <c r="AH123" i="26" a="1"/>
  <c r="AA245" i="26" a="1"/>
  <c r="T213" i="26" a="1"/>
  <c r="AJ337" i="26" a="1"/>
  <c r="D299" i="22" a="1"/>
  <c r="AU151" i="26" a="1"/>
  <c r="D549" i="22" a="1"/>
  <c r="E862" i="22" a="1"/>
  <c r="D409" i="22" a="1"/>
  <c r="D146" i="22" a="1"/>
  <c r="F428" i="22" a="1"/>
  <c r="C994" i="22" a="1"/>
  <c r="BI17" i="26" a="1"/>
  <c r="F497" i="22" a="1"/>
  <c r="C52" i="22" a="1"/>
  <c r="AV48" i="26" a="1"/>
  <c r="AK347" i="26" a="1"/>
  <c r="BD356" i="26" a="1"/>
  <c r="BA75" i="26" a="1"/>
  <c r="D973" i="22" a="1"/>
  <c r="C179" i="22" a="1"/>
  <c r="C463" i="22" a="1"/>
  <c r="AO19" i="26" a="1"/>
  <c r="AA75" i="26" a="1"/>
  <c r="AT93" i="26" a="1"/>
  <c r="AB363" i="26" a="1"/>
  <c r="BF76" i="26" a="1"/>
  <c r="AU146" i="26" a="1"/>
  <c r="AS323" i="26" a="1"/>
  <c r="BE54" i="26" a="1"/>
  <c r="AG170" i="26" a="1"/>
  <c r="W99" i="26" a="1"/>
  <c r="D219" i="26" a="1"/>
  <c r="BD85" i="26" a="1"/>
  <c r="BG64" i="26" a="1"/>
  <c r="I329" i="26" a="1"/>
  <c r="C685" i="22" a="1"/>
  <c r="BH319" i="26" a="1"/>
  <c r="AA125" i="26" a="1"/>
  <c r="D863" i="22" a="1"/>
  <c r="D420" i="22" a="1"/>
  <c r="AT36" i="26" a="1"/>
  <c r="AS140" i="26" a="1"/>
  <c r="F226" i="22" a="1"/>
  <c r="C416" i="22" a="1"/>
  <c r="BA274" i="26" a="1"/>
  <c r="P351" i="26" a="1"/>
  <c r="E212" i="22" a="1"/>
  <c r="AR234" i="26" a="1"/>
  <c r="AW118" i="26" a="1"/>
  <c r="BH286" i="26" a="1"/>
  <c r="AI165" i="26" a="1"/>
  <c r="BG329" i="26" a="1"/>
  <c r="P219" i="26" a="1"/>
  <c r="AT187" i="26" a="1"/>
  <c r="T158" i="26" a="1"/>
  <c r="AH250" i="26" a="1"/>
  <c r="J31" i="26" a="1"/>
  <c r="D333" i="26" a="1"/>
  <c r="AH116" i="26" a="1"/>
  <c r="BC58" i="26" a="1"/>
  <c r="AQ56" i="26" a="1"/>
  <c r="C365" i="22" a="1"/>
  <c r="BH231" i="26" a="1"/>
  <c r="AU271" i="26" a="1"/>
  <c r="AH286" i="26" a="1"/>
  <c r="AS64" i="26" a="1"/>
  <c r="AE272" i="26" a="1"/>
  <c r="U361" i="26" a="1"/>
  <c r="U303" i="26" a="1"/>
  <c r="AO17" i="26" a="1"/>
  <c r="AA130" i="26" a="1"/>
  <c r="AU253" i="26" a="1"/>
  <c r="Z333" i="26" a="1"/>
  <c r="W284" i="26" a="1"/>
  <c r="C523" i="22" a="1"/>
  <c r="AT15" i="26" a="1"/>
  <c r="AR79" i="26" a="1"/>
  <c r="C580" i="22" a="1"/>
  <c r="AR341" i="26" a="1"/>
  <c r="BM140" i="26" a="1"/>
  <c r="BG346" i="26" a="1"/>
  <c r="AI115" i="26" a="1"/>
  <c r="AH234" i="26" a="1"/>
  <c r="AO323" i="26" a="1"/>
  <c r="AW273" i="26" a="1"/>
  <c r="E191" i="22" a="1"/>
  <c r="AS156" i="26" a="1"/>
  <c r="AH206" i="26" a="1"/>
  <c r="AF162" i="26" a="1"/>
  <c r="AT32" i="26" a="1"/>
  <c r="BA79" i="26" a="1"/>
  <c r="AS36" i="26" a="1"/>
  <c r="AW185" i="26" a="1"/>
  <c r="AV41" i="26" a="1"/>
  <c r="AK334" i="26" a="1"/>
  <c r="AV298" i="26" a="1"/>
  <c r="AV199" i="26" a="1"/>
  <c r="AO249" i="26" a="1"/>
  <c r="AH48" i="26" a="1"/>
  <c r="J278" i="26" a="1"/>
  <c r="AA102" i="26" a="1"/>
  <c r="AS343" i="26" a="1"/>
  <c r="BA12" i="26" a="1"/>
  <c r="BF128" i="26" a="1"/>
  <c r="AT134" i="26" a="1"/>
  <c r="D818" i="22" a="1"/>
  <c r="AH243" i="26" a="1"/>
  <c r="AT254" i="26" a="1"/>
  <c r="AA14" i="26" a="1"/>
  <c r="P303" i="26" a="1"/>
  <c r="BG230" i="26" a="1"/>
  <c r="AH23" i="26" a="1"/>
  <c r="AS80" i="26" a="1"/>
  <c r="AJ68" i="26" a="1"/>
  <c r="AO72" i="26" a="1"/>
  <c r="BG141" i="26" a="1"/>
  <c r="AT71" i="26" a="1"/>
  <c r="AI132" i="26" a="1"/>
  <c r="AU284" i="26" a="1"/>
  <c r="D786" i="22" a="1"/>
  <c r="AI174" i="26" a="1"/>
  <c r="BE212" i="26" a="1"/>
  <c r="AI260" i="26" a="1"/>
  <c r="AR189" i="26" a="1"/>
  <c r="AU345" i="26" a="1"/>
  <c r="M213" i="26" a="1"/>
  <c r="BI262" i="26" a="1"/>
  <c r="AH96" i="26" a="1"/>
  <c r="BA166" i="26" a="1"/>
  <c r="J174" i="26" a="1"/>
  <c r="M140" i="26" a="1"/>
  <c r="E324" i="22" a="1"/>
  <c r="C204" i="26" a="1"/>
  <c r="AH13" i="26" a="1"/>
  <c r="AH60" i="26" a="1"/>
  <c r="AI10" i="26" a="1"/>
  <c r="BG99" i="26" a="1"/>
  <c r="AR50" i="26" a="1"/>
  <c r="BG212" i="26" a="1"/>
  <c r="D46" i="26" a="1"/>
  <c r="BF13" i="26" a="1"/>
  <c r="BF204" i="26" a="1"/>
  <c r="AG318" i="26" a="1"/>
  <c r="BA295" i="26" a="1"/>
  <c r="BM194" i="26" a="1"/>
  <c r="AS348" i="26" a="1"/>
  <c r="AE68" i="26" a="1"/>
  <c r="BH317" i="26" a="1"/>
  <c r="E413" i="22" a="1"/>
  <c r="AI29" i="26" a="1"/>
  <c r="AF90" i="26" a="1"/>
  <c r="BH247" i="26" a="1"/>
  <c r="M135" i="26" a="1"/>
  <c r="C299" i="22" a="1"/>
  <c r="BC271" i="26" a="1"/>
  <c r="AT167" i="26" a="1"/>
  <c r="AQ244" i="26" a="1"/>
  <c r="AK57" i="26" a="1"/>
  <c r="BF158" i="26" a="1"/>
  <c r="AW325" i="26" a="1"/>
  <c r="AJ278" i="26" a="1"/>
  <c r="BF193" i="26" a="1"/>
  <c r="AE278" i="26" a="1"/>
  <c r="D324" i="22" a="1"/>
  <c r="BG53" i="26" a="1"/>
  <c r="BG327" i="26" a="1"/>
  <c r="AH31" i="26" a="1"/>
  <c r="BM232" i="26" a="1"/>
  <c r="BD77" i="26" a="1"/>
  <c r="AQ252" i="26" a="1"/>
  <c r="D696" i="22" a="1"/>
  <c r="BF330" i="26" a="1"/>
  <c r="U112" i="26" a="1"/>
  <c r="F971" i="22" a="1"/>
  <c r="AH131" i="26" a="1"/>
  <c r="AH192" i="26" a="1"/>
  <c r="BM69" i="26" a="1"/>
  <c r="BI174" i="26" a="1"/>
  <c r="AJ260" i="26" a="1"/>
  <c r="BF205" i="26" a="1"/>
  <c r="U71" i="26" a="1"/>
  <c r="BC270" i="26" a="1"/>
  <c r="U181" i="26" a="1"/>
  <c r="I237" i="26" a="1"/>
  <c r="T20" i="26" a="1"/>
  <c r="E95" i="22" a="1"/>
  <c r="BM43" i="26" a="1"/>
  <c r="AU65" i="26" a="1"/>
  <c r="AJ191" i="26" a="1"/>
  <c r="AE213" i="26" a="1"/>
  <c r="AA126" i="26" a="1"/>
  <c r="AJ101" i="26" a="1"/>
  <c r="AK175" i="26" a="1"/>
  <c r="AW335" i="26" a="1"/>
  <c r="AE225" i="26" a="1"/>
  <c r="AK350" i="26" a="1"/>
  <c r="AT317" i="26" a="1"/>
  <c r="AV326" i="26" a="1"/>
  <c r="BI57" i="26" a="1"/>
  <c r="M99" i="26" a="1"/>
  <c r="P136" i="26" a="1"/>
  <c r="F850" i="22" a="1"/>
  <c r="AK193" i="26" a="1"/>
  <c r="AI69" i="26" a="1"/>
  <c r="AK253" i="26" a="1"/>
  <c r="BE167" i="26" a="1"/>
  <c r="AS349" i="26" a="1"/>
  <c r="AI312" i="26" a="1"/>
  <c r="BE194" i="26" a="1"/>
  <c r="AW115" i="26" a="1"/>
  <c r="BC21" i="26" a="1"/>
  <c r="BI134" i="26" a="1"/>
  <c r="C70" i="22" a="1"/>
  <c r="C378" i="22" a="1"/>
  <c r="D79" i="22" a="1"/>
  <c r="D964" i="22" a="1"/>
  <c r="D89" i="26" a="1"/>
  <c r="BA117" i="26" a="1"/>
  <c r="D282" i="26" a="1"/>
  <c r="AQ320" i="26" a="1"/>
  <c r="F335" i="26" a="1"/>
  <c r="BF124" i="26" a="1"/>
  <c r="E484" i="22" a="1"/>
  <c r="D280" i="22" a="1"/>
  <c r="E793" i="22" a="1"/>
  <c r="F512" i="22" a="1"/>
  <c r="AW33" i="26" a="1"/>
  <c r="AK338" i="26" a="1"/>
  <c r="F16" i="26" a="1"/>
  <c r="C850" i="22" a="1"/>
  <c r="BI185" i="26" a="1"/>
  <c r="D405" i="22" a="1"/>
  <c r="E639" i="22" a="1"/>
  <c r="D995" i="22" a="1"/>
  <c r="E129" i="22" a="1"/>
  <c r="AT261" i="26" a="1"/>
  <c r="BC184" i="26" a="1"/>
  <c r="W55" i="26" a="1"/>
  <c r="E441" i="22" a="1"/>
  <c r="D514" i="22" a="1"/>
  <c r="AK268" i="26" a="1"/>
  <c r="C723" i="22" a="1"/>
  <c r="BF88" i="26" a="1"/>
  <c r="C38" i="22" a="1"/>
  <c r="AH361" i="26" a="1"/>
  <c r="F906" i="22" a="1"/>
  <c r="BC120" i="26" a="1"/>
  <c r="AS191" i="26" a="1"/>
  <c r="AG103" i="26" a="1"/>
  <c r="BD342" i="26" a="1"/>
  <c r="AU318" i="26" a="1"/>
  <c r="BI236" i="26" a="1"/>
  <c r="AW269" i="26" a="1"/>
  <c r="Z352" i="26" a="1"/>
  <c r="T47" i="26" a="1"/>
  <c r="AR272" i="26" a="1"/>
  <c r="AK73" i="26" a="1"/>
  <c r="AS40" i="26" a="1"/>
  <c r="C198" i="22" a="1"/>
  <c r="AJ50" i="26" a="1"/>
  <c r="F484" i="22" a="1"/>
  <c r="F982" i="22" a="1"/>
  <c r="D64" i="22" a="1"/>
  <c r="C380" i="22" a="1"/>
  <c r="BH270" i="26" a="1"/>
  <c r="AR95" i="26" a="1"/>
  <c r="AE88" i="26" a="1"/>
  <c r="D424" i="22" a="1"/>
  <c r="BC37" i="26" a="1"/>
  <c r="AW163" i="26" a="1"/>
  <c r="AT132" i="26" a="1"/>
  <c r="BI231" i="26" a="1"/>
  <c r="AA303" i="26" a="1"/>
  <c r="D431" i="22" a="1"/>
  <c r="AQ325" i="26" a="1"/>
  <c r="F247" i="26" a="1"/>
  <c r="H22" i="26" a="1"/>
  <c r="AV330" i="26" a="1"/>
  <c r="D253" i="22" a="1"/>
  <c r="I134" i="26" a="1"/>
  <c r="C71" i="22" a="1"/>
  <c r="BE75" i="26" a="1"/>
  <c r="BA158" i="26" a="1"/>
  <c r="AF205" i="26" a="1"/>
  <c r="C851" i="22" a="1"/>
  <c r="AT321" i="26" a="1"/>
  <c r="AO246" i="26" a="1"/>
  <c r="AF360" i="26" a="1"/>
  <c r="AB193" i="26" a="1"/>
  <c r="M137" i="26" a="1"/>
  <c r="U349" i="26" a="1"/>
  <c r="AW94" i="26" a="1"/>
  <c r="AF178" i="26" a="1"/>
  <c r="AW357" i="26" a="1"/>
  <c r="AS340" i="26" a="1"/>
  <c r="AK232" i="26" a="1"/>
  <c r="AS34" i="26" a="1"/>
  <c r="AJ181" i="26" a="1"/>
  <c r="AG357" i="26" a="1"/>
  <c r="BA331" i="26" a="1"/>
  <c r="AV128" i="26" a="1"/>
  <c r="AW162" i="26" a="1"/>
  <c r="AK191" i="26" a="1"/>
  <c r="AJ97" i="26" a="1"/>
  <c r="AG341" i="26" a="1"/>
  <c r="BA81" i="26" a="1"/>
  <c r="D321" i="22" a="1"/>
  <c r="AJ156" i="26" a="1"/>
  <c r="E527" i="22" a="1"/>
  <c r="AJ13" i="26" a="1"/>
  <c r="E938" i="22" a="1"/>
  <c r="AJ310" i="26" a="1"/>
  <c r="AW55" i="26" a="1"/>
  <c r="D792" i="22" a="1"/>
  <c r="D886" i="22" a="1"/>
  <c r="D365" i="22" a="1"/>
  <c r="AV218" i="26" a="1"/>
  <c r="C667" i="22" a="1"/>
  <c r="U248" i="26" a="1"/>
  <c r="BC218" i="26" a="1"/>
  <c r="C955" i="22" a="1"/>
  <c r="D277" i="22" a="1"/>
  <c r="C576" i="22" a="1"/>
  <c r="E256" i="22" a="1"/>
  <c r="C200" i="22" a="1"/>
  <c r="F236" i="22" a="1"/>
  <c r="E406" i="22" a="1"/>
  <c r="AK84" i="26" a="1"/>
  <c r="BH313" i="26" a="1"/>
  <c r="F230" i="22" a="1"/>
  <c r="D228" i="22" a="1"/>
  <c r="BD334" i="26" a="1"/>
  <c r="BC232" i="26" a="1"/>
  <c r="E368" i="22" a="1"/>
  <c r="D548" i="22" a="1"/>
  <c r="AU273" i="26" a="1"/>
  <c r="AH269" i="26" a="1"/>
  <c r="F30" i="22" a="1"/>
  <c r="AO36" i="26" a="1"/>
  <c r="AJ33" i="26" a="1"/>
  <c r="C919" i="22" a="1"/>
  <c r="F942" i="22" a="1"/>
  <c r="F106" i="22" a="1"/>
  <c r="F868" i="22" a="1"/>
  <c r="E783" i="22" a="1"/>
  <c r="AQ117" i="26" a="1"/>
  <c r="BH36" i="26" a="1"/>
  <c r="BF190" i="26" a="1"/>
  <c r="BC170" i="26" a="1"/>
  <c r="AF88" i="26" a="1"/>
  <c r="AO154" i="26" a="1"/>
  <c r="AG102" i="26" a="1"/>
  <c r="C370" i="22" a="1"/>
  <c r="AT297" i="26" a="1"/>
  <c r="BC138" i="26" a="1"/>
  <c r="AS161" i="26" a="1"/>
  <c r="G245" i="26" a="1"/>
  <c r="E991" i="22" a="1"/>
  <c r="AE52" i="26" a="1"/>
  <c r="E195" i="22" a="1"/>
  <c r="AQ67" i="26" a="1"/>
  <c r="AG101" i="26" a="1"/>
  <c r="AH344" i="26" a="1"/>
  <c r="BD44" i="26" a="1"/>
  <c r="C38" i="26" a="1"/>
  <c r="E885" i="22" a="1"/>
  <c r="AI16" i="26" a="1"/>
  <c r="F164" i="22" a="1"/>
  <c r="AI98" i="26" a="1"/>
  <c r="AJ351" i="26" a="1"/>
  <c r="BE22" i="26" a="1"/>
  <c r="AJ166" i="26" a="1"/>
  <c r="E146" i="26" a="1"/>
  <c r="AS14" i="26" a="1"/>
  <c r="F95" i="22" a="1"/>
  <c r="D604" i="22" a="1"/>
  <c r="E951" i="22" a="1"/>
  <c r="E239" i="22" a="1"/>
  <c r="D986" i="22" a="1"/>
  <c r="BE112" i="26" a="1"/>
  <c r="BF338" i="26" a="1"/>
  <c r="F662" i="22" a="1"/>
  <c r="E685" i="22" a="1"/>
  <c r="AR42" i="26" a="1"/>
  <c r="BA289" i="26" a="1"/>
  <c r="F493" i="22" a="1"/>
  <c r="F528" i="22" a="1"/>
  <c r="AE77" i="26" a="1"/>
  <c r="BA106" i="26" a="1"/>
  <c r="AF11" i="26" a="1"/>
  <c r="AT141" i="26" a="1"/>
  <c r="BA86" i="26" a="1"/>
  <c r="AQ123" i="26" a="1"/>
  <c r="AH199" i="26" a="1"/>
  <c r="AI347" i="26" a="1"/>
  <c r="AT260" i="26" a="1"/>
  <c r="AW73" i="26" a="1"/>
  <c r="BG320" i="26" a="1"/>
  <c r="AA357" i="26" a="1"/>
  <c r="I309" i="26" a="1"/>
  <c r="AW102" i="26" a="1"/>
  <c r="BF104" i="26" a="1"/>
  <c r="BM288" i="26" a="1"/>
  <c r="AV259" i="26" a="1"/>
  <c r="W357" i="26" a="1"/>
  <c r="E818" i="22" a="1"/>
  <c r="AU162" i="26" a="1"/>
  <c r="AS20" i="26" a="1"/>
  <c r="E939" i="22" a="1"/>
  <c r="BM344" i="26" a="1"/>
  <c r="E264" i="22" a="1"/>
  <c r="C363" i="22" a="1"/>
  <c r="D515" i="22" a="1"/>
  <c r="D854" i="22" a="1"/>
  <c r="D464" i="22" a="1"/>
  <c r="AO34" i="26" a="1"/>
  <c r="BF177" i="26" a="1"/>
  <c r="E167" i="22" a="1"/>
  <c r="C540" i="22" a="1"/>
  <c r="AF83" i="26" a="1"/>
  <c r="BI281" i="26" a="1"/>
  <c r="D406" i="22" a="1"/>
  <c r="E753" i="22" a="1"/>
  <c r="AS106" i="26" a="1"/>
  <c r="BM211" i="26" a="1"/>
  <c r="E208" i="22" a="1"/>
  <c r="AH29" i="26" a="1"/>
  <c r="BD92" i="26" a="1"/>
  <c r="F643" i="22" a="1"/>
  <c r="BF176" i="26" a="1"/>
  <c r="AR358" i="26" a="1"/>
  <c r="AF14" i="26" a="1"/>
  <c r="AQ192" i="26" a="1"/>
  <c r="AO199" i="26" a="1"/>
  <c r="AJ336" i="26" a="1"/>
  <c r="AJ261" i="26" a="1"/>
  <c r="BG283" i="26" a="1"/>
  <c r="AB254" i="26" a="1"/>
  <c r="T250" i="26" a="1"/>
  <c r="U40" i="26" a="1"/>
  <c r="D128" i="26" a="1"/>
  <c r="E535" i="22" a="1"/>
  <c r="AF54" i="26" a="1"/>
  <c r="AT92" i="26" a="1"/>
  <c r="D380" i="22" a="1"/>
  <c r="AT180" i="26" a="1"/>
  <c r="C343" i="26" a="1"/>
  <c r="AO64" i="26" a="1"/>
  <c r="AV22" i="26" a="1"/>
  <c r="AV20" i="26" a="1"/>
  <c r="E111" i="22" a="1"/>
  <c r="BM42" i="26" a="1"/>
  <c r="AI338" i="26" a="1"/>
  <c r="D355" i="22" a="1"/>
  <c r="D360" i="22" a="1"/>
  <c r="BF67" i="26" a="1"/>
  <c r="BI261" i="26" a="1"/>
  <c r="E804" i="22" a="1"/>
  <c r="D207" i="22" a="1"/>
  <c r="BI86" i="26" a="1"/>
  <c r="C952" i="22" a="1"/>
  <c r="D239" i="22" a="1"/>
  <c r="AO76" i="26" a="1"/>
  <c r="BH193" i="26" a="1"/>
  <c r="C156" i="22" a="1"/>
  <c r="AW109" i="26" a="1"/>
  <c r="AJ133" i="26" a="1"/>
  <c r="AW181" i="26" a="1"/>
  <c r="AH194" i="26" a="1"/>
  <c r="AO67" i="26" a="1"/>
  <c r="AH124" i="26" a="1"/>
  <c r="AJ124" i="26" a="1"/>
  <c r="D784" i="22" a="1"/>
  <c r="F784" i="22" a="1"/>
  <c r="F454" i="22" a="1"/>
  <c r="E428" i="22" a="1"/>
  <c r="F709" i="22" a="1"/>
  <c r="F205" i="22" a="1"/>
  <c r="D804" i="22" a="1"/>
  <c r="D76" i="22" a="1"/>
  <c r="E498" i="22" a="1"/>
  <c r="AG165" i="26" a="1"/>
  <c r="AE204" i="26" a="1"/>
  <c r="I128" i="26" a="1"/>
  <c r="AV136" i="26" a="1"/>
  <c r="C534" i="22" a="1"/>
  <c r="C497" i="22" a="1"/>
  <c r="F914" i="22" a="1"/>
  <c r="F120" i="22" a="1"/>
  <c r="E683" i="22" a="1"/>
  <c r="BM54" i="26" a="1"/>
  <c r="M86" i="26" a="1"/>
  <c r="AB329" i="26" a="1"/>
  <c r="AR46" i="26" a="1"/>
  <c r="E978" i="22" a="1"/>
  <c r="C276" i="22" a="1"/>
  <c r="AS250" i="26" a="1"/>
  <c r="E576" i="22" a="1"/>
  <c r="BD181" i="26" a="1"/>
  <c r="F227" i="22" a="1"/>
  <c r="BD232" i="26" a="1"/>
  <c r="AU39" i="26" a="1"/>
  <c r="BF285" i="26" a="1"/>
  <c r="AE353" i="26" a="1"/>
  <c r="AJ177" i="26" a="1"/>
  <c r="BM46" i="26" a="1"/>
  <c r="E367" i="22" a="1"/>
  <c r="AJ348" i="26" a="1"/>
  <c r="AA236" i="26" a="1"/>
  <c r="BC31" i="26" a="1"/>
  <c r="Z342" i="26" a="1"/>
  <c r="BM131" i="26" a="1"/>
  <c r="J139" i="26" a="1"/>
  <c r="BF224" i="26" a="1"/>
  <c r="E949" i="22" a="1"/>
  <c r="F412" i="22" a="1"/>
  <c r="AK170" i="26" a="1"/>
  <c r="C630" i="22" a="1"/>
  <c r="D494" i="22" a="1"/>
  <c r="AW114" i="26" a="1"/>
  <c r="C743" i="22" a="1"/>
  <c r="AH64" i="26" a="1"/>
  <c r="E31" i="26" a="1"/>
  <c r="AV65" i="26" a="1"/>
  <c r="AO132" i="26" a="1"/>
  <c r="BA13" i="26" a="1"/>
  <c r="BI280" i="26" a="1"/>
  <c r="Z249" i="26" a="1"/>
  <c r="M279" i="26" a="1"/>
  <c r="BC152" i="26" a="1"/>
  <c r="AJ47" i="26" a="1"/>
  <c r="AT113" i="26" a="1"/>
  <c r="BD319" i="26" a="1"/>
  <c r="I117" i="26" a="1"/>
  <c r="AK278" i="26" a="1"/>
  <c r="T138" i="26" a="1"/>
  <c r="AI64" i="26" a="1"/>
  <c r="BE100" i="26" a="1"/>
  <c r="AE19" i="26" a="1"/>
  <c r="BM303" i="26" a="1"/>
  <c r="BC30" i="26" a="1"/>
  <c r="BM29" i="26" a="1"/>
  <c r="E318" i="22" a="1"/>
  <c r="AG127" i="26" a="1"/>
  <c r="AQ29" i="26" a="1"/>
  <c r="BD96" i="26" a="1"/>
  <c r="BG308" i="26" a="1"/>
  <c r="BD63" i="26" a="1"/>
  <c r="AF131" i="26" a="1"/>
  <c r="BE66" i="26" a="1"/>
  <c r="BG70" i="26" a="1"/>
  <c r="AH78" i="26" a="1"/>
  <c r="AS63" i="26" a="1"/>
  <c r="AI243" i="26" a="1"/>
  <c r="E550" i="22" a="1"/>
  <c r="J318" i="26" a="1"/>
  <c r="C332" i="22" a="1"/>
  <c r="BD156" i="26" a="1"/>
  <c r="AR343" i="26" a="1"/>
  <c r="BE33" i="26" a="1"/>
  <c r="BA281" i="26" a="1"/>
  <c r="AF232" i="26" a="1"/>
  <c r="BH349" i="26" a="1"/>
  <c r="BM284" i="26" a="1"/>
  <c r="AS325" i="26" a="1"/>
  <c r="J55" i="26" a="1"/>
  <c r="P50" i="26" a="1"/>
  <c r="T235" i="26" a="1"/>
  <c r="F789" i="22" a="1"/>
  <c r="BI13" i="26" a="1"/>
  <c r="D469" i="22" a="1"/>
  <c r="BC36" i="26" a="1"/>
  <c r="AK80" i="26" a="1"/>
  <c r="AG17" i="26" a="1"/>
  <c r="AT169" i="26" a="1"/>
  <c r="AV90" i="26" a="1"/>
  <c r="BH238" i="26" a="1"/>
  <c r="BG82" i="26" a="1"/>
  <c r="AF346" i="26" a="1"/>
  <c r="M56" i="26" a="1"/>
  <c r="AU309" i="26" a="1"/>
  <c r="BE357" i="26" a="1"/>
  <c r="BE287" i="26" a="1"/>
  <c r="I46" i="26" a="1"/>
  <c r="E259" i="22" a="1"/>
  <c r="AG174" i="26" a="1"/>
  <c r="D881" i="22" a="1"/>
  <c r="BI94" i="26" a="1"/>
  <c r="BE326" i="26" a="1"/>
  <c r="BG348" i="26" a="1"/>
  <c r="AR334" i="26" a="1"/>
  <c r="AG46" i="26" a="1"/>
  <c r="AR5" i="26" a="1"/>
  <c r="BD50" i="26" a="1"/>
  <c r="AI253" i="26" a="1"/>
  <c r="D558" i="22" a="1"/>
  <c r="D970" i="22" a="1"/>
  <c r="F451" i="22" a="1"/>
  <c r="AV44" i="26" a="1"/>
  <c r="BD225" i="26" a="1"/>
  <c r="AT75" i="26" a="1"/>
  <c r="AR340" i="26" a="1"/>
  <c r="BH23" i="26" a="1"/>
  <c r="BC167" i="26" a="1"/>
  <c r="BC112" i="26" a="1"/>
  <c r="BF130" i="26" a="1"/>
  <c r="AO68" i="26" a="1"/>
  <c r="AJ41" i="26" a="1"/>
  <c r="AK105" i="26" a="1"/>
  <c r="AJ190" i="26" a="1"/>
  <c r="AU218" i="26" a="1"/>
  <c r="AU116" i="26" a="1"/>
  <c r="AU134" i="26" a="1"/>
  <c r="BC63" i="26" a="1"/>
  <c r="AF157" i="26" a="1"/>
  <c r="AO48" i="26" a="1"/>
  <c r="AH183" i="26" a="1"/>
  <c r="AS296" i="26" a="1"/>
  <c r="AE22" i="26" a="1"/>
  <c r="AB161" i="26" a="1"/>
  <c r="AT74" i="26" a="1"/>
  <c r="AQ172" i="26" a="1"/>
  <c r="AK311" i="26" a="1"/>
  <c r="AQ78" i="26" a="1"/>
  <c r="H333" i="26" a="1"/>
  <c r="AG285" i="26" a="1"/>
  <c r="G234" i="26" a="1"/>
  <c r="AS76" i="26" a="1"/>
  <c r="D124" i="22" a="1"/>
  <c r="E983" i="22" a="1"/>
  <c r="AJ153" i="26" a="1"/>
  <c r="BD141" i="26" a="1"/>
  <c r="AV132" i="26" a="1"/>
  <c r="AS174" i="26" a="1"/>
  <c r="AI324" i="26" a="1"/>
  <c r="AJ40" i="26" a="1"/>
  <c r="AA86" i="26" a="1"/>
  <c r="BF245" i="26" a="1"/>
  <c r="AE310" i="26" a="1"/>
  <c r="BE57" i="26" a="1"/>
  <c r="J163" i="26" a="1"/>
  <c r="H363" i="26" a="1"/>
  <c r="E905" i="22" a="1"/>
  <c r="C344" i="22" a="1"/>
  <c r="AG30" i="26" a="1"/>
  <c r="BH101" i="26" a="1"/>
  <c r="AT170" i="26" a="1"/>
  <c r="BF154" i="26" a="1"/>
  <c r="F974" i="22" a="1"/>
  <c r="BA22" i="26" a="1"/>
  <c r="AQ72" i="26" a="1"/>
  <c r="AQ58" i="26" a="1"/>
  <c r="BF115" i="26" a="1"/>
  <c r="BG46" i="26" a="1"/>
  <c r="BI211" i="26" a="1"/>
  <c r="BE244" i="26" a="1"/>
  <c r="E562" i="22" a="1"/>
  <c r="E158" i="22" a="1"/>
  <c r="C320" i="22" a="1"/>
  <c r="D636" i="22" a="1"/>
  <c r="AJ172" i="26" a="1"/>
  <c r="BD38" i="26" a="1"/>
  <c r="T95" i="26" a="1"/>
  <c r="D690" i="22" a="1"/>
  <c r="BI157" i="26" a="1"/>
  <c r="BI322" i="26" a="1"/>
  <c r="BF283" i="26" a="1"/>
  <c r="AS359" i="26" a="1"/>
  <c r="AF334" i="26" a="1"/>
  <c r="AS204" i="26" a="1"/>
  <c r="AJ182" i="26" a="1"/>
  <c r="AQ269" i="26" a="1"/>
  <c r="P162" i="26" a="1"/>
  <c r="M127" i="26" a="1"/>
  <c r="AJ79" i="26" a="1"/>
  <c r="BH284" i="26" a="1"/>
  <c r="AT322" i="26" a="1"/>
  <c r="AT213" i="26" a="1"/>
  <c r="E548" i="22" a="1"/>
  <c r="C397" i="22" a="1"/>
  <c r="AF176" i="26" a="1"/>
  <c r="AK10" i="26" a="1"/>
  <c r="AS277" i="26" a="1"/>
  <c r="AA5" i="26" a="1"/>
  <c r="BE171" i="26" a="1"/>
  <c r="BD130" i="26" a="1"/>
  <c r="AK361" i="26" a="1"/>
  <c r="AF286" i="26" a="1"/>
  <c r="BF122" i="26" a="1"/>
  <c r="AO345" i="26" a="1"/>
  <c r="BD67" i="26" a="1"/>
  <c r="AO326" i="26" a="1"/>
  <c r="U74" i="26" a="1"/>
  <c r="BA234" i="26" a="1"/>
  <c r="BC340" i="26" a="1"/>
  <c r="AA362" i="26" a="1"/>
  <c r="E99" i="22" a="1"/>
  <c r="BE95" i="26" a="1"/>
  <c r="C490" i="22" a="1"/>
  <c r="AO62" i="26" a="1"/>
  <c r="AU177" i="26" a="1"/>
  <c r="BH82" i="26" a="1"/>
  <c r="E776" i="22" a="1"/>
  <c r="BC263" i="26" a="1"/>
  <c r="BH127" i="26" a="1"/>
  <c r="F791" i="22" a="1"/>
  <c r="AA93" i="26" a="1"/>
  <c r="T271" i="26" a="1"/>
  <c r="J76" i="26" a="1"/>
  <c r="BF232" i="26" a="1"/>
  <c r="U206" i="26" a="1"/>
  <c r="M91" i="26" a="1"/>
  <c r="C968" i="22" a="1"/>
  <c r="AV162" i="26" a="1"/>
  <c r="AI75" i="26" a="1"/>
  <c r="AF79" i="26" a="1"/>
  <c r="AK29" i="26" a="1"/>
  <c r="BA69" i="26" a="1"/>
  <c r="BE110" i="26" a="1"/>
  <c r="BG250" i="26" a="1"/>
  <c r="AU330" i="26" a="1"/>
  <c r="E85" i="22" a="1"/>
  <c r="AA66" i="26" a="1"/>
  <c r="E499" i="22" a="1"/>
  <c r="AF317" i="26" a="1"/>
  <c r="AQ164" i="26" a="1"/>
  <c r="BD153" i="26" a="1"/>
  <c r="C24" i="22" a="1"/>
  <c r="AQ134" i="26" a="1"/>
  <c r="E106" i="22" a="1"/>
  <c r="AI161" i="26" a="1"/>
  <c r="F59" i="22" a="1"/>
  <c r="BA169" i="26" a="1"/>
  <c r="D157" i="22" a="1"/>
  <c r="F500" i="22" a="1"/>
  <c r="D532" i="22" a="1"/>
  <c r="AQ249" i="26" a="1"/>
  <c r="AT243" i="26" a="1"/>
  <c r="AK181" i="26" a="1"/>
  <c r="F883" i="22" a="1"/>
  <c r="BC344" i="26" a="1"/>
  <c r="BM219" i="26" a="1"/>
  <c r="D605" i="22" a="1"/>
  <c r="E105" i="22" a="1"/>
  <c r="E892" i="22" a="1"/>
  <c r="AF32" i="26" a="1"/>
  <c r="AJ120" i="26" a="1"/>
  <c r="AI86" i="26" a="1"/>
  <c r="E517" i="22" a="1"/>
  <c r="BI327" i="26" a="1"/>
  <c r="E688" i="22" a="1"/>
  <c r="D540" i="22" a="1"/>
  <c r="C906" i="22" a="1"/>
  <c r="F548" i="22" a="1"/>
  <c r="D864" i="22" a="1"/>
  <c r="E663" i="22" a="1"/>
  <c r="AE85" i="26" a="1"/>
  <c r="E717" i="22" a="1"/>
  <c r="AE126" i="26" a="1"/>
  <c r="AI349" i="26" a="1"/>
  <c r="E660" i="22" a="1"/>
  <c r="F582" i="22" a="1"/>
  <c r="AK313" i="26" a="1"/>
  <c r="BA237" i="26" a="1"/>
  <c r="AA295" i="26" a="1"/>
  <c r="T131" i="26" a="1"/>
  <c r="BA286" i="26" a="1"/>
  <c r="AE311" i="26" a="1"/>
  <c r="AB84" i="26" a="1"/>
  <c r="AF180" i="26" a="1"/>
  <c r="E370" i="22" a="1"/>
  <c r="D994" i="22" a="1"/>
  <c r="D407" i="22" a="1"/>
  <c r="F331" i="22" a="1"/>
  <c r="C636" i="22" a="1"/>
  <c r="AF92" i="26" a="1"/>
  <c r="AU186" i="26" a="1"/>
  <c r="BI184" i="26" a="1"/>
  <c r="C645" i="22" a="1"/>
  <c r="F122" i="22" a="1"/>
  <c r="AH103" i="26" a="1"/>
  <c r="F822" i="22" a="1"/>
  <c r="BI345" i="26" a="1"/>
  <c r="E784" i="22" a="1"/>
  <c r="BM184" i="26" a="1"/>
  <c r="F819" i="22" a="1"/>
  <c r="AQ139" i="26" a="1"/>
  <c r="E572" i="22" a="1"/>
  <c r="AE275" i="26" a="1"/>
  <c r="AU32" i="26" a="1"/>
  <c r="BC225" i="26" a="1"/>
  <c r="AF280" i="26" a="1"/>
  <c r="AJ335" i="26" a="1"/>
  <c r="AG259" i="26" a="1"/>
  <c r="C622" i="22" a="1"/>
  <c r="AG169" i="26" a="1"/>
  <c r="D159" i="26" a="1"/>
  <c r="AW48" i="26" a="1"/>
  <c r="BA336" i="26" a="1"/>
  <c r="D632" i="22" a="1"/>
  <c r="D492" i="22" a="1"/>
  <c r="C752" i="22" a="1"/>
  <c r="C167" i="22" a="1"/>
  <c r="AR313" i="26" a="1"/>
  <c r="AE81" i="26" a="1"/>
  <c r="AO177" i="26" a="1"/>
  <c r="E266" i="22" a="1"/>
  <c r="AQ289" i="26" a="1"/>
  <c r="AH28" i="26" a="1"/>
  <c r="BH66" i="26" a="1"/>
  <c r="D221" i="22" a="1"/>
  <c r="AS37" i="26" a="1"/>
  <c r="BM20" i="26" a="1"/>
  <c r="AK36" i="26" a="1"/>
  <c r="D666" i="22" a="1"/>
  <c r="D827" i="22" a="1"/>
  <c r="AK126" i="26" a="1"/>
  <c r="E628" i="22" a="1"/>
  <c r="BM30" i="26" a="1"/>
  <c r="AI109" i="26" a="1"/>
  <c r="AS162" i="26" a="1"/>
  <c r="F349" i="22" a="1"/>
  <c r="C751" i="22" a="1"/>
  <c r="D524" i="22" a="1"/>
  <c r="BC163" i="26" a="1"/>
  <c r="D547" i="22" a="1"/>
  <c r="AH98" i="26" a="1"/>
  <c r="E607" i="22" a="1"/>
  <c r="AR178" i="26" a="1"/>
  <c r="C467" i="22" a="1"/>
  <c r="D984" i="22" a="1"/>
  <c r="F564" i="22" a="1"/>
  <c r="AF19" i="26" a="1"/>
  <c r="W310" i="26" a="1"/>
  <c r="F678" i="22" a="1"/>
  <c r="AW46" i="26" a="1"/>
  <c r="BA95" i="26" a="1"/>
  <c r="AO99" i="26" a="1"/>
  <c r="BH40" i="26" a="1"/>
  <c r="BD246" i="26" a="1"/>
  <c r="BH86" i="26" a="1"/>
  <c r="W213" i="26" a="1"/>
  <c r="E545" i="22" a="1"/>
  <c r="AU328" i="26" a="1"/>
  <c r="AQ122" i="26" a="1"/>
  <c r="AH75" i="26" a="1"/>
  <c r="AI259" i="26" a="1"/>
  <c r="AH185" i="26" a="1"/>
  <c r="AR86" i="26" a="1"/>
  <c r="F665" i="22" a="1"/>
  <c r="AU97" i="26" a="1"/>
  <c r="D132" i="22" a="1"/>
  <c r="AI78" i="26" a="1"/>
  <c r="BI75" i="26" a="1"/>
  <c r="BI107" i="26" a="1"/>
  <c r="D130" i="22" a="1"/>
  <c r="AW68" i="26" a="1"/>
  <c r="BF108" i="26" a="1"/>
  <c r="C235" i="22" a="1"/>
  <c r="D527" i="22" a="1"/>
  <c r="AJ71" i="26" a="1"/>
  <c r="BH71" i="26" a="1"/>
  <c r="E91" i="22" a="1"/>
  <c r="D129" i="22" a="1"/>
  <c r="AE79" i="26" a="1"/>
  <c r="AR320" i="26" a="1"/>
  <c r="E789" i="22" a="1"/>
  <c r="C373" i="22" a="1"/>
  <c r="AU334" i="26" a="1"/>
  <c r="BM61" i="26" a="1"/>
  <c r="P114" i="26" a="1"/>
  <c r="BC328" i="26" a="1"/>
  <c r="BG249" i="26" a="1"/>
  <c r="AS245" i="26" a="1"/>
  <c r="BE78" i="26" a="1"/>
  <c r="AI297" i="26" a="1"/>
  <c r="AK246" i="26" a="1"/>
  <c r="AF359" i="26" a="1"/>
  <c r="AB191" i="26" a="1"/>
  <c r="BE323" i="26" a="1"/>
  <c r="M77" i="26" a="1"/>
  <c r="E353" i="22" a="1"/>
  <c r="AQ73" i="26" a="1"/>
  <c r="F98" i="22" a="1"/>
  <c r="AI48" i="26" a="1"/>
  <c r="BM154" i="26" a="1"/>
  <c r="BC45" i="26" a="1"/>
  <c r="C788" i="22" a="1"/>
  <c r="BM119" i="26" a="1"/>
  <c r="AI311" i="26" a="1"/>
  <c r="BG317" i="26" a="1"/>
  <c r="D856" i="22" a="1"/>
  <c r="AR105" i="26" a="1"/>
  <c r="BG129" i="26" a="1"/>
  <c r="F705" i="22" a="1"/>
  <c r="C526" i="22" a="1"/>
  <c r="AF82" i="26" a="1"/>
  <c r="AV268" i="26" a="1"/>
  <c r="D987" i="22" a="1"/>
  <c r="C920" i="22" a="1"/>
  <c r="AR205" i="26" a="1"/>
  <c r="AJ70" i="26" a="1"/>
  <c r="D909" i="22" a="1"/>
  <c r="F376" i="22" a="1"/>
  <c r="AK118" i="26" a="1"/>
  <c r="BE165" i="26" a="1"/>
  <c r="BI162" i="26" a="1"/>
  <c r="AJ279" i="26" a="1"/>
  <c r="AH252" i="26" a="1"/>
  <c r="AE357" i="26" a="1"/>
  <c r="AJ85" i="26" a="1"/>
  <c r="AQ165" i="26" a="1"/>
  <c r="BM329" i="26" a="1"/>
  <c r="J15" i="26" a="1"/>
  <c r="AB237" i="26" a="1"/>
  <c r="J181" i="26" a="1"/>
  <c r="AT333" i="26" a="1"/>
  <c r="C946" i="22" a="1"/>
  <c r="AR108" i="26" a="1"/>
  <c r="E788" i="22" a="1"/>
  <c r="AG38" i="26" a="1"/>
  <c r="AJ356" i="26" a="1"/>
  <c r="BI351" i="26" a="1"/>
  <c r="F229" i="22" a="1"/>
  <c r="BH336" i="26" a="1"/>
  <c r="BE246" i="26" a="1"/>
  <c r="BA80" i="26" a="1"/>
  <c r="E186" i="22" a="1"/>
  <c r="AI58" i="26" a="1"/>
  <c r="BI315" i="26" a="1"/>
  <c r="F863" i="22" a="1"/>
  <c r="D794" i="22" a="1"/>
  <c r="BE272" i="26" a="1"/>
  <c r="AR112" i="26" a="1"/>
  <c r="C628" i="22" a="1"/>
  <c r="F459" i="22" a="1"/>
  <c r="BG116" i="26" a="1"/>
  <c r="BM183" i="26" a="1"/>
  <c r="AU87" i="26" a="1"/>
  <c r="E901" i="22" a="1"/>
  <c r="AQ260" i="26" a="1"/>
  <c r="AR140" i="26" a="1"/>
  <c r="BF303" i="26" a="1"/>
  <c r="AE285" i="26" a="1"/>
  <c r="AU281" i="26" a="1"/>
  <c r="AV189" i="26" a="1"/>
  <c r="C116" i="26" a="1"/>
  <c r="C112" i="22" a="1"/>
  <c r="F234" i="22" a="1"/>
  <c r="D389" i="22" a="1"/>
  <c r="D359" i="22" a="1"/>
  <c r="C611" i="22" a="1"/>
  <c r="F931" i="22" a="1"/>
  <c r="E203" i="22" a="1"/>
  <c r="C169" i="22" a="1"/>
  <c r="E798" i="22" a="1"/>
  <c r="D900" i="22" a="1"/>
  <c r="AK56" i="26" a="1"/>
  <c r="BC119" i="26" a="1"/>
  <c r="AU140" i="26" a="1"/>
  <c r="Z343" i="26" a="1"/>
  <c r="BA102" i="26" a="1"/>
  <c r="E835" i="22" a="1"/>
  <c r="E808" i="22" a="1"/>
  <c r="D262" i="22" a="1"/>
  <c r="F540" i="22" a="1"/>
  <c r="BF95" i="26" a="1"/>
  <c r="AR69" i="26" a="1"/>
  <c r="U62" i="26" a="1"/>
  <c r="AQ100" i="26" a="1"/>
  <c r="AE21" i="26" a="1"/>
  <c r="C358" i="22" a="1"/>
  <c r="E910" i="22" a="1"/>
  <c r="C273" i="26" a="1"/>
  <c r="F275" i="22" a="1"/>
  <c r="D310" i="26" a="1"/>
  <c r="C7" i="22" a="1"/>
  <c r="H33" i="26" a="1"/>
  <c r="AU275" i="26" a="1"/>
  <c r="AT105" i="26" a="1"/>
  <c r="AQ204" i="26" a="1"/>
  <c r="AV232" i="26" a="1"/>
  <c r="AG343" i="26" a="1"/>
  <c r="AG55" i="26" a="1"/>
  <c r="BF151" i="26" a="1"/>
  <c r="T358" i="26" a="1"/>
  <c r="AK134" i="26" a="1"/>
  <c r="J91" i="26" a="1"/>
  <c r="AJ244" i="26" a="1"/>
  <c r="AB325" i="26" a="1"/>
  <c r="W191" i="26" a="1"/>
  <c r="F646" i="22" a="1"/>
  <c r="F429" i="22" a="1"/>
  <c r="F382" i="22" a="1"/>
  <c r="F151" i="22" a="1"/>
  <c r="D333" i="22" a="1"/>
  <c r="AR43" i="26" a="1"/>
  <c r="BI125" i="26" a="1"/>
  <c r="F654" i="22" a="1"/>
  <c r="D337" i="22" a="1"/>
  <c r="AJ15" i="26" a="1"/>
  <c r="AG335" i="26" a="1"/>
  <c r="AE312" i="26" a="1"/>
  <c r="BA309" i="26" a="1"/>
  <c r="AF44" i="26" a="1"/>
  <c r="W232" i="26" a="1"/>
  <c r="AG179" i="26" a="1"/>
  <c r="AS329" i="26" a="1"/>
  <c r="BE53" i="26" a="1"/>
  <c r="BG159" i="26" a="1"/>
  <c r="AK286" i="26" a="1"/>
  <c r="BG318" i="26" a="1"/>
  <c r="F614" i="22" a="1"/>
  <c r="E807" i="22" a="1"/>
  <c r="AR88" i="26" a="1"/>
  <c r="BA315" i="26" a="1"/>
  <c r="M313" i="26" a="1"/>
  <c r="D697" i="22" a="1"/>
  <c r="D202" i="22" a="1"/>
  <c r="AS347" i="26" a="1"/>
  <c r="AV251" i="26" a="1"/>
  <c r="U98" i="26" a="1"/>
  <c r="BC134" i="26" a="1"/>
  <c r="E360" i="22" a="1"/>
  <c r="AH282" i="26" a="1"/>
  <c r="BF321" i="26" a="1"/>
  <c r="BH351" i="26" a="1"/>
  <c r="AO116" i="26" a="1"/>
  <c r="E690" i="22" a="1"/>
  <c r="AF22" i="26" a="1"/>
  <c r="AT332" i="26" a="1"/>
  <c r="BD321" i="26" a="1"/>
  <c r="Z85" i="26" a="1"/>
  <c r="E970" i="22" a="1"/>
  <c r="F107" i="22" a="1"/>
  <c r="E720" i="22" a="1"/>
  <c r="BI141" i="26" a="1"/>
  <c r="BM56" i="26" a="1"/>
  <c r="AJ332" i="26" a="1"/>
  <c r="I69" i="26" a="1"/>
  <c r="BH253" i="26" a="1"/>
  <c r="AA361" i="26" a="1"/>
  <c r="U16" i="26" a="1"/>
  <c r="I103" i="26" a="1"/>
  <c r="AI247" i="26" a="1"/>
  <c r="E163" i="22" a="1"/>
  <c r="C961" i="22" a="1"/>
  <c r="F399" i="22" a="1"/>
  <c r="C241" i="22" a="1"/>
  <c r="BC83" i="26" a="1"/>
  <c r="E533" i="22" a="1"/>
  <c r="BI84" i="26" a="1"/>
  <c r="AH295" i="26" a="1"/>
  <c r="AS111" i="26" a="1"/>
  <c r="BI59" i="26" a="1"/>
  <c r="P234" i="26" a="1"/>
  <c r="AA314" i="26" a="1"/>
  <c r="AB64" i="26" a="1"/>
  <c r="P154" i="26" a="1"/>
  <c r="J39" i="26" a="1"/>
  <c r="Z285" i="26" a="1"/>
  <c r="F235" i="22" a="1"/>
  <c r="E480" i="22" a="1"/>
  <c r="F802" i="22" a="1"/>
  <c r="E961" i="22" a="1"/>
  <c r="BE335" i="26" a="1"/>
  <c r="C614" i="22" a="1"/>
  <c r="AI224" i="26" a="1"/>
  <c r="BM182" i="26" a="1"/>
  <c r="AT131" i="26" a="1"/>
  <c r="BF352" i="26" a="1"/>
  <c r="U173" i="26" a="1"/>
  <c r="D103" i="22" a="1"/>
  <c r="G286" i="26" a="1"/>
  <c r="AK159" i="26" a="1"/>
  <c r="D252" i="22" a="1"/>
  <c r="F549" i="22" a="1"/>
  <c r="C767" i="22" a="1"/>
  <c r="D716" i="22" a="1"/>
  <c r="E274" i="22" a="1"/>
  <c r="D294" i="22" a="1"/>
  <c r="AG65" i="26" a="1"/>
  <c r="H128" i="26" a="1"/>
  <c r="E64" i="26" a="1"/>
  <c r="C187" i="26" a="1"/>
  <c r="AR259" i="26" a="1"/>
  <c r="E795" i="22" a="1"/>
  <c r="AO277" i="26" a="1"/>
  <c r="F456" i="22" a="1"/>
  <c r="AW170" i="26" a="1"/>
  <c r="BI39" i="26" a="1"/>
  <c r="G136" i="26" a="1"/>
  <c r="D119" i="26" a="1"/>
  <c r="D211" i="26" a="1"/>
  <c r="AI362" i="26" a="1"/>
  <c r="BI32" i="26" a="1"/>
  <c r="T118" i="26" a="1"/>
  <c r="F28" i="22" a="1"/>
  <c r="AU360" i="26" a="1"/>
  <c r="C898" i="22" a="1"/>
  <c r="BG280" i="26" a="1"/>
  <c r="D779" i="22" a="1"/>
  <c r="BF129" i="26" a="1"/>
  <c r="C657" i="22" a="1"/>
  <c r="BI192" i="26" a="1"/>
  <c r="AI88" i="26" a="1"/>
  <c r="F790" i="22" a="1"/>
  <c r="BH106" i="26" a="1"/>
  <c r="AQ99" i="26" a="1"/>
  <c r="AO354" i="26" a="1"/>
  <c r="P71" i="26" a="1"/>
  <c r="BD231" i="26" a="1"/>
  <c r="AU329" i="26" a="1"/>
  <c r="U115" i="26" a="1"/>
  <c r="AB101" i="26" a="1"/>
  <c r="AT206" i="26" a="1"/>
  <c r="I328" i="26" a="1"/>
  <c r="AA160" i="26" a="1"/>
  <c r="F882" i="22" a="1"/>
  <c r="AF161" i="26" a="1"/>
  <c r="D71" i="26" a="1"/>
  <c r="W349" i="26" a="1"/>
  <c r="D320" i="26" a="1"/>
  <c r="H280" i="26" a="1"/>
  <c r="AW296" i="26" a="1"/>
  <c r="AW344" i="26" a="1"/>
  <c r="AV55" i="26" a="1"/>
  <c r="E414" i="22" a="1"/>
  <c r="F685" i="22" a="1"/>
  <c r="D58" i="22" a="1"/>
  <c r="U100" i="26" a="1"/>
  <c r="AF28" i="26" a="1"/>
  <c r="AV360" i="26" a="1"/>
  <c r="BF181" i="26" a="1"/>
  <c r="F804" i="22" a="1"/>
  <c r="E214" i="22" a="1"/>
  <c r="C879" i="22" a="1"/>
  <c r="AV69" i="26" a="1"/>
  <c r="AV286" i="26" a="1"/>
  <c r="AF156" i="26" a="1"/>
  <c r="AV43" i="26" a="1"/>
  <c r="AT46" i="26" a="1"/>
  <c r="AU99" i="26" a="1"/>
  <c r="AG186" i="26" a="1"/>
  <c r="BA194" i="26" a="1"/>
  <c r="D286" i="22" a="1"/>
  <c r="F991" i="22" a="1"/>
  <c r="F769" i="22" a="1"/>
  <c r="AF163" i="26" a="1"/>
  <c r="AE244" i="26" a="1"/>
  <c r="G106" i="26" a="1"/>
  <c r="BC99" i="26" a="1"/>
  <c r="AU274" i="26" a="1"/>
  <c r="P42" i="26" a="1"/>
  <c r="AK247" i="26" a="1"/>
  <c r="BC78" i="26" a="1"/>
  <c r="AV73" i="26" a="1"/>
  <c r="BD328" i="26" a="1"/>
  <c r="AH181" i="26" a="1"/>
  <c r="U172" i="26" a="1"/>
  <c r="T170" i="26" a="1"/>
  <c r="BI156" i="26" a="1"/>
  <c r="F885" i="22" a="1"/>
  <c r="AE99" i="26" a="1"/>
  <c r="BA119" i="26" a="1"/>
  <c r="C892" i="22" a="1"/>
  <c r="BC337" i="26" a="1"/>
  <c r="AH152" i="26" a="1"/>
  <c r="AK342" i="26" a="1"/>
  <c r="Z261" i="26" a="1"/>
  <c r="AG274" i="26" a="1"/>
  <c r="T59" i="26" a="1"/>
  <c r="BE232" i="26" a="1"/>
  <c r="E435" i="22" a="1"/>
  <c r="C263" i="22" a="1"/>
  <c r="BG284" i="26" a="1"/>
  <c r="AJ137" i="26" a="1"/>
  <c r="AU46" i="26" a="1"/>
  <c r="BE186" i="26" a="1"/>
  <c r="AT277" i="26" a="1"/>
  <c r="AV194" i="26" a="1"/>
  <c r="F145" i="22" a="1"/>
  <c r="AV318" i="26" a="1"/>
  <c r="T41" i="26" a="1"/>
  <c r="AJ349" i="26" a="1"/>
  <c r="AK212" i="26" a="1"/>
  <c r="AQ309" i="26" a="1"/>
  <c r="T46" i="26" a="1"/>
  <c r="BE206" i="26" a="1"/>
  <c r="D322" i="22" a="1"/>
  <c r="E707" i="22" a="1"/>
  <c r="BG233" i="26" a="1"/>
  <c r="AO330" i="26" a="1"/>
  <c r="AV284" i="26" a="1"/>
  <c r="AS22" i="26" a="1"/>
  <c r="AE297" i="26" a="1"/>
  <c r="AS232" i="26" a="1"/>
  <c r="AJ135" i="26" a="1"/>
  <c r="BI177" i="26" a="1"/>
  <c r="AB169" i="26" a="1"/>
  <c r="D933" i="22" a="1"/>
  <c r="F919" i="22" a="1"/>
  <c r="F250" i="22" a="1"/>
  <c r="F53" i="22" a="1"/>
  <c r="AJ114" i="26" a="1"/>
  <c r="AO137" i="26" a="1"/>
  <c r="BA90" i="26" a="1"/>
  <c r="AO297" i="26" a="1"/>
  <c r="E656" i="22" a="1"/>
  <c r="F158" i="22" a="1"/>
  <c r="F70" i="22" a="1"/>
  <c r="AF84" i="26" a="1"/>
  <c r="AJ93" i="26" a="1"/>
  <c r="AQ355" i="26" a="1"/>
  <c r="F334" i="22" a="1"/>
  <c r="P361" i="26" a="1"/>
  <c r="BA89" i="26" a="1"/>
  <c r="F916" i="22" a="1"/>
  <c r="AE34" i="26" a="1"/>
  <c r="AU123" i="26" a="1"/>
  <c r="AU112" i="26" a="1"/>
  <c r="BH21" i="26" a="1"/>
  <c r="AR345" i="26" a="1"/>
  <c r="C938" i="22" a="1"/>
  <c r="J175" i="26" a="1"/>
  <c r="AO173" i="26" a="1"/>
  <c r="F233" i="22" a="1"/>
  <c r="BD115" i="26" a="1"/>
  <c r="C943" i="22" a="1"/>
  <c r="BG45" i="26" a="1"/>
  <c r="D580" i="22" a="1"/>
  <c r="AJ51" i="26" a="1"/>
  <c r="C639" i="22" a="1"/>
  <c r="AU179" i="26" a="1"/>
  <c r="BI182" i="26" a="1"/>
  <c r="AE98" i="26" a="1"/>
  <c r="E816" i="22" a="1"/>
  <c r="BC50" i="26" a="1"/>
  <c r="AT237" i="26" a="1"/>
  <c r="AS86" i="26" a="1"/>
  <c r="M231" i="26" a="1"/>
  <c r="AB341" i="26" a="1"/>
  <c r="M296" i="26" a="1"/>
  <c r="Z151" i="26" a="1"/>
  <c r="M21" i="26" a="1"/>
  <c r="F31" i="22" a="1"/>
  <c r="C493" i="22" a="1"/>
  <c r="C153" i="22" a="1"/>
  <c r="AH81" i="26" a="1"/>
  <c r="AK22" i="26" a="1"/>
  <c r="AW20" i="26" a="1"/>
  <c r="F108" i="22" a="1"/>
  <c r="AR118" i="26" a="1"/>
  <c r="BD78" i="26" a="1"/>
  <c r="BE316" i="26" a="1"/>
  <c r="AV101" i="26" a="1"/>
  <c r="BG65" i="26" a="1"/>
  <c r="BD43" i="26" a="1"/>
  <c r="C508" i="22" a="1"/>
  <c r="AS236" i="26" a="1"/>
  <c r="BD358" i="26" a="1"/>
  <c r="AJ128" i="26" a="1"/>
  <c r="BM123" i="26" a="1"/>
  <c r="BH115" i="26" a="1"/>
  <c r="AS153" i="26" a="1"/>
  <c r="BH153" i="26" a="1"/>
  <c r="AV351" i="26" a="1"/>
  <c r="AB16" i="26" a="1"/>
  <c r="D281" i="22" a="1"/>
  <c r="AT138" i="26" a="1"/>
  <c r="BF178" i="26" a="1"/>
  <c r="BF171" i="26" a="1"/>
  <c r="AE287" i="26" a="1"/>
  <c r="F717" i="22" a="1"/>
  <c r="D528" i="22" a="1"/>
  <c r="BG139" i="26" a="1"/>
  <c r="AJ158" i="26" a="1"/>
  <c r="AU72" i="26" a="1"/>
  <c r="AI179" i="26" a="1"/>
  <c r="F172" i="22" a="1"/>
  <c r="E509" i="22" a="1"/>
  <c r="AH33" i="26" a="1"/>
  <c r="AF51" i="26" a="1"/>
  <c r="BH130" i="26" a="1"/>
  <c r="AW86" i="26" a="1"/>
  <c r="AS318" i="26" a="1"/>
  <c r="AW284" i="26" a="1"/>
  <c r="M347" i="26" a="1"/>
  <c r="E290" i="26" a="1"/>
  <c r="BI21" i="26" a="1"/>
  <c r="BD344" i="26" a="1"/>
  <c r="BH325" i="26" a="1"/>
  <c r="AJ343" i="26" a="1"/>
  <c r="AU103" i="26" a="1"/>
  <c r="J114" i="26" a="1"/>
  <c r="AS59" i="26" a="1"/>
  <c r="F212" i="22" a="1"/>
  <c r="AS346" i="26" a="1"/>
  <c r="BE80" i="26" a="1"/>
  <c r="BM280" i="26" a="1"/>
  <c r="AE363" i="26" a="1"/>
  <c r="AE247" i="26" a="1"/>
  <c r="I130" i="26" a="1"/>
  <c r="F125" i="22" a="1"/>
  <c r="BM206" i="26" a="1"/>
  <c r="T112" i="26" a="1"/>
  <c r="AJ99" i="26" a="1"/>
  <c r="BA138" i="26" a="1"/>
  <c r="AU289" i="26" a="1"/>
  <c r="AU117" i="26" a="1"/>
  <c r="AH277" i="26" a="1"/>
  <c r="E172" i="22" a="1"/>
  <c r="Z80" i="26" a="1"/>
  <c r="J107" i="26" a="1"/>
  <c r="AQ270" i="26" a="1"/>
  <c r="AS312" i="26" a="1"/>
  <c r="U61" i="26" a="1"/>
  <c r="P14" i="26" a="1"/>
  <c r="F364" i="22" a="1"/>
  <c r="AI113" i="26" a="1"/>
  <c r="E785" i="22" a="1"/>
  <c r="BA308" i="26" a="1"/>
  <c r="BE243" i="26" a="1"/>
  <c r="AE308" i="26" a="1"/>
  <c r="AS185" i="26" a="1"/>
  <c r="AW252" i="26" a="1"/>
  <c r="AK39" i="26" a="1"/>
  <c r="AQ156" i="26" a="1"/>
  <c r="BD191" i="26" a="1"/>
  <c r="BE276" i="26" a="1"/>
  <c r="AW274" i="26" a="1"/>
  <c r="AV154" i="26" a="1"/>
  <c r="BH243" i="26" a="1"/>
  <c r="AF329" i="26" a="1"/>
  <c r="BG343" i="26" a="1"/>
  <c r="T100" i="26" a="1"/>
  <c r="AI251" i="26" a="1"/>
  <c r="AS290" i="26" a="1"/>
  <c r="AR278" i="26" a="1"/>
  <c r="BI224" i="26" a="1"/>
  <c r="BE32" i="26" a="1"/>
  <c r="BA157" i="26" a="1"/>
  <c r="AH363" i="26" a="1"/>
  <c r="AO85" i="26" a="1"/>
  <c r="AW328" i="26" a="1"/>
  <c r="BD180" i="26" a="1"/>
  <c r="C596" i="22" a="1"/>
  <c r="E395" i="22" a="1"/>
  <c r="AO278" i="26" a="1"/>
  <c r="D957" i="22" a="1"/>
  <c r="AT29" i="26" a="1"/>
  <c r="AG95" i="26" a="1"/>
  <c r="AT172" i="26" a="1"/>
  <c r="AJ29" i="26" a="1"/>
  <c r="BI127" i="26" a="1"/>
  <c r="AW168" i="26" a="1"/>
  <c r="BH212" i="26" a="1"/>
  <c r="BM268" i="26" a="1"/>
  <c r="BM186" i="26" a="1"/>
  <c r="Z275" i="26" a="1"/>
  <c r="AA289" i="26" a="1"/>
  <c r="C621" i="22" a="1"/>
  <c r="AA43" i="26" a="1"/>
  <c r="AR351" i="26" a="1"/>
  <c r="AB95" i="26" a="1"/>
  <c r="G5" i="26" a="1"/>
  <c r="AI154" i="26" a="1"/>
  <c r="W133" i="26" a="1"/>
  <c r="AF20" i="26" a="1"/>
  <c r="BC74" i="26" a="1"/>
  <c r="AF168" i="26" a="1"/>
  <c r="C26" i="22" a="1"/>
  <c r="BE157" i="26" a="1"/>
  <c r="C283" i="22" a="1"/>
  <c r="D908" i="22" a="1"/>
  <c r="BD80" i="26" a="1"/>
  <c r="BD45" i="26" a="1"/>
  <c r="AV37" i="26" a="1"/>
  <c r="C128" i="22" a="1"/>
  <c r="AI189" i="26" a="1"/>
  <c r="BD318" i="26" a="1"/>
  <c r="C387" i="22" a="1"/>
  <c r="I37" i="26" a="1"/>
  <c r="AS189" i="26" a="1"/>
  <c r="C127" i="22" a="1"/>
  <c r="E736" i="22" a="1"/>
  <c r="AT323" i="26" a="1"/>
  <c r="AA247" i="26" a="1"/>
  <c r="D270" i="22" a="1"/>
  <c r="BM224" i="26" a="1"/>
  <c r="BH285" i="26" a="1"/>
  <c r="C44" i="22" a="1"/>
  <c r="F359" i="22" a="1"/>
  <c r="BD234" i="26" a="1"/>
  <c r="T64" i="26" a="1"/>
  <c r="AI117" i="26" a="1"/>
  <c r="AU36" i="26" a="1"/>
  <c r="AG63" i="26" a="1"/>
  <c r="AH313" i="26" a="1"/>
  <c r="C661" i="22" a="1"/>
  <c r="C846" i="22" a="1"/>
  <c r="BM128" i="26" a="1"/>
  <c r="BG273" i="26" a="1"/>
  <c r="Z51" i="26" a="1"/>
  <c r="AA192" i="26" a="1"/>
  <c r="AR315" i="26" a="1"/>
  <c r="C520" i="22" a="1"/>
  <c r="AI28" i="26" a="1"/>
  <c r="F948" i="22" a="1"/>
  <c r="AH109" i="26" a="1"/>
  <c r="AO113" i="26" a="1"/>
  <c r="AU332" i="26" a="1"/>
  <c r="U273" i="26" a="1"/>
  <c r="E993" i="22" a="1"/>
  <c r="BG19" i="26" a="1"/>
  <c r="BD88" i="26" a="1"/>
  <c r="AV61" i="26" a="1"/>
  <c r="AW333" i="26" a="1"/>
  <c r="J29" i="26" a="1"/>
  <c r="U310" i="26" a="1"/>
  <c r="P120" i="26" a="1"/>
  <c r="AB234" i="26" a="1"/>
  <c r="C886" i="22" a="1"/>
  <c r="BC124" i="26" a="1"/>
  <c r="E754" i="22" a="1"/>
  <c r="BC14" i="26" a="1"/>
  <c r="AV77" i="26" a="1"/>
  <c r="P140" i="26" a="1"/>
  <c r="T274" i="26" a="1"/>
  <c r="AQ340" i="26" a="1"/>
  <c r="BA273" i="26" a="1"/>
  <c r="AE38" i="26" a="1"/>
  <c r="AI162" i="26" a="1"/>
  <c r="I279" i="26" a="1"/>
  <c r="BF350" i="26" a="1"/>
  <c r="J205" i="26" a="1"/>
  <c r="AQ285" i="26" a="1"/>
  <c r="AA73" i="26" a="1"/>
  <c r="E571" i="22" a="1"/>
  <c r="BH64" i="26" a="1"/>
  <c r="AR126" i="26" a="1"/>
  <c r="M211" i="26" a="1"/>
  <c r="BE313" i="26" a="1"/>
  <c r="BA93" i="26" a="1"/>
  <c r="AE50" i="26" a="1"/>
  <c r="AE280" i="26" a="1"/>
  <c r="I248" i="26" a="1"/>
  <c r="C665" i="22" a="1"/>
  <c r="AA28" i="26" a="1"/>
  <c r="P137" i="26" a="1"/>
  <c r="BH187" i="26" a="1"/>
  <c r="F357" i="22" a="1"/>
  <c r="BD349" i="26" a="1"/>
  <c r="BI95" i="26" a="1"/>
  <c r="AW263" i="26" a="1"/>
  <c r="AQ113" i="26" a="1"/>
  <c r="C205" i="22" a="1"/>
  <c r="E674" i="22" a="1"/>
  <c r="AS85" i="26" a="1"/>
  <c r="AT218" i="26" a="1"/>
  <c r="BC172" i="26" a="1"/>
  <c r="AW71" i="26" a="1"/>
  <c r="AV127" i="26" a="1"/>
  <c r="U120" i="26" a="1"/>
  <c r="BC355" i="26" a="1"/>
  <c r="I162" i="26" a="1"/>
  <c r="AW156" i="26" a="1"/>
  <c r="T188" i="26" a="1"/>
  <c r="F550" i="22" a="1"/>
  <c r="BI90" i="26" a="1"/>
  <c r="BI244" i="26" a="1"/>
  <c r="BH50" i="26" a="1"/>
  <c r="D650" i="22" a="1"/>
  <c r="AO91" i="26" a="1"/>
  <c r="AR360" i="26" a="1"/>
  <c r="T31" i="26" a="1"/>
  <c r="D844" i="22" a="1"/>
  <c r="AB285" i="26" a="1"/>
  <c r="AS351" i="26" a="1"/>
  <c r="E605" i="22" a="1"/>
  <c r="F259" i="22" a="1"/>
  <c r="BD158" i="26" a="1"/>
  <c r="AQ277" i="26" a="1"/>
  <c r="BC117" i="26" a="1"/>
  <c r="AK308" i="26" a="1"/>
  <c r="BD47" i="26" a="1"/>
  <c r="AV12" i="26" a="1"/>
  <c r="C40" i="22" a="1"/>
  <c r="AS263" i="26" a="1"/>
  <c r="AB194" i="26" a="1"/>
  <c r="AE324" i="26" a="1"/>
  <c r="M251" i="26" a="1"/>
  <c r="BM230" i="26" a="1"/>
  <c r="J297" i="26" a="1"/>
  <c r="AH262" i="26" a="1"/>
  <c r="E645" i="22" a="1"/>
  <c r="D304" i="22" a="1"/>
  <c r="AO261" i="26" a="1"/>
  <c r="BI169" i="26" a="1"/>
  <c r="BE120" i="26" a="1"/>
  <c r="AT162" i="26" a="1"/>
  <c r="AF134" i="26" a="1"/>
  <c r="BE107" i="26" a="1"/>
  <c r="E278" i="22" a="1"/>
  <c r="AG172" i="26" a="1"/>
  <c r="AA137" i="26" a="1"/>
  <c r="P204" i="26" a="1"/>
  <c r="I262" i="26" a="1"/>
  <c r="AQ179" i="26" a="1"/>
  <c r="U245" i="26" a="1"/>
  <c r="AO296" i="26" a="1"/>
  <c r="BE190" i="26" a="1"/>
  <c r="E1000" i="22" a="1"/>
  <c r="AH180" i="26" a="1"/>
  <c r="BC338" i="26" a="1"/>
  <c r="AK326" i="26" a="1"/>
  <c r="BC151" i="26" a="1"/>
  <c r="AA269" i="26" a="1"/>
  <c r="M260" i="26" a="1"/>
  <c r="I340" i="26" a="1"/>
  <c r="AJ213" i="26" a="1"/>
  <c r="P141" i="26" a="1"/>
  <c r="BG332" i="26" a="1"/>
  <c r="J317" i="26" a="1"/>
  <c r="AW167" i="26" a="1"/>
  <c r="AF74" i="26" a="1"/>
  <c r="F898" i="22" a="1"/>
  <c r="BG10" i="26" a="1"/>
  <c r="AU181" i="26" a="1"/>
  <c r="C505" i="22" a="1"/>
  <c r="AK252" i="26" a="1"/>
  <c r="AE66" i="26" a="1"/>
  <c r="BF55" i="26" a="1"/>
  <c r="AE329" i="26" a="1"/>
  <c r="AF104" i="26" a="1"/>
  <c r="AE15" i="26" a="1"/>
  <c r="AR232" i="26" a="1"/>
  <c r="F351" i="22" a="1"/>
  <c r="BM19" i="26" a="1"/>
  <c r="BM17" i="26" a="1"/>
  <c r="F699" i="22" a="1"/>
  <c r="D841" i="22" a="1"/>
  <c r="AQ90" i="26" a="1"/>
  <c r="AG236" i="26" a="1"/>
  <c r="M224" i="26" a="1"/>
  <c r="P185" i="26" a="1"/>
  <c r="E330" i="22" a="1"/>
  <c r="C419" i="22" a="1"/>
  <c r="D433" i="22" a="1"/>
  <c r="E866" i="22" a="1"/>
  <c r="AK178" i="26" a="1"/>
  <c r="AV336" i="26" a="1"/>
  <c r="AF338" i="26" a="1"/>
  <c r="AU346" i="26" a="1"/>
  <c r="AR81" i="26" a="1"/>
  <c r="AI289" i="26" a="1"/>
  <c r="BA340" i="26" a="1"/>
  <c r="C782" i="22" a="1"/>
  <c r="AK168" i="26" a="1"/>
  <c r="AW77" i="26" a="1"/>
  <c r="AG310" i="26" a="1"/>
  <c r="AI53" i="26" a="1"/>
  <c r="AW272" i="26" a="1"/>
  <c r="AV289" i="26" a="1"/>
  <c r="AO81" i="26" a="1"/>
  <c r="AA57" i="26" a="1"/>
  <c r="BD263" i="26" a="1"/>
  <c r="AI296" i="26" a="1"/>
  <c r="P70" i="26" a="1"/>
  <c r="J166" i="26" a="1"/>
  <c r="AE111" i="26" a="1"/>
  <c r="AB66" i="26" a="1"/>
  <c r="J327" i="26" a="1"/>
  <c r="C480" i="22" a="1"/>
  <c r="AO339" i="26" a="1"/>
  <c r="AF95" i="26" a="1"/>
  <c r="AV39" i="26" a="1"/>
  <c r="AI54" i="26" a="1"/>
  <c r="AJ253" i="26" a="1"/>
  <c r="BM361" i="26" a="1"/>
  <c r="AA46" i="26" a="1"/>
  <c r="BM91" i="26" a="1"/>
  <c r="BH296" i="26" a="1"/>
  <c r="AJ104" i="26" a="1"/>
  <c r="P246" i="26" a="1"/>
  <c r="P51" i="26" a="1"/>
  <c r="J192" i="26" a="1"/>
  <c r="U125" i="26" a="1"/>
  <c r="AT295" i="26" a="1"/>
  <c r="C101" i="22" a="1"/>
  <c r="F827" i="22" a="1"/>
  <c r="BA179" i="26" a="1"/>
  <c r="D640" i="22" a="1"/>
  <c r="AJ270" i="26" a="1"/>
  <c r="AO219" i="26" a="1"/>
  <c r="AJ325" i="26" a="1"/>
  <c r="AS122" i="26" a="1"/>
  <c r="AA165" i="26" a="1"/>
  <c r="I86" i="26" a="1"/>
  <c r="AW261" i="26" a="1"/>
  <c r="P112" i="26" a="1"/>
  <c r="AB232" i="26" a="1"/>
  <c r="D686" i="22" a="1"/>
  <c r="AF333" i="26" a="1"/>
  <c r="AS17" i="26" a="1"/>
  <c r="BA174" i="26" a="1"/>
  <c r="D189" i="22" a="1"/>
  <c r="P134" i="26" a="1"/>
  <c r="C441" i="22" a="1"/>
  <c r="H243" i="26" a="1"/>
  <c r="AQ5" i="26" a="1"/>
  <c r="AQ103" i="26" a="1"/>
  <c r="D652" i="22" a="1"/>
  <c r="BE151" i="26" a="1"/>
  <c r="Z107" i="26" a="1"/>
  <c r="BE248" i="26" a="1"/>
  <c r="T68" i="26" a="1"/>
  <c r="T270" i="26" a="1"/>
  <c r="AS50" i="26" a="1"/>
  <c r="C149" i="22" a="1"/>
  <c r="AW89" i="26" a="1"/>
  <c r="AV288" i="26" a="1"/>
  <c r="I19" i="26" a="1"/>
  <c r="M81" i="26" a="1"/>
  <c r="J349" i="26" a="1"/>
  <c r="E756" i="22" a="1"/>
  <c r="AR29" i="26" a="1"/>
  <c r="D952" i="22" a="1"/>
  <c r="D729" i="22" a="1"/>
  <c r="BG23" i="26" a="1"/>
  <c r="BC332" i="26" a="1"/>
  <c r="Z243" i="26" a="1"/>
  <c r="AO75" i="26" a="1"/>
  <c r="AG245" i="26" a="1"/>
  <c r="BA328" i="26" a="1"/>
  <c r="AG354" i="26" a="1"/>
  <c r="E857" i="22" a="1"/>
  <c r="C382" i="22" a="1"/>
  <c r="E8" i="22" a="1"/>
  <c r="AH115" i="26" a="1"/>
  <c r="AG83" i="26" a="1"/>
  <c r="AR245" i="26" a="1"/>
  <c r="AR260" i="26" a="1"/>
  <c r="AF234" i="26" a="1"/>
  <c r="AV46" i="26" a="1"/>
  <c r="AF100" i="26" a="1"/>
  <c r="I126" i="26" a="1"/>
  <c r="BD326" i="26" a="1"/>
  <c r="J60" i="26" a="1"/>
  <c r="AG272" i="26" a="1"/>
  <c r="M275" i="26" a="1"/>
  <c r="E352" i="26" a="1"/>
  <c r="F353" i="22" a="1"/>
  <c r="AQ39" i="26" a="1"/>
  <c r="C315" i="22" a="1"/>
  <c r="AV181" i="26" a="1"/>
  <c r="AE323" i="26" a="1"/>
  <c r="BD271" i="26" a="1"/>
  <c r="AF12" i="26" a="1"/>
  <c r="AF130" i="26" a="1"/>
  <c r="AS108" i="26" a="1"/>
  <c r="AH134" i="26" a="1"/>
  <c r="BA357" i="26" a="1"/>
  <c r="BD274" i="26" a="1"/>
  <c r="J191" i="26" a="1"/>
  <c r="AH331" i="26" a="1"/>
  <c r="AA320" i="26" a="1"/>
  <c r="G353" i="26" a="1"/>
  <c r="BM28" i="26" a="1"/>
  <c r="AW75" i="26" a="1"/>
  <c r="AI285" i="26" a="1"/>
  <c r="AS96" i="26" a="1"/>
  <c r="AW154" i="26" a="1"/>
  <c r="Z269" i="26" a="1"/>
  <c r="AT303" i="26" a="1"/>
  <c r="E934" i="22" a="1"/>
  <c r="AQ327" i="26" a="1"/>
  <c r="BD316" i="26" a="1"/>
  <c r="AV160" i="26" a="1"/>
  <c r="D904" i="22" a="1"/>
  <c r="C629" i="22" a="1"/>
  <c r="AR53" i="26" a="1"/>
  <c r="AF206" i="26" a="1"/>
  <c r="AO127" i="26" a="1"/>
  <c r="T90" i="26" a="1"/>
  <c r="BH246" i="26" a="1"/>
  <c r="J281" i="26" a="1"/>
  <c r="I55" i="26" a="1"/>
  <c r="Z330" i="26" a="1"/>
  <c r="AI180" i="26" a="1"/>
  <c r="F913" i="22" a="1"/>
  <c r="AW141" i="26" a="1"/>
  <c r="D950" i="22" a="1"/>
  <c r="BE234" i="26" a="1"/>
  <c r="BC269" i="26" a="1"/>
  <c r="BM246" i="26" a="1"/>
  <c r="BH310" i="26" a="1"/>
  <c r="AH357" i="26" a="1"/>
  <c r="Z42" i="26" a="1"/>
  <c r="I79" i="26" a="1"/>
  <c r="Z14" i="26" a="1"/>
  <c r="AA81" i="26" a="1"/>
  <c r="I140" i="26" a="1"/>
  <c r="BD18" i="26" a="1"/>
  <c r="AH248" i="26" a="1"/>
  <c r="G118" i="26" a="1"/>
  <c r="D724" i="22" a="1"/>
  <c r="AJ139" i="26" a="1"/>
  <c r="AU124" i="26" a="1"/>
  <c r="AW161" i="26" a="1"/>
  <c r="AK125" i="26" a="1"/>
  <c r="BI159" i="26" a="1"/>
  <c r="AH41" i="26" a="1"/>
  <c r="AH30" i="26" a="1"/>
  <c r="BF175" i="26" a="1"/>
  <c r="BH330" i="26" a="1"/>
  <c r="Z336" i="26" a="1"/>
  <c r="AJ194" i="26" a="1"/>
  <c r="U39" i="26" a="1"/>
  <c r="M326" i="26" a="1"/>
  <c r="T136" i="26" a="1"/>
  <c r="BE10" i="26" a="1"/>
  <c r="F261" i="22" a="1"/>
  <c r="BG251" i="26" a="1"/>
  <c r="F510" i="22" a="1"/>
  <c r="AU71" i="26" a="1"/>
  <c r="BF87" i="26" a="1"/>
  <c r="BD189" i="26" a="1"/>
  <c r="U177" i="26" a="1"/>
  <c r="AJ199" i="26" a="1"/>
  <c r="AA119" i="26" a="1"/>
  <c r="M65" i="26" a="1"/>
  <c r="U318" i="26" a="1"/>
  <c r="M328" i="26" a="1"/>
  <c r="T272" i="26" a="1"/>
  <c r="AQ89" i="26" a="1"/>
  <c r="AF123" i="26" a="1"/>
  <c r="H349" i="26" a="1"/>
  <c r="BG40" i="26" a="1"/>
  <c r="AT109" i="26" a="1"/>
  <c r="AK71" i="26" a="1"/>
  <c r="BH348" i="26" a="1"/>
  <c r="BC343" i="26" a="1"/>
  <c r="BA167" i="26" a="1"/>
  <c r="AS130" i="26" a="1"/>
  <c r="AF339" i="26" a="1"/>
  <c r="AO13" i="26" a="1"/>
  <c r="BA297" i="26" a="1"/>
  <c r="J252" i="26" a="1"/>
  <c r="P33" i="26" a="1"/>
  <c r="T184" i="26" a="1"/>
  <c r="AH16" i="26" a="1"/>
  <c r="F294" i="22" a="1"/>
  <c r="T128" i="26" a="1"/>
  <c r="F689" i="22" a="1"/>
  <c r="AW193" i="26" a="1"/>
  <c r="F27" i="22" a="1"/>
  <c r="I112" i="26" a="1"/>
  <c r="BF38" i="26" a="1"/>
  <c r="AE89" i="26" a="1"/>
  <c r="BM289" i="26" a="1"/>
  <c r="BA268" i="26" a="1"/>
  <c r="AR355" i="26" a="1"/>
  <c r="AI298" i="26" a="1"/>
  <c r="BF244" i="26" a="1"/>
  <c r="BI206" i="26" a="1"/>
  <c r="C408" i="22" a="1"/>
  <c r="BF17" i="26" a="1"/>
  <c r="AW298" i="26" a="1"/>
  <c r="AU115" i="26" a="1"/>
  <c r="AR100" i="26" a="1"/>
  <c r="AW65" i="26" a="1"/>
  <c r="F613" i="22" a="1"/>
  <c r="AV319" i="26" a="1"/>
  <c r="E701" i="22" a="1"/>
  <c r="AB298" i="26" a="1"/>
  <c r="P106" i="26" a="1"/>
  <c r="AF67" i="26" a="1"/>
  <c r="J204" i="26" a="1"/>
  <c r="AA279" i="26" a="1"/>
  <c r="T260" i="26" a="1"/>
  <c r="AG213" i="26" a="1"/>
  <c r="AW303" i="26" a="1"/>
  <c r="AF322" i="26" a="1"/>
  <c r="E432" i="22" a="1"/>
  <c r="E600" i="22" a="1"/>
  <c r="W271" i="26" a="1"/>
  <c r="BA33" i="26" a="1"/>
  <c r="F159" i="26" a="1"/>
  <c r="C174" i="26" a="1"/>
  <c r="AS94" i="26" a="1"/>
  <c r="D133" i="26" a="1"/>
  <c r="AK261" i="26" a="1"/>
  <c r="D694" i="22" a="1"/>
  <c r="AU327" i="26" a="1"/>
  <c r="BE158" i="26" a="1"/>
  <c r="BI97" i="26" a="1"/>
  <c r="AF127" i="26" a="1"/>
  <c r="AW110" i="26" a="1"/>
  <c r="BF280" i="26" a="1"/>
  <c r="BG166" i="26" a="1"/>
  <c r="F22" i="22" a="1"/>
  <c r="AJ87" i="26" a="1"/>
  <c r="BI183" i="26" a="1"/>
  <c r="BH175" i="26" a="1"/>
  <c r="AG10" i="26" a="1"/>
  <c r="AT181" i="26" a="1"/>
  <c r="AK249" i="26" a="1"/>
  <c r="AE361" i="26" a="1"/>
  <c r="BE315" i="26" a="1"/>
  <c r="D943" i="22" a="1"/>
  <c r="AH73" i="26" a="1"/>
  <c r="E586" i="22" a="1"/>
  <c r="D968" i="22" a="1"/>
  <c r="F178" i="22" a="1"/>
  <c r="C193" i="22" a="1"/>
  <c r="AQ32" i="26" a="1"/>
  <c r="E184" i="22" a="1"/>
  <c r="D53" i="22" a="1"/>
  <c r="AH35" i="26" a="1"/>
  <c r="BA261" i="26" a="1"/>
  <c r="AH348" i="26" a="1"/>
  <c r="M237" i="26" a="1"/>
  <c r="BE55" i="26" a="1"/>
  <c r="AU105" i="26" a="1"/>
  <c r="AR230" i="26" a="1"/>
  <c r="AW81" i="26" a="1"/>
  <c r="M33" i="26" a="1"/>
  <c r="P288" i="26" a="1"/>
  <c r="I42" i="26" a="1"/>
  <c r="P340" i="26" a="1"/>
  <c r="F649" i="22" a="1"/>
  <c r="AQ36" i="26" a="1"/>
  <c r="E24" i="22" a="1"/>
  <c r="AW95" i="26" a="1"/>
  <c r="AT262" i="26" a="1"/>
  <c r="BG156" i="26" a="1"/>
  <c r="D614" i="22" a="1"/>
  <c r="BH42" i="26" a="1"/>
  <c r="BG174" i="26" a="1"/>
  <c r="E649" i="22" a="1"/>
  <c r="AJ290" i="26" a="1"/>
  <c r="AR350" i="26" a="1"/>
  <c r="BH20" i="26" a="1"/>
  <c r="AT171" i="26" a="1"/>
  <c r="AK236" i="26" a="1"/>
  <c r="AO5" i="26" a="1"/>
  <c r="D345" i="22" a="1"/>
  <c r="AB319" i="26" a="1"/>
  <c r="AK335" i="26" a="1"/>
  <c r="AU118" i="26" a="1"/>
  <c r="BI122" i="26" a="1"/>
  <c r="AS269" i="26" a="1"/>
  <c r="J120" i="26" a="1"/>
  <c r="AQ83" i="26" a="1"/>
  <c r="AW16" i="26" a="1"/>
  <c r="AF319" i="26" a="1"/>
  <c r="C936" i="22" a="1"/>
  <c r="BC33" i="26" a="1"/>
  <c r="AB171" i="26" a="1"/>
  <c r="AB46" i="26" a="1"/>
  <c r="AU77" i="26" a="1"/>
  <c r="AU85" i="26" a="1"/>
  <c r="AK54" i="26" a="1"/>
  <c r="AR22" i="26" a="1"/>
  <c r="C16" i="22" a="1"/>
  <c r="BC71" i="26" a="1"/>
  <c r="D577" i="22" a="1"/>
  <c r="BM337" i="26" a="1"/>
  <c r="Z98" i="26" a="1"/>
  <c r="I85" i="26" a="1"/>
  <c r="BM177" i="26" a="1"/>
  <c r="E635" i="22" a="1"/>
  <c r="C975" i="22" a="1"/>
  <c r="AW128" i="26" a="1"/>
  <c r="D436" i="22" a="1"/>
  <c r="BG93" i="26" a="1"/>
  <c r="C691" i="22" a="1"/>
  <c r="C557" i="22" a="1"/>
  <c r="AV269" i="26" a="1"/>
  <c r="BE181" i="26" a="1"/>
  <c r="BI28" i="26" a="1"/>
  <c r="AJ211" i="26" a="1"/>
  <c r="BF120" i="26" a="1"/>
  <c r="AA248" i="26" a="1"/>
  <c r="T326" i="26" a="1"/>
  <c r="BF324" i="26" a="1"/>
  <c r="AG106" i="26" a="1"/>
  <c r="F292" i="22" a="1"/>
  <c r="E88" i="22" a="1"/>
  <c r="BA170" i="26" a="1"/>
  <c r="D925" i="22" a="1"/>
  <c r="AF49" i="26" a="1"/>
  <c r="D57" i="22" a="1"/>
  <c r="F160" i="22" a="1"/>
  <c r="D255" i="22" a="1"/>
  <c r="AW358" i="26" a="1"/>
  <c r="AE303" i="26" a="1"/>
  <c r="T39" i="26" a="1"/>
  <c r="AO360" i="26" a="1"/>
  <c r="AA190" i="26" a="1"/>
  <c r="AA115" i="26" a="1"/>
  <c r="J96" i="26" a="1"/>
  <c r="M289" i="26" a="1"/>
  <c r="E945" i="22" a="1"/>
  <c r="AR21" i="26" a="1"/>
  <c r="D891" i="22" a="1"/>
  <c r="BI317" i="26" a="1"/>
  <c r="AI358" i="26" a="1"/>
  <c r="BF37" i="26" a="1"/>
  <c r="AA313" i="26" a="1"/>
  <c r="BC277" i="26" a="1"/>
  <c r="AB99" i="26" a="1"/>
  <c r="U230" i="26" a="1"/>
  <c r="BI341" i="26" a="1"/>
  <c r="BA310" i="26" a="1"/>
  <c r="M170" i="26" a="1"/>
  <c r="AS168" i="26" a="1"/>
  <c r="C973" i="22" a="1"/>
  <c r="AW50" i="26" a="1"/>
  <c r="BC47" i="26" a="1"/>
  <c r="BF42" i="26" a="1"/>
  <c r="D612" i="22" a="1"/>
  <c r="AS193" i="26" a="1"/>
  <c r="BG248" i="26" a="1"/>
  <c r="AB270" i="26" a="1"/>
  <c r="C270" i="26" a="1"/>
  <c r="E326" i="22" a="1"/>
  <c r="AT63" i="26" a="1"/>
  <c r="AF110" i="26" a="1"/>
  <c r="BG155" i="26" a="1"/>
  <c r="Z69" i="26" a="1"/>
  <c r="Z100" i="26" a="1"/>
  <c r="AG39" i="26" a="1"/>
  <c r="D771" i="22" a="1"/>
  <c r="F368" i="22" a="1"/>
  <c r="AR269" i="26" a="1"/>
  <c r="BM270" i="26" a="1"/>
  <c r="AG130" i="26" a="1"/>
  <c r="AA89" i="26" a="1"/>
  <c r="AU86" i="26" a="1"/>
  <c r="T10" i="26" a="1"/>
  <c r="BD83" i="26" a="1"/>
  <c r="BF12" i="26" a="1"/>
  <c r="W13" i="26" a="1"/>
  <c r="F196" i="22" a="1"/>
  <c r="AJ123" i="26" a="1"/>
  <c r="BF140" i="26" a="1"/>
  <c r="C897" i="22" a="1"/>
  <c r="BD251" i="26" a="1"/>
  <c r="AS248" i="26" a="1"/>
  <c r="AG43" i="26" a="1"/>
  <c r="BG130" i="26" a="1"/>
  <c r="AG247" i="26" a="1"/>
  <c r="BG314" i="26" a="1"/>
  <c r="Z273" i="26" a="1"/>
  <c r="BH173" i="26" a="1"/>
  <c r="P274" i="26" a="1"/>
  <c r="BC345" i="26" a="1"/>
  <c r="M98" i="26" a="1"/>
  <c r="W358" i="26" a="1"/>
  <c r="E258" i="22" a="1"/>
  <c r="BM133" i="26" a="1"/>
  <c r="BF286" i="26" a="1"/>
  <c r="D562" i="22" a="1"/>
  <c r="AK230" i="26" a="1"/>
  <c r="AW349" i="26" a="1"/>
  <c r="BF328" i="26" a="1"/>
  <c r="BA313" i="26" a="1"/>
  <c r="AI327" i="26" a="1"/>
  <c r="AJ309" i="26" a="1"/>
  <c r="AI329" i="26" a="1"/>
  <c r="BC194" i="26" a="1"/>
  <c r="C647" i="22" a="1"/>
  <c r="BH139" i="26" a="1"/>
  <c r="J110" i="26" a="1"/>
  <c r="W275" i="26" a="1"/>
  <c r="AK205" i="26" a="1"/>
  <c r="BD237" i="26" a="1"/>
  <c r="BC252" i="26" a="1"/>
  <c r="BG68" i="26" a="1"/>
  <c r="AI160" i="26" a="1"/>
  <c r="AW88" i="26" a="1"/>
  <c r="AA135" i="26" a="1"/>
  <c r="AH218" i="26" a="1"/>
  <c r="BE278" i="26" a="1"/>
  <c r="BM225" i="26" a="1"/>
  <c r="BG78" i="26" a="1"/>
  <c r="M184" i="26" a="1"/>
  <c r="F517" i="22" a="1"/>
  <c r="AS103" i="26" a="1"/>
  <c r="AG320" i="26" a="1"/>
  <c r="D502" i="22" a="1"/>
  <c r="AJ75" i="26" a="1"/>
  <c r="AW87" i="26" a="1"/>
  <c r="AO20" i="26" a="1"/>
  <c r="Z30" i="26" a="1"/>
  <c r="AW278" i="26" a="1"/>
  <c r="AF106" i="26" a="1"/>
  <c r="AO125" i="26" a="1"/>
  <c r="AF133" i="26" a="1"/>
  <c r="AV260" i="26" a="1"/>
  <c r="AU321" i="26" a="1"/>
  <c r="BH277" i="26" a="1"/>
  <c r="BI342" i="26" a="1"/>
  <c r="AJ10" i="26" a="1"/>
  <c r="AG281" i="26" a="1"/>
  <c r="BM168" i="26" a="1"/>
  <c r="BI312" i="26" a="1"/>
  <c r="BC111" i="26" a="1"/>
  <c r="M230" i="26" a="1"/>
  <c r="BI219" i="26" a="1"/>
  <c r="G355" i="26" a="1"/>
  <c r="AR137" i="26" a="1"/>
  <c r="AH340" i="26" a="1"/>
  <c r="AH50" i="26" a="1"/>
  <c r="AE341" i="26" a="1"/>
  <c r="AI336" i="26" a="1"/>
  <c r="I224" i="26" a="1"/>
  <c r="M175" i="26" a="1"/>
  <c r="AE170" i="26" a="1"/>
  <c r="I336" i="26" a="1"/>
  <c r="BA183" i="26" a="1"/>
  <c r="F241" i="22" a="1"/>
  <c r="AS35" i="26" a="1"/>
  <c r="AH51" i="26" a="1"/>
  <c r="BD95" i="26" a="1"/>
  <c r="AR161" i="26" a="1"/>
  <c r="AJ57" i="26" a="1"/>
  <c r="AS102" i="26" a="1"/>
  <c r="AQ323" i="26" a="1"/>
  <c r="AS187" i="26" a="1"/>
  <c r="D417" i="22" a="1"/>
  <c r="U312" i="26" a="1"/>
  <c r="T123" i="26" a="1"/>
  <c r="Z64" i="26" a="1"/>
  <c r="BH362" i="26" a="1"/>
  <c r="AA58" i="26" a="1"/>
  <c r="AV131" i="26" a="1"/>
  <c r="E469" i="22" a="1"/>
  <c r="AT11" i="26" a="1"/>
  <c r="BD34" i="26" a="1"/>
  <c r="AG23" i="26" a="1"/>
  <c r="F692" i="22" a="1"/>
  <c r="BG126" i="26" a="1"/>
  <c r="AO118" i="26" a="1"/>
  <c r="AJ327" i="26" a="1"/>
  <c r="AK45" i="26" a="1"/>
  <c r="BH121" i="26" a="1"/>
  <c r="P260" i="26" a="1"/>
  <c r="P67" i="26" a="1"/>
  <c r="AK243" i="26" a="1"/>
  <c r="BE333" i="26" a="1"/>
  <c r="T322" i="26" a="1"/>
  <c r="J138" i="26" a="1"/>
  <c r="D243" i="22" a="1"/>
  <c r="AR169" i="26" a="1"/>
  <c r="AQ205" i="26" a="1"/>
  <c r="AQ62" i="26" a="1"/>
  <c r="D338" i="22" a="1"/>
  <c r="BE192" i="26" a="1"/>
  <c r="AA18" i="26" a="1"/>
  <c r="AU259" i="26" a="1"/>
  <c r="BC164" i="26" a="1"/>
  <c r="AU66" i="26" a="1"/>
  <c r="AA91" i="26" a="1"/>
  <c r="M320" i="26" a="1"/>
  <c r="AR76" i="26" a="1"/>
  <c r="C916" i="22" a="1"/>
  <c r="BF160" i="26" a="1"/>
  <c r="W171" i="26" a="1"/>
  <c r="BF57" i="26" a="1"/>
  <c r="BA269" i="26" a="1"/>
  <c r="AF55" i="26" a="1"/>
  <c r="F200" i="22" a="1"/>
  <c r="AR177" i="26" a="1"/>
  <c r="D18" i="22" a="1"/>
  <c r="M60" i="26" a="1"/>
  <c r="AW331" i="26" a="1"/>
  <c r="C401" i="22" a="1"/>
  <c r="BF34" i="26" a="1"/>
  <c r="C211" i="22" a="1"/>
  <c r="AA318" i="26" a="1"/>
  <c r="D633" i="22" a="1"/>
  <c r="BC96" i="26" a="1"/>
  <c r="BC46" i="26" a="1"/>
  <c r="AO82" i="26" a="1"/>
  <c r="AJ134" i="26" a="1"/>
  <c r="I186" i="26" a="1"/>
  <c r="AE41" i="26" a="1"/>
  <c r="J134" i="26" a="1"/>
  <c r="C870" i="22" a="1"/>
  <c r="BA192" i="26" a="1"/>
  <c r="AR310" i="26" a="1"/>
  <c r="BC262" i="26" a="1"/>
  <c r="AE343" i="26" a="1"/>
  <c r="AA333" i="26" a="1"/>
  <c r="AG329" i="26" a="1"/>
  <c r="AJ321" i="26" a="1"/>
  <c r="P158" i="26" a="1"/>
  <c r="BM132" i="26" a="1"/>
  <c r="W41" i="26" a="1"/>
  <c r="D545" i="22" a="1"/>
  <c r="C264" i="22" a="1"/>
  <c r="AJ330" i="26" a="1"/>
  <c r="AS90" i="26" a="1"/>
  <c r="AG309" i="26" a="1"/>
  <c r="AS238" i="26" a="1"/>
  <c r="AA171" i="26" a="1"/>
  <c r="AG347" i="26" a="1"/>
  <c r="AS280" i="26" a="1"/>
  <c r="AU45" i="26" a="1"/>
  <c r="AB359" i="26" a="1"/>
  <c r="T34" i="26" a="1"/>
  <c r="BM170" i="26" a="1"/>
  <c r="BH224" i="26" a="1"/>
  <c r="AU276" i="26" a="1"/>
  <c r="E479" i="22" a="1"/>
  <c r="AI83" i="26" a="1"/>
  <c r="E393" i="22" a="1"/>
  <c r="AO250" i="26" a="1"/>
  <c r="BC17" i="26" a="1"/>
  <c r="AE298" i="26" a="1"/>
  <c r="AT155" i="26" a="1"/>
  <c r="BI152" i="26" a="1"/>
  <c r="BC352" i="26" a="1"/>
  <c r="F136" i="22" a="1"/>
  <c r="AJ212" i="26" a="1"/>
  <c r="C512" i="22" a="1"/>
  <c r="AJ334" i="26" a="1"/>
  <c r="AS283" i="26" a="1"/>
  <c r="M93" i="26" a="1"/>
  <c r="AR219" i="26" a="1"/>
  <c r="F44" i="22" a="1"/>
  <c r="AS47" i="26" a="1"/>
  <c r="BI61" i="26" a="1"/>
  <c r="AV357" i="26" a="1"/>
  <c r="BC88" i="26" a="1"/>
  <c r="AB290" i="26" a="1"/>
  <c r="E15" i="22" a="1"/>
  <c r="E176" i="22" a="1"/>
  <c r="BI106" i="26" a="1"/>
  <c r="AK161" i="26" a="1"/>
  <c r="BE238" i="26" a="1"/>
  <c r="BH260" i="26" a="1"/>
  <c r="D634" i="22" a="1"/>
  <c r="AQ20" i="26" a="1"/>
  <c r="AK282" i="26" a="1"/>
  <c r="BI329" i="26" a="1"/>
  <c r="AO52" i="26" a="1"/>
  <c r="Z231" i="26" a="1"/>
  <c r="D163" i="22" a="1"/>
  <c r="AQ271" i="26" a="1"/>
  <c r="D137" i="22" a="1"/>
  <c r="AQ184" i="26" a="1"/>
  <c r="AW29" i="26" a="1"/>
  <c r="BM23" i="26" a="1"/>
  <c r="AG359" i="26" a="1"/>
  <c r="AH56" i="26" a="1"/>
  <c r="AW311" i="26" a="1"/>
  <c r="AS99" i="26" a="1"/>
  <c r="BE133" i="26" a="1"/>
  <c r="P75" i="26" a="1"/>
  <c r="U313" i="26" a="1"/>
  <c r="AA55" i="26" a="1"/>
  <c r="BG103" i="26" a="1"/>
  <c r="AR270" i="26" a="1"/>
  <c r="P322" i="26" a="1"/>
  <c r="BF167" i="26" a="1"/>
  <c r="AK280" i="26" a="1"/>
  <c r="P74" i="26" a="1"/>
  <c r="C972" i="22" a="1"/>
  <c r="AO47" i="26" a="1"/>
  <c r="BA176" i="26" a="1"/>
  <c r="AJ268" i="26" a="1"/>
  <c r="BE136" i="26" a="1"/>
  <c r="AV320" i="26" a="1"/>
  <c r="BC334" i="26" a="1"/>
  <c r="AE316" i="26" a="1"/>
  <c r="AI131" i="26" a="1"/>
  <c r="BE270" i="26" a="1"/>
  <c r="AR128" i="26" a="1"/>
  <c r="U166" i="26" a="1"/>
  <c r="BF90" i="26" a="1"/>
  <c r="M278" i="26" a="1"/>
  <c r="AU23" i="26" a="1"/>
  <c r="T263" i="26" a="1"/>
  <c r="BF238" i="26" a="1"/>
  <c r="AF189" i="26" a="1"/>
  <c r="E6" i="22" a="1"/>
  <c r="AJ187" i="26" a="1"/>
  <c r="AU165" i="26" a="1"/>
  <c r="AS224" i="26" a="1"/>
  <c r="AF327" i="26" a="1"/>
  <c r="Z105" i="26" a="1"/>
  <c r="P30" i="26" a="1"/>
  <c r="AO252" i="26" a="1"/>
  <c r="BI172" i="26" a="1"/>
  <c r="BG111" i="26" a="1"/>
  <c r="I44" i="26" a="1"/>
  <c r="J100" i="26" a="1"/>
  <c r="AH20" i="26" a="1"/>
  <c r="BG167" i="26" a="1"/>
  <c r="E466" i="22" a="1"/>
  <c r="BE62" i="26" a="1"/>
  <c r="AS55" i="26" a="1"/>
  <c r="BA130" i="26" a="1"/>
  <c r="AW189" i="26" a="1"/>
  <c r="AA162" i="26" a="1"/>
  <c r="AG249" i="26" a="1"/>
  <c r="AU131" i="26" a="1"/>
  <c r="AJ23" i="26" a="1"/>
  <c r="AW49" i="26" a="1"/>
  <c r="AW43" i="26" a="1"/>
  <c r="T108" i="26" a="1"/>
  <c r="AK30" i="26" a="1"/>
  <c r="AW324" i="26" a="1"/>
  <c r="AO191" i="26" a="1"/>
  <c r="AA127" i="26" a="1"/>
  <c r="E103" i="22" a="1"/>
  <c r="C932" i="22" a="1"/>
  <c r="C57" i="22" a="1"/>
  <c r="AK346" i="26" a="1"/>
  <c r="AG183" i="26" a="1"/>
  <c r="AJ125" i="26" a="1"/>
  <c r="AW191" i="26" a="1"/>
  <c r="J49" i="26" a="1"/>
  <c r="I261" i="26" a="1"/>
  <c r="I303" i="26" a="1"/>
  <c r="P76" i="26" a="1"/>
  <c r="Z72" i="26" a="1"/>
  <c r="P244" i="26" a="1"/>
  <c r="C682" i="22" a="1"/>
  <c r="BA31" i="26" a="1"/>
  <c r="AT263" i="26" a="1"/>
  <c r="E946" i="22" a="1"/>
  <c r="AJ237" i="26" a="1"/>
  <c r="E382" i="22" a="1"/>
  <c r="AS206" i="26" a="1"/>
  <c r="AW279" i="26" a="1"/>
  <c r="AT154" i="26" a="1"/>
  <c r="AJ287" i="26" a="1"/>
  <c r="M40" i="26" a="1"/>
  <c r="AA212" i="26" a="1"/>
  <c r="AA98" i="26" a="1"/>
  <c r="P315" i="26" a="1"/>
  <c r="I68" i="26" a="1"/>
  <c r="BI336" i="26" a="1"/>
  <c r="F161" i="22" a="1"/>
  <c r="BG190" i="26" a="1"/>
  <c r="E72" i="22" a="1"/>
  <c r="AK74" i="26" a="1"/>
  <c r="BM269" i="26" a="1"/>
  <c r="E530" i="22" a="1"/>
  <c r="AT275" i="26" a="1"/>
  <c r="AG355" i="26" a="1"/>
  <c r="AT320" i="26" a="1"/>
  <c r="AB273" i="26" a="1"/>
  <c r="BD348" i="26" a="1"/>
  <c r="BA218" i="26" a="1"/>
  <c r="M118" i="26" a="1"/>
  <c r="I332" i="26" a="1"/>
  <c r="AB107" i="26" a="1"/>
  <c r="C634" i="22" a="1"/>
  <c r="AS134" i="26" a="1"/>
  <c r="AB243" i="26" a="1"/>
  <c r="AV331" i="26" a="1"/>
  <c r="D871" i="22" a="1"/>
  <c r="BC347" i="26" a="1"/>
  <c r="BC159" i="26" a="1"/>
  <c r="AE340" i="26" a="1"/>
  <c r="E220" i="22" a="1"/>
  <c r="F284" i="22" a="1"/>
  <c r="AW98" i="26" a="1"/>
  <c r="AQ51" i="26" a="1"/>
  <c r="AJ106" i="26" a="1"/>
  <c r="AI159" i="26" a="1"/>
  <c r="AJ129" i="26" a="1"/>
  <c r="BG328" i="26" a="1"/>
  <c r="AO102" i="26" a="1"/>
  <c r="AA356" i="26" a="1"/>
  <c r="AO89" i="26" a="1"/>
  <c r="J259" i="26" a="1"/>
  <c r="AQ93" i="26" a="1"/>
  <c r="D791" i="22" a="1"/>
  <c r="BA15" i="26" a="1"/>
  <c r="F468" i="22" a="1"/>
  <c r="AT112" i="26" a="1"/>
  <c r="AK14" i="26" a="1"/>
  <c r="BH32" i="26" a="1"/>
  <c r="AS274" i="26" a="1"/>
  <c r="BI247" i="26" a="1"/>
  <c r="AW124" i="26" a="1"/>
  <c r="AW351" i="26" a="1"/>
  <c r="P232" i="26" a="1"/>
  <c r="G298" i="26" a="1"/>
  <c r="F706" i="22" a="1"/>
  <c r="E288" i="22" a="1"/>
  <c r="D415" i="22" a="1"/>
  <c r="AR282" i="26" a="1"/>
  <c r="C727" i="22" a="1"/>
  <c r="D122" i="22" a="1"/>
  <c r="AE188" i="26" a="1"/>
  <c r="C883" i="22" a="1"/>
  <c r="AU278" i="26" a="1"/>
  <c r="BI158" i="26" a="1"/>
  <c r="AF314" i="26" a="1"/>
  <c r="C140" i="22" a="1"/>
  <c r="F155" i="22" a="1"/>
  <c r="E385" i="22" a="1"/>
  <c r="U334" i="26" a="1"/>
  <c r="BD98" i="26" a="1"/>
  <c r="E692" i="22" a="1"/>
  <c r="AW92" i="26" a="1"/>
  <c r="AO141" i="26" a="1"/>
  <c r="AH54" i="26" a="1"/>
  <c r="F723" i="22" a="1"/>
  <c r="F639" i="22" a="1"/>
  <c r="D619" i="22" a="1"/>
  <c r="P135" i="26" a="1"/>
  <c r="BG29" i="26" a="1"/>
  <c r="AE13" i="26" a="1"/>
  <c r="AI164" i="26" a="1"/>
  <c r="BM311" i="26" a="1"/>
  <c r="E757" i="22" a="1"/>
  <c r="BH67" i="26" a="1"/>
  <c r="D707" i="22" a="1"/>
  <c r="BF86" i="26" a="1"/>
  <c r="E792" i="22" a="1"/>
  <c r="AQ185" i="26" a="1"/>
  <c r="AW51" i="26" a="1"/>
  <c r="BA70" i="26" a="1"/>
  <c r="BC224" i="26" a="1"/>
  <c r="BF276" i="26" a="1"/>
  <c r="C192" i="22" a="1"/>
  <c r="BD48" i="26" a="1"/>
  <c r="AK213" i="26" a="1"/>
  <c r="AE211" i="26" a="1"/>
  <c r="AE282" i="26" a="1"/>
  <c r="Z60" i="26" a="1"/>
  <c r="I314" i="26" a="1"/>
  <c r="AE87" i="26" a="1"/>
  <c r="BF271" i="26" a="1"/>
  <c r="E144" i="22" a="1"/>
  <c r="F9" i="22" a="1"/>
  <c r="F48" i="22" a="1"/>
  <c r="C942" i="22" a="1"/>
  <c r="AW84" i="26" a="1"/>
  <c r="D921" i="22" a="1"/>
  <c r="E299" i="22" a="1"/>
  <c r="AS363" i="26" a="1"/>
  <c r="D591" i="22" a="1"/>
  <c r="E471" i="22" a="1"/>
  <c r="C398" i="22" a="1"/>
  <c r="AJ107" i="26" a="1"/>
  <c r="AJ252" i="26" a="1"/>
  <c r="C249" i="22" a="1"/>
  <c r="P175" i="26" a="1"/>
  <c r="E354" i="22" a="1"/>
  <c r="BM90" i="26" a="1"/>
  <c r="BD65" i="26" a="1"/>
  <c r="AS289" i="26" a="1"/>
  <c r="AS268" i="26" a="1"/>
  <c r="AJ259" i="26" a="1"/>
  <c r="M136" i="26" a="1"/>
  <c r="AA253" i="26" a="1"/>
  <c r="E27" i="22" a="1"/>
  <c r="BF68" i="26" a="1"/>
  <c r="BI279" i="26" a="1"/>
  <c r="AK157" i="26" a="1"/>
  <c r="AH129" i="26" a="1"/>
  <c r="T146" i="26" a="1"/>
  <c r="U194" i="26" a="1"/>
  <c r="E260" i="22" a="1"/>
  <c r="D954" i="22" a="1"/>
  <c r="BD37" i="26" a="1"/>
  <c r="BH357" i="26" a="1"/>
  <c r="AB39" i="26" a="1"/>
  <c r="AI97" i="26" a="1"/>
  <c r="AK248" i="26" a="1"/>
  <c r="J277" i="26" a="1"/>
  <c r="M338" i="26" a="1"/>
  <c r="T102" i="26" a="1"/>
  <c r="AW317" i="26" a="1"/>
  <c r="E962" i="22" a="1"/>
  <c r="AW225" i="26" a="1"/>
  <c r="BM64" i="26" a="1"/>
  <c r="AW337" i="26" a="1"/>
  <c r="BC51" i="26" a="1"/>
  <c r="AO224" i="26" a="1"/>
  <c r="AK310" i="26" a="1"/>
  <c r="AG123" i="26" a="1"/>
  <c r="AR268" i="26" a="1"/>
  <c r="AE362" i="26" a="1"/>
  <c r="BI278" i="26" a="1"/>
  <c r="AA350" i="26" a="1"/>
  <c r="T97" i="26" a="1"/>
  <c r="AU100" i="26" a="1"/>
  <c r="AA105" i="26" a="1"/>
  <c r="AH140" i="26" a="1"/>
  <c r="D453" i="22" a="1"/>
  <c r="BH74" i="26" a="1"/>
  <c r="BH137" i="26" a="1"/>
  <c r="BI89" i="26" a="1"/>
  <c r="AF13" i="26" a="1"/>
  <c r="BG247" i="26" a="1"/>
  <c r="AR39" i="26" a="1"/>
  <c r="BF118" i="26" a="1"/>
  <c r="AG246" i="26" a="1"/>
  <c r="BD104" i="26" a="1"/>
  <c r="AB97" i="26" a="1"/>
  <c r="I31" i="26" a="1"/>
  <c r="Z146" i="26" a="1"/>
  <c r="AA83" i="26" a="1"/>
  <c r="AA237" i="26" a="1"/>
  <c r="AE246" i="26" a="1"/>
  <c r="AU110" i="26" a="1"/>
  <c r="BE168" i="26" a="1"/>
  <c r="BM247" i="26" a="1"/>
  <c r="BC268" i="26" a="1"/>
  <c r="AW119" i="26" a="1"/>
  <c r="AE40" i="26" a="1"/>
  <c r="M30" i="26" a="1"/>
  <c r="BM190" i="26" a="1"/>
  <c r="AW235" i="26" a="1"/>
  <c r="E59" i="22" a="1"/>
  <c r="BC176" i="26" a="1"/>
  <c r="AT287" i="26" a="1"/>
  <c r="AK192" i="26" a="1"/>
  <c r="BE263" i="26" a="1"/>
  <c r="AW18" i="26" a="1"/>
  <c r="AE53" i="26" a="1"/>
  <c r="AG287" i="26" a="1"/>
  <c r="BG298" i="26" a="1"/>
  <c r="BI346" i="26" a="1"/>
  <c r="BM118" i="26" a="1"/>
  <c r="AO115" i="26" a="1"/>
  <c r="T319" i="26" a="1"/>
  <c r="C800" i="22" a="1"/>
  <c r="AK319" i="26" a="1"/>
  <c r="AU183" i="26" a="1"/>
  <c r="AQ298" i="26" a="1"/>
  <c r="AF122" i="26" a="1"/>
  <c r="Z111" i="26" a="1"/>
  <c r="BG160" i="26" a="1"/>
  <c r="AB156" i="26" a="1"/>
  <c r="E532" i="22" a="1"/>
  <c r="BH184" i="26" a="1"/>
  <c r="P15" i="26" a="1"/>
  <c r="AG154" i="26" a="1"/>
  <c r="AK314" i="26" a="1"/>
  <c r="BA133" i="26" a="1"/>
  <c r="AB314" i="26" a="1"/>
  <c r="J357" i="26" a="1"/>
  <c r="P21" i="26" a="1"/>
  <c r="I56" i="26" a="1"/>
  <c r="F392" i="22" a="1"/>
  <c r="BF29" i="26" a="1"/>
  <c r="AT61" i="26" a="1"/>
  <c r="AQ282" i="26" a="1"/>
  <c r="AI170" i="26" a="1"/>
  <c r="BG313" i="26" a="1"/>
  <c r="BC115" i="26" a="1"/>
  <c r="AE279" i="26" a="1"/>
  <c r="M359" i="26" a="1"/>
  <c r="AK164" i="26" a="1"/>
  <c r="AV283" i="26" a="1"/>
  <c r="Z193" i="26" a="1"/>
  <c r="AB233" i="26" a="1"/>
  <c r="AG206" i="26" a="1"/>
  <c r="J360" i="26" a="1"/>
  <c r="BA337" i="26" a="1"/>
  <c r="E770" i="22" a="1"/>
  <c r="AW93" i="26" a="1"/>
  <c r="BG79" i="26" a="1"/>
  <c r="BM272" i="26" a="1"/>
  <c r="AE174" i="26" a="1"/>
  <c r="AI345" i="26" a="1"/>
  <c r="U183" i="26" a="1"/>
  <c r="BF135" i="26" a="1"/>
  <c r="AR233" i="26" a="1"/>
  <c r="BG71" i="26" a="1"/>
  <c r="AJ121" i="26" a="1"/>
  <c r="AA95" i="26" a="1"/>
  <c r="AF169" i="26" a="1"/>
  <c r="BI282" i="26" a="1"/>
  <c r="T181" i="26" a="1"/>
  <c r="AR337" i="26" a="1"/>
  <c r="E311" i="22" a="1"/>
  <c r="C455" i="22" a="1"/>
  <c r="AF78" i="26" a="1"/>
  <c r="AT259" i="26" a="1"/>
  <c r="BM21" i="26" a="1"/>
  <c r="AF252" i="26" a="1"/>
  <c r="BG157" i="26" a="1"/>
  <c r="U232" i="26" a="1"/>
  <c r="BI335" i="26" a="1"/>
  <c r="AB100" i="26" a="1"/>
  <c r="J331" i="26" a="1"/>
  <c r="BH271" i="26" a="1"/>
  <c r="F686" i="22" a="1"/>
  <c r="AU168" i="26" a="1"/>
  <c r="AV180" i="26" a="1"/>
  <c r="AJ344" i="26" a="1"/>
  <c r="BC106" i="26" a="1"/>
  <c r="BD276" i="26" a="1"/>
  <c r="J165" i="26" a="1"/>
  <c r="AI151" i="26" a="1"/>
  <c r="AA109" i="26" a="1"/>
  <c r="AT324" i="26" a="1"/>
  <c r="AF35" i="26" a="1"/>
  <c r="BH350" i="26" a="1"/>
  <c r="BC75" i="26" a="1"/>
  <c r="AI342" i="26" a="1"/>
  <c r="BI137" i="26" a="1"/>
  <c r="E779" i="22" a="1"/>
  <c r="AI335" i="26" a="1"/>
  <c r="BM50" i="26" a="1"/>
  <c r="AE138" i="26" a="1"/>
  <c r="C329" i="22" a="1"/>
  <c r="AR15" i="26" a="1"/>
  <c r="BI164" i="26" a="1"/>
  <c r="J190" i="26" a="1"/>
  <c r="U11" i="26" a="1"/>
  <c r="D685" i="22" a="1"/>
  <c r="BI120" i="26" a="1"/>
  <c r="AF348" i="26" a="1"/>
  <c r="F684" i="22" a="1"/>
  <c r="AJ53" i="26" a="1"/>
  <c r="P184" i="26" a="1"/>
  <c r="Z187" i="26" a="1"/>
  <c r="P261" i="26" a="1"/>
  <c r="AJ61" i="26" a="1"/>
  <c r="J151" i="26" a="1"/>
  <c r="BE43" i="26" a="1"/>
  <c r="E394" i="22" a="1"/>
  <c r="C987" i="22" a="1"/>
  <c r="BE260" i="26" a="1"/>
  <c r="AR361" i="26" a="1"/>
  <c r="AS84" i="26" a="1"/>
  <c r="AV84" i="26" a="1"/>
  <c r="AU37" i="26" a="1"/>
  <c r="AW254" i="26" a="1"/>
  <c r="AU120" i="26" a="1"/>
  <c r="AG336" i="26" a="1"/>
  <c r="AA170" i="26" a="1"/>
  <c r="T247" i="26" a="1"/>
  <c r="AE358" i="26" a="1"/>
  <c r="AV224" i="26" a="1"/>
  <c r="T323" i="26" a="1"/>
  <c r="U44" i="26" a="1"/>
  <c r="C376" i="22" a="1"/>
  <c r="C797" i="22" a="1"/>
  <c r="AV112" i="26" a="1"/>
  <c r="BC65" i="26" a="1"/>
  <c r="BA284" i="26" a="1"/>
  <c r="AK260" i="26" a="1"/>
  <c r="AQ295" i="26" a="1"/>
  <c r="BH35" i="26" a="1"/>
  <c r="AJ162" i="26" a="1"/>
  <c r="AF154" i="26" a="1"/>
  <c r="BC125" i="26" a="1"/>
  <c r="P230" i="26" a="1"/>
  <c r="Z250" i="26" a="1"/>
  <c r="BD345" i="26" a="1"/>
  <c r="AT128" i="26" a="1"/>
  <c r="BD288" i="26" a="1"/>
  <c r="F711" i="22" a="1"/>
  <c r="AU141" i="26" a="1"/>
  <c r="C935" i="22" a="1"/>
  <c r="BA163" i="26" a="1"/>
  <c r="AG252" i="26" a="1"/>
  <c r="AW290" i="26" a="1"/>
  <c r="AO234" i="26" a="1"/>
  <c r="Z78" i="26" a="1"/>
  <c r="BF351" i="26" a="1"/>
  <c r="AQ130" i="26" a="1"/>
  <c r="AB48" i="26" a="1"/>
  <c r="AA107" i="26" a="1"/>
  <c r="C153" i="26" a="1"/>
  <c r="AF64" i="26" a="1"/>
  <c r="AV182" i="26" a="1"/>
  <c r="C726" i="22" a="1"/>
  <c r="AS271" i="26" a="1"/>
  <c r="BF155" i="26" a="1"/>
  <c r="BG316" i="26" a="1"/>
  <c r="AG284" i="26" a="1"/>
  <c r="AF361" i="26" a="1"/>
  <c r="D753" i="22" a="1"/>
  <c r="AG218" i="26" a="1"/>
  <c r="AS333" i="26" a="1"/>
  <c r="BC286" i="26" a="1"/>
  <c r="BG124" i="26" a="1"/>
  <c r="AH310" i="26" a="1"/>
  <c r="AA194" i="26" a="1"/>
  <c r="F469" i="22" a="1"/>
  <c r="AF159" i="26" a="1"/>
  <c r="AT269" i="26" a="1"/>
  <c r="AS218" i="26" a="1"/>
  <c r="AT56" i="26" a="1"/>
  <c r="AR328" i="26" a="1"/>
  <c r="AQ262" i="26" a="1"/>
  <c r="M249" i="26" a="1"/>
  <c r="AR98" i="26" a="1"/>
  <c r="AH174" i="26" a="1"/>
  <c r="AV45" i="26" a="1"/>
  <c r="BH281" i="26" a="1"/>
  <c r="AR94" i="26" a="1"/>
  <c r="AA349" i="26" a="1"/>
  <c r="AA41" i="26" a="1"/>
  <c r="BA353" i="26" a="1"/>
  <c r="AI39" i="26" a="1"/>
  <c r="AR352" i="26" a="1"/>
  <c r="E384" i="22" a="1"/>
  <c r="D263" i="22" a="1"/>
  <c r="AG22" i="26" a="1"/>
  <c r="F321" i="22" a="1"/>
  <c r="AJ62" i="26" a="1"/>
  <c r="AS270" i="26" a="1"/>
  <c r="E32" i="22" a="1"/>
  <c r="AU211" i="26" a="1"/>
  <c r="C874" i="22" a="1"/>
  <c r="AK276" i="26" a="1"/>
  <c r="AV193" i="26" a="1"/>
  <c r="J10" i="26" a="1"/>
  <c r="U274" i="26" a="1"/>
  <c r="I61" i="26" a="1"/>
  <c r="J78" i="26" a="1"/>
  <c r="T91" i="26" a="1"/>
  <c r="AE35" i="26" a="1"/>
  <c r="F381" i="22" a="1"/>
  <c r="AW180" i="26" a="1"/>
  <c r="F782" i="22" a="1"/>
  <c r="AG162" i="26" a="1"/>
  <c r="D544" i="22" a="1"/>
  <c r="D308" i="22" a="1"/>
  <c r="F398" i="22" a="1"/>
  <c r="C848" i="22" a="1"/>
  <c r="AV71" i="26" a="1"/>
  <c r="AE58" i="26" a="1"/>
  <c r="P80" i="26" a="1"/>
  <c r="M212" i="26" a="1"/>
  <c r="BE159" i="26" a="1"/>
  <c r="Z43" i="26" a="1"/>
  <c r="Z287" i="26" a="1"/>
  <c r="C847" i="22" a="1"/>
  <c r="AF172" i="26" a="1"/>
  <c r="AS316" i="26" a="1"/>
  <c r="AI36" i="26" a="1"/>
  <c r="C704" i="22" a="1"/>
  <c r="BC248" i="26" a="1"/>
  <c r="AE54" i="26" a="1"/>
  <c r="F529" i="22" a="1"/>
  <c r="C734" i="22" a="1"/>
  <c r="AV343" i="26" a="1"/>
  <c r="BF164" i="26" a="1"/>
  <c r="C921" i="22" a="1"/>
  <c r="M37" i="26" a="1"/>
  <c r="AG20" i="26" a="1"/>
  <c r="AF72" i="26" a="1"/>
  <c r="AI140" i="26" a="1"/>
  <c r="P79" i="26" a="1"/>
  <c r="AB158" i="26" a="1"/>
  <c r="AJ43" i="26" a="1"/>
  <c r="AA187" i="26" a="1"/>
  <c r="AG184" i="26" a="1"/>
  <c r="AB279" i="26" a="1"/>
  <c r="W283" i="26" a="1"/>
  <c r="AQ97" i="26" a="1"/>
  <c r="AS57" i="26" a="1"/>
  <c r="AG158" i="26" a="1"/>
  <c r="F718" i="22" a="1"/>
  <c r="BM231" i="26" a="1"/>
  <c r="BH78" i="26" a="1"/>
  <c r="AW83" i="26" a="1"/>
  <c r="BG303" i="26" a="1"/>
  <c r="AV161" i="26" a="1"/>
  <c r="AQ206" i="26" a="1"/>
  <c r="AH139" i="26" a="1"/>
  <c r="T36" i="26" a="1"/>
  <c r="D588" i="22" a="1"/>
  <c r="C659" i="22" a="1"/>
  <c r="BG182" i="26" a="1"/>
  <c r="F546" i="22" a="1"/>
  <c r="BF49" i="26" a="1"/>
  <c r="AE166" i="26" a="1"/>
  <c r="AR135" i="26" a="1"/>
  <c r="AE162" i="26" a="1"/>
  <c r="BC186" i="26" a="1"/>
  <c r="P250" i="26" a="1"/>
  <c r="AO139" i="26" a="1"/>
  <c r="AK32" i="26" a="1"/>
  <c r="AI363" i="26" a="1"/>
  <c r="BF312" i="26" a="1"/>
  <c r="T18" i="26" a="1"/>
  <c r="AU237" i="26" a="1"/>
  <c r="U85" i="26" a="1"/>
  <c r="AH172" i="26" a="1"/>
  <c r="I109" i="26" a="1"/>
  <c r="C55" i="26" a="1"/>
  <c r="AO178" i="26" a="1"/>
  <c r="AG233" i="26" a="1"/>
  <c r="AK362" i="26" a="1"/>
  <c r="C158" i="22" a="1"/>
  <c r="AV167" i="26" a="1"/>
  <c r="AQ11" i="26" a="1"/>
  <c r="J61" i="26" a="1"/>
  <c r="AB315" i="26" a="1"/>
  <c r="AB126" i="26" a="1"/>
  <c r="BC350" i="26" a="1"/>
  <c r="BC361" i="26" a="1"/>
  <c r="BG118" i="26" a="1"/>
  <c r="F884" i="22" a="1"/>
  <c r="F237" i="22" a="1"/>
  <c r="AE129" i="26" a="1"/>
  <c r="E681" i="22" a="1"/>
  <c r="AF102" i="26" a="1"/>
  <c r="BF162" i="26" a="1"/>
  <c r="AI124" i="26" a="1"/>
  <c r="AG187" i="26" a="1"/>
  <c r="AE113" i="26" a="1"/>
  <c r="BC110" i="26" a="1"/>
  <c r="AE326" i="26" a="1"/>
  <c r="Z163" i="26" a="1"/>
  <c r="AG328" i="26" a="1"/>
  <c r="AV352" i="26" a="1"/>
  <c r="AU310" i="26" a="1"/>
  <c r="I358" i="26" a="1"/>
  <c r="BC321" i="26" a="1"/>
  <c r="U290" i="26" a="1"/>
  <c r="Z83" i="26" a="1"/>
  <c r="E741" i="22" a="1"/>
  <c r="D675" i="22" a="1"/>
  <c r="BM180" i="26" a="1"/>
  <c r="E529" i="22" a="1"/>
  <c r="AT244" i="26" a="1"/>
  <c r="AE344" i="26" a="1"/>
  <c r="E313" i="22" a="1"/>
  <c r="AI280" i="26" a="1"/>
  <c r="BC136" i="26" a="1"/>
  <c r="AF309" i="26" a="1"/>
  <c r="AO90" i="26" a="1"/>
  <c r="AT188" i="26" a="1"/>
  <c r="E279" i="22" a="1"/>
  <c r="AU337" i="26" a="1"/>
  <c r="Z66" i="26" a="1"/>
  <c r="AW169" i="26" a="1"/>
  <c r="BA110" i="26" a="1"/>
  <c r="E254" i="26" a="1"/>
  <c r="BD204" i="26" a="1"/>
  <c r="AB361" i="26" a="1"/>
  <c r="AT35" i="26" a="1"/>
  <c r="AR199" i="26" a="1"/>
  <c r="AG171" i="26" a="1"/>
  <c r="AR262" i="26" a="1"/>
  <c r="Z308" i="26" a="1"/>
  <c r="AA82" i="26" a="1"/>
  <c r="AO158" i="26" a="1"/>
  <c r="P36" i="26" a="1"/>
  <c r="Z348" i="26" a="1"/>
  <c r="D89" i="22" a="1"/>
  <c r="AK63" i="26" a="1"/>
  <c r="C854" i="22" a="1"/>
  <c r="AU62" i="26" a="1"/>
  <c r="AK106" i="26" a="1"/>
  <c r="BH97" i="26" a="1"/>
  <c r="AR51" i="26" a="1"/>
  <c r="AV74" i="26" a="1"/>
  <c r="D830" i="22" a="1"/>
  <c r="BG162" i="26" a="1"/>
  <c r="D96" i="22" a="1"/>
  <c r="E998" i="22" a="1"/>
  <c r="E838" i="22" a="1"/>
  <c r="C487" i="22" a="1"/>
  <c r="AO12" i="26" a="1"/>
  <c r="T354" i="26" a="1"/>
  <c r="BF236" i="26" a="1"/>
  <c r="I177" i="26" a="1"/>
  <c r="AQ186" i="26" a="1"/>
  <c r="C768" i="22" a="1"/>
  <c r="D104" i="22" a="1"/>
  <c r="E617" i="22" a="1"/>
  <c r="C34" i="22" a="1"/>
  <c r="BH56" i="26" a="1"/>
  <c r="AS309" i="26" a="1"/>
  <c r="AW219" i="26" a="1"/>
  <c r="AQ160" i="26" a="1"/>
  <c r="BC10" i="26" a="1"/>
  <c r="F333" i="22" a="1"/>
  <c r="BI71" i="26" a="1"/>
  <c r="AG31" i="26" a="1"/>
  <c r="BF134" i="26" a="1"/>
  <c r="BE15" i="26" a="1"/>
  <c r="AU20" i="26" a="1"/>
  <c r="AO79" i="26" a="1"/>
  <c r="E83" i="22" a="1"/>
  <c r="AR176" i="26" a="1"/>
  <c r="BA137" i="26" a="1"/>
  <c r="AF34" i="26" a="1"/>
  <c r="AT319" i="26" a="1"/>
  <c r="AS127" i="26" a="1"/>
  <c r="BD233" i="26" a="1"/>
  <c r="AU297" i="26" a="1"/>
  <c r="AA232" i="26" a="1"/>
  <c r="J87" i="26" a="1"/>
  <c r="J130" i="26" a="1"/>
  <c r="M101" i="26" a="1"/>
  <c r="BE199" i="26" a="1"/>
  <c r="C710" i="22" a="1"/>
  <c r="W285" i="26" a="1"/>
  <c r="AE62" i="26" a="1"/>
  <c r="AT183" i="26" a="1"/>
  <c r="AV170" i="26" a="1"/>
  <c r="AT137" i="26" a="1"/>
  <c r="BE277" i="26" a="1"/>
  <c r="AI199" i="26" a="1"/>
  <c r="H101" i="26" a="1"/>
  <c r="AJ132" i="26" a="1"/>
  <c r="BA62" i="26" a="1"/>
  <c r="AE153" i="26" a="1"/>
  <c r="U237" i="26" a="1"/>
  <c r="C239" i="22" a="1"/>
  <c r="F944" i="22" a="1"/>
  <c r="D198" i="22" a="1"/>
  <c r="BM171" i="26" a="1"/>
  <c r="AF313" i="26" a="1"/>
  <c r="AJ17" i="26" a="1"/>
  <c r="BG184" i="26" a="1"/>
  <c r="AS252" i="26" a="1"/>
  <c r="U66" i="26" a="1"/>
  <c r="BA46" i="26" a="1"/>
  <c r="AE318" i="26" a="1"/>
  <c r="AV36" i="26" a="1"/>
  <c r="AQ128" i="26" a="1"/>
  <c r="AW11" i="26" a="1"/>
  <c r="AB38" i="26" a="1"/>
  <c r="AU311" i="26" a="1"/>
  <c r="AG88" i="26" a="1"/>
  <c r="F396" i="22" a="1"/>
  <c r="AQ322" i="26" a="1"/>
  <c r="AQ34" i="26" a="1"/>
  <c r="AW350" i="26" a="1"/>
  <c r="AS317" i="26" a="1"/>
  <c r="T363" i="26" a="1"/>
  <c r="C694" i="22" a="1"/>
  <c r="P99" i="26" a="1"/>
  <c r="AH259" i="26" a="1"/>
  <c r="AA276" i="26" a="1"/>
  <c r="W278" i="26" a="1"/>
  <c r="AE102" i="26" a="1"/>
  <c r="BF93" i="26" a="1"/>
  <c r="BH48" i="26" a="1"/>
  <c r="AI41" i="26" a="1"/>
  <c r="BI249" i="26" a="1"/>
  <c r="BD249" i="26" a="1"/>
  <c r="AT278" i="26" a="1"/>
  <c r="BA356" i="26" a="1"/>
  <c r="AE273" i="26" a="1"/>
  <c r="M183" i="26" a="1"/>
  <c r="AA128" i="26" a="1"/>
  <c r="E750" i="22" a="1"/>
  <c r="J66" i="26" a="1"/>
  <c r="BF339" i="26" a="1"/>
  <c r="P212" i="26" a="1"/>
  <c r="C13" i="26" a="1"/>
  <c r="AS71" i="26" a="1"/>
  <c r="BA10" i="26" a="1"/>
  <c r="AK163" i="26" a="1"/>
  <c r="AR97" i="26" a="1"/>
  <c r="BF347" i="26" a="1"/>
  <c r="BI138" i="26" a="1"/>
  <c r="BE348" i="26" a="1"/>
  <c r="BC61" i="26" a="1"/>
  <c r="AQ332" i="26" a="1"/>
  <c r="AR218" i="26" a="1"/>
  <c r="AH127" i="26" a="1"/>
  <c r="AJ141" i="26" a="1"/>
  <c r="M355" i="26" a="1"/>
  <c r="AU286" i="26" a="1"/>
  <c r="AA44" i="26" a="1"/>
  <c r="D105" i="26" a="1"/>
  <c r="BM44" i="26" a="1"/>
  <c r="AE296" i="26" a="1"/>
  <c r="AS182" i="26" a="1"/>
  <c r="C392" i="22" a="1"/>
  <c r="AH327" i="26" a="1"/>
  <c r="BF65" i="26" a="1"/>
  <c r="AR244" i="26" a="1"/>
  <c r="M73" i="26" a="1"/>
  <c r="U315" i="26" a="1"/>
  <c r="BE325" i="26" a="1"/>
  <c r="E955" i="22" a="1"/>
  <c r="AV278" i="26" a="1"/>
  <c r="C301" i="22" a="1"/>
  <c r="BG42" i="26" a="1"/>
  <c r="AR160" i="26" a="1"/>
  <c r="BE83" i="26" a="1"/>
  <c r="E229" i="22" a="1"/>
  <c r="AB108" i="26" a="1"/>
  <c r="AG190" i="26" a="1"/>
  <c r="BC60" i="26" a="1"/>
  <c r="AI157" i="26" a="1"/>
  <c r="BG345" i="26" a="1"/>
  <c r="E178" i="22" a="1"/>
  <c r="BG54" i="26" a="1"/>
  <c r="AO230" i="26" a="1"/>
  <c r="BD317" i="26" a="1"/>
  <c r="AQ235" i="26" a="1"/>
  <c r="Z263" i="26" a="1"/>
  <c r="AW277" i="26" a="1"/>
  <c r="AB18" i="26" a="1"/>
  <c r="E307" i="22" a="1"/>
  <c r="AJ231" i="26" a="1"/>
  <c r="AK132" i="26" a="1"/>
  <c r="AR151" i="26" a="1"/>
  <c r="BF346" i="26" a="1"/>
  <c r="P91" i="26" a="1"/>
  <c r="M168" i="26" a="1"/>
  <c r="AF112" i="26" a="1"/>
  <c r="AB224" i="26" a="1"/>
  <c r="Z135" i="26" a="1"/>
  <c r="E950" i="22" a="1"/>
  <c r="F42" i="22" a="1"/>
  <c r="D153" i="22" a="1"/>
  <c r="BG51" i="26" a="1"/>
  <c r="AW101" i="26" a="1"/>
  <c r="BG137" i="26" a="1"/>
  <c r="AF69" i="26" a="1"/>
  <c r="BC359" i="26" a="1"/>
  <c r="BF106" i="26" a="1"/>
  <c r="AS260" i="26" a="1"/>
  <c r="AA153" i="26" a="1"/>
  <c r="M172" i="26" a="1"/>
  <c r="BH344" i="26" a="1"/>
  <c r="T172" i="26" a="1"/>
  <c r="P347" i="26" a="1"/>
  <c r="M158" i="26" a="1"/>
  <c r="C839" i="22" a="1"/>
  <c r="AK91" i="26" a="1"/>
  <c r="F243" i="22" a="1"/>
  <c r="AQ101" i="26" a="1"/>
  <c r="AS253" i="26" a="1"/>
  <c r="BH46" i="26" a="1"/>
  <c r="BA47" i="26" a="1"/>
  <c r="BH65" i="26" a="1"/>
  <c r="AH120" i="26" a="1"/>
  <c r="AF105" i="26" a="1"/>
  <c r="BI343" i="26" a="1"/>
  <c r="AA272" i="26" a="1"/>
  <c r="M327" i="26" a="1"/>
  <c r="AJ35" i="26" a="1"/>
  <c r="T104" i="26" a="1"/>
  <c r="U320" i="26" a="1"/>
  <c r="E328" i="22" a="1"/>
  <c r="E999" i="22" a="1"/>
  <c r="AH21" i="26" a="1"/>
  <c r="BI56" i="26" a="1"/>
  <c r="BG351" i="26" a="1"/>
  <c r="AI211" i="26" a="1"/>
  <c r="AI248" i="26" a="1"/>
  <c r="P52" i="26" a="1"/>
  <c r="E130" i="22" a="1"/>
  <c r="AW363" i="26" a="1"/>
  <c r="P166" i="26" a="1"/>
  <c r="AA123" i="26" a="1"/>
  <c r="T193" i="26" a="1"/>
  <c r="BF48" i="26" a="1"/>
  <c r="BA325" i="26" a="1"/>
  <c r="D338" i="26" a="1"/>
  <c r="AU34" i="26" a="1"/>
  <c r="AT52" i="26" a="1"/>
  <c r="U354" i="26" a="1"/>
  <c r="BM165" i="26" a="1"/>
  <c r="BA68" i="26" a="1"/>
  <c r="D361" i="22" a="1"/>
  <c r="E853" i="22" a="1"/>
  <c r="BM191" i="26" a="1"/>
  <c r="AE127" i="26" a="1"/>
  <c r="C950" i="22" a="1"/>
  <c r="BH298" i="26" a="1"/>
  <c r="AH347" i="26" a="1"/>
  <c r="F221" i="22" a="1"/>
  <c r="F994" i="22" a="1"/>
  <c r="AU295" i="26" a="1"/>
  <c r="AU104" i="26" a="1"/>
  <c r="AH59" i="26" a="1"/>
  <c r="J51" i="26" a="1"/>
  <c r="T261" i="26" a="1"/>
  <c r="BE345" i="26" a="1"/>
  <c r="C439" i="22" a="1"/>
  <c r="C803" i="22" a="1"/>
  <c r="AF68" i="26" a="1"/>
  <c r="BG333" i="26" a="1"/>
  <c r="BM341" i="26" a="1"/>
  <c r="Z363" i="26" a="1"/>
  <c r="AS163" i="26" a="1"/>
  <c r="AQ353" i="26" a="1"/>
  <c r="P44" i="26" a="1"/>
  <c r="T153" i="26" a="1"/>
  <c r="F289" i="26" a="1"/>
  <c r="D766" i="22" a="1"/>
  <c r="AK237" i="26" a="1"/>
  <c r="AK37" i="26" a="1"/>
  <c r="C572" i="22" a="1"/>
  <c r="AE192" i="26" a="1"/>
  <c r="AU160" i="26" a="1"/>
  <c r="AE141" i="26" a="1"/>
  <c r="AO328" i="26" a="1"/>
  <c r="BC274" i="26" a="1"/>
  <c r="AR77" i="26" a="1"/>
  <c r="AB250" i="26" a="1"/>
  <c r="BG287" i="26" a="1"/>
  <c r="BF362" i="26" a="1"/>
  <c r="AQ349" i="26" a="1"/>
  <c r="AB44" i="26" a="1"/>
  <c r="F59" i="26" a="1"/>
  <c r="E501" i="22" a="1"/>
  <c r="BC62" i="26" a="1"/>
  <c r="AI87" i="26" a="1"/>
  <c r="D623" i="22" a="1"/>
  <c r="AK131" i="26" a="1"/>
  <c r="BF179" i="26" a="1"/>
  <c r="BD330" i="26" a="1"/>
  <c r="BD335" i="26" a="1"/>
  <c r="BM174" i="26" a="1"/>
  <c r="AJ248" i="26" a="1"/>
  <c r="AW212" i="26" a="1"/>
  <c r="AT18" i="26" a="1"/>
  <c r="AJ362" i="26" a="1"/>
  <c r="BE296" i="26" a="1"/>
  <c r="BH314" i="26" a="1"/>
  <c r="D275" i="22" a="1"/>
  <c r="F774" i="22" a="1"/>
  <c r="F707" i="22" a="1"/>
  <c r="AT282" i="26" a="1"/>
  <c r="AO124" i="26" a="1"/>
  <c r="AK340" i="26" a="1"/>
  <c r="AI330" i="26" a="1"/>
  <c r="AB42" i="26" a="1"/>
  <c r="D922" i="22" a="1"/>
  <c r="T155" i="26" a="1"/>
  <c r="M117" i="26" a="1"/>
  <c r="P276" i="26" a="1"/>
  <c r="Z340" i="26" a="1"/>
  <c r="E531" i="22" a="1"/>
  <c r="BA72" i="26" a="1"/>
  <c r="AU114" i="26" a="1"/>
  <c r="D289" i="22" a="1"/>
  <c r="D278" i="22" a="1"/>
  <c r="AG67" i="26" a="1"/>
  <c r="D331" i="22" a="1"/>
  <c r="BF268" i="26" a="1"/>
  <c r="AB206" i="26" a="1"/>
  <c r="AW336" i="26" a="1"/>
  <c r="BC104" i="26" a="1"/>
  <c r="BH179" i="26" a="1"/>
  <c r="F127" i="22" a="1"/>
  <c r="BC324" i="26" a="1"/>
  <c r="AS332" i="26" a="1"/>
  <c r="U297" i="26" a="1"/>
  <c r="E587" i="22" a="1"/>
  <c r="C880" i="22" a="1"/>
  <c r="BF100" i="26" a="1"/>
  <c r="AW348" i="26" a="1"/>
  <c r="AJ176" i="26" a="1"/>
  <c r="AF349" i="26" a="1"/>
  <c r="BE331" i="26" a="1"/>
  <c r="E356" i="26" a="1"/>
  <c r="E357" i="22" a="1"/>
  <c r="BA85" i="26" a="1"/>
  <c r="BH166" i="26" a="1"/>
  <c r="AK15" i="26" a="1"/>
  <c r="BM74" i="26" a="1"/>
  <c r="M141" i="26" a="1"/>
  <c r="J88" i="26" a="1"/>
  <c r="BD332" i="26" a="1"/>
  <c r="BC289" i="26" a="1"/>
  <c r="D627" i="22" a="1"/>
  <c r="D717" i="22" a="1"/>
  <c r="BE79" i="26" a="1"/>
  <c r="BI132" i="26" a="1"/>
  <c r="BE184" i="26" a="1"/>
  <c r="F460" i="22" a="1"/>
  <c r="AS190" i="26" a="1"/>
  <c r="AR309" i="26" a="1"/>
  <c r="AT37" i="26" a="1"/>
  <c r="BM236" i="26" a="1"/>
  <c r="BE12" i="26" a="1"/>
  <c r="M124" i="26" a="1"/>
  <c r="P12" i="26" a="1"/>
  <c r="M132" i="26" a="1"/>
  <c r="Z359" i="26" a="1"/>
  <c r="AA181" i="26" a="1"/>
  <c r="E314" i="22" a="1"/>
  <c r="D6" i="22" a="1"/>
  <c r="AI191" i="26" a="1"/>
  <c r="AT57" i="26" a="1"/>
  <c r="AO298" i="26" a="1"/>
  <c r="F277" i="22" a="1"/>
  <c r="AK277" i="26" a="1"/>
  <c r="AE319" i="26" a="1"/>
  <c r="AE187" i="26" a="1"/>
  <c r="BH37" i="26" a="1"/>
  <c r="BE254" i="26" a="1"/>
  <c r="Z128" i="26" a="1"/>
  <c r="M317" i="26" a="1"/>
  <c r="AK87" i="26" a="1"/>
  <c r="Z79" i="26" a="1"/>
  <c r="AB259" i="26" a="1"/>
  <c r="BE124" i="26" a="1"/>
  <c r="E113" i="22" a="1"/>
  <c r="AI303" i="26" a="1"/>
  <c r="BE20" i="26" a="1"/>
  <c r="AJ339" i="26" a="1"/>
  <c r="AO184" i="26" a="1"/>
  <c r="AO312" i="26" a="1"/>
  <c r="AG159" i="26" a="1"/>
  <c r="BM78" i="26" a="1"/>
  <c r="AO128" i="26" a="1"/>
  <c r="AT59" i="26" a="1"/>
  <c r="BD343" i="26" a="1"/>
  <c r="F719" i="22" a="1"/>
  <c r="BA298" i="26" a="1"/>
  <c r="BM312" i="26" a="1"/>
  <c r="AS259" i="26" a="1"/>
  <c r="AV16" i="26" a="1"/>
  <c r="J43" i="26" a="1"/>
  <c r="J193" i="26" a="1"/>
  <c r="BG349" i="26" a="1"/>
  <c r="T106" i="26" a="1"/>
  <c r="M38" i="26" a="1"/>
  <c r="U58" i="26" a="1"/>
  <c r="D142" i="22" a="1"/>
  <c r="BM71" i="26" a="1"/>
  <c r="AE284" i="26" a="1"/>
  <c r="AF330" i="26" a="1"/>
  <c r="AJ42" i="26" a="1"/>
  <c r="AS46" i="26" a="1"/>
  <c r="E873" i="22" a="1"/>
  <c r="Z165" i="26" a="1"/>
  <c r="U106" i="26" a="1"/>
  <c r="AS74" i="26" a="1"/>
  <c r="P356" i="26" a="1"/>
  <c r="AI55" i="26" a="1"/>
  <c r="AJ324" i="26" a="1"/>
  <c r="F347" i="22" a="1"/>
  <c r="BM111" i="26" a="1"/>
  <c r="BE309" i="26" a="1"/>
  <c r="D671" i="22" a="1"/>
  <c r="AF296" i="26" a="1"/>
  <c r="AE212" i="26" a="1"/>
  <c r="AQ336" i="26" a="1"/>
  <c r="AT88" i="26" a="1"/>
  <c r="BA329" i="26" a="1"/>
  <c r="T135" i="26" a="1"/>
  <c r="AR273" i="26" a="1"/>
  <c r="M286" i="26" a="1"/>
  <c r="AW211" i="26" a="1"/>
  <c r="AS360" i="26" a="1"/>
  <c r="I173" i="26" a="1"/>
  <c r="I312" i="26" a="1"/>
  <c r="AS120" i="26" a="1"/>
  <c r="M295" i="26" a="1"/>
  <c r="AA311" i="26" a="1"/>
  <c r="F630" i="22" a="1"/>
  <c r="AH309" i="26" a="1"/>
  <c r="AO77" i="26" a="1"/>
  <c r="AH329" i="26" a="1"/>
  <c r="BI245" i="26" a="1"/>
  <c r="AK67" i="26" a="1"/>
  <c r="BI20" i="26" a="1"/>
  <c r="I164" i="26" a="1"/>
  <c r="BA342" i="26" a="1"/>
  <c r="BG225" i="26" a="1"/>
  <c r="AA159" i="26" a="1"/>
  <c r="AJ157" i="26" a="1"/>
  <c r="Z32" i="26" a="1"/>
  <c r="AE20" i="26" a="1"/>
  <c r="BH140" i="26" a="1"/>
  <c r="AV230" i="26" a="1"/>
  <c r="D376" i="22" a="1"/>
  <c r="AG317" i="26" a="1"/>
  <c r="AS42" i="26" a="1"/>
  <c r="AW192" i="26" a="1"/>
  <c r="BI297" i="26" a="1"/>
  <c r="BG211" i="26" a="1"/>
  <c r="BA238" i="26" a="1"/>
  <c r="AQ69" i="26" a="1"/>
  <c r="AU233" i="26" a="1"/>
  <c r="F844" i="22" a="1"/>
  <c r="Z253" i="26" a="1"/>
  <c r="AB59" i="26" a="1"/>
  <c r="T327" i="26" a="1"/>
  <c r="BM169" i="26" a="1"/>
  <c r="J131" i="26" a="1"/>
  <c r="AO317" i="26" a="1"/>
  <c r="C495" i="22" a="1"/>
  <c r="BH63" i="26" a="1"/>
  <c r="AG19" i="26" a="1"/>
  <c r="AE59" i="26" a="1"/>
  <c r="C227" i="22" a="1"/>
  <c r="BA359" i="26" a="1"/>
  <c r="M88" i="26" a="1"/>
  <c r="AR171" i="26" a="1"/>
  <c r="AR78" i="26" a="1"/>
  <c r="M92" i="26" a="1"/>
  <c r="I124" i="26" a="1"/>
  <c r="AB110" i="26" a="1"/>
  <c r="BE93" i="26" a="1"/>
  <c r="C962" i="22" a="1"/>
  <c r="BM359" i="26" a="1"/>
  <c r="C57" i="26" a="1"/>
  <c r="BF19" i="26" a="1"/>
  <c r="AH154" i="26" a="1"/>
  <c r="AO247" i="26" a="1"/>
  <c r="D907" i="22" a="1"/>
  <c r="BF161" i="26" a="1"/>
  <c r="BD173" i="26" a="1"/>
  <c r="I41" i="26" a="1"/>
  <c r="BG235" i="26" a="1"/>
  <c r="I326" i="26" a="1"/>
  <c r="J132" i="26" a="1"/>
  <c r="U175" i="26" a="1"/>
  <c r="AB121" i="26" a="1"/>
  <c r="C85" i="26" a="1"/>
  <c r="F242" i="22" a="1"/>
  <c r="D866" i="22" a="1"/>
  <c r="D205" i="22" a="1"/>
  <c r="BH252" i="26" a="1"/>
  <c r="AH111" i="26" a="1"/>
  <c r="AA134" i="26" a="1"/>
  <c r="BC329" i="26" a="1"/>
  <c r="BF169" i="26" a="1"/>
  <c r="P20" i="26" a="1"/>
  <c r="P295" i="26" a="1"/>
  <c r="P126" i="26" a="1"/>
  <c r="M243" i="26" a="1"/>
  <c r="Z13" i="26" a="1"/>
  <c r="J12" i="26" a="1"/>
  <c r="D45" i="26" a="1"/>
  <c r="BD140" i="26" a="1"/>
  <c r="BH33" i="26" a="1"/>
  <c r="I205" i="26" a="1"/>
  <c r="AI295" i="26" a="1"/>
  <c r="AU43" i="26" a="1"/>
  <c r="E856" i="22" a="1"/>
  <c r="D936" i="22" a="1"/>
  <c r="AS82" i="26" a="1"/>
  <c r="BI80" i="26" a="1"/>
  <c r="BM261" i="26" a="1"/>
  <c r="T318" i="26" a="1"/>
  <c r="J348" i="26" a="1"/>
  <c r="AU83" i="26" a="1"/>
  <c r="AK129" i="26" a="1"/>
  <c r="AO111" i="26" a="1"/>
  <c r="BE49" i="26" a="1"/>
  <c r="U286" i="26" a="1"/>
  <c r="BE45" i="26" a="1"/>
  <c r="AA87" i="26" a="1"/>
  <c r="AW234" i="26" a="1"/>
  <c r="AT249" i="26" a="1"/>
  <c r="AI15" i="26" a="1"/>
  <c r="AK155" i="26" a="1"/>
  <c r="AI163" i="26" a="1"/>
  <c r="AW329" i="26" a="1"/>
  <c r="AE236" i="26" a="1"/>
  <c r="AF312" i="26" a="1"/>
  <c r="AT335" i="26" a="1"/>
  <c r="J183" i="26" a="1"/>
  <c r="BF84" i="26" a="1"/>
  <c r="C191" i="22" a="1"/>
  <c r="AK322" i="26" a="1"/>
  <c r="AI316" i="26" a="1"/>
  <c r="AS68" i="26" a="1"/>
  <c r="AQ276" i="26" a="1"/>
  <c r="AQ50" i="26" a="1"/>
  <c r="AS356" i="26" a="1"/>
  <c r="F403" i="22" a="1"/>
  <c r="AT179" i="26" a="1"/>
  <c r="AJ352" i="26" a="1"/>
  <c r="AQ174" i="26" a="1"/>
  <c r="P167" i="26" a="1"/>
  <c r="AB284" i="26" a="1"/>
  <c r="C951" i="22" a="1"/>
  <c r="C670" i="22" a="1"/>
  <c r="AI204" i="26" a="1"/>
  <c r="AH339" i="26" a="1"/>
  <c r="BA113" i="26" a="1"/>
  <c r="AS211" i="26" a="1"/>
  <c r="BH186" i="26" a="1"/>
  <c r="U42" i="26" a="1"/>
  <c r="U231" i="26" a="1"/>
  <c r="P64" i="26" a="1"/>
  <c r="J219" i="26" a="1"/>
  <c r="BD277" i="26" a="1"/>
  <c r="T290" i="26" a="1"/>
  <c r="E231" i="22" a="1"/>
  <c r="AO152" i="26" a="1"/>
  <c r="AW288" i="26" a="1"/>
  <c r="D319" i="22" a="1"/>
  <c r="AT87" i="26" a="1"/>
  <c r="E267" i="22" a="1"/>
  <c r="BA109" i="26" a="1"/>
  <c r="Z141" i="26" a="1"/>
  <c r="AS91" i="26" a="1"/>
  <c r="AE97" i="26" a="1"/>
  <c r="AK60" i="26" a="1"/>
  <c r="AE48" i="26" a="1"/>
  <c r="AT185" i="26" a="1"/>
  <c r="AH94" i="26" a="1"/>
  <c r="P308" i="26" a="1"/>
  <c r="BC191" i="26" a="1"/>
  <c r="BG268" i="26" a="1"/>
  <c r="AV19" i="26" a="1"/>
  <c r="BM5" i="26" a="1"/>
  <c r="F704" i="22" a="1"/>
  <c r="F788" i="22" a="1"/>
  <c r="F853" i="22" a="1"/>
  <c r="AF225" i="26" a="1"/>
  <c r="AF86" i="26" a="1"/>
  <c r="I363" i="26" a="1"/>
  <c r="BC310" i="26" a="1"/>
  <c r="AW122" i="26" a="1"/>
  <c r="BA212" i="26" a="1"/>
  <c r="AS44" i="26" a="1"/>
  <c r="U91" i="26" a="1"/>
  <c r="AS361" i="26" a="1"/>
  <c r="BA341" i="26" a="1"/>
  <c r="E814" i="22" a="1"/>
  <c r="AK329" i="26" a="1"/>
  <c r="M274" i="26" a="1"/>
  <c r="E485" i="22" a="1"/>
  <c r="BM167" i="26" a="1"/>
  <c r="F599" i="22" a="1"/>
  <c r="AW70" i="26" a="1"/>
  <c r="AO244" i="26" a="1"/>
  <c r="AQ80" i="26" a="1"/>
  <c r="AB274" i="26" a="1"/>
  <c r="C891" i="22" a="1"/>
  <c r="F291" i="22" a="1"/>
  <c r="AO338" i="26" a="1"/>
  <c r="BH114" i="26" a="1"/>
  <c r="I36" i="26" a="1"/>
  <c r="T140" i="26" a="1"/>
  <c r="J309" i="26" a="1"/>
  <c r="AA323" i="26" a="1"/>
  <c r="AB180" i="26" a="1"/>
  <c r="C904" i="22" a="1"/>
  <c r="BG181" i="26" a="1"/>
  <c r="BA57" i="26" a="1"/>
  <c r="C106" i="22" a="1"/>
  <c r="BC282" i="26" a="1"/>
  <c r="AG191" i="26" a="1"/>
  <c r="P59" i="26" a="1"/>
  <c r="AW66" i="26" a="1"/>
  <c r="AE132" i="26" a="1"/>
  <c r="P243" i="26" a="1"/>
  <c r="J37" i="26" a="1"/>
  <c r="AT359" i="26" a="1"/>
  <c r="Z71" i="26" a="1"/>
  <c r="AU172" i="26" a="1"/>
  <c r="BD127" i="26" a="1"/>
  <c r="AS152" i="26" a="1"/>
  <c r="AK204" i="26" a="1"/>
  <c r="BE13" i="26" a="1"/>
  <c r="AJ274" i="26" a="1"/>
  <c r="AG353" i="26" a="1"/>
  <c r="AQ23" i="26" a="1"/>
  <c r="AJ271" i="26" a="1"/>
  <c r="AA72" i="26" a="1"/>
  <c r="AV204" i="26" a="1"/>
  <c r="P269" i="26" a="1"/>
  <c r="U78" i="26" a="1"/>
  <c r="T88" i="26" a="1"/>
  <c r="Z246" i="26" a="1"/>
  <c r="M199" i="26" a="1"/>
  <c r="AI325" i="26" a="1"/>
  <c r="BM285" i="26" a="1"/>
  <c r="AJ130" i="26" a="1"/>
  <c r="BM204" i="26" a="1"/>
  <c r="BG52" i="26" a="1"/>
  <c r="AH319" i="26" a="1"/>
  <c r="AF29" i="26" a="1"/>
  <c r="F903" i="22" a="1"/>
  <c r="U187" i="26" a="1"/>
  <c r="U17" i="26" a="1"/>
  <c r="M238" i="26" a="1"/>
  <c r="J34" i="26" a="1"/>
  <c r="M39" i="26" a="1"/>
  <c r="U126" i="26" a="1"/>
  <c r="AU139" i="26" a="1"/>
  <c r="BE73" i="26" a="1"/>
  <c r="BI37" i="26" a="1"/>
  <c r="Z22" i="26" a="1"/>
  <c r="AK324" i="26" a="1"/>
  <c r="BM113" i="26" a="1"/>
  <c r="E584" i="22" a="1"/>
  <c r="BG73" i="26" a="1"/>
  <c r="AE115" i="26" a="1"/>
  <c r="D965" i="22" a="1"/>
  <c r="AE96" i="26" a="1"/>
  <c r="M110" i="26" a="1"/>
  <c r="AK152" i="26" a="1"/>
  <c r="F600" i="22" a="1"/>
  <c r="AG167" i="26" a="1"/>
  <c r="I323" i="26" a="1"/>
  <c r="AU322" i="26" a="1"/>
  <c r="BC297" i="26" a="1"/>
  <c r="AV126" i="26" a="1"/>
  <c r="Z179" i="26" a="1"/>
  <c r="P168" i="26" a="1"/>
  <c r="D98" i="22" a="1"/>
  <c r="D536" i="22" a="1"/>
  <c r="AG121" i="26" a="1"/>
  <c r="F101" i="22" a="1"/>
  <c r="AI339" i="26" a="1"/>
  <c r="AH32" i="26" a="1"/>
  <c r="BH315" i="26" a="1"/>
  <c r="BG321" i="26" a="1"/>
  <c r="J233" i="26" a="1"/>
  <c r="U33" i="26" a="1"/>
  <c r="P180" i="26" a="1"/>
  <c r="J218" i="26" a="1"/>
  <c r="I270" i="26" a="1"/>
  <c r="E246" i="22" a="1"/>
  <c r="BA189" i="26" a="1"/>
  <c r="AK331" i="26" a="1"/>
  <c r="BC123" i="26" a="1"/>
  <c r="E766" i="22" a="1"/>
  <c r="BE337" i="26" a="1"/>
  <c r="AQ311" i="26" a="1"/>
  <c r="AE218" i="26" a="1"/>
  <c r="AF340" i="26" a="1"/>
  <c r="Z319" i="26" a="1"/>
  <c r="BD114" i="26" a="1"/>
  <c r="C875" i="22" a="1"/>
  <c r="AT352" i="26" a="1"/>
  <c r="AW190" i="26" a="1"/>
  <c r="AB79" i="26" a="1"/>
  <c r="J127" i="26" a="1"/>
  <c r="AR336" i="26" a="1"/>
  <c r="AS126" i="26" a="1"/>
  <c r="J140" i="26" a="1"/>
  <c r="C738" i="22" a="1"/>
  <c r="AE136" i="26" a="1"/>
  <c r="BE311" i="26" a="1"/>
  <c r="C36" i="22" a="1"/>
  <c r="BC246" i="26" a="1"/>
  <c r="BE361" i="26" a="1"/>
  <c r="AV211" i="26" a="1"/>
  <c r="M152" i="26" a="1"/>
  <c r="BE58" i="26" a="1"/>
  <c r="M277" i="26" a="1"/>
  <c r="P329" i="26" a="1"/>
  <c r="J167" i="26" a="1"/>
  <c r="P225" i="26" a="1"/>
  <c r="AG35" i="26" a="1"/>
  <c r="E840" i="22" a="1"/>
  <c r="AO355" i="26" a="1"/>
  <c r="AV219" i="26" a="1"/>
  <c r="E803" i="22" a="1"/>
  <c r="AW204" i="26" a="1"/>
  <c r="AF295" i="26" a="1"/>
  <c r="AU138" i="26" a="1"/>
  <c r="AK85" i="26" a="1"/>
  <c r="BF278" i="26" a="1"/>
  <c r="AK70" i="26" a="1"/>
  <c r="AS278" i="26" a="1"/>
  <c r="BA168" i="26" a="1"/>
  <c r="P122" i="26" a="1"/>
  <c r="P38" i="26" a="1"/>
  <c r="U109" i="26" a="1"/>
  <c r="Z34" i="26" a="1"/>
  <c r="BC327" i="26" a="1"/>
  <c r="AJ189" i="26" a="1"/>
  <c r="AI20" i="26" a="1"/>
  <c r="AJ329" i="26" a="1"/>
  <c r="AV66" i="26" a="1"/>
  <c r="AT73" i="26" a="1"/>
  <c r="AV18" i="26" a="1"/>
  <c r="AI81" i="26" a="1"/>
  <c r="Z281" i="26" a="1"/>
  <c r="AA56" i="26" a="1"/>
  <c r="AI127" i="26" a="1"/>
  <c r="BE339" i="26" a="1"/>
  <c r="AB123" i="26" a="1"/>
  <c r="F194" i="22" a="1"/>
  <c r="BF231" i="26" a="1"/>
  <c r="BG43" i="26" a="1"/>
  <c r="AI66" i="26" a="1"/>
  <c r="M218" i="26" a="1"/>
  <c r="AF325" i="26" a="1"/>
  <c r="AR125" i="26" a="1"/>
  <c r="BG62" i="26" a="1"/>
  <c r="BM279" i="26" a="1"/>
  <c r="AO122" i="26" a="1"/>
  <c r="BC43" i="26" a="1"/>
  <c r="T178" i="26" a="1"/>
  <c r="BA171" i="26" a="1"/>
  <c r="AI236" i="26" a="1"/>
  <c r="AA116" i="26" a="1"/>
  <c r="AF321" i="26" a="1"/>
  <c r="AV158" i="26" a="1"/>
  <c r="AG161" i="26" a="1"/>
  <c r="AH322" i="26" a="1"/>
  <c r="AR164" i="26" a="1"/>
  <c r="AT234" i="26" a="1"/>
  <c r="AI118" i="26" a="1"/>
  <c r="C757" i="22" a="1"/>
  <c r="P336" i="26" a="1"/>
  <c r="AW353" i="26" a="1"/>
  <c r="Z169" i="26" a="1"/>
  <c r="P285" i="26" a="1"/>
  <c r="P312" i="26" a="1"/>
  <c r="AB248" i="26" a="1"/>
  <c r="P325" i="26" a="1"/>
  <c r="D683" i="22" a="1"/>
  <c r="BG146" i="26" a="1"/>
  <c r="C662" i="22" a="1"/>
  <c r="E31" i="22" a="1"/>
  <c r="F986" i="22" a="1"/>
  <c r="BH295" i="26" a="1"/>
  <c r="BM175" i="26" a="1"/>
  <c r="BA188" i="26" a="1"/>
  <c r="BF33" i="26" a="1"/>
  <c r="AK153" i="26" a="1"/>
  <c r="AR184" i="26" a="1"/>
  <c r="AG225" i="26" a="1"/>
  <c r="AU111" i="26" a="1"/>
  <c r="AW113" i="26" a="1"/>
  <c r="AB327" i="26" a="1"/>
  <c r="M187" i="26" a="1"/>
  <c r="AA88" i="26" a="1"/>
  <c r="Z168" i="26" a="1"/>
  <c r="AQ16" i="26" a="1"/>
  <c r="AU187" i="26" a="1"/>
  <c r="AH119" i="26" a="1"/>
  <c r="AT272" i="26" a="1"/>
  <c r="AK316" i="26" a="1"/>
  <c r="BI41" i="26" a="1"/>
  <c r="F660" i="22" a="1"/>
  <c r="AW205" i="26" a="1"/>
  <c r="AA353" i="26" a="1"/>
  <c r="AW125" i="26" a="1"/>
  <c r="I297" i="26" a="1"/>
  <c r="AA273" i="26" a="1"/>
  <c r="BE336" i="26" a="1"/>
  <c r="BH170" i="26" a="1"/>
  <c r="C664" i="22" a="1"/>
  <c r="AV356" i="26" a="1"/>
  <c r="D924" i="22" a="1"/>
  <c r="D340" i="22" a="1"/>
  <c r="E956" i="22" a="1"/>
  <c r="AE14" i="26" a="1"/>
  <c r="AI186" i="26" a="1"/>
  <c r="BG339" i="26" a="1"/>
  <c r="AO334" i="26" a="1"/>
  <c r="AH87" i="26" a="1"/>
  <c r="BH328" i="26" a="1"/>
  <c r="BC20" i="26" a="1"/>
  <c r="J137" i="26" a="1"/>
  <c r="U337" i="26" a="1"/>
  <c r="AQ297" i="26" a="1"/>
  <c r="J162" i="26" a="1"/>
  <c r="AV254" i="26" a="1"/>
  <c r="BM353" i="26" a="1"/>
  <c r="F324" i="26" a="1"/>
  <c r="AO315" i="26" a="1"/>
  <c r="AU178" i="26" a="1"/>
  <c r="BE178" i="26" a="1"/>
  <c r="AO30" i="26" a="1"/>
  <c r="AG360" i="26" a="1"/>
  <c r="BF35" i="26" a="1"/>
  <c r="J101" i="26" a="1"/>
  <c r="P156" i="26" a="1"/>
  <c r="J333" i="26" a="1"/>
  <c r="AA310" i="26" a="1"/>
  <c r="AU336" i="26" a="1"/>
  <c r="BI5" i="26" a="1"/>
  <c r="E774" i="22" a="1"/>
  <c r="BE119" i="26" a="1"/>
  <c r="AF140" i="26" a="1"/>
  <c r="C256" i="22" a="1"/>
  <c r="AV105" i="26" a="1"/>
  <c r="BC175" i="26" a="1"/>
  <c r="AJ31" i="26" a="1"/>
  <c r="BH123" i="26" a="1"/>
  <c r="D906" i="22" a="1"/>
  <c r="AV247" i="26" a="1"/>
  <c r="AE169" i="26" a="1"/>
  <c r="J322" i="26" a="1"/>
  <c r="AU308" i="26" a="1"/>
  <c r="AB189" i="26" a="1"/>
  <c r="AO133" i="26" a="1"/>
  <c r="BG275" i="26" a="1"/>
  <c r="AE276" i="26" a="1"/>
  <c r="AO332" i="26" a="1"/>
  <c r="T12" i="26" a="1"/>
  <c r="U329" i="26" a="1"/>
  <c r="BA320" i="26" a="1"/>
  <c r="C134" i="22" a="1"/>
  <c r="F462" i="22" a="1"/>
  <c r="AH117" i="26" a="1"/>
  <c r="E932" i="22" a="1"/>
  <c r="AW359" i="26" a="1"/>
  <c r="AR68" i="26" a="1"/>
  <c r="I341" i="26" a="1"/>
  <c r="J32" i="26" a="1"/>
  <c r="AO190" i="26" a="1"/>
  <c r="J335" i="26" a="1"/>
  <c r="BH329" i="26" a="1"/>
  <c r="M182" i="26" a="1"/>
  <c r="U34" i="26" a="1"/>
  <c r="AA205" i="26" a="1"/>
  <c r="BI288" i="26" a="1"/>
  <c r="AI82" i="26" a="1"/>
  <c r="AQ354" i="26" a="1"/>
  <c r="BC94" i="26" a="1"/>
  <c r="I114" i="26" a="1"/>
  <c r="BA263" i="26" a="1"/>
  <c r="BC127" i="26" a="1"/>
  <c r="AI320" i="26" a="1"/>
  <c r="F33" i="22" a="1"/>
  <c r="T278" i="26" a="1"/>
  <c r="M116" i="26" a="1"/>
  <c r="AG338" i="26" a="1"/>
  <c r="M120" i="26" a="1"/>
  <c r="AV110" i="26" a="1"/>
  <c r="AQ108" i="26" a="1"/>
  <c r="P160" i="26" a="1"/>
  <c r="AR346" i="26" a="1"/>
  <c r="AW37" i="26" a="1"/>
  <c r="P360" i="26" a="1"/>
  <c r="E569" i="22" a="1"/>
  <c r="BD346" i="26" a="1"/>
  <c r="I179" i="26" a="1"/>
  <c r="F975" i="22" a="1"/>
  <c r="E666" i="22" a="1"/>
  <c r="AW82" i="26" a="1"/>
  <c r="J119" i="26" a="1"/>
  <c r="AJ44" i="26" a="1"/>
  <c r="T205" i="26" a="1"/>
  <c r="AA336" i="26" a="1"/>
  <c r="U324" i="26" a="1"/>
  <c r="BE233" i="26" a="1"/>
  <c r="BG245" i="26" a="1"/>
  <c r="M345" i="26" a="1"/>
  <c r="P127" i="26" a="1"/>
  <c r="J104" i="26" a="1"/>
  <c r="AR92" i="26" a="1"/>
  <c r="BA330" i="26" a="1"/>
  <c r="BH99" i="26" a="1"/>
  <c r="F137" i="22" a="1"/>
  <c r="AG85" i="26" a="1"/>
  <c r="AK151" i="26" a="1"/>
  <c r="BH138" i="26" a="1"/>
  <c r="AK112" i="26" a="1"/>
  <c r="J173" i="26" a="1"/>
  <c r="BF247" i="26" a="1"/>
  <c r="AQ245" i="26" a="1"/>
  <c r="AI290" i="26" a="1"/>
  <c r="AE206" i="26" a="1"/>
  <c r="P56" i="26" a="1"/>
  <c r="Z251" i="26" a="1"/>
  <c r="E620" i="22" a="1"/>
  <c r="AE230" i="26" a="1"/>
  <c r="F988" i="22" a="1"/>
  <c r="AS125" i="26" a="1"/>
  <c r="I360" i="26" a="1"/>
  <c r="BI19" i="26" a="1"/>
  <c r="AR356" i="26" a="1"/>
  <c r="AU356" i="26" a="1"/>
  <c r="AB94" i="26" a="1"/>
  <c r="U130" i="26" a="1"/>
  <c r="AO88" i="26" a="1"/>
  <c r="AK218" i="26" a="1"/>
  <c r="AR163" i="26" a="1"/>
  <c r="I290" i="26" a="1"/>
  <c r="C323" i="22" a="1"/>
  <c r="AW297" i="26" a="1"/>
  <c r="AA315" i="26" a="1"/>
  <c r="AJ45" i="26" a="1"/>
  <c r="U31" i="26" a="1"/>
  <c r="AF70" i="26" a="1"/>
  <c r="AQ64" i="26" a="1"/>
  <c r="AF244" i="26" a="1"/>
  <c r="BI333" i="26" a="1"/>
  <c r="U319" i="26" a="1"/>
  <c r="T99" i="26" a="1"/>
  <c r="BI243" i="26" a="1"/>
  <c r="P139" i="26" a="1"/>
  <c r="AO186" i="26" a="1"/>
  <c r="E969" i="22" a="1"/>
  <c r="P107" i="26" a="1"/>
  <c r="BA175" i="26" a="1"/>
  <c r="AG164" i="26" a="1"/>
  <c r="Z154" i="26" a="1"/>
  <c r="C244" i="22" a="1"/>
  <c r="BG119" i="26" a="1"/>
  <c r="U159" i="26" a="1"/>
  <c r="AB213" i="26" a="1"/>
  <c r="I182" i="26" a="1"/>
  <c r="AV325" i="26" a="1"/>
  <c r="T163" i="26" a="1"/>
  <c r="BM110" i="26" a="1"/>
  <c r="BG75" i="26" a="1"/>
  <c r="D200" i="22" a="1"/>
  <c r="E871" i="22" a="1"/>
  <c r="AQ114" i="26" a="1"/>
  <c r="F344" i="22" a="1"/>
  <c r="AK188" i="26" a="1"/>
  <c r="AJ345" i="26" a="1"/>
  <c r="U22" i="26" a="1"/>
  <c r="U75" i="26" a="1"/>
  <c r="T168" i="26" a="1"/>
  <c r="J243" i="26" a="1"/>
  <c r="AE359" i="26" a="1"/>
  <c r="Z156" i="26" a="1"/>
  <c r="I352" i="26" a="1"/>
  <c r="D646" i="22" a="1"/>
  <c r="AU74" i="26" a="1"/>
  <c r="AR18" i="26" a="1"/>
  <c r="AO11" i="26" a="1"/>
  <c r="AH341" i="26" a="1"/>
  <c r="BC354" i="26" a="1"/>
  <c r="BH303" i="26" a="1"/>
  <c r="BG204" i="26" a="1"/>
  <c r="BC272" i="26" a="1"/>
  <c r="P272" i="26" a="1"/>
  <c r="D151" i="22" a="1"/>
  <c r="AI146" i="26" a="1"/>
  <c r="J103" i="26" a="1"/>
  <c r="BC100" i="26" a="1"/>
  <c r="AH160" i="26" a="1"/>
  <c r="BI167" i="26" a="1"/>
  <c r="Z276" i="26" a="1"/>
  <c r="J224" i="26" a="1"/>
  <c r="BA92" i="26" a="1"/>
  <c r="BI320" i="26" a="1"/>
  <c r="C651" i="22" a="1"/>
  <c r="AE356" i="26" a="1"/>
  <c r="E237" i="22" a="1"/>
  <c r="AE253" i="26" a="1"/>
  <c r="AA172" i="26" a="1"/>
  <c r="J316" i="26" a="1"/>
  <c r="BA128" i="26" a="1"/>
  <c r="BH34" i="26" a="1"/>
  <c r="BC28" i="26" a="1"/>
  <c r="C616" i="22" a="1"/>
  <c r="P152" i="26" a="1"/>
  <c r="BA219" i="26" a="1"/>
  <c r="I316" i="26" a="1"/>
  <c r="AH110" i="26" a="1"/>
  <c r="AI12" i="26" a="1"/>
  <c r="BD164" i="26" a="1"/>
  <c r="BF180" i="26" a="1"/>
  <c r="BC153" i="26" a="1"/>
  <c r="BF327" i="26" a="1"/>
  <c r="P319" i="26" a="1"/>
  <c r="U84" i="26" a="1"/>
  <c r="AA131" i="26" a="1"/>
  <c r="T312" i="26" a="1"/>
  <c r="E93" i="26" a="1"/>
  <c r="AJ18" i="26" a="1"/>
  <c r="BG96" i="26" a="1"/>
  <c r="AU157" i="26" a="1"/>
  <c r="BC243" i="26" a="1"/>
  <c r="AJ167" i="26" a="1"/>
  <c r="P193" i="26" a="1"/>
  <c r="Z279" i="26" a="1"/>
  <c r="F420" i="22" a="1"/>
  <c r="E461" i="22" a="1"/>
  <c r="D390" i="22" a="1"/>
  <c r="BM47" i="26" a="1"/>
  <c r="AO263" i="26" a="1"/>
  <c r="AV244" i="26" a="1"/>
  <c r="J275" i="26" a="1"/>
  <c r="BM322" i="26" a="1"/>
  <c r="AF57" i="26" a="1"/>
  <c r="U316" i="26" a="1"/>
  <c r="BC253" i="26" a="1"/>
  <c r="AK285" i="26" a="1"/>
  <c r="AR102" i="26" a="1"/>
  <c r="AI287" i="26" a="1"/>
  <c r="Z328" i="26" a="1"/>
  <c r="AF290" i="26" a="1"/>
  <c r="AT108" i="26" a="1"/>
  <c r="AS151" i="26" a="1"/>
  <c r="P191" i="26" a="1"/>
  <c r="P311" i="26" a="1"/>
  <c r="AH343" i="26" a="1"/>
  <c r="AI262" i="26" a="1"/>
  <c r="AV85" i="26" a="1"/>
  <c r="P327" i="26" a="1"/>
  <c r="C347" i="22" a="1"/>
  <c r="E290" i="22" a="1"/>
  <c r="BM253" i="26" a="1"/>
  <c r="AR275" i="26" a="1"/>
  <c r="AE277" i="26" a="1"/>
  <c r="BG206" i="26" a="1"/>
  <c r="AU290" i="26" a="1"/>
  <c r="AR157" i="26" a="1"/>
  <c r="Z126" i="26" a="1"/>
  <c r="M125" i="26" a="1"/>
  <c r="J20" i="26" a="1"/>
  <c r="BI168" i="26" a="1"/>
  <c r="AE260" i="26" a="1"/>
  <c r="AS321" i="26" a="1"/>
  <c r="BE213" i="26" a="1"/>
  <c r="AW259" i="26" a="1"/>
  <c r="AR30" i="26" a="1"/>
  <c r="BH343" i="26" a="1"/>
  <c r="AV124" i="26" a="1"/>
  <c r="AO243" i="26" a="1"/>
  <c r="AE184" i="26" a="1"/>
  <c r="BG76" i="26" a="1"/>
  <c r="I21" i="26" a="1"/>
  <c r="AH338" i="26" a="1"/>
  <c r="AG330" i="26" a="1"/>
  <c r="AW30" i="26" a="1"/>
  <c r="AW343" i="26" a="1"/>
  <c r="AB163" i="26" a="1"/>
  <c r="AH297" i="26" a="1"/>
  <c r="AH133" i="26" a="1"/>
  <c r="AU338" i="26" a="1"/>
  <c r="T212" i="26" a="1"/>
  <c r="D260" i="22" a="1"/>
  <c r="C132" i="22" a="1"/>
  <c r="AF199" i="26" a="1"/>
  <c r="J285" i="26" a="1"/>
  <c r="AJ249" i="26" a="1"/>
  <c r="BG312" i="26" a="1"/>
  <c r="BD187" i="26" a="1"/>
  <c r="BC358" i="26" a="1"/>
  <c r="P282" i="26" a="1"/>
  <c r="AO363" i="26" a="1"/>
  <c r="P124" i="26" a="1"/>
  <c r="AF283" i="26" a="1"/>
  <c r="T154" i="26" a="1"/>
  <c r="D258" i="22" a="1"/>
  <c r="AS29" i="26" a="1"/>
  <c r="BC141" i="26" a="1"/>
  <c r="AQ111" i="26" a="1"/>
  <c r="AW346" i="26" a="1"/>
  <c r="BG135" i="26" a="1"/>
  <c r="BA334" i="26" a="1"/>
  <c r="BE174" i="26" a="1"/>
  <c r="AJ64" i="26" a="1"/>
  <c r="AG132" i="26" a="1"/>
  <c r="AV359" i="26" a="1"/>
  <c r="AH355" i="26" a="1"/>
  <c r="AW132" i="26" a="1"/>
  <c r="T29" i="26" a="1"/>
  <c r="I115" i="26" a="1"/>
  <c r="M126" i="26" a="1"/>
  <c r="AS327" i="26" a="1"/>
  <c r="T335" i="26" a="1"/>
  <c r="C856" i="22" a="1"/>
  <c r="D594" i="22" a="1"/>
  <c r="AI166" i="26" a="1"/>
  <c r="AQ166" i="26" a="1"/>
  <c r="AW322" i="26" a="1"/>
  <c r="AV38" i="26" a="1"/>
  <c r="AS279" i="26" a="1"/>
  <c r="Z317" i="26" a="1"/>
  <c r="BG189" i="26" a="1"/>
  <c r="BD340" i="26" a="1"/>
  <c r="AQ247" i="26" a="1"/>
  <c r="T11" i="26" a="1"/>
  <c r="AW321" i="26" a="1"/>
  <c r="J177" i="26" a="1"/>
  <c r="BD41" i="26" a="1"/>
  <c r="AW42" i="26" a="1"/>
  <c r="C284" i="22" a="1"/>
  <c r="D982" i="22" a="1"/>
  <c r="AJ103" i="26" a="1"/>
  <c r="AQ259" i="26" a="1"/>
  <c r="AI92" i="26" a="1"/>
  <c r="BM346" i="26" a="1"/>
  <c r="BM139" i="26" a="1"/>
  <c r="BM80" i="26" a="1"/>
  <c r="P60" i="26" a="1"/>
  <c r="P85" i="26" a="1"/>
  <c r="BA244" i="26" a="1"/>
  <c r="AS181" i="26" a="1"/>
  <c r="M23" i="26" a="1"/>
  <c r="E325" i="22" a="1"/>
  <c r="AT140" i="26" a="1"/>
  <c r="F182" i="26" a="1"/>
  <c r="BD91" i="26" a="1"/>
  <c r="AW103" i="26" a="1"/>
  <c r="AE262" i="26" a="1"/>
  <c r="AO308" i="26" a="1"/>
  <c r="AO279" i="26" a="1"/>
  <c r="D418" i="22" a="1"/>
  <c r="BC234" i="26" a="1"/>
  <c r="Z99" i="26" a="1"/>
  <c r="AB33" i="26" a="1"/>
  <c r="AB360" i="26" a="1"/>
  <c r="Z177" i="26" a="1"/>
  <c r="I232" i="26" a="1"/>
  <c r="E362" i="26" a="1"/>
  <c r="AH283" i="26" a="1"/>
  <c r="BM72" i="26" a="1"/>
  <c r="AF357" i="26" a="1"/>
  <c r="D853" i="22" a="1"/>
  <c r="AH39" i="26" a="1"/>
  <c r="E292" i="22" a="1"/>
  <c r="AQ326" i="26" a="1"/>
  <c r="BH359" i="26" a="1"/>
  <c r="BC157" i="26" a="1"/>
  <c r="BA112" i="26" a="1"/>
  <c r="BC330" i="26" a="1"/>
  <c r="AU250" i="26" a="1"/>
  <c r="AK333" i="26" a="1"/>
  <c r="AO29" i="26" a="1"/>
  <c r="AT127" i="26" a="1"/>
  <c r="M131" i="26" a="1"/>
  <c r="J345" i="26" a="1"/>
  <c r="AG298" i="26" a="1"/>
  <c r="I72" i="26" a="1"/>
  <c r="AA50" i="26" a="1"/>
  <c r="C719" i="22" a="1"/>
  <c r="BF137" i="26" a="1"/>
  <c r="AH275" i="26" a="1"/>
  <c r="AI351" i="26" a="1"/>
  <c r="F65" i="22" a="1"/>
  <c r="BI99" i="26" a="1"/>
  <c r="Z114" i="26" a="1"/>
  <c r="M233" i="26" a="1"/>
  <c r="BM12" i="26" a="1"/>
  <c r="AR225" i="26" a="1"/>
  <c r="AV350" i="26" a="1"/>
  <c r="AI40" i="26" a="1"/>
  <c r="AU260" i="26" a="1"/>
  <c r="F439" i="22" a="1"/>
  <c r="AK279" i="26" a="1"/>
  <c r="G49" i="26" a="1"/>
  <c r="AS123" i="26" a="1"/>
  <c r="BE189" i="26" a="1"/>
  <c r="AV234" i="26" a="1"/>
  <c r="AH72" i="26" a="1"/>
  <c r="BE347" i="26" a="1"/>
  <c r="AG51" i="26" a="1"/>
  <c r="AO97" i="26" a="1"/>
  <c r="AI123" i="26" a="1"/>
  <c r="AE289" i="26" a="1"/>
  <c r="BF110" i="26" a="1"/>
  <c r="AS339" i="26" a="1"/>
  <c r="AG139" i="26" a="1"/>
  <c r="AB136" i="26" a="1"/>
  <c r="J339" i="26" a="1"/>
  <c r="T192" i="26" a="1"/>
  <c r="E987" i="22" a="1"/>
  <c r="C80" i="22" a="1"/>
  <c r="BH12" i="26" a="1"/>
  <c r="AK121" i="26" a="1"/>
  <c r="AI218" i="26" a="1"/>
  <c r="F797" i="22" a="1"/>
  <c r="AE342" i="26" a="1"/>
  <c r="T273" i="26" a="1"/>
  <c r="AK298" i="26" a="1"/>
  <c r="BD286" i="26" a="1"/>
  <c r="AO235" i="26" a="1"/>
  <c r="J342" i="26" a="1"/>
  <c r="BD259" i="26" a="1"/>
  <c r="U167" i="26" a="1"/>
  <c r="AJ151" i="26" a="1"/>
  <c r="BD111" i="26" a="1"/>
  <c r="W237" i="26" a="1"/>
  <c r="BI45" i="26" a="1"/>
  <c r="BD354" i="26" a="1"/>
  <c r="BH155" i="26" a="1"/>
  <c r="AW23" i="26" a="1"/>
  <c r="BD278" i="26" a="1"/>
  <c r="BC98" i="26" a="1"/>
  <c r="AJ313" i="26" a="1"/>
  <c r="AO251" i="26" a="1"/>
  <c r="AW186" i="26" a="1"/>
  <c r="AW137" i="26" a="1"/>
  <c r="Z5" i="26" a="1"/>
  <c r="BA19" i="26" a="1"/>
  <c r="M10" i="26" a="1"/>
  <c r="U288" i="26" a="1"/>
  <c r="AU130" i="26" a="1"/>
  <c r="H76" i="26" a="1"/>
  <c r="BF249" i="26" a="1"/>
  <c r="AF98" i="26" a="1"/>
  <c r="BD39" i="26" a="1"/>
  <c r="D36" i="22" a="1"/>
  <c r="AQ180" i="26" a="1"/>
  <c r="AG104" i="26" a="1"/>
  <c r="BE156" i="26" a="1"/>
  <c r="I155" i="26" a="1"/>
  <c r="M34" i="26" a="1"/>
  <c r="AG275" i="26" a="1"/>
  <c r="Z12" i="26" a="1"/>
  <c r="D473" i="22" a="1"/>
  <c r="F966" i="22" a="1"/>
  <c r="AE121" i="26" a="1"/>
  <c r="AO23" i="26" a="1"/>
  <c r="AH191" i="26" a="1"/>
  <c r="AE122" i="26" a="1"/>
  <c r="AE161" i="26" a="1"/>
  <c r="AR271" i="26" a="1"/>
  <c r="AR194" i="26" a="1"/>
  <c r="AK100" i="26" a="1"/>
  <c r="AH360" i="26" a="1"/>
  <c r="AA341" i="26" a="1"/>
  <c r="T116" i="26" a="1"/>
  <c r="U164" i="26" a="1"/>
  <c r="BC309" i="26" a="1"/>
  <c r="AW106" i="26" a="1"/>
  <c r="E204" i="26" a="1"/>
  <c r="AW39" i="26" a="1"/>
  <c r="AW174" i="26" a="1"/>
  <c r="AJ280" i="26" a="1"/>
  <c r="U134" i="26" a="1"/>
  <c r="BI331" i="26" a="1"/>
  <c r="D512" i="22" a="1"/>
  <c r="F825" i="22" a="1"/>
  <c r="AA169" i="26" a="1"/>
  <c r="AA297" i="26" a="1"/>
  <c r="AU357" i="26" a="1"/>
  <c r="P309" i="26" a="1"/>
  <c r="AS235" i="26" a="1"/>
  <c r="E475" i="22" a="1"/>
  <c r="AF53" i="26" a="1"/>
  <c r="AJ179" i="26" a="1"/>
  <c r="C907" i="22" a="1"/>
  <c r="C777" i="22" a="1"/>
  <c r="AV273" i="26" a="1"/>
  <c r="E780" i="22" a="1"/>
  <c r="BA191" i="26" a="1"/>
  <c r="AE151" i="26" a="1"/>
  <c r="BI340" i="26" a="1"/>
  <c r="BH176" i="26" a="1"/>
  <c r="AK349" i="26" a="1"/>
  <c r="AV86" i="26" a="1"/>
  <c r="BC316" i="26" a="1"/>
  <c r="AB322" i="26" a="1"/>
  <c r="C638" i="22" a="1"/>
  <c r="AF50" i="26" a="1"/>
  <c r="BD162" i="26" a="1"/>
  <c r="M51" i="26" a="1"/>
  <c r="E354" i="26" a="1"/>
  <c r="BG36" i="26" a="1"/>
  <c r="BI116" i="26" a="1"/>
  <c r="BI85" i="26" a="1"/>
  <c r="BE140" i="26" a="1"/>
  <c r="BG87" i="26" a="1"/>
  <c r="F312" i="22" a="1"/>
  <c r="AW262" i="26" a="1"/>
  <c r="AG119" i="26" a="1"/>
  <c r="BH161" i="26" a="1"/>
  <c r="Z96" i="26" a="1"/>
  <c r="Z309" i="26" a="1"/>
  <c r="I315" i="26" a="1"/>
  <c r="E744" i="22" a="1"/>
  <c r="AK166" i="26" a="1"/>
  <c r="BG271" i="26" a="1"/>
  <c r="E577" i="22" a="1"/>
  <c r="E442" i="22" a="1"/>
  <c r="BA303" i="26" a="1"/>
  <c r="C778" i="22" a="1"/>
  <c r="AU347" i="26" a="1"/>
  <c r="BF290" i="26" a="1"/>
  <c r="AF336" i="26" a="1"/>
  <c r="J289" i="26" a="1"/>
  <c r="BD54" i="26" a="1"/>
  <c r="BC76" i="26" a="1"/>
  <c r="AB56" i="26" a="1"/>
  <c r="Z288" i="26" a="1"/>
  <c r="U271" i="26" a="1"/>
  <c r="J75" i="26" a="1"/>
  <c r="AA250" i="26" a="1"/>
  <c r="P41" i="26" a="1"/>
  <c r="E452" i="22" a="1"/>
  <c r="BF40" i="26" a="1"/>
  <c r="BE183" i="26" a="1"/>
  <c r="U135" i="26" a="1"/>
  <c r="AV40" i="26" a="1"/>
  <c r="BD290" i="26" a="1"/>
  <c r="AF45" i="26" a="1"/>
  <c r="M35" i="26" a="1"/>
  <c r="AR254" i="26" a="1"/>
  <c r="BH333" i="26" a="1"/>
  <c r="AJ353" i="26" a="1"/>
  <c r="AU236" i="26" a="1"/>
  <c r="Z53" i="26" a="1"/>
  <c r="BG115" i="26" a="1"/>
  <c r="AU269" i="26" a="1"/>
  <c r="AR322" i="26" a="1"/>
  <c r="AR13" i="26" a="1"/>
  <c r="AI231" i="26" a="1"/>
  <c r="AF116" i="26" a="1"/>
  <c r="J287" i="26" a="1"/>
  <c r="C187" i="22" a="1"/>
  <c r="AI213" i="26" a="1"/>
  <c r="C733" i="22" a="1"/>
  <c r="J157" i="26" a="1"/>
  <c r="I111" i="26" a="1"/>
  <c r="U80" i="26" a="1"/>
  <c r="M59" i="26" a="1"/>
  <c r="BM254" i="26" a="1"/>
  <c r="E268" i="22" a="1"/>
  <c r="BF183" i="26" a="1"/>
  <c r="AG178" i="26" a="1"/>
  <c r="AS65" i="26" a="1"/>
  <c r="Z15" i="26" a="1"/>
  <c r="U99" i="26" a="1"/>
  <c r="D848" i="22" a="1"/>
  <c r="AK251" i="26" a="1"/>
  <c r="E899" i="22" a="1"/>
  <c r="AG146" i="26" a="1"/>
  <c r="AV140" i="26" a="1"/>
  <c r="T243" i="26" a="1"/>
  <c r="T152" i="26" a="1"/>
  <c r="I356" i="26" a="1"/>
  <c r="J89" i="26" a="1"/>
  <c r="P233" i="26" a="1"/>
  <c r="AU122" i="26" a="1"/>
  <c r="Z270" i="26" a="1"/>
  <c r="AB212" i="26" a="1"/>
  <c r="U205" i="26" a="1"/>
  <c r="AT310" i="26" a="1"/>
  <c r="AI141" i="26" a="1"/>
  <c r="AH285" i="26" a="1"/>
  <c r="AT298" i="26" a="1"/>
  <c r="AF278" i="26" a="1"/>
  <c r="AA346" i="26" a="1"/>
  <c r="AU152" i="26" a="1"/>
  <c r="AF173" i="26" a="1"/>
  <c r="AU333" i="26" a="1"/>
  <c r="AA110" i="26" a="1"/>
  <c r="I87" i="26" a="1"/>
  <c r="P19" i="26" a="1"/>
  <c r="M133" i="26" a="1"/>
  <c r="AO171" i="26" a="1"/>
  <c r="T57" i="26" a="1"/>
  <c r="AB76" i="26" a="1"/>
  <c r="AA175" i="26" a="1"/>
  <c r="BE135" i="26" a="1"/>
  <c r="BD5" i="26" a="1"/>
  <c r="AT286" i="26" a="1"/>
  <c r="AG351" i="26" a="1"/>
  <c r="AH182" i="26" a="1"/>
  <c r="BA88" i="26" a="1"/>
  <c r="AO320" i="26" a="1"/>
  <c r="AG76" i="26" a="1"/>
  <c r="J212" i="26" a="1"/>
  <c r="BA5" i="26" a="1"/>
  <c r="AH161" i="26" a="1"/>
  <c r="J83" i="26" a="1"/>
  <c r="U263" i="26" a="1"/>
  <c r="P18" i="26" a="1"/>
  <c r="P116" i="26" a="1"/>
  <c r="AV83" i="26" a="1"/>
  <c r="AI212" i="26" a="1"/>
  <c r="E10" i="22" a="1"/>
  <c r="AF341" i="26" a="1"/>
  <c r="D74" i="26" a="1"/>
  <c r="AI274" i="26" a="1"/>
  <c r="BD42" i="26" a="1"/>
  <c r="AJ275" i="26" a="1"/>
  <c r="AU176" i="26" a="1"/>
  <c r="AE103" i="26" a="1"/>
  <c r="BE172" i="26" a="1"/>
  <c r="AB275" i="26" a="1"/>
  <c r="BD247" i="26" a="1"/>
  <c r="P179" i="26" a="1"/>
  <c r="T245" i="26" a="1"/>
  <c r="Z274" i="26" a="1"/>
  <c r="AB12" i="26" a="1"/>
  <c r="F182" i="22" a="1"/>
  <c r="E590" i="22" a="1"/>
  <c r="E392" i="22" a="1"/>
  <c r="E541" i="22" a="1"/>
  <c r="AJ110" i="26" a="1"/>
  <c r="BF359" i="26" a="1"/>
  <c r="J295" i="26" a="1"/>
  <c r="T121" i="26" a="1"/>
  <c r="AT363" i="26" a="1"/>
  <c r="J98" i="26" a="1"/>
  <c r="D125" i="22" a="1"/>
  <c r="AT343" i="26" a="1"/>
  <c r="J313" i="26" a="1"/>
  <c r="P174" i="26" a="1"/>
  <c r="AS330" i="26" a="1"/>
  <c r="BI187" i="26" a="1"/>
  <c r="AF171" i="26" a="1"/>
  <c r="BE205" i="26" a="1"/>
  <c r="AT95" i="26" a="1"/>
  <c r="BG358" i="26" a="1"/>
  <c r="U107" i="26" a="1"/>
  <c r="AF279" i="26" a="1"/>
  <c r="E557" i="22" a="1"/>
  <c r="AT17" i="26" a="1"/>
  <c r="BD64" i="26" a="1"/>
  <c r="I77" i="26" a="1"/>
  <c r="T351" i="26" a="1"/>
  <c r="P344" i="26" a="1"/>
  <c r="BC322" i="26" a="1"/>
  <c r="U5" i="26" a="1"/>
  <c r="AI353" i="26" a="1"/>
  <c r="I276" i="26" a="1"/>
  <c r="AH249" i="26" a="1"/>
  <c r="BF109" i="26" a="1"/>
  <c r="BC313" i="26" a="1"/>
  <c r="AV250" i="26" a="1"/>
  <c r="BE153" i="26" a="1"/>
  <c r="J50" i="26" a="1"/>
  <c r="Z29" i="26" a="1"/>
  <c r="M17" i="26" a="1"/>
  <c r="P310" i="26" a="1"/>
  <c r="E593" i="22" a="1"/>
  <c r="E686" i="22" a="1"/>
  <c r="E972" i="22" a="1"/>
  <c r="AV30" i="26" a="1"/>
  <c r="AO172" i="26" a="1"/>
  <c r="BI128" i="26" a="1"/>
  <c r="F618" i="22" a="1"/>
  <c r="AF177" i="26" a="1"/>
  <c r="P178" i="26" a="1"/>
  <c r="AO357" i="26" a="1"/>
  <c r="AF276" i="26" a="1"/>
  <c r="BG278" i="26" a="1"/>
  <c r="J129" i="26" a="1"/>
  <c r="P253" i="26" a="1"/>
  <c r="AQ362" i="26" a="1"/>
  <c r="AJ34" i="26" a="1"/>
  <c r="BH326" i="26" a="1"/>
  <c r="BI252" i="26" a="1"/>
  <c r="BD82" i="26" a="1"/>
  <c r="AI238" i="26" a="1"/>
  <c r="AW280" i="26" a="1"/>
  <c r="U156" i="26" a="1"/>
  <c r="U139" i="26" a="1"/>
  <c r="J67" i="26" a="1"/>
  <c r="BC178" i="26" a="1"/>
  <c r="AS83" i="26" a="1"/>
  <c r="AI13" i="26" a="1"/>
  <c r="AV111" i="26" a="1"/>
  <c r="BE279" i="26" a="1"/>
  <c r="BI111" i="26" a="1"/>
  <c r="BM296" i="26" a="1"/>
  <c r="AU315" i="26" a="1"/>
  <c r="BG22" i="26" a="1"/>
  <c r="P190" i="26" a="1"/>
  <c r="T194" i="26" a="1"/>
  <c r="E65" i="22" a="1"/>
  <c r="AH219" i="26" a="1"/>
  <c r="BF172" i="26" a="1"/>
  <c r="T76" i="26" a="1"/>
  <c r="U133" i="26" a="1"/>
  <c r="P58" i="26" a="1"/>
  <c r="E386" i="22" a="1"/>
  <c r="E134" i="22" a="1"/>
  <c r="BE350" i="26" a="1"/>
  <c r="AA173" i="26" a="1"/>
  <c r="AA332" i="26" a="1"/>
  <c r="BA339" i="26" a="1"/>
  <c r="Z94" i="26" a="1"/>
  <c r="D264" i="22" a="1"/>
  <c r="BI23" i="26" a="1"/>
  <c r="C396" i="22" a="1"/>
  <c r="AJ116" i="26" a="1"/>
  <c r="BA249" i="26" a="1"/>
  <c r="BC315" i="26" a="1"/>
  <c r="BM251" i="26" a="1"/>
  <c r="AR188" i="26" a="1"/>
  <c r="AA199" i="26" a="1"/>
  <c r="AR70" i="26" a="1"/>
  <c r="BI289" i="26" a="1"/>
  <c r="AS310" i="26" a="1"/>
  <c r="BM275" i="26" a="1"/>
  <c r="AR224" i="26" a="1"/>
  <c r="F19" i="22" a="1"/>
  <c r="BI91" i="26" a="1"/>
  <c r="J332" i="26" a="1"/>
  <c r="AV238" i="26" a="1"/>
  <c r="Z356" i="26" a="1"/>
  <c r="Z175" i="26" a="1"/>
  <c r="BI92" i="26" a="1"/>
  <c r="BF156" i="26" a="1"/>
  <c r="AF108" i="26" a="1"/>
  <c r="P45" i="26" a="1"/>
  <c r="P332" i="26" a="1"/>
  <c r="M119" i="26" a="1"/>
  <c r="AB269" i="26" a="1"/>
  <c r="BA205" i="26" a="1"/>
  <c r="BA83" i="26" a="1"/>
  <c r="P245" i="26" a="1"/>
  <c r="AJ315" i="26" a="1"/>
  <c r="AQ157" i="26" a="1"/>
  <c r="AV107" i="26" a="1"/>
  <c r="BA59" i="26" a="1"/>
  <c r="AB157" i="26" a="1"/>
  <c r="AA12" i="26" a="1"/>
  <c r="AK179" i="26" a="1"/>
  <c r="AH153" i="26" a="1"/>
  <c r="AU192" i="26" a="1"/>
  <c r="U57" i="26" a="1"/>
  <c r="I275" i="26" a="1"/>
  <c r="BM51" i="26" a="1"/>
  <c r="J176" i="26" a="1"/>
  <c r="AR73" i="26" a="1"/>
  <c r="Z303" i="26" a="1"/>
  <c r="AW91" i="26" a="1"/>
  <c r="Z230" i="26" a="1"/>
  <c r="AH173" i="26" a="1"/>
  <c r="E22" i="26" a="1"/>
  <c r="AF303" i="26" a="1"/>
  <c r="BH309" i="26" a="1"/>
  <c r="C715" i="22" a="1"/>
  <c r="BH102" i="26" a="1"/>
  <c r="F559" i="22" a="1"/>
  <c r="AW282" i="26" a="1"/>
  <c r="T79" i="26" a="1"/>
  <c r="P297" i="26" a="1"/>
  <c r="E700" i="22" a="1"/>
  <c r="BH117" i="26" a="1"/>
  <c r="BE162" i="26" a="1"/>
  <c r="AO352" i="26" a="1"/>
  <c r="BE262" i="26" a="1"/>
  <c r="J18" i="26" a="1"/>
  <c r="BM326" i="26" a="1"/>
  <c r="AE157" i="26" a="1"/>
  <c r="BI40" i="26" a="1"/>
  <c r="D585" i="22" a="1"/>
  <c r="BI225" i="26" a="1"/>
  <c r="BH91" i="26" a="1"/>
  <c r="BD146" i="26" a="1"/>
  <c r="AQ112" i="26" a="1"/>
  <c r="T308" i="26" a="1"/>
  <c r="U344" i="26" a="1"/>
  <c r="BC156" i="26" a="1"/>
  <c r="AJ247" i="26" a="1"/>
  <c r="E739" i="22" a="1"/>
  <c r="AA260" i="26" a="1"/>
  <c r="AG296" i="26" a="1"/>
  <c r="AT42" i="26" a="1"/>
  <c r="AH166" i="26" a="1"/>
  <c r="BG175" i="26" a="1"/>
  <c r="AT69" i="26" a="1"/>
  <c r="C608" i="22" a="1"/>
  <c r="T237" i="26" a="1"/>
  <c r="P362" i="26" a="1"/>
  <c r="M54" i="26" a="1"/>
  <c r="BC287" i="26" a="1"/>
  <c r="AA16" i="26" a="1"/>
  <c r="AA136" i="26" a="1"/>
  <c r="AS11" i="26" a="1"/>
  <c r="D538" i="22" a="1"/>
  <c r="BC48" i="26" a="1"/>
  <c r="AO271" i="26" a="1"/>
  <c r="J44" i="26" a="1"/>
  <c r="AQ199" i="26" a="1"/>
  <c r="T233" i="26" a="1"/>
  <c r="AV297" i="26" a="1"/>
  <c r="BA66" i="26" a="1"/>
  <c r="AA243" i="26" a="1"/>
  <c r="J319" i="26" a="1"/>
  <c r="U204" i="26" a="1"/>
  <c r="M325" i="26" a="1"/>
  <c r="AQ333" i="26" a="1"/>
  <c r="BD252" i="26" a="1"/>
  <c r="C296" i="26" a="1"/>
  <c r="BA126" i="26" a="1"/>
  <c r="BM273" i="26" a="1"/>
  <c r="BA77" i="26" a="1"/>
  <c r="F352" i="22" a="1"/>
  <c r="AQ361" i="26" a="1"/>
  <c r="BD75" i="26" a="1"/>
  <c r="AE75" i="26" a="1"/>
  <c r="AO168" i="26" a="1"/>
  <c r="AH270" i="26" a="1"/>
  <c r="D653" i="22" a="1"/>
  <c r="AS5" i="26" a="1"/>
  <c r="BI361" i="26" a="1"/>
  <c r="Z316" i="26" a="1"/>
  <c r="AU235" i="26" a="1"/>
  <c r="AJ316" i="26" a="1"/>
  <c r="P206" i="26" a="1"/>
  <c r="AE154" i="26" a="1"/>
  <c r="AE199" i="26" a="1"/>
  <c r="AW54" i="26" a="1"/>
  <c r="AR185" i="26" a="1"/>
  <c r="D401" i="22" a="1"/>
  <c r="AW339" i="26" a="1"/>
  <c r="AA274" i="26" a="1"/>
  <c r="BM162" i="26" a="1"/>
  <c r="AF125" i="26" a="1"/>
  <c r="I298" i="26" a="1"/>
  <c r="M177" i="26" a="1"/>
  <c r="I101" i="26" a="1"/>
  <c r="AA94" i="26" a="1"/>
  <c r="F965" i="22" a="1"/>
  <c r="AK231" i="26" a="1"/>
  <c r="W279" i="26" a="1"/>
  <c r="BI135" i="26" a="1"/>
  <c r="AI32" i="26" a="1"/>
  <c r="AR180" i="26" a="1"/>
  <c r="E820" i="22" a="1"/>
  <c r="AJ361" i="26" a="1"/>
  <c r="AW79" i="26" a="1"/>
  <c r="AH276" i="26" a="1"/>
  <c r="BM97" i="26" a="1"/>
  <c r="BC165" i="26" a="1"/>
  <c r="AR283" i="26" a="1"/>
  <c r="BI186" i="26" a="1"/>
  <c r="U21" i="26" a="1"/>
  <c r="U298" i="26" a="1"/>
  <c r="BH134" i="26" a="1"/>
  <c r="AJ308" i="26" a="1"/>
  <c r="C76" i="26" a="1"/>
  <c r="D543" i="22" a="1"/>
  <c r="AO348" i="26" a="1"/>
  <c r="BF182" i="26" a="1"/>
  <c r="BI180" i="26" a="1"/>
  <c r="AI37" i="26" a="1"/>
  <c r="BG263" i="26" a="1"/>
  <c r="AA327" i="26" a="1"/>
  <c r="M244" i="26" a="1"/>
  <c r="BG296" i="26" a="1"/>
  <c r="AE346" i="26" a="1"/>
  <c r="M57" i="26" a="1"/>
  <c r="AV166" i="26" a="1"/>
  <c r="F117" i="26" a="1"/>
  <c r="BG104" i="26" a="1"/>
  <c r="BE225" i="26" a="1"/>
  <c r="F924" i="22" a="1"/>
  <c r="F929" i="22" a="1"/>
  <c r="BA248" i="26" a="1"/>
  <c r="AG180" i="26" a="1"/>
  <c r="BF260" i="26" a="1"/>
  <c r="AT120" i="26" a="1"/>
  <c r="AR342" i="26" a="1"/>
  <c r="AA71" i="26" a="1"/>
  <c r="M66" i="26" a="1"/>
  <c r="AA32" i="26" a="1"/>
  <c r="T80" i="26" a="1"/>
  <c r="M272" i="26" a="1"/>
  <c r="AS247" i="26" a="1"/>
  <c r="BG63" i="26" a="1"/>
  <c r="BE175" i="26" a="1"/>
  <c r="F860" i="22" a="1"/>
  <c r="AR84" i="26" a="1"/>
  <c r="BI50" i="26" a="1"/>
  <c r="BF234" i="26" a="1"/>
  <c r="AH71" i="26" a="1"/>
  <c r="F721" i="22" a="1"/>
  <c r="BD176" i="26" a="1"/>
  <c r="T70" i="26" a="1"/>
  <c r="P249" i="26" a="1"/>
  <c r="U212" i="26" a="1"/>
  <c r="AS169" i="26" a="1"/>
  <c r="P169" i="26" a="1"/>
  <c r="AR325" i="26" a="1"/>
  <c r="C511" i="22" a="1"/>
  <c r="C996" i="22" a="1"/>
  <c r="U330" i="26" a="1"/>
  <c r="AA286" i="26" a="1"/>
  <c r="AH179" i="26" a="1"/>
  <c r="I268" i="26" a="1"/>
  <c r="BM262" i="26" a="1"/>
  <c r="AV225" i="26" a="1"/>
  <c r="AI173" i="26" a="1"/>
  <c r="AA114" i="26" a="1"/>
  <c r="AU135" i="26" a="1"/>
  <c r="BA139" i="26" a="1"/>
  <c r="AW231" i="26" a="1"/>
  <c r="AF183" i="26" a="1"/>
  <c r="BG191" i="26" a="1"/>
  <c r="T103" i="26" a="1"/>
  <c r="P287" i="26" a="1"/>
  <c r="U96" i="26" a="1"/>
  <c r="AF289" i="26" a="1"/>
  <c r="BI246" i="26" a="1"/>
  <c r="AV89" i="26" a="1"/>
  <c r="D459" i="22" a="1"/>
  <c r="AU21" i="26" a="1"/>
  <c r="C252" i="22" a="1"/>
  <c r="AQ188" i="26" a="1"/>
  <c r="AV231" i="26" a="1"/>
  <c r="AE191" i="26" a="1"/>
  <c r="P110" i="26" a="1"/>
  <c r="T332" i="26" a="1"/>
  <c r="Z171" i="26" a="1"/>
  <c r="Z112" i="26" a="1"/>
  <c r="AQ358" i="26" a="1"/>
  <c r="M167" i="26" a="1"/>
  <c r="W260" i="26" a="1"/>
  <c r="AE152" i="26" a="1"/>
  <c r="AV169" i="26" a="1"/>
  <c r="F727" i="22" a="1"/>
  <c r="D206" i="22" a="1"/>
  <c r="BG281" i="26" a="1"/>
  <c r="P286" i="26" a="1"/>
  <c r="AV139" i="26" a="1"/>
  <c r="AR263" i="26" a="1"/>
  <c r="AV113" i="26" a="1"/>
  <c r="AF231" i="26" a="1"/>
  <c r="AK123" i="26" a="1"/>
  <c r="AT252" i="26" a="1"/>
  <c r="BC80" i="26" a="1"/>
  <c r="T83" i="26" a="1"/>
  <c r="I102" i="26" a="1"/>
  <c r="AS173" i="26" a="1"/>
  <c r="BC128" i="26" a="1"/>
  <c r="BE324" i="26" a="1"/>
  <c r="AT348" i="26" a="1"/>
  <c r="E549" i="22" a="1"/>
  <c r="BD133" i="26" a="1"/>
  <c r="AT30" i="26" a="1"/>
  <c r="Z91" i="26" a="1"/>
  <c r="BI178" i="26" a="1"/>
  <c r="AG283" i="26" a="1"/>
  <c r="P28" i="26" a="1"/>
  <c r="Z90" i="26" a="1"/>
  <c r="M139" i="26" a="1"/>
  <c r="BC336" i="26" a="1"/>
  <c r="AI314" i="26" a="1"/>
  <c r="P328" i="26" a="1"/>
  <c r="W287" i="26" a="1"/>
  <c r="BH87" i="26" a="1"/>
  <c r="AT236" i="26" a="1"/>
  <c r="E245" i="22" a="1"/>
  <c r="D373" i="22" a="1"/>
  <c r="BI18" i="26" a="1"/>
  <c r="BI250" i="26" a="1"/>
  <c r="AI178" i="26" a="1"/>
  <c r="AR183" i="26" a="1"/>
  <c r="AU61" i="26" a="1"/>
  <c r="U331" i="26" a="1"/>
  <c r="BA127" i="26" a="1"/>
  <c r="AO56" i="26" a="1"/>
  <c r="BD11" i="26" a="1"/>
  <c r="M74" i="26" a="1"/>
  <c r="AB190" i="26" a="1"/>
  <c r="M358" i="26" a="1"/>
  <c r="J158" i="26" a="1"/>
  <c r="AQ279" i="26" a="1"/>
  <c r="AV51" i="26" a="1"/>
  <c r="AT22" i="26" a="1"/>
  <c r="AQ127" i="26" a="1"/>
  <c r="AH321" i="26" a="1"/>
  <c r="BG274" i="26" a="1"/>
  <c r="D214" i="22" a="1"/>
  <c r="BM319" i="26" a="1"/>
  <c r="AJ113" i="26" a="1"/>
  <c r="I278" i="26" a="1"/>
  <c r="BF70" i="26" a="1"/>
  <c r="Z345" i="26" a="1"/>
  <c r="T13" i="26" a="1"/>
  <c r="F92" i="22" a="1"/>
  <c r="F336" i="22" a="1"/>
  <c r="AF137" i="26" a="1"/>
  <c r="D654" i="22" a="1"/>
  <c r="AE182" i="26" a="1"/>
  <c r="BI171" i="26" a="1"/>
  <c r="AR122" i="26" a="1"/>
  <c r="BD329" i="26" a="1"/>
  <c r="AV252" i="26" a="1"/>
  <c r="F953" i="22" a="1"/>
  <c r="BF361" i="26" a="1"/>
  <c r="AK119" i="26" a="1"/>
  <c r="AW44" i="26" a="1"/>
  <c r="AO361" i="26" a="1"/>
  <c r="U32" i="26" a="1"/>
  <c r="U252" i="26" a="1"/>
  <c r="F961" i="22" a="1"/>
  <c r="BC19" i="26" a="1"/>
  <c r="AW360" i="26" a="1"/>
  <c r="AK320" i="26" a="1"/>
  <c r="AT184" i="26" a="1"/>
  <c r="BF284" i="26" a="1"/>
  <c r="AV253" i="26" a="1"/>
  <c r="P238" i="26" a="1"/>
  <c r="BD312" i="26" a="1"/>
  <c r="J273" i="26" a="1"/>
  <c r="J153" i="26" a="1"/>
  <c r="I76" i="26" a="1"/>
  <c r="T232" i="26" a="1"/>
  <c r="AU159" i="26" a="1"/>
  <c r="C796" i="22" a="1"/>
  <c r="AH76" i="26" a="1"/>
  <c r="E338" i="22" a="1"/>
  <c r="AO78" i="26" a="1"/>
  <c r="BI79" i="26" a="1"/>
  <c r="AV151" i="26" a="1"/>
  <c r="E139" i="22" a="1"/>
  <c r="BH233" i="26" a="1"/>
  <c r="I168" i="26" a="1"/>
  <c r="T30" i="26" a="1"/>
  <c r="I12" i="26" a="1"/>
  <c r="F972" i="22" a="1"/>
  <c r="BH182" i="26" a="1"/>
  <c r="AT360" i="26" a="1"/>
  <c r="AF318" i="26" a="1"/>
  <c r="T28" i="26" a="1"/>
  <c r="Z323" i="26" a="1"/>
  <c r="AI355" i="26" a="1"/>
  <c r="F306" i="22" a="1"/>
  <c r="AQ12" i="26" a="1"/>
  <c r="AV10" i="26" a="1"/>
  <c r="BM355" i="26" a="1"/>
  <c r="BA182" i="26" a="1"/>
  <c r="D862" i="22" a="1"/>
  <c r="AB69" i="26" a="1"/>
  <c r="BH275" i="26" a="1"/>
  <c r="T206" i="26" a="1"/>
  <c r="U340" i="26" a="1"/>
  <c r="BD170" i="26" a="1"/>
  <c r="U101" i="26" a="1"/>
  <c r="Z335" i="26" a="1"/>
  <c r="C445" i="22" a="1"/>
  <c r="D800" i="22" a="1"/>
  <c r="BD211" i="26" a="1"/>
  <c r="E277" i="22" a="1"/>
  <c r="AW41" i="26" a="1"/>
  <c r="AH175" i="26" a="1"/>
  <c r="AQ344" i="26" a="1"/>
  <c r="C377" i="22" a="1"/>
  <c r="AG244" i="26" a="1"/>
  <c r="BI10" i="26" a="1"/>
  <c r="AV156" i="26" a="1"/>
  <c r="BC280" i="26" a="1"/>
  <c r="AV137" i="26" a="1"/>
  <c r="AB30" i="26" a="1"/>
  <c r="AI277" i="26" a="1"/>
  <c r="BI325" i="26" a="1"/>
  <c r="Z344" i="26" a="1"/>
  <c r="T186" i="26" a="1"/>
  <c r="AO135" i="26" a="1"/>
  <c r="E309" i="22" a="1"/>
  <c r="F932" i="22" a="1"/>
  <c r="C701" i="22" a="1"/>
  <c r="AV155" i="26" a="1"/>
  <c r="AW345" i="26" a="1"/>
  <c r="AE355" i="26" a="1"/>
  <c r="Z199" i="26" a="1"/>
  <c r="BA290" i="26" a="1"/>
  <c r="I135" i="26" a="1"/>
  <c r="T337" i="26" a="1"/>
  <c r="Z120" i="26" a="1"/>
  <c r="Z16" i="26" a="1"/>
  <c r="T324" i="26" a="1"/>
  <c r="AJ39" i="26" a="1"/>
  <c r="AH359" i="26" a="1"/>
  <c r="E13" i="26" a="1"/>
  <c r="BH43" i="26" a="1"/>
  <c r="AG303" i="26" a="1"/>
  <c r="AQ92" i="26" a="1"/>
  <c r="T162" i="26" a="1"/>
  <c r="D68" i="22" a="1"/>
  <c r="AH105" i="26" a="1"/>
  <c r="Z212" i="26" a="1"/>
  <c r="AQ314" i="26" a="1"/>
  <c r="AQ319" i="26" a="1"/>
  <c r="BG80" i="26" a="1"/>
  <c r="C385" i="22" a="1"/>
  <c r="W331" i="26" a="1"/>
  <c r="AK154" i="26" a="1"/>
  <c r="C219" i="22" a="1"/>
  <c r="AR159" i="26" a="1"/>
  <c r="Z10" i="26" a="1"/>
  <c r="Z351" i="26" a="1"/>
  <c r="BI355" i="26" a="1"/>
  <c r="F290" i="22" a="1"/>
  <c r="AS184" i="26" a="1"/>
  <c r="AU55" i="26" a="1"/>
  <c r="AW271" i="26" a="1"/>
  <c r="AA348" i="26" a="1"/>
  <c r="T120" i="26" a="1"/>
  <c r="J251" i="26" a="1"/>
  <c r="AA60" i="26" a="1"/>
  <c r="Z314" i="26" a="1"/>
  <c r="AW17" i="26" a="1"/>
  <c r="AR363" i="26" a="1"/>
  <c r="AT281" i="26" a="1"/>
  <c r="U13" i="26" a="1"/>
  <c r="U186" i="26" a="1"/>
  <c r="E126" i="22" a="1"/>
  <c r="AA328" i="26" a="1"/>
  <c r="P102" i="26" a="1"/>
  <c r="AF129" i="26" a="1"/>
  <c r="AU213" i="26" a="1"/>
  <c r="J69" i="26" a="1"/>
  <c r="C415" i="22" a="1"/>
  <c r="AI72" i="26" a="1"/>
  <c r="AG72" i="26" a="1"/>
  <c r="Z23" i="26" a="1"/>
  <c r="AS362" i="26" a="1"/>
  <c r="M360" i="26" a="1"/>
  <c r="J102" i="26" a="1"/>
  <c r="AH337" i="26" a="1"/>
  <c r="I63" i="26" a="1"/>
  <c r="J164" i="26" a="1"/>
  <c r="I283" i="26" a="1"/>
  <c r="BM283" i="26" a="1"/>
  <c r="Z140" i="26" a="1"/>
  <c r="M14" i="26" a="1"/>
  <c r="J253" i="26" a="1"/>
  <c r="T280" i="26" a="1"/>
  <c r="AT40" i="26" a="1"/>
  <c r="BI269" i="26" a="1"/>
  <c r="AG238" i="26" a="1"/>
  <c r="M108" i="26" a="1"/>
  <c r="M310" i="26" a="1"/>
  <c r="AA15" i="26" a="1"/>
  <c r="AB317" i="26" a="1"/>
  <c r="J236" i="26" a="1"/>
  <c r="AR173" i="26" a="1"/>
  <c r="AA31" i="26" a="1"/>
  <c r="AW138" i="26" a="1"/>
  <c r="J95" i="26" a="1"/>
  <c r="E41" i="22" a="1"/>
  <c r="AW80" i="26" a="1"/>
  <c r="D599" i="22" a="1"/>
  <c r="C42" i="22" a="1"/>
  <c r="BH334" i="26" a="1"/>
  <c r="AJ233" i="26" a="1"/>
  <c r="AJ171" i="26" a="1"/>
  <c r="AR107" i="26" a="1"/>
  <c r="AG87" i="26" a="1"/>
  <c r="T175" i="26" a="1"/>
  <c r="AF320" i="26" a="1"/>
  <c r="BA132" i="26" a="1"/>
  <c r="BI275" i="26" a="1"/>
  <c r="BM10" i="26" a="1"/>
  <c r="AA100" i="26" a="1"/>
  <c r="D449" i="22" a="1"/>
  <c r="D22" i="22" a="1"/>
  <c r="AJ67" i="26" a="1"/>
  <c r="BG117" i="26" a="1"/>
  <c r="AI63" i="26" a="1"/>
  <c r="AW121" i="26" a="1"/>
  <c r="AA281" i="26" a="1"/>
  <c r="AF5" i="26" a="1"/>
  <c r="Z84" i="26" a="1"/>
  <c r="AR82" i="26" a="1"/>
  <c r="AH132" i="26" a="1"/>
  <c r="BH16" i="26" a="1"/>
  <c r="AT316" i="26" a="1"/>
  <c r="U119" i="26" a="1"/>
  <c r="U138" i="26" a="1"/>
  <c r="BC177" i="26" a="1"/>
  <c r="AA218" i="26" a="1"/>
  <c r="Z62" i="26" a="1"/>
  <c r="BH96" i="26" a="1"/>
  <c r="AR329" i="26" a="1"/>
  <c r="J23" i="26" a="1"/>
  <c r="BC77" i="26" a="1"/>
  <c r="AO140" i="26" a="1"/>
  <c r="AT161" i="26" a="1"/>
  <c r="P335" i="26" a="1"/>
  <c r="AB28" i="26" a="1"/>
  <c r="AB140" i="26" a="1"/>
  <c r="BD155" i="26" a="1"/>
  <c r="AW171" i="26" a="1"/>
  <c r="U253" i="26" a="1"/>
  <c r="AA308" i="26" a="1"/>
  <c r="I13" i="26" a="1"/>
  <c r="AI80" i="26" a="1"/>
  <c r="Z298" i="26" a="1"/>
  <c r="AU325" i="26" a="1"/>
  <c r="T244" i="26" a="1"/>
  <c r="AA37" i="26" a="1"/>
  <c r="AT78" i="26" a="1"/>
  <c r="AA70" i="26" a="1"/>
  <c r="AB173" i="26" a="1"/>
  <c r="W236" i="26" a="1"/>
  <c r="BM218" i="26" a="1"/>
  <c r="BA156" i="26" a="1"/>
  <c r="D97" i="22" a="1"/>
  <c r="BM325" i="26" a="1"/>
  <c r="F109" i="22" a="1"/>
  <c r="AK270" i="26" a="1"/>
  <c r="BD122" i="26" a="1"/>
  <c r="BA279" i="26" a="1"/>
  <c r="AA112" i="26" a="1"/>
  <c r="P275" i="26" a="1"/>
  <c r="Z334" i="26" a="1"/>
  <c r="BC275" i="26" a="1"/>
  <c r="Z127" i="26" a="1"/>
  <c r="I47" i="26" a="1"/>
  <c r="E315" i="26" a="1"/>
  <c r="BG121" i="26" a="1"/>
  <c r="AH345" i="26" a="1"/>
  <c r="AG340" i="26" a="1"/>
  <c r="E60" i="22" a="1"/>
  <c r="F938" i="22" a="1"/>
  <c r="AS288" i="26" a="1"/>
  <c r="P279" i="26" a="1"/>
  <c r="D165" i="22" a="1"/>
  <c r="BI316" i="26" a="1"/>
  <c r="BI362" i="26" a="1"/>
  <c r="BM338" i="26" a="1"/>
  <c r="AS284" i="26" a="1"/>
  <c r="AO303" i="26" a="1"/>
  <c r="Z172" i="26" a="1"/>
  <c r="AU76" i="26" a="1"/>
  <c r="Z101" i="26" a="1"/>
  <c r="T82" i="26" a="1"/>
  <c r="AB236" i="26" a="1"/>
  <c r="AQ357" i="26" a="1"/>
  <c r="C873" i="22" a="1"/>
  <c r="AV49" i="26" a="1"/>
  <c r="AV146" i="26" a="1"/>
  <c r="M112" i="26" a="1"/>
  <c r="AR172" i="26" a="1"/>
  <c r="AA189" i="26" a="1"/>
  <c r="BE251" i="26" a="1"/>
  <c r="BE359" i="26" a="1"/>
  <c r="AK33" i="26" a="1"/>
  <c r="AT129" i="26" a="1"/>
  <c r="AF141" i="26" a="1"/>
  <c r="BC69" i="26" a="1"/>
  <c r="AH92" i="26" a="1"/>
  <c r="AA219" i="26" a="1"/>
  <c r="D553" i="22" a="1"/>
  <c r="C518" i="22" a="1"/>
  <c r="E919" i="22" a="1"/>
  <c r="BH55" i="26" a="1"/>
  <c r="BE121" i="26" a="1"/>
  <c r="AR349" i="26" a="1"/>
  <c r="Z361" i="26" a="1"/>
  <c r="U89" i="26" a="1"/>
  <c r="AF311" i="26" a="1"/>
  <c r="T71" i="26" a="1"/>
  <c r="C474" i="22" a="1"/>
  <c r="C537" i="22" a="1"/>
  <c r="BC188" i="26" a="1"/>
  <c r="BA64" i="26" a="1"/>
  <c r="E673" i="22" a="1"/>
  <c r="BG334" i="26" a="1"/>
  <c r="AT99" i="26" a="1"/>
  <c r="AB50" i="26" a="1"/>
  <c r="BD56" i="26" a="1"/>
  <c r="D234" i="22" a="1"/>
  <c r="BF131" i="26" a="1"/>
  <c r="AF332" i="26" a="1"/>
  <c r="M236" i="26" a="1"/>
  <c r="Z119" i="26" a="1"/>
  <c r="I317" i="26" a="1"/>
  <c r="E778" i="22" a="1"/>
  <c r="BC107" i="26" a="1"/>
  <c r="BF243" i="26" a="1"/>
  <c r="F652" i="22" a="1"/>
  <c r="AT104" i="26" a="1"/>
  <c r="BM243" i="26" a="1"/>
  <c r="BE163" i="26" a="1"/>
  <c r="AE328" i="26" a="1"/>
  <c r="AO108" i="26" a="1"/>
  <c r="C66" i="22" a="1"/>
  <c r="AR133" i="26" a="1"/>
  <c r="AB68" i="26" a="1"/>
  <c r="P121" i="26" a="1"/>
  <c r="U280" i="26" a="1"/>
  <c r="AF120" i="26" a="1"/>
  <c r="I23" i="26" a="1"/>
  <c r="AI193" i="26" a="1"/>
  <c r="AJ74" i="26" a="1"/>
  <c r="BG49" i="26" a="1"/>
  <c r="AQ318" i="26" a="1"/>
  <c r="BE14" i="26" a="1"/>
  <c r="BG108" i="26" a="1"/>
  <c r="BA99" i="26" a="1"/>
  <c r="T54" i="26" a="1"/>
  <c r="AB146" i="26" a="1"/>
  <c r="U225" i="26" a="1"/>
  <c r="AR167" i="26" a="1"/>
  <c r="M308" i="26" a="1"/>
  <c r="AE80" i="26" a="1"/>
  <c r="P29" i="26" a="1"/>
  <c r="D723" i="22" a="1"/>
  <c r="D751" i="22" a="1"/>
  <c r="BE64" i="26" a="1"/>
  <c r="AG128" i="26" a="1"/>
  <c r="AE44" i="26" a="1"/>
  <c r="BD308" i="26" a="1"/>
  <c r="AH204" i="26" a="1"/>
  <c r="AU28" i="26" a="1"/>
  <c r="AJ289" i="26" a="1"/>
  <c r="AR317" i="26" a="1"/>
  <c r="BH205" i="26" a="1"/>
  <c r="BF47" i="26" a="1"/>
  <c r="AV287" i="26" a="1"/>
  <c r="U193" i="26" a="1"/>
  <c r="BC116" i="26" a="1"/>
  <c r="AI5" i="26" a="1"/>
  <c r="BD350" i="26" a="1"/>
  <c r="I199" i="26" a="1"/>
  <c r="BI360" i="26" a="1"/>
  <c r="C887" i="22" a="1"/>
  <c r="AU121" i="26" a="1"/>
  <c r="BD361" i="26" a="1"/>
  <c r="BA324" i="26" a="1"/>
  <c r="BF326" i="26" a="1"/>
  <c r="AH130" i="26" a="1"/>
  <c r="I244" i="26" a="1"/>
  <c r="BE17" i="26" a="1"/>
  <c r="AB153" i="26" a="1"/>
  <c r="AQ234" i="26" a="1"/>
  <c r="M309" i="26" a="1"/>
  <c r="AB278" i="26" a="1"/>
  <c r="AV165" i="26" a="1"/>
  <c r="F66" i="22" a="1"/>
  <c r="C717" i="22" a="1"/>
  <c r="F873" i="22" a="1"/>
  <c r="BM121" i="26" a="1"/>
  <c r="AI68" i="26" a="1"/>
  <c r="AA85" i="26" a="1"/>
  <c r="BM354" i="26" a="1"/>
  <c r="AS79" i="26" a="1"/>
  <c r="C238" i="22" a="1"/>
  <c r="BD152" i="26" a="1"/>
  <c r="BH331" i="26" a="1"/>
  <c r="AS324" i="26" a="1"/>
  <c r="BG170" i="26" a="1"/>
  <c r="AI235" i="26" a="1"/>
  <c r="AI332" i="26" a="1"/>
  <c r="T35" i="26" a="1"/>
  <c r="AW218" i="26" a="1"/>
  <c r="AE186" i="26" a="1"/>
  <c r="D439" i="22" a="1"/>
  <c r="BG83" i="26" a="1"/>
  <c r="AV14" i="26" a="1"/>
  <c r="AE354" i="26" a="1"/>
  <c r="AS282" i="26" a="1"/>
  <c r="AG99" i="26" a="1"/>
  <c r="AS237" i="26" a="1"/>
  <c r="BI324" i="26" a="1"/>
  <c r="AW289" i="26" a="1"/>
  <c r="BH360" i="26" a="1"/>
  <c r="Z238" i="26" a="1"/>
  <c r="AE345" i="26" a="1"/>
  <c r="BC339" i="26" a="1"/>
  <c r="F342" i="22" a="1"/>
  <c r="AO274" i="26" a="1"/>
  <c r="C228" i="22" a="1"/>
  <c r="BG171" i="26" a="1"/>
  <c r="D288" i="22" a="1"/>
  <c r="BM62" i="26" a="1"/>
  <c r="AT230" i="26" a="1"/>
  <c r="BC109" i="26" a="1"/>
  <c r="BI126" i="26" a="1"/>
  <c r="P341" i="26" a="1"/>
  <c r="AV75" i="26" a="1"/>
  <c r="AV332" i="26" a="1"/>
  <c r="BH311" i="26" a="1"/>
  <c r="J246" i="26" a="1"/>
  <c r="U317" i="26" a="1"/>
  <c r="AF362" i="26" a="1"/>
  <c r="AQ110" i="26" a="1"/>
  <c r="BG237" i="26" a="1"/>
  <c r="F116" i="22" a="1"/>
  <c r="BA120" i="26" a="1"/>
  <c r="D444" i="22" a="1"/>
  <c r="AK12" i="26" a="1"/>
  <c r="M354" i="26" a="1"/>
  <c r="C242" i="22" a="1"/>
  <c r="BE188" i="26" a="1"/>
  <c r="AR109" i="26" a="1"/>
  <c r="BD94" i="26" a="1"/>
  <c r="AK357" i="26" a="1"/>
  <c r="P345" i="26" a="1"/>
  <c r="AK79" i="26" a="1"/>
  <c r="T350" i="26" a="1"/>
  <c r="D719" i="22" a="1"/>
  <c r="BF323" i="26" a="1"/>
  <c r="J154" i="26" a="1"/>
  <c r="AJ340" i="26" a="1"/>
  <c r="AR134" i="26" a="1"/>
  <c r="D378" i="22" a="1"/>
  <c r="BE177" i="26" a="1"/>
  <c r="M281" i="26" a="1"/>
  <c r="AV47" i="26" a="1"/>
  <c r="AE331" i="26" a="1"/>
  <c r="AH254" i="26" a="1"/>
  <c r="BE219" i="26" a="1"/>
  <c r="BF153" i="26" a="1"/>
  <c r="AU331" i="26" a="1"/>
  <c r="AU251" i="26" a="1"/>
  <c r="J254" i="26" a="1"/>
  <c r="AK289" i="26" a="1"/>
  <c r="BM295" i="26" a="1"/>
  <c r="AJ355" i="26" a="1"/>
  <c r="Z211" i="26" a="1"/>
  <c r="E19" i="22" a="1"/>
  <c r="F223" i="22" a="1"/>
  <c r="F443" i="22" a="1"/>
  <c r="AW309" i="26" a="1"/>
  <c r="BF315" i="26" a="1"/>
  <c r="J125" i="26" a="1"/>
  <c r="BC357" i="26" a="1"/>
  <c r="AE183" i="26" a="1"/>
  <c r="AH213" i="26" a="1"/>
  <c r="P111" i="26" a="1"/>
  <c r="AH320" i="26" a="1"/>
  <c r="AA206" i="26" a="1"/>
  <c r="J188" i="26" a="1"/>
  <c r="F575" i="22" a="1"/>
  <c r="AT186" i="26" a="1"/>
  <c r="P22" i="26" a="1"/>
  <c r="C564" i="22" a="1"/>
  <c r="D250" i="22" a="1"/>
  <c r="D240" i="22" a="1"/>
  <c r="AQ155" i="26" a="1"/>
  <c r="BH211" i="26" a="1"/>
  <c r="AQ129" i="26" a="1"/>
  <c r="AB316" i="26" a="1"/>
  <c r="BC68" i="26" a="1"/>
  <c r="BI11" i="26" a="1"/>
  <c r="AQ274" i="26" a="1"/>
  <c r="AJ285" i="26" a="1"/>
  <c r="J85" i="26" a="1"/>
  <c r="AJ358" i="26" a="1"/>
  <c r="AV342" i="26" a="1"/>
  <c r="AA152" i="26" a="1"/>
  <c r="AV171" i="26" a="1"/>
  <c r="C566" i="22" a="1"/>
  <c r="C216" i="22" a="1"/>
  <c r="F121" i="22" a="1"/>
  <c r="BM336" i="26" a="1"/>
  <c r="AS124" i="26" a="1"/>
  <c r="BM342" i="26" a="1"/>
  <c r="AR277" i="26" a="1"/>
  <c r="BD194" i="26" a="1"/>
  <c r="U261" i="26" a="1"/>
  <c r="P213" i="26" a="1"/>
  <c r="AB116" i="26" a="1"/>
  <c r="I204" i="26" a="1"/>
  <c r="AG97" i="26" a="1"/>
  <c r="D60" i="22" a="1"/>
  <c r="AF139" i="26" a="1"/>
  <c r="E286" i="22" a="1"/>
  <c r="E887" i="22" a="1"/>
  <c r="F247" i="22" a="1"/>
  <c r="AE73" i="26" a="1"/>
  <c r="AK138" i="26" a="1"/>
  <c r="AT309" i="26" a="1"/>
  <c r="AI276" i="26" a="1"/>
  <c r="BF270" i="26" a="1"/>
  <c r="F407" i="22" a="1"/>
  <c r="AF94" i="26" a="1"/>
  <c r="BM22" i="26" a="1"/>
  <c r="AI343" i="26" a="1"/>
  <c r="AK35" i="26" a="1"/>
  <c r="P81" i="26" a="1"/>
  <c r="I58" i="26" a="1"/>
  <c r="BA332" i="26" a="1"/>
  <c r="AV236" i="26" a="1"/>
  <c r="E621" i="22" a="1"/>
  <c r="AJ117" i="26" a="1"/>
  <c r="F892" i="22" a="1"/>
  <c r="AK99" i="26" a="1"/>
  <c r="U218" i="26" a="1"/>
  <c r="BD76" i="26" a="1"/>
  <c r="BF309" i="26" a="1"/>
  <c r="AO270" i="26" a="1"/>
  <c r="BA245" i="26" a="1"/>
  <c r="T115" i="26" a="1"/>
  <c r="AB281" i="26" a="1"/>
  <c r="P170" i="26" a="1"/>
  <c r="AI14" i="26" a="1"/>
  <c r="C517" i="22" a="1"/>
  <c r="BA91" i="26" a="1"/>
  <c r="BD151" i="26" a="1"/>
  <c r="AG110" i="26" a="1"/>
  <c r="BM310" i="26" a="1"/>
  <c r="U219" i="26" a="1"/>
  <c r="F380" i="22" a="1"/>
  <c r="BM141" i="26" a="1"/>
  <c r="BH185" i="26" a="1"/>
  <c r="AR326" i="26" a="1"/>
  <c r="P73" i="26" a="1"/>
  <c r="U10" i="26" a="1"/>
  <c r="J146" i="26" a="1"/>
  <c r="M104" i="26" a="1"/>
  <c r="AG50" i="26" a="1"/>
  <c r="F298" i="22" a="1"/>
  <c r="AR96" i="26" a="1"/>
  <c r="BF184" i="26" a="1"/>
  <c r="AQ49" i="26" a="1"/>
  <c r="AH233" i="26" a="1"/>
  <c r="E678" i="22" a="1"/>
  <c r="J117" i="26" a="1"/>
  <c r="AG74" i="26" a="1"/>
  <c r="BG158" i="26" a="1"/>
  <c r="AQ310" i="26" a="1"/>
  <c r="I187" i="26" a="1"/>
  <c r="U213" i="26" a="1"/>
  <c r="AA178" i="26" a="1"/>
  <c r="BE355" i="26" a="1"/>
  <c r="BM96" i="26" a="1"/>
  <c r="AV347" i="26" a="1"/>
  <c r="F532" i="22" a="1"/>
  <c r="AE12" i="26" a="1"/>
  <c r="E973" i="22" a="1"/>
  <c r="T283" i="26" a="1"/>
  <c r="BC129" i="26" a="1"/>
  <c r="AG232" i="26" a="1"/>
  <c r="I274" i="26" a="1"/>
  <c r="C911" i="22" a="1"/>
  <c r="AR67" i="26" a="1"/>
  <c r="AH211" i="26" a="1"/>
  <c r="J94" i="26" a="1"/>
  <c r="AO28" i="26" a="1"/>
  <c r="AT284" i="26" a="1"/>
  <c r="BG323" i="26" a="1"/>
  <c r="M153" i="26" a="1"/>
  <c r="AJ56" i="26" a="1"/>
  <c r="E929" i="22" a="1"/>
  <c r="AQ120" i="26" a="1"/>
  <c r="AG278" i="26" a="1"/>
  <c r="AF47" i="26" a="1"/>
  <c r="BG361" i="26" a="1"/>
  <c r="E898" i="22" a="1"/>
  <c r="AU270" i="26" a="1"/>
  <c r="AG261" i="26" a="1"/>
  <c r="AT326" i="26" a="1"/>
  <c r="AT339" i="26" a="1"/>
  <c r="M45" i="26" a="1"/>
  <c r="BG106" i="26" a="1"/>
  <c r="T329" i="26" a="1"/>
  <c r="C196" i="22" a="1"/>
  <c r="AK133" i="26" a="1"/>
  <c r="J106" i="26" a="1"/>
  <c r="C884" i="22" a="1"/>
  <c r="BD192" i="26" a="1"/>
  <c r="E257" i="22" a="1"/>
  <c r="BG193" i="26" a="1"/>
  <c r="BH282" i="26" a="1"/>
  <c r="AR182" i="26" a="1"/>
  <c r="AH93" i="26" a="1"/>
  <c r="AE254" i="26" a="1"/>
  <c r="C339" i="22" a="1"/>
  <c r="AV246" i="26" a="1"/>
  <c r="AK158" i="26" a="1"/>
  <c r="BH361" i="26" a="1"/>
  <c r="AB60" i="26" a="1"/>
  <c r="AH18" i="26" a="1"/>
  <c r="U54" i="26" a="1"/>
  <c r="AE194" i="26" a="1"/>
  <c r="BH29" i="26" a="1"/>
  <c r="D210" i="22" a="1"/>
  <c r="AH272" i="26" a="1"/>
  <c r="AV270" i="26" a="1"/>
  <c r="BM178" i="26" a="1"/>
  <c r="AQ278" i="26" a="1"/>
  <c r="AH351" i="26" a="1"/>
  <c r="J152" i="26" a="1"/>
  <c r="AE349" i="26" a="1"/>
  <c r="AQ54" i="26" a="1"/>
  <c r="AA182" i="26" a="1"/>
  <c r="T56" i="26" a="1"/>
  <c r="I98" i="26" a="1"/>
  <c r="AR103" i="26" a="1"/>
  <c r="AS159" i="26" a="1"/>
  <c r="E444" i="22" a="1"/>
  <c r="AK238" i="26" a="1"/>
  <c r="BG168" i="26" a="1"/>
  <c r="AK272" i="26" a="1"/>
  <c r="M188" i="26" a="1"/>
  <c r="AS176" i="26" a="1"/>
  <c r="AS205" i="26" a="1"/>
  <c r="BM164" i="26" a="1"/>
  <c r="BM332" i="26" a="1"/>
  <c r="J172" i="26" a="1"/>
  <c r="U357" i="26" a="1"/>
  <c r="F680" i="22" a="1"/>
  <c r="C245" i="22" a="1"/>
  <c r="F834" i="22" a="1"/>
  <c r="AG251" i="26" a="1"/>
  <c r="J70" i="26" a="1"/>
  <c r="U276" i="26" a="1"/>
  <c r="M234" i="26" a="1"/>
  <c r="BC81" i="26" a="1"/>
  <c r="D442" i="22" a="1"/>
  <c r="AJ90" i="26" a="1"/>
  <c r="AS138" i="26" a="1"/>
  <c r="BI352" i="26" a="1"/>
  <c r="AJ359" i="26" a="1"/>
  <c r="AS328" i="26" a="1"/>
  <c r="BE211" i="26" a="1"/>
  <c r="M262" i="26" a="1"/>
  <c r="I263" i="26" a="1"/>
  <c r="AS105" i="26" a="1"/>
  <c r="AJ155" i="26" a="1"/>
  <c r="I333" i="26" a="1"/>
  <c r="U155" i="26" a="1"/>
  <c r="AB162" i="26" a="1"/>
  <c r="BG58" i="26" a="1"/>
  <c r="AB263" i="26" a="1"/>
  <c r="C779" i="22" a="1"/>
  <c r="AK183" i="26" a="1"/>
  <c r="M122" i="26" a="1"/>
  <c r="E822" i="22" a="1"/>
  <c r="AS136" i="26" a="1"/>
  <c r="AI155" i="26" a="1"/>
  <c r="AQ321" i="26" a="1"/>
  <c r="Z183" i="26" a="1"/>
  <c r="AK343" i="26" a="1"/>
  <c r="M5" i="26" a="1"/>
  <c r="AB313" i="26" a="1"/>
  <c r="AH274" i="26" a="1"/>
  <c r="AT83" i="26" a="1"/>
  <c r="AA259" i="26" a="1"/>
  <c r="C145" i="22" a="1"/>
  <c r="I176" i="26" a="1"/>
  <c r="Z122" i="26" a="1"/>
  <c r="AK315" i="26" a="1"/>
  <c r="AI286" i="26" a="1"/>
  <c r="F446" i="22" a="1"/>
  <c r="F496" i="22" a="1"/>
  <c r="AQ360" i="26" a="1"/>
  <c r="AJ342" i="26" a="1"/>
  <c r="M263" i="26" a="1"/>
  <c r="AT276" i="26" a="1"/>
  <c r="T61" i="26" a="1"/>
  <c r="AR130" i="26" a="1"/>
  <c r="AS353" i="26" a="1"/>
  <c r="AE315" i="26" a="1"/>
  <c r="AB246" i="26" a="1"/>
  <c r="T359" i="26" a="1"/>
  <c r="F248" i="22" a="1"/>
  <c r="BM14" i="26" a="1"/>
  <c r="AF111" i="26" a="1"/>
  <c r="D209" i="22" a="1"/>
  <c r="C618" i="22" a="1"/>
  <c r="AH89" i="26" a="1"/>
  <c r="BC87" i="26" a="1"/>
  <c r="BA73" i="26" a="1"/>
  <c r="AS101" i="26" a="1"/>
  <c r="I190" i="26" a="1"/>
  <c r="AQ65" i="26" a="1"/>
  <c r="M55" i="26" a="1"/>
  <c r="I230" i="26" a="1"/>
  <c r="J290" i="26" a="1"/>
  <c r="AB138" i="26" a="1"/>
  <c r="M159" i="26" a="1"/>
  <c r="F345" i="22" a="1"/>
  <c r="AQ37" i="26" a="1"/>
  <c r="BI31" i="26" a="1"/>
  <c r="AQ152" i="26" a="1"/>
  <c r="C499" i="22" a="1"/>
  <c r="C959" i="22" a="1"/>
  <c r="Z311" i="26" a="1"/>
  <c r="M96" i="26" a="1"/>
  <c r="J274" i="26" a="1"/>
  <c r="AA185" i="26" a="1"/>
  <c r="AT62" i="26" a="1"/>
  <c r="BM249" i="26" a="1"/>
  <c r="AA225" i="26" a="1"/>
  <c r="J48" i="26" a="1"/>
  <c r="I80" i="26" a="1"/>
  <c r="BC199" i="26" a="1"/>
  <c r="BG286" i="26" a="1"/>
  <c r="F485" i="22" a="1"/>
  <c r="BA193" i="26" a="1"/>
  <c r="AH261" i="26" a="1"/>
  <c r="F875" i="22" a="1"/>
  <c r="AW194" i="26" a="1"/>
  <c r="AT135" i="26" a="1"/>
  <c r="Z186" i="26" a="1"/>
  <c r="AG182" i="26" a="1"/>
  <c r="AG260" i="26" a="1"/>
  <c r="AB119" i="26" a="1"/>
  <c r="D211" i="22" a="1"/>
  <c r="AK263" i="26" a="1"/>
  <c r="AJ303" i="26" a="1"/>
  <c r="M343" i="26" a="1"/>
  <c r="BG173" i="26" a="1"/>
  <c r="AB77" i="26" a="1"/>
  <c r="BD327" i="26" a="1"/>
  <c r="M337" i="26" a="1"/>
  <c r="AA79" i="26" a="1"/>
  <c r="I310" i="26" a="1"/>
  <c r="T58" i="26" a="1"/>
  <c r="U308" i="26" a="1"/>
  <c r="AS72" i="26" a="1"/>
  <c r="D78" i="22" a="1"/>
  <c r="AJ119" i="26" a="1"/>
  <c r="F179" i="22" a="1"/>
  <c r="F874" i="22" a="1"/>
  <c r="F541" i="22" a="1"/>
  <c r="BE274" i="26" a="1"/>
  <c r="BE173" i="26" a="1"/>
  <c r="AR311" i="26" a="1"/>
  <c r="AI60" i="26" a="1"/>
  <c r="BH190" i="26" a="1"/>
  <c r="BE38" i="26" a="1"/>
  <c r="Z102" i="26" a="1"/>
  <c r="J52" i="26" a="1"/>
  <c r="AF288" i="26" a="1"/>
  <c r="AQ104" i="26" a="1"/>
  <c r="E55" i="22" a="1"/>
  <c r="AO63" i="26" a="1"/>
  <c r="AV178" i="26" a="1"/>
  <c r="D814" i="22" a="1"/>
  <c r="AO272" i="26" a="1"/>
  <c r="BM260" i="26" a="1"/>
  <c r="AB345" i="26" a="1"/>
  <c r="Z19" i="26" a="1"/>
  <c r="AO284" i="26" a="1"/>
  <c r="P68" i="26" a="1"/>
  <c r="F524" i="22" a="1"/>
  <c r="AT285" i="26" a="1"/>
  <c r="AK254" i="26" a="1"/>
  <c r="BM286" i="26" a="1"/>
  <c r="AA188" i="26" a="1"/>
  <c r="AO134" i="26" a="1"/>
  <c r="F899" i="22" a="1"/>
  <c r="AF52" i="26" a="1"/>
  <c r="BG90" i="26" a="1"/>
  <c r="U327" i="26" a="1"/>
  <c r="BF250" i="26" a="1"/>
  <c r="BE63" i="26" a="1"/>
  <c r="C554" i="22" a="1"/>
  <c r="T254" i="26" a="1"/>
  <c r="AB83" i="26" a="1"/>
  <c r="AT361" i="26" a="1"/>
  <c r="E762" i="22" a="1"/>
  <c r="D985" i="22" a="1"/>
  <c r="E170" i="22" a="1"/>
  <c r="AR37" i="26" a="1"/>
  <c r="AE159" i="26" a="1"/>
  <c r="Z106" i="26" a="1"/>
  <c r="M72" i="26" a="1"/>
  <c r="U169" i="26" a="1"/>
  <c r="AF93" i="26" a="1"/>
  <c r="BE82" i="26" a="1"/>
  <c r="F909" i="22" a="1"/>
  <c r="AE55" i="26" a="1"/>
  <c r="AS157" i="26" a="1"/>
  <c r="U185" i="26" a="1"/>
  <c r="T45" i="26" a="1"/>
  <c r="M330" i="26" a="1"/>
  <c r="BM287" i="26" a="1"/>
  <c r="C221" i="22" a="1"/>
  <c r="AG115" i="26" a="1"/>
  <c r="BA319" i="26" a="1"/>
  <c r="AF43" i="26" a="1"/>
  <c r="AH136" i="26" a="1"/>
  <c r="AK353" i="26" a="1"/>
  <c r="AA359" i="26" a="1"/>
  <c r="I153" i="26" a="1"/>
  <c r="BA287" i="26" a="1"/>
  <c r="AF356" i="26" a="1"/>
  <c r="AW99" i="26" a="1"/>
  <c r="BC168" i="26" a="1"/>
  <c r="M95" i="26" a="1"/>
  <c r="BD103" i="26" a="1"/>
  <c r="P326" i="26" a="1"/>
  <c r="M19" i="26" a="1"/>
  <c r="M75" i="26" a="1"/>
  <c r="P87" i="26" a="1"/>
  <c r="AI272" i="26" a="1"/>
  <c r="BA358" i="26" a="1"/>
  <c r="M71" i="26" a="1"/>
  <c r="I335" i="26" a="1"/>
  <c r="F625" i="22" a="1"/>
  <c r="BC335" i="26" a="1"/>
  <c r="AO194" i="26" a="1"/>
  <c r="I296" i="26" a="1"/>
  <c r="I269" i="26" a="1"/>
  <c r="AG155" i="26" a="1"/>
  <c r="AT329" i="26" a="1"/>
  <c r="AV157" i="26" a="1"/>
  <c r="AA157" i="26" a="1"/>
  <c r="AB333" i="26" a="1"/>
  <c r="Z116" i="26" a="1"/>
  <c r="BH116" i="26" a="1"/>
  <c r="M193" i="26" a="1"/>
  <c r="U116" i="26" a="1"/>
  <c r="U105" i="26" a="1"/>
  <c r="AI331" i="26" a="1"/>
  <c r="AB337" i="26" a="1"/>
  <c r="BC59" i="26" a="1"/>
  <c r="BG18" i="26" a="1"/>
  <c r="F698" i="22" a="1"/>
  <c r="D967" i="22" a="1"/>
  <c r="AS179" i="26" a="1"/>
  <c r="E895" i="22" a="1"/>
  <c r="Z354" i="26" a="1"/>
  <c r="M219" i="26" a="1"/>
  <c r="BE169" i="26" a="1"/>
  <c r="U92" i="26" a="1"/>
  <c r="AV261" i="26" a="1"/>
  <c r="AE51" i="26" a="1"/>
  <c r="U158" i="26" a="1"/>
  <c r="AK13" i="26" a="1"/>
  <c r="I146" i="26" a="1"/>
  <c r="Z325" i="26" a="1"/>
  <c r="D746" i="22" a="1"/>
  <c r="AV335" i="26" a="1"/>
  <c r="AR54" i="26" a="1"/>
  <c r="AB132" i="26" a="1"/>
  <c r="I93" i="26" a="1"/>
  <c r="BM173" i="26" a="1"/>
  <c r="I238" i="26" a="1"/>
  <c r="Z153" i="26" a="1"/>
  <c r="AW224" i="26" a="1"/>
  <c r="AB114" i="26" a="1"/>
  <c r="AK44" i="26" a="1"/>
  <c r="AK328" i="26" a="1"/>
  <c r="C568" i="22" a="1"/>
  <c r="BF165" i="26" a="1"/>
  <c r="AS341" i="26" a="1"/>
  <c r="BI238" i="26" a="1"/>
  <c r="AU348" i="26" a="1"/>
  <c r="BD322" i="26" a="1"/>
  <c r="Z61" i="26" a="1"/>
  <c r="P278" i="26" a="1"/>
  <c r="I318" i="26" a="1"/>
  <c r="AK176" i="26" a="1"/>
  <c r="J63" i="26" a="1"/>
  <c r="D187" i="22" a="1"/>
  <c r="BD128" i="26" a="1"/>
  <c r="BH113" i="26" a="1"/>
  <c r="C61" i="22" a="1"/>
  <c r="AI326" i="26" a="1"/>
  <c r="AR192" i="26" a="1"/>
  <c r="T50" i="26" a="1"/>
  <c r="J19" i="26" a="1"/>
  <c r="BA159" i="26" a="1"/>
  <c r="AJ320" i="26" a="1"/>
  <c r="E159" i="22" a="1"/>
  <c r="BD107" i="26" a="1"/>
  <c r="BI339" i="26" a="1"/>
  <c r="P146" i="26" a="1"/>
  <c r="AQ288" i="26" a="1"/>
  <c r="AU231" i="26" a="1"/>
  <c r="AI56" i="26" a="1"/>
  <c r="T259" i="26" a="1"/>
  <c r="E180" i="22" a="1"/>
  <c r="AA230" i="26" a="1"/>
  <c r="AR193" i="26" a="1"/>
  <c r="BA32" i="26" a="1"/>
  <c r="BI36" i="26" a="1"/>
  <c r="AK97" i="26" a="1"/>
  <c r="M246" i="26" a="1"/>
  <c r="J5" i="26" a="1"/>
  <c r="T87" i="26" a="1"/>
  <c r="AO347" i="26" a="1"/>
  <c r="AT279" i="26" a="1"/>
  <c r="M285" i="26" a="1"/>
  <c r="AF310" i="26" a="1"/>
  <c r="AO295" i="26" a="1"/>
  <c r="AE274" i="26" a="1"/>
  <c r="AA29" i="26" a="1"/>
  <c r="BH251" i="26" a="1"/>
  <c r="AF213" i="26" a="1"/>
  <c r="AI19" i="26" a="1"/>
  <c r="BA349" i="26" a="1"/>
  <c r="AB71" i="26" a="1"/>
  <c r="T40" i="26" a="1"/>
  <c r="AB271" i="26" a="1"/>
  <c r="AI194" i="26" a="1"/>
  <c r="BF343" i="26" a="1"/>
  <c r="E26" i="22" a="1"/>
  <c r="AJ89" i="26" a="1"/>
  <c r="AO86" i="26" a="1"/>
  <c r="AF246" i="26" a="1"/>
  <c r="AI57" i="26" a="1"/>
  <c r="AF263" i="26" a="1"/>
  <c r="J356" i="26" a="1"/>
  <c r="M315" i="26" a="1"/>
  <c r="AT274" i="26" a="1"/>
  <c r="BF102" i="26" a="1"/>
  <c r="I88" i="26" a="1"/>
  <c r="U224" i="26" a="1"/>
  <c r="I62" i="26" a="1"/>
  <c r="AQ14" i="26" a="1"/>
  <c r="E76" i="22" a="1"/>
  <c r="AW250" i="26" a="1"/>
  <c r="AK283" i="26" a="1"/>
  <c r="AW347" i="26" a="1"/>
  <c r="BC91" i="26" a="1"/>
  <c r="AV58" i="26" a="1"/>
  <c r="I59" i="26" a="1"/>
  <c r="AH108" i="26" a="1"/>
  <c r="T249" i="26" a="1"/>
  <c r="AW159" i="26" a="1"/>
  <c r="BG246" i="26" a="1"/>
  <c r="Z18" i="26" a="1"/>
  <c r="BM308" i="26" a="1"/>
  <c r="AK360" i="26" a="1"/>
  <c r="AV175" i="26" a="1"/>
  <c r="AJ28" i="26" a="1"/>
  <c r="D259" i="22" a="1"/>
  <c r="AB282" i="26" a="1"/>
  <c r="BC56" i="26" a="1"/>
  <c r="AI44" i="26" a="1"/>
  <c r="J21" i="26" a="1"/>
  <c r="AG316" i="26" a="1"/>
  <c r="AW326" i="26" a="1"/>
  <c r="AB65" i="26" a="1"/>
  <c r="P49" i="26" a="1"/>
  <c r="P235" i="26" a="1"/>
  <c r="BC34" i="26" a="1"/>
  <c r="T348" i="26" a="1"/>
  <c r="E481" i="22" a="1"/>
  <c r="BM313" i="26" a="1"/>
  <c r="AF268" i="26" a="1"/>
  <c r="P181" i="26" a="1"/>
  <c r="AR56" i="26" a="1"/>
  <c r="AV5" i="26" a="1"/>
  <c r="AO156" i="26" a="1"/>
  <c r="AR139" i="26" a="1"/>
  <c r="AQ272" i="26" a="1"/>
  <c r="BI319" i="26" a="1"/>
  <c r="P151" i="26" a="1"/>
  <c r="AE317" i="26" a="1"/>
  <c r="AT231" i="26" a="1"/>
  <c r="AW151" i="26" a="1"/>
  <c r="AG173" i="26" a="1"/>
  <c r="AW276" i="26" a="1"/>
  <c r="AG44" i="26" a="1"/>
  <c r="BF45" i="26" a="1"/>
  <c r="AT123" i="26" a="1"/>
  <c r="AA113" i="26" a="1"/>
  <c r="P86" i="26" a="1"/>
  <c r="J128" i="26" a="1"/>
  <c r="M163" i="26" a="1"/>
  <c r="AS121" i="26" a="1"/>
  <c r="BH230" i="26" a="1"/>
  <c r="T69" i="26" a="1"/>
  <c r="T349" i="26" a="1"/>
  <c r="BC346" i="26" a="1"/>
  <c r="C559" i="22" a="1"/>
  <c r="AO236" i="26" a="1"/>
  <c r="AT102" i="26" a="1"/>
  <c r="AQ225" i="26" a="1"/>
  <c r="AA103" i="26" a="1"/>
  <c r="F303" i="22" a="1"/>
  <c r="AR166" i="26" a="1"/>
  <c r="AQ66" i="26" a="1"/>
  <c r="AA355" i="26" a="1"/>
  <c r="Z40" i="26" a="1"/>
  <c r="AS129" i="26" a="1"/>
  <c r="AB57" i="26" a="1"/>
  <c r="F422" i="22" a="1"/>
  <c r="AU238" i="26" a="1"/>
  <c r="I337" i="26" a="1"/>
  <c r="T141" i="26" a="1"/>
  <c r="BE21" i="26" a="1"/>
  <c r="BD337" i="26" a="1"/>
  <c r="BA114" i="26" a="1"/>
  <c r="BD357" i="26" a="1"/>
  <c r="T285" i="26" a="1"/>
  <c r="C278" i="22" a="1"/>
  <c r="AE337" i="26" a="1"/>
  <c r="BA323" i="26" a="1"/>
  <c r="Z188" i="26" a="1"/>
  <c r="Z20" i="26" a="1"/>
  <c r="BE249" i="26" a="1"/>
  <c r="AB357" i="26" a="1"/>
  <c r="BH287" i="26" a="1"/>
  <c r="BH60" i="26" a="1"/>
  <c r="AV184" i="26" a="1"/>
  <c r="P324" i="26" a="1"/>
  <c r="AO336" i="26" a="1"/>
  <c r="Z136" i="26" a="1"/>
  <c r="AR213" i="26" a="1"/>
  <c r="AE134" i="26" a="1"/>
  <c r="E275" i="22" a="1"/>
  <c r="BM79" i="26" a="1"/>
  <c r="AO170" i="26" a="1"/>
  <c r="AW275" i="26" a="1"/>
  <c r="BC57" i="26" a="1"/>
  <c r="BM352" i="26" a="1"/>
  <c r="M351" i="26" a="1"/>
  <c r="AH311" i="26" a="1"/>
  <c r="AQ339" i="26" a="1"/>
  <c r="U250" i="26" a="1"/>
  <c r="J346" i="26" a="1"/>
  <c r="BA111" i="26" a="1"/>
  <c r="P331" i="26" a="1"/>
  <c r="AE43" i="26" a="1"/>
  <c r="BA154" i="26" a="1"/>
  <c r="BF296" i="26" a="1"/>
  <c r="AF151" i="26" a="1"/>
  <c r="AO331" i="26" a="1"/>
  <c r="AF260" i="26" a="1"/>
  <c r="BD359" i="26" a="1"/>
  <c r="T32" i="26" a="1"/>
  <c r="I18" i="26" a="1"/>
  <c r="I167" i="26" a="1"/>
  <c r="AO313" i="26" a="1"/>
  <c r="BI121" i="26" a="1"/>
  <c r="AR327" i="26" a="1"/>
  <c r="I188" i="26" a="1"/>
  <c r="T109" i="26" a="1"/>
  <c r="AF42" i="26" a="1"/>
  <c r="AI30" i="26" a="1"/>
  <c r="BG34" i="26" a="1"/>
  <c r="M106" i="26" a="1"/>
  <c r="BF79" i="26" a="1"/>
  <c r="F93" i="22" a="1"/>
  <c r="AS230" i="26" a="1"/>
  <c r="BA98" i="26" a="1"/>
  <c r="U23" i="26" a="1"/>
  <c r="AV23" i="26" a="1"/>
  <c r="BI334" i="26" a="1"/>
  <c r="AR284" i="26" a="1"/>
  <c r="AJ78" i="26" a="1"/>
  <c r="AJ77" i="26" a="1"/>
  <c r="J122" i="26" a="1"/>
  <c r="I236" i="26" a="1"/>
  <c r="BG122" i="26" a="1"/>
  <c r="AB262" i="26" a="1"/>
  <c r="G224" i="26" a="1"/>
  <c r="T275" i="26" a="1"/>
  <c r="M50" i="26" a="1"/>
  <c r="P103" i="26" a="1"/>
  <c r="J336" i="26" a="1"/>
  <c r="P359" i="26" a="1"/>
  <c r="BI298" i="26" a="1"/>
  <c r="BH136" i="26" a="1"/>
  <c r="E12" i="22" a="1"/>
  <c r="E975" i="22" a="1"/>
  <c r="BD60" i="26" a="1"/>
  <c r="AT39" i="26" a="1"/>
  <c r="BI140" i="26" a="1"/>
  <c r="AW268" i="26" a="1"/>
  <c r="BD46" i="26" a="1"/>
  <c r="F384" i="22" a="1"/>
  <c r="AA61" i="26" a="1"/>
  <c r="AB244" i="26" a="1"/>
  <c r="AR14" i="26" a="1"/>
  <c r="AA168" i="26" a="1"/>
  <c r="AA262" i="26" a="1"/>
  <c r="BI326" i="26" a="1"/>
  <c r="D661" i="22" a="1"/>
  <c r="E718" i="22" a="1"/>
  <c r="BA316" i="26" a="1"/>
  <c r="F35" i="22" a="1"/>
  <c r="F628" i="22" a="1"/>
  <c r="F216" i="22" a="1"/>
  <c r="P188" i="26" a="1"/>
  <c r="E860" i="22" a="1"/>
  <c r="AR362" i="26" a="1"/>
  <c r="AA298" i="26" a="1"/>
  <c r="D828" i="22" a="1"/>
  <c r="P159" i="26" a="1"/>
  <c r="T248" i="26" a="1"/>
  <c r="Z205" i="26" a="1"/>
  <c r="AI35" i="26" a="1"/>
  <c r="BM117" i="26" a="1"/>
  <c r="I272" i="26" a="1"/>
  <c r="BD253" i="26" a="1"/>
  <c r="AW15" i="26" a="1"/>
  <c r="AV362" i="26" a="1"/>
  <c r="J56" i="26" a="1"/>
  <c r="AS13" i="26" a="1"/>
  <c r="BC311" i="26" a="1"/>
  <c r="AU317" i="26" a="1"/>
  <c r="AF259" i="26" a="1"/>
  <c r="BE319" i="26" a="1"/>
  <c r="Z290" i="26" a="1"/>
  <c r="AB127" i="26" a="1"/>
  <c r="AE17" i="26" a="1"/>
  <c r="AG262" i="26" a="1"/>
  <c r="AH82" i="26" a="1"/>
  <c r="BI344" i="26" a="1"/>
  <c r="AW323" i="26" a="1"/>
  <c r="I137" i="26" a="1"/>
  <c r="AB103" i="26" a="1"/>
  <c r="I185" i="26" a="1"/>
  <c r="BE308" i="26" a="1"/>
  <c r="AS114" i="26" a="1"/>
  <c r="BD279" i="26" a="1"/>
  <c r="AK274" i="26" a="1"/>
  <c r="BH337" i="26" a="1"/>
  <c r="AO54" i="26" a="1"/>
  <c r="J211" i="26" a="1"/>
  <c r="F901" i="22" a="1"/>
  <c r="AI11" i="26" a="1"/>
  <c r="AG211" i="26" a="1"/>
  <c r="AE90" i="26" a="1"/>
  <c r="AF298" i="26" a="1"/>
  <c r="P39" i="26" a="1"/>
  <c r="J121" i="26" a="1"/>
  <c r="AR296" i="26" a="1"/>
  <c r="BM158" i="26" a="1"/>
  <c r="F103" i="22" a="1"/>
  <c r="BH57" i="26" a="1"/>
  <c r="AB178" i="26" a="1"/>
  <c r="AB245" i="26" a="1"/>
  <c r="I104" i="26" a="1"/>
  <c r="AJ250" i="26" a="1"/>
  <c r="AO353" i="26" a="1"/>
  <c r="AW270" i="26" a="1"/>
  <c r="BG336" i="26" a="1"/>
  <c r="AA48" i="26" a="1"/>
  <c r="AV125" i="26" a="1"/>
  <c r="AS254" i="26" a="1"/>
  <c r="BI263" i="26" a="1"/>
  <c r="BD106" i="26" a="1"/>
  <c r="BE170" i="26" a="1"/>
  <c r="AB51" i="26" a="1"/>
  <c r="Z286" i="26" a="1"/>
  <c r="I151" i="26" a="1"/>
  <c r="BD163" i="26" a="1"/>
  <c r="P84" i="26" a="1"/>
  <c r="T65" i="26" a="1"/>
  <c r="P189" i="26" a="1"/>
  <c r="AA183" i="26" a="1"/>
  <c r="AR252" i="26" a="1"/>
  <c r="AU48" i="26" a="1"/>
  <c r="AB86" i="26" a="1"/>
  <c r="J225" i="26" a="1"/>
  <c r="AS87" i="26" a="1"/>
  <c r="AU303" i="26" a="1"/>
  <c r="AJ296" i="26" a="1"/>
  <c r="AS133" i="26" a="1"/>
  <c r="AH354" i="26" a="1"/>
  <c r="AU132" i="26" a="1"/>
  <c r="BG310" i="26" a="1"/>
  <c r="M178" i="26" a="1"/>
  <c r="M314" i="26" a="1"/>
  <c r="AE263" i="26" a="1"/>
  <c r="J13" i="26" a="1"/>
  <c r="AO318" i="26" a="1"/>
  <c r="BI96" i="26" a="1"/>
  <c r="AS165" i="26" a="1"/>
  <c r="F308" i="22" a="1"/>
  <c r="AF166" i="26" a="1"/>
  <c r="AV35" i="26" a="1"/>
  <c r="BC296" i="26" a="1"/>
  <c r="AH141" i="26" a="1"/>
  <c r="AF71" i="26" a="1"/>
  <c r="AB125" i="26" a="1"/>
  <c r="U69" i="26" a="1"/>
  <c r="AK341" i="26" a="1"/>
  <c r="Z54" i="26" a="1"/>
  <c r="P97" i="26" a="1"/>
  <c r="I100" i="26" a="1"/>
  <c r="AQ158" i="26" a="1"/>
  <c r="F817" i="22" a="1"/>
  <c r="D947" i="22" a="1"/>
  <c r="BF334" i="26" a="1"/>
  <c r="AG153" i="26" a="1"/>
  <c r="AW179" i="26" a="1"/>
  <c r="C949" i="22" a="1"/>
  <c r="AB93" i="26" a="1"/>
  <c r="AR279" i="26" a="1"/>
  <c r="AG289" i="26" a="1"/>
  <c r="AF363" i="26" a="1"/>
  <c r="AW117" i="26" a="1"/>
  <c r="U160" i="26" a="1"/>
  <c r="AB253" i="26" a="1"/>
  <c r="U176" i="26" a="1"/>
  <c r="T189" i="26" a="1"/>
  <c r="BM166" i="26" a="1"/>
  <c r="I81" i="26" a="1"/>
  <c r="Z162" i="26" a="1"/>
  <c r="E115" i="22" a="1"/>
  <c r="M171" i="26" a="1"/>
  <c r="BF96" i="26" a="1"/>
  <c r="AR75" i="26" a="1"/>
  <c r="BA318" i="26" a="1"/>
  <c r="BA235" i="26" a="1"/>
  <c r="AR191" i="26" a="1"/>
  <c r="AB70" i="26" a="1"/>
  <c r="AO343" i="26" a="1"/>
  <c r="D75" i="22" a="1"/>
  <c r="J249" i="26" a="1"/>
  <c r="AB17" i="26" a="1"/>
  <c r="AA124" i="26" a="1"/>
  <c r="AA38" i="26" a="1"/>
  <c r="C589" i="22" a="1"/>
  <c r="I334" i="26" a="1"/>
  <c r="I30" i="26" a="1"/>
  <c r="BD132" i="26" a="1"/>
  <c r="AQ238" i="26" a="1"/>
  <c r="AS331" i="26" a="1"/>
  <c r="AU342" i="26" a="1"/>
  <c r="M129" i="26" a="1"/>
  <c r="M89" i="26" a="1"/>
  <c r="BH146" i="26" a="1"/>
  <c r="BA231" i="26" a="1"/>
  <c r="AT204" i="26" a="1"/>
  <c r="BF139" i="26" a="1"/>
  <c r="BI283" i="26" a="1"/>
  <c r="AV172" i="26" a="1"/>
  <c r="AR152" i="26" a="1"/>
  <c r="AJ95" i="26" a="1"/>
  <c r="T362" i="26" a="1"/>
  <c r="C195" i="22" a="1"/>
  <c r="T38" i="26" a="1"/>
  <c r="AH157" i="26" a="1"/>
  <c r="M121" i="26" a="1"/>
  <c r="BF274" i="26" a="1"/>
  <c r="AO153" i="26" a="1"/>
  <c r="U352" i="26" a="1"/>
  <c r="AH126" i="26" a="1"/>
  <c r="AV271" i="26" a="1"/>
  <c r="U140" i="26" a="1"/>
  <c r="AB323" i="26" a="1"/>
  <c r="BI70" i="26" a="1"/>
  <c r="BF77" i="26" a="1"/>
  <c r="J112" i="26" a="1"/>
  <c r="F302" i="22" a="1"/>
  <c r="AF238" i="26" a="1"/>
  <c r="AB111" i="26" a="1"/>
  <c r="AT94" i="26" a="1"/>
  <c r="AJ322" i="26" a="1"/>
  <c r="F925" i="22" a="1"/>
  <c r="AE339" i="26" a="1"/>
  <c r="AB338" i="26" a="1"/>
  <c r="I65" i="26" a="1"/>
  <c r="BA185" i="26" a="1"/>
  <c r="AW327" i="26" a="1"/>
  <c r="AA139" i="26" a="1"/>
  <c r="T171" i="26" a="1"/>
  <c r="M102" i="26" a="1"/>
  <c r="AR31" i="26" a="1"/>
  <c r="AW67" i="26" a="1"/>
  <c r="I71" i="26" a="1"/>
  <c r="M336" i="26" a="1"/>
  <c r="AG82" i="26" a="1"/>
  <c r="BC219" i="26" a="1"/>
  <c r="AU22" i="26" a="1"/>
  <c r="BA352" i="26" a="1"/>
  <c r="AQ60" i="26" a="1"/>
  <c r="BH323" i="26" a="1"/>
  <c r="BH160" i="26" a="1"/>
  <c r="E712" i="22" a="1"/>
  <c r="BA272" i="26" a="1"/>
  <c r="U333" i="26" a="1"/>
  <c r="AB81" i="26" a="1"/>
  <c r="T19" i="26" a="1"/>
  <c r="AB324" i="26" a="1"/>
  <c r="AS104" i="26" a="1"/>
  <c r="J276" i="26" a="1"/>
  <c r="BF74" i="26" a="1"/>
  <c r="C203" i="22" a="1"/>
  <c r="AI134" i="26" a="1"/>
  <c r="AK281" i="26" a="1"/>
  <c r="BM321" i="26" a="1"/>
  <c r="D477" i="22" a="1"/>
  <c r="BD62" i="26" a="1"/>
  <c r="J135" i="26" a="1"/>
  <c r="AQ342" i="26" a="1"/>
  <c r="P357" i="26" a="1"/>
  <c r="AT107" i="26" a="1"/>
  <c r="P93" i="26" a="1"/>
  <c r="AB330" i="26" a="1"/>
  <c r="P31" i="26" a="1"/>
  <c r="Z49" i="26" a="1"/>
  <c r="BF363" i="26" a="1"/>
  <c r="BD273" i="26" a="1"/>
  <c r="AO46" i="26" a="1"/>
  <c r="U343" i="26" a="1"/>
  <c r="BE193" i="26" a="1"/>
  <c r="AU101" i="26" a="1"/>
  <c r="BI64" i="26" a="1"/>
  <c r="I250" i="26" a="1"/>
  <c r="Z21" i="26" a="1"/>
  <c r="U154" i="26" a="1"/>
  <c r="BH83" i="26" a="1"/>
  <c r="T42" i="26" a="1"/>
  <c r="D175" i="22" a="1"/>
  <c r="BG138" i="26" a="1"/>
  <c r="BI151" i="26" a="1"/>
  <c r="AH289" i="26" a="1"/>
  <c r="BD297" i="26" a="1"/>
  <c r="BH318" i="26" a="1"/>
  <c r="F402" i="22" a="1"/>
  <c r="I252" i="26" a="1"/>
  <c r="AE82" i="26" a="1"/>
  <c r="AH318" i="26" a="1"/>
  <c r="BD33" i="26" a="1"/>
  <c r="AB352" i="26" a="1"/>
  <c r="U88" i="26" a="1"/>
  <c r="D758" i="22" a="1"/>
  <c r="AA271" i="26" a="1"/>
  <c r="U86" i="26" a="1"/>
  <c r="E430" i="22" a="1"/>
  <c r="AF275" i="26" a="1"/>
  <c r="F87" i="22" a="1"/>
  <c r="AJ360" i="26" a="1"/>
  <c r="AT334" i="26" a="1"/>
  <c r="T309" i="26" a="1"/>
  <c r="P358" i="26" a="1"/>
  <c r="C218" i="22" a="1"/>
  <c r="AI279" i="26" a="1"/>
  <c r="AH102" i="26" a="1"/>
  <c r="AB348" i="26" a="1"/>
  <c r="AF38" i="26" a="1"/>
  <c r="T344" i="26" a="1"/>
  <c r="BC254" i="26" a="1"/>
  <c r="D534" i="22" a="1"/>
  <c r="BE137" i="26" a="1"/>
  <c r="BE310" i="26" a="1"/>
  <c r="F245" i="26" a="1"/>
  <c r="AB339" i="26" a="1"/>
  <c r="AJ92" i="26" a="1"/>
  <c r="AF315" i="26" a="1"/>
  <c r="BA94" i="26" a="1"/>
  <c r="T219" i="26" a="1"/>
  <c r="F167" i="22" a="1"/>
  <c r="T246" i="26" a="1"/>
  <c r="T137" i="26" a="1"/>
  <c r="BM333" i="26" a="1"/>
  <c r="P350" i="26" a="1"/>
  <c r="AG131" i="26" a="1"/>
  <c r="AW5" i="26" a="1"/>
  <c r="AB343" i="26" a="1"/>
  <c r="E944" i="22" a="1"/>
  <c r="AI275" i="26" a="1"/>
  <c r="I138" i="26" a="1"/>
  <c r="M259" i="26" a="1"/>
  <c r="Z67" i="26" a="1"/>
  <c r="J47" i="26" a="1"/>
  <c r="AR17" i="26" a="1"/>
  <c r="E625" i="22" a="1"/>
  <c r="AR11" i="26" a="1"/>
  <c r="BH181" i="26" a="1"/>
  <c r="AW251" i="26" a="1"/>
  <c r="BC261" i="26" a="1"/>
  <c r="AG235" i="26" a="1"/>
  <c r="AA251" i="26" a="1"/>
  <c r="BC323" i="26" a="1"/>
  <c r="BG95" i="26" a="1"/>
  <c r="Z204" i="26" a="1"/>
  <c r="U161" i="26" a="1"/>
  <c r="F622" i="22" a="1"/>
  <c r="BE161" i="26" a="1"/>
  <c r="BM237" i="26" a="1"/>
  <c r="D480" i="22" a="1"/>
  <c r="BD136" i="26" a="1"/>
  <c r="BH308" i="26" a="1"/>
  <c r="BA199" i="26" a="1"/>
  <c r="AG231" i="26" a="1"/>
  <c r="J141" i="26" a="1"/>
  <c r="AB32" i="26" a="1"/>
  <c r="BC212" i="26" a="1"/>
  <c r="BH141" i="26" a="1"/>
  <c r="AB22" i="26" a="1"/>
  <c r="J263" i="26" a="1"/>
  <c r="BA187" i="26" a="1"/>
  <c r="AJ286" i="26" a="1"/>
  <c r="BI131" i="26" a="1"/>
  <c r="M28" i="26" a="1"/>
  <c r="AR174" i="26" a="1"/>
  <c r="BI268" i="26" a="1"/>
  <c r="U296" i="26" a="1"/>
  <c r="E312" i="22" a="1"/>
  <c r="D474" i="22" a="1"/>
  <c r="BD125" i="26" a="1"/>
  <c r="AA64" i="26" a="1"/>
  <c r="AQ231" i="26" a="1"/>
  <c r="BG335" i="26" a="1"/>
  <c r="AQ61" i="26" a="1"/>
  <c r="AB120" i="26" a="1"/>
  <c r="AB96" i="26" a="1"/>
  <c r="Z296" i="26" a="1"/>
  <c r="M46" i="26" a="1"/>
  <c r="AW330" i="26" a="1"/>
  <c r="U110" i="26" a="1"/>
  <c r="T62" i="26" a="1"/>
  <c r="T342" i="26" a="1"/>
  <c r="BG244" i="26" a="1"/>
  <c r="BI117" i="26" a="1"/>
  <c r="BF360" i="26" a="1"/>
  <c r="AR41" i="26" a="1"/>
  <c r="D498" i="22" a="1"/>
  <c r="AI21" i="26" a="1"/>
  <c r="G160" i="26" a="1"/>
  <c r="AS43" i="26" a="1"/>
  <c r="BD248" i="26" a="1"/>
  <c r="AI62" i="26" a="1"/>
  <c r="BM324" i="26" a="1"/>
  <c r="BF313" i="26" a="1"/>
  <c r="BF298" i="26" a="1"/>
  <c r="J155" i="26" a="1"/>
  <c r="I343" i="26" a="1"/>
  <c r="I247" i="26" a="1"/>
  <c r="BI287" i="26" a="1"/>
  <c r="U141" i="26" a="1"/>
  <c r="BC193" i="26" a="1"/>
  <c r="E69" i="26" a="1"/>
  <c r="AF77" i="26" a="1"/>
  <c r="BA151" i="26" a="1"/>
  <c r="W193" i="26" a="1"/>
  <c r="AF170" i="26" a="1"/>
  <c r="BG164" i="26" a="1"/>
  <c r="AV317" i="26" a="1"/>
  <c r="M64" i="26" a="1"/>
  <c r="T320" i="26" a="1"/>
  <c r="M82" i="26" a="1"/>
  <c r="BA36" i="26" a="1"/>
  <c r="BF282" i="26" a="1"/>
  <c r="AK65" i="26" a="1"/>
  <c r="I322" i="26" a="1"/>
  <c r="T204" i="26" a="1"/>
  <c r="BE104" i="26" a="1"/>
  <c r="BF251" i="26" a="1"/>
  <c r="AA337" i="26" a="1"/>
  <c r="BM31" i="26" a="1"/>
  <c r="BE90" i="26" a="1"/>
  <c r="U15" i="26" a="1"/>
  <c r="D445" i="22" a="1"/>
  <c r="BH178" i="26" a="1"/>
  <c r="BD157" i="26" a="1"/>
  <c r="AO356" i="26" a="1"/>
  <c r="U355" i="26" a="1"/>
  <c r="P171" i="26" a="1"/>
  <c r="AG346" i="26" a="1"/>
  <c r="D629" i="22" a="1"/>
  <c r="AG269" i="26" a="1"/>
  <c r="C965" i="22" a="1"/>
  <c r="AQ328" i="26" a="1"/>
  <c r="AS297" i="26" a="1"/>
  <c r="M353" i="26" a="1"/>
  <c r="U272" i="26" a="1"/>
  <c r="T316" i="26" a="1"/>
  <c r="AU10" i="26" a="1"/>
  <c r="AT49" i="26" a="1"/>
  <c r="Z131" i="26" a="1"/>
  <c r="BD341" i="26" a="1"/>
  <c r="AH336" i="26" a="1"/>
  <c r="AV79" i="26" a="1"/>
  <c r="BC108" i="26" a="1"/>
  <c r="F939" i="22" a="1"/>
  <c r="AF271" i="26" a="1"/>
  <c r="AO275" i="26" a="1"/>
  <c r="BC137" i="26" a="1"/>
  <c r="Z121" i="26" a="1"/>
  <c r="AI341" i="26" a="1"/>
  <c r="J199" i="26" a="1"/>
  <c r="T180" i="26" a="1"/>
  <c r="AA140" i="26" a="1"/>
  <c r="U190" i="26" a="1"/>
  <c r="AJ354" i="26" a="1"/>
  <c r="AB19" i="26" a="1"/>
  <c r="BE76" i="26" a="1"/>
  <c r="AE163" i="26" a="1"/>
  <c r="AV34" i="26" a="1"/>
  <c r="BE282" i="26" a="1"/>
  <c r="J168" i="26" a="1"/>
  <c r="BG342" i="26" a="1"/>
  <c r="U48" i="26" a="1"/>
  <c r="J340" i="26" a="1"/>
  <c r="F424" i="22" a="1"/>
  <c r="AT193" i="26" a="1"/>
  <c r="AF224" i="26" a="1"/>
  <c r="BD206" i="26" a="1"/>
  <c r="AK352" i="26" a="1"/>
  <c r="M204" i="26" a="1"/>
  <c r="I125" i="26" a="1"/>
  <c r="BF98" i="26" a="1"/>
  <c r="BE290" i="26" a="1"/>
  <c r="BA317" i="26" a="1"/>
  <c r="I10" i="26" a="1"/>
  <c r="Z247" i="26" a="1"/>
  <c r="BM330" i="26" a="1"/>
  <c r="BG125" i="26" a="1"/>
  <c r="AB362" i="26" a="1"/>
  <c r="BE204" i="26" a="1"/>
  <c r="AS95" i="26" a="1"/>
  <c r="BM327" i="26" a="1"/>
  <c r="BI248" i="26" a="1"/>
  <c r="Z206" i="26" a="1"/>
  <c r="AH281" i="26" a="1"/>
  <c r="U38" i="26" a="1"/>
  <c r="AB350" i="26" a="1"/>
  <c r="P199" i="26" a="1"/>
  <c r="I234" i="26" a="1"/>
  <c r="BA350" i="26" a="1"/>
  <c r="AW248" i="26" a="1"/>
  <c r="U174" i="26" a="1"/>
  <c r="G51" i="26" a="1"/>
  <c r="BD20" i="26" a="1"/>
  <c r="F63" i="26" a="1"/>
  <c r="F568" i="22" a="1"/>
  <c r="BI284" i="26" a="1"/>
  <c r="AT164" i="26" a="1"/>
  <c r="AT283" i="26" a="1"/>
  <c r="AG277" i="26" a="1"/>
  <c r="BC140" i="26" a="1"/>
  <c r="I67" i="26" a="1"/>
  <c r="U188" i="26" a="1"/>
  <c r="AR332" i="26" a="1"/>
  <c r="AU298" i="26" a="1"/>
  <c r="U278" i="26" a="1"/>
  <c r="AG160" i="26" a="1"/>
  <c r="C271" i="26" a="1"/>
  <c r="BI54" i="26" a="1"/>
  <c r="AS350" i="26" a="1"/>
  <c r="D55" i="26" a="1"/>
  <c r="AU279" i="26" a="1"/>
  <c r="BH94" i="26" a="1"/>
  <c r="AR175" i="26" a="1"/>
  <c r="T166" i="26" a="1"/>
  <c r="BE127" i="26" a="1"/>
  <c r="U311" i="26" a="1"/>
  <c r="AA10" i="26" a="1"/>
  <c r="BA14" i="26" a="1"/>
  <c r="AB55" i="26" a="1"/>
  <c r="AQ284" i="26" a="1"/>
  <c r="U325" i="26" a="1"/>
  <c r="E513" i="22" a="1"/>
  <c r="BF54" i="26" a="1"/>
  <c r="I351" i="26" a="1"/>
  <c r="AF358" i="26" a="1"/>
  <c r="C582" i="22" a="1"/>
  <c r="U122" i="26" a="1"/>
  <c r="E293" i="22" a="1"/>
  <c r="AI263" i="26" a="1"/>
  <c r="AI137" i="26" a="1"/>
  <c r="AS113" i="26" a="1"/>
  <c r="AH167" i="26" a="1"/>
  <c r="P128" i="26" a="1"/>
  <c r="BE61" i="26" a="1"/>
  <c r="AV179" i="26" a="1"/>
  <c r="AT345" i="26" a="1"/>
  <c r="AQ352" i="26" a="1"/>
  <c r="BG295" i="26" a="1"/>
  <c r="BC22" i="26" a="1"/>
  <c r="U269" i="26" a="1"/>
  <c r="AU323" i="26" a="1"/>
  <c r="BI170" i="26" a="1"/>
  <c r="BI230" i="26" a="1"/>
  <c r="BD118" i="26" a="1"/>
  <c r="BF225" i="26" a="1"/>
  <c r="BG276" i="26" a="1"/>
  <c r="BM362" i="26" a="1"/>
  <c r="C785" i="22" a="1"/>
  <c r="AU343" i="26" a="1"/>
  <c r="E296" i="22" a="1"/>
  <c r="BI16" i="26" a="1"/>
  <c r="C771" i="22" a="1"/>
  <c r="AF262" i="26" a="1"/>
  <c r="BM244" i="26" a="1"/>
  <c r="BG15" i="26" a="1"/>
  <c r="U50" i="26" a="1"/>
  <c r="BD285" i="26" a="1"/>
  <c r="BM205" i="26" a="1"/>
  <c r="AA163" i="26" a="1"/>
  <c r="J250" i="26" a="1"/>
  <c r="AO262" i="26" a="1"/>
  <c r="M157" i="26" a="1"/>
  <c r="AI51" i="26" a="1"/>
  <c r="AG54" i="26" a="1"/>
  <c r="AU166" i="26" a="1"/>
  <c r="AV316" i="26" a="1"/>
  <c r="AG337" i="26" a="1"/>
  <c r="BC206" i="26" a="1"/>
  <c r="I17" i="26" a="1"/>
  <c r="I60" i="26" a="1"/>
  <c r="J269" i="26" a="1"/>
  <c r="AT157" i="26" a="1"/>
  <c r="AO40" i="26" a="1"/>
  <c r="AE347" i="26" a="1"/>
  <c r="U283" i="26" a="1"/>
  <c r="E363" i="22" a="1"/>
  <c r="J57" i="26" a="1"/>
  <c r="BI193" i="26" a="1"/>
  <c r="J105" i="26" a="1"/>
  <c r="AR66" i="26" a="1"/>
  <c r="BM156" i="26" a="1"/>
  <c r="I325" i="26" a="1"/>
  <c r="D700" i="22" a="1"/>
  <c r="F773" i="22" a="1"/>
  <c r="AU171" i="26" a="1"/>
  <c r="Z185" i="26" a="1"/>
  <c r="T284" i="26" a="1"/>
  <c r="AJ288" i="26" a="1"/>
  <c r="D323" i="22" a="1"/>
  <c r="H219" i="26" a="1"/>
  <c r="U72" i="26" a="1"/>
  <c r="BH280" i="26" a="1"/>
  <c r="F708" i="22" a="1"/>
  <c r="C468" i="22" a="1"/>
  <c r="AH273" i="26" a="1"/>
  <c r="Z76" i="26" a="1"/>
  <c r="AT199" i="26" a="1"/>
  <c r="AS92" i="26" a="1"/>
  <c r="C735" i="22" a="1"/>
  <c r="AE108" i="26" a="1"/>
  <c r="BC180" i="26" a="1"/>
  <c r="BH244" i="26" a="1"/>
  <c r="AA213" i="26" a="1"/>
  <c r="U246" i="26" a="1"/>
  <c r="J353" i="26" a="1"/>
  <c r="BH19" i="26" a="1"/>
  <c r="F78" i="22" a="1"/>
  <c r="BD93" i="26" a="1"/>
  <c r="BE253" i="26" a="1"/>
  <c r="D12" i="22" a="1"/>
  <c r="J68" i="26" a="1"/>
  <c r="AS243" i="26" a="1"/>
  <c r="Z38" i="26" a="1"/>
  <c r="AH224" i="26" a="1"/>
  <c r="AV91" i="26" a="1"/>
  <c r="AT238" i="26" a="1"/>
  <c r="AI281" i="26" a="1"/>
  <c r="AR162" i="26" a="1"/>
  <c r="AR280" i="26" a="1"/>
  <c r="AF352" i="26" a="1"/>
  <c r="BM318" i="26" a="1"/>
  <c r="C162" i="22" a="1"/>
  <c r="AI334" i="26" a="1"/>
  <c r="I159" i="26" a="1"/>
  <c r="C334" i="26" a="1"/>
  <c r="BM138" i="26" a="1"/>
  <c r="AU133" i="26" a="1"/>
  <c r="AF155" i="26" a="1"/>
  <c r="J338" i="26" a="1"/>
  <c r="BC319" i="26" a="1"/>
  <c r="Z322" i="26" a="1"/>
  <c r="T173" i="26" a="1"/>
  <c r="BD174" i="26" a="1"/>
  <c r="BD21" i="26" a="1"/>
  <c r="AB20" i="26" a="1"/>
  <c r="E124" i="22" a="1"/>
  <c r="AF153" i="26" a="1"/>
  <c r="AA53" i="26" a="1"/>
  <c r="AU219" i="26" a="1"/>
  <c r="BM45" i="26" a="1"/>
  <c r="D189" i="26" a="1"/>
  <c r="AW78" i="26" a="1"/>
  <c r="BM94" i="26" a="1"/>
  <c r="BM290" i="26" a="1"/>
  <c r="AV310" i="26" a="1"/>
  <c r="M319" i="26" a="1"/>
  <c r="M225" i="26" a="1"/>
  <c r="AK114" i="26" a="1"/>
  <c r="AH342" i="26" a="1"/>
  <c r="Z259" i="26" a="1"/>
  <c r="Z70" i="26" a="1"/>
  <c r="AQ38" i="26" a="1"/>
  <c r="AA129" i="26" a="1"/>
  <c r="BF316" i="26" a="1"/>
  <c r="AQ246" i="26" a="1"/>
  <c r="E304" i="22" a="1"/>
  <c r="BD35" i="26" a="1"/>
  <c r="D989" i="22" a="1"/>
  <c r="BE65" i="26" a="1"/>
  <c r="AT174" i="26" a="1"/>
  <c r="AI67" i="26" a="1"/>
  <c r="AV237" i="26" a="1"/>
  <c r="AH189" i="26" a="1"/>
  <c r="AV338" i="26" a="1"/>
  <c r="AT191" i="26" a="1"/>
  <c r="AA49" i="26" a="1"/>
  <c r="AH308" i="26" a="1"/>
  <c r="U131" i="26" a="1"/>
  <c r="F203" i="22" a="1"/>
  <c r="E374" i="22" a="1"/>
  <c r="AS28" i="26" a="1"/>
  <c r="BG131" i="26" a="1"/>
  <c r="BE250" i="26" a="1"/>
  <c r="AT246" i="26" a="1"/>
  <c r="AQ167" i="26" a="1"/>
  <c r="Z47" i="26" a="1"/>
  <c r="Z37" i="26" a="1"/>
  <c r="T224" i="26" a="1"/>
  <c r="AF89" i="26" a="1"/>
  <c r="AG53" i="26" a="1"/>
  <c r="AK332" i="26" a="1"/>
  <c r="Z341" i="26" a="1"/>
  <c r="BC333" i="26" a="1"/>
  <c r="BI271" i="26" a="1"/>
  <c r="BE218" i="26" a="1"/>
  <c r="AQ85" i="26" a="1"/>
  <c r="BF337" i="26" a="1"/>
  <c r="P34" i="26" a="1"/>
  <c r="E280" i="22" a="1"/>
  <c r="F266" i="22" a="1"/>
  <c r="AI172" i="26" a="1"/>
  <c r="BF192" i="26" a="1"/>
  <c r="P10" i="26" a="1"/>
  <c r="AG78" i="26" a="1"/>
  <c r="M261" i="26" a="1"/>
  <c r="BH165" i="26" a="1"/>
  <c r="AR120" i="26" a="1"/>
  <c r="M179" i="26" a="1"/>
  <c r="AA97" i="26" a="1"/>
  <c r="E737" i="22" a="1"/>
  <c r="AA317" i="26" a="1"/>
  <c r="U28" i="26" a="1"/>
  <c r="I5" i="26" a="1"/>
  <c r="M80" i="26" a="1"/>
  <c r="M363" i="26" a="1"/>
  <c r="I70" i="26" a="1"/>
  <c r="BI303" i="26" a="1"/>
  <c r="AT355" i="26" a="1"/>
  <c r="D247" i="22" a="1"/>
  <c r="D656" i="22" a="1"/>
  <c r="W185" i="26" a="1"/>
  <c r="C362" i="22" a="1"/>
  <c r="AV309" i="26" a="1"/>
  <c r="AT48" i="26" a="1"/>
  <c r="AK127" i="26" a="1"/>
  <c r="BF358" i="26" a="1"/>
  <c r="AG189" i="26" a="1"/>
  <c r="J272" i="26" a="1"/>
  <c r="J126" i="26" a="1"/>
  <c r="F430" i="22" a="1"/>
  <c r="F313" i="22" a="1"/>
  <c r="Z110" i="26" a="1"/>
  <c r="U97" i="26" a="1"/>
  <c r="Z362" i="26" a="1"/>
  <c r="BI286" i="26" a="1"/>
  <c r="BC122" i="26" a="1"/>
  <c r="I94" i="26" a="1"/>
  <c r="BF233" i="26" a="1"/>
  <c r="F287" i="22" a="1"/>
  <c r="AE288" i="26" a="1"/>
  <c r="AK339" i="26" a="1"/>
  <c r="M169" i="26" a="1"/>
  <c r="AT250" i="26" a="1"/>
  <c r="AR324" i="26" a="1"/>
  <c r="AT44" i="26" a="1"/>
  <c r="J323" i="26" a="1"/>
  <c r="J271" i="26" a="1"/>
  <c r="BC281" i="26" a="1"/>
  <c r="AV282" i="26" a="1"/>
  <c r="AI43" i="26" a="1"/>
  <c r="Z77" i="26" a="1"/>
  <c r="BA11" i="26" a="1"/>
  <c r="AS175" i="26" a="1"/>
  <c r="AF297" i="26" a="1"/>
  <c r="AE335" i="26" a="1"/>
  <c r="M67" i="26" a="1"/>
  <c r="AS345" i="26" a="1"/>
  <c r="BA327" i="26" a="1"/>
  <c r="BC233" i="26" a="1"/>
  <c r="C107" i="22" a="1"/>
  <c r="BF59" i="26" a="1"/>
  <c r="W181" i="26" a="1"/>
  <c r="AT66" i="26" a="1"/>
  <c r="BG218" i="26" a="1"/>
  <c r="AU243" i="26" a="1"/>
  <c r="J325" i="26" a="1"/>
  <c r="BI323" i="26" a="1"/>
  <c r="E874" i="22" a="1"/>
  <c r="BI115" i="26" a="1"/>
  <c r="U47" i="26" a="1"/>
  <c r="Z104" i="26" a="1"/>
  <c r="M283" i="26" a="1"/>
  <c r="T185" i="26" a="1"/>
  <c r="BE268" i="26" a="1"/>
  <c r="G163" i="26" a="1"/>
  <c r="AE37" i="26" a="1"/>
  <c r="AR153" i="26" a="1"/>
  <c r="W72" i="26" a="1"/>
  <c r="BE101" i="26" a="1"/>
  <c r="AT82" i="26" a="1"/>
  <c r="AW352" i="26" a="1"/>
  <c r="Z28" i="26" a="1"/>
  <c r="P251" i="26" a="1"/>
  <c r="M43" i="26" a="1"/>
  <c r="Z176" i="26" a="1"/>
  <c r="AG151" i="26" a="1"/>
  <c r="AO231" i="26" a="1"/>
  <c r="M235" i="26" a="1"/>
  <c r="BD61" i="26" a="1"/>
  <c r="AE29" i="26" a="1"/>
  <c r="Z310" i="26" a="1"/>
  <c r="I152" i="26" a="1"/>
  <c r="BE247" i="26" a="1"/>
  <c r="AJ245" i="26" a="1"/>
  <c r="AE105" i="26" a="1"/>
  <c r="AI49" i="26" a="1"/>
  <c r="AK330" i="26" a="1"/>
  <c r="AW199" i="26" a="1"/>
  <c r="BE358" i="26" a="1"/>
  <c r="BG341" i="26" a="1"/>
  <c r="M83" i="26" a="1"/>
  <c r="AB312" i="26" a="1"/>
  <c r="BA172" i="26" a="1"/>
  <c r="BF112" i="26" a="1"/>
  <c r="F755" i="22" a="1"/>
  <c r="P54" i="26" a="1"/>
  <c r="I120" i="26" a="1"/>
  <c r="P354" i="26" a="1"/>
  <c r="I233" i="26" a="1"/>
  <c r="T51" i="26" a="1"/>
  <c r="AQ45" i="26" a="1"/>
  <c r="BI62" i="26" a="1"/>
  <c r="AJ238" i="26" a="1"/>
  <c r="J16" i="26" a="1"/>
  <c r="BG120" i="26" a="1"/>
  <c r="AF331" i="26" a="1"/>
  <c r="AJ284" i="26" a="1"/>
  <c r="C90" i="22" a="1"/>
  <c r="M247" i="26" a="1"/>
  <c r="AB358" i="26" a="1"/>
  <c r="C679" i="22" a="1"/>
  <c r="I313" i="26" a="1"/>
  <c r="AE70" i="26" a="1"/>
  <c r="AO281" i="26" a="1"/>
  <c r="AR298" i="26" a="1"/>
  <c r="M341" i="26" a="1"/>
  <c r="E462" i="22" a="1"/>
  <c r="U103" i="26" a="1"/>
  <c r="AV68" i="26" a="1"/>
  <c r="E77" i="22" a="1"/>
  <c r="AG12" i="26" a="1"/>
  <c r="Z17" i="26" a="1"/>
  <c r="BA87" i="26" a="1"/>
  <c r="BD320" i="26" a="1"/>
  <c r="AR321" i="26" a="1"/>
  <c r="Z59" i="26" a="1"/>
  <c r="Z244" i="26" a="1"/>
  <c r="Z97" i="26" a="1"/>
  <c r="AH278" i="26" a="1"/>
  <c r="AJ146" i="26" a="1"/>
  <c r="AW112" i="26" a="1"/>
  <c r="AB129" i="26" a="1"/>
  <c r="M48" i="26" a="1"/>
  <c r="AJ205" i="26" a="1"/>
  <c r="BD89" i="26" a="1"/>
  <c r="AA344" i="26" a="1"/>
  <c r="J116" i="26" a="1"/>
  <c r="AU191" i="26" a="1"/>
  <c r="AB346" i="26" a="1"/>
  <c r="AU63" i="26" a="1"/>
  <c r="T269" i="26" a="1"/>
  <c r="F391" i="22" a="1"/>
  <c r="AH155" i="26" a="1"/>
  <c r="AS338" i="26" a="1"/>
  <c r="J79" i="26" a="1"/>
  <c r="BC41" i="26" a="1"/>
  <c r="Z115" i="26" a="1"/>
  <c r="BI48" i="26" a="1"/>
  <c r="J321" i="26" a="1"/>
  <c r="Z327" i="26" a="1"/>
  <c r="AA287" i="26" a="1"/>
  <c r="AW146" i="26" a="1"/>
  <c r="AH315" i="26" a="1"/>
  <c r="BM124" i="26" a="1"/>
  <c r="AR123" i="26" a="1"/>
  <c r="BE113" i="26" a="1"/>
  <c r="F859" i="22" a="1"/>
  <c r="C644" i="22" a="1"/>
  <c r="Z44" i="26" a="1"/>
  <c r="J270" i="26" a="1"/>
  <c r="BD272" i="26" a="1"/>
  <c r="T55" i="26" a="1"/>
  <c r="BI67" i="26" a="1"/>
  <c r="AA121" i="26" a="1"/>
  <c r="BE115" i="26" a="1"/>
  <c r="J28" i="26" a="1"/>
  <c r="P108" i="26" a="1"/>
  <c r="AV100" i="26" a="1"/>
  <c r="I191" i="26" a="1"/>
  <c r="BC259" i="26" a="1"/>
  <c r="BG347" i="26" a="1"/>
  <c r="M156" i="26" a="1"/>
  <c r="F776" i="22" a="1"/>
  <c r="AS186" i="26" a="1"/>
  <c r="BM137" i="26" a="1"/>
  <c r="AA312" i="26" a="1"/>
  <c r="AO66" i="26" a="1"/>
  <c r="AT166" i="26" a="1"/>
  <c r="AV187" i="26" a="1"/>
  <c r="AS298" i="26" a="1"/>
  <c r="BE152" i="26" a="1"/>
  <c r="BE126" i="26" a="1"/>
  <c r="E657" i="22" a="1"/>
  <c r="I178" i="26" a="1"/>
  <c r="F146" i="22" a="1"/>
  <c r="M58" i="26" a="1"/>
  <c r="AK169" i="26" a="1"/>
  <c r="Z117" i="26" a="1"/>
  <c r="T353" i="26" a="1"/>
  <c r="E166" i="22" a="1"/>
  <c r="AH268" i="26" a="1"/>
  <c r="AB34" i="26" a="1"/>
  <c r="AI244" i="26" a="1"/>
  <c r="AR204" i="26" a="1"/>
  <c r="AA331" i="26" a="1"/>
  <c r="BD131" i="26" a="1"/>
  <c r="AG163" i="26" a="1"/>
  <c r="C660" i="22" a="1"/>
  <c r="BH355" i="26" a="1"/>
  <c r="BF30" i="26" a="1"/>
  <c r="AG28" i="26" a="1"/>
  <c r="AS132" i="26" a="1"/>
  <c r="AA283" i="26" a="1"/>
  <c r="T282" i="26" a="1"/>
  <c r="AS287" i="26" a="1"/>
  <c r="AW59" i="26" a="1"/>
  <c r="AO260" i="26" a="1"/>
  <c r="F169" i="22" a="1"/>
  <c r="BM281" i="26" a="1"/>
  <c r="AI128" i="26" a="1"/>
  <c r="AS326" i="26" a="1"/>
  <c r="BH172" i="26" a="1"/>
  <c r="M166" i="26" a="1"/>
  <c r="P231" i="26" a="1"/>
  <c r="J30" i="26" a="1"/>
  <c r="P343" i="26" a="1"/>
  <c r="E805" i="22" a="1"/>
  <c r="BA96" i="26" a="1"/>
  <c r="BC89" i="26" a="1"/>
  <c r="E247" i="22" a="1"/>
  <c r="BC113" i="26" a="1"/>
  <c r="AG295" i="26" a="1"/>
  <c r="AA316" i="26" a="1"/>
  <c r="U94" i="26" a="1"/>
  <c r="AB160" i="26" a="1"/>
  <c r="P248" i="26" a="1"/>
  <c r="AG29" i="26" a="1"/>
  <c r="F952" i="22" a="1"/>
  <c r="I73" i="26" a="1"/>
  <c r="BE288" i="26" a="1"/>
  <c r="AU363" i="26" a="1"/>
  <c r="AS54" i="26" a="1"/>
  <c r="T296" i="26" a="1"/>
  <c r="AU79" i="26" a="1"/>
  <c r="BH234" i="26" a="1"/>
  <c r="AK59" i="26" a="1"/>
  <c r="F644" i="22" a="1"/>
  <c r="BG356" i="26" a="1"/>
  <c r="BH218" i="26" a="1"/>
  <c r="AA92" i="26" a="1"/>
  <c r="M29" i="26" a="1"/>
  <c r="AE109" i="26" a="1"/>
  <c r="P131" i="26" a="1"/>
  <c r="D450" i="22" a="1"/>
  <c r="AG323" i="26" a="1"/>
  <c r="Z35" i="26" a="1"/>
  <c r="U345" i="26" a="1"/>
  <c r="BF22" i="26" a="1"/>
  <c r="AH85" i="26" a="1"/>
  <c r="P89" i="26" a="1"/>
  <c r="AG254" i="26" a="1"/>
  <c r="AJ161" i="26" a="1"/>
  <c r="M290" i="26" a="1"/>
  <c r="J22" i="26" a="1"/>
  <c r="Z133" i="26" a="1"/>
  <c r="AB183" i="26" a="1"/>
  <c r="E427" i="22" a="1"/>
  <c r="AF181" i="26" a="1"/>
  <c r="E536" i="22" a="1"/>
  <c r="AK21" i="26" a="1"/>
  <c r="BI60" i="26" a="1"/>
  <c r="AV274" i="26" a="1"/>
  <c r="BE281" i="26" a="1"/>
  <c r="AB328" i="26" a="1"/>
  <c r="U282" i="26" a="1"/>
  <c r="AI125" i="26" a="1"/>
  <c r="Z358" i="26" a="1"/>
  <c r="J283" i="26" a="1"/>
  <c r="AA252" i="26" a="1"/>
  <c r="U12" i="26" a="1"/>
  <c r="M47" i="26" a="1"/>
  <c r="F627" i="22" a="1"/>
  <c r="AR276" i="26" a="1"/>
  <c r="AO163" i="26" a="1"/>
  <c r="C269" i="22" a="1"/>
  <c r="AQ281" i="26" a="1"/>
  <c r="AJ295" i="26" a="1"/>
  <c r="T125" i="26" a="1"/>
  <c r="T345" i="26" a="1"/>
  <c r="AV285" i="26" a="1"/>
  <c r="AA30" i="26" a="1"/>
  <c r="AQ118" i="26" a="1"/>
  <c r="BE123" i="26" a="1"/>
  <c r="Z125" i="26" a="1"/>
  <c r="AA13" i="26" a="1"/>
  <c r="AB72" i="26" a="1"/>
  <c r="AW183" i="26" a="1"/>
  <c r="T16" i="26" a="1"/>
  <c r="AI278" i="26" a="1"/>
  <c r="BD275" i="26" a="1"/>
  <c r="AA254" i="26" a="1"/>
  <c r="BD353" i="26" a="1"/>
  <c r="AS231" i="26" a="1"/>
  <c r="AI126" i="26" a="1"/>
  <c r="F601" i="22" a="1"/>
  <c r="AU324" i="26" a="1"/>
  <c r="T93" i="26" a="1"/>
  <c r="AE234" i="26" a="1"/>
  <c r="AS77" i="26" a="1"/>
  <c r="T238" i="26" a="1"/>
  <c r="AT100" i="26" a="1"/>
  <c r="D427" i="22" a="1"/>
  <c r="AH334" i="26" a="1"/>
  <c r="P271" i="26" a="1"/>
  <c r="M160" i="26" a="1"/>
  <c r="BE332" i="26" a="1"/>
  <c r="BC101" i="26" a="1"/>
  <c r="BE344" i="26" a="1"/>
  <c r="F187" i="22" a="1"/>
  <c r="AF353" i="26" a="1"/>
  <c r="AG93" i="26" a="1"/>
  <c r="I105" i="26" a="1"/>
  <c r="AO129" i="26" a="1"/>
  <c r="P130" i="26" a="1"/>
  <c r="D736" i="22" a="1"/>
  <c r="AW10" i="26" a="1"/>
  <c r="C610" i="22" a="1"/>
  <c r="AE61" i="26" a="1"/>
  <c r="AT313" i="26" a="1"/>
  <c r="I189" i="26" a="1"/>
  <c r="AO290" i="26" a="1"/>
  <c r="BM85" i="26" a="1"/>
  <c r="BA360" i="26" a="1"/>
  <c r="E436" i="22" a="1"/>
  <c r="AJ59" i="26" a="1"/>
  <c r="AT16" i="26" a="1"/>
  <c r="U275" i="26" a="1"/>
  <c r="BE109" i="26" a="1"/>
  <c r="AW157" i="26" a="1"/>
  <c r="AI79" i="26" a="1"/>
  <c r="AJ363" i="26" a="1"/>
  <c r="J237" i="26" a="1"/>
  <c r="AR238" i="26" a="1"/>
  <c r="BA270" i="26" a="1"/>
  <c r="E915" i="22" a="1"/>
  <c r="BI166" i="26" a="1"/>
  <c r="BM278" i="26" a="1"/>
  <c r="I132" i="26" a="1"/>
  <c r="P337" i="26" a="1"/>
  <c r="I249" i="26" a="1"/>
  <c r="AJ346" i="26" a="1"/>
  <c r="AA282" i="26" a="1"/>
  <c r="I339" i="26" a="1"/>
  <c r="AF277" i="26" a="1"/>
  <c r="BH81" i="26" a="1"/>
  <c r="AF128" i="26" a="1"/>
  <c r="BC290" i="26" a="1"/>
  <c r="AR250" i="26" a="1"/>
  <c r="BF297" i="26" a="1"/>
  <c r="BC325" i="26" a="1"/>
  <c r="AQ35" i="26" a="1"/>
  <c r="BA135" i="26" a="1"/>
  <c r="AE321" i="26" a="1"/>
  <c r="C438" i="22" a="1"/>
  <c r="I14" i="26" a="1"/>
  <c r="AA354" i="26" a="1"/>
  <c r="BM65" i="26" a="1"/>
  <c r="AW133" i="26" a="1"/>
  <c r="M288" i="26" a="1"/>
  <c r="T81" i="26" a="1"/>
  <c r="AE46" i="26" a="1"/>
  <c r="BA155" i="26" a="1"/>
  <c r="AG48" i="26" a="1"/>
  <c r="AQ359" i="26" a="1"/>
  <c r="E285" i="22" a="1"/>
  <c r="BF113" i="26" a="1"/>
  <c r="BG98" i="26" a="1"/>
  <c r="AE189" i="26" a="1"/>
  <c r="BD360" i="26" a="1"/>
  <c r="AU326" i="26" a="1"/>
  <c r="AJ54" i="26" a="1"/>
  <c r="AB63" i="26" a="1"/>
  <c r="U77" i="26" a="1"/>
  <c r="AW160" i="26" a="1"/>
  <c r="P105" i="26" a="1"/>
  <c r="J108" i="26" a="1"/>
  <c r="AA184" i="26" a="1"/>
  <c r="F633" i="22" a="1"/>
  <c r="BG33" i="26" a="1"/>
  <c r="BF259" i="26" a="1"/>
  <c r="E551" i="22" a="1"/>
  <c r="BD362" i="26" a="1"/>
  <c r="P182" i="26" a="1"/>
  <c r="T114" i="26" a="1"/>
  <c r="AT133" i="26" a="1"/>
  <c r="BI313" i="26" a="1"/>
  <c r="AT344" i="26" a="1"/>
  <c r="AO32" i="26" a="1"/>
  <c r="BG185" i="26" a="1"/>
  <c r="AA34" i="26" a="1"/>
  <c r="I172" i="26" a="1"/>
  <c r="U268" i="26" a="1"/>
  <c r="AS135" i="26" a="1"/>
  <c r="AB287" i="26" a="1"/>
  <c r="M332" i="26" a="1"/>
  <c r="BD161" i="26" a="1"/>
  <c r="AG64" i="26" a="1"/>
  <c r="Z289" i="26" a="1"/>
  <c r="AQ162" i="26" a="1"/>
  <c r="AO176" i="26" a="1"/>
  <c r="AT159" i="26" a="1"/>
  <c r="AJ314" i="26" a="1"/>
  <c r="AB23" i="26" a="1"/>
  <c r="AB170" i="26" a="1"/>
  <c r="BE191" i="26" a="1"/>
  <c r="AE185" i="26" a="1"/>
  <c r="P95" i="26" a="1"/>
  <c r="J343" i="26" a="1"/>
  <c r="BD112" i="26" a="1"/>
  <c r="BD123" i="26" a="1"/>
  <c r="AK354" i="26" a="1"/>
  <c r="AW176" i="26" a="1"/>
  <c r="U287" i="26" a="1"/>
  <c r="AQ138" i="26" a="1"/>
  <c r="AA146" i="26" a="1"/>
  <c r="P349" i="26" a="1"/>
  <c r="I225" i="26" a="1"/>
  <c r="BA311" i="26" a="1"/>
  <c r="AV59" i="26" a="1"/>
  <c r="AO183" i="26" a="1"/>
  <c r="BG107" i="26" a="1"/>
  <c r="AW342" i="26" a="1"/>
  <c r="AH353" i="26" a="1"/>
  <c r="BE356" i="26" a="1"/>
  <c r="AS69" i="26" a="1"/>
  <c r="AT165" i="26" a="1"/>
  <c r="M321" i="26" a="1"/>
  <c r="AE290" i="26" a="1"/>
  <c r="M303" i="26" a="1"/>
  <c r="C956" i="22" a="1"/>
  <c r="BI277" i="26" a="1"/>
  <c r="AG5" i="26" a="1"/>
  <c r="BF344" i="26" a="1"/>
  <c r="D336" i="22" a="1"/>
  <c r="BI259" i="26" a="1"/>
  <c r="AF15" i="26" a="1"/>
  <c r="AS32" i="26" a="1"/>
  <c r="BF289" i="26" a="1"/>
  <c r="BG112" i="26" a="1"/>
  <c r="AK224" i="26" a="1"/>
  <c r="T330" i="26" a="1"/>
  <c r="J308" i="26" a="1"/>
  <c r="M342" i="26" a="1"/>
  <c r="AJ11" i="26" a="1"/>
  <c r="M316" i="26" a="1"/>
  <c r="AE235" i="26" a="1"/>
  <c r="BA333" i="26" a="1"/>
  <c r="E244" i="22" a="1"/>
  <c r="AW356" i="26" a="1"/>
  <c r="BI154" i="26" a="1"/>
  <c r="E964" i="22" a="1"/>
  <c r="M287" i="26" a="1"/>
  <c r="AG308" i="26" a="1"/>
  <c r="F554" i="22" a="1"/>
  <c r="D899" i="22" a="1"/>
  <c r="AG135" i="26" a="1"/>
  <c r="AB14" i="26" a="1"/>
  <c r="T333" i="26" a="1"/>
  <c r="AG109" i="26" a="1"/>
  <c r="Z129" i="26" a="1"/>
  <c r="C983" i="22" a="1"/>
  <c r="T211" i="26" a="1"/>
  <c r="D583" i="22" a="1"/>
  <c r="AA285" i="26" a="1"/>
  <c r="E165" i="22" a="1"/>
  <c r="AB5" i="26" a="1"/>
  <c r="AI288" i="26" a="1"/>
  <c r="BI359" i="26" a="1"/>
  <c r="AS246" i="26" a="1"/>
  <c r="E695" i="22" a="1"/>
  <c r="AS213" i="26" a="1"/>
  <c r="BM259" i="26" a="1"/>
  <c r="AB308" i="26" a="1"/>
  <c r="U199" i="26" a="1"/>
  <c r="I141" i="26" a="1"/>
  <c r="E353" i="26" a="1"/>
  <c r="AF36" i="26" a="1"/>
  <c r="BM102" i="26" a="1"/>
  <c r="BF44" i="26" a="1"/>
  <c r="AR146" i="26" a="1"/>
  <c r="AJ246" i="26" a="1"/>
  <c r="BH278" i="26" a="1"/>
  <c r="AA325" i="26" a="1"/>
  <c r="AB174" i="26" a="1"/>
  <c r="AE338" i="26" a="1"/>
  <c r="AU170" i="26" a="1"/>
  <c r="BA206" i="26" a="1"/>
  <c r="Z74" i="26" a="1"/>
  <c r="BM335" i="26" a="1"/>
  <c r="AT5" i="26" a="1"/>
  <c r="AV353" i="26" a="1"/>
  <c r="J11" i="26" a="1"/>
  <c r="AV324" i="26" a="1"/>
  <c r="AF351" i="26" a="1"/>
  <c r="P194" i="26" a="1"/>
  <c r="F777" i="22" a="1"/>
  <c r="BA165" i="26" a="1"/>
  <c r="BI212" i="26" a="1"/>
  <c r="AO259" i="26" a="1"/>
  <c r="BG325" i="26" a="1"/>
  <c r="M130" i="26" a="1"/>
  <c r="AH349" i="26" a="1"/>
  <c r="E98" i="22" a="1"/>
  <c r="BC79" i="26" a="1"/>
  <c r="I157" i="26" a="1"/>
  <c r="BA343" i="26" a="1"/>
  <c r="C105" i="22" a="1"/>
  <c r="BE342" i="26" a="1"/>
  <c r="F830" i="22" a="1"/>
  <c r="AW233" i="26" a="1"/>
  <c r="J284" i="26" a="1"/>
  <c r="F244" i="22" a="1"/>
  <c r="AV213" i="26" a="1"/>
  <c r="J17" i="26" a="1"/>
  <c r="J113" i="26" a="1"/>
  <c r="AK317" i="26" a="1"/>
  <c r="BC160" i="26" a="1"/>
  <c r="I22" i="26" a="1"/>
  <c r="P123" i="26" a="1"/>
  <c r="BF357" i="26" a="1"/>
  <c r="Z254" i="26" a="1"/>
  <c r="AB109" i="26" a="1"/>
  <c r="AB176" i="26" a="1"/>
  <c r="AI168" i="26" a="1"/>
  <c r="E995" i="22" a="1"/>
  <c r="AG194" i="26" a="1"/>
  <c r="AU57" i="26" a="1"/>
  <c r="BF63" i="26" a="1"/>
  <c r="BI139" i="26" a="1"/>
  <c r="AG352" i="26" a="1"/>
  <c r="BD244" i="26" a="1"/>
  <c r="BH30" i="26" a="1"/>
  <c r="J59" i="26" a="1"/>
  <c r="Z237" i="26" a="1"/>
  <c r="BD129" i="26" a="1"/>
  <c r="AT356" i="26" a="1"/>
  <c r="AV123" i="26" a="1"/>
  <c r="Z137" i="26" a="1"/>
  <c r="AO333" i="26" a="1"/>
  <c r="AV345" i="26" a="1"/>
  <c r="BE81" i="26" a="1"/>
  <c r="BG262" i="26" a="1"/>
  <c r="D972" i="22" a="1"/>
  <c r="AR231" i="26" a="1"/>
  <c r="BA280" i="26" a="1"/>
  <c r="I95" i="26" a="1"/>
  <c r="J45" i="26" a="1"/>
  <c r="BC348" i="26" a="1"/>
  <c r="U151" i="26" a="1"/>
  <c r="D425" i="22" a="1"/>
  <c r="BH151" i="26" a="1"/>
  <c r="AH235" i="26" a="1"/>
  <c r="U342" i="26" a="1"/>
  <c r="H170" i="26" a="1"/>
  <c r="BA246" i="26" a="1"/>
  <c r="AV341" i="26" a="1"/>
  <c r="AW312" i="26" a="1"/>
  <c r="AB351" i="26" a="1"/>
  <c r="BC312" i="26" a="1"/>
  <c r="F281" i="22" a="1"/>
  <c r="C841" i="22" a="1"/>
  <c r="D266" i="22" a="1"/>
  <c r="T73" i="26" a="1"/>
  <c r="AR61" i="26" a="1"/>
  <c r="Z329" i="26" a="1"/>
  <c r="E156" i="22" a="1"/>
  <c r="AT350" i="26" a="1"/>
  <c r="AJ72" i="26" a="1"/>
  <c r="Z95" i="26" a="1"/>
  <c r="U339" i="26" a="1"/>
  <c r="AU212" i="26" a="1"/>
  <c r="AB124" i="26" a="1"/>
  <c r="F474" i="22" a="1"/>
  <c r="AQ28" i="26" a="1"/>
  <c r="AW12" i="26" a="1"/>
  <c r="AB134" i="26" a="1"/>
  <c r="AG313" i="26" a="1"/>
  <c r="BA347" i="26" a="1"/>
  <c r="I184" i="26" a="1"/>
  <c r="C131" i="22" a="1"/>
  <c r="U52" i="26" a="1"/>
  <c r="E252" i="22" a="1"/>
  <c r="D446" i="22" a="1"/>
  <c r="AG111" i="26" a="1"/>
  <c r="AW320" i="26" a="1"/>
  <c r="AV118" i="26" a="1"/>
  <c r="AK78" i="26" a="1"/>
  <c r="BE340" i="26" a="1"/>
  <c r="BG69" i="26" a="1"/>
  <c r="AA117" i="26" a="1"/>
  <c r="AV185" i="26" a="1"/>
  <c r="F207" i="22" a="1"/>
  <c r="BH189" i="26" a="1"/>
  <c r="T177" i="26" a="1"/>
  <c r="BD53" i="26" a="1"/>
  <c r="Z45" i="26" a="1"/>
  <c r="AS285" i="26" a="1"/>
  <c r="AQ187" i="26" a="1"/>
  <c r="AA284" i="26" a="1"/>
  <c r="F395" i="22" a="1"/>
  <c r="I254" i="26" a="1"/>
  <c r="AG176" i="26" a="1"/>
  <c r="M13" i="26" a="1"/>
  <c r="AH118" i="26" a="1"/>
  <c r="U184" i="26" a="1"/>
  <c r="AS308" i="26" a="1"/>
  <c r="BF97" i="26" a="1"/>
  <c r="M270" i="26" a="1"/>
  <c r="AI283" i="26" a="1"/>
  <c r="BI237" i="26" a="1"/>
  <c r="AW334" i="26" a="1"/>
  <c r="AG270" i="26" a="1"/>
  <c r="J268" i="26" a="1"/>
  <c r="M357" i="26" a="1"/>
  <c r="M15" i="26" a="1"/>
  <c r="U178" i="26" a="1"/>
  <c r="BD311" i="26" a="1"/>
  <c r="J46" i="26" a="1"/>
  <c r="AS311" i="26" a="1"/>
  <c r="T355" i="26" a="1"/>
  <c r="D141" i="22" a="1"/>
  <c r="BC273" i="26" a="1"/>
  <c r="D443" i="22" a="1"/>
  <c r="BC15" i="26" a="1"/>
  <c r="BE30" i="26" a="1"/>
  <c r="AO35" i="26" a="1"/>
  <c r="AQ44" i="26" a="1"/>
  <c r="E703" i="22" a="1"/>
  <c r="BF353" i="26" a="1"/>
  <c r="U64" i="26" a="1"/>
  <c r="AB354" i="26" a="1"/>
  <c r="AB106" i="26" a="1"/>
  <c r="M161" i="26" a="1"/>
  <c r="I319" i="26" a="1"/>
  <c r="T132" i="26" a="1"/>
  <c r="E37" i="22" a="1"/>
  <c r="AO14" i="26" a="1"/>
  <c r="AQ132" i="26" a="1"/>
  <c r="AH80" i="26" a="1"/>
  <c r="M333" i="26" a="1"/>
  <c r="AT153" i="26" a="1"/>
  <c r="P43" i="26" a="1"/>
  <c r="T183" i="26" a="1"/>
  <c r="AA352" i="26" a="1"/>
  <c r="I139" i="26" a="1"/>
  <c r="E613" i="22" a="1"/>
  <c r="BD186" i="26" a="1"/>
  <c r="P165" i="26" a="1"/>
  <c r="D81" i="22" a="1"/>
  <c r="U332" i="26" a="1"/>
  <c r="BE283" i="26" a="1"/>
  <c r="AB159" i="26" a="1"/>
  <c r="AO204" i="26" a="1"/>
  <c r="BD175" i="26" a="1"/>
  <c r="AH104" i="26" a="1"/>
  <c r="AQ135" i="26" a="1"/>
  <c r="D789" i="22" a="1"/>
  <c r="AJ235" i="26" a="1"/>
  <c r="AE83" i="26" a="1"/>
  <c r="AB177" i="26" a="1"/>
  <c r="BI82" i="26" a="1"/>
  <c r="BA260" i="26" a="1"/>
  <c r="I280" i="26" a="1"/>
  <c r="AK355" i="26" a="1"/>
  <c r="U277" i="26" a="1"/>
  <c r="AT101" i="26" a="1"/>
  <c r="E381" i="22" a="1"/>
  <c r="AF41" i="26" a="1"/>
  <c r="AF16" i="26" a="1"/>
  <c r="BH289" i="26" a="1"/>
  <c r="E787" i="22" a="1"/>
  <c r="F594" i="22" a="1"/>
  <c r="AQ98" i="26" a="1"/>
  <c r="AR344" i="26" a="1"/>
  <c r="I359" i="26" a="1"/>
  <c r="AB175" i="26" a="1"/>
  <c r="BA105" i="26" a="1"/>
  <c r="BG354" i="26" a="1"/>
  <c r="BG282" i="26" a="1"/>
  <c r="AK345" i="26" a="1"/>
  <c r="BC135" i="26" a="1"/>
  <c r="AJ319" i="26" a="1"/>
  <c r="Z245" i="26" a="1"/>
  <c r="AI245" i="26" a="1"/>
  <c r="Z155" i="26" a="1"/>
  <c r="J247" i="26" a="1"/>
  <c r="AG273" i="26" a="1"/>
  <c r="AA334" i="26" a="1"/>
  <c r="AG116" i="26" a="1"/>
  <c r="AQ22" i="26" a="1"/>
  <c r="D133" i="22" a="1"/>
  <c r="BE351" i="26" a="1"/>
  <c r="I29" i="26" a="1"/>
  <c r="AU98" i="26" a="1"/>
  <c r="AS88" i="26" a="1"/>
  <c r="AR80" i="26" a="1"/>
  <c r="AO138" i="26" a="1"/>
  <c r="E30" i="22" a="1"/>
  <c r="BG74" i="26" a="1"/>
  <c r="AF272" i="26" a="1"/>
  <c r="AT173" i="26" a="1"/>
  <c r="C92" i="22" a="1"/>
  <c r="BF5" i="26" a="1"/>
  <c r="M63" i="26" a="1"/>
  <c r="T63" i="26" a="1"/>
  <c r="AB231" i="26" a="1"/>
  <c r="M253" i="26" a="1"/>
  <c r="AB67" i="26" a="1"/>
  <c r="AU126" i="26" a="1"/>
  <c r="AK20" i="26" a="1"/>
  <c r="AA363" i="26" a="1"/>
  <c r="Z272" i="26" a="1"/>
  <c r="BI285" i="26" a="1"/>
  <c r="AI337" i="26" a="1"/>
  <c r="F105" i="22" a="1"/>
  <c r="F632" i="22" a="1"/>
  <c r="C400" i="22" a="1"/>
  <c r="I362" i="26" a="1"/>
  <c r="AE243" i="26" a="1"/>
  <c r="AG140" i="26" a="1"/>
  <c r="J118" i="26" a="1"/>
  <c r="M180" i="26" a="1"/>
  <c r="Z68" i="26" a="1"/>
  <c r="BF331" i="26" a="1"/>
  <c r="AA176" i="26" a="1"/>
  <c r="Z278" i="26" a="1"/>
  <c r="W319" i="26" a="1"/>
  <c r="AG73" i="26" a="1"/>
  <c r="BG231" i="26" a="1"/>
  <c r="AI135" i="26" a="1"/>
  <c r="AO351" i="26" a="1"/>
  <c r="F833" i="22" a="1"/>
  <c r="AQ356" i="26" a="1"/>
  <c r="AO321" i="26" a="1"/>
  <c r="AA322" i="26" a="1"/>
  <c r="AK194" i="26" a="1"/>
  <c r="AB115" i="26" a="1"/>
  <c r="BH269" i="26" a="1"/>
  <c r="AK94" i="26" a="1"/>
  <c r="BE91" i="26" a="1"/>
  <c r="AB122" i="26" a="1"/>
  <c r="E662" i="22" a="1"/>
  <c r="AS276" i="26" a="1"/>
  <c r="AB349" i="26" a="1"/>
  <c r="Z262" i="26" a="1"/>
  <c r="BC187" i="26" a="1"/>
  <c r="Z89" i="26" a="1"/>
  <c r="BM18" i="26" a="1"/>
  <c r="AE65" i="26" a="1"/>
  <c r="AE360" i="26" a="1"/>
  <c r="M79" i="26" a="1"/>
  <c r="BC238" i="26" a="1"/>
  <c r="J341" i="26" a="1"/>
  <c r="AQ153" i="26" a="1"/>
  <c r="BH152" i="26" a="1"/>
  <c r="BE346" i="26" a="1"/>
  <c r="AW57" i="26" a="1"/>
  <c r="P40" i="26" a="1"/>
  <c r="C69" i="22" a="1"/>
  <c r="BI350" i="26" a="1"/>
  <c r="BG186" i="26" a="1"/>
  <c r="AB62" i="26" a="1"/>
  <c r="Z339" i="26" a="1"/>
  <c r="I330" i="26" a="1"/>
  <c r="AB186" i="26" a="1"/>
  <c r="I48" i="26" a="1"/>
  <c r="AV358" i="26" a="1"/>
  <c r="E192" i="22" a="1"/>
  <c r="AU137" i="26" a="1"/>
  <c r="D550" i="22" a="1"/>
  <c r="AG89" i="26" a="1"/>
  <c r="BH157" i="26" a="1"/>
  <c r="BI93" i="26" a="1"/>
  <c r="AG40" i="26" a="1"/>
  <c r="AU362" i="26" a="1"/>
  <c r="BD238" i="26" a="1"/>
  <c r="E997" i="22" a="1"/>
  <c r="AE175" i="26" a="1"/>
  <c r="AF96" i="26" a="1"/>
  <c r="AF273" i="26" a="1"/>
  <c r="U102" i="26" a="1"/>
  <c r="BH356" i="26" a="1"/>
  <c r="D135" i="22" a="1"/>
  <c r="BC114" i="26" a="1"/>
  <c r="D230" i="22" a="1"/>
  <c r="F232" i="22" a="1"/>
  <c r="BM309" i="26" a="1"/>
  <c r="BC235" i="26" a="1"/>
  <c r="BI14" i="26" a="1"/>
  <c r="BE164" i="26" a="1"/>
  <c r="P172" i="26" a="1"/>
  <c r="BH162" i="26" a="1"/>
  <c r="AO166" i="26" a="1"/>
  <c r="BM57" i="26" a="1"/>
  <c r="AJ52" i="26" a="1"/>
  <c r="D712" i="22" a="1"/>
  <c r="I20" i="26" a="1"/>
  <c r="AF347" i="26" a="1"/>
  <c r="AQ191" i="26" a="1"/>
  <c r="D181" i="22" a="1"/>
  <c r="AT13" i="26" a="1"/>
  <c r="Z236" i="26" a="1"/>
  <c r="D35" i="26" a="1"/>
  <c r="AQ268" i="26" a="1"/>
  <c r="BG151" i="26" a="1"/>
  <c r="AQ168" i="26" a="1"/>
  <c r="AA263" i="26" a="1"/>
  <c r="J72" i="26" a="1"/>
  <c r="AJ251" i="26" a="1"/>
  <c r="M100" i="26" a="1"/>
  <c r="AB179" i="26" a="1"/>
  <c r="AS355" i="26" a="1"/>
  <c r="AO289" i="26" a="1"/>
  <c r="AK156" i="26" a="1"/>
  <c r="AJ5" i="26" a="1"/>
  <c r="AT177" i="26" a="1"/>
  <c r="AF37" i="26" a="1"/>
  <c r="BF23" i="26" a="1"/>
  <c r="D506" i="22" a="1"/>
  <c r="AF158" i="26" a="1"/>
  <c r="BG350" i="26" a="1"/>
  <c r="BA55" i="26" a="1"/>
  <c r="P132" i="26" a="1"/>
  <c r="J115" i="26" a="1"/>
  <c r="T33" i="26" a="1"/>
  <c r="F480" i="22" a="1"/>
  <c r="AR190" i="26" a="1"/>
  <c r="D611" i="22" a="1"/>
  <c r="AK62" i="26" a="1"/>
  <c r="AI321" i="26" a="1"/>
  <c r="BH237" i="26" a="1"/>
  <c r="AV177" i="26" a="1"/>
  <c r="P47" i="26" a="1"/>
  <c r="AH184" i="26" a="1"/>
  <c r="BE160" i="26" a="1"/>
  <c r="D231" i="22" a="1"/>
  <c r="AV296" i="26" a="1"/>
  <c r="AB15" i="26" a="1"/>
  <c r="M322" i="26" a="1"/>
  <c r="D682" i="22" a="1"/>
  <c r="BF329" i="26" a="1"/>
  <c r="AG15" i="26" a="1"/>
  <c r="F56" i="22" a="1"/>
  <c r="AS199" i="26" a="1"/>
  <c r="AA104" i="26" a="1"/>
  <c r="E764" i="22" a="1"/>
  <c r="E940" i="22" a="1"/>
  <c r="AJ318" i="26" a="1"/>
  <c r="BG355" i="26" a="1"/>
  <c r="I82" i="26" a="1"/>
  <c r="AT90" i="26" a="1"/>
  <c r="AB355" i="26" a="1"/>
  <c r="AK363" i="26" a="1"/>
  <c r="T357" i="26" a="1"/>
  <c r="BA362" i="26" a="1"/>
  <c r="AT68" i="26" a="1"/>
  <c r="BF170" i="26" a="1"/>
  <c r="AA330" i="26" a="1"/>
  <c r="C882" i="22" a="1"/>
  <c r="AA65" i="26" a="1"/>
  <c r="AB311" i="26" a="1"/>
  <c r="C925" i="22" a="1"/>
  <c r="D890" i="22" a="1"/>
  <c r="Z31" i="26" a="1"/>
  <c r="I136" i="26" a="1"/>
  <c r="AO174" i="26" a="1"/>
  <c r="AE180" i="26" a="1"/>
  <c r="U259" i="26" a="1"/>
  <c r="J245" i="26" a="1"/>
  <c r="BC356" i="26" a="1"/>
  <c r="J194" i="26" a="1"/>
  <c r="J81" i="26" a="1"/>
  <c r="AW188" i="26" a="1"/>
  <c r="F421" i="22" a="1"/>
  <c r="BI190" i="26" a="1"/>
  <c r="E150" i="22" a="1"/>
  <c r="BG81" i="26" a="1"/>
  <c r="AW58" i="26" a="1"/>
  <c r="AI71" i="26" a="1"/>
  <c r="AV355" i="26" a="1"/>
  <c r="BC362" i="26" a="1"/>
  <c r="AR312" i="26" a="1"/>
  <c r="AB21" i="26" a="1"/>
  <c r="AA329" i="26" a="1"/>
  <c r="E971" i="22" a="1"/>
  <c r="M70" i="26" a="1"/>
  <c r="U279" i="26" a="1"/>
  <c r="T253" i="26" a="1"/>
  <c r="F641" i="22" a="1"/>
  <c r="AF237" i="26" a="1"/>
  <c r="F593" i="22" a="1"/>
  <c r="F640" i="22" a="1"/>
  <c r="AH284" i="26" a="1"/>
  <c r="AO69" i="26" a="1"/>
  <c r="AB187" i="26" a="1"/>
  <c r="Z225" i="26" a="1"/>
  <c r="T298" i="26" a="1"/>
  <c r="BG101" i="26" a="1"/>
  <c r="AS183" i="26" a="1"/>
  <c r="E44" i="22" a="1"/>
  <c r="I253" i="26" a="1"/>
  <c r="T94" i="26" a="1"/>
  <c r="Z355" i="26" a="1"/>
  <c r="BG172" i="26" a="1"/>
  <c r="Z297" i="26" a="1"/>
  <c r="D701" i="22" a="1"/>
  <c r="D421" i="22" a="1"/>
  <c r="I160" i="26" a="1"/>
  <c r="C324" i="26" a="1"/>
  <c r="AT346" i="26" a="1"/>
  <c r="AJ298" i="26" a="1"/>
  <c r="AG62" i="26" a="1"/>
  <c r="U249" i="26" a="1"/>
  <c r="T111" i="26" a="1"/>
  <c r="Z46" i="26" a="1"/>
  <c r="BI311" i="26" a="1"/>
  <c r="BC182" i="26" a="1"/>
  <c r="BA346" i="26" a="1"/>
  <c r="P252" i="26" a="1"/>
  <c r="P88" i="26" a="1"/>
  <c r="I342" i="26" a="1"/>
  <c r="BH118" i="26" a="1"/>
  <c r="AW355" i="26" a="1"/>
  <c r="Z233" i="26" a="1"/>
  <c r="I180" i="26" a="1"/>
  <c r="BF80" i="26" a="1"/>
  <c r="BH363" i="26" a="1"/>
  <c r="J179" i="26" a="1"/>
  <c r="AS53" i="26" a="1"/>
  <c r="AV281" i="26" a="1"/>
  <c r="F355" i="26" a="1"/>
  <c r="AO213" i="26" a="1"/>
  <c r="BA82" i="26" a="1"/>
  <c r="BG260" i="26" a="1"/>
  <c r="F668" i="22" a="1"/>
  <c r="BC317" i="26" a="1"/>
  <c r="BA107" i="26" a="1"/>
  <c r="AV192" i="26" a="1"/>
  <c r="J109" i="26" a="1"/>
  <c r="P138" i="26" a="1"/>
  <c r="AJ282" i="26" a="1"/>
  <c r="D309" i="22" a="1"/>
  <c r="BA326" i="26" a="1"/>
  <c r="D216" i="22" a="1"/>
  <c r="D850" i="22" a="1"/>
  <c r="BM108" i="26" a="1"/>
  <c r="E187" i="22" a="1"/>
  <c r="BG252" i="26" a="1"/>
  <c r="BA54" i="26" a="1"/>
  <c r="AW260" i="26" a="1"/>
  <c r="AA340" i="26" a="1"/>
  <c r="AJ170" i="26" a="1"/>
  <c r="U163" i="26" a="1"/>
  <c r="C210" i="22" a="1"/>
  <c r="AQ219" i="26" a="1"/>
  <c r="M20" i="26" a="1"/>
  <c r="AA324" i="26" a="1"/>
  <c r="I245" i="26" a="1"/>
  <c r="BE341" i="26" a="1"/>
  <c r="AH231" i="26" a="1"/>
  <c r="AA174" i="26" a="1"/>
  <c r="C793" i="22" a="1"/>
  <c r="AO162" i="26" a="1"/>
  <c r="BH347" i="26" a="1"/>
  <c r="F139" i="22" a="1"/>
  <c r="AR89" i="26" a="1"/>
  <c r="BG50" i="26" a="1"/>
  <c r="P37" i="26" a="1"/>
  <c r="U244" i="26" a="1"/>
  <c r="M134" i="26" a="1"/>
  <c r="AO322" i="26" a="1"/>
  <c r="F444" i="22" a="1"/>
  <c r="D169" i="22" a="1"/>
  <c r="C186" i="22" a="1"/>
  <c r="BA78" i="26" a="1"/>
  <c r="M85" i="26" a="1"/>
  <c r="AQ338" i="26" a="1"/>
  <c r="AB31" i="26" a="1"/>
  <c r="AI284" i="26" a="1"/>
  <c r="E936" i="22" a="1"/>
  <c r="F839" i="22" a="1"/>
  <c r="AV103" i="26" a="1"/>
  <c r="BC326" i="26" a="1"/>
  <c r="AU136" i="26" a="1"/>
  <c r="M331" i="26" a="1"/>
  <c r="BC320" i="26" a="1"/>
  <c r="D500" i="22" a="1"/>
  <c r="BC92" i="26" a="1"/>
  <c r="H69" i="26" a="1"/>
  <c r="BI49" i="26" a="1"/>
  <c r="BF219" i="26" a="1"/>
  <c r="BF254" i="26" a="1"/>
  <c r="Z33" i="26" a="1"/>
  <c r="J288" i="26" a="1"/>
  <c r="T338" i="26" a="1"/>
  <c r="AA155" i="26" a="1"/>
  <c r="F75" i="22" a="1"/>
  <c r="J344" i="26" a="1"/>
  <c r="P53" i="26" a="1"/>
  <c r="AW153" i="26" a="1"/>
  <c r="AT139" i="26" a="1"/>
  <c r="M191" i="26" a="1"/>
  <c r="AV346" i="26" a="1"/>
  <c r="AK95" i="26" a="1"/>
  <c r="AK318" i="26" a="1"/>
  <c r="M53" i="26" a="1"/>
  <c r="E343" i="22" a="1"/>
  <c r="AJ273" i="26" a="1"/>
  <c r="AU84" i="26" a="1"/>
  <c r="M61" i="26" a="1"/>
  <c r="BA76" i="26" a="1"/>
  <c r="U353" i="26" a="1"/>
  <c r="T37" i="26" a="1"/>
  <c r="AO87" i="26" a="1"/>
  <c r="BA251" i="26" a="1"/>
  <c r="AV314" i="26" a="1"/>
  <c r="AI138" i="26" a="1"/>
  <c r="AG141" i="26" a="1"/>
  <c r="AQ189" i="26" a="1"/>
  <c r="BF89" i="26" a="1"/>
  <c r="T297" i="26" a="1"/>
  <c r="AF251" i="26" a="1"/>
  <c r="E122" i="22" a="1"/>
  <c r="BH100" i="26" a="1"/>
  <c r="BD86" i="26" a="1"/>
  <c r="BA348" i="26" a="1"/>
  <c r="BG259" i="26" a="1"/>
  <c r="AB192" i="26" a="1"/>
  <c r="AK186" i="26" a="1"/>
  <c r="T321" i="26" a="1"/>
  <c r="AG322" i="26" a="1"/>
  <c r="AB238" i="26" a="1"/>
  <c r="BG238" i="26" a="1"/>
  <c r="T23" i="26" a="1"/>
  <c r="E875" i="22" a="1"/>
  <c r="AT340" i="26" a="1"/>
  <c r="F319" i="26" a="1"/>
  <c r="AS10" i="26" a="1"/>
  <c r="AG49" i="26" a="1"/>
  <c r="AH333" i="26" a="1"/>
  <c r="E716" i="22" a="1"/>
  <c r="BC139" i="26" a="1"/>
  <c r="AO21" i="26" a="1"/>
  <c r="AB199" i="26" a="1"/>
  <c r="Z88" i="26" a="1"/>
  <c r="T92" i="26" a="1"/>
  <c r="BC173" i="26" a="1"/>
  <c r="M123" i="26" a="1"/>
  <c r="AB112" i="26" a="1"/>
  <c r="W342" i="26" a="1"/>
  <c r="F955" i="22" a="1"/>
  <c r="AH356" i="26" a="1"/>
  <c r="D944" i="22" a="1"/>
  <c r="AI23" i="26" a="1"/>
  <c r="BE41" i="26" a="1"/>
  <c r="J159" i="26" a="1"/>
  <c r="J315" i="26" a="1"/>
  <c r="AB335" i="26" a="1"/>
  <c r="Z360" i="26" a="1"/>
  <c r="T176" i="26" a="1"/>
  <c r="AW308" i="26" a="1"/>
  <c r="AK225" i="26" a="1"/>
  <c r="I346" i="26" a="1"/>
  <c r="D857" i="22" a="1"/>
  <c r="AJ94" i="26" a="1"/>
  <c r="Z75" i="26" a="1"/>
  <c r="AO359" i="26" a="1"/>
  <c r="BC162" i="26" a="1"/>
  <c r="AO58" i="26" a="1"/>
  <c r="AW31" i="26" a="1"/>
  <c r="AH296" i="26" a="1"/>
  <c r="AG344" i="26" a="1"/>
  <c r="BE354" i="26" a="1"/>
  <c r="P268" i="26" a="1"/>
  <c r="M42" i="26" a="1"/>
  <c r="AA180" i="26" a="1"/>
  <c r="AQ105" i="26" a="1"/>
  <c r="AJ108" i="26" a="1"/>
  <c r="BG363" i="26" a="1"/>
  <c r="T167" i="26" a="1"/>
  <c r="BE46" i="26" a="1"/>
  <c r="AK101" i="26" a="1"/>
  <c r="BM357" i="26" a="1"/>
  <c r="BM105" i="26" a="1"/>
  <c r="AV168" i="26" a="1"/>
  <c r="U123" i="26" a="1"/>
  <c r="AK288" i="26" a="1"/>
  <c r="T43" i="26" a="1"/>
  <c r="U236" i="26" a="1"/>
  <c r="BH219" i="26" a="1"/>
  <c r="BD134" i="26" a="1"/>
  <c r="AQ335" i="26" a="1"/>
  <c r="F51" i="22" a="1"/>
  <c r="C472" i="22" a="1"/>
  <c r="AK98" i="26" a="1"/>
  <c r="BH135" i="26" a="1"/>
  <c r="P82" i="26" a="1"/>
  <c r="AT12" i="26" a="1"/>
  <c r="BG331" i="26" a="1"/>
  <c r="BI102" i="26" a="1"/>
  <c r="U284" i="26" a="1"/>
  <c r="AH326" i="26" a="1"/>
  <c r="AF236" i="26" a="1"/>
  <c r="AJ111" i="26" a="1"/>
  <c r="BH312" i="26" a="1"/>
  <c r="AG349" i="26" a="1"/>
  <c r="E859" i="22" a="1"/>
  <c r="BH38" i="26" a="1"/>
  <c r="AI184" i="26" a="1"/>
  <c r="I287" i="26" a="1"/>
  <c r="BM233" i="26" a="1"/>
  <c r="Z178" i="26" a="1"/>
  <c r="AA20" i="26" a="1"/>
  <c r="AO337" i="26" a="1"/>
  <c r="BM86" i="26" a="1"/>
  <c r="BI330" i="26" a="1"/>
  <c r="AS192" i="26" a="1"/>
  <c r="I361" i="26" a="1"/>
  <c r="F168" i="26" a="1"/>
  <c r="BH103" i="26" a="1"/>
  <c r="AW152" i="26" a="1"/>
  <c r="BD190" i="26" a="1"/>
  <c r="AA67" i="26" a="1"/>
  <c r="AB61" i="26" a="1"/>
  <c r="BE298" i="26" a="1"/>
  <c r="D391" i="22" a="1"/>
  <c r="BG163" i="26" a="1"/>
  <c r="AV17" i="26" a="1"/>
  <c r="U136" i="26" a="1"/>
  <c r="AH312" i="26" a="1"/>
  <c r="BF310" i="26" a="1"/>
  <c r="AU248" i="26" a="1"/>
  <c r="AG199" i="26" a="1"/>
  <c r="E882" i="22" a="1"/>
  <c r="AE45" i="26" a="1"/>
  <c r="AG114" i="26" a="1"/>
  <c r="BI146" i="26" a="1"/>
  <c r="BI295" i="26" a="1"/>
  <c r="E759" i="22" a="1"/>
  <c r="P263" i="26" a="1"/>
  <c r="BM155" i="26" a="1"/>
  <c r="AR338" i="26" a="1"/>
  <c r="AT248" i="26" a="1"/>
  <c r="AB336" i="26" a="1"/>
  <c r="U14" i="26" a="1"/>
  <c r="AT121" i="26" a="1"/>
  <c r="F323" i="22" a="1"/>
  <c r="D668" i="22" a="1"/>
  <c r="F676" i="22" a="1"/>
  <c r="C50" i="22" a="1"/>
  <c r="AH44" i="26" a="1"/>
  <c r="BA181" i="26" a="1"/>
  <c r="BE343" i="26" a="1"/>
  <c r="P61" i="26" a="1"/>
  <c r="J169" i="26" a="1"/>
  <c r="P296" i="26" a="1"/>
  <c r="C418" i="22" a="1"/>
  <c r="AK86" i="26" a="1"/>
  <c r="AG311" i="26" a="1"/>
  <c r="P314" i="26" a="1"/>
  <c r="M36" i="26" a="1"/>
  <c r="AF152" i="26" a="1"/>
  <c r="BD303" i="26" a="1"/>
  <c r="E907" i="22" a="1"/>
  <c r="AF281" i="26" a="1"/>
  <c r="BM101" i="26" a="1"/>
  <c r="E626" i="22" a="1"/>
  <c r="AR60" i="26" a="1"/>
  <c r="AI175" i="26" a="1"/>
  <c r="P273" i="26" a="1"/>
  <c r="I118" i="26" a="1"/>
  <c r="T252" i="26" a="1"/>
  <c r="M49" i="26" a="1"/>
  <c r="BG352" i="26" a="1"/>
  <c r="AI133" i="26" a="1"/>
  <c r="D897" i="22" a="1"/>
  <c r="AF233" i="26" a="1"/>
  <c r="AF284" i="26" a="1"/>
  <c r="AH230" i="26" a="1"/>
  <c r="I28" i="26" a="1"/>
  <c r="P321" i="26" a="1"/>
  <c r="E438" i="22" a="1"/>
  <c r="C63" i="22" a="1"/>
  <c r="AG81" i="26" a="1"/>
  <c r="Z87" i="26" a="1"/>
  <c r="AO175" i="26" a="1"/>
  <c r="T169" i="26" a="1"/>
  <c r="AH46" i="26" a="1"/>
  <c r="AJ357" i="26" a="1"/>
  <c r="AG279" i="26" a="1"/>
  <c r="AO327" i="26" a="1"/>
  <c r="AR359" i="26" a="1"/>
  <c r="AG84" i="26" a="1"/>
  <c r="BG234" i="26" a="1"/>
  <c r="P254" i="26" a="1"/>
  <c r="AB320" i="26" a="1"/>
  <c r="P104" i="26" a="1"/>
  <c r="BF114" i="26" a="1"/>
  <c r="T113" i="26" a="1"/>
  <c r="AA133" i="26" a="1"/>
  <c r="AW236" i="26" a="1"/>
  <c r="M284" i="26" a="1"/>
  <c r="T281" i="26" a="1"/>
  <c r="AJ277" i="26" a="1"/>
  <c r="BG277" i="26" a="1"/>
  <c r="BD99" i="26" a="1"/>
  <c r="E699" i="22" a="1"/>
  <c r="BC298" i="26" a="1"/>
  <c r="AG361" i="26" a="1"/>
  <c r="AF212" i="26" a="1"/>
  <c r="T339" i="26" a="1"/>
  <c r="D28" i="22" a="1"/>
  <c r="AI350" i="26" a="1"/>
  <c r="AU163" i="26" a="1"/>
  <c r="AQ248" i="26" a="1"/>
  <c r="U243" i="26" a="1"/>
  <c r="AQ182" i="26" a="1"/>
  <c r="AK297" i="26" a="1"/>
  <c r="AT288" i="26" a="1"/>
  <c r="D714" i="22" a="1"/>
  <c r="Z55" i="26" a="1"/>
  <c r="T67" i="26" a="1"/>
  <c r="P281" i="26" a="1"/>
  <c r="BH76" i="26" a="1"/>
  <c r="T98" i="26" a="1"/>
  <c r="M114" i="26" a="1"/>
  <c r="T85" i="26" a="1"/>
  <c r="E723" i="22" a="1"/>
  <c r="BI321" i="26" a="1"/>
  <c r="AK135" i="26" a="1"/>
  <c r="AR297" i="26" a="1"/>
  <c r="BI363" i="26" a="1"/>
  <c r="AR35" i="26" a="1"/>
  <c r="M194" i="26" a="1"/>
  <c r="D114" i="22" a="1"/>
  <c r="BD109" i="26" a="1"/>
  <c r="AT41" i="26" a="1"/>
  <c r="AB356" i="26" a="1"/>
  <c r="AB353" i="26" a="1"/>
  <c r="AJ347" i="26" a="1"/>
  <c r="BD205" i="26" a="1"/>
  <c r="U18" i="26" a="1"/>
  <c r="D219" i="22" a="1"/>
  <c r="AT245" i="26" a="1"/>
  <c r="BH249" i="26" a="1"/>
  <c r="AI269" i="26" a="1"/>
  <c r="AV138" i="26" a="1"/>
  <c r="I285" i="26" a="1"/>
  <c r="AS194" i="26" a="1"/>
  <c r="AK250" i="26" a="1"/>
  <c r="BH235" i="26" a="1"/>
  <c r="J303" i="26" a="1"/>
  <c r="BM263" i="26" a="1"/>
  <c r="BD32" i="26" a="1"/>
  <c r="AH232" i="26" a="1"/>
  <c r="A2" i="25"/>
  <c r="BM298" i="26" a="1"/>
  <c r="BE297" i="26" a="1"/>
  <c r="AG333" i="26" a="1"/>
  <c r="AH346" i="26" a="1"/>
  <c r="BD138" i="26" a="1"/>
  <c r="AH358" i="26" a="1"/>
  <c r="BG14" i="26" a="1"/>
  <c r="P177" i="26" a="1"/>
  <c r="AO342" i="26" a="1"/>
  <c r="AU189" i="26" a="1"/>
  <c r="AR116" i="26" a="1"/>
  <c r="AK115" i="26" a="1"/>
  <c r="AG60" i="26" a="1"/>
  <c r="T315" i="26" a="1"/>
  <c r="AK128" i="26" a="1"/>
  <c r="BC5" i="26" a="1"/>
  <c r="BI88" i="26" a="1"/>
  <c r="BD160" i="26" a="1"/>
  <c r="AE348" i="26" a="1"/>
  <c r="AE5" i="26" a="1"/>
  <c r="W124" i="26" a="1"/>
  <c r="AT106" i="26" a="1"/>
  <c r="AB139" i="26" a="1"/>
  <c r="I194" i="26" a="1"/>
  <c r="AQ337" i="26" a="1"/>
  <c r="BD230" i="26" a="1"/>
  <c r="J312" i="26" a="1"/>
  <c r="AO309" i="26" a="1"/>
  <c r="Z284" i="26" a="1"/>
  <c r="D930" i="22" a="1"/>
  <c r="BC161" i="26" a="1"/>
  <c r="M273" i="26" a="1"/>
  <c r="U363" i="26" a="1"/>
  <c r="BE98" i="26" a="1"/>
  <c r="AB283" i="26" a="1"/>
  <c r="AK171" i="26" a="1"/>
  <c r="AH165" i="26" a="1"/>
  <c r="AB128" i="26" a="1"/>
  <c r="J354" i="26" a="1"/>
  <c r="J206" i="26" a="1"/>
  <c r="I66" i="26" a="1"/>
  <c r="AQ236" i="26" a="1"/>
  <c r="AJ188" i="26" a="1"/>
  <c r="I246" i="26" a="1"/>
  <c r="AH100" i="26" a="1"/>
  <c r="AA224" i="26" a="1"/>
  <c r="AF179" i="26" a="1"/>
  <c r="I84" i="26" a="1"/>
  <c r="AF188" i="26" a="1"/>
  <c r="T44" i="26" a="1"/>
  <c r="BE69" i="26" a="1"/>
  <c r="I107" i="26" a="1"/>
  <c r="BI357" i="26" a="1"/>
  <c r="BG199" i="26" a="1"/>
  <c r="AU14" i="26" a="1"/>
  <c r="AG234" i="26" a="1"/>
  <c r="Z11" i="26" a="1"/>
  <c r="BD296" i="26" a="1"/>
  <c r="I331" i="26" a="1"/>
  <c r="T101" i="26" a="1"/>
  <c r="J330" i="26" a="1"/>
  <c r="AB184" i="26" a="1"/>
  <c r="AT337" i="26" a="1"/>
  <c r="E809" i="22" a="1"/>
  <c r="Z338" i="26" a="1"/>
  <c r="F979" i="22" a="1"/>
  <c r="AO268" i="26" a="1"/>
  <c r="D259" i="26" a="1"/>
  <c r="BH108" i="26" a="1"/>
  <c r="BC181" i="26" a="1"/>
  <c r="AU230" i="26" a="1"/>
  <c r="C199" i="22" a="1"/>
  <c r="AT314" i="26" a="1"/>
  <c r="BI189" i="26" a="1"/>
  <c r="U70" i="26" a="1"/>
  <c r="AA345" i="26" a="1"/>
  <c r="AS320" i="26" a="1"/>
  <c r="BD177" i="26" a="1"/>
  <c r="AO193" i="26" a="1"/>
  <c r="AB344" i="26" a="1"/>
  <c r="E594" i="22" a="1"/>
  <c r="F761" i="22" a="1"/>
  <c r="D566" i="22" a="1"/>
  <c r="E500" i="22" a="1"/>
  <c r="F949" i="22" a="1"/>
  <c r="AU354" i="26" a="1"/>
  <c r="P133" i="26" a="1"/>
  <c r="AB85" i="26" a="1"/>
  <c r="BA355" i="26" a="1"/>
  <c r="AB37" i="26" a="1"/>
  <c r="F180" i="26" a="1"/>
  <c r="AV290" i="26" a="1"/>
  <c r="BI47" i="26" a="1"/>
  <c r="T334" i="26" a="1"/>
  <c r="Z167" i="26" a="1"/>
  <c r="AI246" i="26" a="1"/>
  <c r="T5" i="26" a="1"/>
  <c r="AA23" i="26" a="1"/>
  <c r="BI22" i="26" a="1"/>
  <c r="BH14" i="26" a="1"/>
  <c r="AA111" i="26" a="1"/>
  <c r="BH167" i="26" a="1"/>
  <c r="BF235" i="26" a="1"/>
  <c r="AI357" i="26" a="1"/>
  <c r="T133" i="26" a="1"/>
  <c r="Z52" i="26" a="1"/>
  <c r="AB73" i="26" a="1"/>
  <c r="AA17" i="26" a="1"/>
  <c r="AJ82" i="26" a="1"/>
  <c r="AF186" i="26" a="1"/>
  <c r="AI206" i="26" a="1"/>
  <c r="AQ159" i="26" a="1"/>
  <c r="AH34" i="26" a="1"/>
  <c r="M297" i="26" a="1"/>
  <c r="U37" i="26" a="1"/>
  <c r="E911" i="22" a="1"/>
  <c r="AF194" i="26" a="1"/>
  <c r="AA21" i="26" a="1"/>
  <c r="BF342" i="26" a="1"/>
  <c r="I213" i="26" a="1"/>
  <c r="P348" i="26" a="1"/>
  <c r="BH156" i="26" a="1"/>
  <c r="AQ308" i="26" a="1"/>
  <c r="D106" i="22" a="1"/>
  <c r="BF308" i="26" a="1"/>
  <c r="AE336" i="26" a="1"/>
  <c r="AV212" i="26" a="1"/>
  <c r="BH276" i="26" a="1"/>
  <c r="F472" i="22" a="1"/>
  <c r="AF165" i="26" a="1"/>
  <c r="AQ40" i="26" a="1"/>
  <c r="AE271" i="26" a="1"/>
  <c r="AK83" i="26" a="1"/>
  <c r="T268" i="26" a="1"/>
  <c r="D152" i="22" a="1"/>
  <c r="AW14" i="26" a="1"/>
  <c r="BC132" i="26" a="1"/>
  <c r="U180" i="26" a="1"/>
  <c r="E791" i="22" a="1"/>
  <c r="AH193" i="26" a="1"/>
  <c r="AT211" i="26" a="1"/>
  <c r="T160" i="26" a="1"/>
  <c r="Z219" i="26" a="1"/>
  <c r="P17" i="26" a="1"/>
  <c r="BH322" i="26" a="1"/>
  <c r="AT311" i="26" a="1"/>
  <c r="AH38" i="26" a="1"/>
  <c r="BM356" i="26" a="1"/>
  <c r="AR71" i="26" a="1"/>
  <c r="BI337" i="26" a="1"/>
  <c r="BE185" i="26" a="1"/>
  <c r="F851" i="22" a="1"/>
  <c r="U76" i="26" a="1"/>
  <c r="AB168" i="26" a="1"/>
  <c r="BH73" i="26" a="1"/>
  <c r="AW253" i="26" a="1"/>
  <c r="AV262" i="26" a="1"/>
  <c r="AU313" i="26" a="1"/>
  <c r="E464" i="22" a="1"/>
  <c r="J352" i="26" a="1"/>
  <c r="J71" i="26" a="1"/>
  <c r="AF59" i="26" a="1"/>
  <c r="AV31" i="26" a="1"/>
  <c r="AR181" i="26" a="1"/>
  <c r="AU358" i="26" a="1"/>
  <c r="U171" i="26" a="1"/>
  <c r="M346" i="26" a="1"/>
  <c r="AT146" i="26" a="1"/>
  <c r="I165" i="26" a="1"/>
  <c r="BE35" i="26" a="1"/>
  <c r="M250" i="26" a="1"/>
  <c r="AA246" i="26" a="1"/>
  <c r="AH58" i="26" a="1"/>
  <c r="BH39" i="26" a="1"/>
  <c r="BD40" i="26" a="1"/>
  <c r="AQ211" i="26" a="1"/>
  <c r="AT119" i="26" a="1"/>
  <c r="AQ312" i="26" a="1"/>
  <c r="AH350" i="26" a="1"/>
  <c r="AW120" i="26" a="1"/>
  <c r="BA63" i="26" a="1"/>
  <c r="AT224" i="26" a="1"/>
  <c r="U29" i="26" a="1"/>
  <c r="AA191" i="26" a="1"/>
  <c r="AE133" i="26" a="1"/>
  <c r="T361" i="26" a="1"/>
  <c r="BE275" i="26" a="1"/>
  <c r="AA40" i="26" a="1"/>
  <c r="AQ363" i="26" a="1"/>
  <c r="D860" i="22" a="1"/>
  <c r="Z213" i="26" a="1"/>
  <c r="U360" i="26" a="1"/>
  <c r="C89" i="22" a="1"/>
  <c r="BE84" i="26" a="1"/>
  <c r="AT331" i="26" a="1"/>
  <c r="C631" i="22" a="1"/>
  <c r="BE362" i="26" a="1"/>
  <c r="U81" i="26" a="1"/>
  <c r="T336" i="26" a="1"/>
  <c r="F224" i="22" a="1"/>
  <c r="P83" i="26" a="1"/>
  <c r="C766" i="22" a="1"/>
  <c r="AI356" i="26" a="1"/>
  <c r="I353" i="26" a="1"/>
  <c r="AE110" i="26" a="1"/>
  <c r="M138" i="26" a="1"/>
  <c r="BC95" i="26" a="1"/>
  <c r="P117" i="26" a="1"/>
  <c r="Z357" i="26" a="1"/>
  <c r="AW182" i="26" a="1"/>
  <c r="Z312" i="26" a="1"/>
  <c r="AU161" i="26" a="1"/>
  <c r="AQ33" i="26" a="1"/>
  <c r="U104" i="26" a="1"/>
  <c r="C678" i="22" a="1"/>
  <c r="Z139" i="26" a="1"/>
  <c r="AV315" i="26" a="1"/>
  <c r="Z123" i="26" a="1"/>
  <c r="C573" i="22" a="1"/>
  <c r="AV53" i="26" a="1"/>
  <c r="M350" i="26" a="1"/>
  <c r="AF115" i="26" a="1"/>
  <c r="P289" i="26" a="1"/>
  <c r="AF97" i="26" a="1"/>
  <c r="C731" i="22" a="1"/>
  <c r="AE281" i="26" a="1"/>
  <c r="T75" i="26" a="1"/>
  <c r="BF325" i="26" a="1"/>
  <c r="C863" i="22" a="1"/>
  <c r="M339" i="26" a="1"/>
  <c r="F800" i="22" a="1"/>
  <c r="M276" i="26" a="1"/>
  <c r="AO169" i="26" a="1"/>
  <c r="BE327" i="26" a="1"/>
  <c r="AA290" i="26" a="1"/>
  <c r="C821" i="22" a="1"/>
  <c r="BA124" i="26" a="1"/>
  <c r="BM116" i="26" a="1"/>
  <c r="AI270" i="26" a="1"/>
  <c r="AK327" i="26" a="1"/>
  <c r="BF272" i="26" a="1"/>
  <c r="AG324" i="26" a="1"/>
  <c r="Z118" i="26" a="1"/>
  <c r="C502" i="22" a="1"/>
  <c r="U19" i="26" a="1"/>
  <c r="AU119" i="26" a="1"/>
  <c r="T303" i="26" a="1"/>
  <c r="AK219" i="26" a="1"/>
  <c r="AU19" i="26" a="1"/>
  <c r="J189" i="26" a="1"/>
  <c r="BE16" i="26" a="1"/>
  <c r="AV97" i="26" a="1"/>
  <c r="AE107" i="26" a="1"/>
  <c r="BA97" i="26" a="1"/>
  <c r="AJ63" i="26" a="1"/>
  <c r="AK262" i="26" a="1"/>
  <c r="AB340" i="26" a="1"/>
  <c r="P66" i="26" a="1"/>
  <c r="AS81" i="26" a="1"/>
  <c r="AR248" i="26" a="1"/>
  <c r="T174" i="26" a="1"/>
  <c r="AA35" i="26" a="1"/>
  <c r="P46" i="26" a="1"/>
  <c r="F758" i="22" a="1"/>
  <c r="BI76" i="26" a="1"/>
  <c r="BH250" i="26" a="1"/>
  <c r="BE88" i="26" a="1"/>
  <c r="F62" i="22" a="1"/>
  <c r="AK93" i="26" a="1"/>
  <c r="BE349" i="26" a="1"/>
  <c r="AB52" i="26" a="1"/>
  <c r="I35" i="26" a="1"/>
  <c r="AQ106" i="26" a="1"/>
  <c r="AE178" i="26" a="1"/>
  <c r="AE167" i="26" a="1"/>
  <c r="I260" i="26" a="1"/>
  <c r="I347" i="26" a="1"/>
  <c r="AR323" i="26" a="1"/>
  <c r="BF62" i="26" a="1"/>
  <c r="I251" i="26" a="1"/>
  <c r="E619" i="22" a="1"/>
  <c r="AT325" i="26" a="1"/>
  <c r="I133" i="26" a="1"/>
  <c r="AS66" i="26" a="1"/>
  <c r="BI199" i="26" a="1"/>
  <c r="AW173" i="26" a="1"/>
  <c r="J64" i="26" a="1"/>
  <c r="AU350" i="26" a="1"/>
  <c r="BA321" i="26" a="1"/>
  <c r="BM271" i="26" a="1"/>
  <c r="D637" i="22" a="1"/>
  <c r="E33" i="22" a="1"/>
  <c r="BD90" i="26" a="1"/>
  <c r="AB10" i="26" a="1"/>
  <c r="C551" i="22" a="1"/>
  <c r="BC279" i="26" a="1"/>
  <c r="AU288" i="26" a="1"/>
  <c r="M97" i="26" a="1"/>
  <c r="AK46" i="26" a="1"/>
  <c r="BF173" i="26" a="1"/>
  <c r="AR101" i="26" a="1"/>
  <c r="AB289" i="26" a="1"/>
  <c r="BF263" i="26" a="1"/>
  <c r="U93" i="26" a="1"/>
  <c r="U121" i="26" a="1"/>
  <c r="Z191" i="26" a="1"/>
  <c r="AK40" i="26" a="1"/>
  <c r="Z192" i="26" a="1"/>
  <c r="AF218" i="26" a="1"/>
  <c r="AU90" i="26" a="1"/>
  <c r="J99" i="26" a="1"/>
  <c r="BF341" i="26" a="1"/>
  <c r="AO288" i="26" a="1"/>
  <c r="P118" i="26" a="1"/>
  <c r="AB29" i="26" a="1"/>
  <c r="AT232" i="26" a="1"/>
  <c r="U168" i="26" a="1"/>
  <c r="AT205" i="26" a="1"/>
  <c r="AU107" i="26" a="1"/>
  <c r="U60" i="26" a="1"/>
  <c r="AB211" i="26" a="1"/>
  <c r="AU199" i="26" a="1"/>
  <c r="AW243" i="26" a="1"/>
  <c r="AK348" i="26" a="1"/>
  <c r="U233" i="26" a="1"/>
  <c r="AI309" i="26" a="1"/>
  <c r="AK337" i="26" a="1"/>
  <c r="E691" i="22" a="1"/>
  <c r="BM127" i="26" a="1"/>
  <c r="AR339" i="26" a="1"/>
  <c r="I338" i="26" a="1"/>
  <c r="AE313" i="26" a="1"/>
  <c r="AB326" i="26" a="1"/>
  <c r="AO280" i="26" a="1"/>
  <c r="AB41" i="26" a="1"/>
  <c r="U30" i="26" a="1"/>
  <c r="BF349" i="26" a="1"/>
  <c r="AQ183" i="26" a="1"/>
  <c r="BG179" i="26" a="1"/>
  <c r="BF345" i="26" a="1"/>
  <c r="AE92" i="26" a="1"/>
  <c r="AE165" i="26" a="1"/>
  <c r="BG330" i="26" a="1"/>
  <c r="BH352" i="26" a="1"/>
  <c r="AH112" i="26" a="1"/>
  <c r="BF355" i="26" a="1"/>
  <c r="AK290" i="26" a="1"/>
  <c r="BI77" i="26" a="1"/>
  <c r="F327" i="22" a="1"/>
  <c r="C613" i="22" a="1"/>
  <c r="BD363" i="26" a="1"/>
  <c r="BG288" i="26" a="1"/>
  <c r="J311" i="26" a="1"/>
  <c r="F256" i="22" a="1"/>
  <c r="BE182" i="26" a="1"/>
  <c r="AB165" i="26" a="1"/>
  <c r="P211" i="26" a="1"/>
  <c r="T96" i="26" a="1"/>
  <c r="AV163" i="26" a="1"/>
  <c r="AR347" i="26" a="1"/>
  <c r="P338" i="26" a="1"/>
  <c r="AI33" i="26" a="1"/>
  <c r="F923" i="22" a="1"/>
  <c r="BF354" i="26" a="1"/>
  <c r="AT175" i="26" a="1"/>
  <c r="AS322" i="26" a="1"/>
  <c r="BD351" i="26" a="1"/>
  <c r="I355" i="26" a="1"/>
  <c r="BH58" i="26" a="1"/>
  <c r="J73" i="26" a="1"/>
  <c r="J363" i="26" a="1"/>
  <c r="D617" i="22" a="1"/>
  <c r="BM181" i="26" a="1"/>
  <c r="AO346" i="26" a="1"/>
  <c r="AF76" i="26" a="1"/>
  <c r="AJ276" i="26" a="1"/>
  <c r="M329" i="26" a="1"/>
  <c r="Z252" i="26" a="1"/>
  <c r="U328" i="26" a="1"/>
  <c r="BE231" i="26" a="1"/>
  <c r="BC247" i="26" a="1"/>
  <c r="Z326" i="26" a="1"/>
  <c r="U335" i="26" a="1"/>
  <c r="C193" i="26" a="1"/>
  <c r="C635" i="22" a="1"/>
  <c r="BG243" i="26" a="1"/>
  <c r="D204" i="22" a="1"/>
  <c r="BF318" i="26" a="1"/>
  <c r="BF187" i="26" a="1"/>
  <c r="BA345" i="26" a="1"/>
  <c r="AV363" i="26" a="1"/>
  <c r="AS319" i="26" a="1"/>
  <c r="T236" i="26" a="1"/>
  <c r="BH262" i="26" a="1"/>
  <c r="J33" i="26" a="1"/>
  <c r="AI333" i="26" a="1"/>
  <c r="I52" i="26" a="1"/>
  <c r="M11" i="26" a="1"/>
  <c r="H102" i="26" a="1"/>
  <c r="AH121" i="26" a="1"/>
  <c r="AQ173" i="26" a="1"/>
  <c r="AJ163" i="26" a="1"/>
  <c r="BG61" i="26" a="1"/>
  <c r="E234" i="22" a="1"/>
  <c r="E238" i="22" a="1"/>
  <c r="P48" i="26" a="1"/>
  <c r="AJ311" i="26" a="1"/>
  <c r="AG358" i="26" a="1"/>
  <c r="I45" i="26" a="1"/>
  <c r="AO310" i="26" a="1"/>
  <c r="BH248" i="26" a="1"/>
  <c r="I32" i="26" a="1"/>
  <c r="M185" i="26" a="1"/>
  <c r="C900" i="22" a="1"/>
  <c r="T225" i="26" a="1"/>
  <c r="AB235" i="26" a="1"/>
  <c r="F68" i="22" a="1"/>
  <c r="AW22" i="26" a="1"/>
  <c r="AA42" i="26" a="1"/>
  <c r="AG120" i="26" a="1"/>
  <c r="AI233" i="26" a="1"/>
  <c r="F289" i="22" a="1"/>
  <c r="P333" i="26" a="1"/>
  <c r="AA204" i="26" a="1"/>
  <c r="I34" i="26" a="1"/>
  <c r="I64" i="26" a="1"/>
  <c r="BD12" i="26" a="1"/>
  <c r="P192" i="26" a="1"/>
  <c r="BC303" i="26" a="1"/>
  <c r="AJ350" i="26" a="1"/>
  <c r="AE155" i="26" a="1"/>
  <c r="AB261" i="26" a="1"/>
  <c r="AH212" i="26" a="1"/>
  <c r="P98" i="26" a="1"/>
  <c r="BF206" i="26" a="1"/>
  <c r="AI261" i="26" a="1"/>
  <c r="AJ297" i="26" a="1"/>
  <c r="AQ263" i="26" a="1"/>
  <c r="I321" i="26" a="1"/>
  <c r="BH59" i="26" a="1"/>
  <c r="AK165" i="26" a="1"/>
  <c r="D708" i="22" a="1"/>
  <c r="AI171" i="26" a="1"/>
  <c r="AQ334" i="26" a="1"/>
  <c r="M340" i="26" a="1"/>
  <c r="AI230" i="26" a="1"/>
  <c r="AG193" i="26" a="1"/>
  <c r="BD261" i="26" a="1"/>
  <c r="AW285" i="26" a="1"/>
  <c r="BG362" i="26" a="1"/>
  <c r="P339" i="26" a="1"/>
  <c r="J231" i="26" a="1"/>
  <c r="F688" i="22" a="1"/>
  <c r="AH74" i="26" a="1"/>
  <c r="BC97" i="26" a="1"/>
  <c r="AK55" i="26" a="1"/>
  <c r="E84" i="22" a="1"/>
  <c r="AH352" i="26" a="1"/>
  <c r="AG315" i="26" a="1"/>
  <c r="AF175" i="26" a="1"/>
  <c r="AB286" i="26" a="1"/>
  <c r="T164" i="26" a="1"/>
  <c r="AI219" i="26" a="1"/>
  <c r="P270" i="26" a="1"/>
  <c r="AS118" i="26" a="1"/>
  <c r="AA193" i="26" a="1"/>
  <c r="T277" i="26" a="1"/>
  <c r="AA68" i="26" a="1"/>
  <c r="BF10" i="26" a="1"/>
  <c r="F99" i="22" a="1"/>
  <c r="BF82" i="26" a="1"/>
  <c r="I354" i="26" a="1"/>
  <c r="Z350" i="26" a="1"/>
  <c r="AB11" i="26" a="1"/>
  <c r="AR52" i="26" a="1"/>
  <c r="AR64" i="26" a="1"/>
  <c r="AU355" i="26" a="1"/>
  <c r="C449" i="22" a="1"/>
  <c r="Z346" i="26" a="1"/>
  <c r="AB75" i="26" a="1"/>
  <c r="AA36" i="26" a="1"/>
  <c r="U262" i="26" a="1"/>
  <c r="H83" i="26" a="1"/>
  <c r="I212" i="26" a="1"/>
  <c r="U350" i="26" a="1"/>
  <c r="BM363" i="26" a="1"/>
  <c r="BM76" i="26" a="1"/>
  <c r="Z283" i="26" a="1"/>
  <c r="F77" i="22" a="1"/>
  <c r="AH107" i="26" a="1"/>
  <c r="BC189" i="26" a="1"/>
  <c r="I74" i="26" a="1"/>
  <c r="BF123" i="26" a="1"/>
  <c r="F128" i="22" a="1"/>
  <c r="T89" i="26" a="1"/>
  <c r="AH279" i="26" a="1"/>
  <c r="AR38" i="26" a="1"/>
  <c r="BE114" i="26" a="1"/>
  <c r="P353" i="26" a="1"/>
  <c r="BH274" i="26" a="1"/>
  <c r="AW206" i="26" a="1"/>
  <c r="BI110" i="26" a="1"/>
  <c r="AW237" i="26" a="1"/>
  <c r="I92" i="26" a="1"/>
  <c r="BA250" i="26" a="1"/>
  <c r="P153" i="26" a="1"/>
  <c r="AS295" i="26" a="1"/>
  <c r="D335" i="22" a="1"/>
  <c r="P113" i="26" a="1"/>
  <c r="M269" i="26" a="1"/>
  <c r="BA123" i="26" a="1"/>
  <c r="AQ243" i="26" a="1"/>
  <c r="AG325" i="26" a="1"/>
  <c r="AT176" i="26" a="1"/>
  <c r="Z92" i="26" a="1"/>
  <c r="BD282" i="26" a="1"/>
  <c r="AT290" i="26" a="1"/>
  <c r="AG286" i="26" a="1"/>
  <c r="T190" i="26" a="1"/>
  <c r="P155" i="26" a="1"/>
  <c r="BD309" i="26" a="1"/>
  <c r="F211" i="22" a="1"/>
  <c r="AA156" i="26" a="1"/>
  <c r="AJ73" i="26" a="1"/>
  <c r="F900" i="22" a="1"/>
  <c r="AA296" i="26" a="1"/>
  <c r="T234" i="26" a="1"/>
  <c r="E174" i="26" a="1"/>
  <c r="BA153" i="26" a="1"/>
  <c r="AA76" i="26" a="1"/>
  <c r="BA282" i="26" a="1"/>
  <c r="F635" i="22" a="1"/>
  <c r="AH66" i="26" a="1"/>
  <c r="BM193" i="26" a="1"/>
  <c r="AE156" i="26" a="1"/>
  <c r="BE71" i="26" a="1"/>
  <c r="AA11" i="26" a="1"/>
  <c r="AW178" i="26" a="1"/>
  <c r="AU283" i="26" a="1"/>
  <c r="M282" i="26" a="1"/>
  <c r="BA322" i="26" a="1"/>
  <c r="AA186" i="26" a="1"/>
  <c r="BE176" i="26" a="1"/>
  <c r="BD254" i="26" a="1"/>
  <c r="AE117" i="26" a="1"/>
  <c r="BI173" i="26" a="1"/>
  <c r="AA51" i="26" a="1"/>
  <c r="AI129" i="26" a="1"/>
  <c r="AK312" i="26" a="1"/>
  <c r="BH327" i="26" a="1"/>
  <c r="I193" i="26" a="1"/>
  <c r="AB40" i="26" a="1"/>
  <c r="C56" i="22" a="1"/>
  <c r="BE284" i="26" a="1"/>
  <c r="BH159" i="26" a="1"/>
  <c r="BF166" i="26" a="1"/>
  <c r="AF270" i="26" a="1"/>
  <c r="AK173" i="26" a="1"/>
  <c r="M22" i="26" a="1"/>
  <c r="P334" i="26" a="1"/>
  <c r="E410" i="22" a="1"/>
  <c r="J182" i="26" a="1"/>
  <c r="J97" i="26" a="1"/>
  <c r="AA238" i="26" a="1"/>
  <c r="AJ83" i="26" a="1"/>
  <c r="AE16" i="26" a="1"/>
  <c r="D760" i="22" a="1"/>
  <c r="AT51" i="26" a="1"/>
  <c r="AQ81" i="26" a="1"/>
  <c r="AQ329" i="26" a="1"/>
  <c r="AR34" i="26" a="1"/>
  <c r="AG156" i="26" a="1"/>
  <c r="AV116" i="26" a="1"/>
  <c r="AG268" i="26" a="1"/>
  <c r="I289" i="26" a="1"/>
  <c r="AQ175" i="26" a="1"/>
  <c r="AB164" i="26" a="1"/>
  <c r="AF174" i="26" a="1"/>
  <c r="J41" i="26" a="1"/>
  <c r="D283" i="22" a="1"/>
  <c r="E909" i="22" a="1"/>
  <c r="BG236" i="26" a="1"/>
  <c r="D190" i="22" a="1"/>
  <c r="C19" i="22" a="1"/>
  <c r="AJ98" i="26" a="1"/>
  <c r="J82" i="26" a="1"/>
  <c r="AU272" i="26" a="1"/>
  <c r="BH128" i="26" a="1"/>
  <c r="AT357" i="26" a="1"/>
  <c r="BG89" i="26" a="1"/>
  <c r="BG20" i="26" a="1"/>
  <c r="M18" i="26" a="1"/>
  <c r="P186" i="26" a="1"/>
  <c r="AQ224" i="26" a="1"/>
  <c r="AU224" i="26" a="1"/>
  <c r="AB188" i="26" a="1"/>
  <c r="BF322" i="26" a="1"/>
  <c r="BG109" i="26" a="1"/>
  <c r="J62" i="26" a="1"/>
  <c r="T279" i="26" a="1"/>
  <c r="BF119" i="26" a="1"/>
  <c r="AV340" i="26" a="1"/>
  <c r="BE320" i="26" a="1"/>
  <c r="AW158" i="26" a="1"/>
  <c r="BI353" i="26" a="1"/>
  <c r="M186" i="26" a="1"/>
  <c r="J326" i="26" a="1"/>
  <c r="AH138" i="26" a="1"/>
  <c r="J232" i="26" a="1"/>
  <c r="AI232" i="26" a="1"/>
  <c r="D835" i="22" a="1"/>
  <c r="BG133" i="26" a="1"/>
  <c r="AJ331" i="26" a="1"/>
  <c r="AA19" i="26" a="1"/>
  <c r="C509" i="22" a="1"/>
  <c r="AR249" i="26" a="1"/>
  <c r="AW287" i="26" a="1"/>
  <c r="U118" i="26" a="1"/>
  <c r="AU70" i="26" a="1"/>
  <c r="Z113" i="26" a="1"/>
  <c r="E852" i="22" a="1"/>
  <c r="AJ326" i="26" a="1"/>
  <c r="AU153" i="26" a="1"/>
  <c r="M205" i="26" a="1"/>
  <c r="AO311" i="26" a="1"/>
  <c r="BF211" i="26" a="1"/>
  <c r="AR246" i="26" a="1"/>
  <c r="I277" i="26" a="1"/>
  <c r="AR318" i="26" a="1"/>
  <c r="I40" i="26" a="1"/>
  <c r="AK187" i="26" a="1"/>
  <c r="AB204" i="26" a="1"/>
  <c r="P92" i="26" a="1"/>
  <c r="AO37" i="26" a="1"/>
  <c r="AK177" i="26" a="1"/>
  <c r="AV328" i="26" a="1"/>
  <c r="BD121" i="26" a="1"/>
  <c r="F254" i="22" a="1"/>
  <c r="BG290" i="26" a="1"/>
  <c r="AR308" i="26" a="1"/>
  <c r="M68" i="26" a="1"/>
  <c r="AW283" i="26" a="1"/>
  <c r="C297" i="22" a="1"/>
  <c r="U314" i="26" a="1"/>
  <c r="AF253" i="26" a="1"/>
  <c r="AS160" i="26" a="1"/>
  <c r="AV322" i="26" a="1"/>
  <c r="J38" i="26" a="1"/>
  <c r="BH180" i="26" a="1"/>
  <c r="T74" i="26" a="1"/>
  <c r="T151" i="26" a="1"/>
  <c r="BC84" i="26" a="1"/>
  <c r="BA56" i="26" a="1"/>
  <c r="BF319" i="26" a="1"/>
  <c r="AJ269" i="26" a="1"/>
  <c r="U124" i="26" a="1"/>
  <c r="AI114" i="26" a="1"/>
  <c r="BD270" i="26" a="1"/>
  <c r="AA288" i="26" a="1"/>
  <c r="I183" i="26" a="1"/>
  <c r="AO22" i="26" a="1"/>
  <c r="I166" i="26" a="1"/>
  <c r="AI105" i="26" a="1"/>
  <c r="AA319" i="26" a="1"/>
  <c r="J296" i="26" a="1"/>
  <c r="C642" i="22" a="1"/>
  <c r="AA122" i="26" a="1"/>
  <c r="M268" i="26" a="1"/>
  <c r="BH105" i="26" a="1"/>
  <c r="AV15" i="26" a="1"/>
  <c r="M206" i="26" a="1"/>
  <c r="BI118" i="26" a="1"/>
  <c r="AW61" i="26" a="1"/>
  <c r="J35" i="26" a="1"/>
  <c r="AE350" i="26" a="1"/>
  <c r="AV122" i="26" a="1"/>
  <c r="AB260" i="26" a="1"/>
  <c r="AA339" i="26" a="1"/>
  <c r="P237" i="26" a="1"/>
  <c r="AQ146" i="26" a="1"/>
  <c r="BC230" i="26" a="1"/>
  <c r="AE261" i="26" a="1"/>
  <c r="T165" i="26" a="1"/>
  <c r="F736" i="22" a="1"/>
  <c r="BH341" i="26" a="1"/>
  <c r="BF64" i="26" a="1"/>
  <c r="AV313" i="26" a="1"/>
  <c r="AT190" i="26" a="1"/>
  <c r="AG243" i="26" a="1"/>
  <c r="AA280" i="26" a="1"/>
  <c r="AG94" i="26" a="1"/>
  <c r="BF56" i="26" a="1"/>
  <c r="U270" i="26" a="1"/>
  <c r="AB166" i="26" a="1"/>
  <c r="T134" i="26" a="1"/>
  <c r="J359" i="26" a="1"/>
  <c r="BE363" i="26" a="1"/>
  <c r="AE352" i="26" a="1"/>
  <c r="I357" i="26" a="1"/>
  <c r="BE96" i="26" a="1"/>
  <c r="AE259" i="26" a="1"/>
  <c r="U51" i="26" a="1"/>
  <c r="F623" i="22" a="1"/>
  <c r="AG348" i="26" a="1"/>
  <c r="J334" i="26" a="1"/>
  <c r="AR114" i="26" a="1"/>
  <c r="E797" i="22" a="1"/>
  <c r="AU280" i="26" a="1"/>
  <c r="BD314" i="26" a="1"/>
  <c r="AR319" i="26" a="1"/>
  <c r="AS357" i="26" a="1"/>
  <c r="BM115" i="26" a="1"/>
  <c r="AB113" i="26" a="1"/>
  <c r="AA275" i="26" a="1"/>
  <c r="BA21" i="26" a="1"/>
  <c r="M324" i="26" a="1"/>
  <c r="E514" i="22" a="1"/>
  <c r="AR331" i="26" a="1"/>
  <c r="AE351" i="26" a="1"/>
  <c r="AH99" i="26" a="1"/>
  <c r="AH238" i="26" a="1"/>
  <c r="AI169" i="26" a="1"/>
  <c r="BI44" i="26" a="1"/>
  <c r="D47" i="22" a="1"/>
  <c r="AB218" i="26" a="1"/>
  <c r="I349" i="26" a="1"/>
  <c r="AG47" i="26" a="1"/>
  <c r="BH53" i="26" a="1"/>
  <c r="AA278" i="26" a="1"/>
  <c r="D703" i="22" a="1"/>
  <c r="AG271" i="26" a="1"/>
  <c r="D642" i="22" a="1"/>
  <c r="I320" i="26" a="1"/>
  <c r="F61" i="22" a="1"/>
  <c r="BE40" i="26" a="1"/>
  <c r="AT33" i="26" a="1"/>
  <c r="AU29" i="26" a="1"/>
  <c r="AB43" i="26" a="1"/>
  <c r="T231" i="26" a="1"/>
  <c r="J361" i="26" a="1"/>
  <c r="Z158" i="26" a="1"/>
  <c r="I122" i="26" a="1"/>
  <c r="Z321" i="26" a="1"/>
  <c r="AE270" i="26" a="1"/>
  <c r="BM68" i="26" a="1"/>
  <c r="P284" i="26" a="1"/>
  <c r="M109" i="26" a="1"/>
  <c r="AE10" i="26" a="1"/>
  <c r="AI308" i="26" a="1"/>
  <c r="AI112" i="26" a="1"/>
  <c r="AG34" i="26" a="1"/>
  <c r="BI58" i="26" a="1"/>
  <c r="AQ275" i="26" a="1"/>
  <c r="AO61" i="26" a="1"/>
  <c r="BD218" i="26" a="1"/>
  <c r="AB297" i="26" a="1"/>
  <c r="T119" i="26" a="1"/>
  <c r="I131" i="26" a="1"/>
  <c r="AF342" i="26" a="1"/>
  <c r="BA84" i="26" a="1"/>
  <c r="AA351" i="26" a="1"/>
  <c r="AQ230" i="26" a="1"/>
  <c r="E451" i="22" a="1"/>
  <c r="AS177" i="26" a="1"/>
  <c r="AO233" i="26" a="1"/>
  <c r="BA100" i="26" a="1"/>
  <c r="BD287" i="26" a="1"/>
  <c r="BA186" i="26" a="1"/>
  <c r="AT315" i="26" a="1"/>
  <c r="AJ312" i="26" a="1"/>
  <c r="P62" i="26" a="1"/>
  <c r="AT336" i="26" a="1"/>
  <c r="AR16" i="26" a="1"/>
  <c r="BM343" i="26" a="1"/>
  <c r="T288" i="26" a="1"/>
  <c r="AB90" i="26" a="1"/>
  <c r="F405" i="22" a="1"/>
  <c r="P101" i="26" a="1"/>
  <c r="I219" i="26" a="1"/>
  <c r="AG334" i="26" a="1"/>
  <c r="AK136" i="26" a="1"/>
  <c r="AV334" i="26" a="1"/>
  <c r="E227" i="22" a="1"/>
  <c r="AJ102" i="26" a="1"/>
  <c r="AH251" i="26" a="1"/>
  <c r="M174" i="26" a="1"/>
  <c r="AQ57" i="26" a="1"/>
  <c r="Z103" i="26" a="1"/>
  <c r="AQ261" i="26" a="1"/>
  <c r="E893" i="22" a="1"/>
  <c r="BF288" i="26" a="1"/>
  <c r="T295" i="26" a="1"/>
  <c r="T156" i="26" a="1"/>
  <c r="BF136" i="26" a="1"/>
  <c r="U285" i="26" a="1"/>
  <c r="BM345" i="26" a="1"/>
  <c r="T310" i="26" a="1"/>
  <c r="BF141" i="26" a="1"/>
  <c r="AK5" i="26" a="1"/>
  <c r="AV52" i="26" a="1"/>
  <c r="D511" i="22" a="1"/>
  <c r="AB91" i="26" a="1"/>
  <c r="E300" i="22" a="1"/>
  <c r="AO109" i="26" a="1"/>
  <c r="AB230" i="26" a="1"/>
  <c r="AQ233" i="26" a="1"/>
  <c r="AR357" i="26" a="1"/>
  <c r="BH245" i="26" a="1"/>
  <c r="AI273" i="26" a="1"/>
  <c r="D44" i="22" a="1"/>
  <c r="AG14" i="26" a="1"/>
  <c r="BC103" i="26" a="1"/>
  <c r="AS344" i="26" a="1"/>
  <c r="P90" i="26" a="1"/>
  <c r="AI318" i="26" a="1"/>
  <c r="C371" i="22" a="1"/>
  <c r="AV277" i="26" a="1"/>
  <c r="I54" i="26" a="1"/>
  <c r="C214" i="22" a="1"/>
  <c r="D481" i="22" a="1"/>
  <c r="AT268" i="26" a="1"/>
  <c r="BA271" i="26" a="1"/>
  <c r="BA314" i="26" a="1"/>
  <c r="J93" i="26" a="1"/>
  <c r="BG322" i="26" a="1"/>
  <c r="BH95" i="26" a="1"/>
  <c r="P78" i="26" a="1"/>
  <c r="BH107" i="26" a="1"/>
  <c r="BC231" i="26" a="1"/>
  <c r="F995" i="22" a="1"/>
  <c r="AO286" i="26" a="1"/>
  <c r="AB117" i="26" a="1"/>
  <c r="M113" i="26" a="1"/>
  <c r="I89" i="26" a="1"/>
  <c r="M87" i="26" a="1"/>
  <c r="AG331" i="26" a="1"/>
  <c r="Z331" i="26" a="1"/>
  <c r="AK284" i="26" a="1"/>
  <c r="U87" i="26" a="1"/>
  <c r="AE327" i="26" a="1"/>
  <c r="J358" i="26" a="1"/>
  <c r="AE112" i="26" a="1"/>
  <c r="AF136" i="26" a="1"/>
  <c r="AT235" i="26" a="1"/>
  <c r="AU359" i="26" a="1"/>
  <c r="BH288" i="26" a="1"/>
  <c r="U157" i="26" a="1"/>
  <c r="C207" i="22" a="1"/>
  <c r="I33" i="26" a="1"/>
  <c r="C147" i="22" a="1"/>
  <c r="Z332" i="26" a="1"/>
  <c r="Z124" i="26" a="1"/>
  <c r="BM89" i="26" a="1"/>
  <c r="BD49" i="26" a="1"/>
  <c r="J248" i="26" a="1"/>
  <c r="AJ152" i="26" a="1"/>
  <c r="U53" i="26" a="1"/>
  <c r="P109" i="26" a="1"/>
  <c r="E896" i="22" a="1"/>
  <c r="AU341" i="26" a="1"/>
  <c r="T199" i="26" a="1"/>
  <c r="AI176" i="26" a="1"/>
  <c r="AB247" i="26" a="1"/>
  <c r="M254" i="26" a="1"/>
  <c r="AK244" i="26" a="1"/>
  <c r="C799" i="22" a="1"/>
  <c r="J298" i="26" a="1"/>
  <c r="BM129" i="26" a="1"/>
  <c r="AS233" i="26" a="1"/>
  <c r="AF261" i="26" a="1"/>
  <c r="F490" i="22" a="1"/>
  <c r="AG77" i="26" a="1"/>
  <c r="AO107" i="26" a="1"/>
  <c r="BC363" i="26" a="1"/>
  <c r="J310" i="26" a="1"/>
  <c r="AI359" i="26" a="1"/>
  <c r="F458" i="22" a="1"/>
  <c r="C852" i="22" a="1"/>
  <c r="I259" i="26" a="1"/>
  <c r="AB133" i="26" a="1"/>
  <c r="Z189" i="26" a="1"/>
  <c r="M311" i="26" a="1"/>
  <c r="E867" i="22" a="1"/>
  <c r="AU206" i="26" a="1"/>
  <c r="C288" i="22" a="1"/>
  <c r="E255" i="22" a="1"/>
  <c r="F213" i="22" a="1"/>
  <c r="AW286" i="26" a="1"/>
  <c r="AH45" i="26" a="1"/>
  <c r="U295" i="26" a="1"/>
  <c r="AS334" i="26" a="1"/>
  <c r="AK309" i="26" a="1"/>
  <c r="BE132" i="26" a="1"/>
  <c r="M173" i="26" a="1"/>
  <c r="BG309" i="26" a="1"/>
  <c r="T314" i="26" a="1"/>
  <c r="U36" i="26" a="1"/>
  <c r="D14" i="22" a="1"/>
  <c r="AF73" i="26" a="1"/>
  <c r="AS19" i="26" a="1"/>
  <c r="F16" i="22" a="1"/>
  <c r="AJ262" i="26" a="1"/>
  <c r="AU190" i="26" a="1"/>
  <c r="T127" i="26" a="1"/>
  <c r="BA232" i="26" a="1"/>
  <c r="AI323" i="26" a="1"/>
  <c r="BH345" i="26" a="1"/>
  <c r="E760" i="22" a="1"/>
  <c r="AG192" i="26" a="1"/>
  <c r="Z93" i="26" a="1"/>
  <c r="T49" i="26" a="1"/>
  <c r="Z174" i="26" a="1"/>
  <c r="BI308" i="26" a="1"/>
  <c r="AF308" i="26" a="1"/>
  <c r="T53" i="26" a="1"/>
  <c r="AQ331" i="26" a="1"/>
  <c r="AB104" i="26" a="1"/>
  <c r="AB272" i="26" a="1"/>
  <c r="BC32" i="26" a="1"/>
  <c r="AK235" i="26" a="1"/>
  <c r="BD51" i="26" a="1"/>
  <c r="AS116" i="26" a="1"/>
  <c r="I211" i="26" a="1"/>
  <c r="BI348" i="26" a="1"/>
  <c r="AG290" i="26" a="1"/>
  <c r="AE193" i="26" a="1"/>
  <c r="AO329" i="26" a="1"/>
  <c r="AU205" i="26" a="1"/>
  <c r="M12" i="26" a="1"/>
  <c r="F766" i="22" a="1"/>
  <c r="AB35" i="26" a="1"/>
  <c r="AQ154" i="26" a="1"/>
  <c r="E344" i="26" a="1"/>
  <c r="BA140" i="26" a="1"/>
  <c r="AG71" i="26" a="1"/>
  <c r="BM339" i="26" a="1"/>
  <c r="T60" i="26" a="1"/>
  <c r="M16" i="26" a="1"/>
  <c r="AJ48" i="26" a="1"/>
  <c r="AA62" i="26" a="1"/>
  <c r="AR115" i="26" a="1"/>
  <c r="AV275" i="26" a="1"/>
  <c r="BM106" i="26" a="1"/>
  <c r="BM277" i="26" a="1"/>
  <c r="AA347" i="26" a="1"/>
  <c r="D290" i="22" a="1"/>
  <c r="AR12" i="26" a="1"/>
  <c r="AA235" i="26" a="1"/>
  <c r="AU106" i="26" a="1"/>
  <c r="AW135" i="26" a="1"/>
  <c r="BA146" i="26" a="1"/>
  <c r="AT50" i="26" a="1"/>
  <c r="AS155" i="26" a="1"/>
  <c r="AK259" i="26" a="1"/>
  <c r="AT178" i="26" a="1"/>
  <c r="AU180" i="26" a="1"/>
  <c r="AF345" i="26" a="1"/>
  <c r="E566" i="22" a="1"/>
  <c r="P161" i="26" a="1"/>
  <c r="AF350" i="26" a="1"/>
  <c r="T130" i="26" a="1"/>
  <c r="AH290" i="26" a="1"/>
  <c r="AJ105" i="26" a="1"/>
  <c r="BE273" i="26" a="1"/>
  <c r="P318" i="26" a="1"/>
  <c r="BA233" i="26" a="1"/>
  <c r="BI133" i="26" a="1"/>
  <c r="BH268" i="26" a="1"/>
  <c r="AB131" i="26" a="1"/>
  <c r="T187" i="26" a="1"/>
  <c r="BC237" i="26" a="1"/>
  <c r="J161" i="26" a="1"/>
  <c r="D896" i="22" a="1"/>
  <c r="AR303" i="26" a="1"/>
  <c r="AQ218" i="26" a="1"/>
  <c r="BC236" i="26" a="1"/>
  <c r="U322" i="26" a="1"/>
  <c r="AR348" i="26" a="1"/>
  <c r="AU158" i="26" a="1"/>
  <c r="BE230" i="26" a="1"/>
  <c r="AE93" i="26" a="1"/>
  <c r="AE238" i="26" a="1"/>
  <c r="BA49" i="26" a="1"/>
  <c r="BD59" i="26" a="1"/>
  <c r="U20" i="26" a="1"/>
  <c r="I75" i="26" a="1"/>
  <c r="D493" i="22" a="1"/>
  <c r="J178" i="26" a="1"/>
  <c r="AH260" i="26" a="1"/>
  <c r="AK295" i="26" a="1"/>
  <c r="I192" i="26" a="1"/>
  <c r="T191" i="26" a="1"/>
  <c r="AO71" i="26" a="1"/>
  <c r="I295" i="26" a="1"/>
  <c r="Z224" i="26" a="1"/>
  <c r="AA268" i="26" a="1"/>
  <c r="C171" i="22" a="1"/>
  <c r="T110" i="26" a="1"/>
  <c r="P23" i="26" a="1"/>
  <c r="M105" i="26" a="1"/>
  <c r="BG5" i="26" a="1"/>
  <c r="BF126" i="26" a="1"/>
  <c r="AO155" i="26" a="1"/>
  <c r="AF285" i="26" a="1"/>
  <c r="P290" i="26" a="1"/>
  <c r="AQ345" i="26" a="1"/>
  <c r="BH85" i="26" a="1"/>
  <c r="J187" i="26" a="1"/>
  <c r="P346" i="26" a="1"/>
  <c r="AU154" i="26" a="1"/>
  <c r="D667" i="22" a="1"/>
  <c r="AQ283" i="26" a="1"/>
  <c r="AS89" i="26" a="1"/>
  <c r="BI68" i="26" a="1"/>
  <c r="C306" i="22" a="1"/>
  <c r="F513" i="22" a="1"/>
  <c r="AU96" i="26" a="1"/>
  <c r="E722" i="22" a="1"/>
  <c r="E434" i="22" a="1"/>
  <c r="AT182" i="26" a="1"/>
  <c r="AV272" i="26" a="1"/>
  <c r="AK48" i="26" a="1"/>
  <c r="BH171" i="26" a="1"/>
  <c r="AO114" i="26" a="1"/>
  <c r="BA122" i="26" a="1"/>
  <c r="AF247" i="26" a="1"/>
  <c r="BD331" i="26" a="1"/>
  <c r="C268" i="22" a="1"/>
  <c r="I49" i="26" a="1"/>
  <c r="AV206" i="26" a="1"/>
  <c r="AT43" i="26" a="1"/>
  <c r="D958" i="22" a="1"/>
  <c r="AJ159" i="26" a="1"/>
  <c r="AE314" i="26" a="1"/>
  <c r="I273" i="26" a="1"/>
  <c r="J260" i="26" a="1"/>
  <c r="BI155" i="26" a="1"/>
  <c r="BG357" i="26" a="1"/>
  <c r="AR247" i="26" a="1"/>
  <c r="C470" i="22" a="1"/>
  <c r="J123" i="26" a="1"/>
  <c r="BG289" i="26" a="1"/>
  <c r="U108" i="26" a="1"/>
  <c r="AF85" i="26" a="1"/>
  <c r="E232" i="22" a="1"/>
  <c r="AB280" i="26" a="1"/>
  <c r="U68" i="26" a="1"/>
  <c r="I271" i="26" a="1"/>
  <c r="M94" i="26" a="1"/>
  <c r="F595" i="22" a="1"/>
  <c r="J160" i="26" a="1"/>
  <c r="BH358" i="26" a="1"/>
  <c r="AG69" i="26" a="1"/>
  <c r="J234" i="26" a="1"/>
  <c r="D587" i="22" a="1"/>
  <c r="AV308" i="26" a="1"/>
  <c r="BI273" i="26" a="1"/>
  <c r="U351" i="26" a="1"/>
  <c r="AI340" i="26" a="1"/>
  <c r="AI70" i="26" a="1"/>
  <c r="AV276" i="26" a="1"/>
  <c r="BM358" i="26" a="1"/>
  <c r="F674" i="22" a="1"/>
  <c r="AV327" i="26" a="1"/>
  <c r="BC251" i="26" a="1"/>
  <c r="BM348" i="26" a="1"/>
  <c r="AF65" i="26" a="1"/>
  <c r="U189" i="26" a="1"/>
  <c r="Z41" i="26" a="1"/>
  <c r="D926" i="22" a="1"/>
  <c r="E269" i="22" a="1"/>
  <c r="J261" i="26" a="1"/>
  <c r="AT126" i="26" a="1"/>
  <c r="A2" i="24"/>
  <c r="AB205" i="26" a="1"/>
  <c r="AK275" i="26" a="1"/>
  <c r="AS303" i="26" a="1"/>
  <c r="AH164" i="26" a="1"/>
  <c r="BI270" i="26" a="1"/>
  <c r="G119" i="26" a="1"/>
  <c r="BM126" i="26" a="1"/>
  <c r="BI74" i="26" a="1"/>
  <c r="AE118" i="26" a="1"/>
  <c r="BI218" i="26" a="1"/>
  <c r="BG272" i="26" a="1"/>
  <c r="AO38" i="26" a="1"/>
  <c r="BI124" i="26" a="1"/>
  <c r="E79" i="22" a="1"/>
  <c r="AV173" i="26" a="1"/>
  <c r="AS286" i="26" a="1"/>
  <c r="AV191" i="26" a="1"/>
  <c r="P55" i="26" a="1"/>
  <c r="U63" i="26" a="1"/>
  <c r="BC342" i="26" a="1"/>
  <c r="BE224" i="26" a="1"/>
  <c r="BG315" i="26" a="1"/>
  <c r="AR33" i="26" a="1"/>
  <c r="AB309" i="26" a="1"/>
  <c r="BD315" i="26" a="1"/>
  <c r="BF14" i="26" a="1"/>
  <c r="AB310" i="26" a="1"/>
  <c r="AT168" i="26" a="1"/>
  <c r="AW313" i="26" a="1"/>
  <c r="E181" i="22" a="1"/>
  <c r="Z190" i="26" a="1"/>
  <c r="AV344" i="26" a="1"/>
  <c r="AS107" i="26" a="1"/>
  <c r="T122" i="26" a="1"/>
  <c r="C361" i="26" a="1"/>
  <c r="Z337" i="26" a="1"/>
  <c r="AT280" i="26" a="1"/>
  <c r="P262" i="26" a="1"/>
  <c r="BC244" i="26" a="1"/>
  <c r="C352" i="22" a="1"/>
  <c r="AI252" i="26" a="1"/>
  <c r="BG270" i="26" a="1"/>
  <c r="BI161" i="26" a="1"/>
  <c r="M192" i="26" a="1"/>
  <c r="P125" i="26" a="1"/>
  <c r="P187" i="26" a="1"/>
  <c r="AQ59" i="26" a="1"/>
  <c r="AB82" i="26" a="1"/>
  <c r="P224" i="26" a="1"/>
  <c r="BH279" i="26" a="1"/>
  <c r="AE325" i="26" a="1"/>
  <c r="M271" i="26" a="1"/>
  <c r="F615" i="22" a="1"/>
  <c r="BI310" i="26" a="1"/>
  <c r="D865" i="22" a="1"/>
  <c r="AQ287" i="26" a="1"/>
  <c r="E560" i="22" a="1"/>
  <c r="AV245" i="26" a="1"/>
  <c r="AA80" i="26" a="1"/>
  <c r="AG350" i="26" a="1"/>
  <c r="AG321" i="26" a="1"/>
  <c r="BC318" i="26" a="1"/>
  <c r="BC353" i="26" a="1"/>
  <c r="BF230" i="26" a="1"/>
  <c r="J337" i="26" a="1"/>
  <c r="Z271" i="26" a="1"/>
  <c r="P57" i="26" a="1"/>
  <c r="AS21" i="26" a="1"/>
  <c r="AE119" i="26" a="1"/>
  <c r="BG59" i="26" a="1"/>
  <c r="C403" i="22" a="1"/>
  <c r="J347" i="26" a="1"/>
  <c r="AI282" i="26" a="1"/>
  <c r="M128" i="26" a="1"/>
  <c r="M344" i="26" a="1"/>
  <c r="J92" i="26" a="1"/>
  <c r="AE252" i="26" a="1"/>
  <c r="BM160" i="26" a="1"/>
  <c r="AW53" i="26" a="1"/>
  <c r="M181" i="26" a="1"/>
  <c r="T313" i="26" a="1"/>
  <c r="BH353" i="26" a="1"/>
  <c r="AU352" i="26" a="1"/>
  <c r="AB45" i="26" a="1"/>
  <c r="D535" i="22" a="1"/>
  <c r="I350" i="26" a="1"/>
  <c r="T251" i="26" a="1"/>
  <c r="F385" i="22" a="1"/>
  <c r="AF61" i="26" a="1"/>
  <c r="BG297" i="26" a="1"/>
  <c r="BG152" i="26" a="1"/>
  <c r="AA74" i="26" a="1"/>
  <c r="AA90" i="26" a="1"/>
  <c r="BD323" i="26" a="1"/>
  <c r="E360" i="26" a="1"/>
  <c r="AE74" i="26" a="1"/>
  <c r="AF191" i="26" a="1"/>
  <c r="AR354" i="26" a="1"/>
  <c r="AU41" i="26" a="1"/>
  <c r="BG47" i="26" a="1"/>
  <c r="AK124" i="26" a="1"/>
  <c r="U45" i="26" a="1"/>
  <c r="BA160" i="26" a="1"/>
  <c r="AH113" i="26" a="1"/>
  <c r="BI213" i="26" a="1"/>
  <c r="T179" i="26" a="1"/>
  <c r="Z318" i="26" a="1"/>
  <c r="AB137" i="26" a="1"/>
  <c r="AQ330" i="26" a="1"/>
  <c r="M90" i="26" a="1"/>
  <c r="AO269" i="26" a="1"/>
  <c r="AF211" i="26" a="1"/>
  <c r="O219" i="26" a="1"/>
  <c r="P119" i="26" a="1"/>
  <c r="T84" i="26" a="1"/>
  <c r="BM235" i="26" a="1"/>
  <c r="AG288" i="26" a="1"/>
  <c r="AB13" i="26" a="1"/>
  <c r="P176" i="26" a="1"/>
  <c r="F759" i="22" a="1"/>
  <c r="Z324" i="26" a="1"/>
  <c r="AW187" i="26" a="1"/>
  <c r="BE5" i="26" a="1"/>
  <c r="M348" i="26" a="1"/>
  <c r="AG204" i="26" a="1"/>
  <c r="AJ22" i="26" a="1"/>
  <c r="AH237" i="26" a="1"/>
  <c r="BM276" i="26" a="1"/>
  <c r="AK359" i="26" a="1"/>
  <c r="J186" i="26" a="1"/>
  <c r="BD168" i="26" a="1"/>
  <c r="Z320" i="26" a="1"/>
  <c r="AS315" i="26" a="1"/>
  <c r="BM73" i="26" a="1"/>
  <c r="F659" i="22" a="1"/>
  <c r="BC67" i="26" a="1"/>
  <c r="AG105" i="26" a="1"/>
  <c r="BD333" i="26" a="1"/>
  <c r="AV78" i="26" a="1"/>
  <c r="AK53" i="26" a="1"/>
  <c r="AU174" i="26" a="1"/>
  <c r="Z108" i="26" a="1"/>
  <c r="D495" i="22" a="1"/>
  <c r="AH271" i="26" a="1"/>
  <c r="D447" i="22" a="1"/>
  <c r="D787" i="22" a="1"/>
  <c r="U35" i="26" a="1"/>
  <c r="BG344" i="26" a="1"/>
  <c r="BM163" i="26" a="1"/>
  <c r="BF275" i="26" a="1"/>
  <c r="BG261" i="26" a="1"/>
  <c r="J111" i="26" a="1"/>
  <c r="AI17" i="26" a="1"/>
  <c r="BM360" i="26" a="1"/>
  <c r="BG338" i="26" a="1"/>
  <c r="AV106" i="26" a="1"/>
  <c r="AV130" i="26" a="1"/>
  <c r="AO324" i="26" a="1"/>
  <c r="BM83" i="26" a="1"/>
  <c r="AA54" i="26" a="1"/>
  <c r="C714" i="22" a="1"/>
  <c r="AO316" i="26" a="1"/>
  <c r="BD338" i="26" a="1"/>
  <c r="BH335" i="26" a="1"/>
  <c r="AQ341" i="26" a="1"/>
  <c r="AU244" i="26" a="1"/>
  <c r="F153" i="22" a="1"/>
  <c r="BG86" i="26" a="1"/>
  <c r="I97" i="26" a="1"/>
  <c r="I156" i="26" a="1"/>
  <c r="D20" i="22" a="1"/>
  <c r="AQ253" i="26" a="1"/>
  <c r="AU188" i="26" a="1"/>
  <c r="U347" i="26" a="1"/>
  <c r="M146" i="26" a="1"/>
  <c r="AH178" i="26" a="1"/>
  <c r="BI51" i="26" a="1"/>
  <c r="Z295" i="26" a="1"/>
  <c r="AE116" i="26" a="1"/>
  <c r="AB295" i="26" a="1"/>
  <c r="AH17" i="26" a="1"/>
  <c r="T66" i="26" a="1"/>
  <c r="Z50" i="26" a="1"/>
  <c r="E855" i="22" a="1"/>
  <c r="U191" i="26" a="1"/>
  <c r="BG134" i="26" a="1"/>
  <c r="AG263" i="26" a="1"/>
  <c r="AI121" i="26" a="1"/>
  <c r="AI94" i="26" a="1"/>
  <c r="T157" i="26" a="1"/>
  <c r="D184" i="22" a="1"/>
  <c r="BH236" i="26" a="1"/>
  <c r="T78" i="26" a="1"/>
  <c r="AF126" i="26" a="1"/>
  <c r="AJ323" i="26" a="1"/>
  <c r="AG248" i="26" a="1"/>
  <c r="AG327" i="26" a="1"/>
  <c r="M154" i="26" a="1"/>
  <c r="I235" i="26" a="1"/>
  <c r="BI290" i="26" a="1"/>
  <c r="U359" i="26" a="1"/>
  <c r="Z315" i="26" a="1"/>
  <c r="C102" i="22" a="1"/>
  <c r="AV164" i="26" a="1"/>
  <c r="C716" i="22" a="1"/>
  <c r="BI176" i="26" a="1"/>
  <c r="BM351" i="26" a="1"/>
  <c r="AB277" i="26" a="1"/>
  <c r="J14" i="26" a="1"/>
  <c r="I181" i="26" a="1"/>
  <c r="AO237" i="26" a="1"/>
  <c r="U358" i="26" a="1"/>
  <c r="AB78" i="26" a="1"/>
  <c r="C780" i="22" a="1"/>
  <c r="M323" i="26" a="1"/>
  <c r="T48" i="26" a="1"/>
  <c r="U281" i="26" a="1"/>
  <c r="BM159" i="26" a="1"/>
  <c r="U348" i="26" a="1"/>
  <c r="AJ317" i="26" a="1"/>
  <c r="I206" i="26" a="1"/>
  <c r="Z170" i="26" a="1"/>
  <c r="AV108" i="26" a="1"/>
  <c r="I345" i="26" a="1"/>
  <c r="AU82" i="26" a="1"/>
  <c r="I171" i="26" a="1"/>
  <c r="AA161" i="26" a="1"/>
  <c r="AB318" i="26" a="1"/>
  <c r="I174" i="26" a="1"/>
  <c r="AA177" i="26" a="1"/>
  <c r="J90" i="26" a="1"/>
  <c r="AF354" i="26" a="1"/>
  <c r="BE334" i="26" a="1"/>
  <c r="Z347" i="26" a="1"/>
  <c r="F124" i="22" a="1"/>
  <c r="D316" i="22" a="1"/>
  <c r="E627" i="22" a="1"/>
  <c r="E643" i="22" a="1"/>
  <c r="AJ236" i="26" a="1"/>
  <c r="AS354" i="26" a="1"/>
  <c r="BD193" i="26" a="1"/>
  <c r="AK233" i="26" a="1"/>
  <c r="BI358" i="26" a="1"/>
  <c r="AA249" i="26" a="1"/>
  <c r="AB92" i="26" a="1"/>
  <c r="T331" i="26" a="1"/>
  <c r="Z268" i="26" a="1"/>
  <c r="J282" i="26" a="1"/>
  <c r="AF328" i="26" a="1"/>
  <c r="C698" i="22" a="1"/>
  <c r="C859" i="22" a="1"/>
  <c r="C542" i="22" a="1"/>
  <c r="D806" i="22" a="1"/>
  <c r="BG127" i="26" a="1"/>
  <c r="AH151" i="26" a="1"/>
  <c r="P205" i="26" a="1"/>
  <c r="AW340" i="26" a="1"/>
  <c r="D149" i="22" a="1"/>
  <c r="AB154" i="26" a="1"/>
  <c r="E508" i="22" a="1"/>
  <c r="D71" i="22" a="1"/>
  <c r="BG353" i="26" a="1"/>
  <c r="U321" i="26" a="1"/>
  <c r="AT97" i="26" a="1"/>
  <c r="E194" i="22" a="1"/>
  <c r="T328" i="26" a="1"/>
  <c r="BD167" i="26" a="1"/>
  <c r="BH354" i="26" a="1"/>
  <c r="P342" i="26" a="1"/>
  <c r="BE328" i="26" a="1"/>
  <c r="AR330" i="26" a="1"/>
  <c r="AT54" i="26" a="1"/>
  <c r="AW184" i="26" a="1"/>
  <c r="T159" i="26" a="1"/>
  <c r="P115" i="26" a="1"/>
  <c r="AT60" i="26" a="1"/>
  <c r="BD325" i="26" a="1"/>
  <c r="AU340" i="26" a="1"/>
  <c r="AK174" i="26" a="1"/>
  <c r="AT358" i="26" a="1"/>
  <c r="AV303" i="26" a="1"/>
  <c r="AO218" i="26" a="1"/>
  <c r="BD310" i="26" a="1"/>
  <c r="AG168" i="26" a="1"/>
  <c r="Z56" i="26" a="1"/>
  <c r="D745" i="22" a="1"/>
  <c r="E217" i="22" a="1"/>
  <c r="P363" i="26" a="1"/>
  <c r="P16" i="26" a="1"/>
  <c r="AO206" i="26" a="1"/>
  <c r="M155" i="26" a="1"/>
  <c r="AI344" i="26" a="1"/>
  <c r="C452" i="22" a="1"/>
  <c r="I119" i="26" a="1"/>
  <c r="U127" i="26" a="1"/>
  <c r="AE332" i="26" a="1"/>
  <c r="I348" i="26" a="1"/>
  <c r="Z63" i="26" a="1"/>
  <c r="BF295" i="26" a="1"/>
  <c r="AI185" i="26" a="1"/>
  <c r="I91" i="26" a="1"/>
  <c r="AJ224" i="26" a="1"/>
  <c r="BD219" i="26" a="1"/>
  <c r="BA190" i="26" a="1"/>
  <c r="AE268" i="26" a="1"/>
  <c r="P94" i="26" a="1"/>
  <c r="AJ58" i="26" a="1"/>
  <c r="C924" i="22" a="1"/>
  <c r="AR237" i="26" a="1"/>
  <c r="AS141" i="26" a="1"/>
  <c r="AR211" i="26" a="1"/>
  <c r="E495" i="22" a="1"/>
  <c r="I16" i="26" a="1"/>
  <c r="AE100" i="26" a="1"/>
  <c r="Z260" i="26" a="1"/>
  <c r="BH339" i="26" a="1"/>
  <c r="BH5" i="26" a="1"/>
  <c r="AI360" i="26" a="1"/>
  <c r="BM152" i="26" a="1"/>
  <c r="AB268" i="26" a="1"/>
  <c r="AW130" i="26" a="1"/>
  <c r="D567" i="22" a="1"/>
  <c r="I106" i="26" a="1"/>
  <c r="AH246" i="26" a="1"/>
  <c r="AW96" i="26" a="1"/>
  <c r="AU316" i="26" a="1"/>
  <c r="C538" i="22" a="1"/>
  <c r="AS261" i="26" a="1"/>
  <c r="AH245" i="26" a="1"/>
  <c r="AS137" i="26" a="1"/>
  <c r="BI38" i="26" a="1"/>
  <c r="AO335" i="26" a="1"/>
  <c r="BH259" i="26" a="1"/>
  <c r="AW52" i="26" a="1"/>
  <c r="T343" i="26" a="1"/>
  <c r="AJ115" i="26" a="1"/>
  <c r="AQ68" i="26" a="1"/>
  <c r="U356" i="26" a="1"/>
  <c r="AW354" i="26" a="1"/>
  <c r="BM349" i="26" a="1"/>
  <c r="AV263" i="26" a="1"/>
  <c r="AB167" i="26" a="1"/>
  <c r="BD69" i="26" a="1"/>
  <c r="BH321" i="26" a="1"/>
  <c r="AR170" i="26" a="1"/>
  <c r="F731" i="22" a="1"/>
  <c r="BF253" i="26" a="1"/>
  <c r="AE295" i="26" a="1"/>
  <c r="T52" i="26" a="1"/>
  <c r="AQ347" i="26" a="1"/>
  <c r="AA39" i="26" a="1"/>
  <c r="AQ351" i="26" a="1"/>
  <c r="Z48" i="26" a="1"/>
  <c r="AQ296" i="26" a="1"/>
  <c r="Z164" i="26" a="1"/>
  <c r="AS234" i="26" a="1"/>
  <c r="BC155" i="26" a="1"/>
  <c r="I110" i="26" a="1"/>
  <c r="AG107" i="26" a="1"/>
  <c r="P313" i="26" a="1"/>
  <c r="AF248" i="26" a="1"/>
  <c r="AB74" i="26" a="1"/>
  <c r="AH5" i="26" a="1"/>
  <c r="T14" i="26" a="1"/>
  <c r="AS119" i="26" a="1"/>
  <c r="U146" i="26" a="1"/>
  <c r="U336" i="26" a="1"/>
  <c r="BM282" i="26" a="1"/>
  <c r="P163" i="26" a="1"/>
  <c r="AA151" i="26" a="1"/>
  <c r="D63" i="22" a="1"/>
  <c r="AK18" i="26" a="1"/>
  <c r="C755" i="22" a="1"/>
  <c r="D176" i="22" a="1"/>
  <c r="BM187" i="26" a="1"/>
  <c r="E329" i="22" a="1"/>
  <c r="BF94" i="26" a="1"/>
  <c r="BC204" i="26" a="1"/>
  <c r="AU353" i="26" a="1"/>
  <c r="I282" i="26" a="1"/>
  <c r="U41" i="26" a="1"/>
  <c r="M349" i="26" a="1"/>
  <c r="AB321" i="26" a="1"/>
  <c r="Z173" i="26" a="1"/>
  <c r="M245" i="26" a="1"/>
  <c r="E389" i="22" a="1"/>
  <c r="AO123" i="26" a="1"/>
  <c r="E823" i="22" a="1"/>
  <c r="AQ177" i="26" a="1"/>
  <c r="AU91" i="26" a="1"/>
  <c r="E537" i="22" a="1"/>
  <c r="M335" i="26" a="1"/>
  <c r="BD188" i="26" a="1"/>
  <c r="Z349" i="26" a="1"/>
  <c r="J351" i="26" a="1"/>
  <c r="AU75" i="26" a="1"/>
  <c r="BH297" i="26" a="1"/>
  <c r="BE108" i="26" a="1"/>
  <c r="AK344" i="26" a="1"/>
  <c r="AB88" i="26" a="1"/>
  <c r="BM315" i="26" a="1"/>
  <c r="AO70" i="26" a="1"/>
  <c r="F271" i="26" a="1"/>
  <c r="BC351" i="26" a="1"/>
  <c r="AS358" i="26" a="1"/>
  <c r="H225" i="26" a="1"/>
  <c r="AT91" i="26" a="1"/>
  <c r="AS70" i="26" a="1"/>
  <c r="BG92" i="26" a="1"/>
  <c r="T360" i="26" a="1"/>
  <c r="BC278" i="26" a="1"/>
  <c r="J42" i="26" a="1"/>
  <c r="AA63" i="26" a="1"/>
  <c r="F13" i="22" a="1"/>
  <c r="C165" i="22" a="1"/>
  <c r="Z180" i="26" a="1"/>
  <c r="E350" i="22" a="1"/>
  <c r="BI113" i="26" a="1"/>
  <c r="BM98" i="26" a="1"/>
  <c r="T276" i="26" a="1"/>
  <c r="F217" i="22" a="1"/>
  <c r="BH340" i="26" a="1"/>
  <c r="Z232" i="26" a="1"/>
  <c r="P65" i="26" a="1"/>
  <c r="AT308" i="26" a="1"/>
  <c r="U49" i="26" a="1"/>
  <c r="AS31" i="26" a="1"/>
  <c r="U83" i="26" a="1"/>
  <c r="AE47" i="26" a="1"/>
  <c r="U260" i="26" a="1"/>
  <c r="BM245" i="26" a="1"/>
  <c r="D232" i="22" a="1"/>
  <c r="BF317" i="26" a="1"/>
  <c r="AS178" i="26" a="1"/>
  <c r="U323" i="26" a="1"/>
  <c r="U43" i="26" a="1"/>
  <c r="J280" i="26" a="1"/>
  <c r="AF146" i="26" a="1"/>
  <c r="BD336" i="26" a="1"/>
  <c r="E401" i="22" a="1"/>
  <c r="J230" i="26" a="1"/>
  <c r="AV249" i="26" a="1"/>
  <c r="AH37" i="26" a="1"/>
  <c r="AK172" i="26" a="1"/>
  <c r="BI83" i="26" a="1"/>
  <c r="AJ160" i="26" a="1"/>
  <c r="BH204" i="26" a="1"/>
  <c r="AB89" i="26" a="1"/>
  <c r="AO130" i="26" a="1"/>
  <c r="BI272" i="26" a="1"/>
  <c r="BC213" i="26" a="1"/>
  <c r="AG113" i="26" a="1"/>
  <c r="Z182" i="26" a="1"/>
  <c r="U238" i="26" a="1"/>
  <c r="I113" i="26" a="1"/>
  <c r="BH109" i="26" a="1"/>
  <c r="C148" i="22" a="1"/>
  <c r="D191" i="22" a="1"/>
  <c r="T182" i="26" a="1"/>
  <c r="T107" i="26" a="1"/>
  <c r="AH186" i="26" a="1"/>
  <c r="BG84" i="26" a="1"/>
  <c r="BG359" i="26" a="1"/>
  <c r="AB135" i="26" a="1"/>
  <c r="AT80" i="26" a="1"/>
  <c r="AB80" i="26" a="1"/>
  <c r="AQ163" i="26" a="1"/>
  <c r="AH106" i="26" a="1"/>
  <c r="AO340" i="26" a="1"/>
  <c r="AO225" i="26" a="1"/>
  <c r="BE97" i="26" a="1"/>
  <c r="C640" i="22" a="1"/>
  <c r="BH104" i="26" a="1"/>
  <c r="AV64" i="26" a="1"/>
  <c r="D19" i="22" a="1"/>
  <c r="M252" i="26" a="1"/>
  <c r="BM350" i="26" a="1"/>
  <c r="AF337" i="26" a="1"/>
  <c r="AS139" i="26" a="1"/>
  <c r="T124" i="26" a="1"/>
  <c r="AI346" i="26" a="1"/>
  <c r="Z65" i="26" a="1"/>
  <c r="AO101" i="26" a="1"/>
  <c r="AA261" i="26" a="1"/>
  <c r="BE116" i="26" a="1"/>
  <c r="BG326" i="26" a="1"/>
  <c r="F198" i="22" a="1"/>
  <c r="BH254" i="26" a="1"/>
  <c r="F335" i="22" a="1"/>
  <c r="BD347" i="26" a="1"/>
  <c r="AF326" i="26" a="1"/>
  <c r="M62" i="26" a="1"/>
  <c r="T311" i="26" a="1"/>
  <c r="AW245" i="26" a="1"/>
  <c r="AA69" i="26" a="1"/>
  <c r="BI274" i="26" a="1"/>
  <c r="AB49" i="26" a="1"/>
  <c r="AA342" i="26" a="1"/>
  <c r="W176" i="26" a="1"/>
  <c r="J355" i="26" a="1"/>
  <c r="F922" i="22" a="1"/>
  <c r="AQ350" i="26" a="1"/>
  <c r="Z184" i="26" a="1"/>
  <c r="C519" i="22" a="1"/>
  <c r="AK184" i="26" a="1"/>
  <c r="E219" i="22" a="1"/>
  <c r="J80" i="26" a="1"/>
  <c r="U346" i="26" a="1"/>
  <c r="AV153" i="26" a="1"/>
  <c r="I243" i="26" a="1"/>
  <c r="AE333" i="26" a="1"/>
  <c r="U67" i="26" a="1"/>
  <c r="AH169" i="26" a="1"/>
  <c r="AQ55" i="26" a="1"/>
  <c r="D7" i="22" a="1"/>
  <c r="BD10" i="26" a="1"/>
  <c r="BG269" i="26" a="1"/>
  <c r="AB331" i="26" a="1"/>
  <c r="F356" i="22" a="1"/>
  <c r="U289" i="26" a="1"/>
  <c r="BH169" i="26" a="1"/>
  <c r="Z166" i="26" a="1"/>
  <c r="P129" i="26" a="1"/>
  <c r="AR335" i="26" a="1"/>
  <c r="AI85" i="26" a="1"/>
  <c r="AR132" i="26" a="1"/>
  <c r="BA125" i="26" a="1"/>
  <c r="P352" i="26" a="1"/>
  <c r="T356" i="26" a="1"/>
  <c r="BC171" i="26" a="1"/>
  <c r="AH176" i="26" a="1"/>
  <c r="BE59" i="26" a="1"/>
  <c r="AI192" i="26" a="1"/>
  <c r="AB36" i="26" a="1"/>
  <c r="E376" i="22" a="1"/>
  <c r="AJ206" i="26" a="1"/>
  <c r="AF355" i="26" a="1"/>
  <c r="AG177" i="26" a="1"/>
  <c r="AK303" i="26" a="1"/>
  <c r="I169" i="26" a="1"/>
  <c r="U90" i="26" a="1"/>
  <c r="BE285" i="26" a="1"/>
  <c r="BF194" i="26" a="1"/>
  <c r="P157" i="26" a="1"/>
  <c r="AO344" i="26" a="1"/>
  <c r="BE236" i="26" a="1"/>
  <c r="C30" i="22" a="1"/>
  <c r="AJ88" i="26" a="1"/>
  <c r="AB141" i="26" a="1"/>
  <c r="AA335" i="26" a="1"/>
  <c r="AW40" i="26" a="1"/>
  <c r="BD110" i="26" a="1"/>
  <c r="BM213" i="26" a="1"/>
  <c r="D626" i="22" a="1"/>
  <c r="AV243" i="26" a="1"/>
  <c r="AS275" i="26" a="1"/>
  <c r="AG70" i="26" a="1"/>
  <c r="BA41" i="26" a="1"/>
  <c r="I53" i="26" a="1"/>
  <c r="T289" i="26" a="1"/>
  <c r="BI73" i="26" a="1"/>
  <c r="BM13" i="26" a="1"/>
  <c r="AU175" i="26" a="1"/>
  <c r="BI46" i="26" a="1"/>
  <c r="P247" i="26" a="1"/>
  <c r="C570" i="22" a="1"/>
  <c r="BH232" i="26" a="1"/>
  <c r="BI276" i="26" a="1"/>
  <c r="BA177" i="26" a="1"/>
  <c r="AT318" i="26" a="1"/>
  <c r="AV188" i="26" a="1"/>
  <c r="AF230" i="26" a="1"/>
  <c r="BA74" i="26" a="1"/>
  <c r="J329" i="26" a="1"/>
  <c r="BD183" i="26" a="1"/>
  <c r="BA61" i="26" a="1"/>
  <c r="J84" i="26" a="1"/>
  <c r="P218" i="26" a="1"/>
  <c r="J184" i="26" a="1"/>
  <c r="E682" i="22" a="1"/>
  <c r="D13" i="22" a="1"/>
  <c r="M318" i="26" a="1"/>
  <c r="AI152" i="26" a="1"/>
  <c r="BC90" i="26" a="1"/>
  <c r="Z353" i="26" a="1"/>
  <c r="F597" i="22" a="1"/>
  <c r="BF252" i="26" a="1"/>
  <c r="AU261" i="26" a="1"/>
  <c r="J77" i="26" a="1"/>
  <c r="AA358" i="26" a="1"/>
  <c r="AA118" i="26" a="1"/>
  <c r="AB47" i="26" a="1"/>
  <c r="BF107" i="26" a="1"/>
  <c r="M103" i="26" a="1"/>
  <c r="Z282" i="26" a="1"/>
  <c r="P280" i="26" a="1"/>
  <c r="BD355" i="26" a="1"/>
  <c r="AE322" i="26" a="1"/>
  <c r="BA344" i="26" a="1"/>
  <c r="AK162" i="26" a="1"/>
  <c r="BA141" i="26" a="1"/>
  <c r="D559" i="22" a="1"/>
  <c r="AI183" i="26" a="1"/>
  <c r="BE94" i="26" a="1"/>
  <c r="M280" i="26" a="1"/>
  <c r="AH11" i="26" a="1"/>
  <c r="BD339" i="26" a="1"/>
  <c r="BH41" i="26" a="1"/>
  <c r="AF138" i="26" a="1"/>
  <c r="AS314" i="26" a="1"/>
  <c r="AA120" i="26" a="1"/>
  <c r="AA101" i="26" a="1"/>
  <c r="D274" i="22" a="1"/>
  <c r="AA326" i="26" a="1"/>
  <c r="E772" i="22" a="1"/>
  <c r="BM331" i="26" a="1"/>
  <c r="AA96" i="26" a="1"/>
  <c r="BM323" i="26" a="1"/>
  <c r="AS62" i="26" a="1"/>
  <c r="BM234" i="26" a="1"/>
  <c r="P35" i="26" a="1"/>
  <c r="D680" i="22" a="1"/>
  <c r="D399" i="22" a="1"/>
  <c r="BE122" i="26" a="1"/>
  <c r="BC179" i="26" a="1"/>
  <c r="AF282" i="26" a="1"/>
  <c r="BM100" i="26" a="1"/>
  <c r="J180" i="26" a="1"/>
  <c r="AI271" i="26" a="1"/>
  <c r="U114" i="26" a="1"/>
  <c r="BC190" i="26" a="1"/>
  <c r="U111" i="26" a="1"/>
  <c r="BM67" i="26" a="1"/>
  <c r="AJ174" i="26" a="1"/>
  <c r="BD262" i="26" a="1"/>
  <c r="AW341" i="26" a="1"/>
  <c r="AG362" i="26" a="1"/>
  <c r="I90" i="26" a="1"/>
  <c r="AF87" i="26" a="1"/>
  <c r="AG250" i="26" a="1"/>
  <c r="AF113" i="26" a="1"/>
  <c r="F316" i="22" a="1"/>
  <c r="AU50" i="26" a="1"/>
  <c r="T287" i="26" a="1"/>
  <c r="AB182" i="26" a="1"/>
  <c r="C8" i="22" a="1"/>
  <c r="AH247" i="26" a="1"/>
  <c r="AE283" i="26" a="1"/>
  <c r="BH199" i="26" a="1"/>
  <c r="AI310" i="26" a="1"/>
  <c r="AB172" i="26" a="1"/>
  <c r="AH298" i="26" a="1"/>
  <c r="J65" i="26" a="1"/>
  <c r="BM49" i="26" a="1"/>
  <c r="AS337" i="26" a="1"/>
  <c r="F26" i="22" a="1"/>
  <c r="I344" i="26" a="1"/>
  <c r="AI361" i="26" a="1"/>
  <c r="E743" i="22" a="1"/>
  <c r="AT247" i="26" a="1"/>
  <c r="T139" i="26" a="1"/>
  <c r="AB251" i="26" a="1"/>
  <c r="AQ91" i="26" a="1"/>
  <c r="BF163" i="26" a="1"/>
  <c r="AI96" i="26" a="1"/>
  <c r="BA259" i="26" a="1"/>
  <c r="J286" i="26" a="1"/>
  <c r="M111" i="26" a="1"/>
  <c r="AJ37" i="26" a="1"/>
  <c r="D635" i="22" a="1"/>
  <c r="C295" i="22" a="1"/>
  <c r="BM317" i="26" a="1"/>
  <c r="AB342" i="26" a="1"/>
  <c r="I288" i="26" a="1"/>
  <c r="AU169" i="26" a="1"/>
  <c r="AB225" i="26" a="1"/>
  <c r="AK41" i="26" a="1"/>
  <c r="AH225" i="26" a="1"/>
  <c r="AW295" i="26" a="1"/>
  <c r="AJ186" i="26" a="1"/>
  <c r="J171" i="26" a="1"/>
  <c r="P236" i="26" a="1"/>
  <c r="BI130" i="26" a="1"/>
  <c r="U65" i="26" a="1"/>
  <c r="BF281" i="26" a="1"/>
  <c r="J314" i="26" a="1"/>
  <c r="AG224" i="26" a="1"/>
  <c r="AA270" i="26" a="1"/>
  <c r="AV339" i="26" a="1"/>
  <c r="Z235" i="26" a="1"/>
  <c r="P298" i="26" a="1"/>
  <c r="BI309" i="26" a="1"/>
  <c r="BE179" i="26" a="1"/>
  <c r="F17" i="22" a="1"/>
  <c r="I121" i="26" a="1"/>
  <c r="D193" i="22" a="1"/>
  <c r="E273" i="22" a="1"/>
  <c r="AS313" i="26" a="1"/>
  <c r="F442" i="22" a="1"/>
  <c r="AE123" i="26" a="1"/>
  <c r="BI349" i="26" a="1"/>
  <c r="BE245" i="26" a="1"/>
  <c r="D689" i="22" a="1"/>
  <c r="T325" i="26" a="1"/>
  <c r="F896" i="22" a="1"/>
  <c r="P277" i="26" a="1"/>
  <c r="AG356" i="26" a="1"/>
  <c r="AB118" i="26" a="1"/>
  <c r="AW97" i="26" a="1"/>
  <c r="Z109" i="26" a="1"/>
  <c r="AH335" i="26" a="1"/>
  <c r="E725" i="22" a="1"/>
  <c r="P173" i="26" a="1"/>
  <c r="F131" i="22" a="1"/>
  <c r="AB53" i="26" a="1"/>
  <c r="AI110" i="26" a="1"/>
  <c r="J244" i="26" a="1"/>
  <c r="AT125" i="26" a="1"/>
  <c r="P164" i="26" a="1"/>
  <c r="BE322" i="26" a="1"/>
  <c r="AS56" i="26" a="1"/>
  <c r="AH42" i="26" a="1"/>
  <c r="AJ230" i="26" a="1"/>
  <c r="Z58" i="26" a="1"/>
  <c r="P69" i="26" a="1"/>
  <c r="BG324" i="26" a="1"/>
  <c r="E959" i="22" a="1"/>
  <c r="AE124" i="26" a="1"/>
  <c r="BA335" i="26" a="1"/>
  <c r="AA234" i="26" a="1"/>
  <c r="AA321" i="26" a="1"/>
  <c r="AG118" i="26" a="1"/>
  <c r="AH95" i="26" a="1"/>
  <c r="E399" i="22" a="1"/>
  <c r="C871" i="22" a="1"/>
  <c r="F670" i="22" a="1"/>
  <c r="BC192" i="26" a="1"/>
  <c r="I129" i="26" a="1"/>
  <c r="AK273" i="26" a="1"/>
  <c r="BM320" i="26" a="1"/>
  <c r="AF101" i="26" a="1"/>
  <c r="AW172" i="26" a="1"/>
  <c r="T262" i="26" a="1"/>
  <c r="AB98" i="26" a="1"/>
  <c r="T161" i="26" a="1"/>
  <c r="AO325" i="26" a="1"/>
  <c r="AH328" i="26" a="1"/>
  <c r="C298" i="22" a="1"/>
  <c r="AS23" i="26" a="1"/>
  <c r="AU277" i="26" a="1"/>
  <c r="BC64" i="26" a="1"/>
  <c r="AG136" i="26" a="1"/>
  <c r="AF235" i="26" a="1"/>
  <c r="BM82" i="26" a="1"/>
  <c r="AA343" i="26" a="1"/>
  <c r="AA179" i="26" a="1"/>
  <c r="U182" i="26" a="1"/>
  <c r="F828" i="22" a="1"/>
  <c r="AQ107" i="26" a="1"/>
  <c r="T72" i="26" a="1"/>
  <c r="J170" i="26" a="1"/>
  <c r="AK325" i="26" a="1"/>
  <c r="T86" i="26" a="1"/>
  <c r="AI139" i="26" a="1"/>
  <c r="P72" i="26" a="1"/>
  <c r="AF323" i="26" a="1"/>
  <c r="U129" i="26" a="1"/>
  <c r="AA360" i="26" a="1"/>
  <c r="AU69" i="26" a="1"/>
  <c r="AA244" i="26" a="1"/>
  <c r="AO94" i="26" a="1"/>
  <c r="Z132" i="26" a="1"/>
  <c r="BA204" i="26" a="1"/>
  <c r="AA132" i="26" a="1"/>
  <c r="U192" i="26" a="1"/>
  <c r="BE99" i="26" a="1"/>
  <c r="BE60" i="26" a="1"/>
  <c r="BI42" i="26" a="1"/>
  <c r="AO167" i="26" a="1"/>
  <c r="E482" i="22" a="1"/>
  <c r="AA166" i="26" a="1"/>
  <c r="T21" i="26" a="1"/>
  <c r="D46" i="22" a="1"/>
  <c r="AW314" i="26" a="1"/>
  <c r="AK321" i="26" a="1"/>
  <c r="U132" i="26" a="1"/>
  <c r="AB332" i="26" a="1"/>
  <c r="BA178" i="26" a="1"/>
  <c r="AU102" i="26" a="1"/>
  <c r="Z81" i="26" a="1"/>
  <c r="C166" i="22" a="1"/>
  <c r="AV323" i="26" a="1"/>
  <c r="T117" i="26" a="1"/>
  <c r="M32" i="26" a="1"/>
  <c r="E702" i="22" a="1"/>
  <c r="T347" i="26" a="1"/>
  <c r="AQ171" i="26" a="1"/>
  <c r="I327" i="26" a="1"/>
  <c r="AA47" i="26" a="1"/>
  <c r="BI347" i="26" a="1"/>
  <c r="T129" i="26" a="1"/>
  <c r="AG124" i="26" a="1"/>
  <c r="AU262" i="26" a="1"/>
  <c r="AK296" i="26" a="1"/>
  <c r="T22" i="26" a="1"/>
  <c r="AE205" i="26" a="1"/>
  <c r="BA52" i="26" a="1"/>
  <c r="AH53" i="26" a="1"/>
  <c r="AE137" i="26" a="1"/>
  <c r="BD269" i="26" a="1"/>
  <c r="D622" i="22" a="1"/>
  <c r="U309" i="26" a="1"/>
  <c r="BM37" i="26" a="1"/>
  <c r="AI158" i="26" a="1"/>
  <c r="BD281" i="26" a="1"/>
  <c r="BH261" i="26" a="1"/>
  <c r="I231" i="26" a="1"/>
  <c r="AW338" i="26" a="1"/>
  <c r="M84" i="26" a="1"/>
  <c r="BF248" i="26" a="1"/>
  <c r="AW166" i="26" a="1"/>
  <c r="AG13" i="26" a="1"/>
  <c r="AS110" i="26" a="1"/>
  <c r="AU35" i="26" a="1"/>
  <c r="AJ225" i="26" a="1"/>
  <c r="J133" i="26" a="1"/>
  <c r="AA211" i="26" a="1"/>
  <c r="AT347" i="26" a="1"/>
  <c r="AB58" i="26" a="1"/>
  <c r="AW247" i="26" a="1"/>
  <c r="AI122" i="26" a="1"/>
  <c r="Z313" i="26" a="1"/>
  <c r="BH77" i="26" a="1"/>
  <c r="AS12" i="26" a="1"/>
  <c r="AQ343" i="26" a="1"/>
  <c r="M232" i="26" a="1"/>
  <c r="M44" i="26" a="1"/>
  <c r="BG28" i="26" a="1"/>
  <c r="BF92" i="26" a="1"/>
  <c r="P32" i="26" a="1"/>
  <c r="AT349" i="26" a="1"/>
  <c r="T230" i="26" a="1"/>
  <c r="AT354" i="26" a="1"/>
  <c r="BI254" i="26" a="1"/>
  <c r="BE146" i="26" a="1"/>
  <c r="AA154" i="26" a="1"/>
  <c r="BH273" i="26" a="1"/>
  <c r="AV205" i="26" a="1"/>
  <c r="BH206" i="26" a="1"/>
  <c r="I163" i="26" a="1"/>
  <c r="E631" i="22" a="1"/>
  <c r="AB296" i="26" a="1"/>
  <c r="I116" i="26" a="1"/>
  <c r="AF117" i="26" a="1"/>
  <c r="AB288" i="26" a="1"/>
  <c r="D956" i="22" a="1"/>
  <c r="BH31" i="26" a="1"/>
  <c r="AV329" i="26" a="1"/>
  <c r="U251" i="26" a="1"/>
  <c r="I158" i="26" a="1"/>
  <c r="AG219" i="26" a="1"/>
  <c r="I311" i="26" a="1"/>
  <c r="AU335" i="26" a="1"/>
  <c r="BM161" i="26" a="1"/>
  <c r="AI101" i="26" a="1"/>
  <c r="Z277" i="26" a="1"/>
  <c r="I324" i="26" a="1"/>
  <c r="BM274" i="26" a="1"/>
  <c r="AG126" i="26" a="1"/>
  <c r="BE48" i="26" a="1"/>
  <c r="F631" i="22" a="1"/>
  <c r="BG39" i="26" a="1"/>
  <c r="AG57" i="26" a="1"/>
  <c r="AT84" i="26" a="1"/>
  <c r="E152" i="22" a="1"/>
  <c r="AI130" i="26" a="1"/>
  <c r="AB185" i="26" a="1"/>
  <c r="J185" i="26" a="1"/>
  <c r="BH342" i="26" a="1"/>
  <c r="BG279" i="26" a="1"/>
  <c r="U56" i="26" a="1"/>
  <c r="AI116" i="26" a="1"/>
  <c r="BH338" i="26" a="1"/>
  <c r="AR32" i="26" a="1"/>
  <c r="AE269" i="26" a="1"/>
  <c r="AV70" i="26" a="1"/>
  <c r="BC284" i="26" a="1"/>
  <c r="AR138" i="26" a="1"/>
  <c r="AT81" i="26" a="1"/>
  <c r="AO179" i="26" a="1"/>
  <c r="AA59" i="26" a="1"/>
  <c r="AA33" i="26" a="1"/>
  <c r="U46" i="26" a="1"/>
  <c r="BF287" i="26" a="1"/>
  <c r="BF99" i="26" a="1"/>
  <c r="M52" i="26" a="1"/>
  <c r="AB276" i="26" a="1"/>
  <c r="AB105" i="26" a="1"/>
  <c r="AF219" i="26" a="1"/>
  <c r="AJ183" i="26" a="1"/>
  <c r="AV67" i="26" a="1"/>
  <c r="J350" i="26" a="1"/>
  <c r="AB219" i="26" a="1"/>
  <c r="C516" i="22" a="1"/>
  <c r="BD295" i="26" a="1"/>
  <c r="AV280" i="26" a="1"/>
  <c r="M248" i="26" a="1"/>
  <c r="U79" i="26" a="1"/>
  <c r="BA285" i="26" a="1"/>
  <c r="AO287" i="26" a="1"/>
  <c r="BM75" i="26" a="1"/>
  <c r="AR333" i="26" a="1"/>
  <c r="I15" i="26" a="1"/>
  <c r="AA309" i="26" a="1"/>
  <c r="C571" i="22" a="1"/>
  <c r="AS251" i="26" a="1"/>
  <c r="U73" i="26" a="1"/>
  <c r="I39" i="26" a="1"/>
  <c r="C829" i="22" a="1"/>
  <c r="AG339" i="26" a="1"/>
  <c r="AF184" i="26" a="1"/>
  <c r="BC285" i="26" a="1"/>
  <c r="AJ263" i="26" a="1"/>
  <c r="I170" i="26" a="1"/>
  <c r="Z138" i="26" a="1"/>
  <c r="J124" i="26" a="1"/>
  <c r="BG254" i="26" a="1"/>
  <c r="F54" i="26" a="1"/>
  <c r="AJ165" i="26" a="1"/>
  <c r="AU320" i="26" a="1"/>
  <c r="AA338" i="26" a="1"/>
  <c r="M361" i="26" a="1"/>
  <c r="U162" i="26" a="1"/>
  <c r="AB347" i="26" a="1"/>
  <c r="I286" i="26" a="1"/>
  <c r="BM252" i="26" a="1"/>
  <c r="U362" i="26" a="1"/>
  <c r="BF336" i="26" a="1"/>
  <c r="AF324" i="26" a="1"/>
  <c r="AB102" i="26" a="1"/>
  <c r="BF168" i="26" a="1"/>
  <c r="BA38" i="26" a="1"/>
  <c r="AH15" i="26" a="1"/>
  <c r="BH47" i="26" a="1"/>
  <c r="P63" i="26" a="1"/>
  <c r="AE86" i="26" a="1"/>
  <c r="BE56" i="26" a="1"/>
  <c r="T286" i="26" a="1"/>
  <c r="BI191" i="26" a="1"/>
  <c r="T17" i="26" a="1"/>
  <c r="M41" i="26" a="1"/>
  <c r="AH70" i="26" a="1"/>
  <c r="I96" i="26" a="1"/>
  <c r="AT31" i="26" a="1"/>
  <c r="AQ190" i="26" a="1"/>
  <c r="BF58" i="26" a="1"/>
  <c r="M312" i="26" a="1"/>
  <c r="M107" i="26" a="1"/>
  <c r="AQ181" i="26" a="1"/>
  <c r="P316" i="26" a="1"/>
  <c r="AA108" i="26" a="1"/>
  <c r="U211" i="26" a="1"/>
  <c r="U55" i="26" a="1"/>
  <c r="H310" i="26" a="1"/>
  <c r="AH19" i="26" a="1"/>
  <c r="BC29" i="26" a="1"/>
  <c r="AK81" i="26" a="1"/>
  <c r="AK211" i="26" a="1"/>
  <c r="AR274" i="26" a="1"/>
  <c r="BG176" i="26" a="1"/>
  <c r="P5" i="26" a="1"/>
  <c r="F576" i="22" a="1"/>
  <c r="AW361" i="26" a="1"/>
  <c r="P330" i="26" a="1"/>
  <c r="AR353" i="26" a="1"/>
  <c r="AI328" i="26" a="1"/>
  <c r="AA78" i="26" a="1"/>
  <c r="AO254" i="26" a="1"/>
  <c r="AG137" i="26" a="1"/>
  <c r="T317" i="26" a="1"/>
  <c r="AS78" i="26" a="1"/>
  <c r="BE295" i="26" a="1"/>
  <c r="AF18" i="26" a="1"/>
  <c r="AR295" i="26" a="1"/>
  <c r="Z194" i="26" a="1"/>
  <c r="Z157" i="26" a="1"/>
  <c r="E402" i="22" a="1"/>
  <c r="AE181" i="26" a="1"/>
  <c r="AH317" i="26" a="1"/>
  <c r="AI268" i="26" a="1"/>
  <c r="U82" i="26" a="1"/>
  <c r="AB151" i="26" a="1"/>
  <c r="BG132" i="26" a="1"/>
  <c r="BC331" i="26" a="1"/>
  <c r="AV56" i="26" a="1"/>
  <c r="AA22" i="26" a="1"/>
  <c r="AO319" i="26" a="1"/>
  <c r="I11" i="26" a="1"/>
  <c r="AB249" i="26" a="1"/>
  <c r="U117" i="26" a="1"/>
  <c r="BA134" i="26" a="1"/>
  <c r="BC249" i="26" a="1"/>
  <c r="AQ346" i="26" a="1"/>
  <c r="T340" i="26" a="1"/>
  <c r="AH280" i="26" a="1"/>
  <c r="AQ313" i="26" a="1"/>
  <c r="BM334" i="26" a="1"/>
  <c r="BF314" i="26" a="1"/>
  <c r="AE164" i="26" a="1"/>
  <c r="AV176" i="26" a="1"/>
  <c r="O218" i="26" a="1"/>
  <c r="AA158" i="26" a="1"/>
  <c r="I175" i="26" a="1"/>
  <c r="AO151" i="26" a="1"/>
  <c r="AH362" i="26" a="1"/>
  <c r="AR285" i="26" a="1"/>
  <c r="AU5" i="26" a="1"/>
  <c r="BG205" i="26" a="1"/>
  <c r="P13" i="26" a="1"/>
  <c r="AG212" i="26" a="1"/>
  <c r="I57" i="26" a="1"/>
  <c r="AI91" i="26" a="1"/>
  <c r="J53" i="26" a="1"/>
  <c r="AE28" i="26" a="1"/>
  <c r="AH263" i="26" a="1"/>
  <c r="BC54" i="26" a="1"/>
  <c r="I50" i="26" a="1"/>
  <c r="C279" i="22" a="1"/>
  <c r="AE172" i="26" a="1"/>
  <c r="A2" i="23"/>
  <c r="P100" i="26" a="1"/>
  <c r="E684" i="22" a="1"/>
  <c r="AA52" i="26" a="1"/>
  <c r="AV235" i="26" a="1"/>
  <c r="AW310" i="26" a="1"/>
  <c r="Z218" i="26" a="1"/>
  <c r="BE338" i="26" a="1"/>
  <c r="U247" i="26" a="1"/>
  <c r="F465" i="22" a="1"/>
  <c r="AE67" i="26" a="1"/>
  <c r="AB87" i="26" a="1"/>
  <c r="H337" i="26" a="1"/>
  <c r="AV135" i="26" a="1"/>
  <c r="AU344" i="26" a="1"/>
  <c r="J279" i="26" a="1"/>
  <c r="U235" i="26" a="1"/>
  <c r="AA84" i="26" a="1"/>
  <c r="AI104" i="26" a="1"/>
  <c r="AB130" i="26" a="1"/>
  <c r="AT342" i="26" a="1"/>
  <c r="AT342" i="26" l="1"/>
  <c r="AB130" i="26"/>
  <c r="AI104" i="26"/>
  <c r="AA84" i="26"/>
  <c r="U235" i="26"/>
  <c r="J279" i="26"/>
  <c r="AU344" i="26"/>
  <c r="AV135" i="26"/>
  <c r="H337" i="26"/>
  <c r="AB87" i="26"/>
  <c r="AE67" i="26"/>
  <c r="F465" i="22"/>
  <c r="U247" i="26"/>
  <c r="BE338" i="26"/>
  <c r="Z218" i="26"/>
  <c r="AW310" i="26"/>
  <c r="AV235" i="26"/>
  <c r="AA52" i="26"/>
  <c r="E684" i="22"/>
  <c r="P100" i="26"/>
  <c r="AE172" i="26"/>
  <c r="C279" i="22"/>
  <c r="I50" i="26"/>
  <c r="BC54" i="26"/>
  <c r="AH263" i="26"/>
  <c r="AE28" i="26"/>
  <c r="J53" i="26"/>
  <c r="AI91" i="26"/>
  <c r="I57" i="26"/>
  <c r="AG212" i="26"/>
  <c r="P13" i="26"/>
  <c r="BG205" i="26"/>
  <c r="AU5" i="26"/>
  <c r="AU6" i="26" s="1"/>
  <c r="AR285" i="26"/>
  <c r="AH362" i="26"/>
  <c r="AO151" i="26"/>
  <c r="I175" i="26"/>
  <c r="AA158" i="26"/>
  <c r="O218" i="26"/>
  <c r="AV176" i="26"/>
  <c r="AE164" i="26"/>
  <c r="BF314" i="26"/>
  <c r="BM334" i="26"/>
  <c r="AQ313" i="26"/>
  <c r="AZ313" i="26" s="1" a="1"/>
  <c r="AZ313" i="26" s="1"/>
  <c r="AH280" i="26"/>
  <c r="T340" i="26"/>
  <c r="AQ346" i="26"/>
  <c r="BC249" i="26"/>
  <c r="BA134" i="26"/>
  <c r="U117" i="26"/>
  <c r="AB249" i="26"/>
  <c r="I11" i="26"/>
  <c r="AO319" i="26"/>
  <c r="AA22" i="26"/>
  <c r="AV56" i="26"/>
  <c r="BC331" i="26"/>
  <c r="BL331" i="26" s="1" a="1"/>
  <c r="BL331" i="26" s="1"/>
  <c r="BG132" i="26"/>
  <c r="AB151" i="26"/>
  <c r="U82" i="26"/>
  <c r="AI268" i="26"/>
  <c r="AH317" i="26"/>
  <c r="AE181" i="26"/>
  <c r="E402" i="22"/>
  <c r="Z157" i="26"/>
  <c r="Z194" i="26"/>
  <c r="AR295" i="26"/>
  <c r="AF18" i="26"/>
  <c r="BE295" i="26"/>
  <c r="AS78" i="26"/>
  <c r="T317" i="26"/>
  <c r="AG137" i="26"/>
  <c r="AO254" i="26"/>
  <c r="AA78" i="26"/>
  <c r="AI328" i="26"/>
  <c r="AR353" i="26"/>
  <c r="P330" i="26"/>
  <c r="AW361" i="26"/>
  <c r="F576" i="22"/>
  <c r="P5" i="26"/>
  <c r="BG176" i="26"/>
  <c r="AR274" i="26"/>
  <c r="AK211" i="26"/>
  <c r="AK81" i="26"/>
  <c r="BC29" i="26"/>
  <c r="BL29" i="26" s="1" a="1"/>
  <c r="BL29" i="26" s="1"/>
  <c r="AH19" i="26"/>
  <c r="H310" i="26"/>
  <c r="U55" i="26"/>
  <c r="U211" i="26"/>
  <c r="AA108" i="26"/>
  <c r="P316" i="26"/>
  <c r="AQ181" i="26"/>
  <c r="AZ181" i="26" s="1" a="1"/>
  <c r="AZ181" i="26" s="1"/>
  <c r="M107" i="26"/>
  <c r="M312" i="26"/>
  <c r="BF58" i="26"/>
  <c r="AQ190" i="26"/>
  <c r="AZ190" i="26" s="1" a="1"/>
  <c r="AZ190" i="26" s="1"/>
  <c r="AT31" i="26"/>
  <c r="I96" i="26"/>
  <c r="AH70" i="26"/>
  <c r="M41" i="26"/>
  <c r="T17" i="26"/>
  <c r="BI191" i="26"/>
  <c r="T286" i="26"/>
  <c r="BE56" i="26"/>
  <c r="AE86" i="26"/>
  <c r="P63" i="26"/>
  <c r="BH47" i="26"/>
  <c r="AH15" i="26"/>
  <c r="BA38" i="26"/>
  <c r="BF168" i="26"/>
  <c r="AB102" i="26"/>
  <c r="AF324" i="26"/>
  <c r="BF336" i="26"/>
  <c r="U362" i="26"/>
  <c r="BM252" i="26"/>
  <c r="I286" i="26"/>
  <c r="AB347" i="26"/>
  <c r="U162" i="26"/>
  <c r="M361" i="26"/>
  <c r="AA338" i="26"/>
  <c r="AU320" i="26"/>
  <c r="AJ165" i="26"/>
  <c r="F54" i="26"/>
  <c r="BG254" i="26"/>
  <c r="J124" i="26"/>
  <c r="Z138" i="26"/>
  <c r="I170" i="26"/>
  <c r="AJ263" i="26"/>
  <c r="BC285" i="26"/>
  <c r="BL285" i="26" s="1" a="1"/>
  <c r="BL285" i="26" s="1"/>
  <c r="AF184" i="26"/>
  <c r="AG339" i="26"/>
  <c r="C829" i="22"/>
  <c r="I39" i="26"/>
  <c r="U73" i="26"/>
  <c r="AS251" i="26"/>
  <c r="C571" i="22"/>
  <c r="AA309" i="26"/>
  <c r="I15" i="26"/>
  <c r="AR333" i="26"/>
  <c r="BM75" i="26"/>
  <c r="AO287" i="26"/>
  <c r="BA285" i="26"/>
  <c r="U79" i="26"/>
  <c r="M248" i="26"/>
  <c r="AV280" i="26"/>
  <c r="BD295" i="26"/>
  <c r="C516" i="22"/>
  <c r="AB219" i="26"/>
  <c r="J350" i="26"/>
  <c r="AV67" i="26"/>
  <c r="AJ183" i="26"/>
  <c r="AF219" i="26"/>
  <c r="AB105" i="26"/>
  <c r="AB276" i="26"/>
  <c r="M52" i="26"/>
  <c r="BF99" i="26"/>
  <c r="BF287" i="26"/>
  <c r="U46" i="26"/>
  <c r="AA33" i="26"/>
  <c r="AA59" i="26"/>
  <c r="AO179" i="26"/>
  <c r="AT81" i="26"/>
  <c r="AR138" i="26"/>
  <c r="BC284" i="26"/>
  <c r="BL284" i="26" s="1" a="1"/>
  <c r="BL284" i="26" s="1"/>
  <c r="AV70" i="26"/>
  <c r="AE269" i="26"/>
  <c r="AR32" i="26"/>
  <c r="BH338" i="26"/>
  <c r="AI116" i="26"/>
  <c r="U56" i="26"/>
  <c r="BG279" i="26"/>
  <c r="BH342" i="26"/>
  <c r="J185" i="26"/>
  <c r="AB185" i="26"/>
  <c r="AI130" i="26"/>
  <c r="E152" i="22"/>
  <c r="AT84" i="26"/>
  <c r="AG57" i="26"/>
  <c r="BG39" i="26"/>
  <c r="F631" i="22"/>
  <c r="BE48" i="26"/>
  <c r="AG126" i="26"/>
  <c r="BM274" i="26"/>
  <c r="I324" i="26"/>
  <c r="Z277" i="26"/>
  <c r="AI101" i="26"/>
  <c r="BM161" i="26"/>
  <c r="AU335" i="26"/>
  <c r="I311" i="26"/>
  <c r="AG219" i="26"/>
  <c r="I158" i="26"/>
  <c r="U251" i="26"/>
  <c r="AV329" i="26"/>
  <c r="BH31" i="26"/>
  <c r="D956" i="22"/>
  <c r="AB288" i="26"/>
  <c r="AF117" i="26"/>
  <c r="I116" i="26"/>
  <c r="AB296" i="26"/>
  <c r="E631" i="22"/>
  <c r="I163" i="26"/>
  <c r="BH206" i="26"/>
  <c r="AV205" i="26"/>
  <c r="BH273" i="26"/>
  <c r="AA154" i="26"/>
  <c r="BE146" i="26"/>
  <c r="BE147" i="26" s="1"/>
  <c r="BI254" i="26"/>
  <c r="AT354" i="26"/>
  <c r="T230" i="26"/>
  <c r="AT349" i="26"/>
  <c r="P32" i="26"/>
  <c r="BF92" i="26"/>
  <c r="BG28" i="26"/>
  <c r="M44" i="26"/>
  <c r="M232" i="26"/>
  <c r="N232" i="26" s="1" a="1"/>
  <c r="N232" i="26" s="1"/>
  <c r="R232" i="26" s="1"/>
  <c r="AQ343" i="26"/>
  <c r="AZ343" i="26" s="1" a="1"/>
  <c r="AZ343" i="26" s="1"/>
  <c r="AS12" i="26"/>
  <c r="BH77" i="26"/>
  <c r="Z313" i="26"/>
  <c r="AI122" i="26"/>
  <c r="AW247" i="26"/>
  <c r="AB58" i="26"/>
  <c r="AT347" i="26"/>
  <c r="AA211" i="26"/>
  <c r="J133" i="26"/>
  <c r="AJ225" i="26"/>
  <c r="AU35" i="26"/>
  <c r="AS110" i="26"/>
  <c r="AG13" i="26"/>
  <c r="AW166" i="26"/>
  <c r="BF248" i="26"/>
  <c r="M84" i="26"/>
  <c r="AW338" i="26"/>
  <c r="I231" i="26"/>
  <c r="BH261" i="26"/>
  <c r="BD281" i="26"/>
  <c r="AI158" i="26"/>
  <c r="BM37" i="26"/>
  <c r="U309" i="26"/>
  <c r="D622" i="22"/>
  <c r="BD269" i="26"/>
  <c r="AE137" i="26"/>
  <c r="AH53" i="26"/>
  <c r="BA52" i="26"/>
  <c r="AE205" i="26"/>
  <c r="T22" i="26"/>
  <c r="AK296" i="26"/>
  <c r="AU262" i="26"/>
  <c r="AG124" i="26"/>
  <c r="T129" i="26"/>
  <c r="BI347" i="26"/>
  <c r="AA47" i="26"/>
  <c r="I327" i="26"/>
  <c r="AQ171" i="26"/>
  <c r="T347" i="26"/>
  <c r="E702" i="22"/>
  <c r="M32" i="26"/>
  <c r="T117" i="26"/>
  <c r="V117" i="26" s="1"/>
  <c r="AV323" i="26"/>
  <c r="C166" i="22"/>
  <c r="Z81" i="26"/>
  <c r="AU102" i="26"/>
  <c r="BA178" i="26"/>
  <c r="AB332" i="26"/>
  <c r="U132" i="26"/>
  <c r="AK321" i="26"/>
  <c r="AW314" i="26"/>
  <c r="D46" i="22"/>
  <c r="T21" i="26"/>
  <c r="AA166" i="26"/>
  <c r="E482" i="22"/>
  <c r="AO167" i="26"/>
  <c r="BI42" i="26"/>
  <c r="BE60" i="26"/>
  <c r="BE99" i="26"/>
  <c r="U192" i="26"/>
  <c r="AA132" i="26"/>
  <c r="BA204" i="26"/>
  <c r="Z132" i="26"/>
  <c r="AO94" i="26"/>
  <c r="AA244" i="26"/>
  <c r="AU69" i="26"/>
  <c r="AA360" i="26"/>
  <c r="U129" i="26"/>
  <c r="AF323" i="26"/>
  <c r="P72" i="26"/>
  <c r="AI139" i="26"/>
  <c r="T86" i="26"/>
  <c r="AK325" i="26"/>
  <c r="J170" i="26"/>
  <c r="T72" i="26"/>
  <c r="AQ107" i="26"/>
  <c r="AZ107" i="26" s="1" a="1"/>
  <c r="AZ107" i="26" s="1"/>
  <c r="F828" i="22"/>
  <c r="U182" i="26"/>
  <c r="AA179" i="26"/>
  <c r="AA343" i="26"/>
  <c r="BM82" i="26"/>
  <c r="AF235" i="26"/>
  <c r="AG136" i="26"/>
  <c r="BC64" i="26"/>
  <c r="BL64" i="26" s="1" a="1"/>
  <c r="BL64" i="26" s="1"/>
  <c r="AU277" i="26"/>
  <c r="AS23" i="26"/>
  <c r="C298" i="22"/>
  <c r="AH328" i="26"/>
  <c r="AO325" i="26"/>
  <c r="T161" i="26"/>
  <c r="AB98" i="26"/>
  <c r="T262" i="26"/>
  <c r="AW172" i="26"/>
  <c r="AF101" i="26"/>
  <c r="BM320" i="26"/>
  <c r="AK273" i="26"/>
  <c r="I129" i="26"/>
  <c r="BC192" i="26"/>
  <c r="BL192" i="26" s="1" a="1"/>
  <c r="BL192" i="26" s="1"/>
  <c r="F670" i="22"/>
  <c r="C871" i="22"/>
  <c r="E399" i="22"/>
  <c r="AH95" i="26"/>
  <c r="AG118" i="26"/>
  <c r="AA321" i="26"/>
  <c r="AA234" i="26"/>
  <c r="BA335" i="26"/>
  <c r="AE124" i="26"/>
  <c r="E959" i="22"/>
  <c r="BG324" i="26"/>
  <c r="P69" i="26"/>
  <c r="Z58" i="26"/>
  <c r="AJ230" i="26"/>
  <c r="AH42" i="26"/>
  <c r="AS56" i="26"/>
  <c r="BE322" i="26"/>
  <c r="P164" i="26"/>
  <c r="AT125" i="26"/>
  <c r="J244" i="26"/>
  <c r="AI110" i="26"/>
  <c r="AB53" i="26"/>
  <c r="F131" i="22"/>
  <c r="P173" i="26"/>
  <c r="E725" i="22"/>
  <c r="AH335" i="26"/>
  <c r="Z109" i="26"/>
  <c r="AW97" i="26"/>
  <c r="AB118" i="26"/>
  <c r="AG356" i="26"/>
  <c r="P277" i="26"/>
  <c r="F896" i="22"/>
  <c r="T325" i="26"/>
  <c r="D689" i="22"/>
  <c r="BE245" i="26"/>
  <c r="BI349" i="26"/>
  <c r="AE123" i="26"/>
  <c r="F442" i="22"/>
  <c r="AS313" i="26"/>
  <c r="E273" i="22"/>
  <c r="D193" i="22"/>
  <c r="I121" i="26"/>
  <c r="F17" i="22"/>
  <c r="BE179" i="26"/>
  <c r="BI309" i="26"/>
  <c r="P298" i="26"/>
  <c r="Z235" i="26"/>
  <c r="AV339" i="26"/>
  <c r="AA270" i="26"/>
  <c r="AG224" i="26"/>
  <c r="J314" i="26"/>
  <c r="BF281" i="26"/>
  <c r="U65" i="26"/>
  <c r="BI130" i="26"/>
  <c r="P236" i="26"/>
  <c r="J171" i="26"/>
  <c r="AJ186" i="26"/>
  <c r="AW295" i="26"/>
  <c r="AH225" i="26"/>
  <c r="AK41" i="26"/>
  <c r="AB225" i="26"/>
  <c r="AU169" i="26"/>
  <c r="I288" i="26"/>
  <c r="AB342" i="26"/>
  <c r="BM317" i="26"/>
  <c r="C295" i="22"/>
  <c r="D635" i="22"/>
  <c r="AJ37" i="26"/>
  <c r="M111" i="26"/>
  <c r="J286" i="26"/>
  <c r="BA259" i="26"/>
  <c r="AI96" i="26"/>
  <c r="BF163" i="26"/>
  <c r="AQ91" i="26"/>
  <c r="AB251" i="26"/>
  <c r="T139" i="26"/>
  <c r="AT247" i="26"/>
  <c r="E743" i="22"/>
  <c r="AI361" i="26"/>
  <c r="I344" i="26"/>
  <c r="F26" i="22"/>
  <c r="AS337" i="26"/>
  <c r="BM49" i="26"/>
  <c r="J65" i="26"/>
  <c r="AH298" i="26"/>
  <c r="AB172" i="26"/>
  <c r="AI310" i="26"/>
  <c r="BH199" i="26"/>
  <c r="BH200" i="26" s="1"/>
  <c r="AE283" i="26"/>
  <c r="AH247" i="26"/>
  <c r="C8" i="22"/>
  <c r="AB182" i="26"/>
  <c r="T287" i="26"/>
  <c r="AU50" i="26"/>
  <c r="F316" i="22"/>
  <c r="AF113" i="26"/>
  <c r="AG250" i="26"/>
  <c r="AF87" i="26"/>
  <c r="I90" i="26"/>
  <c r="AG362" i="26"/>
  <c r="AW341" i="26"/>
  <c r="BD262" i="26"/>
  <c r="AJ174" i="26"/>
  <c r="BM67" i="26"/>
  <c r="U111" i="26"/>
  <c r="BC190" i="26"/>
  <c r="U114" i="26"/>
  <c r="AI271" i="26"/>
  <c r="J180" i="26"/>
  <c r="BM100" i="26"/>
  <c r="AF282" i="26"/>
  <c r="BC179" i="26"/>
  <c r="BE122" i="26"/>
  <c r="D399" i="22"/>
  <c r="D680" i="22"/>
  <c r="P35" i="26"/>
  <c r="BM234" i="26"/>
  <c r="AS62" i="26"/>
  <c r="BM323" i="26"/>
  <c r="AA96" i="26"/>
  <c r="BM331" i="26"/>
  <c r="E772" i="22"/>
  <c r="AA326" i="26"/>
  <c r="D274" i="22"/>
  <c r="AA101" i="26"/>
  <c r="AA120" i="26"/>
  <c r="AS314" i="26"/>
  <c r="AF138" i="26"/>
  <c r="BH41" i="26"/>
  <c r="BD339" i="26"/>
  <c r="AH11" i="26"/>
  <c r="M280" i="26"/>
  <c r="BE94" i="26"/>
  <c r="AI183" i="26"/>
  <c r="D559" i="22"/>
  <c r="BA141" i="26"/>
  <c r="AK162" i="26"/>
  <c r="BA344" i="26"/>
  <c r="AE322" i="26"/>
  <c r="BD355" i="26"/>
  <c r="P280" i="26"/>
  <c r="Z282" i="26"/>
  <c r="M103" i="26"/>
  <c r="BF107" i="26"/>
  <c r="AB47" i="26"/>
  <c r="AA118" i="26"/>
  <c r="AA358" i="26"/>
  <c r="J77" i="26"/>
  <c r="AU261" i="26"/>
  <c r="BF252" i="26"/>
  <c r="F597" i="22"/>
  <c r="Z353" i="26"/>
  <c r="BC90" i="26"/>
  <c r="BL90" i="26" s="1" a="1"/>
  <c r="BL90" i="26" s="1"/>
  <c r="AI152" i="26"/>
  <c r="M318" i="26"/>
  <c r="D13" i="22"/>
  <c r="E682" i="22"/>
  <c r="J184" i="26"/>
  <c r="P218" i="26"/>
  <c r="J84" i="26"/>
  <c r="BA61" i="26"/>
  <c r="BD183" i="26"/>
  <c r="J329" i="26"/>
  <c r="BA74" i="26"/>
  <c r="AF230" i="26"/>
  <c r="AV188" i="26"/>
  <c r="AT318" i="26"/>
  <c r="BA177" i="26"/>
  <c r="BI276" i="26"/>
  <c r="BH232" i="26"/>
  <c r="C570" i="22"/>
  <c r="P247" i="26"/>
  <c r="BI46" i="26"/>
  <c r="AU175" i="26"/>
  <c r="BM13" i="26"/>
  <c r="BI73" i="26"/>
  <c r="T289" i="26"/>
  <c r="I53" i="26"/>
  <c r="BA41" i="26"/>
  <c r="AG70" i="26"/>
  <c r="AS275" i="26"/>
  <c r="AV243" i="26"/>
  <c r="D626" i="22"/>
  <c r="BM213" i="26"/>
  <c r="BD110" i="26"/>
  <c r="AW40" i="26"/>
  <c r="AA335" i="26"/>
  <c r="AB141" i="26"/>
  <c r="AJ88" i="26"/>
  <c r="C30" i="22"/>
  <c r="BE236" i="26"/>
  <c r="AO344" i="26"/>
  <c r="P157" i="26"/>
  <c r="BF194" i="26"/>
  <c r="BE285" i="26"/>
  <c r="U90" i="26"/>
  <c r="I169" i="26"/>
  <c r="AK303" i="26"/>
  <c r="AG177" i="26"/>
  <c r="AF355" i="26"/>
  <c r="AJ206" i="26"/>
  <c r="E376" i="22"/>
  <c r="AB36" i="26"/>
  <c r="AI192" i="26"/>
  <c r="BE59" i="26"/>
  <c r="AH176" i="26"/>
  <c r="BC171" i="26"/>
  <c r="T356" i="26"/>
  <c r="P352" i="26"/>
  <c r="BA125" i="26"/>
  <c r="AR132" i="26"/>
  <c r="AI85" i="26"/>
  <c r="AR335" i="26"/>
  <c r="P129" i="26"/>
  <c r="Z166" i="26"/>
  <c r="BH169" i="26"/>
  <c r="U289" i="26"/>
  <c r="F356" i="22"/>
  <c r="AB331" i="26"/>
  <c r="BG269" i="26"/>
  <c r="BD10" i="26"/>
  <c r="D7" i="22"/>
  <c r="AQ55" i="26"/>
  <c r="AZ55" i="26" s="1" a="1"/>
  <c r="AZ55" i="26" s="1"/>
  <c r="AH169" i="26"/>
  <c r="U67" i="26"/>
  <c r="AE333" i="26"/>
  <c r="I243" i="26"/>
  <c r="AV153" i="26"/>
  <c r="U346" i="26"/>
  <c r="J80" i="26"/>
  <c r="E219" i="22"/>
  <c r="AK184" i="26"/>
  <c r="C519" i="22"/>
  <c r="Z184" i="26"/>
  <c r="AQ350" i="26"/>
  <c r="AZ350" i="26" s="1" a="1"/>
  <c r="AZ350" i="26" s="1"/>
  <c r="F922" i="22"/>
  <c r="J355" i="26"/>
  <c r="W176" i="26"/>
  <c r="AA342" i="26"/>
  <c r="AB49" i="26"/>
  <c r="BI274" i="26"/>
  <c r="BN274" i="26" s="1"/>
  <c r="AA69" i="26"/>
  <c r="AW245" i="26"/>
  <c r="T311" i="26"/>
  <c r="M62" i="26"/>
  <c r="AF326" i="26"/>
  <c r="BD347" i="26"/>
  <c r="F335" i="22"/>
  <c r="BH254" i="26"/>
  <c r="F198" i="22"/>
  <c r="BG326" i="26"/>
  <c r="BE116" i="26"/>
  <c r="AA261" i="26"/>
  <c r="AO101" i="26"/>
  <c r="Z65" i="26"/>
  <c r="AI346" i="26"/>
  <c r="T124" i="26"/>
  <c r="AS139" i="26"/>
  <c r="AF337" i="26"/>
  <c r="BM350" i="26"/>
  <c r="M252" i="26"/>
  <c r="D19" i="22"/>
  <c r="AV64" i="26"/>
  <c r="BH104" i="26"/>
  <c r="C640" i="22"/>
  <c r="BE97" i="26"/>
  <c r="AO225" i="26"/>
  <c r="AO340" i="26"/>
  <c r="AH106" i="26"/>
  <c r="AQ163" i="26"/>
  <c r="AZ163" i="26" s="1" a="1"/>
  <c r="AZ163" i="26" s="1"/>
  <c r="AB80" i="26"/>
  <c r="AT80" i="26"/>
  <c r="AB135" i="26"/>
  <c r="BG359" i="26"/>
  <c r="BG84" i="26"/>
  <c r="AH186" i="26"/>
  <c r="T107" i="26"/>
  <c r="T182" i="26"/>
  <c r="V182" i="26" s="1"/>
  <c r="D191" i="22"/>
  <c r="C148" i="22"/>
  <c r="BH109" i="26"/>
  <c r="I113" i="26"/>
  <c r="U238" i="26"/>
  <c r="Z182" i="26"/>
  <c r="AG113" i="26"/>
  <c r="BC213" i="26"/>
  <c r="BI272" i="26"/>
  <c r="AO130" i="26"/>
  <c r="AB89" i="26"/>
  <c r="BH204" i="26"/>
  <c r="AJ160" i="26"/>
  <c r="BI83" i="26"/>
  <c r="AK172" i="26"/>
  <c r="AH37" i="26"/>
  <c r="AV249" i="26"/>
  <c r="J230" i="26"/>
  <c r="E401" i="22"/>
  <c r="BD336" i="26"/>
  <c r="AF146" i="26"/>
  <c r="AF147" i="26" s="1"/>
  <c r="J280" i="26"/>
  <c r="U43" i="26"/>
  <c r="U323" i="26"/>
  <c r="AS178" i="26"/>
  <c r="BF317" i="26"/>
  <c r="D232" i="22"/>
  <c r="BM245" i="26"/>
  <c r="U260" i="26"/>
  <c r="AE47" i="26"/>
  <c r="U83" i="26"/>
  <c r="AS31" i="26"/>
  <c r="U49" i="26"/>
  <c r="AT308" i="26"/>
  <c r="P65" i="26"/>
  <c r="Z232" i="26"/>
  <c r="BH340" i="26"/>
  <c r="F217" i="22"/>
  <c r="T276" i="26"/>
  <c r="BM98" i="26"/>
  <c r="BI113" i="26"/>
  <c r="E350" i="22"/>
  <c r="Z180" i="26"/>
  <c r="C165" i="22"/>
  <c r="F13" i="22"/>
  <c r="AA63" i="26"/>
  <c r="J42" i="26"/>
  <c r="BC278" i="26"/>
  <c r="T360" i="26"/>
  <c r="BG92" i="26"/>
  <c r="AS70" i="26"/>
  <c r="AT91" i="26"/>
  <c r="H225" i="26"/>
  <c r="AS358" i="26"/>
  <c r="BC351" i="26"/>
  <c r="BL351" i="26" s="1" a="1"/>
  <c r="BL351" i="26" s="1"/>
  <c r="F271" i="26"/>
  <c r="AO70" i="26"/>
  <c r="BM315" i="26"/>
  <c r="AB88" i="26"/>
  <c r="AK344" i="26"/>
  <c r="AP344" i="26" s="1"/>
  <c r="BE108" i="26"/>
  <c r="BH297" i="26"/>
  <c r="AU75" i="26"/>
  <c r="J351" i="26"/>
  <c r="Z349" i="26"/>
  <c r="BD188" i="26"/>
  <c r="M335" i="26"/>
  <c r="E537" i="22"/>
  <c r="AU91" i="26"/>
  <c r="AQ177" i="26"/>
  <c r="AZ177" i="26" s="1" a="1"/>
  <c r="AZ177" i="26" s="1"/>
  <c r="E823" i="22"/>
  <c r="AO123" i="26"/>
  <c r="E389" i="22"/>
  <c r="M245" i="26"/>
  <c r="Z173" i="26"/>
  <c r="AB321" i="26"/>
  <c r="M349" i="26"/>
  <c r="U41" i="26"/>
  <c r="I282" i="26"/>
  <c r="AU353" i="26"/>
  <c r="BC204" i="26"/>
  <c r="BF94" i="26"/>
  <c r="E329" i="22"/>
  <c r="BM187" i="26"/>
  <c r="D176" i="22"/>
  <c r="C755" i="22"/>
  <c r="AK18" i="26"/>
  <c r="D63" i="22"/>
  <c r="AA151" i="26"/>
  <c r="P163" i="26"/>
  <c r="BM282" i="26"/>
  <c r="U336" i="26"/>
  <c r="U146" i="26"/>
  <c r="AS119" i="26"/>
  <c r="T14" i="26"/>
  <c r="AH5" i="26"/>
  <c r="AH6" i="26" s="1"/>
  <c r="AB74" i="26"/>
  <c r="AF248" i="26"/>
  <c r="P313" i="26"/>
  <c r="AG107" i="26"/>
  <c r="I110" i="26"/>
  <c r="BC155" i="26"/>
  <c r="BL155" i="26" s="1" a="1"/>
  <c r="BL155" i="26" s="1"/>
  <c r="AS234" i="26"/>
  <c r="Z164" i="26"/>
  <c r="AQ296" i="26"/>
  <c r="AZ296" i="26" s="1" a="1"/>
  <c r="AZ296" i="26" s="1"/>
  <c r="Z48" i="26"/>
  <c r="AQ351" i="26"/>
  <c r="AZ351" i="26" s="1" a="1"/>
  <c r="AZ351" i="26" s="1"/>
  <c r="AA39" i="26"/>
  <c r="AQ347" i="26"/>
  <c r="AZ347" i="26" s="1" a="1"/>
  <c r="AZ347" i="26" s="1"/>
  <c r="T52" i="26"/>
  <c r="AE295" i="26"/>
  <c r="BF253" i="26"/>
  <c r="F731" i="22"/>
  <c r="AR170" i="26"/>
  <c r="BH321" i="26"/>
  <c r="BD69" i="26"/>
  <c r="AB167" i="26"/>
  <c r="AV263" i="26"/>
  <c r="BM349" i="26"/>
  <c r="AW354" i="26"/>
  <c r="U356" i="26"/>
  <c r="AQ68" i="26"/>
  <c r="AZ68" i="26" s="1" a="1"/>
  <c r="AZ68" i="26" s="1"/>
  <c r="AJ115" i="26"/>
  <c r="T343" i="26"/>
  <c r="AW52" i="26"/>
  <c r="BB52" i="26" s="1"/>
  <c r="BH259" i="26"/>
  <c r="AO335" i="26"/>
  <c r="BI38" i="26"/>
  <c r="AS137" i="26"/>
  <c r="AH245" i="26"/>
  <c r="AS261" i="26"/>
  <c r="C538" i="22"/>
  <c r="AU316" i="26"/>
  <c r="AW96" i="26"/>
  <c r="AH246" i="26"/>
  <c r="I106" i="26"/>
  <c r="D567" i="22"/>
  <c r="AW130" i="26"/>
  <c r="AB268" i="26"/>
  <c r="BM152" i="26"/>
  <c r="AI360" i="26"/>
  <c r="BH5" i="26"/>
  <c r="BH6" i="26" s="1"/>
  <c r="BH339" i="26"/>
  <c r="Z260" i="26"/>
  <c r="AE100" i="26"/>
  <c r="I16" i="26"/>
  <c r="E495" i="22"/>
  <c r="AR211" i="26"/>
  <c r="AS141" i="26"/>
  <c r="AR237" i="26"/>
  <c r="C924" i="22"/>
  <c r="AJ58" i="26"/>
  <c r="P94" i="26"/>
  <c r="AE268" i="26"/>
  <c r="BA190" i="26"/>
  <c r="BD219" i="26"/>
  <c r="AJ224" i="26"/>
  <c r="AJ226" i="26" s="1"/>
  <c r="I91" i="26"/>
  <c r="AI185" i="26"/>
  <c r="BF295" i="26"/>
  <c r="Z63" i="26"/>
  <c r="I348" i="26"/>
  <c r="AE332" i="26"/>
  <c r="U127" i="26"/>
  <c r="I119" i="26"/>
  <c r="C452" i="22"/>
  <c r="AI344" i="26"/>
  <c r="M155" i="26"/>
  <c r="N155" i="26" s="1" a="1"/>
  <c r="N155" i="26" s="1"/>
  <c r="R155" i="26" s="1"/>
  <c r="AO206" i="26"/>
  <c r="P16" i="26"/>
  <c r="P363" i="26"/>
  <c r="E217" i="22"/>
  <c r="D745" i="22"/>
  <c r="Z56" i="26"/>
  <c r="AG168" i="26"/>
  <c r="BD310" i="26"/>
  <c r="AO218" i="26"/>
  <c r="AV303" i="26"/>
  <c r="AV304" i="26" s="1"/>
  <c r="AT358" i="26"/>
  <c r="AK174" i="26"/>
  <c r="AU340" i="26"/>
  <c r="BD325" i="26"/>
  <c r="AT60" i="26"/>
  <c r="P115" i="26"/>
  <c r="T159" i="26"/>
  <c r="AW184" i="26"/>
  <c r="AT54" i="26"/>
  <c r="AR330" i="26"/>
  <c r="BE328" i="26"/>
  <c r="P342" i="26"/>
  <c r="BH354" i="26"/>
  <c r="BD167" i="26"/>
  <c r="T328" i="26"/>
  <c r="E194" i="22"/>
  <c r="AT97" i="26"/>
  <c r="U321" i="26"/>
  <c r="BG353" i="26"/>
  <c r="D71" i="22"/>
  <c r="E508" i="22"/>
  <c r="AB154" i="26"/>
  <c r="D149" i="22"/>
  <c r="AW340" i="26"/>
  <c r="P205" i="26"/>
  <c r="AH151" i="26"/>
  <c r="BG127" i="26"/>
  <c r="D806" i="22"/>
  <c r="C542" i="22"/>
  <c r="C859" i="22"/>
  <c r="C698" i="22"/>
  <c r="AF328" i="26"/>
  <c r="J282" i="26"/>
  <c r="Z268" i="26"/>
  <c r="T331" i="26"/>
  <c r="AB92" i="26"/>
  <c r="AA249" i="26"/>
  <c r="BI358" i="26"/>
  <c r="AK233" i="26"/>
  <c r="BD193" i="26"/>
  <c r="AS354" i="26"/>
  <c r="AJ236" i="26"/>
  <c r="E643" i="22"/>
  <c r="E627" i="22"/>
  <c r="D316" i="22"/>
  <c r="F124" i="22"/>
  <c r="Z347" i="26"/>
  <c r="BE334" i="26"/>
  <c r="AF354" i="26"/>
  <c r="J90" i="26"/>
  <c r="AA177" i="26"/>
  <c r="I174" i="26"/>
  <c r="AB318" i="26"/>
  <c r="AA161" i="26"/>
  <c r="I171" i="26"/>
  <c r="AU82" i="26"/>
  <c r="I345" i="26"/>
  <c r="AV108" i="26"/>
  <c r="Z170" i="26"/>
  <c r="I206" i="26"/>
  <c r="AJ317" i="26"/>
  <c r="U348" i="26"/>
  <c r="BM159" i="26"/>
  <c r="U281" i="26"/>
  <c r="T48" i="26"/>
  <c r="M323" i="26"/>
  <c r="C780" i="22"/>
  <c r="AB78" i="26"/>
  <c r="U358" i="26"/>
  <c r="AO237" i="26"/>
  <c r="I181" i="26"/>
  <c r="J14" i="26"/>
  <c r="AB277" i="26"/>
  <c r="BM351" i="26"/>
  <c r="BI176" i="26"/>
  <c r="C716" i="22"/>
  <c r="AV164" i="26"/>
  <c r="C102" i="22"/>
  <c r="Z315" i="26"/>
  <c r="U359" i="26"/>
  <c r="BI290" i="26"/>
  <c r="I235" i="26"/>
  <c r="M154" i="26"/>
  <c r="N154" i="26" s="1" a="1"/>
  <c r="N154" i="26" s="1"/>
  <c r="R154" i="26" s="1"/>
  <c r="AG327" i="26"/>
  <c r="AG248" i="26"/>
  <c r="AJ323" i="26"/>
  <c r="AF126" i="26"/>
  <c r="T78" i="26"/>
  <c r="BH236" i="26"/>
  <c r="D184" i="22"/>
  <c r="T157" i="26"/>
  <c r="AI94" i="26"/>
  <c r="AI121" i="26"/>
  <c r="AG263" i="26"/>
  <c r="BG134" i="26"/>
  <c r="U191" i="26"/>
  <c r="E855" i="22"/>
  <c r="Z50" i="26"/>
  <c r="T66" i="26"/>
  <c r="AH17" i="26"/>
  <c r="AB295" i="26"/>
  <c r="AE116" i="26"/>
  <c r="Z295" i="26"/>
  <c r="BI51" i="26"/>
  <c r="AH178" i="26"/>
  <c r="M146" i="26"/>
  <c r="U347" i="26"/>
  <c r="AU188" i="26"/>
  <c r="AQ253" i="26"/>
  <c r="D20" i="22"/>
  <c r="I156" i="26"/>
  <c r="I97" i="26"/>
  <c r="BG86" i="26"/>
  <c r="F153" i="22"/>
  <c r="AU244" i="26"/>
  <c r="AQ341" i="26"/>
  <c r="AZ341" i="26" s="1" a="1"/>
  <c r="AZ341" i="26" s="1"/>
  <c r="AX341" i="26" s="1"/>
  <c r="AY341" i="26" s="1"/>
  <c r="BH335" i="26"/>
  <c r="BD338" i="26"/>
  <c r="AO316" i="26"/>
  <c r="C714" i="22"/>
  <c r="AA54" i="26"/>
  <c r="BM83" i="26"/>
  <c r="AO324" i="26"/>
  <c r="AV130" i="26"/>
  <c r="AV106" i="26"/>
  <c r="BG338" i="26"/>
  <c r="BM360" i="26"/>
  <c r="AI17" i="26"/>
  <c r="J111" i="26"/>
  <c r="BG261" i="26"/>
  <c r="BF275" i="26"/>
  <c r="BM163" i="26"/>
  <c r="BG344" i="26"/>
  <c r="U35" i="26"/>
  <c r="D787" i="22"/>
  <c r="D447" i="22"/>
  <c r="AH271" i="26"/>
  <c r="D495" i="22"/>
  <c r="Z108" i="26"/>
  <c r="AU174" i="26"/>
  <c r="AK53" i="26"/>
  <c r="AV78" i="26"/>
  <c r="BD333" i="26"/>
  <c r="AG105" i="26"/>
  <c r="BC67" i="26"/>
  <c r="BL67" i="26" s="1" a="1"/>
  <c r="BL67" i="26" s="1"/>
  <c r="F659" i="22"/>
  <c r="BM73" i="26"/>
  <c r="AS315" i="26"/>
  <c r="Z320" i="26"/>
  <c r="BD168" i="26"/>
  <c r="J186" i="26"/>
  <c r="AK359" i="26"/>
  <c r="BM276" i="26"/>
  <c r="AH237" i="26"/>
  <c r="AJ22" i="26"/>
  <c r="AG204" i="26"/>
  <c r="M348" i="26"/>
  <c r="BE5" i="26"/>
  <c r="BE6" i="26" s="1"/>
  <c r="AW187" i="26"/>
  <c r="Z324" i="26"/>
  <c r="F759" i="22"/>
  <c r="P176" i="26"/>
  <c r="AB13" i="26"/>
  <c r="AG288" i="26"/>
  <c r="BM235" i="26"/>
  <c r="T84" i="26"/>
  <c r="P119" i="26"/>
  <c r="O219" i="26"/>
  <c r="AF211" i="26"/>
  <c r="AO269" i="26"/>
  <c r="M90" i="26"/>
  <c r="AQ330" i="26"/>
  <c r="AZ330" i="26" s="1" a="1"/>
  <c r="AZ330" i="26" s="1"/>
  <c r="AB137" i="26"/>
  <c r="Z318" i="26"/>
  <c r="T179" i="26"/>
  <c r="BI213" i="26"/>
  <c r="BN213" i="26" s="1"/>
  <c r="AH113" i="26"/>
  <c r="BA160" i="26"/>
  <c r="U45" i="26"/>
  <c r="AK124" i="26"/>
  <c r="BG47" i="26"/>
  <c r="AU41" i="26"/>
  <c r="AR354" i="26"/>
  <c r="AF191" i="26"/>
  <c r="AE74" i="26"/>
  <c r="E360" i="26"/>
  <c r="BD323" i="26"/>
  <c r="AA90" i="26"/>
  <c r="AA74" i="26"/>
  <c r="BG152" i="26"/>
  <c r="BG297" i="26"/>
  <c r="AF61" i="26"/>
  <c r="F385" i="22"/>
  <c r="T251" i="26"/>
  <c r="V251" i="26" s="1"/>
  <c r="I350" i="26"/>
  <c r="D535" i="22"/>
  <c r="AB45" i="26"/>
  <c r="AU352" i="26"/>
  <c r="BH353" i="26"/>
  <c r="T313" i="26"/>
  <c r="M181" i="26"/>
  <c r="N181" i="26" s="1" a="1"/>
  <c r="N181" i="26" s="1"/>
  <c r="R181" i="26" s="1"/>
  <c r="AW53" i="26"/>
  <c r="BM160" i="26"/>
  <c r="AE252" i="26"/>
  <c r="J92" i="26"/>
  <c r="M344" i="26"/>
  <c r="M128" i="26"/>
  <c r="AI282" i="26"/>
  <c r="J347" i="26"/>
  <c r="C403" i="22"/>
  <c r="BG59" i="26"/>
  <c r="AE119" i="26"/>
  <c r="AS21" i="26"/>
  <c r="P57" i="26"/>
  <c r="Z271" i="26"/>
  <c r="J337" i="26"/>
  <c r="BF230" i="26"/>
  <c r="BC353" i="26"/>
  <c r="BL353" i="26" s="1" a="1"/>
  <c r="BL353" i="26" s="1"/>
  <c r="BC318" i="26"/>
  <c r="BL318" i="26" s="1" a="1"/>
  <c r="BL318" i="26" s="1"/>
  <c r="AG321" i="26"/>
  <c r="AG350" i="26"/>
  <c r="AA80" i="26"/>
  <c r="AV245" i="26"/>
  <c r="E560" i="22"/>
  <c r="AQ287" i="26"/>
  <c r="AZ287" i="26" s="1" a="1"/>
  <c r="AZ287" i="26" s="1"/>
  <c r="D865" i="22"/>
  <c r="BI310" i="26"/>
  <c r="F615" i="22"/>
  <c r="M271" i="26"/>
  <c r="AE325" i="26"/>
  <c r="BH279" i="26"/>
  <c r="P224" i="26"/>
  <c r="AB82" i="26"/>
  <c r="AQ59" i="26"/>
  <c r="P187" i="26"/>
  <c r="P125" i="26"/>
  <c r="M192" i="26"/>
  <c r="N192" i="26" s="1" a="1"/>
  <c r="N192" i="26" s="1"/>
  <c r="R192" i="26" s="1"/>
  <c r="BI161" i="26"/>
  <c r="BN161" i="26" s="1"/>
  <c r="BG270" i="26"/>
  <c r="AI252" i="26"/>
  <c r="C352" i="22"/>
  <c r="BC244" i="26"/>
  <c r="P262" i="26"/>
  <c r="AT280" i="26"/>
  <c r="Z337" i="26"/>
  <c r="C361" i="26"/>
  <c r="T122" i="26"/>
  <c r="AS107" i="26"/>
  <c r="AV344" i="26"/>
  <c r="Z190" i="26"/>
  <c r="E181" i="22"/>
  <c r="AW313" i="26"/>
  <c r="AT168" i="26"/>
  <c r="AB310" i="26"/>
  <c r="BF14" i="26"/>
  <c r="BD315" i="26"/>
  <c r="AB309" i="26"/>
  <c r="AR33" i="26"/>
  <c r="BG315" i="26"/>
  <c r="BE224" i="26"/>
  <c r="BC342" i="26"/>
  <c r="BL342" i="26" s="1" a="1"/>
  <c r="BL342" i="26" s="1"/>
  <c r="U63" i="26"/>
  <c r="P55" i="26"/>
  <c r="AV191" i="26"/>
  <c r="AS286" i="26"/>
  <c r="AV173" i="26"/>
  <c r="E79" i="22"/>
  <c r="BI124" i="26"/>
  <c r="AO38" i="26"/>
  <c r="BG272" i="26"/>
  <c r="BI218" i="26"/>
  <c r="AE118" i="26"/>
  <c r="BI74" i="26"/>
  <c r="BM126" i="26"/>
  <c r="G119" i="26"/>
  <c r="BI270" i="26"/>
  <c r="AH164" i="26"/>
  <c r="AS303" i="26"/>
  <c r="AS304" i="26" s="1"/>
  <c r="AK275" i="26"/>
  <c r="AB205" i="26"/>
  <c r="AT126" i="26"/>
  <c r="J261" i="26"/>
  <c r="E269" i="22"/>
  <c r="D926" i="22"/>
  <c r="Z41" i="26"/>
  <c r="U189" i="26"/>
  <c r="AF65" i="26"/>
  <c r="BM348" i="26"/>
  <c r="BC251" i="26"/>
  <c r="BL251" i="26" s="1" a="1"/>
  <c r="BL251" i="26" s="1"/>
  <c r="AV327" i="26"/>
  <c r="F674" i="22"/>
  <c r="BM358" i="26"/>
  <c r="AV276" i="26"/>
  <c r="AI70" i="26"/>
  <c r="AI340" i="26"/>
  <c r="U351" i="26"/>
  <c r="BI273" i="26"/>
  <c r="AV308" i="26"/>
  <c r="D587" i="22"/>
  <c r="J234" i="26"/>
  <c r="AG69" i="26"/>
  <c r="BH358" i="26"/>
  <c r="J160" i="26"/>
  <c r="F595" i="22"/>
  <c r="M94" i="26"/>
  <c r="I271" i="26"/>
  <c r="U68" i="26"/>
  <c r="AB280" i="26"/>
  <c r="E232" i="22"/>
  <c r="AF85" i="26"/>
  <c r="U108" i="26"/>
  <c r="BG289" i="26"/>
  <c r="J123" i="26"/>
  <c r="C470" i="22"/>
  <c r="AR247" i="26"/>
  <c r="BG357" i="26"/>
  <c r="BI155" i="26"/>
  <c r="J260" i="26"/>
  <c r="I273" i="26"/>
  <c r="AE314" i="26"/>
  <c r="AJ159" i="26"/>
  <c r="D958" i="22"/>
  <c r="AT43" i="26"/>
  <c r="AV206" i="26"/>
  <c r="I49" i="26"/>
  <c r="C268" i="22"/>
  <c r="BD331" i="26"/>
  <c r="AF247" i="26"/>
  <c r="BA122" i="26"/>
  <c r="AO114" i="26"/>
  <c r="BH171" i="26"/>
  <c r="AK48" i="26"/>
  <c r="AV272" i="26"/>
  <c r="AT182" i="26"/>
  <c r="E434" i="22"/>
  <c r="E722" i="22"/>
  <c r="AU96" i="26"/>
  <c r="F513" i="22"/>
  <c r="C306" i="22"/>
  <c r="BI68" i="26"/>
  <c r="AS89" i="26"/>
  <c r="AQ283" i="26"/>
  <c r="AZ283" i="26" s="1" a="1"/>
  <c r="AZ283" i="26" s="1"/>
  <c r="D667" i="22"/>
  <c r="AU154" i="26"/>
  <c r="P346" i="26"/>
  <c r="J187" i="26"/>
  <c r="BH85" i="26"/>
  <c r="AQ345" i="26"/>
  <c r="AZ345" i="26" s="1" a="1"/>
  <c r="AZ345" i="26" s="1"/>
  <c r="P290" i="26"/>
  <c r="AF285" i="26"/>
  <c r="AO155" i="26"/>
  <c r="BF126" i="26"/>
  <c r="BG5" i="26"/>
  <c r="BG6" i="26" s="1"/>
  <c r="M105" i="26"/>
  <c r="P23" i="26"/>
  <c r="T110" i="26"/>
  <c r="C171" i="22"/>
  <c r="AA268" i="26"/>
  <c r="Z224" i="26"/>
  <c r="I295" i="26"/>
  <c r="AO71" i="26"/>
  <c r="T191" i="26"/>
  <c r="V191" i="26" s="1"/>
  <c r="I192" i="26"/>
  <c r="AK295" i="26"/>
  <c r="AH260" i="26"/>
  <c r="J178" i="26"/>
  <c r="D493" i="22"/>
  <c r="I75" i="26"/>
  <c r="U20" i="26"/>
  <c r="BD59" i="26"/>
  <c r="BA49" i="26"/>
  <c r="AE238" i="26"/>
  <c r="AE93" i="26"/>
  <c r="BE230" i="26"/>
  <c r="AU158" i="26"/>
  <c r="AR348" i="26"/>
  <c r="U322" i="26"/>
  <c r="BC236" i="26"/>
  <c r="BL236" i="26" s="1" a="1"/>
  <c r="BL236" i="26" s="1"/>
  <c r="AQ218" i="26"/>
  <c r="AR303" i="26"/>
  <c r="AR304" i="26" s="1"/>
  <c r="D896" i="22"/>
  <c r="J161" i="26"/>
  <c r="BC237" i="26"/>
  <c r="BL237" i="26" s="1" a="1"/>
  <c r="BL237" i="26" s="1"/>
  <c r="T187" i="26"/>
  <c r="AB131" i="26"/>
  <c r="BH268" i="26"/>
  <c r="BI133" i="26"/>
  <c r="BA233" i="26"/>
  <c r="P318" i="26"/>
  <c r="BE273" i="26"/>
  <c r="AJ105" i="26"/>
  <c r="AH290" i="26"/>
  <c r="T130" i="26"/>
  <c r="AF350" i="26"/>
  <c r="P161" i="26"/>
  <c r="E566" i="22"/>
  <c r="AF345" i="26"/>
  <c r="AU180" i="26"/>
  <c r="AT178" i="26"/>
  <c r="AK259" i="26"/>
  <c r="AS155" i="26"/>
  <c r="AT50" i="26"/>
  <c r="BA146" i="26"/>
  <c r="BA147" i="26" s="1"/>
  <c r="AW135" i="26"/>
  <c r="AU106" i="26"/>
  <c r="AA235" i="26"/>
  <c r="AR12" i="26"/>
  <c r="D290" i="22"/>
  <c r="AA347" i="26"/>
  <c r="BM277" i="26"/>
  <c r="BM106" i="26"/>
  <c r="AV275" i="26"/>
  <c r="AR115" i="26"/>
  <c r="AA62" i="26"/>
  <c r="AJ48" i="26"/>
  <c r="M16" i="26"/>
  <c r="N16" i="26" s="1" a="1"/>
  <c r="N16" i="26" s="1"/>
  <c r="R16" i="26" s="1"/>
  <c r="T60" i="26"/>
  <c r="BM339" i="26"/>
  <c r="AG71" i="26"/>
  <c r="BA140" i="26"/>
  <c r="E344" i="26"/>
  <c r="AQ154" i="26"/>
  <c r="AB35" i="26"/>
  <c r="F766" i="22"/>
  <c r="M12" i="26"/>
  <c r="N12" i="26" s="1" a="1"/>
  <c r="N12" i="26" s="1"/>
  <c r="R12" i="26" s="1"/>
  <c r="AU205" i="26"/>
  <c r="AO329" i="26"/>
  <c r="AE193" i="26"/>
  <c r="AG290" i="26"/>
  <c r="BI348" i="26"/>
  <c r="I211" i="26"/>
  <c r="AS116" i="26"/>
  <c r="BD51" i="26"/>
  <c r="AK235" i="26"/>
  <c r="BC32" i="26"/>
  <c r="BL32" i="26" s="1" a="1"/>
  <c r="BL32" i="26" s="1"/>
  <c r="AB272" i="26"/>
  <c r="AB104" i="26"/>
  <c r="AQ331" i="26"/>
  <c r="AZ331" i="26" s="1" a="1"/>
  <c r="AZ331" i="26" s="1"/>
  <c r="T53" i="26"/>
  <c r="AF308" i="26"/>
  <c r="BI308" i="26"/>
  <c r="Z174" i="26"/>
  <c r="T49" i="26"/>
  <c r="V49" i="26" s="1"/>
  <c r="Z93" i="26"/>
  <c r="AG192" i="26"/>
  <c r="E760" i="22"/>
  <c r="BH345" i="26"/>
  <c r="AI323" i="26"/>
  <c r="BA232" i="26"/>
  <c r="T127" i="26"/>
  <c r="V127" i="26" s="1"/>
  <c r="AU190" i="26"/>
  <c r="AJ262" i="26"/>
  <c r="F16" i="22"/>
  <c r="AS19" i="26"/>
  <c r="AF73" i="26"/>
  <c r="D14" i="22"/>
  <c r="U36" i="26"/>
  <c r="T314" i="26"/>
  <c r="BG309" i="26"/>
  <c r="M173" i="26"/>
  <c r="N173" i="26" s="1" a="1"/>
  <c r="N173" i="26" s="1"/>
  <c r="R173" i="26" s="1"/>
  <c r="BE132" i="26"/>
  <c r="AK309" i="26"/>
  <c r="AS334" i="26"/>
  <c r="U295" i="26"/>
  <c r="AH45" i="26"/>
  <c r="AW286" i="26"/>
  <c r="F213" i="22"/>
  <c r="E255" i="22"/>
  <c r="C288" i="22"/>
  <c r="AU206" i="26"/>
  <c r="E867" i="22"/>
  <c r="M311" i="26"/>
  <c r="Z189" i="26"/>
  <c r="AB133" i="26"/>
  <c r="I259" i="26"/>
  <c r="C852" i="22"/>
  <c r="F458" i="22"/>
  <c r="AI359" i="26"/>
  <c r="J310" i="26"/>
  <c r="BC363" i="26"/>
  <c r="BL363" i="26" s="1" a="1"/>
  <c r="BL363" i="26" s="1"/>
  <c r="AO107" i="26"/>
  <c r="AG77" i="26"/>
  <c r="F490" i="22"/>
  <c r="AF261" i="26"/>
  <c r="AS233" i="26"/>
  <c r="BM129" i="26"/>
  <c r="J298" i="26"/>
  <c r="C799" i="22"/>
  <c r="AK244" i="26"/>
  <c r="M254" i="26"/>
  <c r="AB247" i="26"/>
  <c r="AI176" i="26"/>
  <c r="T199" i="26"/>
  <c r="AU341" i="26"/>
  <c r="E896" i="22"/>
  <c r="P109" i="26"/>
  <c r="U53" i="26"/>
  <c r="AJ152" i="26"/>
  <c r="J248" i="26"/>
  <c r="BD49" i="26"/>
  <c r="BM89" i="26"/>
  <c r="Z124" i="26"/>
  <c r="Z332" i="26"/>
  <c r="C147" i="22"/>
  <c r="I33" i="26"/>
  <c r="C207" i="22"/>
  <c r="U157" i="26"/>
  <c r="BH288" i="26"/>
  <c r="AU359" i="26"/>
  <c r="AT235" i="26"/>
  <c r="AF136" i="26"/>
  <c r="AE112" i="26"/>
  <c r="J358" i="26"/>
  <c r="AE327" i="26"/>
  <c r="U87" i="26"/>
  <c r="AK284" i="26"/>
  <c r="Z331" i="26"/>
  <c r="AG331" i="26"/>
  <c r="M87" i="26"/>
  <c r="I89" i="26"/>
  <c r="M113" i="26"/>
  <c r="AB117" i="26"/>
  <c r="AO286" i="26"/>
  <c r="F995" i="22"/>
  <c r="BC231" i="26"/>
  <c r="BL231" i="26" s="1" a="1"/>
  <c r="BL231" i="26" s="1"/>
  <c r="BH107" i="26"/>
  <c r="P78" i="26"/>
  <c r="BH95" i="26"/>
  <c r="BG322" i="26"/>
  <c r="J93" i="26"/>
  <c r="BA314" i="26"/>
  <c r="BA271" i="26"/>
  <c r="AT268" i="26"/>
  <c r="D481" i="22"/>
  <c r="C214" i="22"/>
  <c r="I54" i="26"/>
  <c r="AV277" i="26"/>
  <c r="C371" i="22"/>
  <c r="AI318" i="26"/>
  <c r="P90" i="26"/>
  <c r="AS344" i="26"/>
  <c r="BC103" i="26"/>
  <c r="BL103" i="26" s="1" a="1"/>
  <c r="BL103" i="26" s="1"/>
  <c r="AG14" i="26"/>
  <c r="D44" i="22"/>
  <c r="AI273" i="26"/>
  <c r="BH245" i="26"/>
  <c r="AR357" i="26"/>
  <c r="AQ233" i="26"/>
  <c r="AZ233" i="26" s="1" a="1"/>
  <c r="AZ233" i="26" s="1"/>
  <c r="AB230" i="26"/>
  <c r="AO109" i="26"/>
  <c r="E300" i="22"/>
  <c r="AB91" i="26"/>
  <c r="D511" i="22"/>
  <c r="AV52" i="26"/>
  <c r="AK5" i="26"/>
  <c r="BF141" i="26"/>
  <c r="T310" i="26"/>
  <c r="BM345" i="26"/>
  <c r="U285" i="26"/>
  <c r="BF136" i="26"/>
  <c r="T156" i="26"/>
  <c r="T295" i="26"/>
  <c r="BF288" i="26"/>
  <c r="E893" i="22"/>
  <c r="AQ261" i="26"/>
  <c r="AZ261" i="26" s="1" a="1"/>
  <c r="AZ261" i="26" s="1"/>
  <c r="Z103" i="26"/>
  <c r="AQ57" i="26"/>
  <c r="M174" i="26"/>
  <c r="N174" i="26" s="1" a="1"/>
  <c r="N174" i="26" s="1"/>
  <c r="R174" i="26" s="1"/>
  <c r="AH251" i="26"/>
  <c r="AJ102" i="26"/>
  <c r="E227" i="22"/>
  <c r="AV334" i="26"/>
  <c r="AK136" i="26"/>
  <c r="AG334" i="26"/>
  <c r="I219" i="26"/>
  <c r="P101" i="26"/>
  <c r="F405" i="22"/>
  <c r="AB90" i="26"/>
  <c r="T288" i="26"/>
  <c r="BM343" i="26"/>
  <c r="AR16" i="26"/>
  <c r="AT336" i="26"/>
  <c r="P62" i="26"/>
  <c r="AJ312" i="26"/>
  <c r="AT315" i="26"/>
  <c r="BA186" i="26"/>
  <c r="BD287" i="26"/>
  <c r="BA100" i="26"/>
  <c r="AO233" i="26"/>
  <c r="AS177" i="26"/>
  <c r="E451" i="22"/>
  <c r="AQ230" i="26"/>
  <c r="AA351" i="26"/>
  <c r="BA84" i="26"/>
  <c r="AF342" i="26"/>
  <c r="I131" i="26"/>
  <c r="T119" i="26"/>
  <c r="AB297" i="26"/>
  <c r="BD218" i="26"/>
  <c r="BD220" i="26" s="1"/>
  <c r="AO61" i="26"/>
  <c r="AQ275" i="26"/>
  <c r="AZ275" i="26" s="1" a="1"/>
  <c r="AZ275" i="26" s="1"/>
  <c r="BI58" i="26"/>
  <c r="AG34" i="26"/>
  <c r="AI112" i="26"/>
  <c r="AI308" i="26"/>
  <c r="AE10" i="26"/>
  <c r="M109" i="26"/>
  <c r="P284" i="26"/>
  <c r="BM68" i="26"/>
  <c r="AE270" i="26"/>
  <c r="Z321" i="26"/>
  <c r="I122" i="26"/>
  <c r="Z158" i="26"/>
  <c r="J361" i="26"/>
  <c r="T231" i="26"/>
  <c r="AB43" i="26"/>
  <c r="AU29" i="26"/>
  <c r="AT33" i="26"/>
  <c r="BE40" i="26"/>
  <c r="F61" i="22"/>
  <c r="I320" i="26"/>
  <c r="D642" i="22"/>
  <c r="AG271" i="26"/>
  <c r="D703" i="22"/>
  <c r="AA278" i="26"/>
  <c r="BH53" i="26"/>
  <c r="AG47" i="26"/>
  <c r="I349" i="26"/>
  <c r="AB218" i="26"/>
  <c r="D47" i="22"/>
  <c r="BI44" i="26"/>
  <c r="AI169" i="26"/>
  <c r="AH238" i="26"/>
  <c r="AH99" i="26"/>
  <c r="AE351" i="26"/>
  <c r="AR331" i="26"/>
  <c r="E514" i="22"/>
  <c r="M324" i="26"/>
  <c r="BA21" i="26"/>
  <c r="AA275" i="26"/>
  <c r="AB113" i="26"/>
  <c r="BM115" i="26"/>
  <c r="AS357" i="26"/>
  <c r="AR319" i="26"/>
  <c r="BD314" i="26"/>
  <c r="AU280" i="26"/>
  <c r="E797" i="22"/>
  <c r="AR114" i="26"/>
  <c r="J334" i="26"/>
  <c r="AG348" i="26"/>
  <c r="F623" i="22"/>
  <c r="U51" i="26"/>
  <c r="AE259" i="26"/>
  <c r="BE96" i="26"/>
  <c r="I357" i="26"/>
  <c r="AE352" i="26"/>
  <c r="BE363" i="26"/>
  <c r="J359" i="26"/>
  <c r="T134" i="26"/>
  <c r="AB166" i="26"/>
  <c r="U270" i="26"/>
  <c r="BF56" i="26"/>
  <c r="AG94" i="26"/>
  <c r="AA280" i="26"/>
  <c r="AG243" i="26"/>
  <c r="AT190" i="26"/>
  <c r="AV313" i="26"/>
  <c r="BF64" i="26"/>
  <c r="BH341" i="26"/>
  <c r="F736" i="22"/>
  <c r="T165" i="26"/>
  <c r="AE261" i="26"/>
  <c r="BC230" i="26"/>
  <c r="AQ146" i="26"/>
  <c r="P237" i="26"/>
  <c r="AA339" i="26"/>
  <c r="AB260" i="26"/>
  <c r="AV122" i="26"/>
  <c r="AE350" i="26"/>
  <c r="J35" i="26"/>
  <c r="AW61" i="26"/>
  <c r="BB61" i="26" s="1"/>
  <c r="BI118" i="26"/>
  <c r="M206" i="26"/>
  <c r="AV15" i="26"/>
  <c r="BH105" i="26"/>
  <c r="M268" i="26"/>
  <c r="AA122" i="26"/>
  <c r="C642" i="22"/>
  <c r="J296" i="26"/>
  <c r="AA319" i="26"/>
  <c r="AI105" i="26"/>
  <c r="I166" i="26"/>
  <c r="AO22" i="26"/>
  <c r="I183" i="26"/>
  <c r="AA288" i="26"/>
  <c r="BD270" i="26"/>
  <c r="AI114" i="26"/>
  <c r="U124" i="26"/>
  <c r="AJ269" i="26"/>
  <c r="BF319" i="26"/>
  <c r="BA56" i="26"/>
  <c r="BC84" i="26"/>
  <c r="BL84" i="26" s="1" a="1"/>
  <c r="BL84" i="26" s="1"/>
  <c r="T151" i="26"/>
  <c r="T74" i="26"/>
  <c r="BH180" i="26"/>
  <c r="J38" i="26"/>
  <c r="AV322" i="26"/>
  <c r="AS160" i="26"/>
  <c r="AF253" i="26"/>
  <c r="U314" i="26"/>
  <c r="C297" i="22"/>
  <c r="AW283" i="26"/>
  <c r="M68" i="26"/>
  <c r="AR308" i="26"/>
  <c r="BG290" i="26"/>
  <c r="F254" i="22"/>
  <c r="BD121" i="26"/>
  <c r="AV328" i="26"/>
  <c r="AK177" i="26"/>
  <c r="AO37" i="26"/>
  <c r="P92" i="26"/>
  <c r="AB204" i="26"/>
  <c r="AK187" i="26"/>
  <c r="I40" i="26"/>
  <c r="AR318" i="26"/>
  <c r="I277" i="26"/>
  <c r="AR246" i="26"/>
  <c r="BF211" i="26"/>
  <c r="AO311" i="26"/>
  <c r="M205" i="26"/>
  <c r="AU153" i="26"/>
  <c r="AJ326" i="26"/>
  <c r="E852" i="22"/>
  <c r="Z113" i="26"/>
  <c r="AU70" i="26"/>
  <c r="U118" i="26"/>
  <c r="AW287" i="26"/>
  <c r="AR249" i="26"/>
  <c r="C509" i="22"/>
  <c r="AA19" i="26"/>
  <c r="AJ331" i="26"/>
  <c r="BG133" i="26"/>
  <c r="D835" i="22"/>
  <c r="AI232" i="26"/>
  <c r="J232" i="26"/>
  <c r="AH138" i="26"/>
  <c r="J326" i="26"/>
  <c r="M186" i="26"/>
  <c r="N186" i="26" s="1" a="1"/>
  <c r="N186" i="26" s="1"/>
  <c r="R186" i="26" s="1"/>
  <c r="BI353" i="26"/>
  <c r="AW158" i="26"/>
  <c r="BE320" i="26"/>
  <c r="AV340" i="26"/>
  <c r="BF119" i="26"/>
  <c r="T279" i="26"/>
  <c r="J62" i="26"/>
  <c r="BG109" i="26"/>
  <c r="BF322" i="26"/>
  <c r="AB188" i="26"/>
  <c r="AU224" i="26"/>
  <c r="AQ224" i="26"/>
  <c r="P186" i="26"/>
  <c r="M18" i="26"/>
  <c r="BG20" i="26"/>
  <c r="BG89" i="26"/>
  <c r="AT357" i="26"/>
  <c r="BH128" i="26"/>
  <c r="AU272" i="26"/>
  <c r="J82" i="26"/>
  <c r="AJ98" i="26"/>
  <c r="C19" i="22"/>
  <c r="D190" i="22"/>
  <c r="BG236" i="26"/>
  <c r="E909" i="22"/>
  <c r="D283" i="22"/>
  <c r="J41" i="26"/>
  <c r="AF174" i="26"/>
  <c r="AB164" i="26"/>
  <c r="AQ175" i="26"/>
  <c r="AZ175" i="26" s="1" a="1"/>
  <c r="AZ175" i="26" s="1"/>
  <c r="I289" i="26"/>
  <c r="AG268" i="26"/>
  <c r="AV116" i="26"/>
  <c r="AG156" i="26"/>
  <c r="AR34" i="26"/>
  <c r="AQ329" i="26"/>
  <c r="AZ329" i="26" s="1" a="1"/>
  <c r="AZ329" i="26" s="1"/>
  <c r="AQ81" i="26"/>
  <c r="AT51" i="26"/>
  <c r="D760" i="22"/>
  <c r="AE16" i="26"/>
  <c r="AJ83" i="26"/>
  <c r="AA238" i="26"/>
  <c r="J97" i="26"/>
  <c r="J182" i="26"/>
  <c r="E410" i="22"/>
  <c r="P334" i="26"/>
  <c r="M22" i="26"/>
  <c r="AK173" i="26"/>
  <c r="AF270" i="26"/>
  <c r="BF166" i="26"/>
  <c r="BH159" i="26"/>
  <c r="BE284" i="26"/>
  <c r="C56" i="22"/>
  <c r="AB40" i="26"/>
  <c r="I193" i="26"/>
  <c r="BH327" i="26"/>
  <c r="AK312" i="26"/>
  <c r="AI129" i="26"/>
  <c r="AA51" i="26"/>
  <c r="BI173" i="26"/>
  <c r="AE117" i="26"/>
  <c r="BD254" i="26"/>
  <c r="BE176" i="26"/>
  <c r="AA186" i="26"/>
  <c r="BA322" i="26"/>
  <c r="M282" i="26"/>
  <c r="AU283" i="26"/>
  <c r="AW178" i="26"/>
  <c r="BB178" i="26" s="1"/>
  <c r="AA11" i="26"/>
  <c r="BE71" i="26"/>
  <c r="AE156" i="26"/>
  <c r="BM193" i="26"/>
  <c r="AH66" i="26"/>
  <c r="F635" i="22"/>
  <c r="BA282" i="26"/>
  <c r="AA76" i="26"/>
  <c r="BA153" i="26"/>
  <c r="E174" i="26"/>
  <c r="T234" i="26"/>
  <c r="AA296" i="26"/>
  <c r="F900" i="22"/>
  <c r="AJ73" i="26"/>
  <c r="AA156" i="26"/>
  <c r="F211" i="22"/>
  <c r="BD309" i="26"/>
  <c r="P155" i="26"/>
  <c r="T190" i="26"/>
  <c r="AG286" i="26"/>
  <c r="AT290" i="26"/>
  <c r="BD282" i="26"/>
  <c r="Z92" i="26"/>
  <c r="AT176" i="26"/>
  <c r="AG325" i="26"/>
  <c r="AQ243" i="26"/>
  <c r="BA123" i="26"/>
  <c r="M269" i="26"/>
  <c r="P113" i="26"/>
  <c r="D335" i="22"/>
  <c r="AS295" i="26"/>
  <c r="P153" i="26"/>
  <c r="BA250" i="26"/>
  <c r="I92" i="26"/>
  <c r="AW237" i="26"/>
  <c r="BI110" i="26"/>
  <c r="AW206" i="26"/>
  <c r="BH274" i="26"/>
  <c r="P353" i="26"/>
  <c r="BE114" i="26"/>
  <c r="AR38" i="26"/>
  <c r="AH279" i="26"/>
  <c r="T89" i="26"/>
  <c r="F128" i="22"/>
  <c r="BF123" i="26"/>
  <c r="I74" i="26"/>
  <c r="BC189" i="26"/>
  <c r="AH107" i="26"/>
  <c r="F77" i="22"/>
  <c r="Z283" i="26"/>
  <c r="BM76" i="26"/>
  <c r="BM363" i="26"/>
  <c r="U350" i="26"/>
  <c r="I212" i="26"/>
  <c r="H83" i="26"/>
  <c r="U262" i="26"/>
  <c r="AA36" i="26"/>
  <c r="AB75" i="26"/>
  <c r="Z346" i="26"/>
  <c r="C449" i="22"/>
  <c r="AU355" i="26"/>
  <c r="AR64" i="26"/>
  <c r="AR52" i="26"/>
  <c r="AB11" i="26"/>
  <c r="Z350" i="26"/>
  <c r="I354" i="26"/>
  <c r="BF82" i="26"/>
  <c r="F99" i="22"/>
  <c r="BF10" i="26"/>
  <c r="AA68" i="26"/>
  <c r="T277" i="26"/>
  <c r="AA193" i="26"/>
  <c r="AS118" i="26"/>
  <c r="P270" i="26"/>
  <c r="AI219" i="26"/>
  <c r="T164" i="26"/>
  <c r="AB286" i="26"/>
  <c r="AF175" i="26"/>
  <c r="AG315" i="26"/>
  <c r="AH352" i="26"/>
  <c r="E84" i="22"/>
  <c r="AK55" i="26"/>
  <c r="BC97" i="26"/>
  <c r="BL97" i="26" s="1" a="1"/>
  <c r="BL97" i="26" s="1"/>
  <c r="AH74" i="26"/>
  <c r="F688" i="22"/>
  <c r="J231" i="26"/>
  <c r="P339" i="26"/>
  <c r="BG362" i="26"/>
  <c r="AW285" i="26"/>
  <c r="BB285" i="26" s="1"/>
  <c r="BD261" i="26"/>
  <c r="AG193" i="26"/>
  <c r="AI230" i="26"/>
  <c r="M340" i="26"/>
  <c r="AQ334" i="26"/>
  <c r="AZ334" i="26" s="1" a="1"/>
  <c r="AZ334" i="26" s="1"/>
  <c r="AI171" i="26"/>
  <c r="D708" i="22"/>
  <c r="AK165" i="26"/>
  <c r="BH59" i="26"/>
  <c r="I321" i="26"/>
  <c r="AQ263" i="26"/>
  <c r="AJ297" i="26"/>
  <c r="AI261" i="26"/>
  <c r="BF206" i="26"/>
  <c r="P98" i="26"/>
  <c r="AH212" i="26"/>
  <c r="AB261" i="26"/>
  <c r="AE155" i="26"/>
  <c r="AJ350" i="26"/>
  <c r="BC303" i="26"/>
  <c r="P192" i="26"/>
  <c r="BD12" i="26"/>
  <c r="I64" i="26"/>
  <c r="I34" i="26"/>
  <c r="AA204" i="26"/>
  <c r="P333" i="26"/>
  <c r="F289" i="22"/>
  <c r="AI233" i="26"/>
  <c r="AG120" i="26"/>
  <c r="AA42" i="26"/>
  <c r="AW22" i="26"/>
  <c r="F68" i="22"/>
  <c r="AB235" i="26"/>
  <c r="T225" i="26"/>
  <c r="C900" i="22"/>
  <c r="M185" i="26"/>
  <c r="N185" i="26" s="1" a="1"/>
  <c r="N185" i="26" s="1"/>
  <c r="R185" i="26" s="1"/>
  <c r="I32" i="26"/>
  <c r="BH248" i="26"/>
  <c r="AO310" i="26"/>
  <c r="I45" i="26"/>
  <c r="AG358" i="26"/>
  <c r="AJ311" i="26"/>
  <c r="P48" i="26"/>
  <c r="E238" i="22"/>
  <c r="E234" i="22"/>
  <c r="BG61" i="26"/>
  <c r="AJ163" i="26"/>
  <c r="AQ173" i="26"/>
  <c r="AZ173" i="26" s="1" a="1"/>
  <c r="AZ173" i="26" s="1"/>
  <c r="AH121" i="26"/>
  <c r="H102" i="26"/>
  <c r="M11" i="26"/>
  <c r="N11" i="26" s="1" a="1"/>
  <c r="N11" i="26" s="1"/>
  <c r="R11" i="26" s="1"/>
  <c r="I52" i="26"/>
  <c r="AI333" i="26"/>
  <c r="J33" i="26"/>
  <c r="BH262" i="26"/>
  <c r="T236" i="26"/>
  <c r="AS319" i="26"/>
  <c r="AV363" i="26"/>
  <c r="BA345" i="26"/>
  <c r="BF187" i="26"/>
  <c r="BF318" i="26"/>
  <c r="D204" i="22"/>
  <c r="BG243" i="26"/>
  <c r="C635" i="22"/>
  <c r="C193" i="26"/>
  <c r="U335" i="26"/>
  <c r="Z326" i="26"/>
  <c r="BC247" i="26"/>
  <c r="BE231" i="26"/>
  <c r="U328" i="26"/>
  <c r="Z252" i="26"/>
  <c r="M329" i="26"/>
  <c r="AJ276" i="26"/>
  <c r="AF76" i="26"/>
  <c r="AO346" i="26"/>
  <c r="BM181" i="26"/>
  <c r="D617" i="22"/>
  <c r="J363" i="26"/>
  <c r="J73" i="26"/>
  <c r="BH58" i="26"/>
  <c r="I355" i="26"/>
  <c r="BD351" i="26"/>
  <c r="AS322" i="26"/>
  <c r="AT175" i="26"/>
  <c r="BF354" i="26"/>
  <c r="F923" i="22"/>
  <c r="AI33" i="26"/>
  <c r="P338" i="26"/>
  <c r="AR347" i="26"/>
  <c r="AV163" i="26"/>
  <c r="T96" i="26"/>
  <c r="P211" i="26"/>
  <c r="AB165" i="26"/>
  <c r="BE182" i="26"/>
  <c r="F256" i="22"/>
  <c r="J311" i="26"/>
  <c r="BG288" i="26"/>
  <c r="BD363" i="26"/>
  <c r="C613" i="22"/>
  <c r="F327" i="22"/>
  <c r="BI77" i="26"/>
  <c r="AK290" i="26"/>
  <c r="BF355" i="26"/>
  <c r="AH112" i="26"/>
  <c r="BH352" i="26"/>
  <c r="BG330" i="26"/>
  <c r="AE165" i="26"/>
  <c r="AE92" i="26"/>
  <c r="BF345" i="26"/>
  <c r="BG179" i="26"/>
  <c r="AQ183" i="26"/>
  <c r="BF349" i="26"/>
  <c r="U30" i="26"/>
  <c r="AB41" i="26"/>
  <c r="AO280" i="26"/>
  <c r="AB326" i="26"/>
  <c r="AE313" i="26"/>
  <c r="I338" i="26"/>
  <c r="AR339" i="26"/>
  <c r="BM127" i="26"/>
  <c r="E691" i="22"/>
  <c r="AK337" i="26"/>
  <c r="AI309" i="26"/>
  <c r="U233" i="26"/>
  <c r="AK348" i="26"/>
  <c r="AW243" i="26"/>
  <c r="AU199" i="26"/>
  <c r="AU200" i="26" s="1"/>
  <c r="AB211" i="26"/>
  <c r="U60" i="26"/>
  <c r="AU107" i="26"/>
  <c r="AT205" i="26"/>
  <c r="U168" i="26"/>
  <c r="AT232" i="26"/>
  <c r="AB29" i="26"/>
  <c r="P118" i="26"/>
  <c r="AO288" i="26"/>
  <c r="BF341" i="26"/>
  <c r="J99" i="26"/>
  <c r="AU90" i="26"/>
  <c r="AF218" i="26"/>
  <c r="AF220" i="26" s="1"/>
  <c r="Z192" i="26"/>
  <c r="AK40" i="26"/>
  <c r="Z191" i="26"/>
  <c r="U121" i="26"/>
  <c r="U93" i="26"/>
  <c r="BF263" i="26"/>
  <c r="AB289" i="26"/>
  <c r="AR101" i="26"/>
  <c r="BF173" i="26"/>
  <c r="AK46" i="26"/>
  <c r="M97" i="26"/>
  <c r="AU288" i="26"/>
  <c r="BC279" i="26"/>
  <c r="C551" i="22"/>
  <c r="AB10" i="26"/>
  <c r="BD90" i="26"/>
  <c r="E33" i="22"/>
  <c r="D637" i="22"/>
  <c r="BM271" i="26"/>
  <c r="BA321" i="26"/>
  <c r="AU350" i="26"/>
  <c r="J64" i="26"/>
  <c r="AW173" i="26"/>
  <c r="BI199" i="26"/>
  <c r="AS66" i="26"/>
  <c r="I133" i="26"/>
  <c r="AT325" i="26"/>
  <c r="E619" i="22"/>
  <c r="I251" i="26"/>
  <c r="BF62" i="26"/>
  <c r="AR323" i="26"/>
  <c r="I347" i="26"/>
  <c r="I260" i="26"/>
  <c r="AE167" i="26"/>
  <c r="AE178" i="26"/>
  <c r="AQ106" i="26"/>
  <c r="AZ106" i="26" s="1" a="1"/>
  <c r="AZ106" i="26" s="1"/>
  <c r="I35" i="26"/>
  <c r="AB52" i="26"/>
  <c r="BE349" i="26"/>
  <c r="AK93" i="26"/>
  <c r="F62" i="22"/>
  <c r="BE88" i="26"/>
  <c r="BH250" i="26"/>
  <c r="BI76" i="26"/>
  <c r="BN76" i="26" s="1"/>
  <c r="F758" i="22"/>
  <c r="P46" i="26"/>
  <c r="AA35" i="26"/>
  <c r="T174" i="26"/>
  <c r="AR248" i="26"/>
  <c r="AS81" i="26"/>
  <c r="P66" i="26"/>
  <c r="AB340" i="26"/>
  <c r="AK262" i="26"/>
  <c r="AJ63" i="26"/>
  <c r="BA97" i="26"/>
  <c r="AE107" i="26"/>
  <c r="AV97" i="26"/>
  <c r="BE16" i="26"/>
  <c r="J189" i="26"/>
  <c r="AU19" i="26"/>
  <c r="AK219" i="26"/>
  <c r="T303" i="26"/>
  <c r="AU119" i="26"/>
  <c r="U19" i="26"/>
  <c r="C502" i="22"/>
  <c r="Z118" i="26"/>
  <c r="AG324" i="26"/>
  <c r="BF272" i="26"/>
  <c r="AK327" i="26"/>
  <c r="AI270" i="26"/>
  <c r="BM116" i="26"/>
  <c r="BA124" i="26"/>
  <c r="C821" i="22"/>
  <c r="AA290" i="26"/>
  <c r="BE327" i="26"/>
  <c r="AO169" i="26"/>
  <c r="M276" i="26"/>
  <c r="F800" i="22"/>
  <c r="M339" i="26"/>
  <c r="C863" i="22"/>
  <c r="BF325" i="26"/>
  <c r="T75" i="26"/>
  <c r="AE281" i="26"/>
  <c r="C731" i="22"/>
  <c r="AF97" i="26"/>
  <c r="P289" i="26"/>
  <c r="AF115" i="26"/>
  <c r="M350" i="26"/>
  <c r="AV53" i="26"/>
  <c r="C573" i="22"/>
  <c r="Z123" i="26"/>
  <c r="AV315" i="26"/>
  <c r="Z139" i="26"/>
  <c r="C678" i="22"/>
  <c r="U104" i="26"/>
  <c r="AQ33" i="26"/>
  <c r="AZ33" i="26" s="1" a="1"/>
  <c r="AZ33" i="26" s="1"/>
  <c r="AU161" i="26"/>
  <c r="Z312" i="26"/>
  <c r="AW182" i="26"/>
  <c r="Z357" i="26"/>
  <c r="P117" i="26"/>
  <c r="BC95" i="26"/>
  <c r="M138" i="26"/>
  <c r="AE110" i="26"/>
  <c r="I353" i="26"/>
  <c r="AI356" i="26"/>
  <c r="C766" i="22"/>
  <c r="P83" i="26"/>
  <c r="F224" i="22"/>
  <c r="T336" i="26"/>
  <c r="V336" i="26" s="1"/>
  <c r="U81" i="26"/>
  <c r="BE362" i="26"/>
  <c r="C631" i="22"/>
  <c r="AT331" i="26"/>
  <c r="BE84" i="26"/>
  <c r="C89" i="22"/>
  <c r="U360" i="26"/>
  <c r="Z213" i="26"/>
  <c r="D860" i="22"/>
  <c r="AQ363" i="26"/>
  <c r="AZ363" i="26" s="1" a="1"/>
  <c r="AZ363" i="26" s="1"/>
  <c r="AA40" i="26"/>
  <c r="BE275" i="26"/>
  <c r="T361" i="26"/>
  <c r="AE133" i="26"/>
  <c r="AA191" i="26"/>
  <c r="U29" i="26"/>
  <c r="AT224" i="26"/>
  <c r="BA63" i="26"/>
  <c r="AW120" i="26"/>
  <c r="AH350" i="26"/>
  <c r="AQ312" i="26"/>
  <c r="AZ312" i="26" s="1" a="1"/>
  <c r="AZ312" i="26" s="1"/>
  <c r="AT119" i="26"/>
  <c r="AQ211" i="26"/>
  <c r="BD40" i="26"/>
  <c r="BH39" i="26"/>
  <c r="AH58" i="26"/>
  <c r="AA246" i="26"/>
  <c r="M250" i="26"/>
  <c r="BE35" i="26"/>
  <c r="I165" i="26"/>
  <c r="AT146" i="26"/>
  <c r="AT147" i="26" s="1"/>
  <c r="M346" i="26"/>
  <c r="U171" i="26"/>
  <c r="AU358" i="26"/>
  <c r="AR181" i="26"/>
  <c r="AV31" i="26"/>
  <c r="AF59" i="26"/>
  <c r="J71" i="26"/>
  <c r="J352" i="26"/>
  <c r="E464" i="22"/>
  <c r="AU313" i="26"/>
  <c r="AV262" i="26"/>
  <c r="AW253" i="26"/>
  <c r="BH73" i="26"/>
  <c r="AB168" i="26"/>
  <c r="U76" i="26"/>
  <c r="F851" i="22"/>
  <c r="BE185" i="26"/>
  <c r="BI337" i="26"/>
  <c r="AR71" i="26"/>
  <c r="BM356" i="26"/>
  <c r="AH38" i="26"/>
  <c r="AT311" i="26"/>
  <c r="BH322" i="26"/>
  <c r="P17" i="26"/>
  <c r="Z219" i="26"/>
  <c r="T160" i="26"/>
  <c r="AT211" i="26"/>
  <c r="AH193" i="26"/>
  <c r="E791" i="22"/>
  <c r="U180" i="26"/>
  <c r="BC132" i="26"/>
  <c r="BL132" i="26" s="1" a="1"/>
  <c r="BL132" i="26" s="1"/>
  <c r="AW14" i="26"/>
  <c r="D152" i="22"/>
  <c r="T268" i="26"/>
  <c r="AK83" i="26"/>
  <c r="AE271" i="26"/>
  <c r="AQ40" i="26"/>
  <c r="AZ40" i="26" s="1" a="1"/>
  <c r="AZ40" i="26" s="1"/>
  <c r="AX40" i="26" s="1"/>
  <c r="AY40" i="26" s="1"/>
  <c r="AF165" i="26"/>
  <c r="F472" i="22"/>
  <c r="BH276" i="26"/>
  <c r="AV212" i="26"/>
  <c r="AE336" i="26"/>
  <c r="BF308" i="26"/>
  <c r="D106" i="22"/>
  <c r="AQ308" i="26"/>
  <c r="BH156" i="26"/>
  <c r="P348" i="26"/>
  <c r="I213" i="26"/>
  <c r="BF342" i="26"/>
  <c r="AA21" i="26"/>
  <c r="AF194" i="26"/>
  <c r="E911" i="22"/>
  <c r="U37" i="26"/>
  <c r="M297" i="26"/>
  <c r="AH34" i="26"/>
  <c r="AQ159" i="26"/>
  <c r="AZ159" i="26" s="1" a="1"/>
  <c r="AZ159" i="26" s="1"/>
  <c r="AI206" i="26"/>
  <c r="AF186" i="26"/>
  <c r="AJ82" i="26"/>
  <c r="AA17" i="26"/>
  <c r="AB73" i="26"/>
  <c r="Z52" i="26"/>
  <c r="T133" i="26"/>
  <c r="AI357" i="26"/>
  <c r="BF235" i="26"/>
  <c r="BH167" i="26"/>
  <c r="AA111" i="26"/>
  <c r="BH14" i="26"/>
  <c r="BI22" i="26"/>
  <c r="AA23" i="26"/>
  <c r="T5" i="26"/>
  <c r="AI246" i="26"/>
  <c r="Z167" i="26"/>
  <c r="T334" i="26"/>
  <c r="BI47" i="26"/>
  <c r="AV290" i="26"/>
  <c r="F180" i="26"/>
  <c r="AB37" i="26"/>
  <c r="BA355" i="26"/>
  <c r="AB85" i="26"/>
  <c r="P133" i="26"/>
  <c r="AU354" i="26"/>
  <c r="F949" i="22"/>
  <c r="E500" i="22"/>
  <c r="D566" i="22"/>
  <c r="F761" i="22"/>
  <c r="E594" i="22"/>
  <c r="AB344" i="26"/>
  <c r="AO193" i="26"/>
  <c r="BD177" i="26"/>
  <c r="AS320" i="26"/>
  <c r="AA345" i="26"/>
  <c r="U70" i="26"/>
  <c r="BI189" i="26"/>
  <c r="AT314" i="26"/>
  <c r="C199" i="22"/>
  <c r="AU230" i="26"/>
  <c r="BC181" i="26"/>
  <c r="BL181" i="26" s="1" a="1"/>
  <c r="BL181" i="26" s="1"/>
  <c r="BH108" i="26"/>
  <c r="D259" i="26"/>
  <c r="AO268" i="26"/>
  <c r="F979" i="22"/>
  <c r="Z338" i="26"/>
  <c r="E809" i="22"/>
  <c r="AT337" i="26"/>
  <c r="AB184" i="26"/>
  <c r="J330" i="26"/>
  <c r="T101" i="26"/>
  <c r="I331" i="26"/>
  <c r="BD296" i="26"/>
  <c r="Z11" i="26"/>
  <c r="AG234" i="26"/>
  <c r="AU14" i="26"/>
  <c r="BG199" i="26"/>
  <c r="BG200" i="26" s="1"/>
  <c r="BI357" i="26"/>
  <c r="I107" i="26"/>
  <c r="BE69" i="26"/>
  <c r="T44" i="26"/>
  <c r="AF188" i="26"/>
  <c r="I84" i="26"/>
  <c r="AF179" i="26"/>
  <c r="AA224" i="26"/>
  <c r="AH100" i="26"/>
  <c r="I246" i="26"/>
  <c r="AJ188" i="26"/>
  <c r="AQ236" i="26"/>
  <c r="AZ236" i="26" s="1" a="1"/>
  <c r="AZ236" i="26" s="1"/>
  <c r="I66" i="26"/>
  <c r="J206" i="26"/>
  <c r="J354" i="26"/>
  <c r="AB128" i="26"/>
  <c r="AH165" i="26"/>
  <c r="AK171" i="26"/>
  <c r="AB283" i="26"/>
  <c r="BE98" i="26"/>
  <c r="U363" i="26"/>
  <c r="M273" i="26"/>
  <c r="BC161" i="26"/>
  <c r="BL161" i="26" s="1" a="1"/>
  <c r="BL161" i="26" s="1"/>
  <c r="BJ161" i="26" s="1"/>
  <c r="BK161" i="26" s="1"/>
  <c r="D930" i="22"/>
  <c r="Z284" i="26"/>
  <c r="AO309" i="26"/>
  <c r="J312" i="26"/>
  <c r="BD230" i="26"/>
  <c r="AQ337" i="26"/>
  <c r="AZ337" i="26" s="1" a="1"/>
  <c r="AZ337" i="26" s="1"/>
  <c r="I194" i="26"/>
  <c r="AB139" i="26"/>
  <c r="AT106" i="26"/>
  <c r="W124" i="26"/>
  <c r="AE5" i="26"/>
  <c r="AE348" i="26"/>
  <c r="BD160" i="26"/>
  <c r="BI88" i="26"/>
  <c r="BC5" i="26"/>
  <c r="AK128" i="26"/>
  <c r="T315" i="26"/>
  <c r="AG60" i="26"/>
  <c r="AK115" i="26"/>
  <c r="AR116" i="26"/>
  <c r="AU189" i="26"/>
  <c r="AO342" i="26"/>
  <c r="P177" i="26"/>
  <c r="BG14" i="26"/>
  <c r="AH358" i="26"/>
  <c r="BD138" i="26"/>
  <c r="AH346" i="26"/>
  <c r="AG333" i="26"/>
  <c r="BE297" i="26"/>
  <c r="BM298" i="26"/>
  <c r="AH232" i="26"/>
  <c r="BD32" i="26"/>
  <c r="BM263" i="26"/>
  <c r="J303" i="26"/>
  <c r="BH235" i="26"/>
  <c r="AK250" i="26"/>
  <c r="AS194" i="26"/>
  <c r="I285" i="26"/>
  <c r="AV138" i="26"/>
  <c r="AI269" i="26"/>
  <c r="BH249" i="26"/>
  <c r="AT245" i="26"/>
  <c r="D219" i="22"/>
  <c r="U18" i="26"/>
  <c r="BD205" i="26"/>
  <c r="AJ347" i="26"/>
  <c r="AB353" i="26"/>
  <c r="AB356" i="26"/>
  <c r="AT41" i="26"/>
  <c r="BD109" i="26"/>
  <c r="D114" i="22"/>
  <c r="M194" i="26"/>
  <c r="N194" i="26" s="1" a="1"/>
  <c r="N194" i="26" s="1"/>
  <c r="R194" i="26" s="1"/>
  <c r="AR35" i="26"/>
  <c r="BI363" i="26"/>
  <c r="BN363" i="26" s="1"/>
  <c r="AR297" i="26"/>
  <c r="AK135" i="26"/>
  <c r="BI321" i="26"/>
  <c r="E723" i="22"/>
  <c r="T85" i="26"/>
  <c r="M114" i="26"/>
  <c r="T98" i="26"/>
  <c r="BH76" i="26"/>
  <c r="P281" i="26"/>
  <c r="T67" i="26"/>
  <c r="V67" i="26" s="1"/>
  <c r="Z55" i="26"/>
  <c r="D714" i="22"/>
  <c r="AT288" i="26"/>
  <c r="AK297" i="26"/>
  <c r="AQ182" i="26"/>
  <c r="AZ182" i="26" s="1" a="1"/>
  <c r="AZ182" i="26" s="1"/>
  <c r="AX182" i="26" s="1"/>
  <c r="AY182" i="26" s="1"/>
  <c r="U243" i="26"/>
  <c r="AQ248" i="26"/>
  <c r="AU163" i="26"/>
  <c r="AI350" i="26"/>
  <c r="D28" i="22"/>
  <c r="T339" i="26"/>
  <c r="AF212" i="26"/>
  <c r="AG361" i="26"/>
  <c r="BC298" i="26"/>
  <c r="BL298" i="26" s="1" a="1"/>
  <c r="BL298" i="26" s="1"/>
  <c r="E699" i="22"/>
  <c r="BD99" i="26"/>
  <c r="BG277" i="26"/>
  <c r="AJ277" i="26"/>
  <c r="T281" i="26"/>
  <c r="V281" i="26" s="1"/>
  <c r="M284" i="26"/>
  <c r="AW236" i="26"/>
  <c r="AA133" i="26"/>
  <c r="T113" i="26"/>
  <c r="BF114" i="26"/>
  <c r="P104" i="26"/>
  <c r="AB320" i="26"/>
  <c r="P254" i="26"/>
  <c r="BG234" i="26"/>
  <c r="AG84" i="26"/>
  <c r="AR359" i="26"/>
  <c r="AO327" i="26"/>
  <c r="AG279" i="26"/>
  <c r="AJ357" i="26"/>
  <c r="AH46" i="26"/>
  <c r="T169" i="26"/>
  <c r="AO175" i="26"/>
  <c r="Z87" i="26"/>
  <c r="AG81" i="26"/>
  <c r="C63" i="22"/>
  <c r="E438" i="22"/>
  <c r="P321" i="26"/>
  <c r="I28" i="26"/>
  <c r="AH230" i="26"/>
  <c r="AF284" i="26"/>
  <c r="AF233" i="26"/>
  <c r="D897" i="22"/>
  <c r="AI133" i="26"/>
  <c r="BG352" i="26"/>
  <c r="M49" i="26"/>
  <c r="T252" i="26"/>
  <c r="I118" i="26"/>
  <c r="P273" i="26"/>
  <c r="AI175" i="26"/>
  <c r="AR60" i="26"/>
  <c r="E626" i="22"/>
  <c r="BM101" i="26"/>
  <c r="AF281" i="26"/>
  <c r="E907" i="22"/>
  <c r="BD303" i="26"/>
  <c r="BD304" i="26" s="1"/>
  <c r="AF152" i="26"/>
  <c r="M36" i="26"/>
  <c r="P314" i="26"/>
  <c r="AG311" i="26"/>
  <c r="AK86" i="26"/>
  <c r="C418" i="22"/>
  <c r="P296" i="26"/>
  <c r="J169" i="26"/>
  <c r="P61" i="26"/>
  <c r="BE343" i="26"/>
  <c r="BA181" i="26"/>
  <c r="AH44" i="26"/>
  <c r="C50" i="22"/>
  <c r="F676" i="22"/>
  <c r="D668" i="22"/>
  <c r="F323" i="22"/>
  <c r="AT121" i="26"/>
  <c r="U14" i="26"/>
  <c r="AB336" i="26"/>
  <c r="AT248" i="26"/>
  <c r="AR338" i="26"/>
  <c r="BM155" i="26"/>
  <c r="P263" i="26"/>
  <c r="E759" i="22"/>
  <c r="BI295" i="26"/>
  <c r="BI146" i="26"/>
  <c r="AG114" i="26"/>
  <c r="AE45" i="26"/>
  <c r="E882" i="22"/>
  <c r="AG199" i="26"/>
  <c r="AG200" i="26" s="1"/>
  <c r="AU248" i="26"/>
  <c r="BF310" i="26"/>
  <c r="AH312" i="26"/>
  <c r="U136" i="26"/>
  <c r="AV17" i="26"/>
  <c r="BG163" i="26"/>
  <c r="D391" i="22"/>
  <c r="BE298" i="26"/>
  <c r="AB61" i="26"/>
  <c r="AA67" i="26"/>
  <c r="BD190" i="26"/>
  <c r="AW152" i="26"/>
  <c r="BH103" i="26"/>
  <c r="F168" i="26"/>
  <c r="I361" i="26"/>
  <c r="AS192" i="26"/>
  <c r="BI330" i="26"/>
  <c r="BM86" i="26"/>
  <c r="AO337" i="26"/>
  <c r="AA20" i="26"/>
  <c r="Z178" i="26"/>
  <c r="BM233" i="26"/>
  <c r="I287" i="26"/>
  <c r="AI184" i="26"/>
  <c r="BH38" i="26"/>
  <c r="E859" i="22"/>
  <c r="AG349" i="26"/>
  <c r="BH312" i="26"/>
  <c r="AJ111" i="26"/>
  <c r="AF236" i="26"/>
  <c r="AH326" i="26"/>
  <c r="U284" i="26"/>
  <c r="BI102" i="26"/>
  <c r="BG331" i="26"/>
  <c r="AT12" i="26"/>
  <c r="P82" i="26"/>
  <c r="BH135" i="26"/>
  <c r="AK98" i="26"/>
  <c r="C472" i="22"/>
  <c r="F51" i="22"/>
  <c r="AQ335" i="26"/>
  <c r="AZ335" i="26" s="1" a="1"/>
  <c r="AZ335" i="26" s="1"/>
  <c r="BD134" i="26"/>
  <c r="BH219" i="26"/>
  <c r="U236" i="26"/>
  <c r="T43" i="26"/>
  <c r="V43" i="26" s="1"/>
  <c r="AK288" i="26"/>
  <c r="AP288" i="26" s="1"/>
  <c r="U123" i="26"/>
  <c r="AV168" i="26"/>
  <c r="BM105" i="26"/>
  <c r="BM357" i="26"/>
  <c r="AK101" i="26"/>
  <c r="AP101" i="26" s="1"/>
  <c r="BE46" i="26"/>
  <c r="T167" i="26"/>
  <c r="BG363" i="26"/>
  <c r="AJ108" i="26"/>
  <c r="AQ105" i="26"/>
  <c r="AZ105" i="26" s="1" a="1"/>
  <c r="AZ105" i="26" s="1"/>
  <c r="AA180" i="26"/>
  <c r="M42" i="26"/>
  <c r="P268" i="26"/>
  <c r="BE354" i="26"/>
  <c r="AG344" i="26"/>
  <c r="AH296" i="26"/>
  <c r="AW31" i="26"/>
  <c r="AO58" i="26"/>
  <c r="BC162" i="26"/>
  <c r="BL162" i="26" s="1" a="1"/>
  <c r="BL162" i="26" s="1"/>
  <c r="AO359" i="26"/>
  <c r="Z75" i="26"/>
  <c r="AJ94" i="26"/>
  <c r="D857" i="22"/>
  <c r="I346" i="26"/>
  <c r="AK225" i="26"/>
  <c r="AP225" i="26" s="1"/>
  <c r="AW308" i="26"/>
  <c r="T176" i="26"/>
  <c r="Z360" i="26"/>
  <c r="AB335" i="26"/>
  <c r="J315" i="26"/>
  <c r="J159" i="26"/>
  <c r="BE41" i="26"/>
  <c r="AI23" i="26"/>
  <c r="D944" i="22"/>
  <c r="AH356" i="26"/>
  <c r="F955" i="22"/>
  <c r="W342" i="26"/>
  <c r="AB112" i="26"/>
  <c r="M123" i="26"/>
  <c r="BC173" i="26"/>
  <c r="BL173" i="26" s="1" a="1"/>
  <c r="BL173" i="26" s="1"/>
  <c r="BJ173" i="26" s="1"/>
  <c r="BK173" i="26" s="1"/>
  <c r="T92" i="26"/>
  <c r="Z88" i="26"/>
  <c r="AB199" i="26"/>
  <c r="AO21" i="26"/>
  <c r="BC139" i="26"/>
  <c r="E716" i="22"/>
  <c r="AH333" i="26"/>
  <c r="AG49" i="26"/>
  <c r="AS10" i="26"/>
  <c r="F319" i="26"/>
  <c r="AT340" i="26"/>
  <c r="E875" i="22"/>
  <c r="T23" i="26"/>
  <c r="BG238" i="26"/>
  <c r="AB238" i="26"/>
  <c r="AG322" i="26"/>
  <c r="T321" i="26"/>
  <c r="V321" i="26" s="1"/>
  <c r="AK186" i="26"/>
  <c r="AB192" i="26"/>
  <c r="BG259" i="26"/>
  <c r="BA348" i="26"/>
  <c r="BD86" i="26"/>
  <c r="BH100" i="26"/>
  <c r="E122" i="22"/>
  <c r="AF251" i="26"/>
  <c r="T297" i="26"/>
  <c r="BF89" i="26"/>
  <c r="AQ189" i="26"/>
  <c r="AG141" i="26"/>
  <c r="AI138" i="26"/>
  <c r="AV314" i="26"/>
  <c r="BA251" i="26"/>
  <c r="AO87" i="26"/>
  <c r="T37" i="26"/>
  <c r="V37" i="26" s="1"/>
  <c r="U353" i="26"/>
  <c r="BA76" i="26"/>
  <c r="M61" i="26"/>
  <c r="AU84" i="26"/>
  <c r="AJ273" i="26"/>
  <c r="E343" i="22"/>
  <c r="M53" i="26"/>
  <c r="AK318" i="26"/>
  <c r="AK95" i="26"/>
  <c r="AV346" i="26"/>
  <c r="M191" i="26"/>
  <c r="N191" i="26" s="1" a="1"/>
  <c r="N191" i="26" s="1"/>
  <c r="R191" i="26" s="1"/>
  <c r="AT139" i="26"/>
  <c r="AW153" i="26"/>
  <c r="BB153" i="26" s="1"/>
  <c r="P53" i="26"/>
  <c r="J344" i="26"/>
  <c r="F75" i="22"/>
  <c r="AA155" i="26"/>
  <c r="T338" i="26"/>
  <c r="J288" i="26"/>
  <c r="Z33" i="26"/>
  <c r="BF254" i="26"/>
  <c r="BF219" i="26"/>
  <c r="BI49" i="26"/>
  <c r="BN49" i="26" s="1"/>
  <c r="H69" i="26"/>
  <c r="BC92" i="26"/>
  <c r="D500" i="22"/>
  <c r="BC320" i="26"/>
  <c r="BL320" i="26" s="1" a="1"/>
  <c r="BL320" i="26" s="1"/>
  <c r="M331" i="26"/>
  <c r="AU136" i="26"/>
  <c r="BC326" i="26"/>
  <c r="BL326" i="26" s="1" a="1"/>
  <c r="BL326" i="26" s="1"/>
  <c r="AV103" i="26"/>
  <c r="F839" i="22"/>
  <c r="E936" i="22"/>
  <c r="AI284" i="26"/>
  <c r="AB31" i="26"/>
  <c r="AQ338" i="26"/>
  <c r="AZ338" i="26" s="1" a="1"/>
  <c r="AZ338" i="26" s="1"/>
  <c r="AX338" i="26" s="1"/>
  <c r="AY338" i="26" s="1"/>
  <c r="M85" i="26"/>
  <c r="BA78" i="26"/>
  <c r="C186" i="22"/>
  <c r="D169" i="22"/>
  <c r="F444" i="22"/>
  <c r="AO322" i="26"/>
  <c r="M134" i="26"/>
  <c r="U244" i="26"/>
  <c r="P37" i="26"/>
  <c r="BG50" i="26"/>
  <c r="AR89" i="26"/>
  <c r="F139" i="22"/>
  <c r="BH347" i="26"/>
  <c r="AO162" i="26"/>
  <c r="C793" i="22"/>
  <c r="AA174" i="26"/>
  <c r="AH231" i="26"/>
  <c r="BE341" i="26"/>
  <c r="I245" i="26"/>
  <c r="AA324" i="26"/>
  <c r="M20" i="26"/>
  <c r="AQ219" i="26"/>
  <c r="C210" i="22"/>
  <c r="U163" i="26"/>
  <c r="AJ170" i="26"/>
  <c r="AA340" i="26"/>
  <c r="AW260" i="26"/>
  <c r="BA54" i="26"/>
  <c r="BG252" i="26"/>
  <c r="E187" i="22"/>
  <c r="BM108" i="26"/>
  <c r="D850" i="22"/>
  <c r="D216" i="22"/>
  <c r="BA326" i="26"/>
  <c r="D309" i="22"/>
  <c r="AJ282" i="26"/>
  <c r="P138" i="26"/>
  <c r="J109" i="26"/>
  <c r="AV192" i="26"/>
  <c r="BA107" i="26"/>
  <c r="BC317" i="26"/>
  <c r="F668" i="22"/>
  <c r="BG260" i="26"/>
  <c r="BA82" i="26"/>
  <c r="AO213" i="26"/>
  <c r="F355" i="26"/>
  <c r="AV281" i="26"/>
  <c r="AS53" i="26"/>
  <c r="J179" i="26"/>
  <c r="BH363" i="26"/>
  <c r="BF80" i="26"/>
  <c r="I180" i="26"/>
  <c r="Z233" i="26"/>
  <c r="AW355" i="26"/>
  <c r="BB355" i="26" s="1"/>
  <c r="BH118" i="26"/>
  <c r="I342" i="26"/>
  <c r="P88" i="26"/>
  <c r="P252" i="26"/>
  <c r="BA346" i="26"/>
  <c r="BC182" i="26"/>
  <c r="BL182" i="26" s="1" a="1"/>
  <c r="BL182" i="26" s="1"/>
  <c r="BI311" i="26"/>
  <c r="Z46" i="26"/>
  <c r="T111" i="26"/>
  <c r="V111" i="26" s="1"/>
  <c r="U249" i="26"/>
  <c r="AG62" i="26"/>
  <c r="AJ298" i="26"/>
  <c r="AT346" i="26"/>
  <c r="C324" i="26"/>
  <c r="I160" i="26"/>
  <c r="D421" i="22"/>
  <c r="D701" i="22"/>
  <c r="Z297" i="26"/>
  <c r="BG172" i="26"/>
  <c r="Z355" i="26"/>
  <c r="T94" i="26"/>
  <c r="I253" i="26"/>
  <c r="E44" i="22"/>
  <c r="AS183" i="26"/>
  <c r="BG101" i="26"/>
  <c r="T298" i="26"/>
  <c r="Z225" i="26"/>
  <c r="AB187" i="26"/>
  <c r="AO69" i="26"/>
  <c r="AH284" i="26"/>
  <c r="F640" i="22"/>
  <c r="F593" i="22"/>
  <c r="AF237" i="26"/>
  <c r="F641" i="22"/>
  <c r="T253" i="26"/>
  <c r="U279" i="26"/>
  <c r="M70" i="26"/>
  <c r="E971" i="22"/>
  <c r="AA329" i="26"/>
  <c r="AB21" i="26"/>
  <c r="AR312" i="26"/>
  <c r="BC362" i="26"/>
  <c r="BL362" i="26" s="1" a="1"/>
  <c r="BL362" i="26" s="1"/>
  <c r="AV355" i="26"/>
  <c r="AI71" i="26"/>
  <c r="AW58" i="26"/>
  <c r="BG81" i="26"/>
  <c r="E150" i="22"/>
  <c r="BI190" i="26"/>
  <c r="F421" i="22"/>
  <c r="AW188" i="26"/>
  <c r="J81" i="26"/>
  <c r="J194" i="26"/>
  <c r="BC356" i="26"/>
  <c r="BL356" i="26" s="1" a="1"/>
  <c r="BL356" i="26" s="1"/>
  <c r="J245" i="26"/>
  <c r="U259" i="26"/>
  <c r="AE180" i="26"/>
  <c r="AO174" i="26"/>
  <c r="I136" i="26"/>
  <c r="Z31" i="26"/>
  <c r="D890" i="22"/>
  <c r="C925" i="22"/>
  <c r="AB311" i="26"/>
  <c r="AA65" i="26"/>
  <c r="C882" i="22"/>
  <c r="AA330" i="26"/>
  <c r="BF170" i="26"/>
  <c r="AT68" i="26"/>
  <c r="BA362" i="26"/>
  <c r="T357" i="26"/>
  <c r="AK363" i="26"/>
  <c r="AB355" i="26"/>
  <c r="AT90" i="26"/>
  <c r="I82" i="26"/>
  <c r="BG355" i="26"/>
  <c r="AJ318" i="26"/>
  <c r="E940" i="22"/>
  <c r="E764" i="22"/>
  <c r="AA104" i="26"/>
  <c r="AS199" i="26"/>
  <c r="AS200" i="26" s="1"/>
  <c r="F56" i="22"/>
  <c r="AG15" i="26"/>
  <c r="BF329" i="26"/>
  <c r="D682" i="22"/>
  <c r="M322" i="26"/>
  <c r="AB15" i="26"/>
  <c r="AV296" i="26"/>
  <c r="D231" i="22"/>
  <c r="BE160" i="26"/>
  <c r="AH184" i="26"/>
  <c r="P47" i="26"/>
  <c r="AV177" i="26"/>
  <c r="BH237" i="26"/>
  <c r="AI321" i="26"/>
  <c r="AK62" i="26"/>
  <c r="D611" i="22"/>
  <c r="AR190" i="26"/>
  <c r="F480" i="22"/>
  <c r="T33" i="26"/>
  <c r="J115" i="26"/>
  <c r="P132" i="26"/>
  <c r="BA55" i="26"/>
  <c r="BG350" i="26"/>
  <c r="AF158" i="26"/>
  <c r="D506" i="22"/>
  <c r="BF23" i="26"/>
  <c r="AF37" i="26"/>
  <c r="AT177" i="26"/>
  <c r="AJ5" i="26"/>
  <c r="AJ6" i="26" s="1"/>
  <c r="AK156" i="26"/>
  <c r="AO289" i="26"/>
  <c r="AS355" i="26"/>
  <c r="AB179" i="26"/>
  <c r="M100" i="26"/>
  <c r="AJ251" i="26"/>
  <c r="J72" i="26"/>
  <c r="AA263" i="26"/>
  <c r="AQ168" i="26"/>
  <c r="AZ168" i="26" s="1" a="1"/>
  <c r="AZ168" i="26" s="1"/>
  <c r="BG151" i="26"/>
  <c r="AQ268" i="26"/>
  <c r="D35" i="26"/>
  <c r="Z236" i="26"/>
  <c r="AT13" i="26"/>
  <c r="D181" i="22"/>
  <c r="AQ191" i="26"/>
  <c r="AZ191" i="26" s="1" a="1"/>
  <c r="AZ191" i="26" s="1"/>
  <c r="AF347" i="26"/>
  <c r="I20" i="26"/>
  <c r="D712" i="22"/>
  <c r="AJ52" i="26"/>
  <c r="BM57" i="26"/>
  <c r="AO166" i="26"/>
  <c r="BH162" i="26"/>
  <c r="P172" i="26"/>
  <c r="BE164" i="26"/>
  <c r="BI14" i="26"/>
  <c r="BC235" i="26"/>
  <c r="BL235" i="26" s="1" a="1"/>
  <c r="BL235" i="26" s="1"/>
  <c r="BM309" i="26"/>
  <c r="F232" i="22"/>
  <c r="D230" i="22"/>
  <c r="BC114" i="26"/>
  <c r="D135" i="22"/>
  <c r="BH356" i="26"/>
  <c r="U102" i="26"/>
  <c r="AF273" i="26"/>
  <c r="AF96" i="26"/>
  <c r="AE175" i="26"/>
  <c r="E997" i="22"/>
  <c r="BD238" i="26"/>
  <c r="AU362" i="26"/>
  <c r="AG40" i="26"/>
  <c r="BI93" i="26"/>
  <c r="BH157" i="26"/>
  <c r="AG89" i="26"/>
  <c r="D550" i="22"/>
  <c r="AU137" i="26"/>
  <c r="E192" i="22"/>
  <c r="AV358" i="26"/>
  <c r="I48" i="26"/>
  <c r="AB186" i="26"/>
  <c r="I330" i="26"/>
  <c r="Z339" i="26"/>
  <c r="AB62" i="26"/>
  <c r="BG186" i="26"/>
  <c r="BI350" i="26"/>
  <c r="BN350" i="26" s="1"/>
  <c r="C69" i="22"/>
  <c r="P40" i="26"/>
  <c r="AW57" i="26"/>
  <c r="BE346" i="26"/>
  <c r="BH152" i="26"/>
  <c r="AQ153" i="26"/>
  <c r="J341" i="26"/>
  <c r="BC238" i="26"/>
  <c r="BL238" i="26" s="1" a="1"/>
  <c r="BL238" i="26" s="1"/>
  <c r="M79" i="26"/>
  <c r="AE360" i="26"/>
  <c r="AE65" i="26"/>
  <c r="BM18" i="26"/>
  <c r="Z89" i="26"/>
  <c r="BC187" i="26"/>
  <c r="Z262" i="26"/>
  <c r="AB349" i="26"/>
  <c r="AS276" i="26"/>
  <c r="E662" i="22"/>
  <c r="AB122" i="26"/>
  <c r="BE91" i="26"/>
  <c r="AK94" i="26"/>
  <c r="AP94" i="26" s="1"/>
  <c r="BH269" i="26"/>
  <c r="AB115" i="26"/>
  <c r="AK194" i="26"/>
  <c r="AA322" i="26"/>
  <c r="AO321" i="26"/>
  <c r="AQ356" i="26"/>
  <c r="AZ356" i="26" s="1" a="1"/>
  <c r="AZ356" i="26" s="1"/>
  <c r="F833" i="22"/>
  <c r="AO351" i="26"/>
  <c r="AI135" i="26"/>
  <c r="BG231" i="26"/>
  <c r="AG73" i="26"/>
  <c r="W319" i="26"/>
  <c r="Z278" i="26"/>
  <c r="AA176" i="26"/>
  <c r="BF331" i="26"/>
  <c r="Z68" i="26"/>
  <c r="M180" i="26"/>
  <c r="N180" i="26" s="1" a="1"/>
  <c r="N180" i="26" s="1"/>
  <c r="R180" i="26" s="1"/>
  <c r="J118" i="26"/>
  <c r="AG140" i="26"/>
  <c r="AE243" i="26"/>
  <c r="I362" i="26"/>
  <c r="C400" i="22"/>
  <c r="F632" i="22"/>
  <c r="F105" i="22"/>
  <c r="AI337" i="26"/>
  <c r="BI285" i="26"/>
  <c r="Z272" i="26"/>
  <c r="AA363" i="26"/>
  <c r="AK20" i="26"/>
  <c r="AU126" i="26"/>
  <c r="AB67" i="26"/>
  <c r="M253" i="26"/>
  <c r="AB231" i="26"/>
  <c r="T63" i="26"/>
  <c r="V63" i="26" s="1"/>
  <c r="M63" i="26"/>
  <c r="BF5" i="26"/>
  <c r="BF6" i="26" s="1"/>
  <c r="C92" i="22"/>
  <c r="AT173" i="26"/>
  <c r="AF272" i="26"/>
  <c r="BG74" i="26"/>
  <c r="E30" i="22"/>
  <c r="AO138" i="26"/>
  <c r="AR80" i="26"/>
  <c r="AS88" i="26"/>
  <c r="AU98" i="26"/>
  <c r="I29" i="26"/>
  <c r="BE351" i="26"/>
  <c r="D133" i="22"/>
  <c r="AQ22" i="26"/>
  <c r="AZ22" i="26" s="1" a="1"/>
  <c r="AZ22" i="26" s="1"/>
  <c r="AX22" i="26" s="1"/>
  <c r="AY22" i="26" s="1"/>
  <c r="AG116" i="26"/>
  <c r="AA334" i="26"/>
  <c r="AG273" i="26"/>
  <c r="J247" i="26"/>
  <c r="Z155" i="26"/>
  <c r="AI245" i="26"/>
  <c r="Z245" i="26"/>
  <c r="AJ319" i="26"/>
  <c r="BC135" i="26"/>
  <c r="BL135" i="26" s="1" a="1"/>
  <c r="BL135" i="26" s="1"/>
  <c r="AK345" i="26"/>
  <c r="BG282" i="26"/>
  <c r="BG354" i="26"/>
  <c r="BA105" i="26"/>
  <c r="AB175" i="26"/>
  <c r="I359" i="26"/>
  <c r="AR344" i="26"/>
  <c r="AQ98" i="26"/>
  <c r="F594" i="22"/>
  <c r="E787" i="22"/>
  <c r="BH289" i="26"/>
  <c r="AF16" i="26"/>
  <c r="AF41" i="26"/>
  <c r="E381" i="22"/>
  <c r="AT101" i="26"/>
  <c r="U277" i="26"/>
  <c r="AK355" i="26"/>
  <c r="I280" i="26"/>
  <c r="BA260" i="26"/>
  <c r="BI82" i="26"/>
  <c r="BN82" i="26" s="1"/>
  <c r="AB177" i="26"/>
  <c r="AE83" i="26"/>
  <c r="AJ235" i="26"/>
  <c r="D789" i="22"/>
  <c r="AQ135" i="26"/>
  <c r="AZ135" i="26" s="1" a="1"/>
  <c r="AZ135" i="26" s="1"/>
  <c r="AX135" i="26" s="1"/>
  <c r="AY135" i="26" s="1"/>
  <c r="AH104" i="26"/>
  <c r="BD175" i="26"/>
  <c r="AO204" i="26"/>
  <c r="AB159" i="26"/>
  <c r="BE283" i="26"/>
  <c r="U332" i="26"/>
  <c r="D81" i="22"/>
  <c r="P165" i="26"/>
  <c r="BD186" i="26"/>
  <c r="E613" i="22"/>
  <c r="I139" i="26"/>
  <c r="AA352" i="26"/>
  <c r="T183" i="26"/>
  <c r="P43" i="26"/>
  <c r="AT153" i="26"/>
  <c r="M333" i="26"/>
  <c r="AH80" i="26"/>
  <c r="AQ132" i="26"/>
  <c r="AZ132" i="26" s="1" a="1"/>
  <c r="AZ132" i="26" s="1"/>
  <c r="AO14" i="26"/>
  <c r="E37" i="22"/>
  <c r="T132" i="26"/>
  <c r="V132" i="26" s="1"/>
  <c r="I319" i="26"/>
  <c r="M161" i="26"/>
  <c r="N161" i="26" s="1" a="1"/>
  <c r="N161" i="26" s="1"/>
  <c r="R161" i="26" s="1"/>
  <c r="AB106" i="26"/>
  <c r="AB354" i="26"/>
  <c r="U64" i="26"/>
  <c r="BF353" i="26"/>
  <c r="E703" i="22"/>
  <c r="AQ44" i="26"/>
  <c r="AZ44" i="26" s="1" a="1"/>
  <c r="AZ44" i="26" s="1"/>
  <c r="AO35" i="26"/>
  <c r="BE30" i="26"/>
  <c r="BC15" i="26"/>
  <c r="BL15" i="26" s="1" a="1"/>
  <c r="BL15" i="26" s="1"/>
  <c r="D443" i="22"/>
  <c r="BC273" i="26"/>
  <c r="BL273" i="26" s="1" a="1"/>
  <c r="BL273" i="26" s="1"/>
  <c r="BJ273" i="26" s="1"/>
  <c r="BK273" i="26" s="1"/>
  <c r="D141" i="22"/>
  <c r="T355" i="26"/>
  <c r="AS311" i="26"/>
  <c r="J46" i="26"/>
  <c r="BD311" i="26"/>
  <c r="U178" i="26"/>
  <c r="M15" i="26"/>
  <c r="M357" i="26"/>
  <c r="J268" i="26"/>
  <c r="AG270" i="26"/>
  <c r="AW334" i="26"/>
  <c r="BI237" i="26"/>
  <c r="AI283" i="26"/>
  <c r="M270" i="26"/>
  <c r="BF97" i="26"/>
  <c r="AS308" i="26"/>
  <c r="U184" i="26"/>
  <c r="AH118" i="26"/>
  <c r="M13" i="26"/>
  <c r="AG176" i="26"/>
  <c r="I254" i="26"/>
  <c r="F395" i="22"/>
  <c r="AA284" i="26"/>
  <c r="AQ187" i="26"/>
  <c r="AS285" i="26"/>
  <c r="Z45" i="26"/>
  <c r="BD53" i="26"/>
  <c r="T177" i="26"/>
  <c r="BH189" i="26"/>
  <c r="F207" i="22"/>
  <c r="AV185" i="26"/>
  <c r="AA117" i="26"/>
  <c r="BG69" i="26"/>
  <c r="BE340" i="26"/>
  <c r="AK78" i="26"/>
  <c r="AV118" i="26"/>
  <c r="AW320" i="26"/>
  <c r="AG111" i="26"/>
  <c r="D446" i="22"/>
  <c r="E252" i="22"/>
  <c r="U52" i="26"/>
  <c r="C131" i="22"/>
  <c r="I184" i="26"/>
  <c r="BA347" i="26"/>
  <c r="AG313" i="26"/>
  <c r="AB134" i="26"/>
  <c r="AW12" i="26"/>
  <c r="AQ28" i="26"/>
  <c r="F474" i="22"/>
  <c r="AB124" i="26"/>
  <c r="AU212" i="26"/>
  <c r="U339" i="26"/>
  <c r="Z95" i="26"/>
  <c r="AJ72" i="26"/>
  <c r="AT350" i="26"/>
  <c r="E156" i="22"/>
  <c r="Z329" i="26"/>
  <c r="AR61" i="26"/>
  <c r="T73" i="26"/>
  <c r="V73" i="26" s="1"/>
  <c r="D266" i="22"/>
  <c r="C841" i="22"/>
  <c r="F281" i="22"/>
  <c r="BC312" i="26"/>
  <c r="BL312" i="26" s="1" a="1"/>
  <c r="BL312" i="26" s="1"/>
  <c r="AB351" i="26"/>
  <c r="AW312" i="26"/>
  <c r="AV341" i="26"/>
  <c r="BA246" i="26"/>
  <c r="H170" i="26"/>
  <c r="U342" i="26"/>
  <c r="AH235" i="26"/>
  <c r="BH151" i="26"/>
  <c r="D425" i="22"/>
  <c r="U151" i="26"/>
  <c r="BC348" i="26"/>
  <c r="BL348" i="26" s="1" a="1"/>
  <c r="BL348" i="26" s="1"/>
  <c r="BJ348" i="26" s="1"/>
  <c r="BK348" i="26" s="1"/>
  <c r="J45" i="26"/>
  <c r="I95" i="26"/>
  <c r="BA280" i="26"/>
  <c r="AR231" i="26"/>
  <c r="D972" i="22"/>
  <c r="BG262" i="26"/>
  <c r="BE81" i="26"/>
  <c r="AV345" i="26"/>
  <c r="AO333" i="26"/>
  <c r="Z137" i="26"/>
  <c r="AV123" i="26"/>
  <c r="AT356" i="26"/>
  <c r="BD129" i="26"/>
  <c r="Z237" i="26"/>
  <c r="J59" i="26"/>
  <c r="BH30" i="26"/>
  <c r="BD244" i="26"/>
  <c r="AG352" i="26"/>
  <c r="BI139" i="26"/>
  <c r="BF63" i="26"/>
  <c r="AU57" i="26"/>
  <c r="AG194" i="26"/>
  <c r="E995" i="22"/>
  <c r="AI168" i="26"/>
  <c r="AB176" i="26"/>
  <c r="AB109" i="26"/>
  <c r="Z254" i="26"/>
  <c r="BF357" i="26"/>
  <c r="P123" i="26"/>
  <c r="I22" i="26"/>
  <c r="BC160" i="26"/>
  <c r="BL160" i="26" s="1" a="1"/>
  <c r="BL160" i="26" s="1"/>
  <c r="AK317" i="26"/>
  <c r="J113" i="26"/>
  <c r="J17" i="26"/>
  <c r="AV213" i="26"/>
  <c r="F244" i="22"/>
  <c r="J284" i="26"/>
  <c r="AW233" i="26"/>
  <c r="BB233" i="26" s="1"/>
  <c r="F830" i="22"/>
  <c r="BE342" i="26"/>
  <c r="C105" i="22"/>
  <c r="BA343" i="26"/>
  <c r="I157" i="26"/>
  <c r="BC79" i="26"/>
  <c r="BL79" i="26" s="1" a="1"/>
  <c r="BL79" i="26" s="1"/>
  <c r="E98" i="22"/>
  <c r="AH349" i="26"/>
  <c r="M130" i="26"/>
  <c r="N130" i="26" s="1" a="1"/>
  <c r="N130" i="26" s="1"/>
  <c r="R130" i="26" s="1"/>
  <c r="BG325" i="26"/>
  <c r="AO259" i="26"/>
  <c r="BI212" i="26"/>
  <c r="BA165" i="26"/>
  <c r="F777" i="22"/>
  <c r="P194" i="26"/>
  <c r="AF351" i="26"/>
  <c r="AV324" i="26"/>
  <c r="J11" i="26"/>
  <c r="AV353" i="26"/>
  <c r="AT5" i="26"/>
  <c r="AT6" i="26" s="1"/>
  <c r="BM335" i="26"/>
  <c r="Z74" i="26"/>
  <c r="BA206" i="26"/>
  <c r="AU170" i="26"/>
  <c r="AE338" i="26"/>
  <c r="AB174" i="26"/>
  <c r="AA325" i="26"/>
  <c r="BH278" i="26"/>
  <c r="AJ246" i="26"/>
  <c r="AR146" i="26"/>
  <c r="AR147" i="26" s="1"/>
  <c r="BF44" i="26"/>
  <c r="BM102" i="26"/>
  <c r="AF36" i="26"/>
  <c r="E353" i="26"/>
  <c r="I141" i="26"/>
  <c r="U199" i="26"/>
  <c r="AB308" i="26"/>
  <c r="BM259" i="26"/>
  <c r="AS213" i="26"/>
  <c r="E695" i="22"/>
  <c r="AS246" i="26"/>
  <c r="BI359" i="26"/>
  <c r="AI288" i="26"/>
  <c r="AB5" i="26"/>
  <c r="E165" i="22"/>
  <c r="AA285" i="26"/>
  <c r="D583" i="22"/>
  <c r="T211" i="26"/>
  <c r="V211" i="26" s="1"/>
  <c r="C983" i="22"/>
  <c r="Z129" i="26"/>
  <c r="AG109" i="26"/>
  <c r="T333" i="26"/>
  <c r="AB14" i="26"/>
  <c r="AG135" i="26"/>
  <c r="D899" i="22"/>
  <c r="F554" i="22"/>
  <c r="AG308" i="26"/>
  <c r="M287" i="26"/>
  <c r="E964" i="22"/>
  <c r="BI154" i="26"/>
  <c r="AW356" i="26"/>
  <c r="E244" i="22"/>
  <c r="BA333" i="26"/>
  <c r="AE235" i="26"/>
  <c r="M316" i="26"/>
  <c r="AJ11" i="26"/>
  <c r="M342" i="26"/>
  <c r="J308" i="26"/>
  <c r="T330" i="26"/>
  <c r="AK224" i="26"/>
  <c r="BG112" i="26"/>
  <c r="BF289" i="26"/>
  <c r="AS32" i="26"/>
  <c r="AF15" i="26"/>
  <c r="BI259" i="26"/>
  <c r="D336" i="22"/>
  <c r="BF344" i="26"/>
  <c r="AG5" i="26"/>
  <c r="AG6" i="26" s="1"/>
  <c r="BI277" i="26"/>
  <c r="BN277" i="26" s="1"/>
  <c r="C956" i="22"/>
  <c r="M303" i="26"/>
  <c r="AE290" i="26"/>
  <c r="M321" i="26"/>
  <c r="AT165" i="26"/>
  <c r="AS69" i="26"/>
  <c r="BE356" i="26"/>
  <c r="AH353" i="26"/>
  <c r="AW342" i="26"/>
  <c r="BG107" i="26"/>
  <c r="AO183" i="26"/>
  <c r="AV59" i="26"/>
  <c r="BA311" i="26"/>
  <c r="I225" i="26"/>
  <c r="P349" i="26"/>
  <c r="AA146" i="26"/>
  <c r="AQ138" i="26"/>
  <c r="AZ138" i="26" s="1" a="1"/>
  <c r="AZ138" i="26" s="1"/>
  <c r="U287" i="26"/>
  <c r="AW176" i="26"/>
  <c r="AK354" i="26"/>
  <c r="BD123" i="26"/>
  <c r="BD112" i="26"/>
  <c r="J343" i="26"/>
  <c r="P95" i="26"/>
  <c r="AE185" i="26"/>
  <c r="BE191" i="26"/>
  <c r="AB170" i="26"/>
  <c r="AB23" i="26"/>
  <c r="AJ314" i="26"/>
  <c r="AT159" i="26"/>
  <c r="AO176" i="26"/>
  <c r="AQ162" i="26"/>
  <c r="AZ162" i="26" s="1" a="1"/>
  <c r="AZ162" i="26" s="1"/>
  <c r="Z289" i="26"/>
  <c r="AG64" i="26"/>
  <c r="BD161" i="26"/>
  <c r="M332" i="26"/>
  <c r="AB287" i="26"/>
  <c r="AS135" i="26"/>
  <c r="U268" i="26"/>
  <c r="I172" i="26"/>
  <c r="AA34" i="26"/>
  <c r="BG185" i="26"/>
  <c r="AO32" i="26"/>
  <c r="AT344" i="26"/>
  <c r="BI313" i="26"/>
  <c r="AT133" i="26"/>
  <c r="T114" i="26"/>
  <c r="V114" i="26" s="1"/>
  <c r="P182" i="26"/>
  <c r="BD362" i="26"/>
  <c r="E551" i="22"/>
  <c r="BF259" i="26"/>
  <c r="BG33" i="26"/>
  <c r="F633" i="22"/>
  <c r="AA184" i="26"/>
  <c r="J108" i="26"/>
  <c r="P105" i="26"/>
  <c r="AW160" i="26"/>
  <c r="BB160" i="26" s="1"/>
  <c r="U77" i="26"/>
  <c r="AB63" i="26"/>
  <c r="AJ54" i="26"/>
  <c r="AU326" i="26"/>
  <c r="BD360" i="26"/>
  <c r="AE189" i="26"/>
  <c r="BG98" i="26"/>
  <c r="BF113" i="26"/>
  <c r="E285" i="22"/>
  <c r="AQ359" i="26"/>
  <c r="AZ359" i="26" s="1" a="1"/>
  <c r="AZ359" i="26" s="1"/>
  <c r="AG48" i="26"/>
  <c r="BA155" i="26"/>
  <c r="AE46" i="26"/>
  <c r="T81" i="26"/>
  <c r="V81" i="26" s="1"/>
  <c r="M288" i="26"/>
  <c r="AW133" i="26"/>
  <c r="BM65" i="26"/>
  <c r="AA354" i="26"/>
  <c r="I14" i="26"/>
  <c r="C438" i="22"/>
  <c r="AE321" i="26"/>
  <c r="BA135" i="26"/>
  <c r="AQ35" i="26"/>
  <c r="BC325" i="26"/>
  <c r="BL325" i="26" s="1" a="1"/>
  <c r="BL325" i="26" s="1"/>
  <c r="BF297" i="26"/>
  <c r="AR250" i="26"/>
  <c r="BC290" i="26"/>
  <c r="BL290" i="26" s="1" a="1"/>
  <c r="BL290" i="26" s="1"/>
  <c r="BJ290" i="26" s="1"/>
  <c r="BK290" i="26" s="1"/>
  <c r="AF128" i="26"/>
  <c r="BH81" i="26"/>
  <c r="AF277" i="26"/>
  <c r="I339" i="26"/>
  <c r="AA282" i="26"/>
  <c r="AJ346" i="26"/>
  <c r="I249" i="26"/>
  <c r="P337" i="26"/>
  <c r="I132" i="26"/>
  <c r="BM278" i="26"/>
  <c r="BI166" i="26"/>
  <c r="E915" i="22"/>
  <c r="BA270" i="26"/>
  <c r="AR238" i="26"/>
  <c r="J237" i="26"/>
  <c r="AJ363" i="26"/>
  <c r="AI79" i="26"/>
  <c r="AW157" i="26"/>
  <c r="BE109" i="26"/>
  <c r="U275" i="26"/>
  <c r="AT16" i="26"/>
  <c r="AJ59" i="26"/>
  <c r="E436" i="22"/>
  <c r="BA360" i="26"/>
  <c r="BM85" i="26"/>
  <c r="AO290" i="26"/>
  <c r="I189" i="26"/>
  <c r="AT313" i="26"/>
  <c r="AE61" i="26"/>
  <c r="C610" i="22"/>
  <c r="AW10" i="26"/>
  <c r="D736" i="22"/>
  <c r="P130" i="26"/>
  <c r="AO129" i="26"/>
  <c r="I105" i="26"/>
  <c r="AG93" i="26"/>
  <c r="AF353" i="26"/>
  <c r="F187" i="22"/>
  <c r="BE344" i="26"/>
  <c r="BC101" i="26"/>
  <c r="BE332" i="26"/>
  <c r="M160" i="26"/>
  <c r="N160" i="26" s="1" a="1"/>
  <c r="N160" i="26" s="1"/>
  <c r="R160" i="26" s="1"/>
  <c r="P271" i="26"/>
  <c r="AH334" i="26"/>
  <c r="D427" i="22"/>
  <c r="AT100" i="26"/>
  <c r="T238" i="26"/>
  <c r="V238" i="26" s="1"/>
  <c r="AS77" i="26"/>
  <c r="AE234" i="26"/>
  <c r="T93" i="26"/>
  <c r="V93" i="26" s="1"/>
  <c r="AU324" i="26"/>
  <c r="F601" i="22"/>
  <c r="AI126" i="26"/>
  <c r="AS231" i="26"/>
  <c r="BD353" i="26"/>
  <c r="AA254" i="26"/>
  <c r="BD275" i="26"/>
  <c r="AI278" i="26"/>
  <c r="T16" i="26"/>
  <c r="AW183" i="26"/>
  <c r="AB72" i="26"/>
  <c r="AA13" i="26"/>
  <c r="Z125" i="26"/>
  <c r="BE123" i="26"/>
  <c r="AQ118" i="26"/>
  <c r="AZ118" i="26" s="1" a="1"/>
  <c r="AZ118" i="26" s="1"/>
  <c r="AA30" i="26"/>
  <c r="AV285" i="26"/>
  <c r="T345" i="26"/>
  <c r="T125" i="26"/>
  <c r="AJ295" i="26"/>
  <c r="AQ281" i="26"/>
  <c r="AZ281" i="26" s="1" a="1"/>
  <c r="AZ281" i="26" s="1"/>
  <c r="C269" i="22"/>
  <c r="AO163" i="26"/>
  <c r="AR276" i="26"/>
  <c r="F627" i="22"/>
  <c r="M47" i="26"/>
  <c r="U12" i="26"/>
  <c r="AA252" i="26"/>
  <c r="J283" i="26"/>
  <c r="Z358" i="26"/>
  <c r="AI125" i="26"/>
  <c r="U282" i="26"/>
  <c r="AB328" i="26"/>
  <c r="BE281" i="26"/>
  <c r="AV274" i="26"/>
  <c r="BI60" i="26"/>
  <c r="AK21" i="26"/>
  <c r="AP21" i="26" s="1"/>
  <c r="E536" i="22"/>
  <c r="AF181" i="26"/>
  <c r="E427" i="22"/>
  <c r="AB183" i="26"/>
  <c r="Z133" i="26"/>
  <c r="J22" i="26"/>
  <c r="M290" i="26"/>
  <c r="AJ161" i="26"/>
  <c r="AG254" i="26"/>
  <c r="P89" i="26"/>
  <c r="AH85" i="26"/>
  <c r="BF22" i="26"/>
  <c r="U345" i="26"/>
  <c r="Z35" i="26"/>
  <c r="AG323" i="26"/>
  <c r="D450" i="22"/>
  <c r="P131" i="26"/>
  <c r="AE109" i="26"/>
  <c r="M29" i="26"/>
  <c r="AA92" i="26"/>
  <c r="BH218" i="26"/>
  <c r="BH220" i="26" s="1"/>
  <c r="BG356" i="26"/>
  <c r="F644" i="22"/>
  <c r="AK59" i="26"/>
  <c r="BH234" i="26"/>
  <c r="AU79" i="26"/>
  <c r="T296" i="26"/>
  <c r="AS54" i="26"/>
  <c r="AU363" i="26"/>
  <c r="BE288" i="26"/>
  <c r="I73" i="26"/>
  <c r="F952" i="22"/>
  <c r="AG29" i="26"/>
  <c r="P248" i="26"/>
  <c r="AB160" i="26"/>
  <c r="U94" i="26"/>
  <c r="AA316" i="26"/>
  <c r="AG295" i="26"/>
  <c r="BC113" i="26"/>
  <c r="BL113" i="26" s="1" a="1"/>
  <c r="BL113" i="26" s="1"/>
  <c r="BJ113" i="26" s="1"/>
  <c r="BK113" i="26" s="1"/>
  <c r="E247" i="22"/>
  <c r="BC89" i="26"/>
  <c r="BL89" i="26" s="1" a="1"/>
  <c r="BL89" i="26" s="1"/>
  <c r="BA96" i="26"/>
  <c r="E805" i="22"/>
  <c r="P343" i="26"/>
  <c r="J30" i="26"/>
  <c r="P231" i="26"/>
  <c r="M166" i="26"/>
  <c r="N166" i="26" s="1" a="1"/>
  <c r="N166" i="26" s="1"/>
  <c r="R166" i="26" s="1"/>
  <c r="BH172" i="26"/>
  <c r="AS326" i="26"/>
  <c r="AI128" i="26"/>
  <c r="BM281" i="26"/>
  <c r="F169" i="22"/>
  <c r="AO260" i="26"/>
  <c r="AW59" i="26"/>
  <c r="AS287" i="26"/>
  <c r="T282" i="26"/>
  <c r="V282" i="26" s="1"/>
  <c r="AA283" i="26"/>
  <c r="AS132" i="26"/>
  <c r="AG28" i="26"/>
  <c r="BF30" i="26"/>
  <c r="BH355" i="26"/>
  <c r="C660" i="22"/>
  <c r="AG163" i="26"/>
  <c r="BD131" i="26"/>
  <c r="AA331" i="26"/>
  <c r="AR204" i="26"/>
  <c r="AI244" i="26"/>
  <c r="AB34" i="26"/>
  <c r="AH268" i="26"/>
  <c r="E166" i="22"/>
  <c r="T353" i="26"/>
  <c r="V353" i="26" s="1"/>
  <c r="Z117" i="26"/>
  <c r="AK169" i="26"/>
  <c r="AP169" i="26" s="1"/>
  <c r="M58" i="26"/>
  <c r="F146" i="22"/>
  <c r="I178" i="26"/>
  <c r="E657" i="22"/>
  <c r="BE126" i="26"/>
  <c r="BE152" i="26"/>
  <c r="AS298" i="26"/>
  <c r="AV187" i="26"/>
  <c r="AT166" i="26"/>
  <c r="AO66" i="26"/>
  <c r="AA312" i="26"/>
  <c r="BM137" i="26"/>
  <c r="AS186" i="26"/>
  <c r="F776" i="22"/>
  <c r="M156" i="26"/>
  <c r="N156" i="26" s="1" a="1"/>
  <c r="N156" i="26" s="1"/>
  <c r="R156" i="26" s="1"/>
  <c r="BG347" i="26"/>
  <c r="BC259" i="26"/>
  <c r="I191" i="26"/>
  <c r="AV100" i="26"/>
  <c r="P108" i="26"/>
  <c r="J28" i="26"/>
  <c r="BE115" i="26"/>
  <c r="AA121" i="26"/>
  <c r="BI67" i="26"/>
  <c r="BN67" i="26" s="1"/>
  <c r="T55" i="26"/>
  <c r="V55" i="26" s="1"/>
  <c r="BD272" i="26"/>
  <c r="J270" i="26"/>
  <c r="Z44" i="26"/>
  <c r="C644" i="22"/>
  <c r="F859" i="22"/>
  <c r="BE113" i="26"/>
  <c r="AR123" i="26"/>
  <c r="BM124" i="26"/>
  <c r="AH315" i="26"/>
  <c r="AW146" i="26"/>
  <c r="AA287" i="26"/>
  <c r="Z327" i="26"/>
  <c r="J321" i="26"/>
  <c r="BI48" i="26"/>
  <c r="Z115" i="26"/>
  <c r="BC41" i="26"/>
  <c r="BL41" i="26" s="1" a="1"/>
  <c r="BL41" i="26" s="1"/>
  <c r="J79" i="26"/>
  <c r="AS338" i="26"/>
  <c r="AH155" i="26"/>
  <c r="F391" i="22"/>
  <c r="T269" i="26"/>
  <c r="AU63" i="26"/>
  <c r="AB346" i="26"/>
  <c r="AU191" i="26"/>
  <c r="J116" i="26"/>
  <c r="AA344" i="26"/>
  <c r="BD89" i="26"/>
  <c r="AJ205" i="26"/>
  <c r="M48" i="26"/>
  <c r="AB129" i="26"/>
  <c r="AW112" i="26"/>
  <c r="AJ146" i="26"/>
  <c r="AJ147" i="26" s="1"/>
  <c r="AH278" i="26"/>
  <c r="Z97" i="26"/>
  <c r="Z244" i="26"/>
  <c r="Z59" i="26"/>
  <c r="AR321" i="26"/>
  <c r="BD320" i="26"/>
  <c r="BA87" i="26"/>
  <c r="Z17" i="26"/>
  <c r="AG12" i="26"/>
  <c r="E77" i="22"/>
  <c r="AV68" i="26"/>
  <c r="U103" i="26"/>
  <c r="E462" i="22"/>
  <c r="M341" i="26"/>
  <c r="AR298" i="26"/>
  <c r="AO281" i="26"/>
  <c r="AE70" i="26"/>
  <c r="I313" i="26"/>
  <c r="C679" i="22"/>
  <c r="AB358" i="26"/>
  <c r="M247" i="26"/>
  <c r="C90" i="22"/>
  <c r="AJ284" i="26"/>
  <c r="AF331" i="26"/>
  <c r="BG120" i="26"/>
  <c r="J16" i="26"/>
  <c r="AJ238" i="26"/>
  <c r="BI62" i="26"/>
  <c r="AQ45" i="26"/>
  <c r="AZ45" i="26" s="1" a="1"/>
  <c r="AZ45" i="26" s="1"/>
  <c r="T51" i="26"/>
  <c r="V51" i="26" s="1"/>
  <c r="I233" i="26"/>
  <c r="P354" i="26"/>
  <c r="I120" i="26"/>
  <c r="P54" i="26"/>
  <c r="F755" i="22"/>
  <c r="BF112" i="26"/>
  <c r="BA172" i="26"/>
  <c r="AB312" i="26"/>
  <c r="M83" i="26"/>
  <c r="BG341" i="26"/>
  <c r="BE358" i="26"/>
  <c r="AW199" i="26"/>
  <c r="AK330" i="26"/>
  <c r="AI49" i="26"/>
  <c r="AE105" i="26"/>
  <c r="AJ245" i="26"/>
  <c r="BE247" i="26"/>
  <c r="I152" i="26"/>
  <c r="Z310" i="26"/>
  <c r="AE29" i="26"/>
  <c r="BD61" i="26"/>
  <c r="M235" i="26"/>
  <c r="N235" i="26" s="1" a="1"/>
  <c r="N235" i="26" s="1"/>
  <c r="R235" i="26" s="1"/>
  <c r="AO231" i="26"/>
  <c r="AG151" i="26"/>
  <c r="Z176" i="26"/>
  <c r="M43" i="26"/>
  <c r="P251" i="26"/>
  <c r="Z28" i="26"/>
  <c r="AW352" i="26"/>
  <c r="AT82" i="26"/>
  <c r="BE101" i="26"/>
  <c r="W72" i="26"/>
  <c r="AR153" i="26"/>
  <c r="AE37" i="26"/>
  <c r="G163" i="26"/>
  <c r="BE268" i="26"/>
  <c r="T185" i="26"/>
  <c r="M283" i="26"/>
  <c r="Z104" i="26"/>
  <c r="U47" i="26"/>
  <c r="BI115" i="26"/>
  <c r="BN115" i="26" s="1"/>
  <c r="E874" i="22"/>
  <c r="BI323" i="26"/>
  <c r="BN323" i="26" s="1"/>
  <c r="J325" i="26"/>
  <c r="AU243" i="26"/>
  <c r="BG218" i="26"/>
  <c r="AT66" i="26"/>
  <c r="W181" i="26"/>
  <c r="BF59" i="26"/>
  <c r="C107" i="22"/>
  <c r="BC233" i="26"/>
  <c r="BL233" i="26" s="1" a="1"/>
  <c r="BL233" i="26" s="1"/>
  <c r="BA327" i="26"/>
  <c r="AS345" i="26"/>
  <c r="M67" i="26"/>
  <c r="AE335" i="26"/>
  <c r="AF297" i="26"/>
  <c r="AS175" i="26"/>
  <c r="BA11" i="26"/>
  <c r="Z77" i="26"/>
  <c r="AI43" i="26"/>
  <c r="AV282" i="26"/>
  <c r="BC281" i="26"/>
  <c r="BL281" i="26" s="1" a="1"/>
  <c r="BL281" i="26" s="1"/>
  <c r="J271" i="26"/>
  <c r="J323" i="26"/>
  <c r="AT44" i="26"/>
  <c r="AR324" i="26"/>
  <c r="AT250" i="26"/>
  <c r="M169" i="26"/>
  <c r="N169" i="26" s="1" a="1"/>
  <c r="N169" i="26" s="1"/>
  <c r="R169" i="26" s="1"/>
  <c r="AK339" i="26"/>
  <c r="AE288" i="26"/>
  <c r="F287" i="22"/>
  <c r="BF233" i="26"/>
  <c r="I94" i="26"/>
  <c r="BC122" i="26"/>
  <c r="BL122" i="26" s="1" a="1"/>
  <c r="BL122" i="26" s="1"/>
  <c r="BI286" i="26"/>
  <c r="Z362" i="26"/>
  <c r="U97" i="26"/>
  <c r="Z110" i="26"/>
  <c r="F313" i="22"/>
  <c r="F430" i="22"/>
  <c r="J126" i="26"/>
  <c r="J272" i="26"/>
  <c r="AG189" i="26"/>
  <c r="BF358" i="26"/>
  <c r="AK127" i="26"/>
  <c r="AT48" i="26"/>
  <c r="AV309" i="26"/>
  <c r="C362" i="22"/>
  <c r="W185" i="26"/>
  <c r="D656" i="22"/>
  <c r="D247" i="22"/>
  <c r="AT355" i="26"/>
  <c r="BI303" i="26"/>
  <c r="I70" i="26"/>
  <c r="M363" i="26"/>
  <c r="M80" i="26"/>
  <c r="I5" i="26"/>
  <c r="U28" i="26"/>
  <c r="AA317" i="26"/>
  <c r="E737" i="22"/>
  <c r="AA97" i="26"/>
  <c r="M179" i="26"/>
  <c r="N179" i="26" s="1" a="1"/>
  <c r="N179" i="26" s="1"/>
  <c r="R179" i="26" s="1"/>
  <c r="AR120" i="26"/>
  <c r="BH165" i="26"/>
  <c r="M261" i="26"/>
  <c r="AG78" i="26"/>
  <c r="P10" i="26"/>
  <c r="BF192" i="26"/>
  <c r="AI172" i="26"/>
  <c r="F266" i="22"/>
  <c r="E280" i="22"/>
  <c r="P34" i="26"/>
  <c r="BF337" i="26"/>
  <c r="AQ85" i="26"/>
  <c r="AZ85" i="26" s="1" a="1"/>
  <c r="AZ85" i="26" s="1"/>
  <c r="BE218" i="26"/>
  <c r="BI271" i="26"/>
  <c r="BN271" i="26" s="1"/>
  <c r="BC333" i="26"/>
  <c r="BL333" i="26" s="1" a="1"/>
  <c r="BL333" i="26" s="1"/>
  <c r="Z341" i="26"/>
  <c r="AK332" i="26"/>
  <c r="AG53" i="26"/>
  <c r="AF89" i="26"/>
  <c r="T224" i="26"/>
  <c r="Z37" i="26"/>
  <c r="Z47" i="26"/>
  <c r="AQ167" i="26"/>
  <c r="AZ167" i="26" s="1" a="1"/>
  <c r="AZ167" i="26" s="1"/>
  <c r="AT246" i="26"/>
  <c r="BE250" i="26"/>
  <c r="BG131" i="26"/>
  <c r="AS28" i="26"/>
  <c r="E374" i="22"/>
  <c r="F203" i="22"/>
  <c r="U131" i="26"/>
  <c r="AH308" i="26"/>
  <c r="AA49" i="26"/>
  <c r="AT191" i="26"/>
  <c r="AV338" i="26"/>
  <c r="AH189" i="26"/>
  <c r="AV237" i="26"/>
  <c r="AI67" i="26"/>
  <c r="AT174" i="26"/>
  <c r="BE65" i="26"/>
  <c r="D989" i="22"/>
  <c r="BD35" i="26"/>
  <c r="E304" i="22"/>
  <c r="AQ246" i="26"/>
  <c r="BF316" i="26"/>
  <c r="AA129" i="26"/>
  <c r="AQ38" i="26"/>
  <c r="Z70" i="26"/>
  <c r="Z259" i="26"/>
  <c r="AH342" i="26"/>
  <c r="AK114" i="26"/>
  <c r="AP114" i="26" s="1"/>
  <c r="M225" i="26"/>
  <c r="M319" i="26"/>
  <c r="N319" i="26" s="1" a="1"/>
  <c r="N319" i="26" s="1"/>
  <c r="R319" i="26" s="1"/>
  <c r="AV310" i="26"/>
  <c r="BM290" i="26"/>
  <c r="BM94" i="26"/>
  <c r="AW78" i="26"/>
  <c r="BB78" i="26" s="1"/>
  <c r="D189" i="26"/>
  <c r="L189" i="26" s="1" a="1"/>
  <c r="L189" i="26" s="1"/>
  <c r="BM45" i="26"/>
  <c r="AU219" i="26"/>
  <c r="AA53" i="26"/>
  <c r="AF153" i="26"/>
  <c r="E124" i="22"/>
  <c r="AB20" i="26"/>
  <c r="BD21" i="26"/>
  <c r="BD174" i="26"/>
  <c r="T173" i="26"/>
  <c r="Z322" i="26"/>
  <c r="BC319" i="26"/>
  <c r="BL319" i="26" s="1" a="1"/>
  <c r="BL319" i="26" s="1"/>
  <c r="J338" i="26"/>
  <c r="AF155" i="26"/>
  <c r="AU133" i="26"/>
  <c r="BM138" i="26"/>
  <c r="C334" i="26"/>
  <c r="I159" i="26"/>
  <c r="AI334" i="26"/>
  <c r="C162" i="22"/>
  <c r="BM318" i="26"/>
  <c r="AF352" i="26"/>
  <c r="AR280" i="26"/>
  <c r="AR162" i="26"/>
  <c r="AI281" i="26"/>
  <c r="AT238" i="26"/>
  <c r="AV91" i="26"/>
  <c r="AH224" i="26"/>
  <c r="AH226" i="26" s="1"/>
  <c r="Z38" i="26"/>
  <c r="AS243" i="26"/>
  <c r="J68" i="26"/>
  <c r="D12" i="22"/>
  <c r="BE253" i="26"/>
  <c r="BD93" i="26"/>
  <c r="F78" i="22"/>
  <c r="BH19" i="26"/>
  <c r="J353" i="26"/>
  <c r="U246" i="26"/>
  <c r="AA213" i="26"/>
  <c r="BH244" i="26"/>
  <c r="BC180" i="26"/>
  <c r="AE108" i="26"/>
  <c r="C735" i="22"/>
  <c r="AS92" i="26"/>
  <c r="AT199" i="26"/>
  <c r="AT200" i="26" s="1"/>
  <c r="Z76" i="26"/>
  <c r="AH273" i="26"/>
  <c r="C468" i="22"/>
  <c r="F708" i="22"/>
  <c r="BH280" i="26"/>
  <c r="U72" i="26"/>
  <c r="H219" i="26"/>
  <c r="D323" i="22"/>
  <c r="AJ288" i="26"/>
  <c r="T284" i="26"/>
  <c r="V284" i="26" s="1"/>
  <c r="Z185" i="26"/>
  <c r="AU171" i="26"/>
  <c r="F773" i="22"/>
  <c r="D700" i="22"/>
  <c r="I325" i="26"/>
  <c r="BM156" i="26"/>
  <c r="AR66" i="26"/>
  <c r="J105" i="26"/>
  <c r="BI193" i="26"/>
  <c r="BN193" i="26" s="1"/>
  <c r="J57" i="26"/>
  <c r="E363" i="22"/>
  <c r="U283" i="26"/>
  <c r="AE347" i="26"/>
  <c r="AO40" i="26"/>
  <c r="AT157" i="26"/>
  <c r="J269" i="26"/>
  <c r="I60" i="26"/>
  <c r="I17" i="26"/>
  <c r="BC206" i="26"/>
  <c r="AG337" i="26"/>
  <c r="AV316" i="26"/>
  <c r="AU166" i="26"/>
  <c r="AG54" i="26"/>
  <c r="AI51" i="26"/>
  <c r="M157" i="26"/>
  <c r="N157" i="26" s="1" a="1"/>
  <c r="N157" i="26" s="1"/>
  <c r="R157" i="26" s="1"/>
  <c r="AO262" i="26"/>
  <c r="J250" i="26"/>
  <c r="AA163" i="26"/>
  <c r="BM205" i="26"/>
  <c r="BD285" i="26"/>
  <c r="U50" i="26"/>
  <c r="BG15" i="26"/>
  <c r="BM244" i="26"/>
  <c r="AF262" i="26"/>
  <c r="C771" i="22"/>
  <c r="BI16" i="26"/>
  <c r="E296" i="22"/>
  <c r="AU343" i="26"/>
  <c r="C785" i="22"/>
  <c r="BM362" i="26"/>
  <c r="BG276" i="26"/>
  <c r="BF225" i="26"/>
  <c r="BD118" i="26"/>
  <c r="BI230" i="26"/>
  <c r="BI170" i="26"/>
  <c r="AU323" i="26"/>
  <c r="U269" i="26"/>
  <c r="BC22" i="26"/>
  <c r="BL22" i="26" s="1" a="1"/>
  <c r="BL22" i="26" s="1"/>
  <c r="BJ22" i="26" s="1"/>
  <c r="BK22" i="26" s="1"/>
  <c r="BG295" i="26"/>
  <c r="AQ352" i="26"/>
  <c r="AZ352" i="26" s="1" a="1"/>
  <c r="AZ352" i="26" s="1"/>
  <c r="AX352" i="26" s="1"/>
  <c r="AY352" i="26" s="1"/>
  <c r="AT345" i="26"/>
  <c r="AV179" i="26"/>
  <c r="BE61" i="26"/>
  <c r="P128" i="26"/>
  <c r="AH167" i="26"/>
  <c r="AS113" i="26"/>
  <c r="AI137" i="26"/>
  <c r="AI263" i="26"/>
  <c r="E293" i="22"/>
  <c r="U122" i="26"/>
  <c r="C582" i="22"/>
  <c r="AF358" i="26"/>
  <c r="I351" i="26"/>
  <c r="BF54" i="26"/>
  <c r="E513" i="22"/>
  <c r="U325" i="26"/>
  <c r="AQ284" i="26"/>
  <c r="AZ284" i="26" s="1" a="1"/>
  <c r="AZ284" i="26" s="1"/>
  <c r="AB55" i="26"/>
  <c r="BA14" i="26"/>
  <c r="AA10" i="26"/>
  <c r="U311" i="26"/>
  <c r="BE127" i="26"/>
  <c r="T166" i="26"/>
  <c r="AR175" i="26"/>
  <c r="BH94" i="26"/>
  <c r="AU279" i="26"/>
  <c r="D55" i="26"/>
  <c r="AS350" i="26"/>
  <c r="BI54" i="26"/>
  <c r="C271" i="26"/>
  <c r="AG160" i="26"/>
  <c r="U278" i="26"/>
  <c r="AU298" i="26"/>
  <c r="AR332" i="26"/>
  <c r="U188" i="26"/>
  <c r="I67" i="26"/>
  <c r="BC140" i="26"/>
  <c r="AG277" i="26"/>
  <c r="AT283" i="26"/>
  <c r="AT164" i="26"/>
  <c r="BI284" i="26"/>
  <c r="F568" i="22"/>
  <c r="F63" i="26"/>
  <c r="BD20" i="26"/>
  <c r="G51" i="26"/>
  <c r="U174" i="26"/>
  <c r="AW248" i="26"/>
  <c r="BA350" i="26"/>
  <c r="I234" i="26"/>
  <c r="P199" i="26"/>
  <c r="AB350" i="26"/>
  <c r="U38" i="26"/>
  <c r="AH281" i="26"/>
  <c r="Z206" i="26"/>
  <c r="BI248" i="26"/>
  <c r="BM327" i="26"/>
  <c r="AS95" i="26"/>
  <c r="BE204" i="26"/>
  <c r="AB362" i="26"/>
  <c r="BG125" i="26"/>
  <c r="BM330" i="26"/>
  <c r="Z247" i="26"/>
  <c r="I10" i="26"/>
  <c r="BA317" i="26"/>
  <c r="BE290" i="26"/>
  <c r="BF98" i="26"/>
  <c r="I125" i="26"/>
  <c r="M204" i="26"/>
  <c r="AK352" i="26"/>
  <c r="BD206" i="26"/>
  <c r="AF224" i="26"/>
  <c r="AT193" i="26"/>
  <c r="F424" i="22"/>
  <c r="J340" i="26"/>
  <c r="U48" i="26"/>
  <c r="BG342" i="26"/>
  <c r="J168" i="26"/>
  <c r="BE282" i="26"/>
  <c r="AV34" i="26"/>
  <c r="AE163" i="26"/>
  <c r="BE76" i="26"/>
  <c r="AB19" i="26"/>
  <c r="AJ354" i="26"/>
  <c r="U190" i="26"/>
  <c r="AA140" i="26"/>
  <c r="T180" i="26"/>
  <c r="V180" i="26" s="1"/>
  <c r="J199" i="26"/>
  <c r="AI341" i="26"/>
  <c r="Z121" i="26"/>
  <c r="BC137" i="26"/>
  <c r="BL137" i="26" s="1" a="1"/>
  <c r="BL137" i="26" s="1"/>
  <c r="AO275" i="26"/>
  <c r="AF271" i="26"/>
  <c r="F939" i="22"/>
  <c r="BC108" i="26"/>
  <c r="BL108" i="26" s="1" a="1"/>
  <c r="BL108" i="26" s="1"/>
  <c r="AV79" i="26"/>
  <c r="AH336" i="26"/>
  <c r="BD341" i="26"/>
  <c r="Z131" i="26"/>
  <c r="AT49" i="26"/>
  <c r="AU10" i="26"/>
  <c r="T316" i="26"/>
  <c r="U272" i="26"/>
  <c r="M353" i="26"/>
  <c r="AS297" i="26"/>
  <c r="AQ328" i="26"/>
  <c r="AZ328" i="26" s="1" a="1"/>
  <c r="AZ328" i="26" s="1"/>
  <c r="C965" i="22"/>
  <c r="AG269" i="26"/>
  <c r="D629" i="22"/>
  <c r="AG346" i="26"/>
  <c r="P171" i="26"/>
  <c r="U355" i="26"/>
  <c r="AO356" i="26"/>
  <c r="BD157" i="26"/>
  <c r="BH178" i="26"/>
  <c r="D445" i="22"/>
  <c r="U15" i="26"/>
  <c r="BE90" i="26"/>
  <c r="BM31" i="26"/>
  <c r="AA337" i="26"/>
  <c r="BF251" i="26"/>
  <c r="BE104" i="26"/>
  <c r="T204" i="26"/>
  <c r="I322" i="26"/>
  <c r="AK65" i="26"/>
  <c r="BF282" i="26"/>
  <c r="BA36" i="26"/>
  <c r="M82" i="26"/>
  <c r="T320" i="26"/>
  <c r="M64" i="26"/>
  <c r="AV317" i="26"/>
  <c r="BG164" i="26"/>
  <c r="AF170" i="26"/>
  <c r="W193" i="26"/>
  <c r="BA151" i="26"/>
  <c r="AF77" i="26"/>
  <c r="E69" i="26"/>
  <c r="BC193" i="26"/>
  <c r="BL193" i="26" s="1" a="1"/>
  <c r="BL193" i="26" s="1"/>
  <c r="BJ193" i="26" s="1"/>
  <c r="BK193" i="26" s="1"/>
  <c r="U141" i="26"/>
  <c r="BI287" i="26"/>
  <c r="I247" i="26"/>
  <c r="I343" i="26"/>
  <c r="J155" i="26"/>
  <c r="BF298" i="26"/>
  <c r="BF313" i="26"/>
  <c r="BM324" i="26"/>
  <c r="AI62" i="26"/>
  <c r="BD248" i="26"/>
  <c r="AS43" i="26"/>
  <c r="G160" i="26"/>
  <c r="AI21" i="26"/>
  <c r="D498" i="22"/>
  <c r="AR41" i="26"/>
  <c r="BF360" i="26"/>
  <c r="BI117" i="26"/>
  <c r="BG244" i="26"/>
  <c r="T342" i="26"/>
  <c r="V342" i="26" s="1"/>
  <c r="T62" i="26"/>
  <c r="U110" i="26"/>
  <c r="AW330" i="26"/>
  <c r="M46" i="26"/>
  <c r="Z296" i="26"/>
  <c r="AB96" i="26"/>
  <c r="AB120" i="26"/>
  <c r="AQ61" i="26"/>
  <c r="BG335" i="26"/>
  <c r="AQ231" i="26"/>
  <c r="AZ231" i="26" s="1" a="1"/>
  <c r="AZ231" i="26" s="1"/>
  <c r="AA64" i="26"/>
  <c r="BD125" i="26"/>
  <c r="D474" i="22"/>
  <c r="E312" i="22"/>
  <c r="U296" i="26"/>
  <c r="BI268" i="26"/>
  <c r="AR174" i="26"/>
  <c r="M28" i="26"/>
  <c r="BI131" i="26"/>
  <c r="AJ286" i="26"/>
  <c r="BA187" i="26"/>
  <c r="J263" i="26"/>
  <c r="AB22" i="26"/>
  <c r="BH141" i="26"/>
  <c r="BC212" i="26"/>
  <c r="AB32" i="26"/>
  <c r="J141" i="26"/>
  <c r="AG231" i="26"/>
  <c r="BA199" i="26"/>
  <c r="BA200" i="26" s="1"/>
  <c r="BH308" i="26"/>
  <c r="BD136" i="26"/>
  <c r="D480" i="22"/>
  <c r="BM237" i="26"/>
  <c r="BE161" i="26"/>
  <c r="F622" i="22"/>
  <c r="U161" i="26"/>
  <c r="Z204" i="26"/>
  <c r="BG95" i="26"/>
  <c r="BC323" i="26"/>
  <c r="BL323" i="26" s="1" a="1"/>
  <c r="BL323" i="26" s="1"/>
  <c r="BJ323" i="26" s="1"/>
  <c r="BK323" i="26" s="1"/>
  <c r="AA251" i="26"/>
  <c r="AG235" i="26"/>
  <c r="BC261" i="26"/>
  <c r="BL261" i="26" s="1" a="1"/>
  <c r="BL261" i="26" s="1"/>
  <c r="AW251" i="26"/>
  <c r="BB251" i="26" s="1"/>
  <c r="BH181" i="26"/>
  <c r="AR11" i="26"/>
  <c r="E625" i="22"/>
  <c r="AR17" i="26"/>
  <c r="J47" i="26"/>
  <c r="Z67" i="26"/>
  <c r="M259" i="26"/>
  <c r="I138" i="26"/>
  <c r="AI275" i="26"/>
  <c r="E944" i="22"/>
  <c r="AB343" i="26"/>
  <c r="AW5" i="26"/>
  <c r="AG131" i="26"/>
  <c r="P350" i="26"/>
  <c r="BM333" i="26"/>
  <c r="T137" i="26"/>
  <c r="T246" i="26"/>
  <c r="V246" i="26" s="1"/>
  <c r="F167" i="22"/>
  <c r="T219" i="26"/>
  <c r="BA94" i="26"/>
  <c r="AF315" i="26"/>
  <c r="AJ92" i="26"/>
  <c r="AB339" i="26"/>
  <c r="F245" i="26"/>
  <c r="BE310" i="26"/>
  <c r="BE137" i="26"/>
  <c r="D534" i="22"/>
  <c r="BC254" i="26"/>
  <c r="BL254" i="26" s="1" a="1"/>
  <c r="BL254" i="26" s="1"/>
  <c r="BJ254" i="26" s="1"/>
  <c r="BK254" i="26" s="1"/>
  <c r="T344" i="26"/>
  <c r="AF38" i="26"/>
  <c r="AB348" i="26"/>
  <c r="AH102" i="26"/>
  <c r="AI279" i="26"/>
  <c r="C218" i="22"/>
  <c r="P358" i="26"/>
  <c r="T309" i="26"/>
  <c r="V309" i="26" s="1"/>
  <c r="AT334" i="26"/>
  <c r="AJ360" i="26"/>
  <c r="F87" i="22"/>
  <c r="AF275" i="26"/>
  <c r="E430" i="22"/>
  <c r="U86" i="26"/>
  <c r="AA271" i="26"/>
  <c r="D758" i="22"/>
  <c r="U88" i="26"/>
  <c r="AB352" i="26"/>
  <c r="BD33" i="26"/>
  <c r="AH318" i="26"/>
  <c r="AE82" i="26"/>
  <c r="I252" i="26"/>
  <c r="F402" i="22"/>
  <c r="BH318" i="26"/>
  <c r="BD297" i="26"/>
  <c r="AH289" i="26"/>
  <c r="BI151" i="26"/>
  <c r="BG138" i="26"/>
  <c r="D175" i="22"/>
  <c r="T42" i="26"/>
  <c r="BH83" i="26"/>
  <c r="U154" i="26"/>
  <c r="Z21" i="26"/>
  <c r="I250" i="26"/>
  <c r="BI64" i="26"/>
  <c r="AU101" i="26"/>
  <c r="BE193" i="26"/>
  <c r="U343" i="26"/>
  <c r="AO46" i="26"/>
  <c r="BD273" i="26"/>
  <c r="BF363" i="26"/>
  <c r="Z49" i="26"/>
  <c r="P31" i="26"/>
  <c r="AB330" i="26"/>
  <c r="P93" i="26"/>
  <c r="AT107" i="26"/>
  <c r="P357" i="26"/>
  <c r="AQ342" i="26"/>
  <c r="AZ342" i="26" s="1" a="1"/>
  <c r="AZ342" i="26" s="1"/>
  <c r="AX342" i="26" s="1"/>
  <c r="AY342" i="26" s="1"/>
  <c r="J135" i="26"/>
  <c r="BD62" i="26"/>
  <c r="D477" i="22"/>
  <c r="BM321" i="26"/>
  <c r="AK281" i="26"/>
  <c r="AP281" i="26" s="1"/>
  <c r="AI134" i="26"/>
  <c r="C203" i="22"/>
  <c r="BF74" i="26"/>
  <c r="J276" i="26"/>
  <c r="AS104" i="26"/>
  <c r="AB324" i="26"/>
  <c r="T19" i="26"/>
  <c r="V19" i="26" s="1"/>
  <c r="AB81" i="26"/>
  <c r="U333" i="26"/>
  <c r="BA272" i="26"/>
  <c r="E712" i="22"/>
  <c r="BH160" i="26"/>
  <c r="BH323" i="26"/>
  <c r="AQ60" i="26"/>
  <c r="BA352" i="26"/>
  <c r="AU22" i="26"/>
  <c r="BC219" i="26"/>
  <c r="AG82" i="26"/>
  <c r="M336" i="26"/>
  <c r="I71" i="26"/>
  <c r="AW67" i="26"/>
  <c r="AR31" i="26"/>
  <c r="M102" i="26"/>
  <c r="T171" i="26"/>
  <c r="V171" i="26" s="1"/>
  <c r="AA139" i="26"/>
  <c r="AW327" i="26"/>
  <c r="BB327" i="26" s="1"/>
  <c r="BA185" i="26"/>
  <c r="I65" i="26"/>
  <c r="AB338" i="26"/>
  <c r="AE339" i="26"/>
  <c r="F925" i="22"/>
  <c r="AJ322" i="26"/>
  <c r="AT94" i="26"/>
  <c r="AB111" i="26"/>
  <c r="AF238" i="26"/>
  <c r="F302" i="22"/>
  <c r="J112" i="26"/>
  <c r="BF77" i="26"/>
  <c r="BI70" i="26"/>
  <c r="AB323" i="26"/>
  <c r="U140" i="26"/>
  <c r="AV271" i="26"/>
  <c r="AH126" i="26"/>
  <c r="U352" i="26"/>
  <c r="AO153" i="26"/>
  <c r="BF274" i="26"/>
  <c r="M121" i="26"/>
  <c r="AH157" i="26"/>
  <c r="T38" i="26"/>
  <c r="V38" i="26" s="1"/>
  <c r="C195" i="22"/>
  <c r="T362" i="26"/>
  <c r="V362" i="26" s="1"/>
  <c r="AJ95" i="26"/>
  <c r="AR152" i="26"/>
  <c r="AV172" i="26"/>
  <c r="BI283" i="26"/>
  <c r="BF139" i="26"/>
  <c r="AT204" i="26"/>
  <c r="BA231" i="26"/>
  <c r="BH146" i="26"/>
  <c r="BH147" i="26" s="1"/>
  <c r="M89" i="26"/>
  <c r="N89" i="26" s="1" a="1"/>
  <c r="N89" i="26" s="1"/>
  <c r="R89" i="26" s="1"/>
  <c r="M129" i="26"/>
  <c r="AU342" i="26"/>
  <c r="AS331" i="26"/>
  <c r="AQ238" i="26"/>
  <c r="AZ238" i="26" s="1" a="1"/>
  <c r="AZ238" i="26" s="1"/>
  <c r="BD132" i="26"/>
  <c r="I30" i="26"/>
  <c r="I334" i="26"/>
  <c r="C589" i="22"/>
  <c r="AA38" i="26"/>
  <c r="AA124" i="26"/>
  <c r="AB17" i="26"/>
  <c r="J249" i="26"/>
  <c r="D75" i="22"/>
  <c r="AO343" i="26"/>
  <c r="AB70" i="26"/>
  <c r="AR191" i="26"/>
  <c r="BA235" i="26"/>
  <c r="BA318" i="26"/>
  <c r="AR75" i="26"/>
  <c r="BF96" i="26"/>
  <c r="M171" i="26"/>
  <c r="N171" i="26" s="1" a="1"/>
  <c r="N171" i="26" s="1"/>
  <c r="R171" i="26" s="1"/>
  <c r="E115" i="22"/>
  <c r="Z162" i="26"/>
  <c r="I81" i="26"/>
  <c r="BM166" i="26"/>
  <c r="T189" i="26"/>
  <c r="V189" i="26" s="1"/>
  <c r="U176" i="26"/>
  <c r="AB253" i="26"/>
  <c r="U160" i="26"/>
  <c r="AW117" i="26"/>
  <c r="AF363" i="26"/>
  <c r="AG289" i="26"/>
  <c r="AR279" i="26"/>
  <c r="AB93" i="26"/>
  <c r="C949" i="22"/>
  <c r="AW179" i="26"/>
  <c r="AG153" i="26"/>
  <c r="BF334" i="26"/>
  <c r="D947" i="22"/>
  <c r="F817" i="22"/>
  <c r="AQ158" i="26"/>
  <c r="AZ158" i="26" s="1" a="1"/>
  <c r="AZ158" i="26" s="1"/>
  <c r="AX158" i="26" s="1"/>
  <c r="AY158" i="26" s="1"/>
  <c r="I100" i="26"/>
  <c r="P97" i="26"/>
  <c r="Z54" i="26"/>
  <c r="AK341" i="26"/>
  <c r="U69" i="26"/>
  <c r="AB125" i="26"/>
  <c r="AF71" i="26"/>
  <c r="AH141" i="26"/>
  <c r="BC296" i="26"/>
  <c r="BL296" i="26" s="1" a="1"/>
  <c r="BL296" i="26" s="1"/>
  <c r="AV35" i="26"/>
  <c r="AF166" i="26"/>
  <c r="F308" i="22"/>
  <c r="AS165" i="26"/>
  <c r="BI96" i="26"/>
  <c r="AO318" i="26"/>
  <c r="J13" i="26"/>
  <c r="AE263" i="26"/>
  <c r="M314" i="26"/>
  <c r="M178" i="26"/>
  <c r="N178" i="26" s="1" a="1"/>
  <c r="N178" i="26" s="1"/>
  <c r="R178" i="26" s="1"/>
  <c r="BG310" i="26"/>
  <c r="AU132" i="26"/>
  <c r="AH354" i="26"/>
  <c r="AS133" i="26"/>
  <c r="AJ296" i="26"/>
  <c r="AU303" i="26"/>
  <c r="AU304" i="26" s="1"/>
  <c r="AS87" i="26"/>
  <c r="J225" i="26"/>
  <c r="AB86" i="26"/>
  <c r="AU48" i="26"/>
  <c r="AR252" i="26"/>
  <c r="AA183" i="26"/>
  <c r="P189" i="26"/>
  <c r="T65" i="26"/>
  <c r="V65" i="26" s="1"/>
  <c r="P84" i="26"/>
  <c r="BD163" i="26"/>
  <c r="I151" i="26"/>
  <c r="Z286" i="26"/>
  <c r="AB51" i="26"/>
  <c r="BE170" i="26"/>
  <c r="BD106" i="26"/>
  <c r="BI263" i="26"/>
  <c r="BN263" i="26" s="1"/>
  <c r="AS254" i="26"/>
  <c r="AV125" i="26"/>
  <c r="AA48" i="26"/>
  <c r="BG336" i="26"/>
  <c r="AW270" i="26"/>
  <c r="BB270" i="26" s="1"/>
  <c r="AO353" i="26"/>
  <c r="AJ250" i="26"/>
  <c r="I104" i="26"/>
  <c r="AB245" i="26"/>
  <c r="AB178" i="26"/>
  <c r="BH57" i="26"/>
  <c r="F103" i="22"/>
  <c r="BM158" i="26"/>
  <c r="AR296" i="26"/>
  <c r="J121" i="26"/>
  <c r="P39" i="26"/>
  <c r="AF298" i="26"/>
  <c r="AE90" i="26"/>
  <c r="AG211" i="26"/>
  <c r="AI11" i="26"/>
  <c r="F901" i="22"/>
  <c r="J211" i="26"/>
  <c r="AO54" i="26"/>
  <c r="BH337" i="26"/>
  <c r="AK274" i="26"/>
  <c r="BD279" i="26"/>
  <c r="AS114" i="26"/>
  <c r="BE308" i="26"/>
  <c r="I185" i="26"/>
  <c r="AB103" i="26"/>
  <c r="I137" i="26"/>
  <c r="AW323" i="26"/>
  <c r="BI344" i="26"/>
  <c r="AH82" i="26"/>
  <c r="AG262" i="26"/>
  <c r="AE17" i="26"/>
  <c r="AB127" i="26"/>
  <c r="Z290" i="26"/>
  <c r="BE319" i="26"/>
  <c r="AF259" i="26"/>
  <c r="AU317" i="26"/>
  <c r="BC311" i="26"/>
  <c r="BL311" i="26" s="1" a="1"/>
  <c r="BL311" i="26" s="1"/>
  <c r="BJ311" i="26" s="1"/>
  <c r="BK311" i="26" s="1"/>
  <c r="AS13" i="26"/>
  <c r="J56" i="26"/>
  <c r="AV362" i="26"/>
  <c r="AW15" i="26"/>
  <c r="BD253" i="26"/>
  <c r="I272" i="26"/>
  <c r="BM117" i="26"/>
  <c r="AI35" i="26"/>
  <c r="Z205" i="26"/>
  <c r="T248" i="26"/>
  <c r="P159" i="26"/>
  <c r="D828" i="22"/>
  <c r="AA298" i="26"/>
  <c r="AR362" i="26"/>
  <c r="E860" i="22"/>
  <c r="P188" i="26"/>
  <c r="F216" i="22"/>
  <c r="F628" i="22"/>
  <c r="F35" i="22"/>
  <c r="BA316" i="26"/>
  <c r="E718" i="22"/>
  <c r="D661" i="22"/>
  <c r="BI326" i="26"/>
  <c r="AA262" i="26"/>
  <c r="AA168" i="26"/>
  <c r="AR14" i="26"/>
  <c r="AB244" i="26"/>
  <c r="AA61" i="26"/>
  <c r="F384" i="22"/>
  <c r="BD46" i="26"/>
  <c r="AW268" i="26"/>
  <c r="BI140" i="26"/>
  <c r="AT39" i="26"/>
  <c r="BD60" i="26"/>
  <c r="E975" i="22"/>
  <c r="E12" i="22"/>
  <c r="BH136" i="26"/>
  <c r="BI298" i="26"/>
  <c r="BN298" i="26" s="1"/>
  <c r="P359" i="26"/>
  <c r="J336" i="26"/>
  <c r="P103" i="26"/>
  <c r="M50" i="26"/>
  <c r="T275" i="26"/>
  <c r="V275" i="26" s="1"/>
  <c r="G224" i="26"/>
  <c r="AB262" i="26"/>
  <c r="BG122" i="26"/>
  <c r="I236" i="26"/>
  <c r="J122" i="26"/>
  <c r="AJ77" i="26"/>
  <c r="AJ78" i="26"/>
  <c r="AR284" i="26"/>
  <c r="BI334" i="26"/>
  <c r="BN334" i="26" s="1"/>
  <c r="AV23" i="26"/>
  <c r="U23" i="26"/>
  <c r="BA98" i="26"/>
  <c r="AS230" i="26"/>
  <c r="F93" i="22"/>
  <c r="BF79" i="26"/>
  <c r="M106" i="26"/>
  <c r="BG34" i="26"/>
  <c r="AI30" i="26"/>
  <c r="AF42" i="26"/>
  <c r="T109" i="26"/>
  <c r="I188" i="26"/>
  <c r="AR327" i="26"/>
  <c r="BI121" i="26"/>
  <c r="AO313" i="26"/>
  <c r="I167" i="26"/>
  <c r="I18" i="26"/>
  <c r="T32" i="26"/>
  <c r="BD359" i="26"/>
  <c r="AF260" i="26"/>
  <c r="AO331" i="26"/>
  <c r="AF151" i="26"/>
  <c r="BF296" i="26"/>
  <c r="BA154" i="26"/>
  <c r="AE43" i="26"/>
  <c r="P331" i="26"/>
  <c r="BA111" i="26"/>
  <c r="J346" i="26"/>
  <c r="U250" i="26"/>
  <c r="AQ339" i="26"/>
  <c r="AZ339" i="26" s="1" a="1"/>
  <c r="AZ339" i="26" s="1"/>
  <c r="AH311" i="26"/>
  <c r="M351" i="26"/>
  <c r="BM352" i="26"/>
  <c r="BC57" i="26"/>
  <c r="AW275" i="26"/>
  <c r="AO170" i="26"/>
  <c r="BM79" i="26"/>
  <c r="E275" i="22"/>
  <c r="AE134" i="26"/>
  <c r="AR213" i="26"/>
  <c r="Z136" i="26"/>
  <c r="AO336" i="26"/>
  <c r="P324" i="26"/>
  <c r="AV184" i="26"/>
  <c r="BH60" i="26"/>
  <c r="BH287" i="26"/>
  <c r="AB357" i="26"/>
  <c r="BE249" i="26"/>
  <c r="Z20" i="26"/>
  <c r="Z188" i="26"/>
  <c r="BA323" i="26"/>
  <c r="AE337" i="26"/>
  <c r="C278" i="22"/>
  <c r="T285" i="26"/>
  <c r="V285" i="26" s="1"/>
  <c r="BD357" i="26"/>
  <c r="BA114" i="26"/>
  <c r="BD337" i="26"/>
  <c r="BE21" i="26"/>
  <c r="T141" i="26"/>
  <c r="V141" i="26" s="1"/>
  <c r="I337" i="26"/>
  <c r="AU238" i="26"/>
  <c r="F422" i="22"/>
  <c r="AB57" i="26"/>
  <c r="AS129" i="26"/>
  <c r="Z40" i="26"/>
  <c r="AA355" i="26"/>
  <c r="AQ66" i="26"/>
  <c r="AZ66" i="26" s="1" a="1"/>
  <c r="AZ66" i="26" s="1"/>
  <c r="AR166" i="26"/>
  <c r="F303" i="22"/>
  <c r="AA103" i="26"/>
  <c r="AQ225" i="26"/>
  <c r="AZ225" i="26" s="1" a="1"/>
  <c r="AZ225" i="26" s="1"/>
  <c r="AT102" i="26"/>
  <c r="AO236" i="26"/>
  <c r="C559" i="22"/>
  <c r="BC346" i="26"/>
  <c r="T349" i="26"/>
  <c r="T69" i="26"/>
  <c r="V69" i="26" s="1"/>
  <c r="BH230" i="26"/>
  <c r="AS121" i="26"/>
  <c r="M163" i="26"/>
  <c r="N163" i="26" s="1" a="1"/>
  <c r="N163" i="26" s="1"/>
  <c r="R163" i="26" s="1"/>
  <c r="J128" i="26"/>
  <c r="P86" i="26"/>
  <c r="AA113" i="26"/>
  <c r="AT123" i="26"/>
  <c r="BF45" i="26"/>
  <c r="AG44" i="26"/>
  <c r="AW276" i="26"/>
  <c r="AG173" i="26"/>
  <c r="AW151" i="26"/>
  <c r="AT231" i="26"/>
  <c r="AE317" i="26"/>
  <c r="P151" i="26"/>
  <c r="BI319" i="26"/>
  <c r="AQ272" i="26"/>
  <c r="AZ272" i="26" s="1" a="1"/>
  <c r="AZ272" i="26" s="1"/>
  <c r="AR139" i="26"/>
  <c r="AO156" i="26"/>
  <c r="AV5" i="26"/>
  <c r="AV6" i="26" s="1"/>
  <c r="AR56" i="26"/>
  <c r="P181" i="26"/>
  <c r="AF268" i="26"/>
  <c r="BM313" i="26"/>
  <c r="E481" i="22"/>
  <c r="T348" i="26"/>
  <c r="V348" i="26" s="1"/>
  <c r="BC34" i="26"/>
  <c r="BL34" i="26" s="1" a="1"/>
  <c r="BL34" i="26" s="1"/>
  <c r="P235" i="26"/>
  <c r="P49" i="26"/>
  <c r="AB65" i="26"/>
  <c r="AW326" i="26"/>
  <c r="BB326" i="26" s="1"/>
  <c r="AG316" i="26"/>
  <c r="J21" i="26"/>
  <c r="AI44" i="26"/>
  <c r="BC56" i="26"/>
  <c r="BL56" i="26" s="1" a="1"/>
  <c r="BL56" i="26" s="1"/>
  <c r="AB282" i="26"/>
  <c r="D259" i="22"/>
  <c r="AJ28" i="26"/>
  <c r="AV175" i="26"/>
  <c r="AK360" i="26"/>
  <c r="BM308" i="26"/>
  <c r="Z18" i="26"/>
  <c r="BG246" i="26"/>
  <c r="AW159" i="26"/>
  <c r="T249" i="26"/>
  <c r="V249" i="26" s="1"/>
  <c r="AH108" i="26"/>
  <c r="I59" i="26"/>
  <c r="AV58" i="26"/>
  <c r="BC91" i="26"/>
  <c r="AW347" i="26"/>
  <c r="BB347" i="26" s="1"/>
  <c r="AK283" i="26"/>
  <c r="AW250" i="26"/>
  <c r="BB250" i="26" s="1"/>
  <c r="E76" i="22"/>
  <c r="AQ14" i="26"/>
  <c r="AZ14" i="26" s="1" a="1"/>
  <c r="AZ14" i="26" s="1"/>
  <c r="AX14" i="26" s="1"/>
  <c r="AY14" i="26" s="1"/>
  <c r="I62" i="26"/>
  <c r="U224" i="26"/>
  <c r="I88" i="26"/>
  <c r="BF102" i="26"/>
  <c r="AT274" i="26"/>
  <c r="M315" i="26"/>
  <c r="J356" i="26"/>
  <c r="AF263" i="26"/>
  <c r="AI57" i="26"/>
  <c r="AF246" i="26"/>
  <c r="AO86" i="26"/>
  <c r="AJ89" i="26"/>
  <c r="E26" i="22"/>
  <c r="BF343" i="26"/>
  <c r="AI194" i="26"/>
  <c r="AB271" i="26"/>
  <c r="T40" i="26"/>
  <c r="AB71" i="26"/>
  <c r="BA349" i="26"/>
  <c r="AI19" i="26"/>
  <c r="AF213" i="26"/>
  <c r="BH251" i="26"/>
  <c r="AA29" i="26"/>
  <c r="AE274" i="26"/>
  <c r="AO295" i="26"/>
  <c r="AF310" i="26"/>
  <c r="M285" i="26"/>
  <c r="AT279" i="26"/>
  <c r="AO347" i="26"/>
  <c r="T87" i="26"/>
  <c r="V87" i="26" s="1"/>
  <c r="J5" i="26"/>
  <c r="M246" i="26"/>
  <c r="AK97" i="26"/>
  <c r="BI36" i="26"/>
  <c r="BA32" i="26"/>
  <c r="AR193" i="26"/>
  <c r="AA230" i="26"/>
  <c r="E180" i="22"/>
  <c r="T259" i="26"/>
  <c r="V259" i="26" s="1"/>
  <c r="AI56" i="26"/>
  <c r="AU231" i="26"/>
  <c r="AQ288" i="26"/>
  <c r="AZ288" i="26" s="1" a="1"/>
  <c r="AZ288" i="26" s="1"/>
  <c r="P146" i="26"/>
  <c r="BI339" i="26"/>
  <c r="BN339" i="26" s="1"/>
  <c r="BD107" i="26"/>
  <c r="E159" i="22"/>
  <c r="AJ320" i="26"/>
  <c r="BA159" i="26"/>
  <c r="J19" i="26"/>
  <c r="T50" i="26"/>
  <c r="V50" i="26" s="1"/>
  <c r="AR192" i="26"/>
  <c r="AI326" i="26"/>
  <c r="C61" i="22"/>
  <c r="BH113" i="26"/>
  <c r="BD128" i="26"/>
  <c r="D187" i="22"/>
  <c r="J63" i="26"/>
  <c r="AK176" i="26"/>
  <c r="AP176" i="26" s="1"/>
  <c r="I318" i="26"/>
  <c r="P278" i="26"/>
  <c r="Z61" i="26"/>
  <c r="BD322" i="26"/>
  <c r="AU348" i="26"/>
  <c r="BI238" i="26"/>
  <c r="AS341" i="26"/>
  <c r="BF165" i="26"/>
  <c r="C568" i="22"/>
  <c r="AK328" i="26"/>
  <c r="AK44" i="26"/>
  <c r="AB114" i="26"/>
  <c r="AW224" i="26"/>
  <c r="Z153" i="26"/>
  <c r="I238" i="26"/>
  <c r="BM173" i="26"/>
  <c r="I93" i="26"/>
  <c r="AB132" i="26"/>
  <c r="AR54" i="26"/>
  <c r="AV335" i="26"/>
  <c r="D746" i="22"/>
  <c r="Z325" i="26"/>
  <c r="I146" i="26"/>
  <c r="AK13" i="26"/>
  <c r="U158" i="26"/>
  <c r="AE51" i="26"/>
  <c r="AV261" i="26"/>
  <c r="U92" i="26"/>
  <c r="BE169" i="26"/>
  <c r="M219" i="26"/>
  <c r="Z354" i="26"/>
  <c r="E895" i="22"/>
  <c r="AS179" i="26"/>
  <c r="D967" i="22"/>
  <c r="F698" i="22"/>
  <c r="BG18" i="26"/>
  <c r="BC59" i="26"/>
  <c r="AB337" i="26"/>
  <c r="AI331" i="26"/>
  <c r="U105" i="26"/>
  <c r="U116" i="26"/>
  <c r="M193" i="26"/>
  <c r="N193" i="26" s="1" a="1"/>
  <c r="N193" i="26" s="1"/>
  <c r="R193" i="26" s="1"/>
  <c r="BH116" i="26"/>
  <c r="Z116" i="26"/>
  <c r="AB333" i="26"/>
  <c r="AA157" i="26"/>
  <c r="AV157" i="26"/>
  <c r="AT329" i="26"/>
  <c r="AG155" i="26"/>
  <c r="I269" i="26"/>
  <c r="I296" i="26"/>
  <c r="AO194" i="26"/>
  <c r="BC335" i="26"/>
  <c r="BL335" i="26" s="1" a="1"/>
  <c r="BL335" i="26" s="1"/>
  <c r="F625" i="22"/>
  <c r="I335" i="26"/>
  <c r="M71" i="26"/>
  <c r="BA358" i="26"/>
  <c r="AI272" i="26"/>
  <c r="P87" i="26"/>
  <c r="M75" i="26"/>
  <c r="M19" i="26"/>
  <c r="P326" i="26"/>
  <c r="BD103" i="26"/>
  <c r="M95" i="26"/>
  <c r="BC168" i="26"/>
  <c r="BL168" i="26" s="1" a="1"/>
  <c r="BL168" i="26" s="1"/>
  <c r="AW99" i="26"/>
  <c r="AF356" i="26"/>
  <c r="BA287" i="26"/>
  <c r="I153" i="26"/>
  <c r="AA359" i="26"/>
  <c r="AK353" i="26"/>
  <c r="AP353" i="26" s="1"/>
  <c r="AH136" i="26"/>
  <c r="AF43" i="26"/>
  <c r="BA319" i="26"/>
  <c r="AG115" i="26"/>
  <c r="C221" i="22"/>
  <c r="BM287" i="26"/>
  <c r="M330" i="26"/>
  <c r="T45" i="26"/>
  <c r="V45" i="26" s="1"/>
  <c r="U185" i="26"/>
  <c r="AS157" i="26"/>
  <c r="AE55" i="26"/>
  <c r="F909" i="22"/>
  <c r="BE82" i="26"/>
  <c r="AF93" i="26"/>
  <c r="U169" i="26"/>
  <c r="M72" i="26"/>
  <c r="Z106" i="26"/>
  <c r="AE159" i="26"/>
  <c r="AR37" i="26"/>
  <c r="E170" i="22"/>
  <c r="D985" i="22"/>
  <c r="E762" i="22"/>
  <c r="AT361" i="26"/>
  <c r="AB83" i="26"/>
  <c r="T254" i="26"/>
  <c r="C554" i="22"/>
  <c r="BE63" i="26"/>
  <c r="BF250" i="26"/>
  <c r="U327" i="26"/>
  <c r="BG90" i="26"/>
  <c r="AF52" i="26"/>
  <c r="F899" i="22"/>
  <c r="AO134" i="26"/>
  <c r="AA188" i="26"/>
  <c r="BM286" i="26"/>
  <c r="AK254" i="26"/>
  <c r="AP254" i="26" s="1"/>
  <c r="AT285" i="26"/>
  <c r="F524" i="22"/>
  <c r="P68" i="26"/>
  <c r="AO284" i="26"/>
  <c r="Z19" i="26"/>
  <c r="AB345" i="26"/>
  <c r="BM260" i="26"/>
  <c r="AO272" i="26"/>
  <c r="D814" i="22"/>
  <c r="AV178" i="26"/>
  <c r="AO63" i="26"/>
  <c r="E55" i="22"/>
  <c r="AQ104" i="26"/>
  <c r="AZ104" i="26" s="1" a="1"/>
  <c r="AZ104" i="26" s="1"/>
  <c r="AF288" i="26"/>
  <c r="J52" i="26"/>
  <c r="Z102" i="26"/>
  <c r="BE38" i="26"/>
  <c r="BH190" i="26"/>
  <c r="AI60" i="26"/>
  <c r="AR311" i="26"/>
  <c r="BE173" i="26"/>
  <c r="BE274" i="26"/>
  <c r="F541" i="22"/>
  <c r="F874" i="22"/>
  <c r="F179" i="22"/>
  <c r="AJ119" i="26"/>
  <c r="D78" i="22"/>
  <c r="AS72" i="26"/>
  <c r="U308" i="26"/>
  <c r="T58" i="26"/>
  <c r="I310" i="26"/>
  <c r="AA79" i="26"/>
  <c r="M337" i="26"/>
  <c r="BD327" i="26"/>
  <c r="AB77" i="26"/>
  <c r="BG173" i="26"/>
  <c r="M343" i="26"/>
  <c r="N343" i="26" s="1" a="1"/>
  <c r="N343" i="26" s="1"/>
  <c r="R343" i="26" s="1"/>
  <c r="AJ303" i="26"/>
  <c r="AJ304" i="26" s="1"/>
  <c r="AK263" i="26"/>
  <c r="D211" i="22"/>
  <c r="AB119" i="26"/>
  <c r="AG260" i="26"/>
  <c r="AG182" i="26"/>
  <c r="Z186" i="26"/>
  <c r="AT135" i="26"/>
  <c r="AW194" i="26"/>
  <c r="F875" i="22"/>
  <c r="AH261" i="26"/>
  <c r="BA193" i="26"/>
  <c r="F485" i="22"/>
  <c r="BG286" i="26"/>
  <c r="BC199" i="26"/>
  <c r="I80" i="26"/>
  <c r="J48" i="26"/>
  <c r="AA225" i="26"/>
  <c r="BM249" i="26"/>
  <c r="AT62" i="26"/>
  <c r="AA185" i="26"/>
  <c r="J274" i="26"/>
  <c r="M96" i="26"/>
  <c r="Z311" i="26"/>
  <c r="C959" i="22"/>
  <c r="C499" i="22"/>
  <c r="AQ152" i="26"/>
  <c r="AZ152" i="26" s="1" a="1"/>
  <c r="AZ152" i="26" s="1"/>
  <c r="AX152" i="26" s="1"/>
  <c r="AY152" i="26" s="1"/>
  <c r="BI31" i="26"/>
  <c r="BN31" i="26" s="1"/>
  <c r="AQ37" i="26"/>
  <c r="AZ37" i="26" s="1" a="1"/>
  <c r="AZ37" i="26" s="1"/>
  <c r="F345" i="22"/>
  <c r="M159" i="26"/>
  <c r="N159" i="26" s="1" a="1"/>
  <c r="N159" i="26" s="1"/>
  <c r="R159" i="26" s="1"/>
  <c r="AB138" i="26"/>
  <c r="J290" i="26"/>
  <c r="I230" i="26"/>
  <c r="M55" i="26"/>
  <c r="AQ65" i="26"/>
  <c r="AZ65" i="26" s="1" a="1"/>
  <c r="AZ65" i="26" s="1"/>
  <c r="I190" i="26"/>
  <c r="AS101" i="26"/>
  <c r="BA73" i="26"/>
  <c r="BC87" i="26"/>
  <c r="AH89" i="26"/>
  <c r="C618" i="22"/>
  <c r="D209" i="22"/>
  <c r="AF111" i="26"/>
  <c r="BM14" i="26"/>
  <c r="F248" i="22"/>
  <c r="T359" i="26"/>
  <c r="V359" i="26" s="1"/>
  <c r="AB246" i="26"/>
  <c r="AE315" i="26"/>
  <c r="AS353" i="26"/>
  <c r="AR130" i="26"/>
  <c r="T61" i="26"/>
  <c r="AT276" i="26"/>
  <c r="M263" i="26"/>
  <c r="AJ342" i="26"/>
  <c r="AQ360" i="26"/>
  <c r="F496" i="22"/>
  <c r="F446" i="22"/>
  <c r="AI286" i="26"/>
  <c r="AK315" i="26"/>
  <c r="Z122" i="26"/>
  <c r="I176" i="26"/>
  <c r="C145" i="22"/>
  <c r="AA259" i="26"/>
  <c r="AT83" i="26"/>
  <c r="AH274" i="26"/>
  <c r="AB313" i="26"/>
  <c r="M5" i="26"/>
  <c r="AK343" i="26"/>
  <c r="AP343" i="26" s="1"/>
  <c r="Z183" i="26"/>
  <c r="AQ321" i="26"/>
  <c r="AZ321" i="26" s="1" a="1"/>
  <c r="AZ321" i="26" s="1"/>
  <c r="AI155" i="26"/>
  <c r="AS136" i="26"/>
  <c r="E822" i="22"/>
  <c r="M122" i="26"/>
  <c r="AK183" i="26"/>
  <c r="AP183" i="26" s="1"/>
  <c r="C779" i="22"/>
  <c r="AB263" i="26"/>
  <c r="BG58" i="26"/>
  <c r="AB162" i="26"/>
  <c r="U155" i="26"/>
  <c r="I333" i="26"/>
  <c r="AJ155" i="26"/>
  <c r="AS105" i="26"/>
  <c r="I263" i="26"/>
  <c r="M262" i="26"/>
  <c r="BE211" i="26"/>
  <c r="AS328" i="26"/>
  <c r="AJ359" i="26"/>
  <c r="BI352" i="26"/>
  <c r="BN352" i="26" s="1"/>
  <c r="AS138" i="26"/>
  <c r="AJ90" i="26"/>
  <c r="D442" i="22"/>
  <c r="BC81" i="26"/>
  <c r="M234" i="26"/>
  <c r="N234" i="26" s="1" a="1"/>
  <c r="N234" i="26" s="1"/>
  <c r="R234" i="26" s="1"/>
  <c r="U276" i="26"/>
  <c r="J70" i="26"/>
  <c r="AG251" i="26"/>
  <c r="F834" i="22"/>
  <c r="C245" i="22"/>
  <c r="F680" i="22"/>
  <c r="U357" i="26"/>
  <c r="J172" i="26"/>
  <c r="BM332" i="26"/>
  <c r="BM164" i="26"/>
  <c r="AS205" i="26"/>
  <c r="AS176" i="26"/>
  <c r="M188" i="26"/>
  <c r="N188" i="26" s="1" a="1"/>
  <c r="N188" i="26" s="1"/>
  <c r="R188" i="26" s="1"/>
  <c r="AK272" i="26"/>
  <c r="AP272" i="26" s="1"/>
  <c r="BG168" i="26"/>
  <c r="AK238" i="26"/>
  <c r="E444" i="22"/>
  <c r="AS159" i="26"/>
  <c r="AR103" i="26"/>
  <c r="I98" i="26"/>
  <c r="T56" i="26"/>
  <c r="V56" i="26" s="1"/>
  <c r="AA182" i="26"/>
  <c r="AQ54" i="26"/>
  <c r="AE349" i="26"/>
  <c r="J152" i="26"/>
  <c r="AH351" i="26"/>
  <c r="AQ278" i="26"/>
  <c r="BM178" i="26"/>
  <c r="AV270" i="26"/>
  <c r="AH272" i="26"/>
  <c r="D210" i="22"/>
  <c r="BH29" i="26"/>
  <c r="AE194" i="26"/>
  <c r="U54" i="26"/>
  <c r="AH18" i="26"/>
  <c r="AB60" i="26"/>
  <c r="BH361" i="26"/>
  <c r="AK158" i="26"/>
  <c r="AV246" i="26"/>
  <c r="C339" i="22"/>
  <c r="AE254" i="26"/>
  <c r="AH93" i="26"/>
  <c r="AR182" i="26"/>
  <c r="BH282" i="26"/>
  <c r="BG193" i="26"/>
  <c r="E257" i="22"/>
  <c r="BD192" i="26"/>
  <c r="C884" i="22"/>
  <c r="J106" i="26"/>
  <c r="AK133" i="26"/>
  <c r="C196" i="22"/>
  <c r="T329" i="26"/>
  <c r="BG106" i="26"/>
  <c r="M45" i="26"/>
  <c r="AT339" i="26"/>
  <c r="AT326" i="26"/>
  <c r="AG261" i="26"/>
  <c r="AU270" i="26"/>
  <c r="E898" i="22"/>
  <c r="BG361" i="26"/>
  <c r="AF47" i="26"/>
  <c r="AG278" i="26"/>
  <c r="AQ120" i="26"/>
  <c r="AZ120" i="26" s="1" a="1"/>
  <c r="AZ120" i="26" s="1"/>
  <c r="AX120" i="26" s="1"/>
  <c r="AY120" i="26" s="1"/>
  <c r="E929" i="22"/>
  <c r="AJ56" i="26"/>
  <c r="M153" i="26"/>
  <c r="N153" i="26" s="1" a="1"/>
  <c r="N153" i="26" s="1"/>
  <c r="R153" i="26" s="1"/>
  <c r="BG323" i="26"/>
  <c r="AT284" i="26"/>
  <c r="AO28" i="26"/>
  <c r="J94" i="26"/>
  <c r="AH211" i="26"/>
  <c r="AR67" i="26"/>
  <c r="C911" i="22"/>
  <c r="I274" i="26"/>
  <c r="AG232" i="26"/>
  <c r="BC129" i="26"/>
  <c r="BL129" i="26" s="1" a="1"/>
  <c r="BL129" i="26" s="1"/>
  <c r="T283" i="26"/>
  <c r="V283" i="26" s="1"/>
  <c r="E973" i="22"/>
  <c r="AE12" i="26"/>
  <c r="F532" i="22"/>
  <c r="AV347" i="26"/>
  <c r="BM96" i="26"/>
  <c r="BE355" i="26"/>
  <c r="AA178" i="26"/>
  <c r="U213" i="26"/>
  <c r="I187" i="26"/>
  <c r="AQ310" i="26"/>
  <c r="AZ310" i="26" s="1" a="1"/>
  <c r="AZ310" i="26" s="1"/>
  <c r="AX310" i="26" s="1"/>
  <c r="AY310" i="26" s="1"/>
  <c r="BG158" i="26"/>
  <c r="AG74" i="26"/>
  <c r="J117" i="26"/>
  <c r="E678" i="22"/>
  <c r="AH233" i="26"/>
  <c r="AQ49" i="26"/>
  <c r="AZ49" i="26" s="1" a="1"/>
  <c r="AZ49" i="26" s="1"/>
  <c r="BF184" i="26"/>
  <c r="AR96" i="26"/>
  <c r="F298" i="22"/>
  <c r="AG50" i="26"/>
  <c r="M104" i="26"/>
  <c r="J146" i="26"/>
  <c r="U10" i="26"/>
  <c r="P73" i="26"/>
  <c r="AR326" i="26"/>
  <c r="BH185" i="26"/>
  <c r="BM141" i="26"/>
  <c r="F380" i="22"/>
  <c r="U219" i="26"/>
  <c r="BM310" i="26"/>
  <c r="AG110" i="26"/>
  <c r="BD151" i="26"/>
  <c r="BA91" i="26"/>
  <c r="C517" i="22"/>
  <c r="AI14" i="26"/>
  <c r="P170" i="26"/>
  <c r="AB281" i="26"/>
  <c r="T115" i="26"/>
  <c r="BA245" i="26"/>
  <c r="AO270" i="26"/>
  <c r="BF309" i="26"/>
  <c r="BD76" i="26"/>
  <c r="U218" i="26"/>
  <c r="AK99" i="26"/>
  <c r="F892" i="22"/>
  <c r="AJ117" i="26"/>
  <c r="E621" i="22"/>
  <c r="AV236" i="26"/>
  <c r="BA332" i="26"/>
  <c r="I58" i="26"/>
  <c r="P81" i="26"/>
  <c r="AK35" i="26"/>
  <c r="AP35" i="26" s="1"/>
  <c r="AI343" i="26"/>
  <c r="BM22" i="26"/>
  <c r="AF94" i="26"/>
  <c r="F407" i="22"/>
  <c r="BF270" i="26"/>
  <c r="AI276" i="26"/>
  <c r="AT309" i="26"/>
  <c r="AK138" i="26"/>
  <c r="AP138" i="26" s="1"/>
  <c r="AE73" i="26"/>
  <c r="F247" i="22"/>
  <c r="E887" i="22"/>
  <c r="E286" i="22"/>
  <c r="AF139" i="26"/>
  <c r="D60" i="22"/>
  <c r="AG97" i="26"/>
  <c r="I204" i="26"/>
  <c r="AB116" i="26"/>
  <c r="P213" i="26"/>
  <c r="U261" i="26"/>
  <c r="BD194" i="26"/>
  <c r="AR277" i="26"/>
  <c r="BM342" i="26"/>
  <c r="AS124" i="26"/>
  <c r="BM336" i="26"/>
  <c r="F121" i="22"/>
  <c r="C216" i="22"/>
  <c r="C566" i="22"/>
  <c r="AV171" i="26"/>
  <c r="AA152" i="26"/>
  <c r="AV342" i="26"/>
  <c r="AJ358" i="26"/>
  <c r="J85" i="26"/>
  <c r="AJ285" i="26"/>
  <c r="AQ274" i="26"/>
  <c r="AZ274" i="26" s="1" a="1"/>
  <c r="AZ274" i="26" s="1"/>
  <c r="BI11" i="26"/>
  <c r="BC68" i="26"/>
  <c r="BL68" i="26" s="1" a="1"/>
  <c r="BL68" i="26" s="1"/>
  <c r="BJ68" i="26" s="1"/>
  <c r="BK68" i="26" s="1"/>
  <c r="AB316" i="26"/>
  <c r="AQ129" i="26"/>
  <c r="AZ129" i="26" s="1" a="1"/>
  <c r="AZ129" i="26" s="1"/>
  <c r="BH211" i="26"/>
  <c r="AQ155" i="26"/>
  <c r="AZ155" i="26" s="1" a="1"/>
  <c r="AZ155" i="26" s="1"/>
  <c r="D240" i="22"/>
  <c r="D250" i="22"/>
  <c r="C564" i="22"/>
  <c r="P22" i="26"/>
  <c r="AT186" i="26"/>
  <c r="F575" i="22"/>
  <c r="J188" i="26"/>
  <c r="AA206" i="26"/>
  <c r="AH320" i="26"/>
  <c r="P111" i="26"/>
  <c r="AH213" i="26"/>
  <c r="AE183" i="26"/>
  <c r="BC357" i="26"/>
  <c r="BL357" i="26" s="1" a="1"/>
  <c r="BL357" i="26" s="1"/>
  <c r="BJ357" i="26" s="1"/>
  <c r="BK357" i="26" s="1"/>
  <c r="J125" i="26"/>
  <c r="BF315" i="26"/>
  <c r="AW309" i="26"/>
  <c r="F443" i="22"/>
  <c r="F223" i="22"/>
  <c r="E19" i="22"/>
  <c r="Z211" i="26"/>
  <c r="AJ355" i="26"/>
  <c r="BM295" i="26"/>
  <c r="AK289" i="26"/>
  <c r="AP289" i="26" s="1"/>
  <c r="J254" i="26"/>
  <c r="AU251" i="26"/>
  <c r="AU331" i="26"/>
  <c r="BF153" i="26"/>
  <c r="BE219" i="26"/>
  <c r="AH254" i="26"/>
  <c r="AE331" i="26"/>
  <c r="AV47" i="26"/>
  <c r="M281" i="26"/>
  <c r="BE177" i="26"/>
  <c r="D378" i="22"/>
  <c r="AR134" i="26"/>
  <c r="AJ340" i="26"/>
  <c r="J154" i="26"/>
  <c r="BF323" i="26"/>
  <c r="D719" i="22"/>
  <c r="T350" i="26"/>
  <c r="V350" i="26" s="1"/>
  <c r="AK79" i="26"/>
  <c r="P345" i="26"/>
  <c r="AK357" i="26"/>
  <c r="BD94" i="26"/>
  <c r="AR109" i="26"/>
  <c r="BE188" i="26"/>
  <c r="C242" i="22"/>
  <c r="M354" i="26"/>
  <c r="AK12" i="26"/>
  <c r="D444" i="22"/>
  <c r="BA120" i="26"/>
  <c r="F116" i="22"/>
  <c r="BG237" i="26"/>
  <c r="AQ110" i="26"/>
  <c r="AZ110" i="26" s="1" a="1"/>
  <c r="AZ110" i="26" s="1"/>
  <c r="AF362" i="26"/>
  <c r="U317" i="26"/>
  <c r="J246" i="26"/>
  <c r="BH311" i="26"/>
  <c r="AV332" i="26"/>
  <c r="AV75" i="26"/>
  <c r="P341" i="26"/>
  <c r="BI126" i="26"/>
  <c r="BN126" i="26" s="1"/>
  <c r="BC109" i="26"/>
  <c r="BL109" i="26" s="1" a="1"/>
  <c r="BL109" i="26" s="1"/>
  <c r="AT230" i="26"/>
  <c r="BM62" i="26"/>
  <c r="D288" i="22"/>
  <c r="BG171" i="26"/>
  <c r="C228" i="22"/>
  <c r="AO274" i="26"/>
  <c r="F342" i="22"/>
  <c r="BC339" i="26"/>
  <c r="BL339" i="26" s="1" a="1"/>
  <c r="BL339" i="26" s="1"/>
  <c r="BJ339" i="26" s="1"/>
  <c r="BK339" i="26" s="1"/>
  <c r="AE345" i="26"/>
  <c r="Z238" i="26"/>
  <c r="BH360" i="26"/>
  <c r="AW289" i="26"/>
  <c r="BI324" i="26"/>
  <c r="BN324" i="26" s="1"/>
  <c r="AS237" i="26"/>
  <c r="AG99" i="26"/>
  <c r="AS282" i="26"/>
  <c r="AE354" i="26"/>
  <c r="AV14" i="26"/>
  <c r="BG83" i="26"/>
  <c r="D439" i="22"/>
  <c r="AE186" i="26"/>
  <c r="AW218" i="26"/>
  <c r="T35" i="26"/>
  <c r="V35" i="26" s="1"/>
  <c r="AI332" i="26"/>
  <c r="AI235" i="26"/>
  <c r="BG170" i="26"/>
  <c r="AS324" i="26"/>
  <c r="BH331" i="26"/>
  <c r="BD152" i="26"/>
  <c r="C238" i="22"/>
  <c r="AS79" i="26"/>
  <c r="BM354" i="26"/>
  <c r="AA85" i="26"/>
  <c r="AI68" i="26"/>
  <c r="BM121" i="26"/>
  <c r="F873" i="22"/>
  <c r="C717" i="22"/>
  <c r="F66" i="22"/>
  <c r="AV165" i="26"/>
  <c r="AB278" i="26"/>
  <c r="M309" i="26"/>
  <c r="AQ234" i="26"/>
  <c r="AZ234" i="26" s="1" a="1"/>
  <c r="AZ234" i="26" s="1"/>
  <c r="AB153" i="26"/>
  <c r="BE17" i="26"/>
  <c r="I244" i="26"/>
  <c r="AH130" i="26"/>
  <c r="BF326" i="26"/>
  <c r="BA324" i="26"/>
  <c r="BD361" i="26"/>
  <c r="AU121" i="26"/>
  <c r="C887" i="22"/>
  <c r="BI360" i="26"/>
  <c r="BN360" i="26" s="1"/>
  <c r="I199" i="26"/>
  <c r="BD350" i="26"/>
  <c r="AI5" i="26"/>
  <c r="AI6" i="26" s="1"/>
  <c r="BC116" i="26"/>
  <c r="U193" i="26"/>
  <c r="AV287" i="26"/>
  <c r="BF47" i="26"/>
  <c r="BH205" i="26"/>
  <c r="AR317" i="26"/>
  <c r="AJ289" i="26"/>
  <c r="AU28" i="26"/>
  <c r="AH204" i="26"/>
  <c r="BD308" i="26"/>
  <c r="AE44" i="26"/>
  <c r="AG128" i="26"/>
  <c r="BE64" i="26"/>
  <c r="D751" i="22"/>
  <c r="D723" i="22"/>
  <c r="P29" i="26"/>
  <c r="AE80" i="26"/>
  <c r="M308" i="26"/>
  <c r="AR167" i="26"/>
  <c r="U225" i="26"/>
  <c r="AB146" i="26"/>
  <c r="T54" i="26"/>
  <c r="V54" i="26" s="1"/>
  <c r="BA99" i="26"/>
  <c r="BG108" i="26"/>
  <c r="BE14" i="26"/>
  <c r="AQ318" i="26"/>
  <c r="AZ318" i="26" s="1" a="1"/>
  <c r="AZ318" i="26" s="1"/>
  <c r="BG49" i="26"/>
  <c r="AJ74" i="26"/>
  <c r="AI193" i="26"/>
  <c r="I23" i="26"/>
  <c r="AF120" i="26"/>
  <c r="U280" i="26"/>
  <c r="P121" i="26"/>
  <c r="AB68" i="26"/>
  <c r="AR133" i="26"/>
  <c r="C66" i="22"/>
  <c r="AO108" i="26"/>
  <c r="AE328" i="26"/>
  <c r="BE163" i="26"/>
  <c r="BM243" i="26"/>
  <c r="AT104" i="26"/>
  <c r="F652" i="22"/>
  <c r="BF243" i="26"/>
  <c r="BC107" i="26"/>
  <c r="BL107" i="26" s="1" a="1"/>
  <c r="BL107" i="26" s="1"/>
  <c r="E778" i="22"/>
  <c r="I317" i="26"/>
  <c r="Z119" i="26"/>
  <c r="M236" i="26"/>
  <c r="N236" i="26" s="1" a="1"/>
  <c r="N236" i="26" s="1"/>
  <c r="R236" i="26" s="1"/>
  <c r="AF332" i="26"/>
  <c r="BF131" i="26"/>
  <c r="D234" i="22"/>
  <c r="BD56" i="26"/>
  <c r="AB50" i="26"/>
  <c r="AT99" i="26"/>
  <c r="BG334" i="26"/>
  <c r="E673" i="22"/>
  <c r="BA64" i="26"/>
  <c r="BC188" i="26"/>
  <c r="C537" i="22"/>
  <c r="C474" i="22"/>
  <c r="T71" i="26"/>
  <c r="AF311" i="26"/>
  <c r="U89" i="26"/>
  <c r="Z361" i="26"/>
  <c r="AR349" i="26"/>
  <c r="BE121" i="26"/>
  <c r="BH55" i="26"/>
  <c r="E919" i="22"/>
  <c r="C518" i="22"/>
  <c r="D553" i="22"/>
  <c r="AA219" i="26"/>
  <c r="AH92" i="26"/>
  <c r="BC69" i="26"/>
  <c r="BL69" i="26" s="1" a="1"/>
  <c r="BL69" i="26" s="1"/>
  <c r="AF141" i="26"/>
  <c r="AT129" i="26"/>
  <c r="AK33" i="26"/>
  <c r="BE359" i="26"/>
  <c r="BE251" i="26"/>
  <c r="AA189" i="26"/>
  <c r="AR172" i="26"/>
  <c r="M112" i="26"/>
  <c r="AV146" i="26"/>
  <c r="AV147" i="26" s="1"/>
  <c r="AV49" i="26"/>
  <c r="C873" i="22"/>
  <c r="AQ357" i="26"/>
  <c r="AZ357" i="26" s="1" a="1"/>
  <c r="AZ357" i="26" s="1"/>
  <c r="AB236" i="26"/>
  <c r="T82" i="26"/>
  <c r="V82" i="26" s="1"/>
  <c r="Z101" i="26"/>
  <c r="AU76" i="26"/>
  <c r="Z172" i="26"/>
  <c r="AO303" i="26"/>
  <c r="AO304" i="26" s="1"/>
  <c r="AS284" i="26"/>
  <c r="BM338" i="26"/>
  <c r="BI362" i="26"/>
  <c r="BN362" i="26" s="1"/>
  <c r="BI316" i="26"/>
  <c r="D165" i="22"/>
  <c r="P279" i="26"/>
  <c r="AS288" i="26"/>
  <c r="F938" i="22"/>
  <c r="E60" i="22"/>
  <c r="AG340" i="26"/>
  <c r="AH345" i="26"/>
  <c r="BG121" i="26"/>
  <c r="E315" i="26"/>
  <c r="I47" i="26"/>
  <c r="Z127" i="26"/>
  <c r="BC275" i="26"/>
  <c r="BL275" i="26" s="1" a="1"/>
  <c r="BL275" i="26" s="1"/>
  <c r="Z334" i="26"/>
  <c r="P275" i="26"/>
  <c r="AA112" i="26"/>
  <c r="BA279" i="26"/>
  <c r="BD122" i="26"/>
  <c r="AK270" i="26"/>
  <c r="AP270" i="26" s="1"/>
  <c r="F109" i="22"/>
  <c r="BM325" i="26"/>
  <c r="D97" i="22"/>
  <c r="BA156" i="26"/>
  <c r="BM218" i="26"/>
  <c r="W236" i="26"/>
  <c r="AB173" i="26"/>
  <c r="AA70" i="26"/>
  <c r="AT78" i="26"/>
  <c r="AA37" i="26"/>
  <c r="T244" i="26"/>
  <c r="V244" i="26" s="1"/>
  <c r="AU325" i="26"/>
  <c r="Z298" i="26"/>
  <c r="AI80" i="26"/>
  <c r="I13" i="26"/>
  <c r="AA308" i="26"/>
  <c r="U253" i="26"/>
  <c r="AW171" i="26"/>
  <c r="BD155" i="26"/>
  <c r="AB140" i="26"/>
  <c r="AB28" i="26"/>
  <c r="P335" i="26"/>
  <c r="AT161" i="26"/>
  <c r="AO140" i="26"/>
  <c r="BC77" i="26"/>
  <c r="BL77" i="26" s="1" a="1"/>
  <c r="BL77" i="26" s="1"/>
  <c r="BJ77" i="26" s="1"/>
  <c r="BK77" i="26" s="1"/>
  <c r="J23" i="26"/>
  <c r="AR329" i="26"/>
  <c r="BH96" i="26"/>
  <c r="Z62" i="26"/>
  <c r="AA218" i="26"/>
  <c r="BC177" i="26"/>
  <c r="BL177" i="26" s="1" a="1"/>
  <c r="BL177" i="26" s="1"/>
  <c r="U138" i="26"/>
  <c r="U119" i="26"/>
  <c r="AT316" i="26"/>
  <c r="BH16" i="26"/>
  <c r="AH132" i="26"/>
  <c r="AR82" i="26"/>
  <c r="Z84" i="26"/>
  <c r="AF5" i="26"/>
  <c r="AF6" i="26" s="1"/>
  <c r="AA281" i="26"/>
  <c r="AW121" i="26"/>
  <c r="AI63" i="26"/>
  <c r="BG117" i="26"/>
  <c r="AJ67" i="26"/>
  <c r="D22" i="22"/>
  <c r="D449" i="22"/>
  <c r="AA100" i="26"/>
  <c r="BM10" i="26"/>
  <c r="BI275" i="26"/>
  <c r="BA132" i="26"/>
  <c r="AF320" i="26"/>
  <c r="T175" i="26"/>
  <c r="AG87" i="26"/>
  <c r="AR107" i="26"/>
  <c r="AJ171" i="26"/>
  <c r="AJ233" i="26"/>
  <c r="BH334" i="26"/>
  <c r="C42" i="22"/>
  <c r="D599" i="22"/>
  <c r="AW80" i="26"/>
  <c r="E41" i="22"/>
  <c r="J95" i="26"/>
  <c r="AW138" i="26"/>
  <c r="AA31" i="26"/>
  <c r="AR173" i="26"/>
  <c r="J236" i="26"/>
  <c r="AB317" i="26"/>
  <c r="AA15" i="26"/>
  <c r="M310" i="26"/>
  <c r="M108" i="26"/>
  <c r="AG238" i="26"/>
  <c r="BI269" i="26"/>
  <c r="AT40" i="26"/>
  <c r="T280" i="26"/>
  <c r="V280" i="26" s="1"/>
  <c r="J253" i="26"/>
  <c r="M14" i="26"/>
  <c r="Z140" i="26"/>
  <c r="BM283" i="26"/>
  <c r="I283" i="26"/>
  <c r="J164" i="26"/>
  <c r="I63" i="26"/>
  <c r="AH337" i="26"/>
  <c r="J102" i="26"/>
  <c r="M360" i="26"/>
  <c r="AS362" i="26"/>
  <c r="Z23" i="26"/>
  <c r="AG72" i="26"/>
  <c r="AI72" i="26"/>
  <c r="C415" i="22"/>
  <c r="J69" i="26"/>
  <c r="AU213" i="26"/>
  <c r="AF129" i="26"/>
  <c r="P102" i="26"/>
  <c r="AA328" i="26"/>
  <c r="E126" i="22"/>
  <c r="U186" i="26"/>
  <c r="U13" i="26"/>
  <c r="AT281" i="26"/>
  <c r="AR363" i="26"/>
  <c r="AW17" i="26"/>
  <c r="Z314" i="26"/>
  <c r="AA60" i="26"/>
  <c r="J251" i="26"/>
  <c r="T120" i="26"/>
  <c r="AA348" i="26"/>
  <c r="AW271" i="26"/>
  <c r="BB271" i="26" s="1"/>
  <c r="AU55" i="26"/>
  <c r="AS184" i="26"/>
  <c r="F290" i="22"/>
  <c r="BI355" i="26"/>
  <c r="Z351" i="26"/>
  <c r="Z10" i="26"/>
  <c r="AR159" i="26"/>
  <c r="C219" i="22"/>
  <c r="AK154" i="26"/>
  <c r="W331" i="26"/>
  <c r="C385" i="22"/>
  <c r="BG80" i="26"/>
  <c r="AQ319" i="26"/>
  <c r="AZ319" i="26" s="1" a="1"/>
  <c r="AZ319" i="26" s="1"/>
  <c r="AQ314" i="26"/>
  <c r="AZ314" i="26" s="1" a="1"/>
  <c r="AZ314" i="26" s="1"/>
  <c r="AX314" i="26" s="1"/>
  <c r="AY314" i="26" s="1"/>
  <c r="Z212" i="26"/>
  <c r="AH105" i="26"/>
  <c r="D68" i="22"/>
  <c r="T162" i="26"/>
  <c r="V162" i="26" s="1"/>
  <c r="AQ92" i="26"/>
  <c r="AG303" i="26"/>
  <c r="AG304" i="26" s="1"/>
  <c r="BH43" i="26"/>
  <c r="E13" i="26"/>
  <c r="AH359" i="26"/>
  <c r="AJ39" i="26"/>
  <c r="T324" i="26"/>
  <c r="Z16" i="26"/>
  <c r="Z120" i="26"/>
  <c r="T337" i="26"/>
  <c r="I135" i="26"/>
  <c r="BA290" i="26"/>
  <c r="Z199" i="26"/>
  <c r="AE355" i="26"/>
  <c r="AW345" i="26"/>
  <c r="BB345" i="26" s="1"/>
  <c r="AV155" i="26"/>
  <c r="C701" i="22"/>
  <c r="F932" i="22"/>
  <c r="E309" i="22"/>
  <c r="AO135" i="26"/>
  <c r="T186" i="26"/>
  <c r="V186" i="26" s="1"/>
  <c r="Z344" i="26"/>
  <c r="BI325" i="26"/>
  <c r="BN325" i="26" s="1"/>
  <c r="AI277" i="26"/>
  <c r="AB30" i="26"/>
  <c r="AV137" i="26"/>
  <c r="BC280" i="26"/>
  <c r="AV156" i="26"/>
  <c r="BI10" i="26"/>
  <c r="AG244" i="26"/>
  <c r="C377" i="22"/>
  <c r="AQ344" i="26"/>
  <c r="AZ344" i="26" s="1" a="1"/>
  <c r="AZ344" i="26" s="1"/>
  <c r="AH175" i="26"/>
  <c r="AW41" i="26"/>
  <c r="BB41" i="26" s="1"/>
  <c r="E277" i="22"/>
  <c r="BD211" i="26"/>
  <c r="D800" i="22"/>
  <c r="C445" i="22"/>
  <c r="Z335" i="26"/>
  <c r="U101" i="26"/>
  <c r="BD170" i="26"/>
  <c r="U340" i="26"/>
  <c r="T206" i="26"/>
  <c r="BH275" i="26"/>
  <c r="AB69" i="26"/>
  <c r="D862" i="22"/>
  <c r="BA182" i="26"/>
  <c r="BM355" i="26"/>
  <c r="AV10" i="26"/>
  <c r="AQ12" i="26"/>
  <c r="AZ12" i="26" s="1" a="1"/>
  <c r="AZ12" i="26" s="1"/>
  <c r="AX12" i="26" s="1"/>
  <c r="AY12" i="26" s="1"/>
  <c r="F306" i="22"/>
  <c r="AI355" i="26"/>
  <c r="Z323" i="26"/>
  <c r="T28" i="26"/>
  <c r="V28" i="26" s="1"/>
  <c r="AF318" i="26"/>
  <c r="AT360" i="26"/>
  <c r="BH182" i="26"/>
  <c r="F972" i="22"/>
  <c r="I12" i="26"/>
  <c r="T30" i="26"/>
  <c r="V30" i="26" s="1"/>
  <c r="I168" i="26"/>
  <c r="BH233" i="26"/>
  <c r="E139" i="22"/>
  <c r="AV151" i="26"/>
  <c r="BI79" i="26"/>
  <c r="BN79" i="26" s="1"/>
  <c r="AO78" i="26"/>
  <c r="E338" i="22"/>
  <c r="AH76" i="26"/>
  <c r="C796" i="22"/>
  <c r="AU159" i="26"/>
  <c r="T232" i="26"/>
  <c r="I76" i="26"/>
  <c r="J153" i="26"/>
  <c r="J273" i="26"/>
  <c r="BD312" i="26"/>
  <c r="P238" i="26"/>
  <c r="AV253" i="26"/>
  <c r="BF284" i="26"/>
  <c r="AT184" i="26"/>
  <c r="AK320" i="26"/>
  <c r="AW360" i="26"/>
  <c r="BB360" i="26" s="1"/>
  <c r="BC19" i="26"/>
  <c r="BL19" i="26" s="1" a="1"/>
  <c r="BL19" i="26" s="1"/>
  <c r="F961" i="22"/>
  <c r="U252" i="26"/>
  <c r="U32" i="26"/>
  <c r="AO361" i="26"/>
  <c r="AW44" i="26"/>
  <c r="AK119" i="26"/>
  <c r="BF361" i="26"/>
  <c r="F953" i="22"/>
  <c r="AV252" i="26"/>
  <c r="BD329" i="26"/>
  <c r="AR122" i="26"/>
  <c r="BI171" i="26"/>
  <c r="AE182" i="26"/>
  <c r="D654" i="22"/>
  <c r="AF137" i="26"/>
  <c r="F336" i="22"/>
  <c r="F92" i="22"/>
  <c r="T13" i="26"/>
  <c r="V13" i="26" s="1"/>
  <c r="Z345" i="26"/>
  <c r="BF70" i="26"/>
  <c r="I278" i="26"/>
  <c r="AJ113" i="26"/>
  <c r="BM319" i="26"/>
  <c r="D214" i="22"/>
  <c r="BG274" i="26"/>
  <c r="AH321" i="26"/>
  <c r="AQ127" i="26"/>
  <c r="AZ127" i="26" s="1" a="1"/>
  <c r="AZ127" i="26" s="1"/>
  <c r="AT22" i="26"/>
  <c r="AV51" i="26"/>
  <c r="AQ279" i="26"/>
  <c r="J158" i="26"/>
  <c r="M358" i="26"/>
  <c r="AB190" i="26"/>
  <c r="M74" i="26"/>
  <c r="BD11" i="26"/>
  <c r="AO56" i="26"/>
  <c r="BA127" i="26"/>
  <c r="U331" i="26"/>
  <c r="AU61" i="26"/>
  <c r="AR183" i="26"/>
  <c r="AI178" i="26"/>
  <c r="BI250" i="26"/>
  <c r="BI18" i="26"/>
  <c r="BN18" i="26" s="1"/>
  <c r="D373" i="22"/>
  <c r="E245" i="22"/>
  <c r="AT236" i="26"/>
  <c r="BH87" i="26"/>
  <c r="W287" i="26"/>
  <c r="P328" i="26"/>
  <c r="AI314" i="26"/>
  <c r="BC336" i="26"/>
  <c r="BL336" i="26" s="1" a="1"/>
  <c r="BL336" i="26" s="1"/>
  <c r="M139" i="26"/>
  <c r="N139" i="26" s="1" a="1"/>
  <c r="N139" i="26" s="1"/>
  <c r="R139" i="26" s="1"/>
  <c r="Z90" i="26"/>
  <c r="P28" i="26"/>
  <c r="AG283" i="26"/>
  <c r="BI178" i="26"/>
  <c r="BN178" i="26" s="1"/>
  <c r="Z91" i="26"/>
  <c r="AT30" i="26"/>
  <c r="BD133" i="26"/>
  <c r="E549" i="22"/>
  <c r="AT348" i="26"/>
  <c r="BE324" i="26"/>
  <c r="BC128" i="26"/>
  <c r="AS173" i="26"/>
  <c r="I102" i="26"/>
  <c r="T83" i="26"/>
  <c r="V83" i="26" s="1"/>
  <c r="BC80" i="26"/>
  <c r="BL80" i="26" s="1" a="1"/>
  <c r="BL80" i="26" s="1"/>
  <c r="AT252" i="26"/>
  <c r="AK123" i="26"/>
  <c r="AP123" i="26" s="1"/>
  <c r="AF231" i="26"/>
  <c r="AV113" i="26"/>
  <c r="AR263" i="26"/>
  <c r="AV139" i="26"/>
  <c r="P286" i="26"/>
  <c r="BG281" i="26"/>
  <c r="D206" i="22"/>
  <c r="F727" i="22"/>
  <c r="AV169" i="26"/>
  <c r="AE152" i="26"/>
  <c r="W260" i="26"/>
  <c r="M167" i="26"/>
  <c r="N167" i="26" s="1" a="1"/>
  <c r="N167" i="26" s="1"/>
  <c r="R167" i="26" s="1"/>
  <c r="AQ358" i="26"/>
  <c r="AZ358" i="26" s="1" a="1"/>
  <c r="AZ358" i="26" s="1"/>
  <c r="Z112" i="26"/>
  <c r="Z171" i="26"/>
  <c r="T332" i="26"/>
  <c r="V332" i="26" s="1"/>
  <c r="P110" i="26"/>
  <c r="AE191" i="26"/>
  <c r="AV231" i="26"/>
  <c r="AQ188" i="26"/>
  <c r="C252" i="22"/>
  <c r="AU21" i="26"/>
  <c r="D459" i="22"/>
  <c r="AV89" i="26"/>
  <c r="BI246" i="26"/>
  <c r="AF289" i="26"/>
  <c r="U96" i="26"/>
  <c r="P287" i="26"/>
  <c r="T103" i="26"/>
  <c r="V103" i="26" s="1"/>
  <c r="BG191" i="26"/>
  <c r="AF183" i="26"/>
  <c r="AW231" i="26"/>
  <c r="BB231" i="26" s="1"/>
  <c r="BA139" i="26"/>
  <c r="AU135" i="26"/>
  <c r="AA114" i="26"/>
  <c r="AI173" i="26"/>
  <c r="AV225" i="26"/>
  <c r="BM262" i="26"/>
  <c r="I268" i="26"/>
  <c r="AH179" i="26"/>
  <c r="AA286" i="26"/>
  <c r="U330" i="26"/>
  <c r="C996" i="22"/>
  <c r="C511" i="22"/>
  <c r="AR325" i="26"/>
  <c r="P169" i="26"/>
  <c r="AS169" i="26"/>
  <c r="U212" i="26"/>
  <c r="P249" i="26"/>
  <c r="T70" i="26"/>
  <c r="V70" i="26" s="1"/>
  <c r="BD176" i="26"/>
  <c r="F721" i="22"/>
  <c r="AH71" i="26"/>
  <c r="BF234" i="26"/>
  <c r="BI50" i="26"/>
  <c r="AR84" i="26"/>
  <c r="F860" i="22"/>
  <c r="BE175" i="26"/>
  <c r="BG63" i="26"/>
  <c r="AS247" i="26"/>
  <c r="M272" i="26"/>
  <c r="T80" i="26"/>
  <c r="AA32" i="26"/>
  <c r="M66" i="26"/>
  <c r="AA71" i="26"/>
  <c r="AR342" i="26"/>
  <c r="AT120" i="26"/>
  <c r="BF260" i="26"/>
  <c r="AG180" i="26"/>
  <c r="BA248" i="26"/>
  <c r="F929" i="22"/>
  <c r="F924" i="22"/>
  <c r="BE225" i="26"/>
  <c r="BG104" i="26"/>
  <c r="F117" i="26"/>
  <c r="AV166" i="26"/>
  <c r="M57" i="26"/>
  <c r="AE346" i="26"/>
  <c r="BG296" i="26"/>
  <c r="M244" i="26"/>
  <c r="AA327" i="26"/>
  <c r="BG263" i="26"/>
  <c r="AI37" i="26"/>
  <c r="BI180" i="26"/>
  <c r="BF182" i="26"/>
  <c r="AO348" i="26"/>
  <c r="D543" i="22"/>
  <c r="C76" i="26"/>
  <c r="AJ308" i="26"/>
  <c r="BH134" i="26"/>
  <c r="U298" i="26"/>
  <c r="U21" i="26"/>
  <c r="BI186" i="26"/>
  <c r="AR283" i="26"/>
  <c r="BC165" i="26"/>
  <c r="BM97" i="26"/>
  <c r="AH276" i="26"/>
  <c r="AW79" i="26"/>
  <c r="AJ361" i="26"/>
  <c r="E820" i="22"/>
  <c r="AR180" i="26"/>
  <c r="AI32" i="26"/>
  <c r="BI135" i="26"/>
  <c r="W279" i="26"/>
  <c r="AK231" i="26"/>
  <c r="AP231" i="26" s="1"/>
  <c r="F965" i="22"/>
  <c r="AA94" i="26"/>
  <c r="I101" i="26"/>
  <c r="M177" i="26"/>
  <c r="N177" i="26" s="1" a="1"/>
  <c r="N177" i="26" s="1"/>
  <c r="R177" i="26" s="1"/>
  <c r="I298" i="26"/>
  <c r="AF125" i="26"/>
  <c r="BM162" i="26"/>
  <c r="AA274" i="26"/>
  <c r="AW339" i="26"/>
  <c r="D401" i="22"/>
  <c r="AR185" i="26"/>
  <c r="AW54" i="26"/>
  <c r="BB54" i="26" s="1"/>
  <c r="AE199" i="26"/>
  <c r="AE154" i="26"/>
  <c r="P206" i="26"/>
  <c r="AJ316" i="26"/>
  <c r="AU235" i="26"/>
  <c r="Z316" i="26"/>
  <c r="BI361" i="26"/>
  <c r="AS5" i="26"/>
  <c r="AS6" i="26" s="1"/>
  <c r="D653" i="22"/>
  <c r="AH270" i="26"/>
  <c r="AO168" i="26"/>
  <c r="AE75" i="26"/>
  <c r="BD75" i="26"/>
  <c r="AQ361" i="26"/>
  <c r="AZ361" i="26" s="1" a="1"/>
  <c r="AZ361" i="26" s="1"/>
  <c r="AX361" i="26" s="1"/>
  <c r="AY361" i="26" s="1"/>
  <c r="F352" i="22"/>
  <c r="BA77" i="26"/>
  <c r="BM273" i="26"/>
  <c r="BA126" i="26"/>
  <c r="C296" i="26"/>
  <c r="BD252" i="26"/>
  <c r="AQ333" i="26"/>
  <c r="AZ333" i="26" s="1" a="1"/>
  <c r="AZ333" i="26" s="1"/>
  <c r="M325" i="26"/>
  <c r="U204" i="26"/>
  <c r="J319" i="26"/>
  <c r="AA243" i="26"/>
  <c r="BA66" i="26"/>
  <c r="AV297" i="26"/>
  <c r="T233" i="26"/>
  <c r="V233" i="26" s="1"/>
  <c r="AQ199" i="26"/>
  <c r="J44" i="26"/>
  <c r="AO271" i="26"/>
  <c r="BC48" i="26"/>
  <c r="BL48" i="26" s="1" a="1"/>
  <c r="BL48" i="26" s="1"/>
  <c r="BJ48" i="26" s="1"/>
  <c r="BK48" i="26" s="1"/>
  <c r="D538" i="22"/>
  <c r="AS11" i="26"/>
  <c r="AA136" i="26"/>
  <c r="AA16" i="26"/>
  <c r="BC287" i="26"/>
  <c r="BL287" i="26" s="1" a="1"/>
  <c r="BL287" i="26" s="1"/>
  <c r="BJ287" i="26" s="1"/>
  <c r="BK287" i="26" s="1"/>
  <c r="M54" i="26"/>
  <c r="P362" i="26"/>
  <c r="T237" i="26"/>
  <c r="C608" i="22"/>
  <c r="AT69" i="26"/>
  <c r="BG175" i="26"/>
  <c r="AH166" i="26"/>
  <c r="AT42" i="26"/>
  <c r="AG296" i="26"/>
  <c r="AA260" i="26"/>
  <c r="E739" i="22"/>
  <c r="AJ247" i="26"/>
  <c r="BC156" i="26"/>
  <c r="BL156" i="26" s="1" a="1"/>
  <c r="BL156" i="26" s="1"/>
  <c r="U344" i="26"/>
  <c r="T308" i="26"/>
  <c r="V308" i="26" s="1"/>
  <c r="AQ112" i="26"/>
  <c r="AZ112" i="26" s="1" a="1"/>
  <c r="AZ112" i="26" s="1"/>
  <c r="AX112" i="26" s="1"/>
  <c r="AY112" i="26" s="1"/>
  <c r="BD146" i="26"/>
  <c r="BD147" i="26" s="1"/>
  <c r="BH91" i="26"/>
  <c r="BI225" i="26"/>
  <c r="D585" i="22"/>
  <c r="BI40" i="26"/>
  <c r="AE157" i="26"/>
  <c r="BM326" i="26"/>
  <c r="J18" i="26"/>
  <c r="BE262" i="26"/>
  <c r="AO352" i="26"/>
  <c r="BE162" i="26"/>
  <c r="BH117" i="26"/>
  <c r="E700" i="22"/>
  <c r="P297" i="26"/>
  <c r="T79" i="26"/>
  <c r="V79" i="26" s="1"/>
  <c r="AW282" i="26"/>
  <c r="BB282" i="26" s="1"/>
  <c r="F559" i="22"/>
  <c r="BH102" i="26"/>
  <c r="C715" i="22"/>
  <c r="BH309" i="26"/>
  <c r="AF303" i="26"/>
  <c r="AF304" i="26" s="1"/>
  <c r="E22" i="26"/>
  <c r="AH173" i="26"/>
  <c r="Z230" i="26"/>
  <c r="AW91" i="26"/>
  <c r="BB91" i="26" s="1"/>
  <c r="Z303" i="26"/>
  <c r="AR73" i="26"/>
  <c r="J176" i="26"/>
  <c r="BM51" i="26"/>
  <c r="I275" i="26"/>
  <c r="U57" i="26"/>
  <c r="AU192" i="26"/>
  <c r="AH153" i="26"/>
  <c r="AK179" i="26"/>
  <c r="AP179" i="26" s="1"/>
  <c r="AA12" i="26"/>
  <c r="AB157" i="26"/>
  <c r="BA59" i="26"/>
  <c r="AV107" i="26"/>
  <c r="AQ157" i="26"/>
  <c r="AZ157" i="26" s="1" a="1"/>
  <c r="AZ157" i="26" s="1"/>
  <c r="AX157" i="26" s="1"/>
  <c r="AY157" i="26" s="1"/>
  <c r="AJ315" i="26"/>
  <c r="P245" i="26"/>
  <c r="BA83" i="26"/>
  <c r="BA205" i="26"/>
  <c r="AB269" i="26"/>
  <c r="M119" i="26"/>
  <c r="P332" i="26"/>
  <c r="P45" i="26"/>
  <c r="AF108" i="26"/>
  <c r="BF156" i="26"/>
  <c r="BI92" i="26"/>
  <c r="Z175" i="26"/>
  <c r="Z356" i="26"/>
  <c r="AV238" i="26"/>
  <c r="J332" i="26"/>
  <c r="BI91" i="26"/>
  <c r="F19" i="22"/>
  <c r="AR224" i="26"/>
  <c r="BM275" i="26"/>
  <c r="AS310" i="26"/>
  <c r="BI289" i="26"/>
  <c r="AR70" i="26"/>
  <c r="AA199" i="26"/>
  <c r="AR188" i="26"/>
  <c r="BM251" i="26"/>
  <c r="BC315" i="26"/>
  <c r="BL315" i="26" s="1" a="1"/>
  <c r="BL315" i="26" s="1"/>
  <c r="BA249" i="26"/>
  <c r="AJ116" i="26"/>
  <c r="C396" i="22"/>
  <c r="BI23" i="26"/>
  <c r="D264" i="22"/>
  <c r="Z94" i="26"/>
  <c r="BA339" i="26"/>
  <c r="AA332" i="26"/>
  <c r="AA173" i="26"/>
  <c r="BE350" i="26"/>
  <c r="E134" i="22"/>
  <c r="E386" i="22"/>
  <c r="P58" i="26"/>
  <c r="U133" i="26"/>
  <c r="T76" i="26"/>
  <c r="V76" i="26" s="1"/>
  <c r="BF172" i="26"/>
  <c r="AH219" i="26"/>
  <c r="E65" i="22"/>
  <c r="T194" i="26"/>
  <c r="P190" i="26"/>
  <c r="BG22" i="26"/>
  <c r="AU315" i="26"/>
  <c r="BM296" i="26"/>
  <c r="BI111" i="26"/>
  <c r="BE279" i="26"/>
  <c r="AV111" i="26"/>
  <c r="AI13" i="26"/>
  <c r="AS83" i="26"/>
  <c r="BC178" i="26"/>
  <c r="BL178" i="26" s="1" a="1"/>
  <c r="BL178" i="26" s="1"/>
  <c r="BJ178" i="26" s="1"/>
  <c r="BK178" i="26" s="1"/>
  <c r="J67" i="26"/>
  <c r="U139" i="26"/>
  <c r="U156" i="26"/>
  <c r="AW280" i="26"/>
  <c r="BB280" i="26" s="1"/>
  <c r="AI238" i="26"/>
  <c r="BD82" i="26"/>
  <c r="BI252" i="26"/>
  <c r="BN252" i="26" s="1"/>
  <c r="BH326" i="26"/>
  <c r="AJ34" i="26"/>
  <c r="AQ362" i="26"/>
  <c r="AZ362" i="26" s="1" a="1"/>
  <c r="AZ362" i="26" s="1"/>
  <c r="P253" i="26"/>
  <c r="J129" i="26"/>
  <c r="BG278" i="26"/>
  <c r="AF276" i="26"/>
  <c r="AO357" i="26"/>
  <c r="P178" i="26"/>
  <c r="AF177" i="26"/>
  <c r="F618" i="22"/>
  <c r="BI128" i="26"/>
  <c r="AO172" i="26"/>
  <c r="AV30" i="26"/>
  <c r="E972" i="22"/>
  <c r="E686" i="22"/>
  <c r="E593" i="22"/>
  <c r="P310" i="26"/>
  <c r="M17" i="26"/>
  <c r="Z29" i="26"/>
  <c r="J50" i="26"/>
  <c r="BE153" i="26"/>
  <c r="AV250" i="26"/>
  <c r="BC313" i="26"/>
  <c r="BL313" i="26" s="1" a="1"/>
  <c r="BL313" i="26" s="1"/>
  <c r="BJ313" i="26" s="1"/>
  <c r="BK313" i="26" s="1"/>
  <c r="BF109" i="26"/>
  <c r="AH249" i="26"/>
  <c r="I276" i="26"/>
  <c r="AI353" i="26"/>
  <c r="U5" i="26"/>
  <c r="BC322" i="26"/>
  <c r="BL322" i="26" s="1" a="1"/>
  <c r="BL322" i="26" s="1"/>
  <c r="P344" i="26"/>
  <c r="T351" i="26"/>
  <c r="V351" i="26" s="1"/>
  <c r="I77" i="26"/>
  <c r="BD64" i="26"/>
  <c r="AT17" i="26"/>
  <c r="E557" i="22"/>
  <c r="AF279" i="26"/>
  <c r="U107" i="26"/>
  <c r="BG358" i="26"/>
  <c r="AT95" i="26"/>
  <c r="BE205" i="26"/>
  <c r="AF171" i="26"/>
  <c r="BI187" i="26"/>
  <c r="BN187" i="26" s="1"/>
  <c r="AS330" i="26"/>
  <c r="P174" i="26"/>
  <c r="J313" i="26"/>
  <c r="AT343" i="26"/>
  <c r="D125" i="22"/>
  <c r="J98" i="26"/>
  <c r="AT363" i="26"/>
  <c r="T121" i="26"/>
  <c r="V121" i="26" s="1"/>
  <c r="J295" i="26"/>
  <c r="BF359" i="26"/>
  <c r="AJ110" i="26"/>
  <c r="E541" i="22"/>
  <c r="E392" i="22"/>
  <c r="E590" i="22"/>
  <c r="F182" i="22"/>
  <c r="AB12" i="26"/>
  <c r="Z274" i="26"/>
  <c r="T245" i="26"/>
  <c r="P179" i="26"/>
  <c r="BD247" i="26"/>
  <c r="AB275" i="26"/>
  <c r="BE172" i="26"/>
  <c r="AE103" i="26"/>
  <c r="AU176" i="26"/>
  <c r="AJ275" i="26"/>
  <c r="BD42" i="26"/>
  <c r="AI274" i="26"/>
  <c r="D74" i="26"/>
  <c r="K74" i="26" s="1" a="1"/>
  <c r="K74" i="26" s="1"/>
  <c r="AF341" i="26"/>
  <c r="E10" i="22"/>
  <c r="AI212" i="26"/>
  <c r="AV83" i="26"/>
  <c r="P116" i="26"/>
  <c r="P18" i="26"/>
  <c r="U263" i="26"/>
  <c r="J83" i="26"/>
  <c r="AH161" i="26"/>
  <c r="BA5" i="26"/>
  <c r="BA6" i="26" s="1"/>
  <c r="J212" i="26"/>
  <c r="AG76" i="26"/>
  <c r="AO320" i="26"/>
  <c r="BA88" i="26"/>
  <c r="AH182" i="26"/>
  <c r="AG351" i="26"/>
  <c r="AT286" i="26"/>
  <c r="BD5" i="26"/>
  <c r="BD6" i="26" s="1"/>
  <c r="BE135" i="26"/>
  <c r="AA175" i="26"/>
  <c r="AB76" i="26"/>
  <c r="T57" i="26"/>
  <c r="V57" i="26" s="1"/>
  <c r="AO171" i="26"/>
  <c r="M133" i="26"/>
  <c r="P19" i="26"/>
  <c r="I87" i="26"/>
  <c r="AA110" i="26"/>
  <c r="AU333" i="26"/>
  <c r="AF173" i="26"/>
  <c r="AU152" i="26"/>
  <c r="AA346" i="26"/>
  <c r="AF278" i="26"/>
  <c r="AT298" i="26"/>
  <c r="AH285" i="26"/>
  <c r="AI141" i="26"/>
  <c r="AT310" i="26"/>
  <c r="U205" i="26"/>
  <c r="AB212" i="26"/>
  <c r="Z270" i="26"/>
  <c r="AU122" i="26"/>
  <c r="P233" i="26"/>
  <c r="J89" i="26"/>
  <c r="I356" i="26"/>
  <c r="T152" i="26"/>
  <c r="T243" i="26"/>
  <c r="V243" i="26" s="1"/>
  <c r="AV140" i="26"/>
  <c r="AG146" i="26"/>
  <c r="AG147" i="26" s="1"/>
  <c r="E899" i="22"/>
  <c r="AK251" i="26"/>
  <c r="D848" i="22"/>
  <c r="U99" i="26"/>
  <c r="Z15" i="26"/>
  <c r="AS65" i="26"/>
  <c r="AG178" i="26"/>
  <c r="BF183" i="26"/>
  <c r="E268" i="22"/>
  <c r="BM254" i="26"/>
  <c r="M59" i="26"/>
  <c r="U80" i="26"/>
  <c r="I111" i="26"/>
  <c r="J157" i="26"/>
  <c r="C733" i="22"/>
  <c r="AI213" i="26"/>
  <c r="C187" i="22"/>
  <c r="J287" i="26"/>
  <c r="AF116" i="26"/>
  <c r="AI231" i="26"/>
  <c r="AR13" i="26"/>
  <c r="AR322" i="26"/>
  <c r="AU269" i="26"/>
  <c r="BG115" i="26"/>
  <c r="Z53" i="26"/>
  <c r="AU236" i="26"/>
  <c r="AJ353" i="26"/>
  <c r="BH333" i="26"/>
  <c r="AR254" i="26"/>
  <c r="M35" i="26"/>
  <c r="AF45" i="26"/>
  <c r="BD290" i="26"/>
  <c r="AV40" i="26"/>
  <c r="U135" i="26"/>
  <c r="BE183" i="26"/>
  <c r="BF40" i="26"/>
  <c r="E452" i="22"/>
  <c r="P41" i="26"/>
  <c r="AA250" i="26"/>
  <c r="J75" i="26"/>
  <c r="U271" i="26"/>
  <c r="Z288" i="26"/>
  <c r="AB56" i="26"/>
  <c r="BC76" i="26"/>
  <c r="BL76" i="26" s="1" a="1"/>
  <c r="BL76" i="26" s="1"/>
  <c r="BJ76" i="26" s="1"/>
  <c r="BK76" i="26" s="1"/>
  <c r="BD54" i="26"/>
  <c r="J289" i="26"/>
  <c r="AF336" i="26"/>
  <c r="BF290" i="26"/>
  <c r="AU347" i="26"/>
  <c r="C778" i="22"/>
  <c r="BA303" i="26"/>
  <c r="BA304" i="26" s="1"/>
  <c r="E442" i="22"/>
  <c r="E577" i="22"/>
  <c r="BG271" i="26"/>
  <c r="AK166" i="26"/>
  <c r="AP166" i="26" s="1"/>
  <c r="E744" i="22"/>
  <c r="I315" i="26"/>
  <c r="Z309" i="26"/>
  <c r="Z96" i="26"/>
  <c r="BH161" i="26"/>
  <c r="AG119" i="26"/>
  <c r="AW262" i="26"/>
  <c r="F312" i="22"/>
  <c r="BG87" i="26"/>
  <c r="BE140" i="26"/>
  <c r="BI85" i="26"/>
  <c r="BN85" i="26" s="1"/>
  <c r="BI116" i="26"/>
  <c r="BN116" i="26" s="1"/>
  <c r="BG36" i="26"/>
  <c r="E354" i="26"/>
  <c r="M51" i="26"/>
  <c r="BD162" i="26"/>
  <c r="AF50" i="26"/>
  <c r="C638" i="22"/>
  <c r="AB322" i="26"/>
  <c r="BC316" i="26"/>
  <c r="BL316" i="26" s="1" a="1"/>
  <c r="BL316" i="26" s="1"/>
  <c r="BJ316" i="26" s="1"/>
  <c r="BK316" i="26" s="1"/>
  <c r="AV86" i="26"/>
  <c r="AK349" i="26"/>
  <c r="BH176" i="26"/>
  <c r="BI340" i="26"/>
  <c r="AE151" i="26"/>
  <c r="BA191" i="26"/>
  <c r="E780" i="22"/>
  <c r="AV273" i="26"/>
  <c r="C777" i="22"/>
  <c r="C907" i="22"/>
  <c r="AJ179" i="26"/>
  <c r="AF53" i="26"/>
  <c r="E475" i="22"/>
  <c r="AS235" i="26"/>
  <c r="P309" i="26"/>
  <c r="AU357" i="26"/>
  <c r="AA297" i="26"/>
  <c r="AA169" i="26"/>
  <c r="F825" i="22"/>
  <c r="D512" i="22"/>
  <c r="BI331" i="26"/>
  <c r="BN331" i="26" s="1"/>
  <c r="U134" i="26"/>
  <c r="AJ280" i="26"/>
  <c r="AW174" i="26"/>
  <c r="AW39" i="26"/>
  <c r="E204" i="26"/>
  <c r="AW106" i="26"/>
  <c r="BC309" i="26"/>
  <c r="BL309" i="26" s="1" a="1"/>
  <c r="BL309" i="26" s="1"/>
  <c r="BJ309" i="26" s="1"/>
  <c r="BK309" i="26" s="1"/>
  <c r="U164" i="26"/>
  <c r="T116" i="26"/>
  <c r="V116" i="26" s="1"/>
  <c r="AA341" i="26"/>
  <c r="AH360" i="26"/>
  <c r="AK100" i="26"/>
  <c r="AR194" i="26"/>
  <c r="AR271" i="26"/>
  <c r="AE161" i="26"/>
  <c r="AE122" i="26"/>
  <c r="AH191" i="26"/>
  <c r="AO23" i="26"/>
  <c r="AE121" i="26"/>
  <c r="F966" i="22"/>
  <c r="D473" i="22"/>
  <c r="Z12" i="26"/>
  <c r="AG275" i="26"/>
  <c r="M34" i="26"/>
  <c r="I155" i="26"/>
  <c r="BE156" i="26"/>
  <c r="AG104" i="26"/>
  <c r="AQ180" i="26"/>
  <c r="D36" i="22"/>
  <c r="BD39" i="26"/>
  <c r="AF98" i="26"/>
  <c r="BF249" i="26"/>
  <c r="H76" i="26"/>
  <c r="AU130" i="26"/>
  <c r="U288" i="26"/>
  <c r="M10" i="26"/>
  <c r="BA19" i="26"/>
  <c r="Z5" i="26"/>
  <c r="AW137" i="26"/>
  <c r="AW186" i="26"/>
  <c r="BB186" i="26" s="1"/>
  <c r="AO251" i="26"/>
  <c r="AJ313" i="26"/>
  <c r="BC98" i="26"/>
  <c r="BD278" i="26"/>
  <c r="AW23" i="26"/>
  <c r="BH155" i="26"/>
  <c r="BD354" i="26"/>
  <c r="BI45" i="26"/>
  <c r="BN45" i="26" s="1"/>
  <c r="W237" i="26"/>
  <c r="BD111" i="26"/>
  <c r="AJ151" i="26"/>
  <c r="U167" i="26"/>
  <c r="BD259" i="26"/>
  <c r="J342" i="26"/>
  <c r="AO235" i="26"/>
  <c r="BD286" i="26"/>
  <c r="AK298" i="26"/>
  <c r="T273" i="26"/>
  <c r="AE342" i="26"/>
  <c r="F797" i="22"/>
  <c r="AI218" i="26"/>
  <c r="AI220" i="26" s="1"/>
  <c r="AK121" i="26"/>
  <c r="BH12" i="26"/>
  <c r="C80" i="22"/>
  <c r="E987" i="22"/>
  <c r="T192" i="26"/>
  <c r="V192" i="26" s="1"/>
  <c r="J339" i="26"/>
  <c r="AB136" i="26"/>
  <c r="AG139" i="26"/>
  <c r="AS339" i="26"/>
  <c r="BF110" i="26"/>
  <c r="AE289" i="26"/>
  <c r="AI123" i="26"/>
  <c r="AO97" i="26"/>
  <c r="AG51" i="26"/>
  <c r="BE347" i="26"/>
  <c r="AH72" i="26"/>
  <c r="AV234" i="26"/>
  <c r="BE189" i="26"/>
  <c r="AS123" i="26"/>
  <c r="G49" i="26"/>
  <c r="AK279" i="26"/>
  <c r="F439" i="22"/>
  <c r="AU260" i="26"/>
  <c r="AI40" i="26"/>
  <c r="AV350" i="26"/>
  <c r="AR225" i="26"/>
  <c r="BM12" i="26"/>
  <c r="M233" i="26"/>
  <c r="N233" i="26" s="1" a="1"/>
  <c r="N233" i="26" s="1"/>
  <c r="R233" i="26" s="1"/>
  <c r="Z114" i="26"/>
  <c r="BI99" i="26"/>
  <c r="F65" i="22"/>
  <c r="AI351" i="26"/>
  <c r="AH275" i="26"/>
  <c r="BF137" i="26"/>
  <c r="C719" i="22"/>
  <c r="AA50" i="26"/>
  <c r="I72" i="26"/>
  <c r="AG298" i="26"/>
  <c r="J345" i="26"/>
  <c r="M131" i="26"/>
  <c r="AT127" i="26"/>
  <c r="AO29" i="26"/>
  <c r="AK333" i="26"/>
  <c r="AP333" i="26" s="1"/>
  <c r="AU250" i="26"/>
  <c r="BC330" i="26"/>
  <c r="BL330" i="26" s="1" a="1"/>
  <c r="BL330" i="26" s="1"/>
  <c r="BJ330" i="26" s="1"/>
  <c r="BK330" i="26" s="1"/>
  <c r="BA112" i="26"/>
  <c r="BC157" i="26"/>
  <c r="BL157" i="26" s="1" a="1"/>
  <c r="BL157" i="26" s="1"/>
  <c r="BH359" i="26"/>
  <c r="AQ326" i="26"/>
  <c r="AZ326" i="26" s="1" a="1"/>
  <c r="AZ326" i="26" s="1"/>
  <c r="AX326" i="26" s="1"/>
  <c r="AY326" i="26" s="1"/>
  <c r="E292" i="22"/>
  <c r="AH39" i="26"/>
  <c r="D853" i="22"/>
  <c r="AF357" i="26"/>
  <c r="BM72" i="26"/>
  <c r="AH283" i="26"/>
  <c r="E362" i="26"/>
  <c r="I232" i="26"/>
  <c r="Z177" i="26"/>
  <c r="AB360" i="26"/>
  <c r="AB33" i="26"/>
  <c r="Z99" i="26"/>
  <c r="BC234" i="26"/>
  <c r="BL234" i="26" s="1" a="1"/>
  <c r="BL234" i="26" s="1"/>
  <c r="D418" i="22"/>
  <c r="AO279" i="26"/>
  <c r="AO308" i="26"/>
  <c r="AE262" i="26"/>
  <c r="AW103" i="26"/>
  <c r="BD91" i="26"/>
  <c r="F182" i="26"/>
  <c r="AT140" i="26"/>
  <c r="E325" i="22"/>
  <c r="M23" i="26"/>
  <c r="AS181" i="26"/>
  <c r="BA244" i="26"/>
  <c r="P85" i="26"/>
  <c r="P60" i="26"/>
  <c r="BM80" i="26"/>
  <c r="BM139" i="26"/>
  <c r="BM346" i="26"/>
  <c r="AI92" i="26"/>
  <c r="AQ259" i="26"/>
  <c r="AJ103" i="26"/>
  <c r="D982" i="22"/>
  <c r="C284" i="22"/>
  <c r="AW42" i="26"/>
  <c r="BD41" i="26"/>
  <c r="J177" i="26"/>
  <c r="AW321" i="26"/>
  <c r="BB321" i="26" s="1"/>
  <c r="T11" i="26"/>
  <c r="AQ247" i="26"/>
  <c r="BD340" i="26"/>
  <c r="BG189" i="26"/>
  <c r="Z317" i="26"/>
  <c r="AS279" i="26"/>
  <c r="AV38" i="26"/>
  <c r="AW322" i="26"/>
  <c r="BB322" i="26" s="1"/>
  <c r="AQ166" i="26"/>
  <c r="AI166" i="26"/>
  <c r="D594" i="22"/>
  <c r="C856" i="22"/>
  <c r="T335" i="26"/>
  <c r="V335" i="26" s="1"/>
  <c r="AS327" i="26"/>
  <c r="M126" i="26"/>
  <c r="I115" i="26"/>
  <c r="T29" i="26"/>
  <c r="V29" i="26" s="1"/>
  <c r="AW132" i="26"/>
  <c r="BB132" i="26" s="1"/>
  <c r="AH355" i="26"/>
  <c r="AV359" i="26"/>
  <c r="AG132" i="26"/>
  <c r="AJ64" i="26"/>
  <c r="BE174" i="26"/>
  <c r="BA334" i="26"/>
  <c r="BG135" i="26"/>
  <c r="AW346" i="26"/>
  <c r="BB346" i="26" s="1"/>
  <c r="AQ111" i="26"/>
  <c r="AZ111" i="26" s="1" a="1"/>
  <c r="AZ111" i="26" s="1"/>
  <c r="BC141" i="26"/>
  <c r="AS29" i="26"/>
  <c r="D258" i="22"/>
  <c r="T154" i="26"/>
  <c r="V154" i="26" s="1"/>
  <c r="AF283" i="26"/>
  <c r="P124" i="26"/>
  <c r="AO363" i="26"/>
  <c r="P282" i="26"/>
  <c r="BC358" i="26"/>
  <c r="BL358" i="26" s="1" a="1"/>
  <c r="BL358" i="26" s="1"/>
  <c r="BJ358" i="26" s="1"/>
  <c r="BK358" i="26" s="1"/>
  <c r="BD187" i="26"/>
  <c r="BG312" i="26"/>
  <c r="AJ249" i="26"/>
  <c r="J285" i="26"/>
  <c r="AF199" i="26"/>
  <c r="AF200" i="26" s="1"/>
  <c r="C132" i="22"/>
  <c r="D260" i="22"/>
  <c r="T212" i="26"/>
  <c r="V212" i="26" s="1"/>
  <c r="AU338" i="26"/>
  <c r="AH133" i="26"/>
  <c r="AH297" i="26"/>
  <c r="AB163" i="26"/>
  <c r="AW343" i="26"/>
  <c r="BB343" i="26" s="1"/>
  <c r="AW30" i="26"/>
  <c r="AG330" i="26"/>
  <c r="AH338" i="26"/>
  <c r="I21" i="26"/>
  <c r="BG76" i="26"/>
  <c r="AE184" i="26"/>
  <c r="AO243" i="26"/>
  <c r="AV124" i="26"/>
  <c r="BH343" i="26"/>
  <c r="AR30" i="26"/>
  <c r="AW259" i="26"/>
  <c r="BE213" i="26"/>
  <c r="AS321" i="26"/>
  <c r="AE260" i="26"/>
  <c r="BI168" i="26"/>
  <c r="J20" i="26"/>
  <c r="M125" i="26"/>
  <c r="Z126" i="26"/>
  <c r="AR157" i="26"/>
  <c r="AU290" i="26"/>
  <c r="BG206" i="26"/>
  <c r="AE277" i="26"/>
  <c r="AR275" i="26"/>
  <c r="BM253" i="26"/>
  <c r="E290" i="22"/>
  <c r="C347" i="22"/>
  <c r="P327" i="26"/>
  <c r="AV85" i="26"/>
  <c r="AI262" i="26"/>
  <c r="AH343" i="26"/>
  <c r="P311" i="26"/>
  <c r="P191" i="26"/>
  <c r="AS151" i="26"/>
  <c r="AT108" i="26"/>
  <c r="AF290" i="26"/>
  <c r="Z328" i="26"/>
  <c r="AI287" i="26"/>
  <c r="AR102" i="26"/>
  <c r="AK285" i="26"/>
  <c r="BC253" i="26"/>
  <c r="U316" i="26"/>
  <c r="AF57" i="26"/>
  <c r="BM322" i="26"/>
  <c r="J275" i="26"/>
  <c r="AV244" i="26"/>
  <c r="AO263" i="26"/>
  <c r="BM47" i="26"/>
  <c r="D390" i="22"/>
  <c r="E461" i="22"/>
  <c r="F420" i="22"/>
  <c r="Z279" i="26"/>
  <c r="P193" i="26"/>
  <c r="AJ167" i="26"/>
  <c r="BC243" i="26"/>
  <c r="AU157" i="26"/>
  <c r="BG96" i="26"/>
  <c r="AJ18" i="26"/>
  <c r="E93" i="26"/>
  <c r="T312" i="26"/>
  <c r="AA131" i="26"/>
  <c r="U84" i="26"/>
  <c r="P319" i="26"/>
  <c r="BF327" i="26"/>
  <c r="BC153" i="26"/>
  <c r="BF180" i="26"/>
  <c r="BD164" i="26"/>
  <c r="AI12" i="26"/>
  <c r="AH110" i="26"/>
  <c r="I316" i="26"/>
  <c r="BA219" i="26"/>
  <c r="P152" i="26"/>
  <c r="C616" i="22"/>
  <c r="BC28" i="26"/>
  <c r="BH34" i="26"/>
  <c r="BA128" i="26"/>
  <c r="J316" i="26"/>
  <c r="AA172" i="26"/>
  <c r="AE253" i="26"/>
  <c r="E237" i="22"/>
  <c r="AE356" i="26"/>
  <c r="C651" i="22"/>
  <c r="BI320" i="26"/>
  <c r="BN320" i="26" s="1"/>
  <c r="BA92" i="26"/>
  <c r="J224" i="26"/>
  <c r="Z276" i="26"/>
  <c r="BI167" i="26"/>
  <c r="AH160" i="26"/>
  <c r="BC100" i="26"/>
  <c r="J103" i="26"/>
  <c r="AI146" i="26"/>
  <c r="AI147" i="26" s="1"/>
  <c r="D151" i="22"/>
  <c r="P272" i="26"/>
  <c r="BC272" i="26"/>
  <c r="BL272" i="26" s="1" a="1"/>
  <c r="BL272" i="26" s="1"/>
  <c r="BJ272" i="26" s="1"/>
  <c r="BK272" i="26" s="1"/>
  <c r="BG204" i="26"/>
  <c r="BH303" i="26"/>
  <c r="BH304" i="26" s="1"/>
  <c r="BC354" i="26"/>
  <c r="BL354" i="26" s="1" a="1"/>
  <c r="BL354" i="26" s="1"/>
  <c r="AH341" i="26"/>
  <c r="AO11" i="26"/>
  <c r="AR18" i="26"/>
  <c r="AU74" i="26"/>
  <c r="D646" i="22"/>
  <c r="I352" i="26"/>
  <c r="Z156" i="26"/>
  <c r="AE359" i="26"/>
  <c r="J243" i="26"/>
  <c r="T168" i="26"/>
  <c r="V168" i="26" s="1"/>
  <c r="U75" i="26"/>
  <c r="U22" i="26"/>
  <c r="AJ345" i="26"/>
  <c r="AK188" i="26"/>
  <c r="F344" i="22"/>
  <c r="AQ114" i="26"/>
  <c r="E871" i="22"/>
  <c r="D200" i="22"/>
  <c r="BG75" i="26"/>
  <c r="BM110" i="26"/>
  <c r="T163" i="26"/>
  <c r="V163" i="26" s="1"/>
  <c r="AV325" i="26"/>
  <c r="I182" i="26"/>
  <c r="AB213" i="26"/>
  <c r="U159" i="26"/>
  <c r="BG119" i="26"/>
  <c r="C244" i="22"/>
  <c r="Z154" i="26"/>
  <c r="AG164" i="26"/>
  <c r="BA175" i="26"/>
  <c r="P107" i="26"/>
  <c r="E969" i="22"/>
  <c r="AO186" i="26"/>
  <c r="P139" i="26"/>
  <c r="BI243" i="26"/>
  <c r="T99" i="26"/>
  <c r="V99" i="26" s="1"/>
  <c r="U319" i="26"/>
  <c r="BI333" i="26"/>
  <c r="BN333" i="26" s="1"/>
  <c r="AF244" i="26"/>
  <c r="AQ64" i="26"/>
  <c r="AZ64" i="26" s="1" a="1"/>
  <c r="AZ64" i="26" s="1"/>
  <c r="AF70" i="26"/>
  <c r="U31" i="26"/>
  <c r="AJ45" i="26"/>
  <c r="AA315" i="26"/>
  <c r="AW297" i="26"/>
  <c r="C323" i="22"/>
  <c r="I290" i="26"/>
  <c r="AR163" i="26"/>
  <c r="AK218" i="26"/>
  <c r="AO88" i="26"/>
  <c r="U130" i="26"/>
  <c r="AB94" i="26"/>
  <c r="AU356" i="26"/>
  <c r="AR356" i="26"/>
  <c r="BI19" i="26"/>
  <c r="I360" i="26"/>
  <c r="AS125" i="26"/>
  <c r="F988" i="22"/>
  <c r="AE230" i="26"/>
  <c r="E620" i="22"/>
  <c r="Z251" i="26"/>
  <c r="P56" i="26"/>
  <c r="AE206" i="26"/>
  <c r="AI290" i="26"/>
  <c r="AQ245" i="26"/>
  <c r="BF247" i="26"/>
  <c r="J173" i="26"/>
  <c r="AK112" i="26"/>
  <c r="BH138" i="26"/>
  <c r="AK151" i="26"/>
  <c r="AG85" i="26"/>
  <c r="F137" i="22"/>
  <c r="BH99" i="26"/>
  <c r="BA330" i="26"/>
  <c r="AR92" i="26"/>
  <c r="J104" i="26"/>
  <c r="P127" i="26"/>
  <c r="M345" i="26"/>
  <c r="BG245" i="26"/>
  <c r="BE233" i="26"/>
  <c r="U324" i="26"/>
  <c r="AA336" i="26"/>
  <c r="T205" i="26"/>
  <c r="V205" i="26" s="1"/>
  <c r="AJ44" i="26"/>
  <c r="J119" i="26"/>
  <c r="AW82" i="26"/>
  <c r="BB82" i="26" s="1"/>
  <c r="E666" i="22"/>
  <c r="F975" i="22"/>
  <c r="I179" i="26"/>
  <c r="BD346" i="26"/>
  <c r="E569" i="22"/>
  <c r="P360" i="26"/>
  <c r="AW37" i="26"/>
  <c r="AR346" i="26"/>
  <c r="P160" i="26"/>
  <c r="AQ108" i="26"/>
  <c r="AZ108" i="26" s="1" a="1"/>
  <c r="AZ108" i="26" s="1"/>
  <c r="AV110" i="26"/>
  <c r="M120" i="26"/>
  <c r="AG338" i="26"/>
  <c r="M116" i="26"/>
  <c r="T278" i="26"/>
  <c r="V278" i="26" s="1"/>
  <c r="F33" i="22"/>
  <c r="AI320" i="26"/>
  <c r="BC127" i="26"/>
  <c r="BL127" i="26" s="1" a="1"/>
  <c r="BL127" i="26" s="1"/>
  <c r="BA263" i="26"/>
  <c r="I114" i="26"/>
  <c r="BC94" i="26"/>
  <c r="AQ354" i="26"/>
  <c r="AZ354" i="26" s="1" a="1"/>
  <c r="AZ354" i="26" s="1"/>
  <c r="AX354" i="26" s="1"/>
  <c r="AY354" i="26" s="1"/>
  <c r="AI82" i="26"/>
  <c r="BI288" i="26"/>
  <c r="AA205" i="26"/>
  <c r="U34" i="26"/>
  <c r="M182" i="26"/>
  <c r="N182" i="26" s="1" a="1"/>
  <c r="N182" i="26" s="1"/>
  <c r="R182" i="26" s="1"/>
  <c r="BH329" i="26"/>
  <c r="J335" i="26"/>
  <c r="AO190" i="26"/>
  <c r="J32" i="26"/>
  <c r="I341" i="26"/>
  <c r="AR68" i="26"/>
  <c r="AW359" i="26"/>
  <c r="E932" i="22"/>
  <c r="AH117" i="26"/>
  <c r="F462" i="22"/>
  <c r="C134" i="22"/>
  <c r="BA320" i="26"/>
  <c r="U329" i="26"/>
  <c r="T12" i="26"/>
  <c r="V12" i="26" s="1"/>
  <c r="AO332" i="26"/>
  <c r="AE276" i="26"/>
  <c r="BG275" i="26"/>
  <c r="AO133" i="26"/>
  <c r="AB189" i="26"/>
  <c r="AU308" i="26"/>
  <c r="J322" i="26"/>
  <c r="AE169" i="26"/>
  <c r="AV247" i="26"/>
  <c r="D906" i="22"/>
  <c r="BH123" i="26"/>
  <c r="AJ31" i="26"/>
  <c r="BC175" i="26"/>
  <c r="BL175" i="26" s="1" a="1"/>
  <c r="BL175" i="26" s="1"/>
  <c r="AV105" i="26"/>
  <c r="C256" i="22"/>
  <c r="AF140" i="26"/>
  <c r="BE119" i="26"/>
  <c r="E774" i="22"/>
  <c r="BI5" i="26"/>
  <c r="AU336" i="26"/>
  <c r="AA310" i="26"/>
  <c r="J333" i="26"/>
  <c r="P156" i="26"/>
  <c r="J101" i="26"/>
  <c r="BF35" i="26"/>
  <c r="AG360" i="26"/>
  <c r="AO30" i="26"/>
  <c r="BE178" i="26"/>
  <c r="AU178" i="26"/>
  <c r="AO315" i="26"/>
  <c r="F324" i="26"/>
  <c r="BM353" i="26"/>
  <c r="AV254" i="26"/>
  <c r="J162" i="26"/>
  <c r="AQ297" i="26"/>
  <c r="AZ297" i="26" s="1" a="1"/>
  <c r="AZ297" i="26" s="1"/>
  <c r="AX297" i="26" s="1"/>
  <c r="AY297" i="26" s="1"/>
  <c r="U337" i="26"/>
  <c r="J137" i="26"/>
  <c r="BC20" i="26"/>
  <c r="BL20" i="26" s="1" a="1"/>
  <c r="BL20" i="26" s="1"/>
  <c r="BH328" i="26"/>
  <c r="AH87" i="26"/>
  <c r="AO334" i="26"/>
  <c r="BG339" i="26"/>
  <c r="AI186" i="26"/>
  <c r="AE14" i="26"/>
  <c r="E956" i="22"/>
  <c r="D340" i="22"/>
  <c r="D924" i="22"/>
  <c r="AV356" i="26"/>
  <c r="C664" i="22"/>
  <c r="BH170" i="26"/>
  <c r="BE336" i="26"/>
  <c r="AA273" i="26"/>
  <c r="I297" i="26"/>
  <c r="AW125" i="26"/>
  <c r="BB125" i="26" s="1"/>
  <c r="AA353" i="26"/>
  <c r="AW205" i="26"/>
  <c r="BB205" i="26" s="1"/>
  <c r="F660" i="22"/>
  <c r="BI41" i="26"/>
  <c r="AK316" i="26"/>
  <c r="AP316" i="26" s="1"/>
  <c r="AT272" i="26"/>
  <c r="AH119" i="26"/>
  <c r="AU187" i="26"/>
  <c r="AQ16" i="26"/>
  <c r="AZ16" i="26" s="1" a="1"/>
  <c r="AZ16" i="26" s="1"/>
  <c r="Z168" i="26"/>
  <c r="AA88" i="26"/>
  <c r="M187" i="26"/>
  <c r="N187" i="26" s="1" a="1"/>
  <c r="N187" i="26" s="1"/>
  <c r="R187" i="26" s="1"/>
  <c r="AB327" i="26"/>
  <c r="AW113" i="26"/>
  <c r="AU111" i="26"/>
  <c r="AG225" i="26"/>
  <c r="AR184" i="26"/>
  <c r="AK153" i="26"/>
  <c r="AP153" i="26" s="1"/>
  <c r="BF33" i="26"/>
  <c r="BA188" i="26"/>
  <c r="BM175" i="26"/>
  <c r="BH295" i="26"/>
  <c r="F986" i="22"/>
  <c r="E31" i="22"/>
  <c r="C662" i="22"/>
  <c r="BG146" i="26"/>
  <c r="BG147" i="26" s="1"/>
  <c r="D683" i="22"/>
  <c r="P325" i="26"/>
  <c r="AB248" i="26"/>
  <c r="P312" i="26"/>
  <c r="P285" i="26"/>
  <c r="Z169" i="26"/>
  <c r="AW353" i="26"/>
  <c r="P336" i="26"/>
  <c r="C757" i="22"/>
  <c r="AI118" i="26"/>
  <c r="AT234" i="26"/>
  <c r="AR164" i="26"/>
  <c r="AH322" i="26"/>
  <c r="AG161" i="26"/>
  <c r="AV158" i="26"/>
  <c r="AF321" i="26"/>
  <c r="AA116" i="26"/>
  <c r="AI236" i="26"/>
  <c r="BA171" i="26"/>
  <c r="T178" i="26"/>
  <c r="V178" i="26" s="1"/>
  <c r="BC43" i="26"/>
  <c r="BL43" i="26" s="1" a="1"/>
  <c r="BL43" i="26" s="1"/>
  <c r="AO122" i="26"/>
  <c r="BM279" i="26"/>
  <c r="BG62" i="26"/>
  <c r="AR125" i="26"/>
  <c r="AF325" i="26"/>
  <c r="M218" i="26"/>
  <c r="AI66" i="26"/>
  <c r="BG43" i="26"/>
  <c r="BF231" i="26"/>
  <c r="F194" i="22"/>
  <c r="AB123" i="26"/>
  <c r="BE339" i="26"/>
  <c r="AI127" i="26"/>
  <c r="AA56" i="26"/>
  <c r="Z281" i="26"/>
  <c r="AI81" i="26"/>
  <c r="AV18" i="26"/>
  <c r="AT73" i="26"/>
  <c r="AV66" i="26"/>
  <c r="AJ329" i="26"/>
  <c r="AI20" i="26"/>
  <c r="AJ189" i="26"/>
  <c r="BC327" i="26"/>
  <c r="BL327" i="26" s="1" a="1"/>
  <c r="BL327" i="26" s="1"/>
  <c r="Z34" i="26"/>
  <c r="U109" i="26"/>
  <c r="P38" i="26"/>
  <c r="P122" i="26"/>
  <c r="BA168" i="26"/>
  <c r="AS278" i="26"/>
  <c r="AK70" i="26"/>
  <c r="AP70" i="26" s="1"/>
  <c r="BF278" i="26"/>
  <c r="AK85" i="26"/>
  <c r="AU138" i="26"/>
  <c r="AF295" i="26"/>
  <c r="AW204" i="26"/>
  <c r="E803" i="22"/>
  <c r="AV219" i="26"/>
  <c r="AO355" i="26"/>
  <c r="E840" i="22"/>
  <c r="AG35" i="26"/>
  <c r="P225" i="26"/>
  <c r="J167" i="26"/>
  <c r="P329" i="26"/>
  <c r="M277" i="26"/>
  <c r="BE58" i="26"/>
  <c r="M152" i="26"/>
  <c r="N152" i="26" s="1" a="1"/>
  <c r="N152" i="26" s="1"/>
  <c r="R152" i="26" s="1"/>
  <c r="AV211" i="26"/>
  <c r="AV214" i="26" s="1"/>
  <c r="BE361" i="26"/>
  <c r="BC246" i="26"/>
  <c r="C36" i="22"/>
  <c r="BE311" i="26"/>
  <c r="AE136" i="26"/>
  <c r="C738" i="22"/>
  <c r="J140" i="26"/>
  <c r="AS126" i="26"/>
  <c r="AR336" i="26"/>
  <c r="J127" i="26"/>
  <c r="AB79" i="26"/>
  <c r="AW190" i="26"/>
  <c r="BB190" i="26" s="1"/>
  <c r="AT352" i="26"/>
  <c r="C875" i="22"/>
  <c r="BD114" i="26"/>
  <c r="Z319" i="26"/>
  <c r="AF340" i="26"/>
  <c r="AE218" i="26"/>
  <c r="AQ311" i="26"/>
  <c r="AZ311" i="26" s="1" a="1"/>
  <c r="AZ311" i="26" s="1"/>
  <c r="BE337" i="26"/>
  <c r="E766" i="22"/>
  <c r="BC123" i="26"/>
  <c r="BL123" i="26" s="1" a="1"/>
  <c r="BL123" i="26" s="1"/>
  <c r="AK331" i="26"/>
  <c r="AP331" i="26" s="1"/>
  <c r="BA189" i="26"/>
  <c r="E246" i="22"/>
  <c r="I270" i="26"/>
  <c r="J218" i="26"/>
  <c r="P180" i="26"/>
  <c r="U33" i="26"/>
  <c r="J233" i="26"/>
  <c r="BG321" i="26"/>
  <c r="BH315" i="26"/>
  <c r="AH32" i="26"/>
  <c r="AI339" i="26"/>
  <c r="F101" i="22"/>
  <c r="AG121" i="26"/>
  <c r="D536" i="22"/>
  <c r="D98" i="22"/>
  <c r="P168" i="26"/>
  <c r="Z179" i="26"/>
  <c r="AV126" i="26"/>
  <c r="BC297" i="26"/>
  <c r="BL297" i="26" s="1" a="1"/>
  <c r="BL297" i="26" s="1"/>
  <c r="AU322" i="26"/>
  <c r="I323" i="26"/>
  <c r="AG167" i="26"/>
  <c r="F600" i="22"/>
  <c r="AK152" i="26"/>
  <c r="M110" i="26"/>
  <c r="N110" i="26" s="1" a="1"/>
  <c r="N110" i="26" s="1"/>
  <c r="R110" i="26" s="1"/>
  <c r="AE96" i="26"/>
  <c r="D965" i="22"/>
  <c r="AE115" i="26"/>
  <c r="BG73" i="26"/>
  <c r="E584" i="22"/>
  <c r="BM113" i="26"/>
  <c r="AK324" i="26"/>
  <c r="AP324" i="26" s="1"/>
  <c r="Z22" i="26"/>
  <c r="BI37" i="26"/>
  <c r="BN37" i="26" s="1"/>
  <c r="BE73" i="26"/>
  <c r="AU139" i="26"/>
  <c r="U126" i="26"/>
  <c r="M39" i="26"/>
  <c r="J34" i="26"/>
  <c r="M238" i="26"/>
  <c r="N238" i="26" s="1" a="1"/>
  <c r="N238" i="26" s="1"/>
  <c r="R238" i="26" s="1"/>
  <c r="U17" i="26"/>
  <c r="U187" i="26"/>
  <c r="F903" i="22"/>
  <c r="AF29" i="26"/>
  <c r="AH319" i="26"/>
  <c r="BG52" i="26"/>
  <c r="BM204" i="26"/>
  <c r="AJ130" i="26"/>
  <c r="BM285" i="26"/>
  <c r="AI325" i="26"/>
  <c r="M199" i="26"/>
  <c r="Z246" i="26"/>
  <c r="T88" i="26"/>
  <c r="V88" i="26" s="1"/>
  <c r="U78" i="26"/>
  <c r="P269" i="26"/>
  <c r="AV204" i="26"/>
  <c r="AV207" i="26" s="1"/>
  <c r="AA72" i="26"/>
  <c r="AJ271" i="26"/>
  <c r="AQ23" i="26"/>
  <c r="AZ23" i="26" s="1" a="1"/>
  <c r="AZ23" i="26" s="1"/>
  <c r="AX23" i="26" s="1"/>
  <c r="AY23" i="26" s="1"/>
  <c r="AG353" i="26"/>
  <c r="AJ274" i="26"/>
  <c r="BE13" i="26"/>
  <c r="AK204" i="26"/>
  <c r="AS152" i="26"/>
  <c r="BD127" i="26"/>
  <c r="AU172" i="26"/>
  <c r="Z71" i="26"/>
  <c r="AT359" i="26"/>
  <c r="J37" i="26"/>
  <c r="P243" i="26"/>
  <c r="AE132" i="26"/>
  <c r="AW66" i="26"/>
  <c r="BB66" i="26" s="1"/>
  <c r="P59" i="26"/>
  <c r="AG191" i="26"/>
  <c r="BC282" i="26"/>
  <c r="BL282" i="26" s="1" a="1"/>
  <c r="BL282" i="26" s="1"/>
  <c r="C106" i="22"/>
  <c r="BA57" i="26"/>
  <c r="BG181" i="26"/>
  <c r="C904" i="22"/>
  <c r="AB180" i="26"/>
  <c r="AA323" i="26"/>
  <c r="J309" i="26"/>
  <c r="T140" i="26"/>
  <c r="V140" i="26" s="1"/>
  <c r="I36" i="26"/>
  <c r="BH114" i="26"/>
  <c r="AO338" i="26"/>
  <c r="F291" i="22"/>
  <c r="C891" i="22"/>
  <c r="AB274" i="26"/>
  <c r="AQ80" i="26"/>
  <c r="AZ80" i="26" s="1" a="1"/>
  <c r="AZ80" i="26" s="1"/>
  <c r="AX80" i="26" s="1"/>
  <c r="AY80" i="26" s="1"/>
  <c r="AO244" i="26"/>
  <c r="AW70" i="26"/>
  <c r="F599" i="22"/>
  <c r="BM167" i="26"/>
  <c r="E485" i="22"/>
  <c r="M274" i="26"/>
  <c r="AK329" i="26"/>
  <c r="AP329" i="26" s="1"/>
  <c r="E814" i="22"/>
  <c r="BA341" i="26"/>
  <c r="AS361" i="26"/>
  <c r="U91" i="26"/>
  <c r="AS44" i="26"/>
  <c r="BA212" i="26"/>
  <c r="AW122" i="26"/>
  <c r="BB122" i="26" s="1"/>
  <c r="BC310" i="26"/>
  <c r="BL310" i="26" s="1" a="1"/>
  <c r="BL310" i="26" s="1"/>
  <c r="BJ310" i="26" s="1"/>
  <c r="BK310" i="26" s="1"/>
  <c r="I363" i="26"/>
  <c r="AF86" i="26"/>
  <c r="AF225" i="26"/>
  <c r="F853" i="22"/>
  <c r="F788" i="22"/>
  <c r="F704" i="22"/>
  <c r="BM5" i="26"/>
  <c r="BM6" i="26" s="1"/>
  <c r="AV19" i="26"/>
  <c r="BG268" i="26"/>
  <c r="BC191" i="26"/>
  <c r="BL191" i="26" s="1" a="1"/>
  <c r="BL191" i="26" s="1"/>
  <c r="BJ191" i="26" s="1"/>
  <c r="BK191" i="26" s="1"/>
  <c r="P308" i="26"/>
  <c r="AH94" i="26"/>
  <c r="AT185" i="26"/>
  <c r="AE48" i="26"/>
  <c r="AK60" i="26"/>
  <c r="AE97" i="26"/>
  <c r="AS91" i="26"/>
  <c r="Z141" i="26"/>
  <c r="BA109" i="26"/>
  <c r="E267" i="22"/>
  <c r="AT87" i="26"/>
  <c r="D319" i="22"/>
  <c r="AW288" i="26"/>
  <c r="AO152" i="26"/>
  <c r="E231" i="22"/>
  <c r="T290" i="26"/>
  <c r="BD277" i="26"/>
  <c r="J219" i="26"/>
  <c r="P64" i="26"/>
  <c r="U231" i="26"/>
  <c r="U42" i="26"/>
  <c r="BH186" i="26"/>
  <c r="AS211" i="26"/>
  <c r="BA113" i="26"/>
  <c r="AH339" i="26"/>
  <c r="AI204" i="26"/>
  <c r="C670" i="22"/>
  <c r="C951" i="22"/>
  <c r="AB284" i="26"/>
  <c r="P167" i="26"/>
  <c r="AQ174" i="26"/>
  <c r="AZ174" i="26" s="1" a="1"/>
  <c r="AZ174" i="26" s="1"/>
  <c r="AX174" i="26" s="1"/>
  <c r="AY174" i="26" s="1"/>
  <c r="AJ352" i="26"/>
  <c r="AT179" i="26"/>
  <c r="F403" i="22"/>
  <c r="AS356" i="26"/>
  <c r="AQ50" i="26"/>
  <c r="AZ50" i="26" s="1" a="1"/>
  <c r="AZ50" i="26" s="1"/>
  <c r="AQ276" i="26"/>
  <c r="AS68" i="26"/>
  <c r="AI316" i="26"/>
  <c r="AK322" i="26"/>
  <c r="AP322" i="26" s="1"/>
  <c r="C191" i="22"/>
  <c r="BF84" i="26"/>
  <c r="J183" i="26"/>
  <c r="AT335" i="26"/>
  <c r="AF312" i="26"/>
  <c r="AE236" i="26"/>
  <c r="AW329" i="26"/>
  <c r="AI163" i="26"/>
  <c r="AK155" i="26"/>
  <c r="AP155" i="26" s="1"/>
  <c r="AI15" i="26"/>
  <c r="AT249" i="26"/>
  <c r="AW234" i="26"/>
  <c r="AA87" i="26"/>
  <c r="BE45" i="26"/>
  <c r="U286" i="26"/>
  <c r="BE49" i="26"/>
  <c r="AO111" i="26"/>
  <c r="AK129" i="26"/>
  <c r="AP129" i="26" s="1"/>
  <c r="AU83" i="26"/>
  <c r="J348" i="26"/>
  <c r="T318" i="26"/>
  <c r="BM261" i="26"/>
  <c r="BI80" i="26"/>
  <c r="BN80" i="26" s="1"/>
  <c r="AS82" i="26"/>
  <c r="D936" i="22"/>
  <c r="E856" i="22"/>
  <c r="AU43" i="26"/>
  <c r="AI295" i="26"/>
  <c r="I205" i="26"/>
  <c r="BH33" i="26"/>
  <c r="BD140" i="26"/>
  <c r="D45" i="26"/>
  <c r="J12" i="26"/>
  <c r="Z13" i="26"/>
  <c r="M243" i="26"/>
  <c r="P126" i="26"/>
  <c r="P295" i="26"/>
  <c r="P20" i="26"/>
  <c r="BF169" i="26"/>
  <c r="BC329" i="26"/>
  <c r="BL329" i="26" s="1" a="1"/>
  <c r="BL329" i="26" s="1"/>
  <c r="AA134" i="26"/>
  <c r="AH111" i="26"/>
  <c r="BH252" i="26"/>
  <c r="D205" i="22"/>
  <c r="D866" i="22"/>
  <c r="F242" i="22"/>
  <c r="C85" i="26"/>
  <c r="AB121" i="26"/>
  <c r="U175" i="26"/>
  <c r="J132" i="26"/>
  <c r="I326" i="26"/>
  <c r="BG235" i="26"/>
  <c r="I41" i="26"/>
  <c r="BD173" i="26"/>
  <c r="BF161" i="26"/>
  <c r="D907" i="22"/>
  <c r="AO247" i="26"/>
  <c r="AH154" i="26"/>
  <c r="BF19" i="26"/>
  <c r="C57" i="26"/>
  <c r="BM359" i="26"/>
  <c r="C962" i="22"/>
  <c r="BE93" i="26"/>
  <c r="AB110" i="26"/>
  <c r="I124" i="26"/>
  <c r="M92" i="26"/>
  <c r="AR78" i="26"/>
  <c r="AR171" i="26"/>
  <c r="M88" i="26"/>
  <c r="BA359" i="26"/>
  <c r="C227" i="22"/>
  <c r="AE59" i="26"/>
  <c r="AG19" i="26"/>
  <c r="BH63" i="26"/>
  <c r="C495" i="22"/>
  <c r="AO317" i="26"/>
  <c r="J131" i="26"/>
  <c r="BM169" i="26"/>
  <c r="T327" i="26"/>
  <c r="V327" i="26" s="1"/>
  <c r="AB59" i="26"/>
  <c r="Z253" i="26"/>
  <c r="F844" i="22"/>
  <c r="AU233" i="26"/>
  <c r="AQ69" i="26"/>
  <c r="AZ69" i="26" s="1" a="1"/>
  <c r="AZ69" i="26" s="1"/>
  <c r="BA238" i="26"/>
  <c r="BG211" i="26"/>
  <c r="BI297" i="26"/>
  <c r="AW192" i="26"/>
  <c r="AS42" i="26"/>
  <c r="AG317" i="26"/>
  <c r="D376" i="22"/>
  <c r="AV230" i="26"/>
  <c r="BH140" i="26"/>
  <c r="AE20" i="26"/>
  <c r="Z32" i="26"/>
  <c r="AJ157" i="26"/>
  <c r="AA159" i="26"/>
  <c r="BG225" i="26"/>
  <c r="BA342" i="26"/>
  <c r="I164" i="26"/>
  <c r="BI20" i="26"/>
  <c r="AK67" i="26"/>
  <c r="BI245" i="26"/>
  <c r="BN245" i="26" s="1"/>
  <c r="AH329" i="26"/>
  <c r="AO77" i="26"/>
  <c r="AH309" i="26"/>
  <c r="F630" i="22"/>
  <c r="AA311" i="26"/>
  <c r="M295" i="26"/>
  <c r="AS120" i="26"/>
  <c r="I312" i="26"/>
  <c r="I173" i="26"/>
  <c r="AS360" i="26"/>
  <c r="AW211" i="26"/>
  <c r="M286" i="26"/>
  <c r="AR273" i="26"/>
  <c r="T135" i="26"/>
  <c r="V135" i="26" s="1"/>
  <c r="BA329" i="26"/>
  <c r="AT88" i="26"/>
  <c r="AQ336" i="26"/>
  <c r="AZ336" i="26" s="1" a="1"/>
  <c r="AZ336" i="26" s="1"/>
  <c r="AE212" i="26"/>
  <c r="AF296" i="26"/>
  <c r="D671" i="22"/>
  <c r="BE309" i="26"/>
  <c r="BM111" i="26"/>
  <c r="F347" i="22"/>
  <c r="AJ324" i="26"/>
  <c r="AI55" i="26"/>
  <c r="P356" i="26"/>
  <c r="AS74" i="26"/>
  <c r="U106" i="26"/>
  <c r="Z165" i="26"/>
  <c r="E873" i="22"/>
  <c r="AS46" i="26"/>
  <c r="AJ42" i="26"/>
  <c r="AF330" i="26"/>
  <c r="AE284" i="26"/>
  <c r="BM71" i="26"/>
  <c r="D142" i="22"/>
  <c r="U58" i="26"/>
  <c r="M38" i="26"/>
  <c r="T106" i="26"/>
  <c r="BG349" i="26"/>
  <c r="J193" i="26"/>
  <c r="J43" i="26"/>
  <c r="AV16" i="26"/>
  <c r="AS259" i="26"/>
  <c r="BM312" i="26"/>
  <c r="BA298" i="26"/>
  <c r="F719" i="22"/>
  <c r="BD343" i="26"/>
  <c r="AT59" i="26"/>
  <c r="AO128" i="26"/>
  <c r="BM78" i="26"/>
  <c r="AG159" i="26"/>
  <c r="AO312" i="26"/>
  <c r="AO184" i="26"/>
  <c r="AJ339" i="26"/>
  <c r="BE20" i="26"/>
  <c r="AI303" i="26"/>
  <c r="AI304" i="26" s="1"/>
  <c r="E113" i="22"/>
  <c r="BE124" i="26"/>
  <c r="AB259" i="26"/>
  <c r="Z79" i="26"/>
  <c r="AK87" i="26"/>
  <c r="AP87" i="26" s="1"/>
  <c r="M317" i="26"/>
  <c r="Z128" i="26"/>
  <c r="BE254" i="26"/>
  <c r="BH37" i="26"/>
  <c r="AE187" i="26"/>
  <c r="AE319" i="26"/>
  <c r="AK277" i="26"/>
  <c r="F277" i="22"/>
  <c r="AO298" i="26"/>
  <c r="AT57" i="26"/>
  <c r="AI191" i="26"/>
  <c r="D6" i="22"/>
  <c r="E314" i="22"/>
  <c r="AA181" i="26"/>
  <c r="Z359" i="26"/>
  <c r="M132" i="26"/>
  <c r="N132" i="26" s="1" a="1"/>
  <c r="N132" i="26" s="1"/>
  <c r="R132" i="26" s="1"/>
  <c r="P12" i="26"/>
  <c r="M124" i="26"/>
  <c r="BE12" i="26"/>
  <c r="BM236" i="26"/>
  <c r="AT37" i="26"/>
  <c r="AR309" i="26"/>
  <c r="AS190" i="26"/>
  <c r="F460" i="22"/>
  <c r="BE184" i="26"/>
  <c r="BI132" i="26"/>
  <c r="BE79" i="26"/>
  <c r="D717" i="22"/>
  <c r="D627" i="22"/>
  <c r="BC289" i="26"/>
  <c r="BL289" i="26" s="1" a="1"/>
  <c r="BL289" i="26" s="1"/>
  <c r="BJ289" i="26" s="1"/>
  <c r="BK289" i="26" s="1"/>
  <c r="BD332" i="26"/>
  <c r="J88" i="26"/>
  <c r="M141" i="26"/>
  <c r="N141" i="26" s="1" a="1"/>
  <c r="N141" i="26" s="1"/>
  <c r="R141" i="26" s="1"/>
  <c r="BM74" i="26"/>
  <c r="AK15" i="26"/>
  <c r="BH166" i="26"/>
  <c r="BA85" i="26"/>
  <c r="E357" i="22"/>
  <c r="E356" i="26"/>
  <c r="BE331" i="26"/>
  <c r="AF349" i="26"/>
  <c r="AJ176" i="26"/>
  <c r="AW348" i="26"/>
  <c r="BB348" i="26" s="1"/>
  <c r="BF100" i="26"/>
  <c r="C880" i="22"/>
  <c r="E587" i="22"/>
  <c r="U297" i="26"/>
  <c r="AS332" i="26"/>
  <c r="BC324" i="26"/>
  <c r="BL324" i="26" s="1" a="1"/>
  <c r="BL324" i="26" s="1"/>
  <c r="BJ324" i="26" s="1"/>
  <c r="BK324" i="26" s="1"/>
  <c r="F127" i="22"/>
  <c r="BH179" i="26"/>
  <c r="BC104" i="26"/>
  <c r="BL104" i="26" s="1" a="1"/>
  <c r="BL104" i="26" s="1"/>
  <c r="AW336" i="26"/>
  <c r="AB206" i="26"/>
  <c r="BF268" i="26"/>
  <c r="D331" i="22"/>
  <c r="AG67" i="26"/>
  <c r="D278" i="22"/>
  <c r="D289" i="22"/>
  <c r="AU114" i="26"/>
  <c r="BA72" i="26"/>
  <c r="E531" i="22"/>
  <c r="Z340" i="26"/>
  <c r="P276" i="26"/>
  <c r="M117" i="26"/>
  <c r="T155" i="26"/>
  <c r="V155" i="26" s="1"/>
  <c r="D922" i="22"/>
  <c r="AB42" i="26"/>
  <c r="AI330" i="26"/>
  <c r="AK340" i="26"/>
  <c r="AP340" i="26" s="1"/>
  <c r="AO124" i="26"/>
  <c r="AT282" i="26"/>
  <c r="F707" i="22"/>
  <c r="F774" i="22"/>
  <c r="D275" i="22"/>
  <c r="BH314" i="26"/>
  <c r="BE296" i="26"/>
  <c r="AJ362" i="26"/>
  <c r="AT18" i="26"/>
  <c r="AW212" i="26"/>
  <c r="BB212" i="26" s="1"/>
  <c r="AJ248" i="26"/>
  <c r="BM174" i="26"/>
  <c r="BD335" i="26"/>
  <c r="BD330" i="26"/>
  <c r="BF179" i="26"/>
  <c r="AK131" i="26"/>
  <c r="D623" i="22"/>
  <c r="AI87" i="26"/>
  <c r="BC62" i="26"/>
  <c r="BL62" i="26" s="1" a="1"/>
  <c r="BL62" i="26" s="1"/>
  <c r="BJ62" i="26" s="1"/>
  <c r="BK62" i="26" s="1"/>
  <c r="E501" i="22"/>
  <c r="F59" i="26"/>
  <c r="AB44" i="26"/>
  <c r="AQ349" i="26"/>
  <c r="AZ349" i="26" s="1" a="1"/>
  <c r="AZ349" i="26" s="1"/>
  <c r="BF362" i="26"/>
  <c r="BG287" i="26"/>
  <c r="AB250" i="26"/>
  <c r="AR77" i="26"/>
  <c r="BC274" i="26"/>
  <c r="BL274" i="26" s="1" a="1"/>
  <c r="BL274" i="26" s="1"/>
  <c r="BJ274" i="26" s="1"/>
  <c r="BK274" i="26" s="1"/>
  <c r="AO328" i="26"/>
  <c r="AE141" i="26"/>
  <c r="AU160" i="26"/>
  <c r="AE192" i="26"/>
  <c r="C572" i="22"/>
  <c r="AK37" i="26"/>
  <c r="AP37" i="26" s="1"/>
  <c r="AK237" i="26"/>
  <c r="AP237" i="26" s="1"/>
  <c r="D766" i="22"/>
  <c r="F289" i="26"/>
  <c r="T153" i="26"/>
  <c r="P44" i="26"/>
  <c r="AQ353" i="26"/>
  <c r="AZ353" i="26" s="1" a="1"/>
  <c r="AZ353" i="26" s="1"/>
  <c r="AX353" i="26" s="1"/>
  <c r="AY353" i="26" s="1"/>
  <c r="AS163" i="26"/>
  <c r="Z363" i="26"/>
  <c r="BM341" i="26"/>
  <c r="BG333" i="26"/>
  <c r="AF68" i="26"/>
  <c r="C803" i="22"/>
  <c r="C439" i="22"/>
  <c r="BE345" i="26"/>
  <c r="T261" i="26"/>
  <c r="V261" i="26" s="1"/>
  <c r="J51" i="26"/>
  <c r="AH59" i="26"/>
  <c r="AU104" i="26"/>
  <c r="AU295" i="26"/>
  <c r="F994" i="22"/>
  <c r="F221" i="22"/>
  <c r="AH347" i="26"/>
  <c r="BH298" i="26"/>
  <c r="C950" i="22"/>
  <c r="AE127" i="26"/>
  <c r="BM191" i="26"/>
  <c r="E853" i="22"/>
  <c r="D361" i="22"/>
  <c r="BA68" i="26"/>
  <c r="BM165" i="26"/>
  <c r="U354" i="26"/>
  <c r="AT52" i="26"/>
  <c r="AU34" i="26"/>
  <c r="D338" i="26"/>
  <c r="BA325" i="26"/>
  <c r="BF48" i="26"/>
  <c r="T193" i="26"/>
  <c r="V193" i="26" s="1"/>
  <c r="AA123" i="26"/>
  <c r="P166" i="26"/>
  <c r="AW363" i="26"/>
  <c r="E130" i="22"/>
  <c r="P52" i="26"/>
  <c r="AI248" i="26"/>
  <c r="AI211" i="26"/>
  <c r="AI214" i="26" s="1"/>
  <c r="BG351" i="26"/>
  <c r="BI56" i="26"/>
  <c r="AH21" i="26"/>
  <c r="E999" i="22"/>
  <c r="E328" i="22"/>
  <c r="U320" i="26"/>
  <c r="T104" i="26"/>
  <c r="V104" i="26" s="1"/>
  <c r="AJ35" i="26"/>
  <c r="M327" i="26"/>
  <c r="AA272" i="26"/>
  <c r="BI343" i="26"/>
  <c r="BN343" i="26" s="1"/>
  <c r="AF105" i="26"/>
  <c r="AH120" i="26"/>
  <c r="BH65" i="26"/>
  <c r="BA47" i="26"/>
  <c r="BH46" i="26"/>
  <c r="AS253" i="26"/>
  <c r="AQ101" i="26"/>
  <c r="F243" i="22"/>
  <c r="AK91" i="26"/>
  <c r="C839" i="22"/>
  <c r="M158" i="26"/>
  <c r="N158" i="26" s="1" a="1"/>
  <c r="N158" i="26" s="1"/>
  <c r="R158" i="26" s="1"/>
  <c r="P347" i="26"/>
  <c r="T172" i="26"/>
  <c r="BH344" i="26"/>
  <c r="M172" i="26"/>
  <c r="N172" i="26" s="1" a="1"/>
  <c r="N172" i="26" s="1"/>
  <c r="R172" i="26" s="1"/>
  <c r="AA153" i="26"/>
  <c r="AS260" i="26"/>
  <c r="BF106" i="26"/>
  <c r="BC359" i="26"/>
  <c r="BL359" i="26" s="1" a="1"/>
  <c r="BL359" i="26" s="1"/>
  <c r="BJ359" i="26" s="1"/>
  <c r="BK359" i="26" s="1"/>
  <c r="AF69" i="26"/>
  <c r="BG137" i="26"/>
  <c r="AW101" i="26"/>
  <c r="BG51" i="26"/>
  <c r="D153" i="22"/>
  <c r="F42" i="22"/>
  <c r="E950" i="22"/>
  <c r="Z135" i="26"/>
  <c r="AB224" i="26"/>
  <c r="AF112" i="26"/>
  <c r="M168" i="26"/>
  <c r="N168" i="26" s="1" a="1"/>
  <c r="N168" i="26" s="1"/>
  <c r="R168" i="26" s="1"/>
  <c r="P91" i="26"/>
  <c r="BF346" i="26"/>
  <c r="AR151" i="26"/>
  <c r="AK132" i="26"/>
  <c r="AJ231" i="26"/>
  <c r="E307" i="22"/>
  <c r="AB18" i="26"/>
  <c r="AW277" i="26"/>
  <c r="Z263" i="26"/>
  <c r="AQ235" i="26"/>
  <c r="AZ235" i="26" s="1" a="1"/>
  <c r="AZ235" i="26" s="1"/>
  <c r="BD317" i="26"/>
  <c r="AO230" i="26"/>
  <c r="BG54" i="26"/>
  <c r="E178" i="22"/>
  <c r="BG345" i="26"/>
  <c r="AI157" i="26"/>
  <c r="BC60" i="26"/>
  <c r="AG190" i="26"/>
  <c r="AB108" i="26"/>
  <c r="E229" i="22"/>
  <c r="BE83" i="26"/>
  <c r="AR160" i="26"/>
  <c r="BG42" i="26"/>
  <c r="C301" i="22"/>
  <c r="AV278" i="26"/>
  <c r="E955" i="22"/>
  <c r="BE325" i="26"/>
  <c r="U315" i="26"/>
  <c r="M73" i="26"/>
  <c r="AR244" i="26"/>
  <c r="BF65" i="26"/>
  <c r="AH327" i="26"/>
  <c r="C392" i="22"/>
  <c r="AS182" i="26"/>
  <c r="AE296" i="26"/>
  <c r="BM44" i="26"/>
  <c r="D105" i="26"/>
  <c r="AA44" i="26"/>
  <c r="AU286" i="26"/>
  <c r="M355" i="26"/>
  <c r="N355" i="26" s="1" a="1"/>
  <c r="N355" i="26" s="1"/>
  <c r="R355" i="26" s="1"/>
  <c r="S355" i="26" s="1"/>
  <c r="AJ141" i="26"/>
  <c r="AH127" i="26"/>
  <c r="AR218" i="26"/>
  <c r="AQ332" i="26"/>
  <c r="AZ332" i="26" s="1" a="1"/>
  <c r="AZ332" i="26" s="1"/>
  <c r="BC61" i="26"/>
  <c r="BE348" i="26"/>
  <c r="BI138" i="26"/>
  <c r="BN138" i="26" s="1"/>
  <c r="BF347" i="26"/>
  <c r="AR97" i="26"/>
  <c r="AK163" i="26"/>
  <c r="AP163" i="26" s="1"/>
  <c r="BA10" i="26"/>
  <c r="AS71" i="26"/>
  <c r="C13" i="26"/>
  <c r="P212" i="26"/>
  <c r="BF339" i="26"/>
  <c r="J66" i="26"/>
  <c r="E750" i="22"/>
  <c r="AA128" i="26"/>
  <c r="M183" i="26"/>
  <c r="N183" i="26" s="1" a="1"/>
  <c r="N183" i="26" s="1"/>
  <c r="R183" i="26" s="1"/>
  <c r="AE273" i="26"/>
  <c r="BA356" i="26"/>
  <c r="AT278" i="26"/>
  <c r="BD249" i="26"/>
  <c r="BI249" i="26"/>
  <c r="BN249" i="26" s="1"/>
  <c r="AI41" i="26"/>
  <c r="BH48" i="26"/>
  <c r="BF93" i="26"/>
  <c r="AE102" i="26"/>
  <c r="W278" i="26"/>
  <c r="AA276" i="26"/>
  <c r="AH259" i="26"/>
  <c r="P99" i="26"/>
  <c r="C694" i="22"/>
  <c r="T363" i="26"/>
  <c r="V363" i="26" s="1"/>
  <c r="AS317" i="26"/>
  <c r="AW350" i="26"/>
  <c r="BB350" i="26" s="1"/>
  <c r="AQ34" i="26"/>
  <c r="AZ34" i="26" s="1" a="1"/>
  <c r="AZ34" i="26" s="1"/>
  <c r="AQ322" i="26"/>
  <c r="AZ322" i="26" s="1" a="1"/>
  <c r="AZ322" i="26" s="1"/>
  <c r="AX322" i="26" s="1"/>
  <c r="AY322" i="26" s="1"/>
  <c r="F396" i="22"/>
  <c r="AG88" i="26"/>
  <c r="AU311" i="26"/>
  <c r="AB38" i="26"/>
  <c r="AW11" i="26"/>
  <c r="BB11" i="26" s="1"/>
  <c r="AQ128" i="26"/>
  <c r="AV36" i="26"/>
  <c r="AE318" i="26"/>
  <c r="BA46" i="26"/>
  <c r="U66" i="26"/>
  <c r="AS252" i="26"/>
  <c r="BG184" i="26"/>
  <c r="AJ17" i="26"/>
  <c r="AF313" i="26"/>
  <c r="BM171" i="26"/>
  <c r="D198" i="22"/>
  <c r="F944" i="22"/>
  <c r="C239" i="22"/>
  <c r="U237" i="26"/>
  <c r="AE153" i="26"/>
  <c r="BA62" i="26"/>
  <c r="AJ132" i="26"/>
  <c r="H101" i="26"/>
  <c r="AI199" i="26"/>
  <c r="AI200" i="26" s="1"/>
  <c r="BE277" i="26"/>
  <c r="AT137" i="26"/>
  <c r="AV170" i="26"/>
  <c r="AT183" i="26"/>
  <c r="AE62" i="26"/>
  <c r="W285" i="26"/>
  <c r="C710" i="22"/>
  <c r="BE199" i="26"/>
  <c r="BE200" i="26" s="1"/>
  <c r="M101" i="26"/>
  <c r="J130" i="26"/>
  <c r="J87" i="26"/>
  <c r="AA232" i="26"/>
  <c r="AU297" i="26"/>
  <c r="BD233" i="26"/>
  <c r="AS127" i="26"/>
  <c r="AT319" i="26"/>
  <c r="AF34" i="26"/>
  <c r="BA137" i="26"/>
  <c r="AR176" i="26"/>
  <c r="E83" i="22"/>
  <c r="AO79" i="26"/>
  <c r="AU20" i="26"/>
  <c r="BE15" i="26"/>
  <c r="BF134" i="26"/>
  <c r="AG31" i="26"/>
  <c r="BI71" i="26"/>
  <c r="BN71" i="26" s="1"/>
  <c r="F333" i="22"/>
  <c r="BC10" i="26"/>
  <c r="AQ160" i="26"/>
  <c r="AZ160" i="26" s="1" a="1"/>
  <c r="AZ160" i="26" s="1"/>
  <c r="AX160" i="26" s="1"/>
  <c r="AY160" i="26" s="1"/>
  <c r="AW219" i="26"/>
  <c r="BB219" i="26" s="1"/>
  <c r="AS309" i="26"/>
  <c r="BH56" i="26"/>
  <c r="C34" i="22"/>
  <c r="E617" i="22"/>
  <c r="D104" i="22"/>
  <c r="C768" i="22"/>
  <c r="AQ186" i="26"/>
  <c r="AZ186" i="26" s="1" a="1"/>
  <c r="AZ186" i="26" s="1"/>
  <c r="AX186" i="26" s="1"/>
  <c r="AY186" i="26" s="1"/>
  <c r="I177" i="26"/>
  <c r="BF236" i="26"/>
  <c r="T354" i="26"/>
  <c r="V354" i="26" s="1"/>
  <c r="AO12" i="26"/>
  <c r="C487" i="22"/>
  <c r="E838" i="22"/>
  <c r="E998" i="22"/>
  <c r="D96" i="22"/>
  <c r="BG162" i="26"/>
  <c r="D830" i="22"/>
  <c r="AV74" i="26"/>
  <c r="AR51" i="26"/>
  <c r="BH97" i="26"/>
  <c r="AK106" i="26"/>
  <c r="AU62" i="26"/>
  <c r="C854" i="22"/>
  <c r="AK63" i="26"/>
  <c r="AP63" i="26" s="1"/>
  <c r="D89" i="22"/>
  <c r="Z348" i="26"/>
  <c r="P36" i="26"/>
  <c r="AO158" i="26"/>
  <c r="AA82" i="26"/>
  <c r="Z308" i="26"/>
  <c r="AR262" i="26"/>
  <c r="AG171" i="26"/>
  <c r="AR199" i="26"/>
  <c r="AR200" i="26" s="1"/>
  <c r="AT35" i="26"/>
  <c r="AB361" i="26"/>
  <c r="BD204" i="26"/>
  <c r="BD207" i="26" s="1"/>
  <c r="E254" i="26"/>
  <c r="BA110" i="26"/>
  <c r="AW169" i="26"/>
  <c r="Z66" i="26"/>
  <c r="AU337" i="26"/>
  <c r="E279" i="22"/>
  <c r="AT188" i="26"/>
  <c r="AO90" i="26"/>
  <c r="AF309" i="26"/>
  <c r="BC136" i="26"/>
  <c r="BL136" i="26" s="1" a="1"/>
  <c r="BL136" i="26" s="1"/>
  <c r="AI280" i="26"/>
  <c r="E313" i="22"/>
  <c r="AE344" i="26"/>
  <c r="AT244" i="26"/>
  <c r="E529" i="22"/>
  <c r="BM180" i="26"/>
  <c r="D675" i="22"/>
  <c r="E741" i="22"/>
  <c r="Z83" i="26"/>
  <c r="U290" i="26"/>
  <c r="BC321" i="26"/>
  <c r="BL321" i="26" s="1" a="1"/>
  <c r="BL321" i="26" s="1"/>
  <c r="BJ321" i="26" s="1"/>
  <c r="BK321" i="26" s="1"/>
  <c r="I358" i="26"/>
  <c r="AU310" i="26"/>
  <c r="AV352" i="26"/>
  <c r="AG328" i="26"/>
  <c r="Z163" i="26"/>
  <c r="AE326" i="26"/>
  <c r="BC110" i="26"/>
  <c r="BL110" i="26" s="1" a="1"/>
  <c r="BL110" i="26" s="1"/>
  <c r="BJ110" i="26" s="1"/>
  <c r="BK110" i="26" s="1"/>
  <c r="AE113" i="26"/>
  <c r="AG187" i="26"/>
  <c r="AI124" i="26"/>
  <c r="BF162" i="26"/>
  <c r="AF102" i="26"/>
  <c r="E681" i="22"/>
  <c r="AE129" i="26"/>
  <c r="F237" i="22"/>
  <c r="F884" i="22"/>
  <c r="BG118" i="26"/>
  <c r="BC361" i="26"/>
  <c r="BL361" i="26" s="1" a="1"/>
  <c r="BL361" i="26" s="1"/>
  <c r="BJ361" i="26" s="1"/>
  <c r="BK361" i="26" s="1"/>
  <c r="BC350" i="26"/>
  <c r="BL350" i="26" s="1" a="1"/>
  <c r="BL350" i="26" s="1"/>
  <c r="BJ350" i="26" s="1"/>
  <c r="BK350" i="26" s="1"/>
  <c r="AB126" i="26"/>
  <c r="AB315" i="26"/>
  <c r="J61" i="26"/>
  <c r="AQ11" i="26"/>
  <c r="AV167" i="26"/>
  <c r="C158" i="22"/>
  <c r="AK362" i="26"/>
  <c r="AG233" i="26"/>
  <c r="AO178" i="26"/>
  <c r="C55" i="26"/>
  <c r="I109" i="26"/>
  <c r="AH172" i="26"/>
  <c r="U85" i="26"/>
  <c r="AU237" i="26"/>
  <c r="T18" i="26"/>
  <c r="V18" i="26" s="1"/>
  <c r="BF312" i="26"/>
  <c r="AI363" i="26"/>
  <c r="AK32" i="26"/>
  <c r="AP32" i="26" s="1"/>
  <c r="AO139" i="26"/>
  <c r="P250" i="26"/>
  <c r="BC186" i="26"/>
  <c r="BL186" i="26" s="1" a="1"/>
  <c r="BL186" i="26" s="1"/>
  <c r="BJ186" i="26" s="1"/>
  <c r="BK186" i="26" s="1"/>
  <c r="AE162" i="26"/>
  <c r="AR135" i="26"/>
  <c r="AE166" i="26"/>
  <c r="BF49" i="26"/>
  <c r="F546" i="22"/>
  <c r="BG182" i="26"/>
  <c r="C659" i="22"/>
  <c r="D588" i="22"/>
  <c r="T36" i="26"/>
  <c r="V36" i="26" s="1"/>
  <c r="AH139" i="26"/>
  <c r="AQ206" i="26"/>
  <c r="AV161" i="26"/>
  <c r="BG303" i="26"/>
  <c r="BG304" i="26" s="1"/>
  <c r="AW83" i="26"/>
  <c r="BB83" i="26" s="1"/>
  <c r="BH78" i="26"/>
  <c r="BM231" i="26"/>
  <c r="F718" i="22"/>
  <c r="AG158" i="26"/>
  <c r="AS57" i="26"/>
  <c r="AQ97" i="26"/>
  <c r="AZ97" i="26" s="1" a="1"/>
  <c r="AZ97" i="26" s="1"/>
  <c r="AX97" i="26" s="1"/>
  <c r="AY97" i="26" s="1"/>
  <c r="W283" i="26"/>
  <c r="AB279" i="26"/>
  <c r="AG184" i="26"/>
  <c r="AA187" i="26"/>
  <c r="AJ43" i="26"/>
  <c r="AB158" i="26"/>
  <c r="P79" i="26"/>
  <c r="AI140" i="26"/>
  <c r="AF72" i="26"/>
  <c r="AG20" i="26"/>
  <c r="M37" i="26"/>
  <c r="C921" i="22"/>
  <c r="BF164" i="26"/>
  <c r="AV343" i="26"/>
  <c r="C734" i="22"/>
  <c r="F529" i="22"/>
  <c r="AE54" i="26"/>
  <c r="BC248" i="26"/>
  <c r="C704" i="22"/>
  <c r="AI36" i="26"/>
  <c r="AS316" i="26"/>
  <c r="AF172" i="26"/>
  <c r="C847" i="22"/>
  <c r="Z287" i="26"/>
  <c r="Z43" i="26"/>
  <c r="BE159" i="26"/>
  <c r="M212" i="26"/>
  <c r="P80" i="26"/>
  <c r="AE58" i="26"/>
  <c r="AV71" i="26"/>
  <c r="C848" i="22"/>
  <c r="F398" i="22"/>
  <c r="D308" i="22"/>
  <c r="D544" i="22"/>
  <c r="AG162" i="26"/>
  <c r="F782" i="22"/>
  <c r="AW180" i="26"/>
  <c r="F381" i="22"/>
  <c r="AE35" i="26"/>
  <c r="T91" i="26"/>
  <c r="V91" i="26" s="1"/>
  <c r="J78" i="26"/>
  <c r="I61" i="26"/>
  <c r="U274" i="26"/>
  <c r="J10" i="26"/>
  <c r="AV193" i="26"/>
  <c r="AK276" i="26"/>
  <c r="C874" i="22"/>
  <c r="AU211" i="26"/>
  <c r="AU214" i="26" s="1"/>
  <c r="E32" i="22"/>
  <c r="AS270" i="26"/>
  <c r="AJ62" i="26"/>
  <c r="F321" i="22"/>
  <c r="AG22" i="26"/>
  <c r="D263" i="22"/>
  <c r="E384" i="22"/>
  <c r="AR352" i="26"/>
  <c r="AI39" i="26"/>
  <c r="BA353" i="26"/>
  <c r="AA41" i="26"/>
  <c r="AA349" i="26"/>
  <c r="AR94" i="26"/>
  <c r="BH281" i="26"/>
  <c r="AV45" i="26"/>
  <c r="AH174" i="26"/>
  <c r="AR98" i="26"/>
  <c r="M249" i="26"/>
  <c r="AQ262" i="26"/>
  <c r="AR328" i="26"/>
  <c r="AT56" i="26"/>
  <c r="AS218" i="26"/>
  <c r="AT269" i="26"/>
  <c r="AF159" i="26"/>
  <c r="F469" i="22"/>
  <c r="AA194" i="26"/>
  <c r="AH310" i="26"/>
  <c r="BG124" i="26"/>
  <c r="BC286" i="26"/>
  <c r="AS333" i="26"/>
  <c r="AG218" i="26"/>
  <c r="AG220" i="26" s="1"/>
  <c r="D753" i="22"/>
  <c r="AF361" i="26"/>
  <c r="AG284" i="26"/>
  <c r="BG316" i="26"/>
  <c r="BF155" i="26"/>
  <c r="AS271" i="26"/>
  <c r="C726" i="22"/>
  <c r="AV182" i="26"/>
  <c r="AF64" i="26"/>
  <c r="C153" i="26"/>
  <c r="AA107" i="26"/>
  <c r="AB48" i="26"/>
  <c r="AQ130" i="26"/>
  <c r="AZ130" i="26" s="1" a="1"/>
  <c r="AZ130" i="26" s="1"/>
  <c r="AX130" i="26" s="1"/>
  <c r="AY130" i="26" s="1"/>
  <c r="BF351" i="26"/>
  <c r="Z78" i="26"/>
  <c r="AO234" i="26"/>
  <c r="AW290" i="26"/>
  <c r="BB290" i="26" s="1"/>
  <c r="AG252" i="26"/>
  <c r="BA163" i="26"/>
  <c r="C935" i="22"/>
  <c r="AU141" i="26"/>
  <c r="F711" i="22"/>
  <c r="BD288" i="26"/>
  <c r="AT128" i="26"/>
  <c r="BD345" i="26"/>
  <c r="Z250" i="26"/>
  <c r="P230" i="26"/>
  <c r="BC125" i="26"/>
  <c r="BL125" i="26" s="1" a="1"/>
  <c r="BL125" i="26" s="1"/>
  <c r="AF154" i="26"/>
  <c r="AJ162" i="26"/>
  <c r="BH35" i="26"/>
  <c r="AQ295" i="26"/>
  <c r="AK260" i="26"/>
  <c r="AP260" i="26" s="1"/>
  <c r="BA284" i="26"/>
  <c r="BC65" i="26"/>
  <c r="BL65" i="26" s="1" a="1"/>
  <c r="BL65" i="26" s="1"/>
  <c r="AV112" i="26"/>
  <c r="C797" i="22"/>
  <c r="C376" i="22"/>
  <c r="U44" i="26"/>
  <c r="T323" i="26"/>
  <c r="V323" i="26" s="1"/>
  <c r="AV224" i="26"/>
  <c r="AV226" i="26" s="1"/>
  <c r="AE358" i="26"/>
  <c r="T247" i="26"/>
  <c r="V247" i="26" s="1"/>
  <c r="AA170" i="26"/>
  <c r="AG336" i="26"/>
  <c r="AU120" i="26"/>
  <c r="AW254" i="26"/>
  <c r="AU37" i="26"/>
  <c r="AV84" i="26"/>
  <c r="AS84" i="26"/>
  <c r="AR361" i="26"/>
  <c r="BE260" i="26"/>
  <c r="C987" i="22"/>
  <c r="E394" i="22"/>
  <c r="BE43" i="26"/>
  <c r="J151" i="26"/>
  <c r="AJ61" i="26"/>
  <c r="P261" i="26"/>
  <c r="Z187" i="26"/>
  <c r="P184" i="26"/>
  <c r="AJ53" i="26"/>
  <c r="F684" i="22"/>
  <c r="AF348" i="26"/>
  <c r="BI120" i="26"/>
  <c r="D685" i="22"/>
  <c r="U11" i="26"/>
  <c r="J190" i="26"/>
  <c r="BI164" i="26"/>
  <c r="BN164" i="26" s="1"/>
  <c r="AR15" i="26"/>
  <c r="C329" i="22"/>
  <c r="AE138" i="26"/>
  <c r="BM50" i="26"/>
  <c r="AI335" i="26"/>
  <c r="E779" i="22"/>
  <c r="BI137" i="26"/>
  <c r="BN137" i="26" s="1"/>
  <c r="AI342" i="26"/>
  <c r="BC75" i="26"/>
  <c r="BL75" i="26" s="1" a="1"/>
  <c r="BL75" i="26" s="1"/>
  <c r="BH350" i="26"/>
  <c r="AF35" i="26"/>
  <c r="AT324" i="26"/>
  <c r="AA109" i="26"/>
  <c r="AI151" i="26"/>
  <c r="J165" i="26"/>
  <c r="BD276" i="26"/>
  <c r="BC106" i="26"/>
  <c r="BL106" i="26" s="1" a="1"/>
  <c r="BL106" i="26" s="1"/>
  <c r="AJ344" i="26"/>
  <c r="AV180" i="26"/>
  <c r="AU168" i="26"/>
  <c r="F686" i="22"/>
  <c r="BH271" i="26"/>
  <c r="J331" i="26"/>
  <c r="AB100" i="26"/>
  <c r="BI335" i="26"/>
  <c r="BN335" i="26" s="1"/>
  <c r="U232" i="26"/>
  <c r="BG157" i="26"/>
  <c r="AF252" i="26"/>
  <c r="BM21" i="26"/>
  <c r="AT259" i="26"/>
  <c r="AF78" i="26"/>
  <c r="C455" i="22"/>
  <c r="E311" i="22"/>
  <c r="AR337" i="26"/>
  <c r="T181" i="26"/>
  <c r="BI282" i="26"/>
  <c r="BN282" i="26" s="1"/>
  <c r="AF169" i="26"/>
  <c r="AA95" i="26"/>
  <c r="AJ121" i="26"/>
  <c r="BG71" i="26"/>
  <c r="AR233" i="26"/>
  <c r="BF135" i="26"/>
  <c r="U183" i="26"/>
  <c r="AI345" i="26"/>
  <c r="AE174" i="26"/>
  <c r="BM272" i="26"/>
  <c r="BG79" i="26"/>
  <c r="AW93" i="26"/>
  <c r="E770" i="22"/>
  <c r="BA337" i="26"/>
  <c r="J360" i="26"/>
  <c r="AG206" i="26"/>
  <c r="AB233" i="26"/>
  <c r="Z193" i="26"/>
  <c r="AV283" i="26"/>
  <c r="AK164" i="26"/>
  <c r="M359" i="26"/>
  <c r="AE279" i="26"/>
  <c r="BC115" i="26"/>
  <c r="BL115" i="26" s="1" a="1"/>
  <c r="BL115" i="26" s="1"/>
  <c r="BJ115" i="26" s="1"/>
  <c r="BK115" i="26" s="1"/>
  <c r="BG313" i="26"/>
  <c r="AI170" i="26"/>
  <c r="AQ282" i="26"/>
  <c r="AZ282" i="26" s="1" a="1"/>
  <c r="AZ282" i="26" s="1"/>
  <c r="AX282" i="26" s="1"/>
  <c r="AY282" i="26" s="1"/>
  <c r="AT61" i="26"/>
  <c r="BF29" i="26"/>
  <c r="F392" i="22"/>
  <c r="I56" i="26"/>
  <c r="P21" i="26"/>
  <c r="J357" i="26"/>
  <c r="AB314" i="26"/>
  <c r="BA133" i="26"/>
  <c r="AK314" i="26"/>
  <c r="AG154" i="26"/>
  <c r="P15" i="26"/>
  <c r="BH184" i="26"/>
  <c r="E532" i="22"/>
  <c r="AB156" i="26"/>
  <c r="BG160" i="26"/>
  <c r="Z111" i="26"/>
  <c r="AF122" i="26"/>
  <c r="AQ298" i="26"/>
  <c r="AZ298" i="26" s="1" a="1"/>
  <c r="AZ298" i="26" s="1"/>
  <c r="AU183" i="26"/>
  <c r="AK319" i="26"/>
  <c r="AP319" i="26" s="1"/>
  <c r="C800" i="22"/>
  <c r="T319" i="26"/>
  <c r="V319" i="26" s="1"/>
  <c r="AO115" i="26"/>
  <c r="BM118" i="26"/>
  <c r="BI346" i="26"/>
  <c r="BN346" i="26" s="1"/>
  <c r="BG298" i="26"/>
  <c r="AG287" i="26"/>
  <c r="AE53" i="26"/>
  <c r="AW18" i="26"/>
  <c r="BE263" i="26"/>
  <c r="AK192" i="26"/>
  <c r="AT287" i="26"/>
  <c r="BC176" i="26"/>
  <c r="E59" i="22"/>
  <c r="AW235" i="26"/>
  <c r="BB235" i="26" s="1"/>
  <c r="BM190" i="26"/>
  <c r="M30" i="26"/>
  <c r="AE40" i="26"/>
  <c r="AW119" i="26"/>
  <c r="BC268" i="26"/>
  <c r="BM247" i="26"/>
  <c r="BE168" i="26"/>
  <c r="AU110" i="26"/>
  <c r="AE246" i="26"/>
  <c r="AA237" i="26"/>
  <c r="AA83" i="26"/>
  <c r="Z146" i="26"/>
  <c r="I31" i="26"/>
  <c r="AB97" i="26"/>
  <c r="BD104" i="26"/>
  <c r="AG246" i="26"/>
  <c r="BF118" i="26"/>
  <c r="AR39" i="26"/>
  <c r="BG247" i="26"/>
  <c r="AF13" i="26"/>
  <c r="BI89" i="26"/>
  <c r="BN89" i="26" s="1"/>
  <c r="BH137" i="26"/>
  <c r="BH74" i="26"/>
  <c r="D453" i="22"/>
  <c r="AH140" i="26"/>
  <c r="AA105" i="26"/>
  <c r="AU100" i="26"/>
  <c r="T97" i="26"/>
  <c r="V97" i="26" s="1"/>
  <c r="AA350" i="26"/>
  <c r="BI278" i="26"/>
  <c r="BN278" i="26" s="1"/>
  <c r="AE362" i="26"/>
  <c r="AR268" i="26"/>
  <c r="AG123" i="26"/>
  <c r="AK310" i="26"/>
  <c r="AP310" i="26" s="1"/>
  <c r="AO224" i="26"/>
  <c r="AO226" i="26" s="1"/>
  <c r="BC51" i="26"/>
  <c r="BL51" i="26" s="1" a="1"/>
  <c r="BL51" i="26" s="1"/>
  <c r="BJ51" i="26" s="1"/>
  <c r="BK51" i="26" s="1"/>
  <c r="AW337" i="26"/>
  <c r="BB337" i="26" s="1"/>
  <c r="BM64" i="26"/>
  <c r="AW225" i="26"/>
  <c r="E962" i="22"/>
  <c r="AW317" i="26"/>
  <c r="BB317" i="26" s="1"/>
  <c r="T102" i="26"/>
  <c r="V102" i="26" s="1"/>
  <c r="M338" i="26"/>
  <c r="J277" i="26"/>
  <c r="AK248" i="26"/>
  <c r="AI97" i="26"/>
  <c r="AB39" i="26"/>
  <c r="BH357" i="26"/>
  <c r="BD37" i="26"/>
  <c r="D954" i="22"/>
  <c r="E260" i="22"/>
  <c r="U194" i="26"/>
  <c r="T146" i="26"/>
  <c r="V146" i="26" s="1"/>
  <c r="AH129" i="26"/>
  <c r="AK157" i="26"/>
  <c r="BI279" i="26"/>
  <c r="BN279" i="26" s="1"/>
  <c r="BF68" i="26"/>
  <c r="E27" i="22"/>
  <c r="AA253" i="26"/>
  <c r="M136" i="26"/>
  <c r="AJ259" i="26"/>
  <c r="AS268" i="26"/>
  <c r="AS289" i="26"/>
  <c r="BD65" i="26"/>
  <c r="BM90" i="26"/>
  <c r="E354" i="22"/>
  <c r="P175" i="26"/>
  <c r="C249" i="22"/>
  <c r="AJ252" i="26"/>
  <c r="AJ107" i="26"/>
  <c r="C398" i="22"/>
  <c r="E471" i="22"/>
  <c r="D591" i="22"/>
  <c r="AS363" i="26"/>
  <c r="E299" i="22"/>
  <c r="D921" i="22"/>
  <c r="AW84" i="26"/>
  <c r="BB84" i="26" s="1"/>
  <c r="C942" i="22"/>
  <c r="F48" i="22"/>
  <c r="F9" i="22"/>
  <c r="E144" i="22"/>
  <c r="BF271" i="26"/>
  <c r="AE87" i="26"/>
  <c r="I314" i="26"/>
  <c r="Z60" i="26"/>
  <c r="AE282" i="26"/>
  <c r="AE211" i="26"/>
  <c r="AK213" i="26"/>
  <c r="AP213" i="26" s="1"/>
  <c r="BD48" i="26"/>
  <c r="C192" i="22"/>
  <c r="BF276" i="26"/>
  <c r="BC224" i="26"/>
  <c r="BA70" i="26"/>
  <c r="AW51" i="26"/>
  <c r="AQ185" i="26"/>
  <c r="AZ185" i="26" s="1" a="1"/>
  <c r="AZ185" i="26" s="1"/>
  <c r="E792" i="22"/>
  <c r="BF86" i="26"/>
  <c r="D707" i="22"/>
  <c r="BH67" i="26"/>
  <c r="E757" i="22"/>
  <c r="BM311" i="26"/>
  <c r="AI164" i="26"/>
  <c r="AE13" i="26"/>
  <c r="BG29" i="26"/>
  <c r="P135" i="26"/>
  <c r="D619" i="22"/>
  <c r="F639" i="22"/>
  <c r="F723" i="22"/>
  <c r="AH54" i="26"/>
  <c r="AO141" i="26"/>
  <c r="AW92" i="26"/>
  <c r="BB92" i="26" s="1"/>
  <c r="E692" i="22"/>
  <c r="BD98" i="26"/>
  <c r="U334" i="26"/>
  <c r="E385" i="22"/>
  <c r="F155" i="22"/>
  <c r="C140" i="22"/>
  <c r="AF314" i="26"/>
  <c r="BI158" i="26"/>
  <c r="BN158" i="26" s="1"/>
  <c r="AU278" i="26"/>
  <c r="C883" i="22"/>
  <c r="AE188" i="26"/>
  <c r="D122" i="22"/>
  <c r="C727" i="22"/>
  <c r="AR282" i="26"/>
  <c r="D415" i="22"/>
  <c r="E288" i="22"/>
  <c r="F706" i="22"/>
  <c r="G298" i="26"/>
  <c r="P232" i="26"/>
  <c r="AW351" i="26"/>
  <c r="AW124" i="26"/>
  <c r="BB124" i="26" s="1"/>
  <c r="BI247" i="26"/>
  <c r="BN247" i="26" s="1"/>
  <c r="AS274" i="26"/>
  <c r="BH32" i="26"/>
  <c r="AK14" i="26"/>
  <c r="AP14" i="26" s="1"/>
  <c r="AT112" i="26"/>
  <c r="F468" i="22"/>
  <c r="BA15" i="26"/>
  <c r="D791" i="22"/>
  <c r="AQ93" i="26"/>
  <c r="AZ93" i="26" s="1" a="1"/>
  <c r="AZ93" i="26" s="1"/>
  <c r="AX93" i="26" s="1"/>
  <c r="AY93" i="26" s="1"/>
  <c r="J259" i="26"/>
  <c r="AO89" i="26"/>
  <c r="AA356" i="26"/>
  <c r="AO102" i="26"/>
  <c r="BG328" i="26"/>
  <c r="AJ129" i="26"/>
  <c r="AI159" i="26"/>
  <c r="AJ106" i="26"/>
  <c r="AQ51" i="26"/>
  <c r="AZ51" i="26" s="1" a="1"/>
  <c r="AZ51" i="26" s="1"/>
  <c r="AX51" i="26" s="1"/>
  <c r="AY51" i="26" s="1"/>
  <c r="AW98" i="26"/>
  <c r="BB98" i="26" s="1"/>
  <c r="F284" i="22"/>
  <c r="E220" i="22"/>
  <c r="AE340" i="26"/>
  <c r="BC159" i="26"/>
  <c r="BL159" i="26" s="1" a="1"/>
  <c r="BL159" i="26" s="1"/>
  <c r="BC347" i="26"/>
  <c r="BL347" i="26" s="1" a="1"/>
  <c r="BL347" i="26" s="1"/>
  <c r="BJ347" i="26" s="1"/>
  <c r="BK347" i="26" s="1"/>
  <c r="D871" i="22"/>
  <c r="AV331" i="26"/>
  <c r="AB243" i="26"/>
  <c r="AS134" i="26"/>
  <c r="C634" i="22"/>
  <c r="AB107" i="26"/>
  <c r="I332" i="26"/>
  <c r="M118" i="26"/>
  <c r="BA218" i="26"/>
  <c r="BA220" i="26" s="1"/>
  <c r="BD348" i="26"/>
  <c r="AB273" i="26"/>
  <c r="AT320" i="26"/>
  <c r="AG355" i="26"/>
  <c r="AT275" i="26"/>
  <c r="E530" i="22"/>
  <c r="BM269" i="26"/>
  <c r="AK74" i="26"/>
  <c r="E72" i="22"/>
  <c r="BG190" i="26"/>
  <c r="F161" i="22"/>
  <c r="BI336" i="26"/>
  <c r="BN336" i="26" s="1"/>
  <c r="I68" i="26"/>
  <c r="P315" i="26"/>
  <c r="AA98" i="26"/>
  <c r="AA212" i="26"/>
  <c r="M40" i="26"/>
  <c r="AJ287" i="26"/>
  <c r="AT154" i="26"/>
  <c r="AW279" i="26"/>
  <c r="BB279" i="26" s="1"/>
  <c r="AS206" i="26"/>
  <c r="E382" i="22"/>
  <c r="AJ237" i="26"/>
  <c r="E946" i="22"/>
  <c r="AT263" i="26"/>
  <c r="BA31" i="26"/>
  <c r="C682" i="22"/>
  <c r="P244" i="26"/>
  <c r="Z72" i="26"/>
  <c r="P76" i="26"/>
  <c r="I303" i="26"/>
  <c r="I261" i="26"/>
  <c r="J49" i="26"/>
  <c r="AW191" i="26"/>
  <c r="BB191" i="26" s="1"/>
  <c r="AJ125" i="26"/>
  <c r="AG183" i="26"/>
  <c r="AK346" i="26"/>
  <c r="AP346" i="26" s="1"/>
  <c r="C57" i="22"/>
  <c r="C932" i="22"/>
  <c r="E103" i="22"/>
  <c r="AA127" i="26"/>
  <c r="AO191" i="26"/>
  <c r="AW324" i="26"/>
  <c r="BB324" i="26" s="1"/>
  <c r="AK30" i="26"/>
  <c r="AP30" i="26" s="1"/>
  <c r="T108" i="26"/>
  <c r="V108" i="26" s="1"/>
  <c r="AW43" i="26"/>
  <c r="AW49" i="26"/>
  <c r="BB49" i="26" s="1"/>
  <c r="AJ23" i="26"/>
  <c r="AU131" i="26"/>
  <c r="AG249" i="26"/>
  <c r="AA162" i="26"/>
  <c r="AW189" i="26"/>
  <c r="BB189" i="26" s="1"/>
  <c r="BA130" i="26"/>
  <c r="AS55" i="26"/>
  <c r="BE62" i="26"/>
  <c r="E466" i="22"/>
  <c r="BG167" i="26"/>
  <c r="AH20" i="26"/>
  <c r="J100" i="26"/>
  <c r="I44" i="26"/>
  <c r="BG111" i="26"/>
  <c r="BI172" i="26"/>
  <c r="AO252" i="26"/>
  <c r="P30" i="26"/>
  <c r="Z105" i="26"/>
  <c r="AF327" i="26"/>
  <c r="AS224" i="26"/>
  <c r="AU165" i="26"/>
  <c r="AJ187" i="26"/>
  <c r="E6" i="22"/>
  <c r="AF189" i="26"/>
  <c r="BF238" i="26"/>
  <c r="T263" i="26"/>
  <c r="V263" i="26" s="1"/>
  <c r="AU23" i="26"/>
  <c r="M278" i="26"/>
  <c r="BF90" i="26"/>
  <c r="U166" i="26"/>
  <c r="AR128" i="26"/>
  <c r="BE270" i="26"/>
  <c r="AI131" i="26"/>
  <c r="AE316" i="26"/>
  <c r="BC334" i="26"/>
  <c r="BL334" i="26" s="1" a="1"/>
  <c r="BL334" i="26" s="1"/>
  <c r="BJ334" i="26" s="1"/>
  <c r="BK334" i="26" s="1"/>
  <c r="AV320" i="26"/>
  <c r="BE136" i="26"/>
  <c r="AJ268" i="26"/>
  <c r="BA176" i="26"/>
  <c r="AO47" i="26"/>
  <c r="C972" i="22"/>
  <c r="P74" i="26"/>
  <c r="AK280" i="26"/>
  <c r="AP280" i="26" s="1"/>
  <c r="BF167" i="26"/>
  <c r="P322" i="26"/>
  <c r="AR270" i="26"/>
  <c r="BG103" i="26"/>
  <c r="AA55" i="26"/>
  <c r="U313" i="26"/>
  <c r="P75" i="26"/>
  <c r="BE133" i="26"/>
  <c r="AS99" i="26"/>
  <c r="AW311" i="26"/>
  <c r="BB311" i="26" s="1"/>
  <c r="AH56" i="26"/>
  <c r="AG359" i="26"/>
  <c r="BM23" i="26"/>
  <c r="AW29" i="26"/>
  <c r="AQ184" i="26"/>
  <c r="D137" i="22"/>
  <c r="AQ271" i="26"/>
  <c r="AZ271" i="26" s="1" a="1"/>
  <c r="AZ271" i="26" s="1"/>
  <c r="AX271" i="26" s="1"/>
  <c r="AY271" i="26" s="1"/>
  <c r="D163" i="22"/>
  <c r="Z231" i="26"/>
  <c r="AO52" i="26"/>
  <c r="BI329" i="26"/>
  <c r="AK282" i="26"/>
  <c r="AQ20" i="26"/>
  <c r="AZ20" i="26" s="1" a="1"/>
  <c r="AZ20" i="26" s="1"/>
  <c r="D634" i="22"/>
  <c r="BH260" i="26"/>
  <c r="BE238" i="26"/>
  <c r="AK161" i="26"/>
  <c r="BI106" i="26"/>
  <c r="BN106" i="26" s="1"/>
  <c r="E176" i="22"/>
  <c r="E15" i="22"/>
  <c r="AB290" i="26"/>
  <c r="BC88" i="26"/>
  <c r="BL88" i="26" s="1" a="1"/>
  <c r="BL88" i="26" s="1"/>
  <c r="BJ88" i="26" s="1"/>
  <c r="BK88" i="26" s="1"/>
  <c r="AV357" i="26"/>
  <c r="BI61" i="26"/>
  <c r="AS47" i="26"/>
  <c r="F44" i="22"/>
  <c r="AR219" i="26"/>
  <c r="M93" i="26"/>
  <c r="AS283" i="26"/>
  <c r="AJ334" i="26"/>
  <c r="C512" i="22"/>
  <c r="AJ212" i="26"/>
  <c r="F136" i="22"/>
  <c r="BC352" i="26"/>
  <c r="BL352" i="26" s="1" a="1"/>
  <c r="BL352" i="26" s="1"/>
  <c r="BJ352" i="26" s="1"/>
  <c r="BK352" i="26" s="1"/>
  <c r="BI152" i="26"/>
  <c r="BN152" i="26" s="1"/>
  <c r="AT155" i="26"/>
  <c r="AE298" i="26"/>
  <c r="BC17" i="26"/>
  <c r="BL17" i="26" s="1" a="1"/>
  <c r="BL17" i="26" s="1"/>
  <c r="AO250" i="26"/>
  <c r="E393" i="22"/>
  <c r="AI83" i="26"/>
  <c r="E479" i="22"/>
  <c r="AU276" i="26"/>
  <c r="BH224" i="26"/>
  <c r="BM170" i="26"/>
  <c r="T34" i="26"/>
  <c r="V34" i="26" s="1"/>
  <c r="AB359" i="26"/>
  <c r="AU45" i="26"/>
  <c r="AS280" i="26"/>
  <c r="AG347" i="26"/>
  <c r="AA171" i="26"/>
  <c r="AS238" i="26"/>
  <c r="AG309" i="26"/>
  <c r="AS90" i="26"/>
  <c r="AJ330" i="26"/>
  <c r="C264" i="22"/>
  <c r="D545" i="22"/>
  <c r="W41" i="26"/>
  <c r="BM132" i="26"/>
  <c r="P158" i="26"/>
  <c r="AJ321" i="26"/>
  <c r="AG329" i="26"/>
  <c r="AA333" i="26"/>
  <c r="AE343" i="26"/>
  <c r="BC262" i="26"/>
  <c r="AR310" i="26"/>
  <c r="BA192" i="26"/>
  <c r="C870" i="22"/>
  <c r="J134" i="26"/>
  <c r="AE41" i="26"/>
  <c r="I186" i="26"/>
  <c r="AJ134" i="26"/>
  <c r="AO82" i="26"/>
  <c r="BC46" i="26"/>
  <c r="BL46" i="26" s="1" a="1"/>
  <c r="BL46" i="26" s="1"/>
  <c r="BJ46" i="26" s="1"/>
  <c r="BK46" i="26" s="1"/>
  <c r="BC96" i="26"/>
  <c r="D633" i="22"/>
  <c r="AA318" i="26"/>
  <c r="C211" i="22"/>
  <c r="BF34" i="26"/>
  <c r="C401" i="22"/>
  <c r="AW331" i="26"/>
  <c r="M60" i="26"/>
  <c r="D18" i="22"/>
  <c r="AR177" i="26"/>
  <c r="F200" i="22"/>
  <c r="AF55" i="26"/>
  <c r="BA269" i="26"/>
  <c r="BF57" i="26"/>
  <c r="W171" i="26"/>
  <c r="BF160" i="26"/>
  <c r="C916" i="22"/>
  <c r="AR76" i="26"/>
  <c r="M320" i="26"/>
  <c r="N320" i="26" s="1" a="1"/>
  <c r="N320" i="26" s="1"/>
  <c r="R320" i="26" s="1"/>
  <c r="AA91" i="26"/>
  <c r="AU66" i="26"/>
  <c r="BC164" i="26"/>
  <c r="BL164" i="26" s="1" a="1"/>
  <c r="BL164" i="26" s="1"/>
  <c r="BJ164" i="26" s="1"/>
  <c r="BK164" i="26" s="1"/>
  <c r="AU259" i="26"/>
  <c r="AA18" i="26"/>
  <c r="BE192" i="26"/>
  <c r="D338" i="22"/>
  <c r="AQ62" i="26"/>
  <c r="AZ62" i="26" s="1" a="1"/>
  <c r="AZ62" i="26" s="1"/>
  <c r="AQ205" i="26"/>
  <c r="AR169" i="26"/>
  <c r="D243" i="22"/>
  <c r="J138" i="26"/>
  <c r="T322" i="26"/>
  <c r="V322" i="26" s="1"/>
  <c r="BE333" i="26"/>
  <c r="AK243" i="26"/>
  <c r="P67" i="26"/>
  <c r="P260" i="26"/>
  <c r="BH121" i="26"/>
  <c r="AK45" i="26"/>
  <c r="AJ327" i="26"/>
  <c r="AO118" i="26"/>
  <c r="BG126" i="26"/>
  <c r="F692" i="22"/>
  <c r="AG23" i="26"/>
  <c r="BD34" i="26"/>
  <c r="AT11" i="26"/>
  <c r="E469" i="22"/>
  <c r="AV131" i="26"/>
  <c r="AA58" i="26"/>
  <c r="BH362" i="26"/>
  <c r="Z64" i="26"/>
  <c r="T123" i="26"/>
  <c r="V123" i="26" s="1"/>
  <c r="U312" i="26"/>
  <c r="D417" i="22"/>
  <c r="AS187" i="26"/>
  <c r="AQ323" i="26"/>
  <c r="AZ323" i="26" s="1" a="1"/>
  <c r="AZ323" i="26" s="1"/>
  <c r="AX323" i="26" s="1"/>
  <c r="AY323" i="26" s="1"/>
  <c r="AS102" i="26"/>
  <c r="AJ57" i="26"/>
  <c r="AR161" i="26"/>
  <c r="BD95" i="26"/>
  <c r="AH51" i="26"/>
  <c r="AS35" i="26"/>
  <c r="F241" i="22"/>
  <c r="BA183" i="26"/>
  <c r="I336" i="26"/>
  <c r="AE170" i="26"/>
  <c r="M175" i="26"/>
  <c r="N175" i="26" s="1" a="1"/>
  <c r="N175" i="26" s="1"/>
  <c r="R175" i="26" s="1"/>
  <c r="I224" i="26"/>
  <c r="AI336" i="26"/>
  <c r="AE341" i="26"/>
  <c r="AH50" i="26"/>
  <c r="AH340" i="26"/>
  <c r="AR137" i="26"/>
  <c r="G355" i="26"/>
  <c r="BI219" i="26"/>
  <c r="M230" i="26"/>
  <c r="N230" i="26" s="1" a="1"/>
  <c r="N230" i="26" s="1"/>
  <c r="R230" i="26" s="1"/>
  <c r="BC111" i="26"/>
  <c r="BL111" i="26" s="1" a="1"/>
  <c r="BL111" i="26" s="1"/>
  <c r="BJ111" i="26" s="1"/>
  <c r="BK111" i="26" s="1"/>
  <c r="BI312" i="26"/>
  <c r="BN312" i="26" s="1"/>
  <c r="BM168" i="26"/>
  <c r="AG281" i="26"/>
  <c r="AJ10" i="26"/>
  <c r="BI342" i="26"/>
  <c r="BN342" i="26" s="1"/>
  <c r="BH277" i="26"/>
  <c r="AU321" i="26"/>
  <c r="AV260" i="26"/>
  <c r="AF133" i="26"/>
  <c r="AO125" i="26"/>
  <c r="AF106" i="26"/>
  <c r="AW278" i="26"/>
  <c r="Z30" i="26"/>
  <c r="AO20" i="26"/>
  <c r="AW87" i="26"/>
  <c r="BB87" i="26" s="1"/>
  <c r="AJ75" i="26"/>
  <c r="D502" i="22"/>
  <c r="AG320" i="26"/>
  <c r="AS103" i="26"/>
  <c r="F517" i="22"/>
  <c r="M184" i="26"/>
  <c r="N184" i="26" s="1" a="1"/>
  <c r="N184" i="26" s="1"/>
  <c r="R184" i="26" s="1"/>
  <c r="BG78" i="26"/>
  <c r="BM225" i="26"/>
  <c r="BE278" i="26"/>
  <c r="AH218" i="26"/>
  <c r="AH220" i="26" s="1"/>
  <c r="AA135" i="26"/>
  <c r="AW88" i="26"/>
  <c r="BB88" i="26" s="1"/>
  <c r="AI160" i="26"/>
  <c r="BG68" i="26"/>
  <c r="BC252" i="26"/>
  <c r="BD237" i="26"/>
  <c r="AK205" i="26"/>
  <c r="W275" i="26"/>
  <c r="J110" i="26"/>
  <c r="BH139" i="26"/>
  <c r="C647" i="22"/>
  <c r="BC194" i="26"/>
  <c r="BL194" i="26" s="1" a="1"/>
  <c r="BL194" i="26" s="1"/>
  <c r="AI329" i="26"/>
  <c r="AJ309" i="26"/>
  <c r="AI327" i="26"/>
  <c r="BA313" i="26"/>
  <c r="BF328" i="26"/>
  <c r="AW349" i="26"/>
  <c r="BB349" i="26" s="1"/>
  <c r="AK230" i="26"/>
  <c r="D562" i="22"/>
  <c r="BF286" i="26"/>
  <c r="BM133" i="26"/>
  <c r="E258" i="22"/>
  <c r="W358" i="26"/>
  <c r="M98" i="26"/>
  <c r="BC345" i="26"/>
  <c r="BL345" i="26" s="1" a="1"/>
  <c r="BL345" i="26" s="1"/>
  <c r="P274" i="26"/>
  <c r="BH173" i="26"/>
  <c r="Z273" i="26"/>
  <c r="BG314" i="26"/>
  <c r="AG247" i="26"/>
  <c r="BG130" i="26"/>
  <c r="AG43" i="26"/>
  <c r="AS248" i="26"/>
  <c r="BD251" i="26"/>
  <c r="C897" i="22"/>
  <c r="BF140" i="26"/>
  <c r="AJ123" i="26"/>
  <c r="F196" i="22"/>
  <c r="W13" i="26"/>
  <c r="BF12" i="26"/>
  <c r="BD83" i="26"/>
  <c r="T10" i="26"/>
  <c r="V10" i="26" s="1"/>
  <c r="AU86" i="26"/>
  <c r="AA89" i="26"/>
  <c r="AG130" i="26"/>
  <c r="BM270" i="26"/>
  <c r="AR269" i="26"/>
  <c r="F368" i="22"/>
  <c r="D771" i="22"/>
  <c r="AG39" i="26"/>
  <c r="Z100" i="26"/>
  <c r="Z69" i="26"/>
  <c r="BG155" i="26"/>
  <c r="AF110" i="26"/>
  <c r="AT63" i="26"/>
  <c r="E326" i="22"/>
  <c r="C270" i="26"/>
  <c r="AB270" i="26"/>
  <c r="BG248" i="26"/>
  <c r="AS193" i="26"/>
  <c r="D612" i="22"/>
  <c r="BF42" i="26"/>
  <c r="BC47" i="26"/>
  <c r="BL47" i="26" s="1" a="1"/>
  <c r="BL47" i="26" s="1"/>
  <c r="BJ47" i="26" s="1"/>
  <c r="BK47" i="26" s="1"/>
  <c r="AW50" i="26"/>
  <c r="C973" i="22"/>
  <c r="AS168" i="26"/>
  <c r="M170" i="26"/>
  <c r="N170" i="26" s="1" a="1"/>
  <c r="N170" i="26" s="1"/>
  <c r="R170" i="26" s="1"/>
  <c r="BA310" i="26"/>
  <c r="BI341" i="26"/>
  <c r="BN341" i="26" s="1"/>
  <c r="U230" i="26"/>
  <c r="AB99" i="26"/>
  <c r="BC277" i="26"/>
  <c r="AA313" i="26"/>
  <c r="BF37" i="26"/>
  <c r="AI358" i="26"/>
  <c r="BI317" i="26"/>
  <c r="BN317" i="26" s="1"/>
  <c r="D891" i="22"/>
  <c r="AR21" i="26"/>
  <c r="E945" i="22"/>
  <c r="M289" i="26"/>
  <c r="J96" i="26"/>
  <c r="AA115" i="26"/>
  <c r="AA190" i="26"/>
  <c r="AO360" i="26"/>
  <c r="T39" i="26"/>
  <c r="AE303" i="26"/>
  <c r="AW358" i="26"/>
  <c r="BB358" i="26" s="1"/>
  <c r="D255" i="22"/>
  <c r="F160" i="22"/>
  <c r="D57" i="22"/>
  <c r="AF49" i="26"/>
  <c r="D925" i="22"/>
  <c r="BA170" i="26"/>
  <c r="E88" i="22"/>
  <c r="F292" i="22"/>
  <c r="AG106" i="26"/>
  <c r="BF324" i="26"/>
  <c r="T326" i="26"/>
  <c r="AA248" i="26"/>
  <c r="BF120" i="26"/>
  <c r="AJ211" i="26"/>
  <c r="BI28" i="26"/>
  <c r="BE181" i="26"/>
  <c r="AV269" i="26"/>
  <c r="C557" i="22"/>
  <c r="C691" i="22"/>
  <c r="BG93" i="26"/>
  <c r="D436" i="22"/>
  <c r="AW128" i="26"/>
  <c r="BB128" i="26" s="1"/>
  <c r="C975" i="22"/>
  <c r="E635" i="22"/>
  <c r="BM177" i="26"/>
  <c r="I85" i="26"/>
  <c r="Z98" i="26"/>
  <c r="BM337" i="26"/>
  <c r="D577" i="22"/>
  <c r="BC71" i="26"/>
  <c r="BL71" i="26" s="1" a="1"/>
  <c r="BL71" i="26" s="1"/>
  <c r="BJ71" i="26" s="1"/>
  <c r="BK71" i="26" s="1"/>
  <c r="C16" i="22"/>
  <c r="AR22" i="26"/>
  <c r="AK54" i="26"/>
  <c r="AP54" i="26" s="1"/>
  <c r="AU85" i="26"/>
  <c r="AU77" i="26"/>
  <c r="AB46" i="26"/>
  <c r="AB171" i="26"/>
  <c r="BC33" i="26"/>
  <c r="BL33" i="26" s="1" a="1"/>
  <c r="BL33" i="26" s="1"/>
  <c r="C936" i="22"/>
  <c r="AF319" i="26"/>
  <c r="AW16" i="26"/>
  <c r="AQ83" i="26"/>
  <c r="AZ83" i="26" s="1" a="1"/>
  <c r="AZ83" i="26" s="1"/>
  <c r="AX83" i="26" s="1"/>
  <c r="AY83" i="26" s="1"/>
  <c r="J120" i="26"/>
  <c r="AS269" i="26"/>
  <c r="BI122" i="26"/>
  <c r="AU118" i="26"/>
  <c r="AK335" i="26"/>
  <c r="AP335" i="26" s="1"/>
  <c r="AB319" i="26"/>
  <c r="D345" i="22"/>
  <c r="AO5" i="26"/>
  <c r="AO6" i="26" s="1"/>
  <c r="AK236" i="26"/>
  <c r="AP236" i="26" s="1"/>
  <c r="AT171" i="26"/>
  <c r="BH20" i="26"/>
  <c r="AR350" i="26"/>
  <c r="AJ290" i="26"/>
  <c r="E649" i="22"/>
  <c r="BG174" i="26"/>
  <c r="BH42" i="26"/>
  <c r="D614" i="22"/>
  <c r="BG156" i="26"/>
  <c r="AT262" i="26"/>
  <c r="AW95" i="26"/>
  <c r="E24" i="22"/>
  <c r="AQ36" i="26"/>
  <c r="F649" i="22"/>
  <c r="P340" i="26"/>
  <c r="I42" i="26"/>
  <c r="P288" i="26"/>
  <c r="M33" i="26"/>
  <c r="AW81" i="26"/>
  <c r="AR230" i="26"/>
  <c r="AU105" i="26"/>
  <c r="BE55" i="26"/>
  <c r="M237" i="26"/>
  <c r="N237" i="26" s="1" a="1"/>
  <c r="N237" i="26" s="1"/>
  <c r="R237" i="26" s="1"/>
  <c r="AH348" i="26"/>
  <c r="BA261" i="26"/>
  <c r="AH35" i="26"/>
  <c r="D53" i="22"/>
  <c r="E184" i="22"/>
  <c r="AQ32" i="26"/>
  <c r="AZ32" i="26" s="1" a="1"/>
  <c r="AZ32" i="26" s="1"/>
  <c r="C193" i="22"/>
  <c r="F178" i="22"/>
  <c r="D968" i="22"/>
  <c r="E586" i="22"/>
  <c r="AH73" i="26"/>
  <c r="D943" i="22"/>
  <c r="BE315" i="26"/>
  <c r="AE361" i="26"/>
  <c r="AK249" i="26"/>
  <c r="AT181" i="26"/>
  <c r="AG10" i="26"/>
  <c r="BH175" i="26"/>
  <c r="BI183" i="26"/>
  <c r="AJ87" i="26"/>
  <c r="F22" i="22"/>
  <c r="BG166" i="26"/>
  <c r="BF280" i="26"/>
  <c r="AW110" i="26"/>
  <c r="BB110" i="26" s="1"/>
  <c r="AF127" i="26"/>
  <c r="BI97" i="26"/>
  <c r="BN97" i="26" s="1"/>
  <c r="BE158" i="26"/>
  <c r="AU327" i="26"/>
  <c r="D694" i="22"/>
  <c r="AK261" i="26"/>
  <c r="D133" i="26"/>
  <c r="AS94" i="26"/>
  <c r="C174" i="26"/>
  <c r="F159" i="26"/>
  <c r="BA33" i="26"/>
  <c r="W271" i="26"/>
  <c r="E600" i="22"/>
  <c r="E432" i="22"/>
  <c r="AF322" i="26"/>
  <c r="AW303" i="26"/>
  <c r="AG213" i="26"/>
  <c r="T260" i="26"/>
  <c r="V260" i="26" s="1"/>
  <c r="AA279" i="26"/>
  <c r="J204" i="26"/>
  <c r="AF67" i="26"/>
  <c r="P106" i="26"/>
  <c r="AB298" i="26"/>
  <c r="E701" i="22"/>
  <c r="AV319" i="26"/>
  <c r="F613" i="22"/>
  <c r="AW65" i="26"/>
  <c r="AR100" i="26"/>
  <c r="AU115" i="26"/>
  <c r="AW298" i="26"/>
  <c r="BB298" i="26" s="1"/>
  <c r="BF17" i="26"/>
  <c r="C408" i="22"/>
  <c r="BI206" i="26"/>
  <c r="BF244" i="26"/>
  <c r="AI298" i="26"/>
  <c r="AR355" i="26"/>
  <c r="BA268" i="26"/>
  <c r="BM289" i="26"/>
  <c r="AE89" i="26"/>
  <c r="BF38" i="26"/>
  <c r="I112" i="26"/>
  <c r="F27" i="22"/>
  <c r="AW193" i="26"/>
  <c r="BB193" i="26" s="1"/>
  <c r="F689" i="22"/>
  <c r="T128" i="26"/>
  <c r="F294" i="22"/>
  <c r="AH16" i="26"/>
  <c r="T184" i="26"/>
  <c r="V184" i="26" s="1"/>
  <c r="P33" i="26"/>
  <c r="J252" i="26"/>
  <c r="BA297" i="26"/>
  <c r="AO13" i="26"/>
  <c r="AF339" i="26"/>
  <c r="AS130" i="26"/>
  <c r="BA167" i="26"/>
  <c r="BC343" i="26"/>
  <c r="BL343" i="26" s="1" a="1"/>
  <c r="BL343" i="26" s="1"/>
  <c r="BJ343" i="26" s="1"/>
  <c r="BK343" i="26" s="1"/>
  <c r="BH348" i="26"/>
  <c r="AK71" i="26"/>
  <c r="AP71" i="26" s="1"/>
  <c r="AT109" i="26"/>
  <c r="BG40" i="26"/>
  <c r="H349" i="26"/>
  <c r="AF123" i="26"/>
  <c r="AQ89" i="26"/>
  <c r="AZ89" i="26" s="1" a="1"/>
  <c r="AZ89" i="26" s="1"/>
  <c r="T272" i="26"/>
  <c r="V272" i="26" s="1"/>
  <c r="M328" i="26"/>
  <c r="U318" i="26"/>
  <c r="M65" i="26"/>
  <c r="AA119" i="26"/>
  <c r="AJ199" i="26"/>
  <c r="AJ200" i="26" s="1"/>
  <c r="U177" i="26"/>
  <c r="BD189" i="26"/>
  <c r="BF87" i="26"/>
  <c r="AU71" i="26"/>
  <c r="F510" i="22"/>
  <c r="BG251" i="26"/>
  <c r="F261" i="22"/>
  <c r="BE10" i="26"/>
  <c r="T136" i="26"/>
  <c r="V136" i="26" s="1"/>
  <c r="M326" i="26"/>
  <c r="U39" i="26"/>
  <c r="AJ194" i="26"/>
  <c r="Z336" i="26"/>
  <c r="BH330" i="26"/>
  <c r="BF175" i="26"/>
  <c r="AH30" i="26"/>
  <c r="AH41" i="26"/>
  <c r="BI159" i="26"/>
  <c r="BN159" i="26" s="1"/>
  <c r="AK125" i="26"/>
  <c r="AP125" i="26" s="1"/>
  <c r="AW161" i="26"/>
  <c r="AU124" i="26"/>
  <c r="AJ139" i="26"/>
  <c r="D724" i="22"/>
  <c r="G118" i="26"/>
  <c r="AH248" i="26"/>
  <c r="BD18" i="26"/>
  <c r="I140" i="26"/>
  <c r="AA81" i="26"/>
  <c r="Z14" i="26"/>
  <c r="I79" i="26"/>
  <c r="Z42" i="26"/>
  <c r="AH357" i="26"/>
  <c r="BH310" i="26"/>
  <c r="BM246" i="26"/>
  <c r="BC269" i="26"/>
  <c r="BE234" i="26"/>
  <c r="D950" i="22"/>
  <c r="AW141" i="26"/>
  <c r="BB141" i="26" s="1"/>
  <c r="F913" i="22"/>
  <c r="AI180" i="26"/>
  <c r="Z330" i="26"/>
  <c r="I55" i="26"/>
  <c r="J281" i="26"/>
  <c r="BH246" i="26"/>
  <c r="T90" i="26"/>
  <c r="V90" i="26" s="1"/>
  <c r="AO127" i="26"/>
  <c r="AF206" i="26"/>
  <c r="AR53" i="26"/>
  <c r="C629" i="22"/>
  <c r="D904" i="22"/>
  <c r="AV160" i="26"/>
  <c r="BD316" i="26"/>
  <c r="AQ327" i="26"/>
  <c r="AZ327" i="26" s="1" a="1"/>
  <c r="AZ327" i="26" s="1"/>
  <c r="AX327" i="26" s="1"/>
  <c r="AY327" i="26" s="1"/>
  <c r="E934" i="22"/>
  <c r="AT303" i="26"/>
  <c r="AT304" i="26" s="1"/>
  <c r="Z269" i="26"/>
  <c r="AW154" i="26"/>
  <c r="BB154" i="26" s="1"/>
  <c r="AS96" i="26"/>
  <c r="AI285" i="26"/>
  <c r="AW75" i="26"/>
  <c r="BM28" i="26"/>
  <c r="G353" i="26"/>
  <c r="AA320" i="26"/>
  <c r="AH331" i="26"/>
  <c r="J191" i="26"/>
  <c r="BD274" i="26"/>
  <c r="BA357" i="26"/>
  <c r="AH134" i="26"/>
  <c r="AS108" i="26"/>
  <c r="AF130" i="26"/>
  <c r="AF12" i="26"/>
  <c r="BD271" i="26"/>
  <c r="AE323" i="26"/>
  <c r="AV181" i="26"/>
  <c r="C315" i="22"/>
  <c r="AQ39" i="26"/>
  <c r="AZ39" i="26" s="1" a="1"/>
  <c r="AZ39" i="26" s="1"/>
  <c r="AX39" i="26" s="1"/>
  <c r="AY39" i="26" s="1"/>
  <c r="F353" i="22"/>
  <c r="E352" i="26"/>
  <c r="M275" i="26"/>
  <c r="AG272" i="26"/>
  <c r="J60" i="26"/>
  <c r="BD326" i="26"/>
  <c r="I126" i="26"/>
  <c r="AF100" i="26"/>
  <c r="AV46" i="26"/>
  <c r="AF234" i="26"/>
  <c r="AR260" i="26"/>
  <c r="AR245" i="26"/>
  <c r="AG83" i="26"/>
  <c r="AH115" i="26"/>
  <c r="E8" i="22"/>
  <c r="C382" i="22"/>
  <c r="E857" i="22"/>
  <c r="AG354" i="26"/>
  <c r="BA328" i="26"/>
  <c r="AG245" i="26"/>
  <c r="AO75" i="26"/>
  <c r="Z243" i="26"/>
  <c r="BC332" i="26"/>
  <c r="BL332" i="26" s="1" a="1"/>
  <c r="BL332" i="26" s="1"/>
  <c r="BG23" i="26"/>
  <c r="D729" i="22"/>
  <c r="D952" i="22"/>
  <c r="AR29" i="26"/>
  <c r="E756" i="22"/>
  <c r="J349" i="26"/>
  <c r="M81" i="26"/>
  <c r="I19" i="26"/>
  <c r="AV288" i="26"/>
  <c r="AW89" i="26"/>
  <c r="C149" i="22"/>
  <c r="AS50" i="26"/>
  <c r="T270" i="26"/>
  <c r="V270" i="26" s="1"/>
  <c r="T68" i="26"/>
  <c r="V68" i="26" s="1"/>
  <c r="BE248" i="26"/>
  <c r="Z107" i="26"/>
  <c r="BE151" i="26"/>
  <c r="D652" i="22"/>
  <c r="AQ103" i="26"/>
  <c r="AZ103" i="26" s="1" a="1"/>
  <c r="AZ103" i="26" s="1"/>
  <c r="AX103" i="26" s="1"/>
  <c r="AY103" i="26" s="1"/>
  <c r="AQ5" i="26"/>
  <c r="H243" i="26"/>
  <c r="C441" i="22"/>
  <c r="P134" i="26"/>
  <c r="D189" i="22"/>
  <c r="BA174" i="26"/>
  <c r="AS17" i="26"/>
  <c r="AF333" i="26"/>
  <c r="D686" i="22"/>
  <c r="AB232" i="26"/>
  <c r="P112" i="26"/>
  <c r="AW261" i="26"/>
  <c r="BB261" i="26" s="1"/>
  <c r="I86" i="26"/>
  <c r="AA165" i="26"/>
  <c r="AS122" i="26"/>
  <c r="AJ325" i="26"/>
  <c r="AO219" i="26"/>
  <c r="AJ270" i="26"/>
  <c r="D640" i="22"/>
  <c r="BA179" i="26"/>
  <c r="F827" i="22"/>
  <c r="C101" i="22"/>
  <c r="AT295" i="26"/>
  <c r="U125" i="26"/>
  <c r="J192" i="26"/>
  <c r="P51" i="26"/>
  <c r="P246" i="26"/>
  <c r="AJ104" i="26"/>
  <c r="BH296" i="26"/>
  <c r="BM91" i="26"/>
  <c r="AA46" i="26"/>
  <c r="BM361" i="26"/>
  <c r="AJ253" i="26"/>
  <c r="AI54" i="26"/>
  <c r="AV39" i="26"/>
  <c r="AF95" i="26"/>
  <c r="AO339" i="26"/>
  <c r="C480" i="22"/>
  <c r="J327" i="26"/>
  <c r="AB66" i="26"/>
  <c r="AE111" i="26"/>
  <c r="J166" i="26"/>
  <c r="P70" i="26"/>
  <c r="AI296" i="26"/>
  <c r="BD263" i="26"/>
  <c r="AA57" i="26"/>
  <c r="AO81" i="26"/>
  <c r="AV289" i="26"/>
  <c r="AW272" i="26"/>
  <c r="BB272" i="26" s="1"/>
  <c r="AI53" i="26"/>
  <c r="AG310" i="26"/>
  <c r="AW77" i="26"/>
  <c r="BB77" i="26" s="1"/>
  <c r="AK168" i="26"/>
  <c r="AP168" i="26" s="1"/>
  <c r="C782" i="22"/>
  <c r="BA340" i="26"/>
  <c r="AI289" i="26"/>
  <c r="AR81" i="26"/>
  <c r="AU346" i="26"/>
  <c r="AF338" i="26"/>
  <c r="AV336" i="26"/>
  <c r="AK178" i="26"/>
  <c r="AP178" i="26" s="1"/>
  <c r="E866" i="22"/>
  <c r="D433" i="22"/>
  <c r="C419" i="22"/>
  <c r="E330" i="22"/>
  <c r="P185" i="26"/>
  <c r="M224" i="26"/>
  <c r="AG236" i="26"/>
  <c r="AQ90" i="26"/>
  <c r="AZ90" i="26" s="1" a="1"/>
  <c r="AZ90" i="26" s="1"/>
  <c r="D841" i="22"/>
  <c r="F699" i="22"/>
  <c r="BM17" i="26"/>
  <c r="BM19" i="26"/>
  <c r="F351" i="22"/>
  <c r="AR232" i="26"/>
  <c r="AE15" i="26"/>
  <c r="AF104" i="26"/>
  <c r="AE329" i="26"/>
  <c r="BF55" i="26"/>
  <c r="AE66" i="26"/>
  <c r="AK252" i="26"/>
  <c r="AP252" i="26" s="1"/>
  <c r="C505" i="22"/>
  <c r="AU181" i="26"/>
  <c r="BG10" i="26"/>
  <c r="F898" i="22"/>
  <c r="AF74" i="26"/>
  <c r="AW167" i="26"/>
  <c r="BB167" i="26" s="1"/>
  <c r="J317" i="26"/>
  <c r="BG332" i="26"/>
  <c r="P141" i="26"/>
  <c r="AJ213" i="26"/>
  <c r="I340" i="26"/>
  <c r="M260" i="26"/>
  <c r="AA269" i="26"/>
  <c r="BC151" i="26"/>
  <c r="AK326" i="26"/>
  <c r="BC338" i="26"/>
  <c r="BL338" i="26" s="1" a="1"/>
  <c r="BL338" i="26" s="1"/>
  <c r="AH180" i="26"/>
  <c r="E1000" i="22"/>
  <c r="BE190" i="26"/>
  <c r="AO296" i="26"/>
  <c r="U245" i="26"/>
  <c r="AQ179" i="26"/>
  <c r="I262" i="26"/>
  <c r="P204" i="26"/>
  <c r="AA137" i="26"/>
  <c r="AG172" i="26"/>
  <c r="E278" i="22"/>
  <c r="BE107" i="26"/>
  <c r="AF134" i="26"/>
  <c r="AT162" i="26"/>
  <c r="BE120" i="26"/>
  <c r="BI169" i="26"/>
  <c r="BN169" i="26" s="1"/>
  <c r="AO261" i="26"/>
  <c r="D304" i="22"/>
  <c r="E645" i="22"/>
  <c r="AH262" i="26"/>
  <c r="J297" i="26"/>
  <c r="BM230" i="26"/>
  <c r="M251" i="26"/>
  <c r="AE324" i="26"/>
  <c r="AB194" i="26"/>
  <c r="AS263" i="26"/>
  <c r="C40" i="22"/>
  <c r="AV12" i="26"/>
  <c r="BD47" i="26"/>
  <c r="AK308" i="26"/>
  <c r="BC117" i="26"/>
  <c r="BL117" i="26" s="1" a="1"/>
  <c r="BL117" i="26" s="1"/>
  <c r="BJ117" i="26" s="1"/>
  <c r="BK117" i="26" s="1"/>
  <c r="AQ277" i="26"/>
  <c r="BD158" i="26"/>
  <c r="F259" i="22"/>
  <c r="E605" i="22"/>
  <c r="AS351" i="26"/>
  <c r="AB285" i="26"/>
  <c r="D844" i="22"/>
  <c r="T31" i="26"/>
  <c r="V31" i="26" s="1"/>
  <c r="AR360" i="26"/>
  <c r="AO91" i="26"/>
  <c r="D650" i="22"/>
  <c r="BH50" i="26"/>
  <c r="BI244" i="26"/>
  <c r="BN244" i="26" s="1"/>
  <c r="BI90" i="26"/>
  <c r="BN90" i="26" s="1"/>
  <c r="F550" i="22"/>
  <c r="T188" i="26"/>
  <c r="V188" i="26" s="1"/>
  <c r="AW156" i="26"/>
  <c r="BB156" i="26" s="1"/>
  <c r="I162" i="26"/>
  <c r="BC355" i="26"/>
  <c r="BL355" i="26" s="1" a="1"/>
  <c r="BL355" i="26" s="1"/>
  <c r="BJ355" i="26" s="1"/>
  <c r="BK355" i="26" s="1"/>
  <c r="U120" i="26"/>
  <c r="AV127" i="26"/>
  <c r="AW71" i="26"/>
  <c r="BC172" i="26"/>
  <c r="AT218" i="26"/>
  <c r="AS85" i="26"/>
  <c r="E674" i="22"/>
  <c r="C205" i="22"/>
  <c r="AQ113" i="26"/>
  <c r="AZ113" i="26" s="1" a="1"/>
  <c r="AZ113" i="26" s="1"/>
  <c r="AX113" i="26" s="1"/>
  <c r="AY113" i="26" s="1"/>
  <c r="AW263" i="26"/>
  <c r="BB263" i="26" s="1"/>
  <c r="BI95" i="26"/>
  <c r="BD349" i="26"/>
  <c r="F357" i="22"/>
  <c r="BH187" i="26"/>
  <c r="P137" i="26"/>
  <c r="AA28" i="26"/>
  <c r="C665" i="22"/>
  <c r="I248" i="26"/>
  <c r="AE280" i="26"/>
  <c r="AE50" i="26"/>
  <c r="BA93" i="26"/>
  <c r="BE313" i="26"/>
  <c r="M211" i="26"/>
  <c r="AR126" i="26"/>
  <c r="BH64" i="26"/>
  <c r="E571" i="22"/>
  <c r="AA73" i="26"/>
  <c r="AQ285" i="26"/>
  <c r="AZ285" i="26" s="1" a="1"/>
  <c r="AZ285" i="26" s="1"/>
  <c r="AX285" i="26" s="1"/>
  <c r="AY285" i="26" s="1"/>
  <c r="J205" i="26"/>
  <c r="BF350" i="26"/>
  <c r="I279" i="26"/>
  <c r="AI162" i="26"/>
  <c r="AE38" i="26"/>
  <c r="BA273" i="26"/>
  <c r="AQ340" i="26"/>
  <c r="AZ340" i="26" s="1" a="1"/>
  <c r="AZ340" i="26" s="1"/>
  <c r="AX340" i="26" s="1"/>
  <c r="AY340" i="26" s="1"/>
  <c r="T274" i="26"/>
  <c r="V274" i="26" s="1"/>
  <c r="P140" i="26"/>
  <c r="AV77" i="26"/>
  <c r="BC14" i="26"/>
  <c r="BL14" i="26" s="1" a="1"/>
  <c r="BL14" i="26" s="1"/>
  <c r="BJ14" i="26" s="1"/>
  <c r="BK14" i="26" s="1"/>
  <c r="E754" i="22"/>
  <c r="BC124" i="26"/>
  <c r="BL124" i="26" s="1" a="1"/>
  <c r="BL124" i="26" s="1"/>
  <c r="BJ124" i="26" s="1"/>
  <c r="BK124" i="26" s="1"/>
  <c r="C886" i="22"/>
  <c r="AB234" i="26"/>
  <c r="P120" i="26"/>
  <c r="U310" i="26"/>
  <c r="J29" i="26"/>
  <c r="AW333" i="26"/>
  <c r="BB333" i="26" s="1"/>
  <c r="AV61" i="26"/>
  <c r="BD88" i="26"/>
  <c r="BG19" i="26"/>
  <c r="E993" i="22"/>
  <c r="U273" i="26"/>
  <c r="AU332" i="26"/>
  <c r="AO113" i="26"/>
  <c r="AH109" i="26"/>
  <c r="F948" i="22"/>
  <c r="AI28" i="26"/>
  <c r="C520" i="22"/>
  <c r="AR315" i="26"/>
  <c r="AA192" i="26"/>
  <c r="Z51" i="26"/>
  <c r="BG273" i="26"/>
  <c r="BM128" i="26"/>
  <c r="C846" i="22"/>
  <c r="C661" i="22"/>
  <c r="AH313" i="26"/>
  <c r="AG63" i="26"/>
  <c r="AU36" i="26"/>
  <c r="AI117" i="26"/>
  <c r="T64" i="26"/>
  <c r="V64" i="26" s="1"/>
  <c r="BD234" i="26"/>
  <c r="F359" i="22"/>
  <c r="C44" i="22"/>
  <c r="BH285" i="26"/>
  <c r="BM224" i="26"/>
  <c r="BM226" i="26" s="1"/>
  <c r="D270" i="22"/>
  <c r="AA247" i="26"/>
  <c r="AT323" i="26"/>
  <c r="E736" i="22"/>
  <c r="C127" i="22"/>
  <c r="AS189" i="26"/>
  <c r="I37" i="26"/>
  <c r="C387" i="22"/>
  <c r="BD318" i="26"/>
  <c r="AI189" i="26"/>
  <c r="C128" i="22"/>
  <c r="AV37" i="26"/>
  <c r="BD45" i="26"/>
  <c r="BD80" i="26"/>
  <c r="D908" i="22"/>
  <c r="C283" i="22"/>
  <c r="BE157" i="26"/>
  <c r="C26" i="22"/>
  <c r="AF168" i="26"/>
  <c r="BC74" i="26"/>
  <c r="BL74" i="26" s="1" a="1"/>
  <c r="BL74" i="26" s="1"/>
  <c r="BJ74" i="26" s="1"/>
  <c r="BK74" i="26" s="1"/>
  <c r="AF20" i="26"/>
  <c r="W133" i="26"/>
  <c r="AI154" i="26"/>
  <c r="G5" i="26"/>
  <c r="AB95" i="26"/>
  <c r="AR351" i="26"/>
  <c r="AA43" i="26"/>
  <c r="C621" i="22"/>
  <c r="AA289" i="26"/>
  <c r="Z275" i="26"/>
  <c r="BM186" i="26"/>
  <c r="BM268" i="26"/>
  <c r="BH212" i="26"/>
  <c r="AW168" i="26"/>
  <c r="BB168" i="26" s="1"/>
  <c r="BI127" i="26"/>
  <c r="BN127" i="26" s="1"/>
  <c r="AJ29" i="26"/>
  <c r="AT172" i="26"/>
  <c r="AG95" i="26"/>
  <c r="AT29" i="26"/>
  <c r="D957" i="22"/>
  <c r="AO278" i="26"/>
  <c r="E395" i="22"/>
  <c r="C596" i="22"/>
  <c r="BD180" i="26"/>
  <c r="AW328" i="26"/>
  <c r="BB328" i="26" s="1"/>
  <c r="AO85" i="26"/>
  <c r="AH363" i="26"/>
  <c r="BA157" i="26"/>
  <c r="BE32" i="26"/>
  <c r="BI224" i="26"/>
  <c r="AR278" i="26"/>
  <c r="AS290" i="26"/>
  <c r="AI251" i="26"/>
  <c r="T100" i="26"/>
  <c r="BG343" i="26"/>
  <c r="AF329" i="26"/>
  <c r="BH243" i="26"/>
  <c r="AV154" i="26"/>
  <c r="AW274" i="26"/>
  <c r="BE276" i="26"/>
  <c r="BD191" i="26"/>
  <c r="AQ156" i="26"/>
  <c r="AZ156" i="26" s="1" a="1"/>
  <c r="AZ156" i="26" s="1"/>
  <c r="AX156" i="26" s="1"/>
  <c r="AY156" i="26" s="1"/>
  <c r="AK39" i="26"/>
  <c r="AW252" i="26"/>
  <c r="AS185" i="26"/>
  <c r="AE308" i="26"/>
  <c r="BE243" i="26"/>
  <c r="BA308" i="26"/>
  <c r="E785" i="22"/>
  <c r="AI113" i="26"/>
  <c r="F364" i="22"/>
  <c r="P14" i="26"/>
  <c r="U61" i="26"/>
  <c r="AS312" i="26"/>
  <c r="AQ270" i="26"/>
  <c r="J107" i="26"/>
  <c r="Z80" i="26"/>
  <c r="E172" i="22"/>
  <c r="AH277" i="26"/>
  <c r="AU117" i="26"/>
  <c r="AU289" i="26"/>
  <c r="BA138" i="26"/>
  <c r="AJ99" i="26"/>
  <c r="T112" i="26"/>
  <c r="BM206" i="26"/>
  <c r="F125" i="22"/>
  <c r="I130" i="26"/>
  <c r="AE247" i="26"/>
  <c r="AE363" i="26"/>
  <c r="BM280" i="26"/>
  <c r="BE80" i="26"/>
  <c r="AS346" i="26"/>
  <c r="F212" i="22"/>
  <c r="AS59" i="26"/>
  <c r="J114" i="26"/>
  <c r="AU103" i="26"/>
  <c r="AJ343" i="26"/>
  <c r="BH325" i="26"/>
  <c r="BD344" i="26"/>
  <c r="BI21" i="26"/>
  <c r="BN21" i="26" s="1"/>
  <c r="E290" i="26"/>
  <c r="M347" i="26"/>
  <c r="AW284" i="26"/>
  <c r="BB284" i="26" s="1"/>
  <c r="AS318" i="26"/>
  <c r="AW86" i="26"/>
  <c r="BH130" i="26"/>
  <c r="AF51" i="26"/>
  <c r="AH33" i="26"/>
  <c r="E509" i="22"/>
  <c r="F172" i="22"/>
  <c r="AI179" i="26"/>
  <c r="AU72" i="26"/>
  <c r="AJ158" i="26"/>
  <c r="BG139" i="26"/>
  <c r="D528" i="22"/>
  <c r="F717" i="22"/>
  <c r="AE287" i="26"/>
  <c r="BF171" i="26"/>
  <c r="BF178" i="26"/>
  <c r="AT138" i="26"/>
  <c r="D281" i="22"/>
  <c r="AB16" i="26"/>
  <c r="AV351" i="26"/>
  <c r="BH153" i="26"/>
  <c r="AS153" i="26"/>
  <c r="BH115" i="26"/>
  <c r="BM123" i="26"/>
  <c r="AJ128" i="26"/>
  <c r="BD358" i="26"/>
  <c r="AS236" i="26"/>
  <c r="C508" i="22"/>
  <c r="BD43" i="26"/>
  <c r="BG65" i="26"/>
  <c r="AV101" i="26"/>
  <c r="BE316" i="26"/>
  <c r="BD78" i="26"/>
  <c r="AR118" i="26"/>
  <c r="F108" i="22"/>
  <c r="AW20" i="26"/>
  <c r="AK22" i="26"/>
  <c r="AP22" i="26" s="1"/>
  <c r="AH81" i="26"/>
  <c r="C153" i="22"/>
  <c r="C493" i="22"/>
  <c r="F31" i="22"/>
  <c r="M21" i="26"/>
  <c r="Z151" i="26"/>
  <c r="M296" i="26"/>
  <c r="AB341" i="26"/>
  <c r="M231" i="26"/>
  <c r="N231" i="26" s="1" a="1"/>
  <c r="N231" i="26" s="1"/>
  <c r="R231" i="26" s="1"/>
  <c r="AS86" i="26"/>
  <c r="AT237" i="26"/>
  <c r="BC50" i="26"/>
  <c r="BL50" i="26" s="1" a="1"/>
  <c r="BL50" i="26" s="1"/>
  <c r="BJ50" i="26" s="1"/>
  <c r="BK50" i="26" s="1"/>
  <c r="E816" i="22"/>
  <c r="AE98" i="26"/>
  <c r="BI182" i="26"/>
  <c r="AU179" i="26"/>
  <c r="C639" i="22"/>
  <c r="AJ51" i="26"/>
  <c r="D580" i="22"/>
  <c r="BG45" i="26"/>
  <c r="C943" i="22"/>
  <c r="BD115" i="26"/>
  <c r="F233" i="22"/>
  <c r="AO173" i="26"/>
  <c r="J175" i="26"/>
  <c r="C938" i="22"/>
  <c r="AR345" i="26"/>
  <c r="BH21" i="26"/>
  <c r="AU112" i="26"/>
  <c r="AU123" i="26"/>
  <c r="AE34" i="26"/>
  <c r="F916" i="22"/>
  <c r="BA89" i="26"/>
  <c r="P361" i="26"/>
  <c r="F334" i="22"/>
  <c r="AQ355" i="26"/>
  <c r="AZ355" i="26" s="1" a="1"/>
  <c r="AZ355" i="26" s="1"/>
  <c r="AX355" i="26" s="1"/>
  <c r="AY355" i="26" s="1"/>
  <c r="AJ93" i="26"/>
  <c r="AF84" i="26"/>
  <c r="F70" i="22"/>
  <c r="F158" i="22"/>
  <c r="E656" i="22"/>
  <c r="AO297" i="26"/>
  <c r="BA90" i="26"/>
  <c r="AO137" i="26"/>
  <c r="AJ114" i="26"/>
  <c r="F53" i="22"/>
  <c r="F250" i="22"/>
  <c r="F919" i="22"/>
  <c r="D933" i="22"/>
  <c r="AB169" i="26"/>
  <c r="BI177" i="26"/>
  <c r="BN177" i="26" s="1"/>
  <c r="AJ135" i="26"/>
  <c r="AS232" i="26"/>
  <c r="AE297" i="26"/>
  <c r="AS22" i="26"/>
  <c r="AV284" i="26"/>
  <c r="AO330" i="26"/>
  <c r="BG233" i="26"/>
  <c r="E707" i="22"/>
  <c r="D322" i="22"/>
  <c r="BE206" i="26"/>
  <c r="T46" i="26"/>
  <c r="V46" i="26" s="1"/>
  <c r="AQ309" i="26"/>
  <c r="AZ309" i="26" s="1" a="1"/>
  <c r="AZ309" i="26" s="1"/>
  <c r="AX309" i="26" s="1"/>
  <c r="AY309" i="26" s="1"/>
  <c r="AK212" i="26"/>
  <c r="AJ349" i="26"/>
  <c r="T41" i="26"/>
  <c r="V41" i="26" s="1"/>
  <c r="AV318" i="26"/>
  <c r="F145" i="22"/>
  <c r="AV194" i="26"/>
  <c r="AT277" i="26"/>
  <c r="BE186" i="26"/>
  <c r="AU46" i="26"/>
  <c r="AJ137" i="26"/>
  <c r="BG284" i="26"/>
  <c r="C263" i="22"/>
  <c r="E435" i="22"/>
  <c r="BE232" i="26"/>
  <c r="T59" i="26"/>
  <c r="AG274" i="26"/>
  <c r="Z261" i="26"/>
  <c r="AK342" i="26"/>
  <c r="AP342" i="26" s="1"/>
  <c r="AH152" i="26"/>
  <c r="BC337" i="26"/>
  <c r="BL337" i="26" s="1" a="1"/>
  <c r="BL337" i="26" s="1"/>
  <c r="BJ337" i="26" s="1"/>
  <c r="BK337" i="26" s="1"/>
  <c r="C892" i="22"/>
  <c r="BA119" i="26"/>
  <c r="AE99" i="26"/>
  <c r="F885" i="22"/>
  <c r="BI156" i="26"/>
  <c r="BN156" i="26" s="1"/>
  <c r="T170" i="26"/>
  <c r="U172" i="26"/>
  <c r="AH181" i="26"/>
  <c r="BD328" i="26"/>
  <c r="AV73" i="26"/>
  <c r="BC78" i="26"/>
  <c r="BL78" i="26" s="1" a="1"/>
  <c r="BL78" i="26" s="1"/>
  <c r="AK247" i="26"/>
  <c r="AP247" i="26" s="1"/>
  <c r="P42" i="26"/>
  <c r="AU274" i="26"/>
  <c r="BC99" i="26"/>
  <c r="G106" i="26"/>
  <c r="AE244" i="26"/>
  <c r="AF163" i="26"/>
  <c r="F769" i="22"/>
  <c r="F991" i="22"/>
  <c r="D286" i="22"/>
  <c r="BA194" i="26"/>
  <c r="AG186" i="26"/>
  <c r="AU99" i="26"/>
  <c r="AT46" i="26"/>
  <c r="AV43" i="26"/>
  <c r="AF156" i="26"/>
  <c r="AV286" i="26"/>
  <c r="AV69" i="26"/>
  <c r="C879" i="22"/>
  <c r="E214" i="22"/>
  <c r="F804" i="22"/>
  <c r="BF181" i="26"/>
  <c r="AV360" i="26"/>
  <c r="AF28" i="26"/>
  <c r="U100" i="26"/>
  <c r="D58" i="22"/>
  <c r="F685" i="22"/>
  <c r="E414" i="22"/>
  <c r="AV55" i="26"/>
  <c r="AW344" i="26"/>
  <c r="BB344" i="26" s="1"/>
  <c r="AW296" i="26"/>
  <c r="H280" i="26"/>
  <c r="D320" i="26"/>
  <c r="W349" i="26"/>
  <c r="D71" i="26"/>
  <c r="AF161" i="26"/>
  <c r="F882" i="22"/>
  <c r="AA160" i="26"/>
  <c r="I328" i="26"/>
  <c r="AT206" i="26"/>
  <c r="AB101" i="26"/>
  <c r="U115" i="26"/>
  <c r="AU329" i="26"/>
  <c r="BD231" i="26"/>
  <c r="P71" i="26"/>
  <c r="AO354" i="26"/>
  <c r="AQ99" i="26"/>
  <c r="BH106" i="26"/>
  <c r="F790" i="22"/>
  <c r="AI88" i="26"/>
  <c r="BI192" i="26"/>
  <c r="C657" i="22"/>
  <c r="BF129" i="26"/>
  <c r="D779" i="22"/>
  <c r="BG280" i="26"/>
  <c r="C898" i="22"/>
  <c r="AU360" i="26"/>
  <c r="F28" i="22"/>
  <c r="T118" i="26"/>
  <c r="V118" i="26" s="1"/>
  <c r="BI32" i="26"/>
  <c r="AI362" i="26"/>
  <c r="D211" i="26"/>
  <c r="D119" i="26"/>
  <c r="G136" i="26"/>
  <c r="BI39" i="26"/>
  <c r="AW170" i="26"/>
  <c r="BB170" i="26" s="1"/>
  <c r="F456" i="22"/>
  <c r="AO277" i="26"/>
  <c r="E795" i="22"/>
  <c r="AR259" i="26"/>
  <c r="C187" i="26"/>
  <c r="E64" i="26"/>
  <c r="H128" i="26"/>
  <c r="AG65" i="26"/>
  <c r="D294" i="22"/>
  <c r="E274" i="22"/>
  <c r="D716" i="22"/>
  <c r="C767" i="22"/>
  <c r="F549" i="22"/>
  <c r="D252" i="22"/>
  <c r="AK159" i="26"/>
  <c r="G286" i="26"/>
  <c r="D103" i="22"/>
  <c r="U173" i="26"/>
  <c r="BF352" i="26"/>
  <c r="AT131" i="26"/>
  <c r="BM182" i="26"/>
  <c r="AI224" i="26"/>
  <c r="C614" i="22"/>
  <c r="BE335" i="26"/>
  <c r="E961" i="22"/>
  <c r="F802" i="22"/>
  <c r="E480" i="22"/>
  <c r="F235" i="22"/>
  <c r="Z285" i="26"/>
  <c r="J39" i="26"/>
  <c r="P154" i="26"/>
  <c r="AB64" i="26"/>
  <c r="AA314" i="26"/>
  <c r="P234" i="26"/>
  <c r="BI59" i="26"/>
  <c r="AS111" i="26"/>
  <c r="AH295" i="26"/>
  <c r="AH299" i="26" s="1"/>
  <c r="BI84" i="26"/>
  <c r="E533" i="22"/>
  <c r="BC83" i="26"/>
  <c r="BL83" i="26" s="1" a="1"/>
  <c r="BL83" i="26" s="1"/>
  <c r="BJ83" i="26" s="1"/>
  <c r="BK83" i="26" s="1"/>
  <c r="C241" i="22"/>
  <c r="F399" i="22"/>
  <c r="C961" i="22"/>
  <c r="E163" i="22"/>
  <c r="AI247" i="26"/>
  <c r="I103" i="26"/>
  <c r="U16" i="26"/>
  <c r="AA361" i="26"/>
  <c r="BH253" i="26"/>
  <c r="I69" i="26"/>
  <c r="AJ332" i="26"/>
  <c r="BM56" i="26"/>
  <c r="BI141" i="26"/>
  <c r="BN141" i="26" s="1"/>
  <c r="E720" i="22"/>
  <c r="F107" i="22"/>
  <c r="E970" i="22"/>
  <c r="Z85" i="26"/>
  <c r="BD321" i="26"/>
  <c r="AT332" i="26"/>
  <c r="AF22" i="26"/>
  <c r="E690" i="22"/>
  <c r="AO116" i="26"/>
  <c r="BH351" i="26"/>
  <c r="BF321" i="26"/>
  <c r="AH282" i="26"/>
  <c r="E360" i="22"/>
  <c r="BC134" i="26"/>
  <c r="BL134" i="26" s="1" a="1"/>
  <c r="BL134" i="26" s="1"/>
  <c r="U98" i="26"/>
  <c r="AV251" i="26"/>
  <c r="AS347" i="26"/>
  <c r="D202" i="22"/>
  <c r="D697" i="22"/>
  <c r="M313" i="26"/>
  <c r="BA315" i="26"/>
  <c r="AR88" i="26"/>
  <c r="E807" i="22"/>
  <c r="F614" i="22"/>
  <c r="BG318" i="26"/>
  <c r="AK286" i="26"/>
  <c r="AP286" i="26" s="1"/>
  <c r="BG159" i="26"/>
  <c r="BE53" i="26"/>
  <c r="AS329" i="26"/>
  <c r="AG179" i="26"/>
  <c r="W232" i="26"/>
  <c r="AF44" i="26"/>
  <c r="BA309" i="26"/>
  <c r="AE312" i="26"/>
  <c r="AG335" i="26"/>
  <c r="AJ15" i="26"/>
  <c r="D337" i="22"/>
  <c r="F654" i="22"/>
  <c r="BI125" i="26"/>
  <c r="AR43" i="26"/>
  <c r="D333" i="22"/>
  <c r="F151" i="22"/>
  <c r="F382" i="22"/>
  <c r="F429" i="22"/>
  <c r="F646" i="22"/>
  <c r="W191" i="26"/>
  <c r="AB325" i="26"/>
  <c r="AJ244" i="26"/>
  <c r="J91" i="26"/>
  <c r="AK134" i="26"/>
  <c r="AP134" i="26" s="1"/>
  <c r="T358" i="26"/>
  <c r="V358" i="26" s="1"/>
  <c r="BF151" i="26"/>
  <c r="AG55" i="26"/>
  <c r="AG343" i="26"/>
  <c r="AV232" i="26"/>
  <c r="AQ204" i="26"/>
  <c r="AT105" i="26"/>
  <c r="AU275" i="26"/>
  <c r="H33" i="26"/>
  <c r="C7" i="22"/>
  <c r="D310" i="26"/>
  <c r="F275" i="22"/>
  <c r="C273" i="26"/>
  <c r="E910" i="22"/>
  <c r="C358" i="22"/>
  <c r="AE21" i="26"/>
  <c r="AQ100" i="26"/>
  <c r="U62" i="26"/>
  <c r="AR69" i="26"/>
  <c r="BF95" i="26"/>
  <c r="F540" i="22"/>
  <c r="D262" i="22"/>
  <c r="E808" i="22"/>
  <c r="E835" i="22"/>
  <c r="BA102" i="26"/>
  <c r="Z343" i="26"/>
  <c r="AU140" i="26"/>
  <c r="BC119" i="26"/>
  <c r="BL119" i="26" s="1" a="1"/>
  <c r="BL119" i="26" s="1"/>
  <c r="AK56" i="26"/>
  <c r="AP56" i="26" s="1"/>
  <c r="D900" i="22"/>
  <c r="E798" i="22"/>
  <c r="C169" i="22"/>
  <c r="E203" i="22"/>
  <c r="F931" i="22"/>
  <c r="C611" i="22"/>
  <c r="D359" i="22"/>
  <c r="D389" i="22"/>
  <c r="F234" i="22"/>
  <c r="C112" i="22"/>
  <c r="C116" i="26"/>
  <c r="AV189" i="26"/>
  <c r="AU281" i="26"/>
  <c r="AE285" i="26"/>
  <c r="BF303" i="26"/>
  <c r="BF304" i="26" s="1"/>
  <c r="AR140" i="26"/>
  <c r="AQ260" i="26"/>
  <c r="AZ260" i="26" s="1" a="1"/>
  <c r="AZ260" i="26" s="1"/>
  <c r="AX260" i="26" s="1"/>
  <c r="AY260" i="26" s="1"/>
  <c r="E901" i="22"/>
  <c r="AU87" i="26"/>
  <c r="BM183" i="26"/>
  <c r="BG116" i="26"/>
  <c r="F459" i="22"/>
  <c r="C628" i="22"/>
  <c r="AR112" i="26"/>
  <c r="BE272" i="26"/>
  <c r="D794" i="22"/>
  <c r="F863" i="22"/>
  <c r="BI315" i="26"/>
  <c r="BN315" i="26" s="1"/>
  <c r="AI58" i="26"/>
  <c r="E186" i="22"/>
  <c r="BA80" i="26"/>
  <c r="BE246" i="26"/>
  <c r="BH336" i="26"/>
  <c r="F229" i="22"/>
  <c r="BI351" i="26"/>
  <c r="BN351" i="26" s="1"/>
  <c r="AJ356" i="26"/>
  <c r="AG38" i="26"/>
  <c r="E788" i="22"/>
  <c r="AR108" i="26"/>
  <c r="C946" i="22"/>
  <c r="AT333" i="26"/>
  <c r="J181" i="26"/>
  <c r="AB237" i="26"/>
  <c r="J15" i="26"/>
  <c r="BM329" i="26"/>
  <c r="AQ165" i="26"/>
  <c r="AJ85" i="26"/>
  <c r="AE357" i="26"/>
  <c r="AH252" i="26"/>
  <c r="AJ279" i="26"/>
  <c r="BI162" i="26"/>
  <c r="BN162" i="26" s="1"/>
  <c r="BE165" i="26"/>
  <c r="AK118" i="26"/>
  <c r="AP118" i="26" s="1"/>
  <c r="F376" i="22"/>
  <c r="D909" i="22"/>
  <c r="AJ70" i="26"/>
  <c r="AR205" i="26"/>
  <c r="C920" i="22"/>
  <c r="D987" i="22"/>
  <c r="AV268" i="26"/>
  <c r="AF82" i="26"/>
  <c r="C526" i="22"/>
  <c r="F705" i="22"/>
  <c r="BG129" i="26"/>
  <c r="AR105" i="26"/>
  <c r="D856" i="22"/>
  <c r="BG317" i="26"/>
  <c r="AI311" i="26"/>
  <c r="BM119" i="26"/>
  <c r="C788" i="22"/>
  <c r="BC45" i="26"/>
  <c r="BL45" i="26" s="1" a="1"/>
  <c r="BL45" i="26" s="1"/>
  <c r="BJ45" i="26" s="1"/>
  <c r="BK45" i="26" s="1"/>
  <c r="BM154" i="26"/>
  <c r="AI48" i="26"/>
  <c r="F98" i="22"/>
  <c r="AQ73" i="26"/>
  <c r="AZ73" i="26" s="1" a="1"/>
  <c r="AZ73" i="26" s="1"/>
  <c r="E353" i="22"/>
  <c r="M77" i="26"/>
  <c r="BE323" i="26"/>
  <c r="AB191" i="26"/>
  <c r="AF359" i="26"/>
  <c r="AK246" i="26"/>
  <c r="AI297" i="26"/>
  <c r="BE78" i="26"/>
  <c r="AS245" i="26"/>
  <c r="BG249" i="26"/>
  <c r="BC328" i="26"/>
  <c r="BL328" i="26" s="1" a="1"/>
  <c r="BL328" i="26" s="1"/>
  <c r="P114" i="26"/>
  <c r="BM61" i="26"/>
  <c r="AU334" i="26"/>
  <c r="C373" i="22"/>
  <c r="E789" i="22"/>
  <c r="AR320" i="26"/>
  <c r="AE79" i="26"/>
  <c r="D129" i="22"/>
  <c r="E91" i="22"/>
  <c r="BH71" i="26"/>
  <c r="AJ71" i="26"/>
  <c r="D527" i="22"/>
  <c r="C235" i="22"/>
  <c r="BF108" i="26"/>
  <c r="AW68" i="26"/>
  <c r="BB68" i="26" s="1"/>
  <c r="D130" i="22"/>
  <c r="BI107" i="26"/>
  <c r="BI75" i="26"/>
  <c r="BN75" i="26" s="1"/>
  <c r="AI78" i="26"/>
  <c r="D132" i="22"/>
  <c r="AU97" i="26"/>
  <c r="F665" i="22"/>
  <c r="AR86" i="26"/>
  <c r="AH185" i="26"/>
  <c r="AI259" i="26"/>
  <c r="AH75" i="26"/>
  <c r="AQ122" i="26"/>
  <c r="AZ122" i="26" s="1" a="1"/>
  <c r="AZ122" i="26" s="1"/>
  <c r="AX122" i="26" s="1"/>
  <c r="AY122" i="26" s="1"/>
  <c r="AU328" i="26"/>
  <c r="E545" i="22"/>
  <c r="W213" i="26"/>
  <c r="BH86" i="26"/>
  <c r="BD246" i="26"/>
  <c r="BH40" i="26"/>
  <c r="AO99" i="26"/>
  <c r="BA95" i="26"/>
  <c r="AW46" i="26"/>
  <c r="BB46" i="26" s="1"/>
  <c r="F678" i="22"/>
  <c r="W310" i="26"/>
  <c r="AF19" i="26"/>
  <c r="F564" i="22"/>
  <c r="D984" i="22"/>
  <c r="C467" i="22"/>
  <c r="AR178" i="26"/>
  <c r="E607" i="22"/>
  <c r="AH98" i="26"/>
  <c r="D547" i="22"/>
  <c r="BC163" i="26"/>
  <c r="BL163" i="26" s="1" a="1"/>
  <c r="BL163" i="26" s="1"/>
  <c r="D524" i="22"/>
  <c r="C751" i="22"/>
  <c r="F349" i="22"/>
  <c r="AS162" i="26"/>
  <c r="AI109" i="26"/>
  <c r="BM30" i="26"/>
  <c r="E628" i="22"/>
  <c r="AK126" i="26"/>
  <c r="D827" i="22"/>
  <c r="D666" i="22"/>
  <c r="AK36" i="26"/>
  <c r="BM20" i="26"/>
  <c r="AS37" i="26"/>
  <c r="D221" i="22"/>
  <c r="BH66" i="26"/>
  <c r="AH28" i="26"/>
  <c r="AQ289" i="26"/>
  <c r="AZ289" i="26" s="1" a="1"/>
  <c r="AZ289" i="26" s="1"/>
  <c r="AX289" i="26" s="1"/>
  <c r="AY289" i="26" s="1"/>
  <c r="E266" i="22"/>
  <c r="AO177" i="26"/>
  <c r="AE81" i="26"/>
  <c r="AR313" i="26"/>
  <c r="C167" i="22"/>
  <c r="C752" i="22"/>
  <c r="D492" i="22"/>
  <c r="D632" i="22"/>
  <c r="BA336" i="26"/>
  <c r="AW48" i="26"/>
  <c r="D159" i="26"/>
  <c r="AG169" i="26"/>
  <c r="C622" i="22"/>
  <c r="AG259" i="26"/>
  <c r="AG264" i="26" s="1"/>
  <c r="AJ335" i="26"/>
  <c r="AF280" i="26"/>
  <c r="BC225" i="26"/>
  <c r="BL225" i="26" s="1" a="1"/>
  <c r="BL225" i="26" s="1"/>
  <c r="BJ225" i="26" s="1"/>
  <c r="BK225" i="26" s="1"/>
  <c r="AU32" i="26"/>
  <c r="AE275" i="26"/>
  <c r="E572" i="22"/>
  <c r="AQ139" i="26"/>
  <c r="F819" i="22"/>
  <c r="BM184" i="26"/>
  <c r="E784" i="22"/>
  <c r="BI345" i="26"/>
  <c r="BN345" i="26" s="1"/>
  <c r="F822" i="22"/>
  <c r="AH103" i="26"/>
  <c r="F122" i="22"/>
  <c r="C645" i="22"/>
  <c r="BI184" i="26"/>
  <c r="AU186" i="26"/>
  <c r="AF92" i="26"/>
  <c r="C636" i="22"/>
  <c r="F331" i="22"/>
  <c r="D407" i="22"/>
  <c r="D994" i="22"/>
  <c r="E370" i="22"/>
  <c r="AF180" i="26"/>
  <c r="AB84" i="26"/>
  <c r="AE311" i="26"/>
  <c r="BA286" i="26"/>
  <c r="T131" i="26"/>
  <c r="V131" i="26" s="1"/>
  <c r="AA295" i="26"/>
  <c r="BA237" i="26"/>
  <c r="AK313" i="26"/>
  <c r="AP313" i="26" s="1"/>
  <c r="F582" i="22"/>
  <c r="E660" i="22"/>
  <c r="AI349" i="26"/>
  <c r="AE126" i="26"/>
  <c r="E717" i="22"/>
  <c r="AE85" i="26"/>
  <c r="E663" i="22"/>
  <c r="D864" i="22"/>
  <c r="F548" i="22"/>
  <c r="C906" i="22"/>
  <c r="D540" i="22"/>
  <c r="E688" i="22"/>
  <c r="BI327" i="26"/>
  <c r="BN327" i="26" s="1"/>
  <c r="E517" i="22"/>
  <c r="AI86" i="26"/>
  <c r="AJ120" i="26"/>
  <c r="AF32" i="26"/>
  <c r="E892" i="22"/>
  <c r="E105" i="22"/>
  <c r="D605" i="22"/>
  <c r="BM219" i="26"/>
  <c r="BC344" i="26"/>
  <c r="BL344" i="26" s="1" a="1"/>
  <c r="BL344" i="26" s="1"/>
  <c r="BJ344" i="26" s="1"/>
  <c r="BK344" i="26" s="1"/>
  <c r="F883" i="22"/>
  <c r="AK181" i="26"/>
  <c r="AT243" i="26"/>
  <c r="AQ249" i="26"/>
  <c r="D532" i="22"/>
  <c r="F500" i="22"/>
  <c r="D157" i="22"/>
  <c r="BA169" i="26"/>
  <c r="F59" i="22"/>
  <c r="AI161" i="26"/>
  <c r="E106" i="22"/>
  <c r="AQ134" i="26"/>
  <c r="AZ134" i="26" s="1" a="1"/>
  <c r="AZ134" i="26" s="1"/>
  <c r="C24" i="22"/>
  <c r="BD153" i="26"/>
  <c r="AQ164" i="26"/>
  <c r="AZ164" i="26" s="1" a="1"/>
  <c r="AZ164" i="26" s="1"/>
  <c r="AF317" i="26"/>
  <c r="E499" i="22"/>
  <c r="AA66" i="26"/>
  <c r="E85" i="22"/>
  <c r="AU330" i="26"/>
  <c r="BG250" i="26"/>
  <c r="BE110" i="26"/>
  <c r="BA69" i="26"/>
  <c r="AK29" i="26"/>
  <c r="AP29" i="26" s="1"/>
  <c r="AF79" i="26"/>
  <c r="AI75" i="26"/>
  <c r="AV162" i="26"/>
  <c r="C968" i="22"/>
  <c r="M91" i="26"/>
  <c r="U206" i="26"/>
  <c r="BF232" i="26"/>
  <c r="J76" i="26"/>
  <c r="T271" i="26"/>
  <c r="V271" i="26" s="1"/>
  <c r="AA93" i="26"/>
  <c r="F791" i="22"/>
  <c r="BH127" i="26"/>
  <c r="BC263" i="26"/>
  <c r="E776" i="22"/>
  <c r="BH82" i="26"/>
  <c r="AU177" i="26"/>
  <c r="AO62" i="26"/>
  <c r="C490" i="22"/>
  <c r="BE95" i="26"/>
  <c r="E99" i="22"/>
  <c r="AA362" i="26"/>
  <c r="BC340" i="26"/>
  <c r="BL340" i="26" s="1" a="1"/>
  <c r="BL340" i="26" s="1"/>
  <c r="BJ340" i="26" s="1"/>
  <c r="BK340" i="26" s="1"/>
  <c r="BA234" i="26"/>
  <c r="U74" i="26"/>
  <c r="AO326" i="26"/>
  <c r="BD67" i="26"/>
  <c r="AO345" i="26"/>
  <c r="BF122" i="26"/>
  <c r="AF286" i="26"/>
  <c r="AK361" i="26"/>
  <c r="AP361" i="26" s="1"/>
  <c r="BD130" i="26"/>
  <c r="BE171" i="26"/>
  <c r="AA5" i="26"/>
  <c r="AS277" i="26"/>
  <c r="AK10" i="26"/>
  <c r="AF176" i="26"/>
  <c r="C397" i="22"/>
  <c r="E548" i="22"/>
  <c r="AT213" i="26"/>
  <c r="AT322" i="26"/>
  <c r="BH284" i="26"/>
  <c r="AJ79" i="26"/>
  <c r="M127" i="26"/>
  <c r="P162" i="26"/>
  <c r="AQ269" i="26"/>
  <c r="AJ182" i="26"/>
  <c r="AS204" i="26"/>
  <c r="AS207" i="26" s="1"/>
  <c r="AF334" i="26"/>
  <c r="AS359" i="26"/>
  <c r="BF283" i="26"/>
  <c r="BI322" i="26"/>
  <c r="BN322" i="26" s="1"/>
  <c r="BI157" i="26"/>
  <c r="D690" i="22"/>
  <c r="T95" i="26"/>
  <c r="BD38" i="26"/>
  <c r="AJ172" i="26"/>
  <c r="D636" i="22"/>
  <c r="C320" i="22"/>
  <c r="E158" i="22"/>
  <c r="E562" i="22"/>
  <c r="BE244" i="26"/>
  <c r="BI211" i="26"/>
  <c r="BG46" i="26"/>
  <c r="BF115" i="26"/>
  <c r="AQ58" i="26"/>
  <c r="AZ58" i="26" s="1" a="1"/>
  <c r="AZ58" i="26" s="1"/>
  <c r="AX58" i="26" s="1"/>
  <c r="AY58" i="26" s="1"/>
  <c r="AQ72" i="26"/>
  <c r="AZ72" i="26" s="1" a="1"/>
  <c r="AZ72" i="26" s="1"/>
  <c r="BA22" i="26"/>
  <c r="F974" i="22"/>
  <c r="BF154" i="26"/>
  <c r="AT170" i="26"/>
  <c r="BH101" i="26"/>
  <c r="AG30" i="26"/>
  <c r="C344" i="22"/>
  <c r="E905" i="22"/>
  <c r="H363" i="26"/>
  <c r="J163" i="26"/>
  <c r="BE57" i="26"/>
  <c r="AE310" i="26"/>
  <c r="BF245" i="26"/>
  <c r="AA86" i="26"/>
  <c r="AJ40" i="26"/>
  <c r="AI324" i="26"/>
  <c r="AS174" i="26"/>
  <c r="AV132" i="26"/>
  <c r="BD141" i="26"/>
  <c r="AJ153" i="26"/>
  <c r="E983" i="22"/>
  <c r="D124" i="22"/>
  <c r="AS76" i="26"/>
  <c r="G234" i="26"/>
  <c r="AG285" i="26"/>
  <c r="H333" i="26"/>
  <c r="AQ78" i="26"/>
  <c r="AZ78" i="26" s="1" a="1"/>
  <c r="AZ78" i="26" s="1"/>
  <c r="AX78" i="26" s="1"/>
  <c r="AY78" i="26" s="1"/>
  <c r="AK311" i="26"/>
  <c r="AP311" i="26" s="1"/>
  <c r="AQ172" i="26"/>
  <c r="AT74" i="26"/>
  <c r="AB161" i="26"/>
  <c r="AE22" i="26"/>
  <c r="AS296" i="26"/>
  <c r="AH183" i="26"/>
  <c r="AO48" i="26"/>
  <c r="AF157" i="26"/>
  <c r="BC63" i="26"/>
  <c r="AU134" i="26"/>
  <c r="AU116" i="26"/>
  <c r="AU218" i="26"/>
  <c r="AU220" i="26" s="1"/>
  <c r="AJ190" i="26"/>
  <c r="AK105" i="26"/>
  <c r="AJ41" i="26"/>
  <c r="AO68" i="26"/>
  <c r="BF130" i="26"/>
  <c r="BC112" i="26"/>
  <c r="BL112" i="26" s="1" a="1"/>
  <c r="BL112" i="26" s="1"/>
  <c r="BC167" i="26"/>
  <c r="BL167" i="26" s="1" a="1"/>
  <c r="BL167" i="26" s="1"/>
  <c r="BJ167" i="26" s="1"/>
  <c r="BK167" i="26" s="1"/>
  <c r="BH23" i="26"/>
  <c r="AR340" i="26"/>
  <c r="AT75" i="26"/>
  <c r="BD225" i="26"/>
  <c r="AV44" i="26"/>
  <c r="F451" i="22"/>
  <c r="D970" i="22"/>
  <c r="D558" i="22"/>
  <c r="AI253" i="26"/>
  <c r="BD50" i="26"/>
  <c r="AR5" i="26"/>
  <c r="AR6" i="26" s="1"/>
  <c r="AG46" i="26"/>
  <c r="AR334" i="26"/>
  <c r="BG348" i="26"/>
  <c r="BE326" i="26"/>
  <c r="BI94" i="26"/>
  <c r="BN94" i="26" s="1"/>
  <c r="D881" i="22"/>
  <c r="AG174" i="26"/>
  <c r="E259" i="22"/>
  <c r="I46" i="26"/>
  <c r="BE287" i="26"/>
  <c r="BE357" i="26"/>
  <c r="AU309" i="26"/>
  <c r="M56" i="26"/>
  <c r="AF346" i="26"/>
  <c r="BG82" i="26"/>
  <c r="BH238" i="26"/>
  <c r="AV90" i="26"/>
  <c r="AT169" i="26"/>
  <c r="AG17" i="26"/>
  <c r="AK80" i="26"/>
  <c r="BC36" i="26"/>
  <c r="D469" i="22"/>
  <c r="BI13" i="26"/>
  <c r="BN13" i="26" s="1"/>
  <c r="F789" i="22"/>
  <c r="T235" i="26"/>
  <c r="V235" i="26" s="1"/>
  <c r="P50" i="26"/>
  <c r="J55" i="26"/>
  <c r="AS325" i="26"/>
  <c r="BM284" i="26"/>
  <c r="BH349" i="26"/>
  <c r="AF232" i="26"/>
  <c r="BA281" i="26"/>
  <c r="BE33" i="26"/>
  <c r="AR343" i="26"/>
  <c r="BD156" i="26"/>
  <c r="C332" i="22"/>
  <c r="J318" i="26"/>
  <c r="E550" i="22"/>
  <c r="AI243" i="26"/>
  <c r="AS63" i="26"/>
  <c r="AH78" i="26"/>
  <c r="BG70" i="26"/>
  <c r="BE66" i="26"/>
  <c r="AF131" i="26"/>
  <c r="BD63" i="26"/>
  <c r="BG308" i="26"/>
  <c r="BD96" i="26"/>
  <c r="AQ29" i="26"/>
  <c r="AZ29" i="26" s="1" a="1"/>
  <c r="AZ29" i="26" s="1"/>
  <c r="AX29" i="26" s="1"/>
  <c r="AY29" i="26" s="1"/>
  <c r="AG127" i="26"/>
  <c r="E318" i="22"/>
  <c r="BM29" i="26"/>
  <c r="BC30" i="26"/>
  <c r="BL30" i="26" s="1" a="1"/>
  <c r="BL30" i="26" s="1"/>
  <c r="BM303" i="26"/>
  <c r="BM304" i="26" s="1"/>
  <c r="AE19" i="26"/>
  <c r="BE100" i="26"/>
  <c r="AI64" i="26"/>
  <c r="T138" i="26"/>
  <c r="V138" i="26" s="1"/>
  <c r="AK278" i="26"/>
  <c r="AP278" i="26" s="1"/>
  <c r="I117" i="26"/>
  <c r="BD319" i="26"/>
  <c r="AT113" i="26"/>
  <c r="AJ47" i="26"/>
  <c r="BC152" i="26"/>
  <c r="BL152" i="26" s="1" a="1"/>
  <c r="BL152" i="26" s="1"/>
  <c r="BJ152" i="26" s="1"/>
  <c r="BK152" i="26" s="1"/>
  <c r="M279" i="26"/>
  <c r="Z249" i="26"/>
  <c r="BI280" i="26"/>
  <c r="BN280" i="26" s="1"/>
  <c r="BA13" i="26"/>
  <c r="AO132" i="26"/>
  <c r="AV65" i="26"/>
  <c r="E31" i="26"/>
  <c r="AH64" i="26"/>
  <c r="C743" i="22"/>
  <c r="AW114" i="26"/>
  <c r="BB114" i="26" s="1"/>
  <c r="D494" i="22"/>
  <c r="C630" i="22"/>
  <c r="AK170" i="26"/>
  <c r="AP170" i="26" s="1"/>
  <c r="F412" i="22"/>
  <c r="E949" i="22"/>
  <c r="BF224" i="26"/>
  <c r="BF226" i="26" s="1"/>
  <c r="J139" i="26"/>
  <c r="BM131" i="26"/>
  <c r="Z342" i="26"/>
  <c r="BC31" i="26"/>
  <c r="AA236" i="26"/>
  <c r="AJ348" i="26"/>
  <c r="E367" i="22"/>
  <c r="BM46" i="26"/>
  <c r="AJ177" i="26"/>
  <c r="AE353" i="26"/>
  <c r="BF285" i="26"/>
  <c r="AU39" i="26"/>
  <c r="BD232" i="26"/>
  <c r="F227" i="22"/>
  <c r="BD181" i="26"/>
  <c r="E576" i="22"/>
  <c r="AS250" i="26"/>
  <c r="C276" i="22"/>
  <c r="E978" i="22"/>
  <c r="AR46" i="26"/>
  <c r="AB329" i="26"/>
  <c r="M86" i="26"/>
  <c r="BM54" i="26"/>
  <c r="E683" i="22"/>
  <c r="F120" i="22"/>
  <c r="F914" i="22"/>
  <c r="C497" i="22"/>
  <c r="C534" i="22"/>
  <c r="AV136" i="26"/>
  <c r="I128" i="26"/>
  <c r="AE204" i="26"/>
  <c r="AG165" i="26"/>
  <c r="E498" i="22"/>
  <c r="D76" i="22"/>
  <c r="D804" i="22"/>
  <c r="F205" i="22"/>
  <c r="F709" i="22"/>
  <c r="E428" i="22"/>
  <c r="F454" i="22"/>
  <c r="F784" i="22"/>
  <c r="D784" i="22"/>
  <c r="AJ124" i="26"/>
  <c r="AH124" i="26"/>
  <c r="AO67" i="26"/>
  <c r="AH194" i="26"/>
  <c r="AW181" i="26"/>
  <c r="BB181" i="26" s="1"/>
  <c r="AJ133" i="26"/>
  <c r="AW109" i="26"/>
  <c r="BB109" i="26" s="1"/>
  <c r="C156" i="22"/>
  <c r="BH193" i="26"/>
  <c r="AO76" i="26"/>
  <c r="D239" i="22"/>
  <c r="C952" i="22"/>
  <c r="BI86" i="26"/>
  <c r="BN86" i="26" s="1"/>
  <c r="D207" i="22"/>
  <c r="E804" i="22"/>
  <c r="BI261" i="26"/>
  <c r="BN261" i="26" s="1"/>
  <c r="BF67" i="26"/>
  <c r="D360" i="22"/>
  <c r="D355" i="22"/>
  <c r="AI338" i="26"/>
  <c r="BM42" i="26"/>
  <c r="E111" i="22"/>
  <c r="AV20" i="26"/>
  <c r="AV22" i="26"/>
  <c r="AO64" i="26"/>
  <c r="C343" i="26"/>
  <c r="AT180" i="26"/>
  <c r="D380" i="22"/>
  <c r="AT92" i="26"/>
  <c r="AF54" i="26"/>
  <c r="E535" i="22"/>
  <c r="D128" i="26"/>
  <c r="U40" i="26"/>
  <c r="T250" i="26"/>
  <c r="V250" i="26" s="1"/>
  <c r="AB254" i="26"/>
  <c r="BG283" i="26"/>
  <c r="AJ261" i="26"/>
  <c r="AJ336" i="26"/>
  <c r="AO199" i="26"/>
  <c r="AO200" i="26" s="1"/>
  <c r="AQ192" i="26"/>
  <c r="AZ192" i="26" s="1" a="1"/>
  <c r="AZ192" i="26" s="1"/>
  <c r="AX192" i="26" s="1"/>
  <c r="AY192" i="26" s="1"/>
  <c r="AF14" i="26"/>
  <c r="AR358" i="26"/>
  <c r="BF176" i="26"/>
  <c r="F643" i="22"/>
  <c r="BD92" i="26"/>
  <c r="AH29" i="26"/>
  <c r="E208" i="22"/>
  <c r="BM211" i="26"/>
  <c r="AS106" i="26"/>
  <c r="E753" i="22"/>
  <c r="D406" i="22"/>
  <c r="BI281" i="26"/>
  <c r="BN281" i="26" s="1"/>
  <c r="AF83" i="26"/>
  <c r="C540" i="22"/>
  <c r="E167" i="22"/>
  <c r="BF177" i="26"/>
  <c r="AO34" i="26"/>
  <c r="D464" i="22"/>
  <c r="D854" i="22"/>
  <c r="D515" i="22"/>
  <c r="C363" i="22"/>
  <c r="E264" i="22"/>
  <c r="BM344" i="26"/>
  <c r="E939" i="22"/>
  <c r="AS20" i="26"/>
  <c r="AU162" i="26"/>
  <c r="E818" i="22"/>
  <c r="W357" i="26"/>
  <c r="AV259" i="26"/>
  <c r="AV264" i="26" s="1"/>
  <c r="BM288" i="26"/>
  <c r="BF104" i="26"/>
  <c r="AW102" i="26"/>
  <c r="BB102" i="26" s="1"/>
  <c r="I309" i="26"/>
  <c r="AA357" i="26"/>
  <c r="BG320" i="26"/>
  <c r="AW73" i="26"/>
  <c r="BB73" i="26" s="1"/>
  <c r="AT260" i="26"/>
  <c r="AI347" i="26"/>
  <c r="AH199" i="26"/>
  <c r="AH200" i="26" s="1"/>
  <c r="AQ123" i="26"/>
  <c r="AZ123" i="26" s="1" a="1"/>
  <c r="AZ123" i="26" s="1"/>
  <c r="BA86" i="26"/>
  <c r="AT141" i="26"/>
  <c r="AF11" i="26"/>
  <c r="BA106" i="26"/>
  <c r="AE77" i="26"/>
  <c r="F528" i="22"/>
  <c r="F493" i="22"/>
  <c r="BA289" i="26"/>
  <c r="AR42" i="26"/>
  <c r="E685" i="22"/>
  <c r="F662" i="22"/>
  <c r="BF338" i="26"/>
  <c r="BE112" i="26"/>
  <c r="D986" i="22"/>
  <c r="E239" i="22"/>
  <c r="E951" i="22"/>
  <c r="D604" i="22"/>
  <c r="F95" i="22"/>
  <c r="AS14" i="26"/>
  <c r="E146" i="26"/>
  <c r="AJ166" i="26"/>
  <c r="BE22" i="26"/>
  <c r="AJ351" i="26"/>
  <c r="AI98" i="26"/>
  <c r="F164" i="22"/>
  <c r="AI16" i="26"/>
  <c r="E885" i="22"/>
  <c r="C38" i="26"/>
  <c r="BD44" i="26"/>
  <c r="AH344" i="26"/>
  <c r="AG101" i="26"/>
  <c r="AQ67" i="26"/>
  <c r="AZ67" i="26" s="1" a="1"/>
  <c r="AZ67" i="26" s="1"/>
  <c r="AX67" i="26" s="1"/>
  <c r="AY67" i="26" s="1"/>
  <c r="E195" i="22"/>
  <c r="AE52" i="26"/>
  <c r="E991" i="22"/>
  <c r="G245" i="26"/>
  <c r="AS161" i="26"/>
  <c r="BC138" i="26"/>
  <c r="BL138" i="26" s="1" a="1"/>
  <c r="BL138" i="26" s="1"/>
  <c r="BJ138" i="26" s="1"/>
  <c r="BK138" i="26" s="1"/>
  <c r="AT297" i="26"/>
  <c r="C370" i="22"/>
  <c r="AG102" i="26"/>
  <c r="AO154" i="26"/>
  <c r="AF88" i="26"/>
  <c r="BC170" i="26"/>
  <c r="BL170" i="26" s="1" a="1"/>
  <c r="BL170" i="26" s="1"/>
  <c r="BJ170" i="26" s="1"/>
  <c r="BK170" i="26" s="1"/>
  <c r="BF190" i="26"/>
  <c r="BH36" i="26"/>
  <c r="AQ117" i="26"/>
  <c r="AZ117" i="26" s="1" a="1"/>
  <c r="AZ117" i="26" s="1"/>
  <c r="AX117" i="26" s="1"/>
  <c r="AY117" i="26" s="1"/>
  <c r="E783" i="22"/>
  <c r="F868" i="22"/>
  <c r="F106" i="22"/>
  <c r="F942" i="22"/>
  <c r="C919" i="22"/>
  <c r="AJ33" i="26"/>
  <c r="AO36" i="26"/>
  <c r="F30" i="22"/>
  <c r="AH269" i="26"/>
  <c r="AU273" i="26"/>
  <c r="D548" i="22"/>
  <c r="E368" i="22"/>
  <c r="BC232" i="26"/>
  <c r="BD334" i="26"/>
  <c r="D228" i="22"/>
  <c r="F230" i="22"/>
  <c r="BH313" i="26"/>
  <c r="AK84" i="26"/>
  <c r="E406" i="22"/>
  <c r="F236" i="22"/>
  <c r="C200" i="22"/>
  <c r="E256" i="22"/>
  <c r="C576" i="22"/>
  <c r="D277" i="22"/>
  <c r="C955" i="22"/>
  <c r="BC218" i="26"/>
  <c r="U248" i="26"/>
  <c r="C667" i="22"/>
  <c r="AV218" i="26"/>
  <c r="AV220" i="26" s="1"/>
  <c r="D365" i="22"/>
  <c r="D886" i="22"/>
  <c r="D792" i="22"/>
  <c r="AW55" i="26"/>
  <c r="BB55" i="26" s="1"/>
  <c r="AJ310" i="26"/>
  <c r="E938" i="22"/>
  <c r="AJ13" i="26"/>
  <c r="E527" i="22"/>
  <c r="AJ156" i="26"/>
  <c r="D321" i="22"/>
  <c r="BA81" i="26"/>
  <c r="AG341" i="26"/>
  <c r="AJ97" i="26"/>
  <c r="AK191" i="26"/>
  <c r="AP191" i="26" s="1"/>
  <c r="AW162" i="26"/>
  <c r="AV128" i="26"/>
  <c r="BA331" i="26"/>
  <c r="AG357" i="26"/>
  <c r="AJ181" i="26"/>
  <c r="AS34" i="26"/>
  <c r="AK232" i="26"/>
  <c r="AS340" i="26"/>
  <c r="AW357" i="26"/>
  <c r="BB357" i="26" s="1"/>
  <c r="AF178" i="26"/>
  <c r="AW94" i="26"/>
  <c r="BB94" i="26" s="1"/>
  <c r="U349" i="26"/>
  <c r="M137" i="26"/>
  <c r="AB193" i="26"/>
  <c r="AF360" i="26"/>
  <c r="AO246" i="26"/>
  <c r="AT321" i="26"/>
  <c r="C851" i="22"/>
  <c r="AF205" i="26"/>
  <c r="BA158" i="26"/>
  <c r="BE75" i="26"/>
  <c r="C71" i="22"/>
  <c r="I134" i="26"/>
  <c r="D253" i="22"/>
  <c r="AV330" i="26"/>
  <c r="H22" i="26"/>
  <c r="F247" i="26"/>
  <c r="AQ325" i="26"/>
  <c r="AZ325" i="26" s="1" a="1"/>
  <c r="AZ325" i="26" s="1"/>
  <c r="D431" i="22"/>
  <c r="AA303" i="26"/>
  <c r="BI231" i="26"/>
  <c r="BN231" i="26" s="1"/>
  <c r="AT132" i="26"/>
  <c r="AW163" i="26"/>
  <c r="BB163" i="26" s="1"/>
  <c r="BC37" i="26"/>
  <c r="BL37" i="26" s="1" a="1"/>
  <c r="BL37" i="26" s="1"/>
  <c r="BJ37" i="26" s="1"/>
  <c r="BK37" i="26" s="1"/>
  <c r="D424" i="22"/>
  <c r="AE88" i="26"/>
  <c r="AR95" i="26"/>
  <c r="BH270" i="26"/>
  <c r="C380" i="22"/>
  <c r="D64" i="22"/>
  <c r="F982" i="22"/>
  <c r="F484" i="22"/>
  <c r="AJ50" i="26"/>
  <c r="C198" i="22"/>
  <c r="AS40" i="26"/>
  <c r="AK73" i="26"/>
  <c r="AR272" i="26"/>
  <c r="T47" i="26"/>
  <c r="V47" i="26" s="1"/>
  <c r="Z352" i="26"/>
  <c r="AW269" i="26"/>
  <c r="BB269" i="26" s="1"/>
  <c r="BI236" i="26"/>
  <c r="BN236" i="26" s="1"/>
  <c r="AU318" i="26"/>
  <c r="BD342" i="26"/>
  <c r="AG103" i="26"/>
  <c r="AS191" i="26"/>
  <c r="BC120" i="26"/>
  <c r="BL120" i="26" s="1" a="1"/>
  <c r="BL120" i="26" s="1"/>
  <c r="BJ120" i="26" s="1"/>
  <c r="BK120" i="26" s="1"/>
  <c r="F906" i="22"/>
  <c r="AH361" i="26"/>
  <c r="C38" i="22"/>
  <c r="BF88" i="26"/>
  <c r="C723" i="22"/>
  <c r="AK268" i="26"/>
  <c r="D514" i="22"/>
  <c r="E441" i="22"/>
  <c r="W55" i="26"/>
  <c r="BC184" i="26"/>
  <c r="AT261" i="26"/>
  <c r="E129" i="22"/>
  <c r="D995" i="22"/>
  <c r="E639" i="22"/>
  <c r="D405" i="22"/>
  <c r="BI185" i="26"/>
  <c r="C850" i="22"/>
  <c r="F16" i="26"/>
  <c r="AK338" i="26"/>
  <c r="AP338" i="26" s="1"/>
  <c r="AW33" i="26"/>
  <c r="BB33" i="26" s="1"/>
  <c r="F512" i="22"/>
  <c r="E793" i="22"/>
  <c r="D280" i="22"/>
  <c r="E484" i="22"/>
  <c r="BF124" i="26"/>
  <c r="F335" i="26"/>
  <c r="AQ320" i="26"/>
  <c r="AZ320" i="26" s="1" a="1"/>
  <c r="AZ320" i="26" s="1"/>
  <c r="AX320" i="26" s="1"/>
  <c r="AY320" i="26" s="1"/>
  <c r="D282" i="26"/>
  <c r="BA117" i="26"/>
  <c r="D89" i="26"/>
  <c r="D964" i="22"/>
  <c r="D79" i="22"/>
  <c r="C378" i="22"/>
  <c r="C70" i="22"/>
  <c r="BI134" i="26"/>
  <c r="BC21" i="26"/>
  <c r="BL21" i="26" s="1" a="1"/>
  <c r="BL21" i="26" s="1"/>
  <c r="BJ21" i="26" s="1"/>
  <c r="BK21" i="26" s="1"/>
  <c r="AW115" i="26"/>
  <c r="BE194" i="26"/>
  <c r="AI312" i="26"/>
  <c r="AS349" i="26"/>
  <c r="BE167" i="26"/>
  <c r="AK253" i="26"/>
  <c r="AI69" i="26"/>
  <c r="AK193" i="26"/>
  <c r="AP193" i="26" s="1"/>
  <c r="F850" i="22"/>
  <c r="P136" i="26"/>
  <c r="M99" i="26"/>
  <c r="BI57" i="26"/>
  <c r="BN57" i="26" s="1"/>
  <c r="AV326" i="26"/>
  <c r="AT317" i="26"/>
  <c r="AK350" i="26"/>
  <c r="AE225" i="26"/>
  <c r="AW335" i="26"/>
  <c r="BB335" i="26" s="1"/>
  <c r="AK175" i="26"/>
  <c r="AP175" i="26" s="1"/>
  <c r="AJ101" i="26"/>
  <c r="AA126" i="26"/>
  <c r="AE213" i="26"/>
  <c r="AJ191" i="26"/>
  <c r="AU65" i="26"/>
  <c r="BM43" i="26"/>
  <c r="E95" i="22"/>
  <c r="T20" i="26"/>
  <c r="V20" i="26" s="1"/>
  <c r="I237" i="26"/>
  <c r="U181" i="26"/>
  <c r="BC270" i="26"/>
  <c r="U71" i="26"/>
  <c r="BF205" i="26"/>
  <c r="AJ260" i="26"/>
  <c r="BI174" i="26"/>
  <c r="BN174" i="26" s="1"/>
  <c r="BM69" i="26"/>
  <c r="AH192" i="26"/>
  <c r="AH131" i="26"/>
  <c r="F971" i="22"/>
  <c r="U112" i="26"/>
  <c r="BF330" i="26"/>
  <c r="D696" i="22"/>
  <c r="AQ252" i="26"/>
  <c r="BD77" i="26"/>
  <c r="BM232" i="26"/>
  <c r="AH31" i="26"/>
  <c r="BG327" i="26"/>
  <c r="BG53" i="26"/>
  <c r="D324" i="22"/>
  <c r="AE278" i="26"/>
  <c r="BF193" i="26"/>
  <c r="AJ278" i="26"/>
  <c r="AW325" i="26"/>
  <c r="BB325" i="26" s="1"/>
  <c r="BF158" i="26"/>
  <c r="AK57" i="26"/>
  <c r="AQ244" i="26"/>
  <c r="AT167" i="26"/>
  <c r="BC271" i="26"/>
  <c r="BL271" i="26" s="1" a="1"/>
  <c r="BL271" i="26" s="1"/>
  <c r="BJ271" i="26" s="1"/>
  <c r="BK271" i="26" s="1"/>
  <c r="C299" i="22"/>
  <c r="M135" i="26"/>
  <c r="BH247" i="26"/>
  <c r="AF90" i="26"/>
  <c r="AI29" i="26"/>
  <c r="E413" i="22"/>
  <c r="BH317" i="26"/>
  <c r="AE68" i="26"/>
  <c r="AS348" i="26"/>
  <c r="BM194" i="26"/>
  <c r="BA295" i="26"/>
  <c r="AG318" i="26"/>
  <c r="BF204" i="26"/>
  <c r="BF207" i="26" s="1"/>
  <c r="BF13" i="26"/>
  <c r="D46" i="26"/>
  <c r="BG212" i="26"/>
  <c r="AR50" i="26"/>
  <c r="BG99" i="26"/>
  <c r="AI10" i="26"/>
  <c r="AH60" i="26"/>
  <c r="AH13" i="26"/>
  <c r="C204" i="26"/>
  <c r="E324" i="22"/>
  <c r="M140" i="26"/>
  <c r="N140" i="26" s="1" a="1"/>
  <c r="N140" i="26" s="1"/>
  <c r="R140" i="26" s="1"/>
  <c r="J174" i="26"/>
  <c r="BA166" i="26"/>
  <c r="AH96" i="26"/>
  <c r="BI262" i="26"/>
  <c r="BN262" i="26" s="1"/>
  <c r="M213" i="26"/>
  <c r="AU345" i="26"/>
  <c r="AR189" i="26"/>
  <c r="AI260" i="26"/>
  <c r="BE212" i="26"/>
  <c r="AI174" i="26"/>
  <c r="D786" i="22"/>
  <c r="AU284" i="26"/>
  <c r="AI132" i="26"/>
  <c r="AT71" i="26"/>
  <c r="BG141" i="26"/>
  <c r="AO72" i="26"/>
  <c r="AJ68" i="26"/>
  <c r="AS80" i="26"/>
  <c r="AH23" i="26"/>
  <c r="BG230" i="26"/>
  <c r="P303" i="26"/>
  <c r="AA14" i="26"/>
  <c r="AT254" i="26"/>
  <c r="AH243" i="26"/>
  <c r="D818" i="22"/>
  <c r="AT134" i="26"/>
  <c r="BF128" i="26"/>
  <c r="BA12" i="26"/>
  <c r="AS343" i="26"/>
  <c r="AA102" i="26"/>
  <c r="J278" i="26"/>
  <c r="AH48" i="26"/>
  <c r="AO249" i="26"/>
  <c r="AV199" i="26"/>
  <c r="AV200" i="26" s="1"/>
  <c r="AV298" i="26"/>
  <c r="AK334" i="26"/>
  <c r="AP334" i="26" s="1"/>
  <c r="AV41" i="26"/>
  <c r="AW185" i="26"/>
  <c r="BB185" i="26" s="1"/>
  <c r="AS36" i="26"/>
  <c r="BA79" i="26"/>
  <c r="AT32" i="26"/>
  <c r="AF162" i="26"/>
  <c r="AH206" i="26"/>
  <c r="AS156" i="26"/>
  <c r="E191" i="22"/>
  <c r="AW273" i="26"/>
  <c r="BB273" i="26" s="1"/>
  <c r="AO323" i="26"/>
  <c r="AH234" i="26"/>
  <c r="AI115" i="26"/>
  <c r="BG346" i="26"/>
  <c r="BM140" i="26"/>
  <c r="AR341" i="26"/>
  <c r="C580" i="22"/>
  <c r="AR79" i="26"/>
  <c r="AT15" i="26"/>
  <c r="C523" i="22"/>
  <c r="W284" i="26"/>
  <c r="Z333" i="26"/>
  <c r="AU253" i="26"/>
  <c r="AA130" i="26"/>
  <c r="AO17" i="26"/>
  <c r="U303" i="26"/>
  <c r="U361" i="26"/>
  <c r="AE272" i="26"/>
  <c r="AS64" i="26"/>
  <c r="AH286" i="26"/>
  <c r="AU271" i="26"/>
  <c r="BH231" i="26"/>
  <c r="C365" i="22"/>
  <c r="AQ56" i="26"/>
  <c r="AZ56" i="26" s="1" a="1"/>
  <c r="AZ56" i="26" s="1"/>
  <c r="BC58" i="26"/>
  <c r="BL58" i="26" s="1" a="1"/>
  <c r="BL58" i="26" s="1"/>
  <c r="BJ58" i="26" s="1"/>
  <c r="BK58" i="26" s="1"/>
  <c r="AH116" i="26"/>
  <c r="D333" i="26"/>
  <c r="J31" i="26"/>
  <c r="AH250" i="26"/>
  <c r="T158" i="26"/>
  <c r="V158" i="26" s="1"/>
  <c r="AT187" i="26"/>
  <c r="P219" i="26"/>
  <c r="BG329" i="26"/>
  <c r="AI165" i="26"/>
  <c r="BH286" i="26"/>
  <c r="AW118" i="26"/>
  <c r="AR234" i="26"/>
  <c r="E212" i="22"/>
  <c r="P351" i="26"/>
  <c r="BA274" i="26"/>
  <c r="C416" i="22"/>
  <c r="F226" i="22"/>
  <c r="AS140" i="26"/>
  <c r="AT36" i="26"/>
  <c r="D420" i="22"/>
  <c r="D863" i="22"/>
  <c r="AA125" i="26"/>
  <c r="BH319" i="26"/>
  <c r="C685" i="22"/>
  <c r="I329" i="26"/>
  <c r="BG64" i="26"/>
  <c r="BD85" i="26"/>
  <c r="D219" i="26"/>
  <c r="W99" i="26"/>
  <c r="AG170" i="26"/>
  <c r="BE54" i="26"/>
  <c r="AS323" i="26"/>
  <c r="AU146" i="26"/>
  <c r="AU147" i="26" s="1"/>
  <c r="BF76" i="26"/>
  <c r="AB363" i="26"/>
  <c r="AT93" i="26"/>
  <c r="AA75" i="26"/>
  <c r="AO19" i="26"/>
  <c r="C463" i="22"/>
  <c r="C179" i="22"/>
  <c r="D973" i="22"/>
  <c r="BA75" i="26"/>
  <c r="BD356" i="26"/>
  <c r="AK347" i="26"/>
  <c r="AP347" i="26" s="1"/>
  <c r="AV48" i="26"/>
  <c r="C52" i="22"/>
  <c r="F497" i="22"/>
  <c r="BI17" i="26"/>
  <c r="BN17" i="26" s="1"/>
  <c r="C994" i="22"/>
  <c r="F428" i="22"/>
  <c r="D146" i="22"/>
  <c r="D409" i="22"/>
  <c r="E862" i="22"/>
  <c r="D549" i="22"/>
  <c r="AU151" i="26"/>
  <c r="D299" i="22"/>
  <c r="AJ337" i="26"/>
  <c r="T213" i="26"/>
  <c r="V213" i="26" s="1"/>
  <c r="AA245" i="26"/>
  <c r="AH123" i="26"/>
  <c r="J36" i="26"/>
  <c r="T77" i="26"/>
  <c r="V77" i="26" s="1"/>
  <c r="BE329" i="26"/>
  <c r="BC341" i="26"/>
  <c r="BL341" i="26" s="1" a="1"/>
  <c r="BL341" i="26" s="1"/>
  <c r="BJ341" i="26" s="1"/>
  <c r="BK341" i="26" s="1"/>
  <c r="BH72" i="26"/>
  <c r="AR287" i="26"/>
  <c r="BA162" i="26"/>
  <c r="BE51" i="26"/>
  <c r="C835" i="22"/>
  <c r="BE261" i="26"/>
  <c r="AW69" i="26"/>
  <c r="BB69" i="26" s="1"/>
  <c r="BH316" i="26"/>
  <c r="BF174" i="26"/>
  <c r="AJ178" i="26"/>
  <c r="D885" i="22"/>
  <c r="BA103" i="26"/>
  <c r="AJ49" i="26"/>
  <c r="AS342" i="26"/>
  <c r="D782" i="22"/>
  <c r="AO55" i="26"/>
  <c r="AU49" i="26"/>
  <c r="E315" i="22"/>
  <c r="D741" i="22"/>
  <c r="D463" i="22"/>
  <c r="BG192" i="26"/>
  <c r="BG12" i="26"/>
  <c r="AR235" i="26"/>
  <c r="D625" i="22"/>
  <c r="AK42" i="26"/>
  <c r="AF30" i="26"/>
  <c r="F589" i="22"/>
  <c r="C477" i="22"/>
  <c r="F926" i="22"/>
  <c r="D639" i="22"/>
  <c r="F521" i="22"/>
  <c r="F463" i="22"/>
  <c r="F176" i="22"/>
  <c r="C436" i="22"/>
  <c r="BE353" i="26"/>
  <c r="D669" i="22"/>
  <c r="BD100" i="26"/>
  <c r="AI61" i="26"/>
  <c r="AT212" i="26"/>
  <c r="AW175" i="26"/>
  <c r="BB175" i="26" s="1"/>
  <c r="BF212" i="26"/>
  <c r="BI87" i="26"/>
  <c r="BE138" i="26"/>
  <c r="E236" i="22"/>
  <c r="C254" i="26"/>
  <c r="AG185" i="26"/>
  <c r="AV159" i="26"/>
  <c r="AV50" i="26"/>
  <c r="E78" i="26"/>
  <c r="AT55" i="26"/>
  <c r="AR45" i="26"/>
  <c r="BE19" i="26"/>
  <c r="H89" i="26"/>
  <c r="BG110" i="26"/>
  <c r="BC166" i="26"/>
  <c r="BD172" i="26"/>
  <c r="AK69" i="26"/>
  <c r="AP69" i="26" s="1"/>
  <c r="AH57" i="26"/>
  <c r="AS97" i="26"/>
  <c r="H176" i="26"/>
  <c r="AF274" i="26"/>
  <c r="AE78" i="26"/>
  <c r="AK358" i="26"/>
  <c r="AP358" i="26" s="1"/>
  <c r="C756" i="22"/>
  <c r="E677" i="22"/>
  <c r="BE321" i="26"/>
  <c r="I308" i="26"/>
  <c r="E365" i="22"/>
  <c r="I51" i="26"/>
  <c r="BM146" i="26"/>
  <c r="BM147" i="26" s="1"/>
  <c r="P77" i="26"/>
  <c r="BD116" i="26"/>
  <c r="AR168" i="26"/>
  <c r="AI313" i="26"/>
  <c r="AU167" i="26"/>
  <c r="AR186" i="26"/>
  <c r="AW232" i="26"/>
  <c r="BB232" i="26" s="1"/>
  <c r="AQ254" i="26"/>
  <c r="AZ254" i="26" s="1" a="1"/>
  <c r="AZ254" i="26" s="1"/>
  <c r="AX254" i="26" s="1"/>
  <c r="AY254" i="26" s="1"/>
  <c r="AS167" i="26"/>
  <c r="D328" i="22"/>
  <c r="D329" i="26"/>
  <c r="BC349" i="26"/>
  <c r="BL349" i="26" s="1" a="1"/>
  <c r="BL349" i="26" s="1"/>
  <c r="BJ349" i="26" s="1"/>
  <c r="BK349" i="26" s="1"/>
  <c r="AI18" i="26"/>
  <c r="AH83" i="26"/>
  <c r="G336" i="26"/>
  <c r="AK116" i="26"/>
  <c r="AP116" i="26" s="1"/>
  <c r="BA278" i="26"/>
  <c r="F174" i="22"/>
  <c r="BI232" i="26"/>
  <c r="BN232" i="26" s="1"/>
  <c r="AV117" i="26"/>
  <c r="AR47" i="26"/>
  <c r="D960" i="22"/>
  <c r="D737" i="22"/>
  <c r="F526" i="22"/>
  <c r="D842" i="22"/>
  <c r="F168" i="22"/>
  <c r="AQ41" i="26"/>
  <c r="AZ41" i="26" s="1" a="1"/>
  <c r="AZ41" i="26" s="1"/>
  <c r="AX41" i="26" s="1"/>
  <c r="AY41" i="26" s="1"/>
  <c r="BG66" i="26"/>
  <c r="BA243" i="26"/>
  <c r="C357" i="22"/>
  <c r="E337" i="22"/>
  <c r="AE177" i="26"/>
  <c r="M356" i="26"/>
  <c r="F414" i="22"/>
  <c r="T126" i="26"/>
  <c r="V126" i="26" s="1"/>
  <c r="E336" i="22"/>
  <c r="T346" i="26"/>
  <c r="V346" i="26" s="1"/>
  <c r="BD52" i="26"/>
  <c r="BC250" i="26"/>
  <c r="BL250" i="26" s="1" a="1"/>
  <c r="BL250" i="26" s="1"/>
  <c r="BJ250" i="26" s="1"/>
  <c r="BK250" i="26" s="1"/>
  <c r="AO358" i="26"/>
  <c r="AS170" i="26"/>
  <c r="AF21" i="26"/>
  <c r="AF193" i="26"/>
  <c r="AE11" i="26"/>
  <c r="AH323" i="26"/>
  <c r="AV29" i="26"/>
  <c r="E219" i="26"/>
  <c r="AI317" i="26"/>
  <c r="AF62" i="26"/>
  <c r="F286" i="22"/>
  <c r="AU95" i="26"/>
  <c r="BD17" i="26"/>
  <c r="AJ131" i="26"/>
  <c r="D186" i="22"/>
  <c r="AQ213" i="26"/>
  <c r="BD70" i="26"/>
  <c r="BA34" i="26"/>
  <c r="D437" i="22"/>
  <c r="D663" i="22"/>
  <c r="C32" i="22"/>
  <c r="F246" i="22"/>
  <c r="D272" i="22"/>
  <c r="F663" i="22"/>
  <c r="AT136" i="26"/>
  <c r="BD68" i="26"/>
  <c r="AW85" i="26"/>
  <c r="BB85" i="26" s="1"/>
  <c r="D727" i="22"/>
  <c r="C28" i="22"/>
  <c r="AT130" i="26"/>
  <c r="C609" i="22"/>
  <c r="E502" i="22"/>
  <c r="AT289" i="26"/>
  <c r="BD29" i="26"/>
  <c r="D560" i="22"/>
  <c r="C754" i="22"/>
  <c r="D568" i="22"/>
  <c r="BE89" i="26"/>
  <c r="C386" i="22"/>
  <c r="C739" i="22"/>
  <c r="BM134" i="26"/>
  <c r="AQ126" i="26"/>
  <c r="AZ126" i="26" s="1" a="1"/>
  <c r="AZ126" i="26" s="1"/>
  <c r="E906" i="22"/>
  <c r="F519" i="22"/>
  <c r="C923" i="22"/>
  <c r="AH67" i="26"/>
  <c r="C515" i="22"/>
  <c r="AV311" i="26"/>
  <c r="C399" i="22"/>
  <c r="AF160" i="26"/>
  <c r="E119" i="22"/>
  <c r="E349" i="22"/>
  <c r="E903" i="22"/>
  <c r="W231" i="26"/>
  <c r="G115" i="26"/>
  <c r="E261" i="22"/>
  <c r="F725" i="22"/>
  <c r="AJ218" i="26"/>
  <c r="AK61" i="26"/>
  <c r="AP61" i="26" s="1"/>
  <c r="AJ204" i="26"/>
  <c r="AJ207" i="26" s="1"/>
  <c r="AH97" i="26"/>
  <c r="BC158" i="26"/>
  <c r="BL158" i="26" s="1" a="1"/>
  <c r="BL158" i="26" s="1"/>
  <c r="BJ158" i="26" s="1"/>
  <c r="BK158" i="26" s="1"/>
  <c r="C810" i="22"/>
  <c r="AW281" i="26"/>
  <c r="BB281" i="26" s="1"/>
  <c r="AQ79" i="26"/>
  <c r="AZ79" i="26" s="1" a="1"/>
  <c r="AZ79" i="26" s="1"/>
  <c r="AX79" i="26" s="1"/>
  <c r="AY79" i="26" s="1"/>
  <c r="AQ119" i="26"/>
  <c r="AZ119" i="26" s="1" a="1"/>
  <c r="AZ119" i="26" s="1"/>
  <c r="AX119" i="26" s="1"/>
  <c r="AY119" i="26" s="1"/>
  <c r="F560" i="22"/>
  <c r="BE129" i="26"/>
  <c r="AT20" i="26"/>
  <c r="AU78" i="26"/>
  <c r="F664" i="22"/>
  <c r="AT76" i="26"/>
  <c r="AO59" i="26"/>
  <c r="BH163" i="26"/>
  <c r="AE176" i="26"/>
  <c r="AV21" i="26"/>
  <c r="AK102" i="26"/>
  <c r="AP102" i="26" s="1"/>
  <c r="AI93" i="26"/>
  <c r="J54" i="26"/>
  <c r="U234" i="26"/>
  <c r="BD260" i="26"/>
  <c r="BC86" i="26"/>
  <c r="AU67" i="26"/>
  <c r="D102" i="22"/>
  <c r="E544" i="22"/>
  <c r="AE146" i="26"/>
  <c r="G141" i="26"/>
  <c r="AR59" i="26"/>
  <c r="F109" i="26"/>
  <c r="BF69" i="26"/>
  <c r="BG85" i="26"/>
  <c r="BC205" i="26"/>
  <c r="E679" i="22"/>
  <c r="D620" i="22"/>
  <c r="AH40" i="26"/>
  <c r="AE286" i="26"/>
  <c r="F525" i="22"/>
  <c r="AU194" i="26"/>
  <c r="AU89" i="26"/>
  <c r="E408" i="22"/>
  <c r="F959" i="22"/>
  <c r="D780" i="22"/>
  <c r="F508" i="22"/>
  <c r="E547" i="22"/>
  <c r="E415" i="22"/>
  <c r="G324" i="26"/>
  <c r="BE286" i="26"/>
  <c r="AS273" i="26"/>
  <c r="Z82" i="26"/>
  <c r="M151" i="26"/>
  <c r="N151" i="26" s="1" a="1"/>
  <c r="N151" i="26" s="1"/>
  <c r="R151" i="26" s="1"/>
  <c r="AB181" i="26"/>
  <c r="AO285" i="26"/>
  <c r="AO314" i="26"/>
  <c r="AQ212" i="26"/>
  <c r="AK351" i="26"/>
  <c r="AP351" i="26" s="1"/>
  <c r="C46" i="22"/>
  <c r="AJ173" i="26"/>
  <c r="AW60" i="26"/>
  <c r="BI81" i="26"/>
  <c r="E5" i="22"/>
  <c r="BE42" i="26"/>
  <c r="E22" i="22"/>
  <c r="BD14" i="26"/>
  <c r="E515" i="22"/>
  <c r="F419" i="22"/>
  <c r="BF237" i="26"/>
  <c r="M352" i="26"/>
  <c r="BD224" i="26"/>
  <c r="BD226" i="26" s="1"/>
  <c r="AK82" i="26"/>
  <c r="AP82" i="26" s="1"/>
  <c r="BI55" i="26"/>
  <c r="AH63" i="26"/>
  <c r="AJ76" i="26"/>
  <c r="AG61" i="26"/>
  <c r="AJ96" i="26"/>
  <c r="AE95" i="26"/>
  <c r="AA45" i="26"/>
  <c r="AA164" i="26"/>
  <c r="AJ219" i="26"/>
  <c r="BI235" i="26"/>
  <c r="BN235" i="26" s="1"/>
  <c r="AE128" i="26"/>
  <c r="BH75" i="26"/>
  <c r="BF28" i="26"/>
  <c r="AS172" i="26"/>
  <c r="BI160" i="26"/>
  <c r="BN160" i="26" s="1"/>
  <c r="C407" i="22"/>
  <c r="AU73" i="26"/>
  <c r="C607" i="22"/>
  <c r="AJ328" i="26"/>
  <c r="AQ286" i="26"/>
  <c r="AQ317" i="26"/>
  <c r="E981" i="22"/>
  <c r="BA351" i="26"/>
  <c r="AF10" i="26"/>
  <c r="AR251" i="26"/>
  <c r="AO212" i="26"/>
  <c r="BG140" i="26"/>
  <c r="BA361" i="26"/>
  <c r="BA354" i="26"/>
  <c r="C672" i="22"/>
  <c r="BF41" i="26"/>
  <c r="AE94" i="26"/>
  <c r="C588" i="22"/>
  <c r="H329" i="26"/>
  <c r="Z160" i="26"/>
  <c r="AA277" i="26"/>
  <c r="BA108" i="26"/>
  <c r="BF52" i="26"/>
  <c r="J324" i="26"/>
  <c r="F667" i="22"/>
  <c r="AT338" i="26"/>
  <c r="BC42" i="26"/>
  <c r="BL42" i="26" s="1" a="1"/>
  <c r="BL42" i="26" s="1"/>
  <c r="BJ42" i="26" s="1"/>
  <c r="BK42" i="26" s="1"/>
  <c r="BF213" i="26"/>
  <c r="AE330" i="26"/>
  <c r="BA288" i="26"/>
  <c r="C574" i="22"/>
  <c r="BA136" i="26"/>
  <c r="BD169" i="26"/>
  <c r="D816" i="22"/>
  <c r="W297" i="26"/>
  <c r="U128" i="26"/>
  <c r="BF333" i="26"/>
  <c r="F141" i="22"/>
  <c r="AV99" i="26"/>
  <c r="M334" i="26"/>
  <c r="AV129" i="26"/>
  <c r="BC360" i="26"/>
  <c r="AR314" i="26"/>
  <c r="AG175" i="26"/>
  <c r="E71" i="22"/>
  <c r="BC38" i="26"/>
  <c r="AJ126" i="26"/>
  <c r="U254" i="26"/>
  <c r="BF78" i="26"/>
  <c r="AW249" i="26"/>
  <c r="BB249" i="26" s="1"/>
  <c r="BE34" i="26"/>
  <c r="BE31" i="26"/>
  <c r="C997" i="22"/>
  <c r="F928" i="22"/>
  <c r="AE320" i="26"/>
  <c r="AU287" i="26"/>
  <c r="F363" i="22"/>
  <c r="M164" i="26"/>
  <c r="N164" i="26" s="1" a="1"/>
  <c r="N164" i="26" s="1"/>
  <c r="R164" i="26" s="1"/>
  <c r="AO248" i="26"/>
  <c r="AQ42" i="26"/>
  <c r="AZ42" i="26" s="1" a="1"/>
  <c r="AZ42" i="26" s="1"/>
  <c r="AX42" i="26" s="1"/>
  <c r="AY42" i="26" s="1"/>
  <c r="C581" i="22"/>
  <c r="F794" i="22"/>
  <c r="BA363" i="26"/>
  <c r="BF311" i="26"/>
  <c r="AE248" i="26"/>
  <c r="F605" i="22"/>
  <c r="AK51" i="26"/>
  <c r="BI15" i="26"/>
  <c r="BH111" i="26"/>
  <c r="AU13" i="26"/>
  <c r="C159" i="22"/>
  <c r="F677" i="22"/>
  <c r="D342" i="22"/>
  <c r="AF135" i="26"/>
  <c r="I154" i="26"/>
  <c r="BM297" i="26"/>
  <c r="I43" i="26"/>
  <c r="E918" i="22"/>
  <c r="D526" i="22"/>
  <c r="BC39" i="26"/>
  <c r="BL39" i="26" s="1" a="1"/>
  <c r="BL39" i="26" s="1"/>
  <c r="BJ39" i="26" s="1"/>
  <c r="BK39" i="26" s="1"/>
  <c r="BE70" i="26"/>
  <c r="BE28" i="26"/>
  <c r="BH120" i="26"/>
  <c r="D332" i="22"/>
  <c r="F720" i="22"/>
  <c r="E879" i="22"/>
  <c r="F29" i="22"/>
  <c r="E295" i="26"/>
  <c r="E558" i="22"/>
  <c r="Z39" i="26"/>
  <c r="Z86" i="26"/>
  <c r="AH288" i="26"/>
  <c r="T341" i="26"/>
  <c r="T15" i="26"/>
  <c r="V15" i="26" s="1"/>
  <c r="M298" i="26"/>
  <c r="E110" i="22"/>
  <c r="AQ315" i="26"/>
  <c r="AZ315" i="26" s="1" a="1"/>
  <c r="AZ315" i="26" s="1"/>
  <c r="AI52" i="26"/>
  <c r="AV133" i="26"/>
  <c r="AU339" i="26"/>
  <c r="BH168" i="26"/>
  <c r="F710" i="22"/>
  <c r="AS281" i="26"/>
  <c r="BC126" i="26"/>
  <c r="BL126" i="26" s="1" a="1"/>
  <c r="BL126" i="26" s="1"/>
  <c r="BJ126" i="26" s="1"/>
  <c r="BK126" i="26" s="1"/>
  <c r="BH174" i="26"/>
  <c r="AU282" i="26"/>
  <c r="BC185" i="26"/>
  <c r="BL185" i="26" s="1" a="1"/>
  <c r="BL185" i="26" s="1"/>
  <c r="BJ185" i="26" s="1"/>
  <c r="BK185" i="26" s="1"/>
  <c r="BC133" i="26"/>
  <c r="BL133" i="26" s="1" a="1"/>
  <c r="BL133" i="26" s="1"/>
  <c r="BJ133" i="26" s="1"/>
  <c r="BK133" i="26" s="1"/>
  <c r="F85" i="22"/>
  <c r="C790" i="22"/>
  <c r="AH177" i="26"/>
  <c r="AE245" i="26"/>
  <c r="BD154" i="26"/>
  <c r="D325" i="22"/>
  <c r="AS171" i="26"/>
  <c r="BI109" i="26"/>
  <c r="BA224" i="26"/>
  <c r="F175" i="22"/>
  <c r="D38" i="22"/>
  <c r="BA37" i="26"/>
  <c r="AR212" i="26"/>
  <c r="BC146" i="26"/>
  <c r="C76" i="22"/>
  <c r="AU11" i="26"/>
  <c r="AE60" i="26"/>
  <c r="BF101" i="26"/>
  <c r="F694" i="22"/>
  <c r="BF185" i="26"/>
  <c r="E575" i="22"/>
  <c r="AG37" i="26"/>
  <c r="E425" i="22"/>
  <c r="F159" i="22"/>
  <c r="D115" i="22"/>
  <c r="D563" i="22"/>
  <c r="D991" i="22"/>
  <c r="J58" i="26"/>
  <c r="AT351" i="26"/>
  <c r="AW213" i="26"/>
  <c r="AV120" i="26"/>
  <c r="BH191" i="26"/>
  <c r="AU155" i="26"/>
  <c r="AJ283" i="26"/>
  <c r="BD135" i="26"/>
  <c r="BE187" i="26"/>
  <c r="D396" i="22"/>
  <c r="C535" i="22"/>
  <c r="BF356" i="26"/>
  <c r="I127" i="26"/>
  <c r="D836" i="22"/>
  <c r="M362" i="26"/>
  <c r="E331" i="22"/>
  <c r="U165" i="26"/>
  <c r="AV94" i="26"/>
  <c r="AW127" i="26"/>
  <c r="BB127" i="26" s="1"/>
  <c r="BG113" i="26"/>
  <c r="C615" i="22"/>
  <c r="AI354" i="26"/>
  <c r="BC288" i="26"/>
  <c r="BL288" i="26" s="1" a="1"/>
  <c r="BL288" i="26" s="1"/>
  <c r="BJ288" i="26" s="1"/>
  <c r="BK288" i="26" s="1"/>
  <c r="AQ63" i="26"/>
  <c r="AE101" i="26"/>
  <c r="AJ136" i="26"/>
  <c r="C444" i="22"/>
  <c r="BM192" i="26"/>
  <c r="I218" i="26"/>
  <c r="Z36" i="26"/>
  <c r="M115" i="26"/>
  <c r="T218" i="26"/>
  <c r="V218" i="26" s="1"/>
  <c r="I123" i="26"/>
  <c r="AE171" i="26"/>
  <c r="BE330" i="26"/>
  <c r="BE67" i="26"/>
  <c r="F305" i="22"/>
  <c r="AK336" i="26"/>
  <c r="AP336" i="26" s="1"/>
  <c r="AO187" i="26"/>
  <c r="U179" i="26"/>
  <c r="BH263" i="26"/>
  <c r="E189" i="22"/>
  <c r="AU64" i="26"/>
  <c r="AU38" i="26"/>
  <c r="BD101" i="26"/>
  <c r="BF332" i="26"/>
  <c r="AF249" i="26"/>
  <c r="BC130" i="26"/>
  <c r="BL130" i="26" s="1" a="1"/>
  <c r="BL130" i="26" s="1"/>
  <c r="BJ130" i="26" s="1"/>
  <c r="BK130" i="26" s="1"/>
  <c r="AS180" i="26"/>
  <c r="BH324" i="26"/>
  <c r="Z134" i="26"/>
  <c r="AG16" i="26"/>
  <c r="AR253" i="26"/>
  <c r="AU285" i="26"/>
  <c r="BH194" i="26"/>
  <c r="AF103" i="26"/>
  <c r="BE87" i="26"/>
  <c r="D603" i="22"/>
  <c r="C427" i="22"/>
  <c r="AU182" i="26"/>
  <c r="M31" i="26"/>
  <c r="BG154" i="26"/>
  <c r="AK92" i="26"/>
  <c r="AE158" i="26"/>
  <c r="F58" i="22"/>
  <c r="BI153" i="26"/>
  <c r="AQ70" i="26"/>
  <c r="AZ70" i="26" s="1" a="1"/>
  <c r="AZ70" i="26" s="1"/>
  <c r="AX70" i="26" s="1"/>
  <c r="AY70" i="26" s="1"/>
  <c r="U341" i="26"/>
  <c r="AT270" i="26"/>
  <c r="AQ290" i="26"/>
  <c r="AZ290" i="26" s="1" a="1"/>
  <c r="AZ290" i="26" s="1"/>
  <c r="AX290" i="26" s="1"/>
  <c r="AY290" i="26" s="1"/>
  <c r="F100" i="22"/>
  <c r="E552" i="22"/>
  <c r="D752" i="22"/>
  <c r="AV348" i="26"/>
  <c r="AH170" i="26"/>
  <c r="D720" i="22"/>
  <c r="C411" i="22"/>
  <c r="D217" i="22"/>
  <c r="F967" i="22"/>
  <c r="D11" i="22"/>
  <c r="BC93" i="26"/>
  <c r="BL93" i="26" s="1" a="1"/>
  <c r="BL93" i="26" s="1"/>
  <c r="BJ93" i="26" s="1"/>
  <c r="BK93" i="26" s="1"/>
  <c r="C459" i="22"/>
  <c r="BH68" i="26"/>
  <c r="M189" i="26"/>
  <c r="N189" i="26" s="1" a="1"/>
  <c r="N189" i="26" s="1"/>
  <c r="R189" i="26" s="1"/>
  <c r="J235" i="26"/>
  <c r="U153" i="26"/>
  <c r="AB54" i="26"/>
  <c r="BC295" i="26"/>
  <c r="BI314" i="26"/>
  <c r="P259" i="26"/>
  <c r="Z161" i="26"/>
  <c r="AF204" i="26"/>
  <c r="AF207" i="26" s="1"/>
  <c r="F74" i="22"/>
  <c r="AQ348" i="26"/>
  <c r="AZ348" i="26" s="1" a="1"/>
  <c r="AZ348" i="26" s="1"/>
  <c r="AX348" i="26" s="1"/>
  <c r="AY348" i="26" s="1"/>
  <c r="E197" i="22"/>
  <c r="AR65" i="26"/>
  <c r="E75" i="22"/>
  <c r="AT189" i="26"/>
  <c r="C420" i="22"/>
  <c r="AU254" i="26"/>
  <c r="E573" i="22"/>
  <c r="AQ194" i="26"/>
  <c r="AZ194" i="26" s="1" a="1"/>
  <c r="AZ194" i="26" s="1"/>
  <c r="AX194" i="26" s="1"/>
  <c r="AY194" i="26" s="1"/>
  <c r="C514" i="22"/>
  <c r="T105" i="26"/>
  <c r="V105" i="26" s="1"/>
  <c r="BC211" i="26"/>
  <c r="AG342" i="26"/>
  <c r="AV63" i="26"/>
  <c r="F238" i="22"/>
  <c r="D872" i="22"/>
  <c r="F478" i="22"/>
  <c r="BC314" i="26"/>
  <c r="BL314" i="26" s="1" a="1"/>
  <c r="BL314" i="26" s="1"/>
  <c r="F879" i="22"/>
  <c r="M162" i="26"/>
  <c r="N162" i="26" s="1" a="1"/>
  <c r="N162" i="26" s="1"/>
  <c r="R162" i="26" s="1"/>
  <c r="BF218" i="26"/>
  <c r="BF220" i="26" s="1"/>
  <c r="AG312" i="26"/>
  <c r="AU33" i="26"/>
  <c r="E900" i="22"/>
  <c r="F55" i="22"/>
  <c r="F251" i="22"/>
  <c r="D829" i="22"/>
  <c r="AQ136" i="26"/>
  <c r="AZ136" i="26" s="1" a="1"/>
  <c r="AZ136" i="26" s="1"/>
  <c r="E250" i="22"/>
  <c r="AH244" i="26"/>
  <c r="F325" i="22"/>
  <c r="BI78" i="26"/>
  <c r="BN78" i="26" s="1"/>
  <c r="BM55" i="26"/>
  <c r="AI182" i="26"/>
  <c r="D59" i="22"/>
  <c r="AG96" i="26"/>
  <c r="AG79" i="26"/>
  <c r="BE352" i="26"/>
  <c r="AS131" i="26"/>
  <c r="D992" i="22"/>
  <c r="F104" i="22"/>
  <c r="E633" i="22"/>
  <c r="AE71" i="26"/>
  <c r="C302" i="22"/>
  <c r="F450" i="22"/>
  <c r="E504" i="22"/>
  <c r="AO161" i="26"/>
  <c r="E782" i="22"/>
  <c r="D404" i="22"/>
  <c r="C486" i="22"/>
  <c r="AT53" i="26"/>
  <c r="AE168" i="26"/>
  <c r="F563" i="22"/>
  <c r="F985" i="22"/>
  <c r="C217" i="22"/>
  <c r="D681" i="22"/>
  <c r="BF73" i="26"/>
  <c r="BD108" i="26"/>
  <c r="BM99" i="26"/>
  <c r="E120" i="22"/>
  <c r="C524" i="22"/>
  <c r="C64" i="22"/>
  <c r="AA233" i="26"/>
  <c r="J74" i="26"/>
  <c r="L74" i="26" s="1" a="1"/>
  <c r="L74" i="26" s="1"/>
  <c r="M176" i="26"/>
  <c r="N176" i="26" s="1" a="1"/>
  <c r="N176" i="26" s="1"/>
  <c r="R176" i="26" s="1"/>
  <c r="P183" i="26"/>
  <c r="AJ341" i="26"/>
  <c r="Z248" i="26"/>
  <c r="BC283" i="26"/>
  <c r="BL283" i="26" s="1" a="1"/>
  <c r="BL283" i="26" s="1"/>
  <c r="BJ283" i="26" s="1"/>
  <c r="BK283" i="26" s="1"/>
  <c r="AO41" i="26"/>
  <c r="AU15" i="26"/>
  <c r="BG17" i="26"/>
  <c r="D839" i="22"/>
  <c r="BI179" i="26"/>
  <c r="D774" i="22"/>
  <c r="F695" i="22"/>
  <c r="F393" i="22"/>
  <c r="BH110" i="26"/>
  <c r="AV233" i="26"/>
  <c r="AG363" i="26"/>
  <c r="D34" i="22"/>
  <c r="AW56" i="26"/>
  <c r="BB56" i="26" s="1"/>
  <c r="AU314" i="26"/>
  <c r="AI254" i="26"/>
  <c r="E206" i="22"/>
  <c r="BE166" i="26"/>
  <c r="BG337" i="26"/>
  <c r="AJ122" i="26"/>
  <c r="E218" i="22"/>
  <c r="E522" i="22"/>
  <c r="D940" i="22"/>
  <c r="D30" i="22"/>
  <c r="E801" i="22"/>
  <c r="BH213" i="26"/>
  <c r="E409" i="22"/>
  <c r="C627" i="22"/>
  <c r="F157" i="22"/>
  <c r="E597" i="22"/>
  <c r="M78" i="26"/>
  <c r="U59" i="26"/>
  <c r="M76" i="26"/>
  <c r="P355" i="26"/>
  <c r="BM347" i="26"/>
  <c r="AA77" i="26"/>
  <c r="BI29" i="26"/>
  <c r="BN29" i="26" s="1"/>
  <c r="AE139" i="26"/>
  <c r="C41" i="22"/>
  <c r="D140" i="22"/>
  <c r="C454" i="22"/>
  <c r="AG90" i="26"/>
  <c r="F754" i="22"/>
  <c r="F494" i="22"/>
  <c r="F24" i="22"/>
  <c r="BC276" i="26"/>
  <c r="AG253" i="26"/>
  <c r="BF66" i="26"/>
  <c r="C230" i="22"/>
  <c r="AU204" i="26"/>
  <c r="AU207" i="26" s="1"/>
  <c r="BF261" i="26"/>
  <c r="BG219" i="26"/>
  <c r="C798" i="22"/>
  <c r="BD159" i="26"/>
  <c r="BC308" i="26"/>
  <c r="AQ82" i="26"/>
  <c r="E878" i="22"/>
  <c r="D87" i="22"/>
  <c r="C989" i="22"/>
  <c r="D370" i="22"/>
  <c r="C212" i="22"/>
  <c r="F980" i="22"/>
  <c r="F611" i="22"/>
  <c r="E332" i="22"/>
  <c r="AQ250" i="26"/>
  <c r="AZ250" i="26" s="1" a="1"/>
  <c r="AZ250" i="26" s="1"/>
  <c r="AX250" i="26" s="1"/>
  <c r="AY250" i="26" s="1"/>
  <c r="AO84" i="26"/>
  <c r="C349" i="22"/>
  <c r="D344" i="22"/>
  <c r="F300" i="22"/>
  <c r="C903" i="22"/>
  <c r="E429" i="22"/>
  <c r="BM340" i="26"/>
  <c r="BH158" i="26"/>
  <c r="AG166" i="26"/>
  <c r="BA283" i="26"/>
  <c r="F886" i="22"/>
  <c r="F346" i="22"/>
  <c r="F981" i="22"/>
  <c r="E478" i="22"/>
  <c r="C404" i="22"/>
  <c r="AI315" i="26"/>
  <c r="BG100" i="26"/>
  <c r="D346" i="26"/>
  <c r="F950" i="22"/>
  <c r="D326" i="26"/>
  <c r="C953" i="22"/>
  <c r="D363" i="26"/>
  <c r="AI225" i="26"/>
  <c r="BF16" i="26"/>
  <c r="AR119" i="26"/>
  <c r="BM151" i="26"/>
  <c r="AJ169" i="26"/>
  <c r="AR288" i="26"/>
  <c r="C224" i="22"/>
  <c r="BF121" i="26"/>
  <c r="BE318" i="26"/>
  <c r="AE237" i="26"/>
  <c r="AU185" i="26"/>
  <c r="AO245" i="26"/>
  <c r="AK109" i="26"/>
  <c r="AP109" i="26" s="1"/>
  <c r="E373" i="22"/>
  <c r="BH54" i="26"/>
  <c r="AJ243" i="26"/>
  <c r="AE104" i="26"/>
  <c r="E155" i="22"/>
  <c r="AF119" i="26"/>
  <c r="BM248" i="26"/>
  <c r="BF186" i="26"/>
  <c r="C181" i="22"/>
  <c r="C383" i="22"/>
  <c r="F377" i="22"/>
  <c r="E240" i="22"/>
  <c r="BI253" i="26"/>
  <c r="BN253" i="26" s="1"/>
  <c r="AF250" i="26"/>
  <c r="D916" i="22"/>
  <c r="Z181" i="26"/>
  <c r="AT353" i="26"/>
  <c r="J213" i="26"/>
  <c r="BM87" i="26"/>
  <c r="C960" i="22"/>
  <c r="BD213" i="26"/>
  <c r="AH330" i="26"/>
  <c r="BE259" i="26"/>
  <c r="BE264" i="26" s="1"/>
  <c r="AW21" i="26"/>
  <c r="BB21" i="26" s="1"/>
  <c r="BC245" i="26"/>
  <c r="AF40" i="26"/>
  <c r="AE251" i="26"/>
  <c r="BC102" i="26"/>
  <c r="BL102" i="26" s="1" a="1"/>
  <c r="BL102" i="26" s="1"/>
  <c r="BJ102" i="26" s="1"/>
  <c r="BK102" i="26" s="1"/>
  <c r="C281" i="26"/>
  <c r="E913" i="22"/>
  <c r="BI332" i="26"/>
  <c r="BN332" i="26" s="1"/>
  <c r="AG152" i="26"/>
  <c r="AS164" i="26"/>
  <c r="C103" i="22"/>
  <c r="AW90" i="26"/>
  <c r="BB90" i="26" s="1"/>
  <c r="D56" i="22"/>
  <c r="J86" i="26"/>
  <c r="AA106" i="26"/>
  <c r="Z73" i="26"/>
  <c r="AT273" i="26"/>
  <c r="AW362" i="26"/>
  <c r="BB362" i="26" s="1"/>
  <c r="AK50" i="26"/>
  <c r="C703" i="22"/>
  <c r="P320" i="26"/>
  <c r="BE314" i="26"/>
  <c r="AV349" i="26"/>
  <c r="AK182" i="26"/>
  <c r="BM250" i="26"/>
  <c r="AH168" i="26"/>
  <c r="C805" i="22"/>
  <c r="E869" i="22"/>
  <c r="AI120" i="26"/>
  <c r="AK64" i="26"/>
  <c r="AP64" i="26" s="1"/>
  <c r="AR286" i="26"/>
  <c r="C183" i="22"/>
  <c r="AQ137" i="26"/>
  <c r="AZ137" i="26" s="1" a="1"/>
  <c r="AZ137" i="26" s="1"/>
  <c r="AX137" i="26" s="1"/>
  <c r="AY137" i="26" s="1"/>
  <c r="E334" i="22"/>
  <c r="BM179" i="26"/>
  <c r="D40" i="22"/>
  <c r="AV11" i="26"/>
  <c r="D414" i="22"/>
  <c r="BM238" i="26"/>
  <c r="BI234" i="26"/>
  <c r="BN234" i="26" s="1"/>
  <c r="AT103" i="26"/>
  <c r="BF191" i="26"/>
  <c r="D546" i="22"/>
  <c r="BA338" i="26"/>
  <c r="BH22" i="26"/>
  <c r="AF60" i="26"/>
  <c r="E675" i="22"/>
  <c r="BC82" i="26"/>
  <c r="D430" i="22"/>
  <c r="BD243" i="26"/>
  <c r="J156" i="26"/>
  <c r="AA99" i="26"/>
  <c r="AA138" i="26"/>
  <c r="AW318" i="26"/>
  <c r="BB318" i="26" s="1"/>
  <c r="AU88" i="26"/>
  <c r="F747" i="22"/>
  <c r="AF344" i="26"/>
  <c r="AH303" i="26"/>
  <c r="AH304" i="26" s="1"/>
  <c r="AT47" i="26"/>
  <c r="AU234" i="26"/>
  <c r="AE130" i="26"/>
  <c r="AE250" i="26"/>
  <c r="C220" i="22"/>
  <c r="D192" i="22"/>
  <c r="BD236" i="26"/>
  <c r="BE139" i="26"/>
  <c r="AR179" i="26"/>
  <c r="C243" i="22"/>
  <c r="AH156" i="26"/>
  <c r="D326" i="22"/>
  <c r="AI34" i="26"/>
  <c r="F311" i="22"/>
  <c r="AU54" i="26"/>
  <c r="C253" i="22"/>
  <c r="AH159" i="26"/>
  <c r="BA58" i="26"/>
  <c r="BA184" i="26"/>
  <c r="AE84" i="26"/>
  <c r="F114" i="22"/>
  <c r="E865" i="22"/>
  <c r="C355" i="26"/>
  <c r="BM185" i="26"/>
  <c r="AF58" i="26"/>
  <c r="AU312" i="26"/>
  <c r="F958" i="22"/>
  <c r="AT34" i="26"/>
  <c r="BF39" i="26"/>
  <c r="F810" i="22"/>
  <c r="W235" i="26"/>
  <c r="AR20" i="26"/>
  <c r="AK19" i="26"/>
  <c r="AP19" i="26" s="1"/>
  <c r="AU193" i="26"/>
  <c r="C51" i="22"/>
  <c r="AQ125" i="26"/>
  <c r="AZ125" i="26" s="1" a="1"/>
  <c r="AZ125" i="26" s="1"/>
  <c r="AX125" i="26" s="1"/>
  <c r="AY125" i="26" s="1"/>
  <c r="BA152" i="26"/>
  <c r="E821" i="22"/>
  <c r="F327" i="26"/>
  <c r="AU109" i="26"/>
  <c r="BA247" i="26"/>
  <c r="E437" i="22"/>
  <c r="C281" i="22"/>
  <c r="AI103" i="26"/>
  <c r="BD250" i="26"/>
  <c r="BM153" i="26"/>
  <c r="AS212" i="26"/>
  <c r="AE173" i="26"/>
  <c r="BF159" i="26"/>
  <c r="D833" i="22"/>
  <c r="F816" i="22"/>
  <c r="D154" i="22"/>
  <c r="D358" i="22"/>
  <c r="D765" i="22"/>
  <c r="E861" i="22"/>
  <c r="AK206" i="26"/>
  <c r="AP206" i="26" s="1"/>
  <c r="AJ80" i="26"/>
  <c r="AT58" i="26"/>
  <c r="AU18" i="26"/>
  <c r="W97" i="26"/>
  <c r="AR165" i="26"/>
  <c r="AK140" i="26"/>
  <c r="AP140" i="26" s="1"/>
  <c r="E957" i="22"/>
  <c r="F571" i="22"/>
  <c r="F6" i="22"/>
  <c r="BE105" i="26"/>
  <c r="AF167" i="26"/>
  <c r="AV312" i="26"/>
  <c r="Z57" i="26"/>
  <c r="AW165" i="26"/>
  <c r="BB165" i="26" s="1"/>
  <c r="Z130" i="26"/>
  <c r="AK180" i="26"/>
  <c r="BD166" i="26"/>
  <c r="AG314" i="26"/>
  <c r="AO185" i="26"/>
  <c r="AU30" i="26"/>
  <c r="BE252" i="26"/>
  <c r="AV295" i="26"/>
  <c r="AV299" i="26" s="1"/>
  <c r="F785" i="22"/>
  <c r="F867" i="22"/>
  <c r="D509" i="22"/>
  <c r="AI107" i="26"/>
  <c r="E728" i="22"/>
  <c r="AR131" i="26"/>
  <c r="C35" i="26"/>
  <c r="BG187" i="26"/>
  <c r="C632" i="22"/>
  <c r="BM136" i="26"/>
  <c r="W33" i="26"/>
  <c r="AK167" i="26"/>
  <c r="AP167" i="26" s="1"/>
  <c r="D522" i="22"/>
  <c r="BM212" i="26"/>
  <c r="C59" i="22"/>
  <c r="C563" i="22"/>
  <c r="C275" i="22"/>
  <c r="D32" i="22"/>
  <c r="AJ138" i="26"/>
  <c r="BG136" i="26"/>
  <c r="D889" i="22"/>
  <c r="C266" i="22"/>
  <c r="C124" i="22"/>
  <c r="AB334" i="26"/>
  <c r="BH320" i="26"/>
  <c r="BI108" i="26"/>
  <c r="BN108" i="26" s="1"/>
  <c r="J328" i="26"/>
  <c r="P323" i="26"/>
  <c r="J238" i="26"/>
  <c r="AR243" i="26"/>
  <c r="AR255" i="26" s="1"/>
  <c r="AK76" i="26"/>
  <c r="AP76" i="26" s="1"/>
  <c r="BD235" i="26"/>
  <c r="AI108" i="26"/>
  <c r="AK269" i="26"/>
  <c r="AP269" i="26" s="1"/>
  <c r="BH28" i="26"/>
  <c r="AK117" i="26"/>
  <c r="BE154" i="26"/>
  <c r="E146" i="22"/>
  <c r="C728" i="22"/>
  <c r="AI156" i="26"/>
  <c r="C39" i="22"/>
  <c r="BM33" i="26"/>
  <c r="W346" i="26"/>
  <c r="AJ154" i="26"/>
  <c r="F683" i="22"/>
  <c r="E5" i="26"/>
  <c r="G333" i="26"/>
  <c r="AO49" i="26"/>
  <c r="F193" i="22"/>
  <c r="BG44" i="26"/>
  <c r="E796" i="22"/>
  <c r="F268" i="22"/>
  <c r="F573" i="22"/>
  <c r="D775" i="22"/>
  <c r="D49" i="22"/>
  <c r="BC154" i="26"/>
  <c r="AF99" i="26"/>
  <c r="BF138" i="26"/>
  <c r="AQ116" i="26"/>
  <c r="BM88" i="26"/>
  <c r="BD298" i="26"/>
  <c r="D997" i="22"/>
  <c r="F651" i="22"/>
  <c r="AS225" i="26"/>
  <c r="AO126" i="26"/>
  <c r="AO42" i="26"/>
  <c r="AK120" i="26"/>
  <c r="AK108" i="26"/>
  <c r="AP108" i="26" s="1"/>
  <c r="AI234" i="26"/>
  <c r="C100" i="22"/>
  <c r="F530" i="22"/>
  <c r="BH69" i="26"/>
  <c r="E902" i="22"/>
  <c r="F278" i="22"/>
  <c r="F8" i="22"/>
  <c r="AQ13" i="26"/>
  <c r="AZ13" i="26" s="1" a="1"/>
  <c r="AZ13" i="26" s="1"/>
  <c r="D687" i="22"/>
  <c r="C567" i="22"/>
  <c r="C711" i="22"/>
  <c r="C67" i="22"/>
  <c r="C150" i="22"/>
  <c r="D618" i="22"/>
  <c r="D845" i="22"/>
  <c r="D479" i="22"/>
  <c r="D938" i="22"/>
  <c r="F84" i="22"/>
  <c r="F134" i="22"/>
  <c r="D815" i="22"/>
  <c r="AO18" i="26"/>
  <c r="BG11" i="26"/>
  <c r="F18" i="22"/>
  <c r="AK113" i="26"/>
  <c r="AP113" i="26" s="1"/>
  <c r="BG88" i="26"/>
  <c r="F768" i="22"/>
  <c r="AJ19" i="26"/>
  <c r="D959" i="22"/>
  <c r="AQ95" i="26"/>
  <c r="E306" i="22"/>
  <c r="AE42" i="26"/>
  <c r="D10" i="22"/>
  <c r="C587" i="22"/>
  <c r="D793" i="22"/>
  <c r="F583" i="22"/>
  <c r="AQ178" i="26"/>
  <c r="AZ178" i="26" s="1" a="1"/>
  <c r="AZ178" i="26" s="1"/>
  <c r="AX178" i="26" s="1"/>
  <c r="AY178" i="26" s="1"/>
  <c r="AI237" i="26"/>
  <c r="AO57" i="26"/>
  <c r="E733" i="22"/>
  <c r="AO31" i="26"/>
  <c r="BM77" i="26"/>
  <c r="C736" i="22"/>
  <c r="E96" i="22"/>
  <c r="AO181" i="26"/>
  <c r="BM63" i="26"/>
  <c r="AE36" i="26"/>
  <c r="D201" i="22"/>
  <c r="AU60" i="26"/>
  <c r="AO121" i="26"/>
  <c r="E763" i="22"/>
  <c r="BF51" i="26"/>
  <c r="BD313" i="26"/>
  <c r="AW246" i="26"/>
  <c r="BB246" i="26" s="1"/>
  <c r="AK104" i="26"/>
  <c r="E443" i="22"/>
  <c r="AT72" i="26"/>
  <c r="AR127" i="26"/>
  <c r="C834" i="22"/>
  <c r="AH77" i="26"/>
  <c r="D341" i="22"/>
  <c r="BD31" i="26"/>
  <c r="F869" i="22"/>
  <c r="BD102" i="26"/>
  <c r="C702" i="22"/>
  <c r="C750" i="22"/>
  <c r="E345" i="22"/>
  <c r="AU128" i="26"/>
  <c r="E339" i="22"/>
  <c r="D377" i="22"/>
  <c r="E511" i="22"/>
  <c r="BG177" i="26"/>
  <c r="F295" i="22"/>
  <c r="E49" i="22"/>
  <c r="F726" i="22"/>
  <c r="BA115" i="26"/>
  <c r="E56" i="22"/>
  <c r="C789" i="22"/>
  <c r="C65" i="26"/>
  <c r="F372" i="22"/>
  <c r="BG13" i="26"/>
  <c r="C462" i="22"/>
  <c r="BC13" i="26"/>
  <c r="BL13" i="26" s="1" a="1"/>
  <c r="BL13" i="26" s="1"/>
  <c r="BJ13" i="26" s="1"/>
  <c r="BK13" i="26" s="1"/>
  <c r="AW36" i="26"/>
  <c r="BB36" i="26" s="1"/>
  <c r="AH88" i="26"/>
  <c r="BM120" i="26"/>
  <c r="C97" i="22"/>
  <c r="F866" i="22"/>
  <c r="BH45" i="26"/>
  <c r="F523" i="22"/>
  <c r="AK38" i="26"/>
  <c r="AP38" i="26" s="1"/>
  <c r="E953" i="22"/>
  <c r="AO44" i="26"/>
  <c r="AV183" i="26"/>
  <c r="E54" i="22"/>
  <c r="AO105" i="26"/>
  <c r="AU108" i="26"/>
  <c r="D797" i="22"/>
  <c r="AG11" i="26"/>
  <c r="D150" i="22"/>
  <c r="F164" i="26"/>
  <c r="BI338" i="26"/>
  <c r="BN338" i="26" s="1"/>
  <c r="AK356" i="26"/>
  <c r="AP356" i="26" s="1"/>
  <c r="AA141" i="26"/>
  <c r="I99" i="26"/>
  <c r="Z280" i="26"/>
  <c r="AS249" i="26"/>
  <c r="AH324" i="26"/>
  <c r="AV190" i="26"/>
  <c r="AF56" i="26"/>
  <c r="AR23" i="26"/>
  <c r="AH287" i="26"/>
  <c r="AV152" i="26"/>
  <c r="D312" i="22"/>
  <c r="AI31" i="26"/>
  <c r="E870" i="22"/>
  <c r="AQ87" i="26"/>
  <c r="BG97" i="26"/>
  <c r="C318" i="22"/>
  <c r="F212" i="26"/>
  <c r="AI205" i="26"/>
  <c r="BC72" i="26"/>
  <c r="BL72" i="26" s="1" a="1"/>
  <c r="BL72" i="26" s="1"/>
  <c r="BJ72" i="26" s="1"/>
  <c r="BK72" i="26" s="1"/>
  <c r="C878" i="22"/>
  <c r="H59" i="26"/>
  <c r="BD71" i="26"/>
  <c r="BE111" i="26"/>
  <c r="D905" i="22"/>
  <c r="AQ10" i="26"/>
  <c r="BA164" i="26"/>
  <c r="BD72" i="26"/>
  <c r="F960" i="22"/>
  <c r="C658" i="22"/>
  <c r="BM84" i="26"/>
  <c r="AO205" i="26"/>
  <c r="AV54" i="26"/>
  <c r="BA44" i="26"/>
  <c r="AT19" i="26"/>
  <c r="C417" i="22"/>
  <c r="C895" i="22"/>
  <c r="D971" i="22"/>
  <c r="AG181" i="26"/>
  <c r="AK190" i="26"/>
  <c r="AP190" i="26" s="1"/>
  <c r="BA42" i="26"/>
  <c r="AG21" i="26"/>
  <c r="AU94" i="26"/>
  <c r="D238" i="22"/>
  <c r="C384" i="22"/>
  <c r="E18" i="22"/>
  <c r="AG319" i="26"/>
  <c r="BH98" i="26"/>
  <c r="E794" i="22"/>
  <c r="E174" i="22"/>
  <c r="D651" i="22"/>
  <c r="BM11" i="26"/>
  <c r="F34" i="22"/>
  <c r="AG188" i="26"/>
  <c r="F712" i="22"/>
  <c r="AE125" i="26"/>
  <c r="F279" i="22"/>
  <c r="D134" i="22"/>
  <c r="E418" i="22"/>
  <c r="E359" i="22"/>
  <c r="F772" i="22"/>
  <c r="C744" i="22"/>
  <c r="E141" i="22"/>
  <c r="F780" i="22"/>
  <c r="C562" i="22"/>
  <c r="F90" i="22"/>
  <c r="E28" i="22"/>
  <c r="C933" i="22"/>
  <c r="E66" i="22"/>
  <c r="AG282" i="26"/>
  <c r="BI72" i="26"/>
  <c r="BN72" i="26" s="1"/>
  <c r="BE47" i="26"/>
  <c r="F341" i="22"/>
  <c r="D244" i="22"/>
  <c r="Z234" i="26"/>
  <c r="P11" i="26"/>
  <c r="I108" i="26"/>
  <c r="I284" i="26"/>
  <c r="BD245" i="26"/>
  <c r="BM112" i="26"/>
  <c r="AO253" i="26"/>
  <c r="AT219" i="26"/>
  <c r="AQ46" i="26"/>
  <c r="AZ46" i="26" s="1" a="1"/>
  <c r="AZ46" i="26" s="1"/>
  <c r="AX46" i="26" s="1"/>
  <c r="AY46" i="26" s="1"/>
  <c r="BA312" i="26"/>
  <c r="F533" i="22"/>
  <c r="AI100" i="26"/>
  <c r="BG128" i="26"/>
  <c r="AJ168" i="26"/>
  <c r="AR104" i="26"/>
  <c r="C305" i="22"/>
  <c r="D257" i="22"/>
  <c r="E986" i="22"/>
  <c r="BE92" i="26"/>
  <c r="F921" i="22"/>
  <c r="D976" i="22"/>
  <c r="BA71" i="26"/>
  <c r="BC52" i="26"/>
  <c r="BL52" i="26" s="1" a="1"/>
  <c r="BL52" i="26" s="1"/>
  <c r="E69" i="22"/>
  <c r="F190" i="22"/>
  <c r="BI123" i="26"/>
  <c r="BN123" i="26" s="1"/>
  <c r="E215" i="22"/>
  <c r="D317" i="22"/>
  <c r="C405" i="22"/>
  <c r="F69" i="26"/>
  <c r="D516" i="22"/>
  <c r="AT14" i="26"/>
  <c r="BH122" i="26"/>
  <c r="BM70" i="26"/>
  <c r="F930" i="22"/>
  <c r="M69" i="26"/>
  <c r="T352" i="26"/>
  <c r="V352" i="26" s="1"/>
  <c r="AI188" i="26"/>
  <c r="I281" i="26"/>
  <c r="BE360" i="26"/>
  <c r="I38" i="26"/>
  <c r="BA48" i="26"/>
  <c r="AF254" i="26"/>
  <c r="BF320" i="26"/>
  <c r="AT233" i="26"/>
  <c r="AO117" i="26"/>
  <c r="F181" i="22"/>
  <c r="BD178" i="26"/>
  <c r="AS188" i="26"/>
  <c r="AQ141" i="26"/>
  <c r="BD16" i="26"/>
  <c r="E943" i="22"/>
  <c r="C963" i="22"/>
  <c r="BA28" i="26"/>
  <c r="BM36" i="26"/>
  <c r="C360" i="22"/>
  <c r="F126" i="22"/>
  <c r="BC18" i="26"/>
  <c r="BL18" i="26" s="1" a="1"/>
  <c r="BL18" i="26" s="1"/>
  <c r="BJ18" i="26" s="1"/>
  <c r="BK18" i="26" s="1"/>
  <c r="AQ121" i="26"/>
  <c r="AZ121" i="26" s="1" a="1"/>
  <c r="AZ121" i="26" s="1"/>
  <c r="AX121" i="26" s="1"/>
  <c r="AY121" i="26" s="1"/>
  <c r="F52" i="22"/>
  <c r="D110" i="22"/>
  <c r="AH69" i="26"/>
  <c r="E209" i="22"/>
  <c r="F488" i="22"/>
  <c r="E920" i="22"/>
  <c r="F445" i="22"/>
  <c r="F350" i="22"/>
  <c r="BA40" i="26"/>
  <c r="F878" i="22"/>
  <c r="E916" i="22"/>
  <c r="AO60" i="26"/>
  <c r="E616" i="22"/>
  <c r="AR121" i="26"/>
  <c r="D113" i="22"/>
  <c r="D460" i="22"/>
  <c r="AU93" i="26"/>
  <c r="C79" i="22"/>
  <c r="F231" i="22"/>
  <c r="BF348" i="26"/>
  <c r="F963" i="22"/>
  <c r="BD55" i="26"/>
  <c r="F332" i="22"/>
  <c r="F910" i="22"/>
  <c r="AR156" i="26"/>
  <c r="AJ234" i="26"/>
  <c r="C122" i="22"/>
  <c r="AJ65" i="26"/>
  <c r="E20" i="22"/>
  <c r="BH192" i="26"/>
  <c r="C553" i="22"/>
  <c r="AO282" i="26"/>
  <c r="F183" i="22"/>
  <c r="BE74" i="26"/>
  <c r="AO189" i="26"/>
  <c r="AO211" i="26"/>
  <c r="AO214" i="26" s="1"/>
  <c r="D981" i="22"/>
  <c r="AO92" i="26"/>
  <c r="AO362" i="26"/>
  <c r="AJ32" i="26"/>
  <c r="D331" i="26"/>
  <c r="C104" i="22"/>
  <c r="D802" i="22"/>
  <c r="AO188" i="26"/>
  <c r="E182" i="22"/>
  <c r="F436" i="22"/>
  <c r="D91" i="22"/>
  <c r="AQ15" i="26"/>
  <c r="AZ15" i="26" s="1" a="1"/>
  <c r="AZ15" i="26" s="1"/>
  <c r="AX15" i="26" s="1"/>
  <c r="AY15" i="26" s="1"/>
  <c r="E746" i="22"/>
  <c r="AV81" i="26"/>
  <c r="E982" i="22"/>
  <c r="AG80" i="26"/>
  <c r="F894" i="22"/>
  <c r="W157" i="26"/>
  <c r="D796" i="22"/>
  <c r="C939" i="22"/>
  <c r="E58" i="22"/>
  <c r="C482" i="22"/>
  <c r="C663" i="22"/>
  <c r="AK199" i="26"/>
  <c r="D621" i="22"/>
  <c r="F970" i="22"/>
  <c r="D892" i="22"/>
  <c r="F201" i="22"/>
  <c r="F861" i="22"/>
  <c r="F877" i="22"/>
  <c r="C761" i="22"/>
  <c r="BC44" i="26"/>
  <c r="BL44" i="26" s="1" a="1"/>
  <c r="BL44" i="26" s="1"/>
  <c r="BJ44" i="26" s="1"/>
  <c r="BK44" i="26" s="1"/>
  <c r="D315" i="22"/>
  <c r="E735" i="22"/>
  <c r="F578" i="22"/>
  <c r="F138" i="22"/>
  <c r="D505" i="22"/>
  <c r="F97" i="22"/>
  <c r="C15" i="22"/>
  <c r="AR117" i="26"/>
  <c r="D861" i="22"/>
  <c r="C96" i="22"/>
  <c r="C555" i="22"/>
  <c r="BA129" i="26"/>
  <c r="C110" i="22"/>
  <c r="AR28" i="26"/>
  <c r="E648" i="22"/>
  <c r="AO283" i="26"/>
  <c r="D52" i="22"/>
  <c r="E136" i="26"/>
  <c r="F498" i="22"/>
  <c r="AH325" i="26"/>
  <c r="AW62" i="26"/>
  <c r="BB62" i="26" s="1"/>
  <c r="AV98" i="26"/>
  <c r="D42" i="22"/>
  <c r="BG38" i="26"/>
  <c r="AW35" i="26"/>
  <c r="AK96" i="26"/>
  <c r="C826" i="22"/>
  <c r="AR187" i="26"/>
  <c r="E289" i="22"/>
  <c r="AO159" i="26"/>
  <c r="BM125" i="26"/>
  <c r="AQ43" i="26"/>
  <c r="AZ43" i="26" s="1" a="1"/>
  <c r="AZ43" i="26" s="1"/>
  <c r="AX43" i="26" s="1"/>
  <c r="AY43" i="26" s="1"/>
  <c r="AH332" i="26"/>
  <c r="AU51" i="26"/>
  <c r="AR141" i="26"/>
  <c r="D468" i="22"/>
  <c r="D523" i="22"/>
  <c r="D362" i="22"/>
  <c r="C246" i="26"/>
  <c r="C142" i="22"/>
  <c r="BA211" i="26"/>
  <c r="AR90" i="26"/>
  <c r="AH128" i="26"/>
  <c r="G127" i="26"/>
  <c r="F476" i="22"/>
  <c r="AE49" i="26"/>
  <c r="BG180" i="26"/>
  <c r="AJ36" i="26"/>
  <c r="BD124" i="26"/>
  <c r="D432" i="22"/>
  <c r="AT158" i="26"/>
  <c r="I83" i="26"/>
  <c r="BM328" i="26"/>
  <c r="M190" i="26"/>
  <c r="N190" i="26" s="1" a="1"/>
  <c r="N190" i="26" s="1"/>
  <c r="R190" i="26" s="1"/>
  <c r="AB303" i="26"/>
  <c r="U113" i="26"/>
  <c r="BA213" i="26"/>
  <c r="AF343" i="26"/>
  <c r="BA116" i="26"/>
  <c r="AT253" i="26"/>
  <c r="AE190" i="26"/>
  <c r="AV92" i="26"/>
  <c r="AO15" i="26"/>
  <c r="BF71" i="26"/>
  <c r="AU58" i="26"/>
  <c r="AH158" i="26"/>
  <c r="AJ66" i="26"/>
  <c r="AT110" i="26"/>
  <c r="F888" i="22"/>
  <c r="AG230" i="26"/>
  <c r="BE29" i="26"/>
  <c r="AI153" i="26"/>
  <c r="E654" i="22"/>
  <c r="BE141" i="26"/>
  <c r="AG129" i="26"/>
  <c r="BH89" i="26"/>
  <c r="D148" i="22"/>
  <c r="E303" i="22"/>
  <c r="D136" i="22"/>
  <c r="C355" i="22"/>
  <c r="F329" i="26"/>
  <c r="BC118" i="26"/>
  <c r="BL118" i="26" s="1" a="1"/>
  <c r="BL118" i="26" s="1"/>
  <c r="BJ118" i="26" s="1"/>
  <c r="BK118" i="26" s="1"/>
  <c r="BD171" i="26"/>
  <c r="AU156" i="26"/>
  <c r="BF111" i="26"/>
  <c r="F464" i="22"/>
  <c r="AH135" i="26"/>
  <c r="P283" i="26"/>
  <c r="J136" i="26"/>
  <c r="AO341" i="26"/>
  <c r="Z159" i="26"/>
  <c r="AB152" i="26"/>
  <c r="BM176" i="26"/>
  <c r="BA253" i="26"/>
  <c r="BE180" i="26"/>
  <c r="AV32" i="26"/>
  <c r="AT38" i="26"/>
  <c r="AH162" i="26"/>
  <c r="BM53" i="26"/>
  <c r="AH146" i="26"/>
  <c r="AH147" i="26" s="1"/>
  <c r="BH15" i="26"/>
  <c r="BG123" i="26"/>
  <c r="AV87" i="26"/>
  <c r="BC49" i="26"/>
  <c r="BL49" i="26" s="1" a="1"/>
  <c r="BL49" i="26" s="1"/>
  <c r="BJ49" i="26" s="1"/>
  <c r="BK49" i="26" s="1"/>
  <c r="F206" i="22"/>
  <c r="AR158" i="26"/>
  <c r="AR10" i="26"/>
  <c r="AR24" i="26" s="1"/>
  <c r="BI163" i="26"/>
  <c r="BN163" i="26" s="1"/>
  <c r="D398" i="22"/>
  <c r="BF262" i="26"/>
  <c r="AF80" i="26"/>
  <c r="AK17" i="26"/>
  <c r="AP17" i="26" s="1"/>
  <c r="E824" i="22"/>
  <c r="C877" i="22"/>
  <c r="F387" i="22"/>
  <c r="E538" i="22"/>
  <c r="H183" i="26"/>
  <c r="D173" i="22"/>
  <c r="AH188" i="26"/>
  <c r="C746" i="22"/>
  <c r="D93" i="22"/>
  <c r="AI322" i="26"/>
  <c r="F739" i="22"/>
  <c r="BA51" i="26"/>
  <c r="AH36" i="26"/>
  <c r="D508" i="22"/>
  <c r="BG224" i="26"/>
  <c r="BG226" i="26" s="1"/>
  <c r="D109" i="22"/>
  <c r="E472" i="22"/>
  <c r="AH12" i="26"/>
  <c r="C108" i="22"/>
  <c r="AJ38" i="26"/>
  <c r="AE69" i="26"/>
  <c r="E555" i="22"/>
  <c r="BD58" i="26"/>
  <c r="AK72" i="26"/>
  <c r="AP72" i="26" s="1"/>
  <c r="F786" i="22"/>
  <c r="E636" i="22"/>
  <c r="C501" i="22"/>
  <c r="AE64" i="26"/>
  <c r="D413" i="22"/>
  <c r="AT86" i="26"/>
  <c r="F745" i="22"/>
  <c r="AG98" i="26"/>
  <c r="C837" i="22"/>
  <c r="AJ20" i="26"/>
  <c r="H129" i="26"/>
  <c r="F178" i="26"/>
  <c r="H138" i="26"/>
  <c r="E251" i="22"/>
  <c r="F764" i="22"/>
  <c r="C63" i="26"/>
  <c r="D169" i="26"/>
  <c r="G109" i="26"/>
  <c r="W138" i="26"/>
  <c r="AS61" i="26"/>
  <c r="AQ77" i="26"/>
  <c r="AZ77" i="26" s="1" a="1"/>
  <c r="AZ77" i="26" s="1"/>
  <c r="AX77" i="26" s="1"/>
  <c r="AY77" i="26" s="1"/>
  <c r="E583" i="22"/>
  <c r="BM38" i="26"/>
  <c r="C867" i="22"/>
  <c r="F57" i="22"/>
  <c r="U170" i="26"/>
  <c r="V170" i="26" s="1"/>
  <c r="P317" i="26"/>
  <c r="AF245" i="26"/>
  <c r="I78" i="26"/>
  <c r="AQ303" i="26"/>
  <c r="U137" i="26"/>
  <c r="AE334" i="26"/>
  <c r="D237" i="22"/>
  <c r="AT251" i="26"/>
  <c r="AU31" i="26"/>
  <c r="U338" i="26"/>
  <c r="AT156" i="26"/>
  <c r="AO136" i="26"/>
  <c r="AT96" i="26"/>
  <c r="BH51" i="26"/>
  <c r="AF243" i="26"/>
  <c r="AF255" i="26" s="1"/>
  <c r="AV60" i="26"/>
  <c r="BM66" i="26"/>
  <c r="D429" i="22"/>
  <c r="BE237" i="26"/>
  <c r="AO119" i="26"/>
  <c r="BH52" i="26"/>
  <c r="C310" i="22"/>
  <c r="BM316" i="26"/>
  <c r="BD73" i="26"/>
  <c r="AT70" i="26"/>
  <c r="E123" i="26"/>
  <c r="D42" i="26"/>
  <c r="H161" i="26"/>
  <c r="G252" i="26"/>
  <c r="P96" i="26"/>
  <c r="BG55" i="26"/>
  <c r="BI233" i="26"/>
  <c r="BN233" i="26" s="1"/>
  <c r="BG48" i="26"/>
  <c r="F255" i="22"/>
  <c r="D213" i="22"/>
  <c r="AB155" i="26"/>
  <c r="J320" i="26"/>
  <c r="AO232" i="26"/>
  <c r="AI38" i="26"/>
  <c r="Z152" i="26"/>
  <c r="J362" i="26"/>
  <c r="BG285" i="26"/>
  <c r="BD352" i="26"/>
  <c r="J262" i="26"/>
  <c r="I161" i="26"/>
  <c r="AK89" i="26"/>
  <c r="AP89" i="26" s="1"/>
  <c r="AQ96" i="26"/>
  <c r="AF182" i="26"/>
  <c r="BE50" i="26"/>
  <c r="C760" i="22"/>
  <c r="BC169" i="26"/>
  <c r="BL169" i="26" s="1" a="1"/>
  <c r="BL169" i="26" s="1"/>
  <c r="BJ169" i="26" s="1"/>
  <c r="BK169" i="26" s="1"/>
  <c r="AR106" i="26"/>
  <c r="AK23" i="26"/>
  <c r="AP23" i="26" s="1"/>
  <c r="D644" i="22"/>
  <c r="BF53" i="26"/>
  <c r="AW238" i="26"/>
  <c r="BB238" i="26" s="1"/>
  <c r="BC70" i="26"/>
  <c r="BL70" i="26" s="1" a="1"/>
  <c r="BL70" i="26" s="1"/>
  <c r="BJ70" i="26" s="1"/>
  <c r="BK70" i="26" s="1"/>
  <c r="C902" i="22"/>
  <c r="BM122" i="26"/>
  <c r="BA252" i="26"/>
  <c r="AT77" i="26"/>
  <c r="G139" i="26"/>
  <c r="G275" i="26"/>
  <c r="BA180" i="26"/>
  <c r="F240" i="22"/>
  <c r="AO98" i="26"/>
  <c r="E233" i="22"/>
  <c r="AT160" i="26"/>
  <c r="AO83" i="26"/>
  <c r="AW315" i="26"/>
  <c r="BB315" i="26" s="1"/>
  <c r="AQ18" i="26"/>
  <c r="AZ18" i="26" s="1" a="1"/>
  <c r="AZ18" i="26" s="1"/>
  <c r="AX18" i="26" s="1"/>
  <c r="AY18" i="26" s="1"/>
  <c r="AF107" i="26"/>
  <c r="C328" i="22"/>
  <c r="C237" i="22"/>
  <c r="D531" i="22"/>
  <c r="BD30" i="26"/>
  <c r="BF125" i="26"/>
  <c r="AK107" i="26"/>
  <c r="AP107" i="26" s="1"/>
  <c r="BA277" i="26"/>
  <c r="BE86" i="26"/>
  <c r="C314" i="22"/>
  <c r="D888" i="22"/>
  <c r="D817" i="22"/>
  <c r="BG232" i="26"/>
  <c r="F483" i="22"/>
  <c r="C14" i="22"/>
  <c r="D95" i="22"/>
  <c r="AK58" i="26"/>
  <c r="AP58" i="26" s="1"/>
  <c r="C812" i="22"/>
  <c r="AQ133" i="26"/>
  <c r="AZ133" i="26" s="1" a="1"/>
  <c r="AZ133" i="26" s="1"/>
  <c r="AX133" i="26" s="1"/>
  <c r="AY133" i="26" s="1"/>
  <c r="E914" i="22"/>
  <c r="AS41" i="26"/>
  <c r="D61" i="22"/>
  <c r="E185" i="22"/>
  <c r="C53" i="22"/>
  <c r="BH283" i="26"/>
  <c r="AG332" i="26"/>
  <c r="BM314" i="26"/>
  <c r="AK287" i="26"/>
  <c r="AP287" i="26" s="1"/>
  <c r="AO10" i="26"/>
  <c r="AV121" i="26"/>
  <c r="AK122" i="26"/>
  <c r="AP122" i="26" s="1"/>
  <c r="BG105" i="26"/>
  <c r="AR19" i="26"/>
  <c r="AW155" i="26"/>
  <c r="BB155" i="26" s="1"/>
  <c r="C450" i="22"/>
  <c r="BG30" i="26"/>
  <c r="C103" i="26"/>
  <c r="BH154" i="26"/>
  <c r="W219" i="26"/>
  <c r="BF81" i="26"/>
  <c r="G16" i="26"/>
  <c r="C865" i="22"/>
  <c r="AS51" i="26"/>
  <c r="F309" i="22"/>
  <c r="BD184" i="26"/>
  <c r="AJ193" i="26"/>
  <c r="AI95" i="26"/>
  <c r="BM40" i="26"/>
  <c r="AT117" i="26"/>
  <c r="BI129" i="26"/>
  <c r="BN129" i="26" s="1"/>
  <c r="F750" i="22"/>
  <c r="D102" i="26"/>
  <c r="AS60" i="26"/>
  <c r="BE117" i="26"/>
  <c r="BE280" i="26"/>
  <c r="BA18" i="26"/>
  <c r="AG33" i="26"/>
  <c r="AI352" i="26"/>
  <c r="E996" i="22"/>
  <c r="D205" i="26"/>
  <c r="AO276" i="26"/>
  <c r="AG52" i="26"/>
  <c r="AW139" i="26"/>
  <c r="BB139" i="26" s="1"/>
  <c r="BC183" i="26"/>
  <c r="AU263" i="26"/>
  <c r="BF340" i="26"/>
  <c r="C457" i="22"/>
  <c r="AK103" i="26"/>
  <c r="F342" i="26"/>
  <c r="BC23" i="26"/>
  <c r="BL23" i="26" s="1" a="1"/>
  <c r="BL23" i="26" s="1"/>
  <c r="BJ23" i="26" s="1"/>
  <c r="BK23" i="26" s="1"/>
  <c r="E351" i="26"/>
  <c r="BE72" i="26"/>
  <c r="W326" i="26"/>
  <c r="D323" i="26"/>
  <c r="F992" i="22"/>
  <c r="BI165" i="26"/>
  <c r="BN165" i="26" s="1"/>
  <c r="F693" i="22"/>
  <c r="D74" i="22"/>
  <c r="F274" i="22"/>
  <c r="AK43" i="26"/>
  <c r="C655" i="22"/>
  <c r="F703" i="22"/>
  <c r="C740" i="22"/>
  <c r="D284" i="22"/>
  <c r="D358" i="26"/>
  <c r="W360" i="26"/>
  <c r="E275" i="26"/>
  <c r="F140" i="22"/>
  <c r="D92" i="22"/>
  <c r="E356" i="22"/>
  <c r="C151" i="22"/>
  <c r="C708" i="22"/>
  <c r="E519" i="22"/>
  <c r="D672" i="22"/>
  <c r="D245" i="22"/>
  <c r="AQ115" i="26"/>
  <c r="AZ115" i="26" s="1" a="1"/>
  <c r="AZ115" i="26" s="1"/>
  <c r="AX115" i="26" s="1"/>
  <c r="AY115" i="26" s="1"/>
  <c r="AI106" i="26"/>
  <c r="F865" i="22"/>
  <c r="C558" i="22"/>
  <c r="BI101" i="26"/>
  <c r="BN101" i="26" s="1"/>
  <c r="W20" i="26"/>
  <c r="F108" i="26"/>
  <c r="E94" i="22"/>
  <c r="AU164" i="26"/>
  <c r="C980" i="22"/>
  <c r="BA29" i="26"/>
  <c r="C254" i="22"/>
  <c r="C335" i="22"/>
  <c r="C286" i="22"/>
  <c r="AB252" i="26"/>
  <c r="U326" i="26"/>
  <c r="AA231" i="26"/>
  <c r="U152" i="26"/>
  <c r="AS335" i="26"/>
  <c r="BC260" i="26"/>
  <c r="BL260" i="26" s="1" a="1"/>
  <c r="BL260" i="26" s="1"/>
  <c r="AQ76" i="26"/>
  <c r="AZ76" i="26" s="1" a="1"/>
  <c r="AZ76" i="26" s="1"/>
  <c r="D120" i="22"/>
  <c r="C824" i="22"/>
  <c r="F91" i="22"/>
  <c r="AJ140" i="26"/>
  <c r="C406" i="22"/>
  <c r="BA104" i="26"/>
  <c r="AK245" i="26"/>
  <c r="AP245" i="26" s="1"/>
  <c r="AG108" i="26"/>
  <c r="AH52" i="26"/>
  <c r="AU296" i="26"/>
  <c r="E665" i="22"/>
  <c r="AR155" i="26"/>
  <c r="AG66" i="26"/>
  <c r="BF32" i="26"/>
  <c r="F45" i="22"/>
  <c r="BE312" i="26"/>
  <c r="AT122" i="26"/>
  <c r="AS16" i="26"/>
  <c r="D306" i="22"/>
  <c r="C118" i="26"/>
  <c r="E139" i="26"/>
  <c r="C132" i="26"/>
  <c r="D788" i="22"/>
  <c r="E138" i="22"/>
  <c r="BF133" i="26"/>
  <c r="BM172" i="26"/>
  <c r="AG276" i="26"/>
  <c r="BG102" i="26"/>
  <c r="BE39" i="26"/>
  <c r="C970" i="22"/>
  <c r="E921" i="22"/>
  <c r="C705" i="22"/>
  <c r="BD289" i="26"/>
  <c r="BD284" i="26"/>
  <c r="AS93" i="26"/>
  <c r="AH61" i="26"/>
  <c r="BA101" i="26"/>
  <c r="C868" i="22"/>
  <c r="E769" i="22"/>
  <c r="F173" i="22"/>
  <c r="AU319" i="26"/>
  <c r="BG340" i="26"/>
  <c r="C337" i="22"/>
  <c r="E344" i="22"/>
  <c r="AE72" i="26"/>
  <c r="BF132" i="26"/>
  <c r="AK68" i="26"/>
  <c r="AP68" i="26" s="1"/>
  <c r="AG75" i="26"/>
  <c r="BD283" i="26"/>
  <c r="BE18" i="26"/>
  <c r="F669" i="22"/>
  <c r="C532" i="22"/>
  <c r="BH129" i="26"/>
  <c r="AV93" i="26"/>
  <c r="F208" i="22"/>
  <c r="D993" i="22"/>
  <c r="AQ48" i="26"/>
  <c r="AZ48" i="26" s="1" a="1"/>
  <c r="AZ48" i="26" s="1"/>
  <c r="AX48" i="26" s="1"/>
  <c r="AY48" i="26" s="1"/>
  <c r="BE77" i="26"/>
  <c r="AK34" i="26"/>
  <c r="AP34" i="26" s="1"/>
  <c r="BD126" i="26"/>
  <c r="C673" i="22"/>
  <c r="AR206" i="26"/>
  <c r="AU12" i="26"/>
  <c r="BM135" i="26"/>
  <c r="E81" i="22"/>
  <c r="E80" i="22"/>
  <c r="C139" i="26"/>
  <c r="BC11" i="26"/>
  <c r="U95" i="26"/>
  <c r="AE233" i="26"/>
  <c r="AI348" i="26"/>
  <c r="M165" i="26"/>
  <c r="N165" i="26" s="1" a="1"/>
  <c r="N165" i="26" s="1"/>
  <c r="R165" i="26" s="1"/>
  <c r="AO104" i="26"/>
  <c r="BH332" i="26"/>
  <c r="AE231" i="26"/>
  <c r="AK323" i="26"/>
  <c r="AP323" i="26" s="1"/>
  <c r="BE303" i="26"/>
  <c r="BE304" i="26" s="1"/>
  <c r="BE317" i="26"/>
  <c r="BM60" i="26"/>
  <c r="AS52" i="26"/>
  <c r="F149" i="22"/>
  <c r="D356" i="22"/>
  <c r="AE33" i="26"/>
  <c r="D83" i="22"/>
  <c r="AJ69" i="26"/>
  <c r="F531" i="22"/>
  <c r="D790" i="22"/>
  <c r="E491" i="22"/>
  <c r="AE56" i="26"/>
  <c r="C343" i="22"/>
  <c r="C73" i="22"/>
  <c r="BI260" i="26"/>
  <c r="BN260" i="26" s="1"/>
  <c r="AT271" i="26"/>
  <c r="F579" i="22"/>
  <c r="D438" i="22"/>
  <c r="D305" i="22"/>
  <c r="F322" i="22"/>
  <c r="AV333" i="26"/>
  <c r="AI22" i="26"/>
  <c r="AV119" i="26"/>
  <c r="F889" i="22"/>
  <c r="C830" i="22"/>
  <c r="D92" i="26"/>
  <c r="J40" i="26"/>
  <c r="AO349" i="26"/>
  <c r="BG360" i="26"/>
  <c r="BH346" i="26"/>
  <c r="AA167" i="26"/>
  <c r="AI187" i="26"/>
  <c r="BD280" i="26"/>
  <c r="BD324" i="26"/>
  <c r="AU247" i="26"/>
  <c r="BE235" i="26"/>
  <c r="AQ316" i="26"/>
  <c r="AZ316" i="26" s="1" a="1"/>
  <c r="AZ316" i="26" s="1"/>
  <c r="C364" i="22"/>
  <c r="BC85" i="26"/>
  <c r="BL85" i="26" s="1" a="1"/>
  <c r="BL85" i="26" s="1"/>
  <c r="BJ85" i="26" s="1"/>
  <c r="BK85" i="26" s="1"/>
  <c r="BM58" i="26"/>
  <c r="C494" i="22"/>
  <c r="F343" i="22"/>
  <c r="E958" i="22"/>
  <c r="AK271" i="26"/>
  <c r="AP271" i="26" s="1"/>
  <c r="E310" i="22"/>
  <c r="D808" i="22"/>
  <c r="AJ175" i="26"/>
  <c r="AF17" i="26"/>
  <c r="C91" i="22"/>
  <c r="D235" i="22"/>
  <c r="AF335" i="26"/>
  <c r="AK185" i="26"/>
  <c r="AP185" i="26" s="1"/>
  <c r="C529" i="22"/>
  <c r="F838" i="22"/>
  <c r="F581" i="22"/>
  <c r="F957" i="22"/>
  <c r="C721" i="22"/>
  <c r="D38" i="26"/>
  <c r="AE179" i="26"/>
  <c r="AO73" i="26"/>
  <c r="AH114" i="26"/>
  <c r="D313" i="22"/>
  <c r="C536" i="22"/>
  <c r="AO65" i="26"/>
  <c r="E984" i="22"/>
  <c r="F68" i="26"/>
  <c r="AO273" i="26"/>
  <c r="AF187" i="26"/>
  <c r="AS109" i="26"/>
  <c r="F154" i="22"/>
  <c r="D670" i="22"/>
  <c r="AK146" i="26"/>
  <c r="D466" i="22"/>
  <c r="D99" i="26"/>
  <c r="F905" i="22"/>
  <c r="BI66" i="26"/>
  <c r="BN66" i="26" s="1"/>
  <c r="BI98" i="26"/>
  <c r="BN98" i="26" s="1"/>
  <c r="E706" i="22"/>
  <c r="E608" i="22"/>
  <c r="BG16" i="26"/>
  <c r="F355" i="22"/>
  <c r="AQ31" i="26"/>
  <c r="C656" i="22"/>
  <c r="AI45" i="26"/>
  <c r="AR236" i="26"/>
  <c r="C840" i="22"/>
  <c r="AK139" i="26"/>
  <c r="AP139" i="26" s="1"/>
  <c r="BH80" i="26"/>
  <c r="AS272" i="26"/>
  <c r="BD119" i="26"/>
  <c r="BF20" i="26"/>
  <c r="AQ237" i="26"/>
  <c r="AZ237" i="26" s="1" a="1"/>
  <c r="AZ237" i="26" s="1"/>
  <c r="AX237" i="26" s="1"/>
  <c r="AY237" i="26" s="1"/>
  <c r="AW28" i="26"/>
  <c r="AQ124" i="26"/>
  <c r="AZ124" i="26" s="1" a="1"/>
  <c r="AZ124" i="26" s="1"/>
  <c r="AX124" i="26" s="1"/>
  <c r="AY124" i="26" s="1"/>
  <c r="D918" i="22"/>
  <c r="BD57" i="26"/>
  <c r="BG319" i="26"/>
  <c r="BC55" i="26"/>
  <c r="BL55" i="26" s="1" a="1"/>
  <c r="BL55" i="26" s="1"/>
  <c r="BJ55" i="26" s="1"/>
  <c r="BK55" i="26" s="1"/>
  <c r="BH70" i="26"/>
  <c r="AK88" i="26"/>
  <c r="AP88" i="26" s="1"/>
  <c r="AJ180" i="26"/>
  <c r="BF61" i="26"/>
  <c r="C488" i="22"/>
  <c r="D25" i="22"/>
  <c r="F417" i="22"/>
  <c r="F133" i="26"/>
  <c r="AJ184" i="26"/>
  <c r="AO238" i="26"/>
  <c r="AF185" i="26"/>
  <c r="AK77" i="26"/>
  <c r="AP77" i="26" s="1"/>
  <c r="C806" i="22"/>
  <c r="AE140" i="26"/>
  <c r="D628" i="22"/>
  <c r="G67" i="26"/>
  <c r="BF199" i="26"/>
  <c r="BF200" i="26" s="1"/>
  <c r="BE134" i="26"/>
  <c r="BC66" i="26"/>
  <c r="BL66" i="26" s="1" a="1"/>
  <c r="BL66" i="26" s="1"/>
  <c r="BJ66" i="26" s="1"/>
  <c r="BK66" i="26" s="1"/>
  <c r="BE131" i="26"/>
  <c r="D171" i="22"/>
  <c r="AV114" i="26"/>
  <c r="D945" i="22"/>
  <c r="E102" i="26"/>
  <c r="AI319" i="26"/>
  <c r="BD199" i="26"/>
  <c r="BD200" i="26" s="1"/>
  <c r="BI354" i="26"/>
  <c r="BN354" i="26" s="1"/>
  <c r="AO50" i="26"/>
  <c r="D704" i="22"/>
  <c r="BH49" i="26"/>
  <c r="BA39" i="26"/>
  <c r="AK110" i="26"/>
  <c r="BM34" i="26"/>
  <c r="AW64" i="26"/>
  <c r="BB64" i="26" s="1"/>
  <c r="BH225" i="26"/>
  <c r="BM157" i="26"/>
  <c r="E761" i="22"/>
  <c r="D184" i="26"/>
  <c r="E777" i="22"/>
  <c r="AS67" i="26"/>
  <c r="AS146" i="26"/>
  <c r="AS147" i="26" s="1"/>
  <c r="D21" i="22"/>
  <c r="D36" i="26"/>
  <c r="BG161" i="26"/>
  <c r="BG253" i="26"/>
  <c r="F162" i="22"/>
  <c r="W59" i="26"/>
  <c r="F760" i="22"/>
  <c r="C899" i="22"/>
  <c r="BM35" i="26"/>
  <c r="D27" i="22"/>
  <c r="AO182" i="26"/>
  <c r="AQ193" i="26"/>
  <c r="AZ193" i="26" s="1" a="1"/>
  <c r="AZ193" i="26" s="1"/>
  <c r="AX193" i="26" s="1"/>
  <c r="AY193" i="26" s="1"/>
  <c r="AE114" i="26"/>
  <c r="E190" i="26"/>
  <c r="F260" i="26"/>
  <c r="W199" i="26"/>
  <c r="G287" i="26"/>
  <c r="BA60" i="26"/>
  <c r="AI250" i="26"/>
  <c r="BA173" i="26"/>
  <c r="BE52" i="26"/>
  <c r="E137" i="22"/>
  <c r="BH126" i="26"/>
  <c r="AQ71" i="26"/>
  <c r="AZ71" i="26" s="1" a="1"/>
  <c r="AZ71" i="26" s="1"/>
  <c r="AX71" i="26" s="1"/>
  <c r="AY71" i="26" s="1"/>
  <c r="AS48" i="26"/>
  <c r="F793" i="22"/>
  <c r="W131" i="26"/>
  <c r="C9" i="22"/>
  <c r="D158" i="22"/>
  <c r="F441" i="22"/>
  <c r="W141" i="26"/>
  <c r="F826" i="22"/>
  <c r="AQ131" i="26"/>
  <c r="AZ131" i="26" s="1" a="1"/>
  <c r="AZ131" i="26" s="1"/>
  <c r="AW319" i="26"/>
  <c r="BB319" i="26" s="1"/>
  <c r="AJ338" i="26"/>
  <c r="AI99" i="26"/>
  <c r="D364" i="22"/>
  <c r="AW74" i="26"/>
  <c r="BB74" i="26" s="1"/>
  <c r="AE91" i="26"/>
  <c r="C333" i="22"/>
  <c r="AT312" i="26"/>
  <c r="C109" i="22"/>
  <c r="AT194" i="26"/>
  <c r="D287" i="22"/>
  <c r="D643" i="22"/>
  <c r="G72" i="26"/>
  <c r="C75" i="22"/>
  <c r="F186" i="26"/>
  <c r="BM95" i="26"/>
  <c r="AT225" i="26"/>
  <c r="BI112" i="26"/>
  <c r="BN112" i="26" s="1"/>
  <c r="BG35" i="26"/>
  <c r="E680" i="22"/>
  <c r="AJ60" i="26"/>
  <c r="C669" i="22"/>
  <c r="D109" i="26"/>
  <c r="AO43" i="26"/>
  <c r="AQ232" i="26"/>
  <c r="AV141" i="26"/>
  <c r="AS38" i="26"/>
  <c r="D300" i="22"/>
  <c r="F535" i="22"/>
  <c r="D48" i="22"/>
  <c r="F154" i="26"/>
  <c r="AF39" i="26"/>
  <c r="AV248" i="26"/>
  <c r="AT341" i="26"/>
  <c r="AF33" i="26"/>
  <c r="E463" i="22"/>
  <c r="D100" i="22"/>
  <c r="AK137" i="26"/>
  <c r="AP137" i="26" s="1"/>
  <c r="F902" i="22"/>
  <c r="BA230" i="26"/>
  <c r="F724" i="22"/>
  <c r="AJ192" i="26"/>
  <c r="E845" i="22"/>
  <c r="C154" i="22"/>
  <c r="F775" i="22"/>
  <c r="W188" i="26"/>
  <c r="BC73" i="26"/>
  <c r="BL73" i="26" s="1" a="1"/>
  <c r="BL73" i="26" s="1"/>
  <c r="BJ73" i="26" s="1"/>
  <c r="BK73" i="26" s="1"/>
  <c r="AR83" i="26"/>
  <c r="C957" i="22"/>
  <c r="C155" i="26"/>
  <c r="BI30" i="26"/>
  <c r="BN30" i="26" s="1"/>
  <c r="BC105" i="26"/>
  <c r="BL105" i="26" s="1" a="1"/>
  <c r="BL105" i="26" s="1"/>
  <c r="C890" i="22"/>
  <c r="H58" i="26"/>
  <c r="BD36" i="26"/>
  <c r="AJ84" i="26"/>
  <c r="E271" i="22"/>
  <c r="H29" i="26"/>
  <c r="E477" i="22"/>
  <c r="D935" i="22"/>
  <c r="C545" i="22"/>
  <c r="H94" i="26"/>
  <c r="C707" i="22"/>
  <c r="BF157" i="26"/>
  <c r="AW230" i="26"/>
  <c r="AE39" i="26"/>
  <c r="BD139" i="26"/>
  <c r="E249" i="22"/>
  <c r="D875" i="22"/>
  <c r="BH92" i="26"/>
  <c r="D846" i="22"/>
  <c r="BG32" i="26"/>
  <c r="C804" i="22"/>
  <c r="AW129" i="26"/>
  <c r="BB129" i="26" s="1"/>
  <c r="E771" i="22"/>
  <c r="C324" i="22"/>
  <c r="D711" i="22"/>
  <c r="F543" i="22"/>
  <c r="AJ333" i="26"/>
  <c r="AW123" i="26"/>
  <c r="BB123" i="26" s="1"/>
  <c r="AG134" i="26"/>
  <c r="AF132" i="26"/>
  <c r="BM104" i="26"/>
  <c r="C544" i="22"/>
  <c r="E553" i="22"/>
  <c r="F893" i="22"/>
  <c r="BA118" i="26"/>
  <c r="BD105" i="26"/>
  <c r="AH90" i="26"/>
  <c r="AJ127" i="26"/>
  <c r="AI76" i="26"/>
  <c r="C579" i="22"/>
  <c r="E589" i="22"/>
  <c r="F845" i="22"/>
  <c r="AT152" i="26"/>
  <c r="AV174" i="26"/>
  <c r="AS115" i="26"/>
  <c r="AE23" i="26"/>
  <c r="BM59" i="26"/>
  <c r="BI251" i="26"/>
  <c r="BN251" i="26" s="1"/>
  <c r="E467" i="22"/>
  <c r="AK49" i="26"/>
  <c r="AP49" i="26" s="1"/>
  <c r="C541" i="22"/>
  <c r="BD81" i="26"/>
  <c r="C226" i="22"/>
  <c r="BF60" i="26"/>
  <c r="D381" i="22"/>
  <c r="D762" i="22"/>
  <c r="D798" i="22"/>
  <c r="D312" i="26"/>
  <c r="AO192" i="26"/>
  <c r="AW47" i="26"/>
  <c r="BB47" i="26" s="1"/>
  <c r="D740" i="22"/>
  <c r="C39" i="26"/>
  <c r="AR44" i="26"/>
  <c r="AV82" i="26"/>
  <c r="D222" i="22"/>
  <c r="G247" i="26"/>
  <c r="AS39" i="26"/>
  <c r="BM93" i="26"/>
  <c r="F367" i="22"/>
  <c r="F675" i="22"/>
  <c r="E567" i="22"/>
  <c r="D501" i="22"/>
  <c r="D579" i="22"/>
  <c r="D45" i="22"/>
  <c r="AO45" i="26"/>
  <c r="C597" i="22"/>
  <c r="E574" i="22"/>
  <c r="C118" i="22"/>
  <c r="E341" i="22"/>
  <c r="E40" i="22"/>
  <c r="C724" i="22"/>
  <c r="E93" i="22"/>
  <c r="AV279" i="26"/>
  <c r="E73" i="22"/>
  <c r="F43" i="22"/>
  <c r="F781" i="22"/>
  <c r="BG153" i="26"/>
  <c r="D966" i="22"/>
  <c r="D403" i="22"/>
  <c r="D291" i="22"/>
  <c r="AV354" i="26"/>
  <c r="C259" i="22"/>
  <c r="D297" i="22"/>
  <c r="F734" i="22"/>
  <c r="E29" i="22"/>
  <c r="C901" i="22"/>
  <c r="C552" i="22"/>
  <c r="BA53" i="26"/>
  <c r="BF50" i="26"/>
  <c r="AR290" i="26"/>
  <c r="AR111" i="26"/>
  <c r="AW45" i="26"/>
  <c r="E291" i="22"/>
  <c r="E404" i="22"/>
  <c r="W177" i="26"/>
  <c r="BI34" i="26"/>
  <c r="AS262" i="26"/>
  <c r="AQ251" i="26"/>
  <c r="AZ251" i="26" s="1" a="1"/>
  <c r="AZ251" i="26" s="1"/>
  <c r="AX251" i="26" s="1"/>
  <c r="AY251" i="26" s="1"/>
  <c r="AG125" i="26"/>
  <c r="AF75" i="26"/>
  <c r="D822" i="22"/>
  <c r="D179" i="22"/>
  <c r="H156" i="26"/>
  <c r="BI318" i="26"/>
  <c r="BN318" i="26" s="1"/>
  <c r="BG178" i="26"/>
  <c r="AG68" i="26"/>
  <c r="AT163" i="26"/>
  <c r="AV88" i="26"/>
  <c r="D887" i="22"/>
  <c r="E926" i="22"/>
  <c r="C113" i="26"/>
  <c r="C175" i="22"/>
  <c r="C722" i="22"/>
  <c r="C620" i="22"/>
  <c r="C130" i="22"/>
  <c r="D630" i="22"/>
  <c r="C213" i="26"/>
  <c r="G283" i="26"/>
  <c r="C507" i="22"/>
  <c r="E734" i="22"/>
  <c r="E591" i="22"/>
  <c r="E297" i="22"/>
  <c r="F315" i="22"/>
  <c r="D877" i="22"/>
  <c r="AV102" i="26"/>
  <c r="D539" i="22"/>
  <c r="F210" i="22"/>
  <c r="AW136" i="26"/>
  <c r="BB136" i="26" s="1"/>
  <c r="BH125" i="26"/>
  <c r="F823" i="22"/>
  <c r="D734" i="22"/>
  <c r="W204" i="26"/>
  <c r="AW104" i="26"/>
  <c r="BB104" i="26" s="1"/>
  <c r="AO120" i="26"/>
  <c r="AU81" i="26"/>
  <c r="BG194" i="26"/>
  <c r="BD66" i="26"/>
  <c r="D750" i="22"/>
  <c r="F545" i="22"/>
  <c r="C327" i="26"/>
  <c r="AF316" i="26"/>
  <c r="AF81" i="26"/>
  <c r="AO39" i="26"/>
  <c r="BM41" i="26"/>
  <c r="AR62" i="26"/>
  <c r="E642" i="22"/>
  <c r="D882" i="22"/>
  <c r="W163" i="26"/>
  <c r="E948" i="22"/>
  <c r="D552" i="22"/>
  <c r="F353" i="26"/>
  <c r="D451" i="22"/>
  <c r="E263" i="22"/>
  <c r="E320" i="22"/>
  <c r="H100" i="26"/>
  <c r="C795" i="22"/>
  <c r="C215" i="22"/>
  <c r="D879" i="22"/>
  <c r="D838" i="22"/>
  <c r="D55" i="22"/>
  <c r="AV321" i="26"/>
  <c r="BF43" i="26"/>
  <c r="F338" i="22"/>
  <c r="C451" i="22"/>
  <c r="AG41" i="26"/>
  <c r="AI50" i="26"/>
  <c r="C934" i="22"/>
  <c r="D673" i="22"/>
  <c r="F416" i="22"/>
  <c r="AE135" i="26"/>
  <c r="C47" i="22"/>
  <c r="AI90" i="26"/>
  <c r="C413" i="22"/>
  <c r="C817" i="22"/>
  <c r="C322" i="22"/>
  <c r="AU184" i="26"/>
  <c r="C649" i="22"/>
  <c r="D975" i="22"/>
  <c r="F360" i="22"/>
  <c r="AV134" i="26"/>
  <c r="D767" i="22"/>
  <c r="C425" i="22"/>
  <c r="E523" i="22"/>
  <c r="D276" i="22"/>
  <c r="F273" i="22"/>
  <c r="D645" i="22"/>
  <c r="F990" i="22"/>
  <c r="D123" i="26"/>
  <c r="BG72" i="26"/>
  <c r="AJ100" i="26"/>
  <c r="AJ164" i="26"/>
  <c r="BM107" i="26"/>
  <c r="D472" i="22"/>
  <c r="C586" i="22"/>
  <c r="C25" i="22"/>
  <c r="H93" i="26"/>
  <c r="AU129" i="26"/>
  <c r="AT98" i="26"/>
  <c r="D70" i="22"/>
  <c r="C341" i="22"/>
  <c r="AJ272" i="26"/>
  <c r="AJ21" i="26"/>
  <c r="D702" i="22"/>
  <c r="D715" i="22"/>
  <c r="E846" i="22"/>
  <c r="G29" i="26"/>
  <c r="F176" i="26"/>
  <c r="E321" i="22"/>
  <c r="BF117" i="26"/>
  <c r="BE130" i="26"/>
  <c r="BM103" i="26"/>
  <c r="E372" i="22"/>
  <c r="F404" i="22"/>
  <c r="C684" i="22"/>
  <c r="E623" i="22"/>
  <c r="BM16" i="26"/>
  <c r="AQ94" i="26"/>
  <c r="E173" i="22"/>
  <c r="E890" i="22"/>
  <c r="E340" i="22"/>
  <c r="AW19" i="26"/>
  <c r="BB19" i="26" s="1"/>
  <c r="C982" i="22"/>
  <c r="D5" i="22"/>
  <c r="AG32" i="26"/>
  <c r="BM81" i="26"/>
  <c r="F386" i="22"/>
  <c r="E74" i="22"/>
  <c r="F837" i="22"/>
  <c r="BD137" i="26"/>
  <c r="E445" i="22"/>
  <c r="AF192" i="26"/>
  <c r="C753" i="22"/>
  <c r="AF63" i="26"/>
  <c r="E68" i="22"/>
  <c r="BF36" i="26"/>
  <c r="C677" i="22"/>
  <c r="AR154" i="26"/>
  <c r="E316" i="22"/>
  <c r="AW126" i="26"/>
  <c r="BB126" i="26" s="1"/>
  <c r="F920" i="22"/>
  <c r="D641" i="22"/>
  <c r="D764" i="22"/>
  <c r="BD87" i="26"/>
  <c r="D383" i="22"/>
  <c r="E526" i="22"/>
  <c r="E704" i="22"/>
  <c r="AK90" i="26"/>
  <c r="AP90" i="26" s="1"/>
  <c r="C762" i="22"/>
  <c r="C489" i="22"/>
  <c r="F316" i="26"/>
  <c r="H357" i="26"/>
  <c r="C78" i="26"/>
  <c r="H90" i="26"/>
  <c r="H282" i="26"/>
  <c r="E518" i="22"/>
  <c r="C184" i="22"/>
  <c r="F86" i="22"/>
  <c r="F588" i="22"/>
  <c r="AU113" i="26"/>
  <c r="F410" i="22"/>
  <c r="AI42" i="26"/>
  <c r="BG165" i="26"/>
  <c r="F188" i="22"/>
  <c r="D180" i="22"/>
  <c r="E416" i="22"/>
  <c r="F455" i="22"/>
  <c r="E841" i="22"/>
  <c r="C421" i="22"/>
  <c r="F449" i="22"/>
  <c r="D284" i="26"/>
  <c r="F499" i="22"/>
  <c r="AR93" i="26"/>
  <c r="F829" i="22"/>
  <c r="F862" i="22"/>
  <c r="AI249" i="26"/>
  <c r="C43" i="22"/>
  <c r="BA45" i="26"/>
  <c r="AT67" i="26"/>
  <c r="E45" i="22"/>
  <c r="AS166" i="26"/>
  <c r="D172" i="22"/>
  <c r="D29" i="22"/>
  <c r="BF273" i="26"/>
  <c r="D123" i="22"/>
  <c r="BD84" i="26"/>
  <c r="BG37" i="26"/>
  <c r="C447" i="22"/>
  <c r="AU17" i="26"/>
  <c r="F46" i="22"/>
  <c r="D949" i="22"/>
  <c r="BG311" i="26"/>
  <c r="E858" i="22"/>
  <c r="AW134" i="26"/>
  <c r="BB134" i="26" s="1"/>
  <c r="BF75" i="26"/>
  <c r="C787" i="22"/>
  <c r="C811" i="22"/>
  <c r="D452" i="22"/>
  <c r="E114" i="22"/>
  <c r="E493" i="22"/>
  <c r="F908" i="22"/>
  <c r="D946" i="22"/>
  <c r="W273" i="26"/>
  <c r="E755" i="22"/>
  <c r="E661" i="22"/>
  <c r="AH125" i="26"/>
  <c r="E670" i="22"/>
  <c r="C927" i="22"/>
  <c r="E992" i="22"/>
  <c r="AH253" i="26"/>
  <c r="C689" i="22"/>
  <c r="D819" i="22"/>
  <c r="F269" i="22"/>
  <c r="AG345" i="26"/>
  <c r="F477" i="22"/>
  <c r="BG169" i="26"/>
  <c r="BI114" i="26"/>
  <c r="AT45" i="26"/>
  <c r="E391" i="22"/>
  <c r="F996" i="22"/>
  <c r="AS117" i="26"/>
  <c r="C351" i="22"/>
  <c r="C185" i="22"/>
  <c r="C86" i="26"/>
  <c r="G313" i="26"/>
  <c r="D757" i="22"/>
  <c r="AH316" i="26"/>
  <c r="BA17" i="26"/>
  <c r="E281" i="22"/>
  <c r="F489" i="22"/>
  <c r="AU268" i="26"/>
  <c r="AU291" i="26" s="1"/>
  <c r="BH112" i="26"/>
  <c r="C792" i="22"/>
  <c r="C37" i="22"/>
  <c r="AK75" i="26"/>
  <c r="AP75" i="26" s="1"/>
  <c r="AK47" i="26"/>
  <c r="AP47" i="26" s="1"/>
  <c r="C869" i="22"/>
  <c r="F21" i="22"/>
  <c r="F487" i="22"/>
  <c r="C21" i="26"/>
  <c r="G137" i="26"/>
  <c r="D659" i="22"/>
  <c r="D97" i="26"/>
  <c r="AT330" i="26"/>
  <c r="AT23" i="26"/>
  <c r="AW38" i="26"/>
  <c r="BB38" i="26" s="1"/>
  <c r="BM39" i="26"/>
  <c r="AU125" i="26"/>
  <c r="E492" i="22"/>
  <c r="BD22" i="26"/>
  <c r="C20" i="26"/>
  <c r="BA43" i="26"/>
  <c r="BG188" i="26"/>
  <c r="AE106" i="26"/>
  <c r="AI73" i="26"/>
  <c r="BG57" i="26"/>
  <c r="C737" i="22"/>
  <c r="AH14" i="26"/>
  <c r="D262" i="26"/>
  <c r="AV104" i="26"/>
  <c r="BM52" i="26"/>
  <c r="AV95" i="26"/>
  <c r="AQ170" i="26"/>
  <c r="AZ170" i="26" s="1" a="1"/>
  <c r="AZ170" i="26" s="1"/>
  <c r="AX170" i="26" s="1"/>
  <c r="AY170" i="26" s="1"/>
  <c r="AI47" i="26"/>
  <c r="E133" i="22"/>
  <c r="C930" i="22"/>
  <c r="C315" i="26"/>
  <c r="F73" i="22"/>
  <c r="D82" i="22"/>
  <c r="C141" i="26"/>
  <c r="H23" i="26"/>
  <c r="D33" i="26"/>
  <c r="G54" i="26"/>
  <c r="E92" i="22"/>
  <c r="E375" i="22"/>
  <c r="AU361" i="26"/>
  <c r="AO157" i="26"/>
  <c r="AH47" i="26"/>
  <c r="AE219" i="26"/>
  <c r="BE103" i="26"/>
  <c r="C35" i="22"/>
  <c r="D979" i="22"/>
  <c r="D315" i="26"/>
  <c r="AF269" i="26"/>
  <c r="AT114" i="26"/>
  <c r="E582" i="22"/>
  <c r="F604" i="22"/>
  <c r="D192" i="26"/>
  <c r="AS219" i="26"/>
  <c r="AR99" i="26"/>
  <c r="BF127" i="26"/>
  <c r="AS15" i="26"/>
  <c r="BH84" i="26"/>
  <c r="F642" i="22"/>
  <c r="F366" i="22"/>
  <c r="G276" i="26"/>
  <c r="AG237" i="26"/>
  <c r="BC53" i="26"/>
  <c r="BL53" i="26" s="1" a="1"/>
  <c r="BL53" i="26" s="1"/>
  <c r="BD15" i="26"/>
  <c r="BA131" i="26"/>
  <c r="F805" i="22"/>
  <c r="C170" i="22"/>
  <c r="D457" i="22"/>
  <c r="E194" i="26"/>
  <c r="D773" i="22"/>
  <c r="E21" i="22"/>
  <c r="C280" i="26"/>
  <c r="F303" i="26"/>
  <c r="C278" i="26"/>
  <c r="D426" i="22"/>
  <c r="C686" i="22"/>
  <c r="D507" i="22"/>
  <c r="AO96" i="26"/>
  <c r="AE63" i="26"/>
  <c r="AJ12" i="26"/>
  <c r="AG45" i="26"/>
  <c r="AS154" i="26"/>
  <c r="C784" i="22"/>
  <c r="D870" i="22"/>
  <c r="C44" i="26"/>
  <c r="BC16" i="26"/>
  <c r="BL16" i="26" s="1" a="1"/>
  <c r="BL16" i="26" s="1"/>
  <c r="BJ16" i="26" s="1"/>
  <c r="BK16" i="26" s="1"/>
  <c r="E223" i="22"/>
  <c r="E107" i="26"/>
  <c r="C971" i="22"/>
  <c r="E598" i="22"/>
  <c r="AU40" i="26"/>
  <c r="C129" i="22"/>
  <c r="AW108" i="26"/>
  <c r="BB108" i="26" s="1"/>
  <c r="BI119" i="26"/>
  <c r="BN119" i="26" s="1"/>
  <c r="E952" i="22"/>
  <c r="C182" i="26"/>
  <c r="BD185" i="26"/>
  <c r="AS98" i="26"/>
  <c r="D977" i="22"/>
  <c r="F263" i="26"/>
  <c r="BG213" i="26"/>
  <c r="AR40" i="26"/>
  <c r="F505" i="22"/>
  <c r="D11" i="26"/>
  <c r="E468" i="22"/>
  <c r="F37" i="22"/>
  <c r="D371" i="22"/>
  <c r="F912" i="22"/>
  <c r="AH101" i="26"/>
  <c r="AV33" i="26"/>
  <c r="D843" i="22"/>
  <c r="C99" i="22"/>
  <c r="C905" i="22"/>
  <c r="C208" i="22"/>
  <c r="D267" i="22"/>
  <c r="D307" i="22"/>
  <c r="BD19" i="26"/>
  <c r="C838" i="22"/>
  <c r="AT151" i="26"/>
  <c r="C560" i="22"/>
  <c r="D570" i="22"/>
  <c r="C506" i="22"/>
  <c r="AW111" i="26"/>
  <c r="BB111" i="26" s="1"/>
  <c r="F984" i="22"/>
  <c r="F783" i="22"/>
  <c r="F195" i="22"/>
  <c r="AJ16" i="26"/>
  <c r="F307" i="22"/>
  <c r="D593" i="22"/>
  <c r="AE30" i="26"/>
  <c r="C569" i="22"/>
  <c r="C688" i="22"/>
  <c r="F467" i="22"/>
  <c r="C680" i="22"/>
  <c r="D131" i="22"/>
  <c r="D951" i="22"/>
  <c r="AF124" i="26"/>
  <c r="AW177" i="26"/>
  <c r="BB177" i="26" s="1"/>
  <c r="AS58" i="26"/>
  <c r="BA50" i="26"/>
  <c r="D455" i="22"/>
  <c r="AT79" i="26"/>
  <c r="AQ169" i="26"/>
  <c r="AZ169" i="26" s="1" a="1"/>
  <c r="AZ169" i="26" s="1"/>
  <c r="AX169" i="26" s="1"/>
  <c r="AY169" i="26" s="1"/>
  <c r="BF277" i="26"/>
  <c r="F586" i="22"/>
  <c r="G159" i="26"/>
  <c r="F872" i="22"/>
  <c r="BA275" i="26"/>
  <c r="AO165" i="26"/>
  <c r="AJ281" i="26"/>
  <c r="AQ140" i="26"/>
  <c r="E276" i="22"/>
  <c r="E659" i="22"/>
  <c r="BH62" i="26"/>
  <c r="C533" i="22"/>
  <c r="AI46" i="26"/>
  <c r="E377" i="22"/>
  <c r="BM32" i="26"/>
  <c r="D1000" i="22"/>
  <c r="H277" i="26"/>
  <c r="E565" i="22"/>
  <c r="D499" i="22"/>
  <c r="E812" i="22"/>
  <c r="BI181" i="26"/>
  <c r="BN181" i="26" s="1"/>
  <c r="AO112" i="26"/>
  <c r="AG205" i="26"/>
  <c r="BH131" i="26"/>
  <c r="E799" i="22"/>
  <c r="C115" i="22"/>
  <c r="F653" i="22"/>
  <c r="BI328" i="26"/>
  <c r="BN328" i="26" s="1"/>
  <c r="AQ109" i="26"/>
  <c r="AZ109" i="26" s="1" a="1"/>
  <c r="AZ109" i="26" s="1"/>
  <c r="AX109" i="26" s="1"/>
  <c r="AY109" i="26" s="1"/>
  <c r="BD179" i="26"/>
  <c r="AT296" i="26"/>
  <c r="AE224" i="26"/>
  <c r="C456" i="22"/>
  <c r="F185" i="22"/>
  <c r="D143" i="22"/>
  <c r="AK234" i="26"/>
  <c r="AP234" i="26" s="1"/>
  <c r="BC35" i="26"/>
  <c r="AJ232" i="26"/>
  <c r="AG59" i="26"/>
  <c r="AI190" i="26"/>
  <c r="F572" i="22"/>
  <c r="C770" i="22"/>
  <c r="BE125" i="26"/>
  <c r="F552" i="22"/>
  <c r="F296" i="22"/>
  <c r="D395" i="22"/>
  <c r="D503" i="22"/>
  <c r="E16" i="22"/>
  <c r="C469" i="22"/>
  <c r="C759" i="22"/>
  <c r="AG86" i="26"/>
  <c r="AU92" i="26"/>
  <c r="BA35" i="26"/>
  <c r="E652" i="22"/>
  <c r="BE289" i="26"/>
  <c r="BI43" i="26"/>
  <c r="BN43" i="26" s="1"/>
  <c r="AR129" i="26"/>
  <c r="D86" i="22"/>
  <c r="AO131" i="26"/>
  <c r="AW32" i="26"/>
  <c r="BB32" i="26" s="1"/>
  <c r="AQ21" i="26"/>
  <c r="AZ21" i="26" s="1" a="1"/>
  <c r="AZ21" i="26" s="1"/>
  <c r="AX21" i="26" s="1"/>
  <c r="AY21" i="26" s="1"/>
  <c r="AO33" i="26"/>
  <c r="AH65" i="26"/>
  <c r="D112" i="22"/>
  <c r="F544" i="22"/>
  <c r="F197" i="22"/>
  <c r="F504" i="22"/>
  <c r="BH17" i="26"/>
  <c r="BI356" i="26"/>
  <c r="BN356" i="26" s="1"/>
  <c r="BF116" i="26"/>
  <c r="BA262" i="26"/>
  <c r="AT115" i="26"/>
  <c r="E947" i="22"/>
  <c r="C164" i="22"/>
  <c r="F857" i="22"/>
  <c r="D15" i="22"/>
  <c r="D699" i="22"/>
  <c r="C888" i="22"/>
  <c r="F117" i="22"/>
  <c r="C114" i="22"/>
  <c r="C815" i="22"/>
  <c r="D931" i="22"/>
  <c r="E433" i="22"/>
  <c r="AH190" i="26"/>
  <c r="BD212" i="26"/>
  <c r="AG326" i="26"/>
  <c r="AE232" i="26"/>
  <c r="BI188" i="26"/>
  <c r="C809" i="22"/>
  <c r="F691" i="22"/>
  <c r="C225" i="22"/>
  <c r="AU245" i="26"/>
  <c r="AU249" i="26"/>
  <c r="BF11" i="26"/>
  <c r="BD165" i="26"/>
  <c r="AJ30" i="26"/>
  <c r="C872" i="22"/>
  <c r="F672" i="22"/>
  <c r="C671" i="22"/>
  <c r="BF279" i="26"/>
  <c r="BE118" i="26"/>
  <c r="AI102" i="26"/>
  <c r="BI205" i="26"/>
  <c r="BN205" i="26" s="1"/>
  <c r="BM130" i="26"/>
  <c r="C990" i="22"/>
  <c r="C274" i="22"/>
  <c r="F12" i="22"/>
  <c r="C248" i="22"/>
  <c r="F580" i="22"/>
  <c r="E708" i="22"/>
  <c r="D382" i="22"/>
  <c r="F855" i="22"/>
  <c r="F418" i="22"/>
  <c r="F94" i="22"/>
  <c r="BH188" i="26"/>
  <c r="AI77" i="26"/>
  <c r="BH13" i="26"/>
  <c r="E740" i="22"/>
  <c r="BG91" i="26"/>
  <c r="AF164" i="26"/>
  <c r="D795" i="22"/>
  <c r="F69" i="22"/>
  <c r="AQ102" i="26"/>
  <c r="AZ102" i="26" s="1" a="1"/>
  <c r="AZ102" i="26" s="1"/>
  <c r="AX102" i="26" s="1"/>
  <c r="AY102" i="26" s="1"/>
  <c r="BH10" i="26"/>
  <c r="D99" i="22"/>
  <c r="E979" i="22"/>
  <c r="AQ280" i="26"/>
  <c r="AE120" i="26"/>
  <c r="BG77" i="26"/>
  <c r="E135" i="22"/>
  <c r="AE249" i="26"/>
  <c r="AU351" i="26"/>
  <c r="C138" i="22"/>
  <c r="F481" i="22"/>
  <c r="D162" i="22"/>
  <c r="C290" i="22"/>
  <c r="E48" i="22"/>
  <c r="C223" i="22"/>
  <c r="BD117" i="26"/>
  <c r="AH205" i="26"/>
  <c r="F413" i="22"/>
  <c r="E136" i="22"/>
  <c r="AK111" i="26"/>
  <c r="AP111" i="26" s="1"/>
  <c r="C10" i="22"/>
  <c r="F132" i="22"/>
  <c r="F881" i="22"/>
  <c r="BH272" i="26"/>
  <c r="F25" i="22"/>
  <c r="C143" i="22"/>
  <c r="F394" i="22"/>
  <c r="C683" i="22"/>
  <c r="F620" i="22"/>
  <c r="E127" i="22"/>
  <c r="G53" i="26"/>
  <c r="AS244" i="26"/>
  <c r="D649" i="22"/>
  <c r="F432" i="22"/>
  <c r="F824" i="22"/>
  <c r="E638" i="22"/>
  <c r="F617" i="22"/>
  <c r="C590" i="22"/>
  <c r="H67" i="26"/>
  <c r="AS336" i="26"/>
  <c r="E923" i="22"/>
  <c r="D488" i="22"/>
  <c r="C265" i="22"/>
  <c r="D476" i="22"/>
  <c r="E941" i="22"/>
  <c r="F655" i="22"/>
  <c r="H43" i="26"/>
  <c r="AS75" i="26"/>
  <c r="D525" i="22"/>
  <c r="C747" i="22"/>
  <c r="F890" i="22"/>
  <c r="C646" i="22"/>
  <c r="D763" i="22"/>
  <c r="F767" i="22"/>
  <c r="C179" i="26"/>
  <c r="F339" i="22"/>
  <c r="F806" i="22"/>
  <c r="E825" i="22"/>
  <c r="C18" i="22"/>
  <c r="E287" i="22"/>
  <c r="H247" i="26"/>
  <c r="E270" i="22"/>
  <c r="W125" i="26"/>
  <c r="BH164" i="26"/>
  <c r="BG114" i="26"/>
  <c r="AR124" i="26"/>
  <c r="AH68" i="26"/>
  <c r="BI35" i="26"/>
  <c r="BN35" i="26" s="1"/>
  <c r="C700" i="22"/>
  <c r="F228" i="22"/>
  <c r="D243" i="26"/>
  <c r="BI296" i="26"/>
  <c r="BN296" i="26" s="1"/>
  <c r="E86" i="22"/>
  <c r="F871" i="22"/>
  <c r="C368" i="22"/>
  <c r="AI136" i="26"/>
  <c r="AV96" i="26"/>
  <c r="D606" i="22"/>
  <c r="F556" i="22"/>
  <c r="C832" i="22"/>
  <c r="E618" i="22"/>
  <c r="C473" i="22"/>
  <c r="D962" i="22"/>
  <c r="AJ109" i="26"/>
  <c r="AR48" i="26"/>
  <c r="D65" i="22"/>
  <c r="F983" i="22"/>
  <c r="C498" i="22"/>
  <c r="C819" i="22"/>
  <c r="E211" i="22"/>
  <c r="C233" i="22"/>
  <c r="F940" i="22"/>
  <c r="C600" i="22"/>
  <c r="F310" i="22"/>
  <c r="F150" i="22"/>
  <c r="F778" i="22"/>
  <c r="AG112" i="26"/>
  <c r="C346" i="22"/>
  <c r="E47" i="22"/>
  <c r="W63" i="26"/>
  <c r="AR316" i="26"/>
  <c r="AS18" i="26"/>
  <c r="AJ55" i="26"/>
  <c r="AV13" i="26"/>
  <c r="F253" i="22"/>
  <c r="F553" i="22"/>
  <c r="F63" i="22"/>
  <c r="E274" i="26"/>
  <c r="BD28" i="26"/>
  <c r="C325" i="22"/>
  <c r="D586" i="22"/>
  <c r="C369" i="22"/>
  <c r="E351" i="22"/>
  <c r="D392" i="22"/>
  <c r="AR85" i="26"/>
  <c r="D225" i="22"/>
  <c r="E171" i="22"/>
  <c r="C161" i="22"/>
  <c r="BH119" i="26"/>
  <c r="E426" i="22"/>
  <c r="E849" i="22"/>
  <c r="E559" i="22"/>
  <c r="BE44" i="26"/>
  <c r="C294" i="22"/>
  <c r="D809" i="22"/>
  <c r="D537" i="22"/>
  <c r="C998" i="22"/>
  <c r="E458" i="22"/>
  <c r="E749" i="22"/>
  <c r="F320" i="22"/>
  <c r="C745" i="22"/>
  <c r="F267" i="22"/>
  <c r="D311" i="22"/>
  <c r="C976" i="22"/>
  <c r="AI65" i="26"/>
  <c r="AK52" i="26"/>
  <c r="AP52" i="26" s="1"/>
  <c r="E226" i="22"/>
  <c r="C945" i="22"/>
  <c r="E104" i="22"/>
  <c r="D895" i="22"/>
  <c r="AH79" i="26"/>
  <c r="F518" i="22"/>
  <c r="C133" i="22"/>
  <c r="D204" i="26"/>
  <c r="AU52" i="26"/>
  <c r="D691" i="22"/>
  <c r="E496" i="22"/>
  <c r="D98" i="26"/>
  <c r="F673" i="22"/>
  <c r="E141" i="26"/>
  <c r="C913" i="22"/>
  <c r="E832" i="22"/>
  <c r="AV361" i="26"/>
  <c r="AJ86" i="26"/>
  <c r="C522" i="22"/>
  <c r="D245" i="26"/>
  <c r="E396" i="22"/>
  <c r="E715" i="22"/>
  <c r="F147" i="22"/>
  <c r="F280" i="22"/>
  <c r="AW244" i="26"/>
  <c r="BB244" i="26" s="1"/>
  <c r="AT118" i="26"/>
  <c r="E388" i="22"/>
  <c r="BD79" i="26"/>
  <c r="AH122" i="26"/>
  <c r="C287" i="22"/>
  <c r="E167" i="26"/>
  <c r="AF109" i="26"/>
  <c r="AS100" i="26"/>
  <c r="BI103" i="26"/>
  <c r="BN103" i="26" s="1"/>
  <c r="C60" i="22"/>
  <c r="BM48" i="26"/>
  <c r="AO51" i="26"/>
  <c r="C230" i="26"/>
  <c r="E883" i="22"/>
  <c r="G277" i="26"/>
  <c r="E57" i="22"/>
  <c r="C108" i="26"/>
  <c r="E424" i="22"/>
  <c r="F315" i="26"/>
  <c r="C491" i="22"/>
  <c r="E729" i="22"/>
  <c r="BG31" i="26"/>
  <c r="D357" i="22"/>
  <c r="D722" i="22"/>
  <c r="D955" i="22"/>
  <c r="AO16" i="26"/>
  <c r="E387" i="22"/>
  <c r="C86" i="22"/>
  <c r="C860" i="22"/>
  <c r="AI59" i="26"/>
  <c r="C730" i="22"/>
  <c r="E925" i="22"/>
  <c r="F123" i="22"/>
  <c r="E954" i="22"/>
  <c r="D658" i="22"/>
  <c r="E36" i="22"/>
  <c r="C575" i="22"/>
  <c r="D647" i="22"/>
  <c r="BM114" i="26"/>
  <c r="AG297" i="26"/>
  <c r="AR110" i="26"/>
  <c r="D554" i="22"/>
  <c r="AS45" i="26"/>
  <c r="BF246" i="26"/>
  <c r="AQ19" i="26"/>
  <c r="AZ19" i="26" s="1" a="1"/>
  <c r="AZ19" i="26" s="1"/>
  <c r="AX19" i="26" s="1"/>
  <c r="AY19" i="26" s="1"/>
  <c r="C83" i="22"/>
  <c r="AW131" i="26"/>
  <c r="BB131" i="26" s="1"/>
  <c r="E651" i="22"/>
  <c r="AE131" i="26"/>
  <c r="F567" i="22"/>
  <c r="E876" i="22"/>
  <c r="D826" i="22"/>
  <c r="C402" i="22"/>
  <c r="D177" i="26"/>
  <c r="AO180" i="26"/>
  <c r="BD120" i="26"/>
  <c r="AR289" i="26"/>
  <c r="E730" i="22"/>
  <c r="AS73" i="26"/>
  <c r="AE76" i="26"/>
  <c r="E366" i="22"/>
  <c r="W103" i="26"/>
  <c r="AT10" i="26"/>
  <c r="AO164" i="26"/>
  <c r="AJ254" i="26"/>
  <c r="F562" i="22"/>
  <c r="D749" i="22"/>
  <c r="BD74" i="26"/>
  <c r="F15" i="22"/>
  <c r="F64" i="26"/>
  <c r="AJ118" i="26"/>
  <c r="AQ176" i="26"/>
  <c r="AI167" i="26"/>
  <c r="F152" i="22"/>
  <c r="D894" i="22"/>
  <c r="AV57" i="26"/>
  <c r="BF105" i="26"/>
  <c r="E397" i="22"/>
  <c r="BA67" i="26"/>
  <c r="D285" i="22"/>
  <c r="AG56" i="26"/>
  <c r="F408" i="22"/>
  <c r="C668" i="22"/>
  <c r="E449" i="22"/>
  <c r="F371" i="22"/>
  <c r="C926" i="22"/>
  <c r="F757" i="22"/>
  <c r="BH133" i="26"/>
  <c r="E70" i="22"/>
  <c r="C391" i="22"/>
  <c r="C155" i="22"/>
  <c r="AV109" i="26"/>
  <c r="F570" i="22"/>
  <c r="F701" i="22"/>
  <c r="AK189" i="26"/>
  <c r="AP189" i="26" s="1"/>
  <c r="D517" i="22"/>
  <c r="F647" i="22"/>
  <c r="BC12" i="26"/>
  <c r="BL12" i="26" s="1" a="1"/>
  <c r="BL12" i="26" s="1"/>
  <c r="BH183" i="26"/>
  <c r="BI100" i="26"/>
  <c r="BN100" i="26" s="1"/>
  <c r="D595" i="22"/>
  <c r="AU173" i="26"/>
  <c r="E580" i="22"/>
  <c r="C29" i="26"/>
  <c r="E379" i="22"/>
  <c r="H65" i="26"/>
  <c r="BG41" i="26"/>
  <c r="C277" i="26"/>
  <c r="AF48" i="26"/>
  <c r="AR58" i="26"/>
  <c r="F973" i="22"/>
  <c r="C243" i="26"/>
  <c r="AT89" i="26"/>
  <c r="AG58" i="26"/>
  <c r="F904" i="22"/>
  <c r="F72" i="26"/>
  <c r="AH137" i="26"/>
  <c r="C595" i="22"/>
  <c r="E284" i="22"/>
  <c r="D206" i="26"/>
  <c r="E742" i="22"/>
  <c r="H348" i="26"/>
  <c r="C637" i="22"/>
  <c r="AH10" i="26"/>
  <c r="AT65" i="26"/>
  <c r="D368" i="22"/>
  <c r="C885" i="22"/>
  <c r="F714" i="22"/>
  <c r="E272" i="22"/>
  <c r="D16" i="22"/>
  <c r="E980" i="22"/>
  <c r="D520" i="22"/>
  <c r="D138" i="22"/>
  <c r="D873" i="22"/>
  <c r="F415" i="22"/>
  <c r="C85" i="22"/>
  <c r="D161" i="22"/>
  <c r="AF121" i="26"/>
  <c r="E748" i="22"/>
  <c r="E487" i="22"/>
  <c r="E335" i="22"/>
  <c r="C54" i="22"/>
  <c r="E839" i="22"/>
  <c r="D302" i="22"/>
  <c r="D920" i="22"/>
  <c r="AG18" i="26"/>
  <c r="C58" i="22"/>
  <c r="E851" i="22"/>
  <c r="C453" i="22"/>
  <c r="D555" i="22"/>
  <c r="D215" i="22"/>
  <c r="C81" i="22"/>
  <c r="F603" i="22"/>
  <c r="C72" i="22"/>
  <c r="C181" i="26"/>
  <c r="C547" i="22"/>
  <c r="G345" i="26"/>
  <c r="BH79" i="26"/>
  <c r="C776" i="22"/>
  <c r="F50" i="22"/>
  <c r="C818" i="22"/>
  <c r="C720" i="22"/>
  <c r="E928" i="22"/>
  <c r="E819" i="22"/>
  <c r="C350" i="22"/>
  <c r="BF91" i="26"/>
  <c r="AG36" i="26"/>
  <c r="F511" i="22"/>
  <c r="D318" i="22"/>
  <c r="F606" i="22"/>
  <c r="E225" i="22"/>
  <c r="D631" i="22"/>
  <c r="C434" i="22"/>
  <c r="AO74" i="26"/>
  <c r="AQ88" i="26"/>
  <c r="AZ88" i="26" s="1" a="1"/>
  <c r="AZ88" i="26" s="1"/>
  <c r="AX88" i="26" s="1"/>
  <c r="AY88" i="26" s="1"/>
  <c r="C528" i="22"/>
  <c r="F390" i="22"/>
  <c r="F551" i="22"/>
  <c r="F215" i="22"/>
  <c r="D486" i="22"/>
  <c r="C594" i="22"/>
  <c r="AO146" i="26"/>
  <c r="AO147" i="26" s="1"/>
  <c r="AJ46" i="26"/>
  <c r="F482" i="22"/>
  <c r="E540" i="22"/>
  <c r="E407" i="22"/>
  <c r="F945" i="22"/>
  <c r="E411" i="22"/>
  <c r="F596" i="22"/>
  <c r="D584" i="22"/>
  <c r="D411" i="22"/>
  <c r="F666" i="22"/>
  <c r="F293" i="22"/>
  <c r="AR113" i="26"/>
  <c r="AV76" i="26"/>
  <c r="E369" i="22"/>
  <c r="C82" i="22"/>
  <c r="D23" i="22"/>
  <c r="C33" i="22"/>
  <c r="C713" i="22"/>
  <c r="D251" i="22"/>
  <c r="AW332" i="26"/>
  <c r="BB332" i="26" s="1"/>
  <c r="AQ74" i="26"/>
  <c r="AZ74" i="26" s="1" a="1"/>
  <c r="AZ74" i="26" s="1"/>
  <c r="AX74" i="26" s="1"/>
  <c r="AY74" i="26" s="1"/>
  <c r="F219" i="22"/>
  <c r="C236" i="22"/>
  <c r="W343" i="26"/>
  <c r="D35" i="22"/>
  <c r="F621" i="22"/>
  <c r="AS352" i="26"/>
  <c r="AR136" i="26"/>
  <c r="BM92" i="26"/>
  <c r="D482" i="22"/>
  <c r="AF114" i="26"/>
  <c r="AG92" i="26"/>
  <c r="BC40" i="26"/>
  <c r="BL40" i="26" s="1" a="1"/>
  <c r="BL40" i="26" s="1"/>
  <c r="BJ40" i="26" s="1"/>
  <c r="BK40" i="26" s="1"/>
  <c r="D600" i="22"/>
  <c r="AO350" i="26"/>
  <c r="AS112" i="26"/>
  <c r="AI89" i="26"/>
  <c r="D738" i="22"/>
  <c r="F636" i="22"/>
  <c r="E348" i="26"/>
  <c r="F135" i="22"/>
  <c r="D33" i="22"/>
  <c r="D519" i="22"/>
  <c r="AG138" i="26"/>
  <c r="BM109" i="26"/>
  <c r="AF46" i="26"/>
  <c r="BF18" i="26"/>
  <c r="AR55" i="26"/>
  <c r="C984" i="22"/>
  <c r="F314" i="22"/>
  <c r="W261" i="26"/>
  <c r="AE309" i="26"/>
  <c r="C530" i="22"/>
  <c r="BA236" i="26"/>
  <c r="E228" i="22"/>
  <c r="D901" i="22"/>
  <c r="BA161" i="26"/>
  <c r="AE18" i="26"/>
  <c r="C282" i="22"/>
  <c r="C741" i="22"/>
  <c r="F434" i="22"/>
  <c r="AU44" i="26"/>
  <c r="F954" i="22"/>
  <c r="BI105" i="26"/>
  <c r="BN105" i="26" s="1"/>
  <c r="F835" i="22"/>
  <c r="D565" i="22"/>
  <c r="E179" i="22"/>
  <c r="AV337" i="26"/>
  <c r="E556" i="22"/>
  <c r="D988" i="22"/>
  <c r="F740" i="22"/>
  <c r="F165" i="22"/>
  <c r="BI69" i="26"/>
  <c r="BN69" i="26" s="1"/>
  <c r="BG183" i="26"/>
  <c r="AW140" i="26"/>
  <c r="BB140" i="26" s="1"/>
  <c r="BF83" i="26"/>
  <c r="E968" i="22"/>
  <c r="F956" i="22"/>
  <c r="F60" i="26"/>
  <c r="AO106" i="26"/>
  <c r="BF72" i="26"/>
  <c r="BD113" i="26"/>
  <c r="BD97" i="26"/>
  <c r="AH22" i="26"/>
  <c r="F501" i="22"/>
  <c r="D963" i="22"/>
  <c r="F185" i="26"/>
  <c r="F943" i="22"/>
  <c r="E301" i="22"/>
  <c r="W28" i="26"/>
  <c r="E714" i="22"/>
  <c r="C808" i="22"/>
  <c r="E204" i="22"/>
  <c r="D93" i="26"/>
  <c r="F358" i="22"/>
  <c r="F218" i="22"/>
  <c r="E148" i="22"/>
  <c r="AU225" i="26"/>
  <c r="AT362" i="26"/>
  <c r="BD182" i="26"/>
  <c r="E592" i="22"/>
  <c r="F83" i="22"/>
  <c r="F989" i="22"/>
  <c r="AW100" i="26"/>
  <c r="BB100" i="26" s="1"/>
  <c r="D379" i="22"/>
  <c r="G102" i="26"/>
  <c r="E202" i="22"/>
  <c r="G151" i="26"/>
  <c r="W137" i="26"/>
  <c r="W100" i="26"/>
  <c r="BC121" i="26"/>
  <c r="BL121" i="26" s="1" a="1"/>
  <c r="BL121" i="26" s="1"/>
  <c r="BJ121" i="26" s="1"/>
  <c r="BK121" i="26" s="1"/>
  <c r="AI119" i="26"/>
  <c r="C292" i="22"/>
  <c r="G357" i="26"/>
  <c r="BH61" i="26"/>
  <c r="BF31" i="26"/>
  <c r="D227" i="22"/>
  <c r="C284" i="26"/>
  <c r="BM189" i="26"/>
  <c r="AF31" i="26"/>
  <c r="E534" i="22"/>
  <c r="C159" i="26"/>
  <c r="E154" i="22"/>
  <c r="W303" i="26"/>
  <c r="H193" i="26"/>
  <c r="F204" i="22"/>
  <c r="AU127" i="26"/>
  <c r="AG157" i="26"/>
  <c r="C807" i="22"/>
  <c r="F263" i="22"/>
  <c r="C813" i="22"/>
  <c r="F41" i="22"/>
  <c r="C709" i="22"/>
  <c r="D735" i="22"/>
  <c r="BI175" i="26"/>
  <c r="BN175" i="26" s="1"/>
  <c r="BF189" i="26"/>
  <c r="F801" i="22"/>
  <c r="C331" i="22"/>
  <c r="C937" i="22"/>
  <c r="F471" i="22"/>
  <c r="E606" i="22"/>
  <c r="D858" i="22"/>
  <c r="AU80" i="26"/>
  <c r="AU68" i="26"/>
  <c r="E483" i="22"/>
  <c r="C176" i="22"/>
  <c r="C666" i="22"/>
  <c r="C49" i="22"/>
  <c r="D811" i="22"/>
  <c r="D759" i="22"/>
  <c r="E650" i="22"/>
  <c r="E63" i="22"/>
  <c r="E253" i="22"/>
  <c r="E62" i="22"/>
  <c r="C65" i="22"/>
  <c r="C461" i="22"/>
  <c r="E154" i="26"/>
  <c r="C585" i="22"/>
  <c r="G62" i="26"/>
  <c r="BI12" i="26"/>
  <c r="BN12" i="26" s="1"/>
  <c r="AO80" i="26"/>
  <c r="D948" i="22"/>
  <c r="F807" i="22"/>
  <c r="D510" i="22"/>
  <c r="C126" i="22"/>
  <c r="E644" i="22"/>
  <c r="AF66" i="26"/>
  <c r="D638" i="22"/>
  <c r="C816" i="22"/>
  <c r="AO103" i="26"/>
  <c r="E324" i="26"/>
  <c r="BD268" i="26"/>
  <c r="BD291" i="26" s="1"/>
  <c r="BA16" i="26"/>
  <c r="AK66" i="26"/>
  <c r="AP66" i="26" s="1"/>
  <c r="BD23" i="26"/>
  <c r="AW164" i="26"/>
  <c r="BB164" i="26" s="1"/>
  <c r="E974" i="22"/>
  <c r="BH11" i="26"/>
  <c r="W259" i="26"/>
  <c r="D119" i="22"/>
  <c r="C17" i="22"/>
  <c r="G339" i="26"/>
  <c r="C316" i="26"/>
  <c r="W290" i="26"/>
  <c r="D324" i="26"/>
  <c r="F276" i="22"/>
  <c r="E54" i="26"/>
  <c r="E826" i="22"/>
  <c r="E512" i="22"/>
  <c r="D489" i="22"/>
  <c r="D86" i="26"/>
  <c r="D840" i="22"/>
  <c r="F461" i="22"/>
  <c r="E39" i="22"/>
  <c r="F189" i="26"/>
  <c r="F20" i="22"/>
  <c r="C977" i="22"/>
  <c r="C30" i="26"/>
  <c r="E76" i="26"/>
  <c r="D52" i="26"/>
  <c r="C163" i="26"/>
  <c r="W334" i="26"/>
  <c r="D677" i="22"/>
  <c r="E888" i="22"/>
  <c r="D54" i="22"/>
  <c r="H350" i="26"/>
  <c r="C485" i="22"/>
  <c r="C772" i="22"/>
  <c r="C604" i="22"/>
  <c r="F115" i="26"/>
  <c r="C431" i="22"/>
  <c r="F329" i="22"/>
  <c r="C443" i="22"/>
  <c r="E994" i="22"/>
  <c r="C336" i="22"/>
  <c r="F297" i="26"/>
  <c r="F506" i="22"/>
  <c r="D10" i="26"/>
  <c r="C578" i="22"/>
  <c r="C77" i="22"/>
  <c r="C432" i="22"/>
  <c r="E337" i="26"/>
  <c r="C197" i="22"/>
  <c r="D664" i="22"/>
  <c r="F645" i="22"/>
  <c r="E108" i="22"/>
  <c r="AH187" i="26"/>
  <c r="AV80" i="26"/>
  <c r="AE160" i="26"/>
  <c r="BE155" i="26"/>
  <c r="D196" i="22"/>
  <c r="C550" i="22"/>
  <c r="C92" i="26"/>
  <c r="AU252" i="26"/>
  <c r="BA254" i="26"/>
  <c r="BI104" i="26"/>
  <c r="BN104" i="26" s="1"/>
  <c r="AU53" i="26"/>
  <c r="BH44" i="26"/>
  <c r="C326" i="22"/>
  <c r="F10" i="22"/>
  <c r="W288" i="26"/>
  <c r="C864" i="22"/>
  <c r="F378" i="22"/>
  <c r="D785" i="22"/>
  <c r="C87" i="22"/>
  <c r="D339" i="22"/>
  <c r="E122" i="26"/>
  <c r="E726" i="22"/>
  <c r="C94" i="26"/>
  <c r="C257" i="22"/>
  <c r="D761" i="22"/>
  <c r="C460" i="22"/>
  <c r="W295" i="26"/>
  <c r="C693" i="22"/>
  <c r="F400" i="22"/>
  <c r="D867" i="22"/>
  <c r="W74" i="26"/>
  <c r="F249" i="22"/>
  <c r="F814" i="22"/>
  <c r="D64" i="26"/>
  <c r="W12" i="26"/>
  <c r="F13" i="26"/>
  <c r="C34" i="26"/>
  <c r="C14" i="26"/>
  <c r="D268" i="22"/>
  <c r="E564" i="22"/>
  <c r="D755" i="22"/>
  <c r="G296" i="26"/>
  <c r="D721" i="22"/>
  <c r="E738" i="22"/>
  <c r="D188" i="22"/>
  <c r="D173" i="26"/>
  <c r="E128" i="22"/>
  <c r="C62" i="22"/>
  <c r="E30" i="26"/>
  <c r="E864" i="22"/>
  <c r="E295" i="22"/>
  <c r="D254" i="22"/>
  <c r="D574" i="22"/>
  <c r="E138" i="26"/>
  <c r="E333" i="22"/>
  <c r="F435" i="22"/>
  <c r="D770" i="22"/>
  <c r="D249" i="26"/>
  <c r="D127" i="22"/>
  <c r="C394" i="22"/>
  <c r="F733" i="22"/>
  <c r="F253" i="26"/>
  <c r="F93" i="26"/>
  <c r="AT28" i="26"/>
  <c r="AT116" i="26"/>
  <c r="AG42" i="26"/>
  <c r="AU59" i="26"/>
  <c r="E327" i="22"/>
  <c r="F297" i="22"/>
  <c r="E524" i="22"/>
  <c r="C177" i="26"/>
  <c r="AR72" i="26"/>
  <c r="AO95" i="26"/>
  <c r="AK160" i="26"/>
  <c r="C500" i="22"/>
  <c r="D166" i="22"/>
  <c r="D145" i="22"/>
  <c r="F743" i="22"/>
  <c r="F744" i="22"/>
  <c r="D330" i="26"/>
  <c r="E224" i="22"/>
  <c r="W178" i="26"/>
  <c r="C29" i="22"/>
  <c r="F47" i="26"/>
  <c r="C801" i="22"/>
  <c r="E965" i="22"/>
  <c r="E87" i="22"/>
  <c r="C240" i="22"/>
  <c r="C967" i="22"/>
  <c r="F107" i="26"/>
  <c r="D874" i="22"/>
  <c r="E102" i="22"/>
  <c r="BG60" i="26"/>
  <c r="AH314" i="26"/>
  <c r="AV62" i="26"/>
  <c r="AG122" i="26"/>
  <c r="F539" i="22"/>
  <c r="F96" i="26"/>
  <c r="C718" i="22"/>
  <c r="D369" i="22"/>
  <c r="C643" i="22"/>
  <c r="F557" i="22"/>
  <c r="C855" i="22"/>
  <c r="BE23" i="26"/>
  <c r="F969" i="22"/>
  <c r="D320" i="22"/>
  <c r="E453" i="22"/>
  <c r="C510" i="22"/>
  <c r="E525" i="22"/>
  <c r="F836" i="22"/>
  <c r="C521" i="22"/>
  <c r="D90" i="22"/>
  <c r="C375" i="22"/>
  <c r="F252" i="22"/>
  <c r="C6" i="22"/>
  <c r="F716" i="22"/>
  <c r="D743" i="22"/>
  <c r="E140" i="22"/>
  <c r="AF287" i="26"/>
  <c r="AT111" i="26"/>
  <c r="AH86" i="26"/>
  <c r="F584" i="22"/>
  <c r="F271" i="22"/>
  <c r="W314" i="26"/>
  <c r="F690" i="22"/>
  <c r="AO160" i="26"/>
  <c r="BA296" i="26"/>
  <c r="AI177" i="26"/>
  <c r="AO110" i="26"/>
  <c r="C894" i="22"/>
  <c r="E486" i="22"/>
  <c r="F237" i="26"/>
  <c r="BH290" i="26"/>
  <c r="BG67" i="26"/>
  <c r="BA276" i="26"/>
  <c r="BM188" i="26"/>
  <c r="BM199" i="26"/>
  <c r="BM200" i="26" s="1"/>
  <c r="E123" i="22"/>
  <c r="F679" i="22"/>
  <c r="C60" i="26"/>
  <c r="D706" i="22"/>
  <c r="C388" i="22"/>
  <c r="F852" i="22"/>
  <c r="D893" i="22"/>
  <c r="D592" i="22"/>
  <c r="F634" i="22"/>
  <c r="G337" i="26"/>
  <c r="C929" i="22"/>
  <c r="AH49" i="26"/>
  <c r="AK16" i="26"/>
  <c r="AP16" i="26" s="1"/>
  <c r="D310" i="22"/>
  <c r="F14" i="22"/>
  <c r="C836" i="22"/>
  <c r="C395" i="22"/>
  <c r="D212" i="22"/>
  <c r="E448" i="22"/>
  <c r="AT327" i="26"/>
  <c r="D884" i="22"/>
  <c r="E216" i="22"/>
  <c r="D978" i="22"/>
  <c r="F78" i="26"/>
  <c r="BE68" i="26"/>
  <c r="E383" i="22"/>
  <c r="C765" i="22"/>
  <c r="D363" i="22"/>
  <c r="D805" i="22"/>
  <c r="E632" i="22"/>
  <c r="F616" i="22"/>
  <c r="C244" i="26"/>
  <c r="C340" i="22"/>
  <c r="C84" i="22"/>
  <c r="F7" i="22"/>
  <c r="F558" i="22"/>
  <c r="F102" i="22"/>
  <c r="W152" i="26"/>
  <c r="E473" i="22"/>
  <c r="W162" i="26"/>
  <c r="E516" i="22"/>
  <c r="D903" i="22"/>
  <c r="E646" i="22"/>
  <c r="D116" i="26"/>
  <c r="D575" i="22"/>
  <c r="D8" i="22"/>
  <c r="F516" i="22"/>
  <c r="W353" i="26"/>
  <c r="BF152" i="26"/>
  <c r="D772" i="22"/>
  <c r="F340" i="22"/>
  <c r="F936" i="22"/>
  <c r="E64" i="22"/>
  <c r="C113" i="22"/>
  <c r="C268" i="26"/>
  <c r="F170" i="22"/>
  <c r="C969" i="22"/>
  <c r="C318" i="26"/>
  <c r="E103" i="26"/>
  <c r="C764" i="22"/>
  <c r="F5" i="22"/>
  <c r="D902" i="22"/>
  <c r="E17" i="26"/>
  <c r="E46" i="22"/>
  <c r="D731" i="22"/>
  <c r="C648" i="22"/>
  <c r="D197" i="22"/>
  <c r="C37" i="26"/>
  <c r="F224" i="26"/>
  <c r="F648" i="22"/>
  <c r="E279" i="26"/>
  <c r="D934" i="22"/>
  <c r="E710" i="22"/>
  <c r="G169" i="26"/>
  <c r="C947" i="22"/>
  <c r="D551" i="22"/>
  <c r="F82" i="22"/>
  <c r="C134" i="26"/>
  <c r="D393" i="22"/>
  <c r="AR91" i="26"/>
  <c r="AF23" i="26"/>
  <c r="AQ151" i="26"/>
  <c r="AJ91" i="26"/>
  <c r="C794" i="22"/>
  <c r="C549" i="22"/>
  <c r="C114" i="26"/>
  <c r="AR281" i="26"/>
  <c r="BC131" i="26"/>
  <c r="BL131" i="26" s="1" a="1"/>
  <c r="BL131" i="26" s="1"/>
  <c r="BJ131" i="26" s="1"/>
  <c r="BK131" i="26" s="1"/>
  <c r="AH84" i="26"/>
  <c r="AH171" i="26"/>
  <c r="BG94" i="26"/>
  <c r="C177" i="22"/>
  <c r="C866" i="22"/>
  <c r="E87" i="26"/>
  <c r="C675" i="22"/>
  <c r="D256" i="22"/>
  <c r="W111" i="26"/>
  <c r="F153" i="26"/>
  <c r="G44" i="26"/>
  <c r="H49" i="26"/>
  <c r="F411" i="22"/>
  <c r="C189" i="26"/>
  <c r="C442" i="22"/>
  <c r="C842" i="22"/>
  <c r="C68" i="22"/>
  <c r="G166" i="26"/>
  <c r="F110" i="22"/>
  <c r="C625" i="22"/>
  <c r="D367" i="22"/>
  <c r="D28" i="26"/>
  <c r="E157" i="22"/>
  <c r="F171" i="22"/>
  <c r="G103" i="26"/>
  <c r="G73" i="26"/>
  <c r="H356" i="26"/>
  <c r="H45" i="26"/>
  <c r="G184" i="26"/>
  <c r="F423" i="22"/>
  <c r="D571" i="22"/>
  <c r="C440" i="22"/>
  <c r="W104" i="26"/>
  <c r="F577" i="22"/>
  <c r="C928" i="22"/>
  <c r="D467" i="22"/>
  <c r="F158" i="26"/>
  <c r="E658" i="22"/>
  <c r="F365" i="22"/>
  <c r="C592" i="22"/>
  <c r="E988" i="22"/>
  <c r="E813" i="22"/>
  <c r="F156" i="26"/>
  <c r="C330" i="22"/>
  <c r="D275" i="26"/>
  <c r="E168" i="22"/>
  <c r="D754" i="22"/>
  <c r="D298" i="22"/>
  <c r="G90" i="26"/>
  <c r="C182" i="22"/>
  <c r="F354" i="22"/>
  <c r="C231" i="22"/>
  <c r="F650" i="22"/>
  <c r="AF190" i="26"/>
  <c r="AH163" i="26"/>
  <c r="F947" i="22"/>
  <c r="C410" i="22"/>
  <c r="F730" i="22"/>
  <c r="E205" i="22"/>
  <c r="D616" i="22"/>
  <c r="F285" i="22"/>
  <c r="AT192" i="26"/>
  <c r="BI136" i="26"/>
  <c r="BN136" i="26" s="1"/>
  <c r="C543" i="22"/>
  <c r="AJ185" i="26"/>
  <c r="D402" i="22"/>
  <c r="D113" i="26"/>
  <c r="D557" i="22"/>
  <c r="F998" i="22"/>
  <c r="F799" i="22"/>
  <c r="D362" i="26"/>
  <c r="C825" i="22"/>
  <c r="E183" i="26"/>
  <c r="D265" i="22"/>
  <c r="W249" i="26"/>
  <c r="D484" i="22"/>
  <c r="D212" i="26"/>
  <c r="D497" i="22"/>
  <c r="D66" i="22"/>
  <c r="W60" i="26"/>
  <c r="F610" i="22"/>
  <c r="D851" i="22"/>
  <c r="C484" i="22"/>
  <c r="AG133" i="26"/>
  <c r="C749" i="22"/>
  <c r="AJ14" i="26"/>
  <c r="E61" i="22"/>
  <c r="C327" i="22"/>
  <c r="E447" i="22"/>
  <c r="C893" i="22"/>
  <c r="D301" i="22"/>
  <c r="E51" i="22"/>
  <c r="AQ75" i="26"/>
  <c r="AZ75" i="26" s="1" a="1"/>
  <c r="AZ75" i="26" s="1"/>
  <c r="AX75" i="26" s="1"/>
  <c r="AY75" i="26" s="1"/>
  <c r="F111" i="22"/>
  <c r="F11" i="22"/>
  <c r="E615" i="22"/>
  <c r="D912" i="22"/>
  <c r="D980" i="22"/>
  <c r="D208" i="22"/>
  <c r="BF146" i="26"/>
  <c r="BF147" i="26" s="1"/>
  <c r="AH43" i="26"/>
  <c r="C988" i="22"/>
  <c r="D919" i="22"/>
  <c r="E886" i="22"/>
  <c r="D496" i="22"/>
  <c r="C915" i="22"/>
  <c r="C619" i="22"/>
  <c r="E842" i="22"/>
  <c r="D24" i="22"/>
  <c r="C296" i="22"/>
  <c r="F262" i="22"/>
  <c r="E578" i="22"/>
  <c r="C876" i="22"/>
  <c r="F317" i="26"/>
  <c r="D914" i="22"/>
  <c r="C298" i="26"/>
  <c r="BI194" i="26"/>
  <c r="BN194" i="26" s="1"/>
  <c r="AH62" i="26"/>
  <c r="AG117" i="26"/>
  <c r="E611" i="22"/>
  <c r="E132" i="22"/>
  <c r="E908" i="22"/>
  <c r="C20" i="22"/>
  <c r="G146" i="26"/>
  <c r="D293" i="22"/>
  <c r="BE36" i="26"/>
  <c r="C116" i="22"/>
  <c r="G82" i="26"/>
  <c r="E329" i="26"/>
  <c r="D596" i="22"/>
  <c r="BF335" i="26"/>
  <c r="AS158" i="26"/>
  <c r="BH90" i="26"/>
  <c r="D859" i="22"/>
  <c r="AR261" i="26"/>
  <c r="AK28" i="26"/>
  <c r="AE31" i="26"/>
  <c r="AK11" i="26"/>
  <c r="AP11" i="26" s="1"/>
  <c r="BH93" i="26"/>
  <c r="AI84" i="26"/>
  <c r="BH132" i="26"/>
  <c r="BA65" i="26"/>
  <c r="C390" i="22"/>
  <c r="H107" i="26"/>
  <c r="C336" i="26"/>
  <c r="E897" i="22"/>
  <c r="W344" i="26"/>
  <c r="BE271" i="26"/>
  <c r="BE106" i="26"/>
  <c r="BG21" i="26"/>
  <c r="AR57" i="26"/>
  <c r="AG91" i="26"/>
  <c r="C119" i="22"/>
  <c r="C584" i="22"/>
  <c r="D90" i="26"/>
  <c r="BF269" i="26"/>
  <c r="AR49" i="26"/>
  <c r="AV28" i="26"/>
  <c r="AW105" i="26"/>
  <c r="BB105" i="26" s="1"/>
  <c r="BF46" i="26"/>
  <c r="C758" i="22"/>
  <c r="E747" i="22"/>
  <c r="F135" i="26"/>
  <c r="AQ161" i="26"/>
  <c r="AZ161" i="26" s="1" a="1"/>
  <c r="AZ161" i="26" s="1"/>
  <c r="AX161" i="26" s="1"/>
  <c r="AY161" i="26" s="1"/>
  <c r="BI65" i="26"/>
  <c r="BN65" i="26" s="1"/>
  <c r="BF188" i="26"/>
  <c r="AF118" i="26"/>
  <c r="AG100" i="26"/>
  <c r="C676" i="22"/>
  <c r="F742" i="22"/>
  <c r="C74" i="26"/>
  <c r="E655" i="22"/>
  <c r="C556" i="22"/>
  <c r="W126" i="26"/>
  <c r="H351" i="26"/>
  <c r="W118" i="26"/>
  <c r="F363" i="26"/>
  <c r="D29" i="26"/>
  <c r="D229" i="22"/>
  <c r="C173" i="22"/>
  <c r="AI181" i="26"/>
  <c r="AU232" i="26"/>
  <c r="AQ52" i="26"/>
  <c r="AZ52" i="26" s="1" a="1"/>
  <c r="AZ52" i="26" s="1"/>
  <c r="AX52" i="26" s="1"/>
  <c r="AY52" i="26" s="1"/>
  <c r="BH18" i="26"/>
  <c r="D939" i="22"/>
  <c r="F682" i="22"/>
  <c r="W186" i="26"/>
  <c r="AK141" i="26"/>
  <c r="AP141" i="26" s="1"/>
  <c r="C342" i="22"/>
  <c r="C258" i="22"/>
  <c r="F375" i="22"/>
  <c r="BE128" i="26"/>
  <c r="D852" i="22"/>
  <c r="E815" i="22"/>
  <c r="F999" i="22"/>
  <c r="D108" i="22"/>
  <c r="AS128" i="26"/>
  <c r="C136" i="22"/>
  <c r="F39" i="22"/>
  <c r="C593" i="22"/>
  <c r="C291" i="22"/>
  <c r="F475" i="22"/>
  <c r="C334" i="22"/>
  <c r="F503" i="22"/>
  <c r="E323" i="22"/>
  <c r="H303" i="26"/>
  <c r="E282" i="22"/>
  <c r="G76" i="26"/>
  <c r="E364" i="22"/>
  <c r="AW76" i="26"/>
  <c r="BB76" i="26" s="1"/>
  <c r="D541" i="22"/>
  <c r="G246" i="26"/>
  <c r="F209" i="22"/>
  <c r="AT85" i="26"/>
  <c r="D329" i="22"/>
  <c r="H339" i="26"/>
  <c r="C304" i="22"/>
  <c r="D581" i="22"/>
  <c r="C366" i="22"/>
  <c r="C412" i="22"/>
  <c r="C5" i="26"/>
  <c r="E546" i="22"/>
  <c r="F514" i="22"/>
  <c r="D203" i="22"/>
  <c r="D810" i="22"/>
  <c r="G153" i="26"/>
  <c r="D961" i="22"/>
  <c r="C896" i="22"/>
  <c r="D346" i="22"/>
  <c r="C87" i="26"/>
  <c r="E317" i="22"/>
  <c r="C120" i="22"/>
  <c r="D103" i="26"/>
  <c r="H261" i="26"/>
  <c r="H172" i="26"/>
  <c r="W68" i="26"/>
  <c r="D615" i="22"/>
  <c r="F339" i="26"/>
  <c r="F547" i="22"/>
  <c r="F987" i="22"/>
  <c r="D572" i="22"/>
  <c r="W121" i="26"/>
  <c r="D613" i="22"/>
  <c r="C858" i="22"/>
  <c r="D353" i="22"/>
  <c r="C53" i="26"/>
  <c r="G56" i="26"/>
  <c r="D410" i="22"/>
  <c r="C917" i="22"/>
  <c r="D883" i="22"/>
  <c r="C690" i="22"/>
  <c r="D832" i="22"/>
  <c r="E614" i="22"/>
  <c r="E100" i="26"/>
  <c r="AS33" i="26"/>
  <c r="F453" i="22"/>
  <c r="E966" i="22"/>
  <c r="F658" i="22"/>
  <c r="C135" i="22"/>
  <c r="C270" i="22"/>
  <c r="D927" i="22"/>
  <c r="D224" i="22"/>
  <c r="E713" i="22"/>
  <c r="D825" i="22"/>
  <c r="C356" i="22"/>
  <c r="F897" i="22"/>
  <c r="F657" i="22"/>
  <c r="H41" i="26"/>
  <c r="E711" i="22"/>
  <c r="G248" i="26"/>
  <c r="D739" i="22"/>
  <c r="F569" i="22"/>
  <c r="F537" i="22"/>
  <c r="D248" i="26"/>
  <c r="E198" i="22"/>
  <c r="F607" i="22"/>
  <c r="C206" i="22"/>
  <c r="E178" i="26"/>
  <c r="D913" i="22"/>
  <c r="F592" i="22"/>
  <c r="D834" i="22"/>
  <c r="F976" i="22"/>
  <c r="E751" i="22"/>
  <c r="C136" i="26"/>
  <c r="F978" i="22"/>
  <c r="F383" i="22"/>
  <c r="F849" i="22"/>
  <c r="F43" i="26"/>
  <c r="C393" i="22"/>
  <c r="D823" i="22"/>
  <c r="F186" i="22"/>
  <c r="D135" i="26"/>
  <c r="C464" i="22"/>
  <c r="D116" i="22"/>
  <c r="E601" i="22"/>
  <c r="C435" i="22"/>
  <c r="E863" i="22"/>
  <c r="W65" i="26"/>
  <c r="G186" i="26"/>
  <c r="F88" i="26"/>
  <c r="E724" i="22"/>
  <c r="C471" i="22"/>
  <c r="C844" i="22"/>
  <c r="D322" i="26"/>
  <c r="D350" i="22"/>
  <c r="C260" i="22"/>
  <c r="D385" i="22"/>
  <c r="W11" i="26"/>
  <c r="E11" i="22"/>
  <c r="E800" i="22"/>
  <c r="D923" i="22"/>
  <c r="C359" i="22"/>
  <c r="AQ324" i="26"/>
  <c r="AZ324" i="26" s="1" a="1"/>
  <c r="AZ324" i="26" s="1"/>
  <c r="AX324" i="26" s="1"/>
  <c r="AY324" i="26" s="1"/>
  <c r="AG280" i="26"/>
  <c r="F473" i="22"/>
  <c r="D164" i="22"/>
  <c r="F858" i="22"/>
  <c r="E912" i="22"/>
  <c r="F762" i="22"/>
  <c r="E161" i="22"/>
  <c r="AW116" i="26"/>
  <c r="BB116" i="26" s="1"/>
  <c r="F753" i="22"/>
  <c r="C827" i="22"/>
  <c r="F732" i="22"/>
  <c r="F751" i="22"/>
  <c r="C186" i="26"/>
  <c r="D679" i="22"/>
  <c r="D876" i="22"/>
  <c r="E811" i="22"/>
  <c r="D423" i="22"/>
  <c r="C695" i="22"/>
  <c r="F318" i="22"/>
  <c r="D225" i="26"/>
  <c r="C18" i="26"/>
  <c r="C331" i="26"/>
  <c r="E44" i="26"/>
  <c r="C151" i="26"/>
  <c r="F187" i="26"/>
  <c r="D289" i="26"/>
  <c r="BI63" i="26"/>
  <c r="BN63" i="26" s="1"/>
  <c r="E439" i="22"/>
  <c r="AI74" i="26"/>
  <c r="E348" i="22"/>
  <c r="H191" i="26"/>
  <c r="C583" i="22"/>
  <c r="D928" i="22"/>
  <c r="F115" i="22"/>
  <c r="W88" i="26"/>
  <c r="C446" i="22"/>
  <c r="D941" i="22"/>
  <c r="E868" i="22"/>
  <c r="C414" i="22"/>
  <c r="F591" i="22"/>
  <c r="C307" i="22"/>
  <c r="D43" i="22"/>
  <c r="C437" i="22"/>
  <c r="AQ53" i="26"/>
  <c r="AZ53" i="26" s="1" a="1"/>
  <c r="AZ53" i="26" s="1"/>
  <c r="AX53" i="26" s="1"/>
  <c r="AY53" i="26" s="1"/>
  <c r="F756" i="22"/>
  <c r="C783" i="22"/>
  <c r="C353" i="22"/>
  <c r="C409" i="22"/>
  <c r="E752" i="22"/>
  <c r="G348" i="26"/>
  <c r="BE85" i="26"/>
  <c r="BI53" i="26"/>
  <c r="BN53" i="26" s="1"/>
  <c r="C653" i="22"/>
  <c r="D126" i="22"/>
  <c r="C367" i="22"/>
  <c r="E342" i="22"/>
  <c r="F763" i="22"/>
  <c r="F323" i="26"/>
  <c r="BE269" i="26"/>
  <c r="BF85" i="26"/>
  <c r="D375" i="22"/>
  <c r="E118" i="22"/>
  <c r="E488" i="22"/>
  <c r="E829" i="22"/>
  <c r="D233" i="22"/>
  <c r="G123" i="26"/>
  <c r="AK31" i="26"/>
  <c r="AP31" i="26" s="1"/>
  <c r="AS49" i="26"/>
  <c r="E298" i="22"/>
  <c r="D441" i="22"/>
  <c r="E35" i="22"/>
  <c r="F239" i="22"/>
  <c r="E378" i="22"/>
  <c r="F276" i="26"/>
  <c r="F397" i="22"/>
  <c r="AQ84" i="26"/>
  <c r="AZ84" i="26" s="1" a="1"/>
  <c r="AZ84" i="26" s="1"/>
  <c r="AX84" i="26" s="1"/>
  <c r="AY84" i="26" s="1"/>
  <c r="D80" i="22"/>
  <c r="C476" i="22"/>
  <c r="D710" i="22"/>
  <c r="C313" i="26"/>
  <c r="E647" i="22"/>
  <c r="E308" i="26"/>
  <c r="AH236" i="26"/>
  <c r="AI111" i="26"/>
  <c r="BE102" i="26"/>
  <c r="AO53" i="26"/>
  <c r="BH124" i="26"/>
  <c r="F113" i="22"/>
  <c r="C250" i="22"/>
  <c r="F311" i="26"/>
  <c r="C174" i="22"/>
  <c r="C692" i="22"/>
  <c r="D768" i="22"/>
  <c r="C62" i="26"/>
  <c r="BA225" i="26"/>
  <c r="AQ47" i="26"/>
  <c r="AZ47" i="26" s="1" a="1"/>
  <c r="AZ47" i="26" s="1"/>
  <c r="AX47" i="26" s="1"/>
  <c r="AY47" i="26" s="1"/>
  <c r="AJ112" i="26"/>
  <c r="BA121" i="26"/>
  <c r="AU42" i="26"/>
  <c r="E595" i="22"/>
  <c r="C98" i="22"/>
  <c r="W282" i="26"/>
  <c r="C144" i="22"/>
  <c r="E474" i="22"/>
  <c r="D218" i="22"/>
  <c r="E78" i="22"/>
  <c r="D776" i="22"/>
  <c r="W42" i="26"/>
  <c r="F222" i="22"/>
  <c r="D332" i="26"/>
  <c r="C55" i="22"/>
  <c r="D475" i="22"/>
  <c r="E52" i="22"/>
  <c r="D285" i="26"/>
  <c r="D726" i="22"/>
  <c r="F870" i="22"/>
  <c r="E455" i="22"/>
  <c r="C308" i="26"/>
  <c r="E664" i="22"/>
  <c r="C5" i="22"/>
  <c r="E183" i="22"/>
  <c r="W21" i="26"/>
  <c r="W56" i="26"/>
  <c r="W32" i="26"/>
  <c r="F106" i="26"/>
  <c r="F495" i="22"/>
  <c r="E419" i="22"/>
  <c r="F319" i="22"/>
  <c r="E319" i="26"/>
  <c r="F265" i="22"/>
  <c r="E400" i="22"/>
  <c r="F199" i="22"/>
  <c r="H361" i="26"/>
  <c r="E630" i="22"/>
  <c r="C194" i="22"/>
  <c r="F94" i="26"/>
  <c r="E355" i="26"/>
  <c r="H133" i="26"/>
  <c r="C11" i="26"/>
  <c r="F602" i="22"/>
  <c r="E71" i="26"/>
  <c r="C303" i="22"/>
  <c r="D990" i="22"/>
  <c r="D412" i="22"/>
  <c r="C28" i="26"/>
  <c r="E145" i="22"/>
  <c r="D812" i="22"/>
  <c r="E837" i="22"/>
  <c r="H360" i="26"/>
  <c r="D705" i="22"/>
  <c r="C979" i="22"/>
  <c r="D454" i="22"/>
  <c r="E609" i="22"/>
  <c r="AR63" i="26"/>
  <c r="F437" i="22"/>
  <c r="C338" i="22"/>
  <c r="F301" i="22"/>
  <c r="F401" i="22"/>
  <c r="D608" i="22"/>
  <c r="E308" i="22"/>
  <c r="AU246" i="26"/>
  <c r="AV42" i="26"/>
  <c r="D155" i="22"/>
  <c r="F184" i="22"/>
  <c r="F143" i="22"/>
  <c r="E494" i="22"/>
  <c r="F328" i="22"/>
  <c r="E371" i="22"/>
  <c r="C139" i="22"/>
  <c r="C293" i="22"/>
  <c r="E156" i="26"/>
  <c r="E830" i="22"/>
  <c r="E253" i="26"/>
  <c r="C546" i="22"/>
  <c r="D248" i="22"/>
  <c r="D483" i="22"/>
  <c r="E43" i="26"/>
  <c r="F119" i="22"/>
  <c r="C22" i="22"/>
  <c r="E850" i="22"/>
  <c r="C325" i="26"/>
  <c r="D942" i="22"/>
  <c r="F118" i="22"/>
  <c r="C823" i="22"/>
  <c r="F337" i="22"/>
  <c r="W101" i="26"/>
  <c r="E130" i="26"/>
  <c r="E676" i="22"/>
  <c r="D69" i="22"/>
  <c r="D440" i="22"/>
  <c r="H159" i="26"/>
  <c r="F729" i="22"/>
  <c r="F813" i="22"/>
  <c r="E937" i="22"/>
  <c r="E287" i="26"/>
  <c r="F927" i="22"/>
  <c r="E802" i="22"/>
  <c r="G69" i="26"/>
  <c r="W329" i="26"/>
  <c r="W45" i="26"/>
  <c r="C194" i="26"/>
  <c r="E985" i="22"/>
  <c r="W15" i="26"/>
  <c r="C763" i="22"/>
  <c r="D601" i="22"/>
  <c r="F369" i="22"/>
  <c r="D188" i="26"/>
  <c r="E193" i="22"/>
  <c r="C311" i="22"/>
  <c r="D144" i="22"/>
  <c r="F273" i="26"/>
  <c r="E588" i="22"/>
  <c r="AU349" i="26"/>
  <c r="BE37" i="26"/>
  <c r="AV72" i="26"/>
  <c r="BM15" i="26"/>
  <c r="AK130" i="26"/>
  <c r="AP130" i="26" s="1"/>
  <c r="E543" i="22"/>
  <c r="E319" i="22"/>
  <c r="C61" i="26"/>
  <c r="AQ86" i="26"/>
  <c r="AE57" i="26"/>
  <c r="AW63" i="26"/>
  <c r="BB63" i="26" s="1"/>
  <c r="BA30" i="26"/>
  <c r="E506" i="22"/>
  <c r="E417" i="22"/>
  <c r="W29" i="26"/>
  <c r="F425" i="22"/>
  <c r="E23" i="22"/>
  <c r="D589" i="22"/>
  <c r="C503" i="22"/>
  <c r="E854" i="22"/>
  <c r="C748" i="22"/>
  <c r="D354" i="22"/>
  <c r="F796" i="22"/>
  <c r="E53" i="22"/>
  <c r="D821" i="22"/>
  <c r="D160" i="22"/>
  <c r="E46" i="26"/>
  <c r="C822" i="22"/>
  <c r="D730" i="22"/>
  <c r="D330" i="22"/>
  <c r="BI204" i="26"/>
  <c r="F179" i="26"/>
  <c r="AO93" i="26"/>
  <c r="G114" i="26"/>
  <c r="F183" i="26"/>
  <c r="W47" i="26"/>
  <c r="D126" i="26"/>
  <c r="C46" i="26"/>
  <c r="C351" i="26"/>
  <c r="D182" i="26"/>
  <c r="F169" i="26"/>
  <c r="D268" i="26"/>
  <c r="E817" i="22"/>
  <c r="C251" i="22"/>
  <c r="C277" i="22"/>
  <c r="W327" i="26"/>
  <c r="C309" i="22"/>
  <c r="C267" i="22"/>
  <c r="D236" i="22"/>
  <c r="G23" i="26"/>
  <c r="BG56" i="26"/>
  <c r="D747" i="22"/>
  <c r="F697" i="22"/>
  <c r="F702" i="22"/>
  <c r="D529" i="22"/>
  <c r="W158" i="26"/>
  <c r="F270" i="22"/>
  <c r="F33" i="26"/>
  <c r="C603" i="22"/>
  <c r="F361" i="22"/>
  <c r="D325" i="26"/>
  <c r="C775" i="22"/>
  <c r="C624" i="22"/>
  <c r="D296" i="22"/>
  <c r="C169" i="26"/>
  <c r="C429" i="22"/>
  <c r="E77" i="26"/>
  <c r="C985" i="22"/>
  <c r="F5" i="26"/>
  <c r="D756" i="22"/>
  <c r="C236" i="26"/>
  <c r="D20" i="26"/>
  <c r="D341" i="26"/>
  <c r="E634" i="22"/>
  <c r="W340" i="26"/>
  <c r="F840" i="22"/>
  <c r="D847" i="22"/>
  <c r="F752" i="22"/>
  <c r="E262" i="22"/>
  <c r="F735" i="22"/>
  <c r="C50" i="26"/>
  <c r="F846" i="22"/>
  <c r="E177" i="26"/>
  <c r="F818" i="22"/>
  <c r="F334" i="26"/>
  <c r="E521" i="22"/>
  <c r="D288" i="26"/>
  <c r="C422" i="22"/>
  <c r="W324" i="26"/>
  <c r="E834" i="22"/>
  <c r="C178" i="26"/>
  <c r="F749" i="22"/>
  <c r="E95" i="26"/>
  <c r="E346" i="22"/>
  <c r="E12" i="26"/>
  <c r="D53" i="26"/>
  <c r="W154" i="26"/>
  <c r="C909" i="22"/>
  <c r="F337" i="26"/>
  <c r="F492" i="22"/>
  <c r="D61" i="26"/>
  <c r="F234" i="26"/>
  <c r="C348" i="26"/>
  <c r="E112" i="22"/>
  <c r="W5" i="26"/>
  <c r="D349" i="22"/>
  <c r="F232" i="26"/>
  <c r="C126" i="26"/>
  <c r="W244" i="26"/>
  <c r="E412" i="22"/>
  <c r="H173" i="26"/>
  <c r="G61" i="26"/>
  <c r="G358" i="26"/>
  <c r="F737" i="22"/>
  <c r="C91" i="26"/>
  <c r="E196" i="22"/>
  <c r="W105" i="26"/>
  <c r="F52" i="26"/>
  <c r="H289" i="26"/>
  <c r="D296" i="26"/>
  <c r="D359" i="26"/>
  <c r="E709" i="22"/>
  <c r="F192" i="26"/>
  <c r="C111" i="26"/>
  <c r="E309" i="26"/>
  <c r="D5" i="26"/>
  <c r="W161" i="26"/>
  <c r="H97" i="26"/>
  <c r="F285" i="26"/>
  <c r="E86" i="26"/>
  <c r="C729" i="22"/>
  <c r="C363" i="26"/>
  <c r="E17" i="22"/>
  <c r="F231" i="26"/>
  <c r="D31" i="26"/>
  <c r="C317" i="26"/>
  <c r="E117" i="26"/>
  <c r="C84" i="26"/>
  <c r="H321" i="26"/>
  <c r="W274" i="26"/>
  <c r="C247" i="22"/>
  <c r="D94" i="26"/>
  <c r="C157" i="22"/>
  <c r="D251" i="26"/>
  <c r="C321" i="26"/>
  <c r="F76" i="26"/>
  <c r="E505" i="22"/>
  <c r="F915" i="22"/>
  <c r="G47" i="26"/>
  <c r="D283" i="26"/>
  <c r="E251" i="26"/>
  <c r="H132" i="26"/>
  <c r="D352" i="26"/>
  <c r="H325" i="26"/>
  <c r="D146" i="26"/>
  <c r="H290" i="26"/>
  <c r="D54" i="26"/>
  <c r="W187" i="26"/>
  <c r="F638" i="22"/>
  <c r="D869" i="22"/>
  <c r="F233" i="26"/>
  <c r="H298" i="26"/>
  <c r="D63" i="26"/>
  <c r="D244" i="26"/>
  <c r="D69" i="26"/>
  <c r="F280" i="26"/>
  <c r="W262" i="26"/>
  <c r="F15" i="26"/>
  <c r="C110" i="26"/>
  <c r="C15" i="26"/>
  <c r="E121" i="26"/>
  <c r="C699" i="22"/>
  <c r="D435" i="22"/>
  <c r="E539" i="22"/>
  <c r="F79" i="26"/>
  <c r="AU47" i="26"/>
  <c r="D386" i="22"/>
  <c r="C861" i="22"/>
  <c r="G94" i="26"/>
  <c r="BI33" i="26"/>
  <c r="BN33" i="26" s="1"/>
  <c r="D282" i="22"/>
  <c r="F815" i="22"/>
  <c r="C222" i="22"/>
  <c r="D713" i="22"/>
  <c r="E671" i="22"/>
  <c r="F72" i="22"/>
  <c r="E345" i="26"/>
  <c r="C465" i="22"/>
  <c r="D94" i="22"/>
  <c r="F71" i="22"/>
  <c r="C83" i="26"/>
  <c r="C272" i="22"/>
  <c r="C348" i="22"/>
  <c r="E380" i="22"/>
  <c r="C95" i="22"/>
  <c r="H343" i="26"/>
  <c r="BH177" i="26"/>
  <c r="AT64" i="26"/>
  <c r="AQ17" i="26"/>
  <c r="AZ17" i="26" s="1" a="1"/>
  <c r="AZ17" i="26" s="1"/>
  <c r="AX17" i="26" s="1"/>
  <c r="AY17" i="26" s="1"/>
  <c r="C152" i="22"/>
  <c r="D725" i="22"/>
  <c r="D744" i="22"/>
  <c r="E933" i="22"/>
  <c r="E343" i="26"/>
  <c r="AO100" i="26"/>
  <c r="BE11" i="26"/>
  <c r="C881" i="22"/>
  <c r="F935" i="22"/>
  <c r="F715" i="22"/>
  <c r="D295" i="22"/>
  <c r="C11" i="22"/>
  <c r="D81" i="26"/>
  <c r="C820" i="22"/>
  <c r="AF91" i="26"/>
  <c r="E604" i="22"/>
  <c r="C791" i="22"/>
  <c r="D849" i="22"/>
  <c r="D778" i="22"/>
  <c r="E503" i="22"/>
  <c r="W113" i="26"/>
  <c r="D72" i="22"/>
  <c r="C599" i="22"/>
  <c r="D569" i="22"/>
  <c r="D187" i="26"/>
  <c r="E942" i="22"/>
  <c r="F192" i="22"/>
  <c r="C687" i="22"/>
  <c r="W119" i="26"/>
  <c r="F527" i="22"/>
  <c r="E758" i="22"/>
  <c r="C168" i="22"/>
  <c r="D31" i="22"/>
  <c r="F88" i="22"/>
  <c r="F808" i="22"/>
  <c r="H179" i="26"/>
  <c r="D820" i="22"/>
  <c r="AT21" i="26"/>
  <c r="C681" i="22"/>
  <c r="E42" i="26"/>
  <c r="E213" i="22"/>
  <c r="AR87" i="26"/>
  <c r="C374" i="22"/>
  <c r="E63" i="26"/>
  <c r="D51" i="22"/>
  <c r="F272" i="22"/>
  <c r="C458" i="22"/>
  <c r="D39" i="22"/>
  <c r="C175" i="26"/>
  <c r="D65" i="26"/>
  <c r="F374" i="22"/>
  <c r="F352" i="26"/>
  <c r="D107" i="22"/>
  <c r="F832" i="22"/>
  <c r="C23" i="22"/>
  <c r="D781" i="22"/>
  <c r="D347" i="26"/>
  <c r="D87" i="26"/>
  <c r="C135" i="26"/>
  <c r="E423" i="22"/>
  <c r="D104" i="26"/>
  <c r="D578" i="22"/>
  <c r="F128" i="26"/>
  <c r="E283" i="26"/>
  <c r="H262" i="26"/>
  <c r="D118" i="26"/>
  <c r="G133" i="26"/>
  <c r="E765" i="22"/>
  <c r="D136" i="26"/>
  <c r="F44" i="26"/>
  <c r="E261" i="26"/>
  <c r="C111" i="22"/>
  <c r="C163" i="22"/>
  <c r="C201" i="22"/>
  <c r="G36" i="26"/>
  <c r="C345" i="22"/>
  <c r="H68" i="26"/>
  <c r="D983" i="22"/>
  <c r="H335" i="26"/>
  <c r="E179" i="26"/>
  <c r="G280" i="26"/>
  <c r="E289" i="26"/>
  <c r="F42" i="26"/>
  <c r="D478" i="22"/>
  <c r="F798" i="22"/>
  <c r="E570" i="22"/>
  <c r="D194" i="26"/>
  <c r="F847" i="22"/>
  <c r="F842" i="22"/>
  <c r="W173" i="26"/>
  <c r="E43" i="22"/>
  <c r="E810" i="22"/>
  <c r="D831" i="22"/>
  <c r="D269" i="22"/>
  <c r="D156" i="22"/>
  <c r="F86" i="26"/>
  <c r="E147" i="22"/>
  <c r="F466" i="22"/>
  <c r="F431" i="22"/>
  <c r="D564" i="22"/>
  <c r="F330" i="22"/>
  <c r="W246" i="26"/>
  <c r="E132" i="26"/>
  <c r="C381" i="22"/>
  <c r="E967" i="22"/>
  <c r="F12" i="26"/>
  <c r="D456" i="22"/>
  <c r="F89" i="22"/>
  <c r="E38" i="22"/>
  <c r="D422" i="22"/>
  <c r="D334" i="22"/>
  <c r="C323" i="26"/>
  <c r="F258" i="22"/>
  <c r="D996" i="22"/>
  <c r="D932" i="22"/>
  <c r="C94" i="22"/>
  <c r="E450" i="22"/>
  <c r="G326" i="26"/>
  <c r="D880" i="22"/>
  <c r="C204" i="22"/>
  <c r="W46" i="26"/>
  <c r="D648" i="22"/>
  <c r="E568" i="22"/>
  <c r="F809" i="22"/>
  <c r="D129" i="26"/>
  <c r="D937" i="22"/>
  <c r="F110" i="26"/>
  <c r="F264" i="22"/>
  <c r="W44" i="26"/>
  <c r="D487" i="22"/>
  <c r="C289" i="22"/>
  <c r="E80" i="26"/>
  <c r="F64" i="22"/>
  <c r="W54" i="26"/>
  <c r="E489" i="22"/>
  <c r="H347" i="26"/>
  <c r="E192" i="26"/>
  <c r="C164" i="26"/>
  <c r="C89" i="26"/>
  <c r="G79" i="26"/>
  <c r="D235" i="26"/>
  <c r="W107" i="26"/>
  <c r="W355" i="26"/>
  <c r="F792" i="22"/>
  <c r="F609" i="22"/>
  <c r="D590" i="22"/>
  <c r="F779" i="22"/>
  <c r="C273" i="22"/>
  <c r="F317" i="22"/>
  <c r="C269" i="26"/>
  <c r="G110" i="26"/>
  <c r="D21" i="26"/>
  <c r="E806" i="22"/>
  <c r="E891" i="22"/>
  <c r="H30" i="26"/>
  <c r="W93" i="26"/>
  <c r="E230" i="26"/>
  <c r="H88" i="26"/>
  <c r="D344" i="26"/>
  <c r="F30" i="26"/>
  <c r="AT124" i="26"/>
  <c r="BF103" i="26"/>
  <c r="E732" i="22"/>
  <c r="C992" i="22"/>
  <c r="D408" i="22"/>
  <c r="E41" i="26"/>
  <c r="D41" i="22"/>
  <c r="D929" i="22"/>
  <c r="H151" i="26"/>
  <c r="G233" i="26"/>
  <c r="E55" i="26"/>
  <c r="E827" i="22"/>
  <c r="F585" i="22"/>
  <c r="H168" i="26"/>
  <c r="E355" i="22"/>
  <c r="F76" i="22"/>
  <c r="C853" i="22"/>
  <c r="D274" i="26"/>
  <c r="D953" i="22"/>
  <c r="F80" i="22"/>
  <c r="F288" i="22"/>
  <c r="H141" i="26"/>
  <c r="F502" i="22"/>
  <c r="F656" i="22"/>
  <c r="G274" i="26"/>
  <c r="G40" i="26"/>
  <c r="E34" i="26"/>
  <c r="G125" i="26"/>
  <c r="H11" i="26"/>
  <c r="E283" i="22"/>
  <c r="C74" i="22"/>
  <c r="E599" i="22"/>
  <c r="G309" i="26"/>
  <c r="D111" i="22"/>
  <c r="E305" i="22"/>
  <c r="D803" i="22"/>
  <c r="H318" i="26"/>
  <c r="D174" i="22"/>
  <c r="F598" i="22"/>
  <c r="E698" i="22"/>
  <c r="D533" i="22"/>
  <c r="E520" i="22"/>
  <c r="E781" i="22"/>
  <c r="C527" i="22"/>
  <c r="E10" i="26"/>
  <c r="C999" i="22"/>
  <c r="BD13" i="26"/>
  <c r="F348" i="22"/>
  <c r="D230" i="26"/>
  <c r="C769" i="22"/>
  <c r="F370" i="22"/>
  <c r="E431" i="22"/>
  <c r="E50" i="22"/>
  <c r="AU16" i="26"/>
  <c r="BI52" i="26"/>
  <c r="BN52" i="26" s="1"/>
  <c r="D139" i="22"/>
  <c r="C481" i="22"/>
  <c r="F225" i="22"/>
  <c r="D684" i="22"/>
  <c r="C633" i="22"/>
  <c r="E719" i="22"/>
  <c r="BH88" i="26"/>
  <c r="AE32" i="26"/>
  <c r="C706" i="22"/>
  <c r="E922" i="22"/>
  <c r="E490" i="22"/>
  <c r="F977" i="22"/>
  <c r="E67" i="22"/>
  <c r="C958" i="22"/>
  <c r="E97" i="22"/>
  <c r="D491" i="22"/>
  <c r="E689" i="22"/>
  <c r="E843" i="22"/>
  <c r="C354" i="22"/>
  <c r="F507" i="22"/>
  <c r="F155" i="26"/>
  <c r="C137" i="22"/>
  <c r="E74" i="26"/>
  <c r="C21" i="22"/>
  <c r="D917" i="22"/>
  <c r="D26" i="22"/>
  <c r="D66" i="26"/>
  <c r="D220" i="22"/>
  <c r="D465" i="22"/>
  <c r="D799" i="22"/>
  <c r="G319" i="26"/>
  <c r="C234" i="22"/>
  <c r="F36" i="22"/>
  <c r="C623" i="22"/>
  <c r="C202" i="22"/>
  <c r="F843" i="22"/>
  <c r="C940" i="22"/>
  <c r="D372" i="22"/>
  <c r="F388" i="22"/>
  <c r="C964" i="22"/>
  <c r="W250" i="26"/>
  <c r="C492" i="22"/>
  <c r="C845" i="22"/>
  <c r="F60" i="22"/>
  <c r="C104" i="26"/>
  <c r="C45" i="22"/>
  <c r="F166" i="22"/>
  <c r="F23" i="22"/>
  <c r="D260" i="26"/>
  <c r="D120" i="26"/>
  <c r="W320" i="26"/>
  <c r="F746" i="22"/>
  <c r="W313" i="26"/>
  <c r="E989" i="22"/>
  <c r="D807" i="22"/>
  <c r="D168" i="22"/>
  <c r="C674" i="22"/>
  <c r="E243" i="22"/>
  <c r="F997" i="22"/>
  <c r="F812" i="22"/>
  <c r="D75" i="26"/>
  <c r="F440" i="22"/>
  <c r="F71" i="26"/>
  <c r="E528" i="22"/>
  <c r="D354" i="26"/>
  <c r="W332" i="26"/>
  <c r="F74" i="26"/>
  <c r="C353" i="26"/>
  <c r="G327" i="26"/>
  <c r="E241" i="22"/>
  <c r="G261" i="26"/>
  <c r="C712" i="22"/>
  <c r="G126" i="26"/>
  <c r="E101" i="22"/>
  <c r="D246" i="22"/>
  <c r="D813" i="22"/>
  <c r="D783" i="22"/>
  <c r="D279" i="22"/>
  <c r="E884" i="22"/>
  <c r="F911" i="22"/>
  <c r="E844" i="22"/>
  <c r="H125" i="26"/>
  <c r="C918" i="22"/>
  <c r="E697" i="22"/>
  <c r="C732" i="22"/>
  <c r="E904" i="22"/>
  <c r="E960" i="22"/>
  <c r="C10" i="26"/>
  <c r="F426" i="22"/>
  <c r="C328" i="26"/>
  <c r="F346" i="26"/>
  <c r="D117" i="22"/>
  <c r="E210" i="22"/>
  <c r="F163" i="26"/>
  <c r="E510" i="22"/>
  <c r="G362" i="26"/>
  <c r="D84" i="22"/>
  <c r="D297" i="26"/>
  <c r="C862" i="22"/>
  <c r="W83" i="26"/>
  <c r="F671" i="22"/>
  <c r="D316" i="26"/>
  <c r="F282" i="22"/>
  <c r="C342" i="26"/>
  <c r="C426" i="22"/>
  <c r="W289" i="26"/>
  <c r="G135" i="26"/>
  <c r="E470" i="22"/>
  <c r="F409" i="22"/>
  <c r="G117" i="26"/>
  <c r="D709" i="22"/>
  <c r="G178" i="26"/>
  <c r="C232" i="22"/>
  <c r="H233" i="26"/>
  <c r="C330" i="26"/>
  <c r="C19" i="26"/>
  <c r="AR36" i="26"/>
  <c r="W58" i="26"/>
  <c r="BF21" i="26"/>
  <c r="E129" i="26"/>
  <c r="H341" i="26"/>
  <c r="F687" i="22"/>
  <c r="D62" i="26"/>
  <c r="C121" i="26"/>
  <c r="C184" i="26"/>
  <c r="AW13" i="26"/>
  <c r="BB13" i="26" s="1"/>
  <c r="H284" i="26"/>
  <c r="BA23" i="26"/>
  <c r="H114" i="26"/>
  <c r="E131" i="22"/>
  <c r="D130" i="26"/>
  <c r="W361" i="26"/>
  <c r="E705" i="22"/>
  <c r="W98" i="26"/>
  <c r="C525" i="22"/>
  <c r="F360" i="26"/>
  <c r="F565" i="22"/>
  <c r="F125" i="26"/>
  <c r="E66" i="26"/>
  <c r="G120" i="26"/>
  <c r="E37" i="26"/>
  <c r="E313" i="26"/>
  <c r="H35" i="26"/>
  <c r="G249" i="26"/>
  <c r="H273" i="26"/>
  <c r="G156" i="26"/>
  <c r="D224" i="26"/>
  <c r="F626" i="22"/>
  <c r="E637" i="22"/>
  <c r="F202" i="22"/>
  <c r="E976" i="22"/>
  <c r="F347" i="26"/>
  <c r="E90" i="26"/>
  <c r="D911" i="22"/>
  <c r="E164" i="22"/>
  <c r="C333" i="26"/>
  <c r="H77" i="26"/>
  <c r="G218" i="26"/>
  <c r="W139" i="26"/>
  <c r="C948" i="22"/>
  <c r="E143" i="22"/>
  <c r="E67" i="26"/>
  <c r="C773" i="22"/>
  <c r="F917" i="22"/>
  <c r="E190" i="22"/>
  <c r="F787" i="22"/>
  <c r="D37" i="22"/>
  <c r="C626" i="22"/>
  <c r="D470" i="22"/>
  <c r="C123" i="22"/>
  <c r="C121" i="22"/>
  <c r="D718" i="22"/>
  <c r="E836" i="22"/>
  <c r="F864" i="22"/>
  <c r="F713" i="22"/>
  <c r="D137" i="26"/>
  <c r="F962" i="22"/>
  <c r="D242" i="22"/>
  <c r="F260" i="22"/>
  <c r="H136" i="26"/>
  <c r="E153" i="22"/>
  <c r="E977" i="22"/>
  <c r="E82" i="22"/>
  <c r="F252" i="26"/>
  <c r="C781" i="22"/>
  <c r="C931" i="22"/>
  <c r="F38" i="22"/>
  <c r="C13" i="22"/>
  <c r="C31" i="22"/>
  <c r="D127" i="26"/>
  <c r="D657" i="22"/>
  <c r="E151" i="22"/>
  <c r="F821" i="22"/>
  <c r="F272" i="26"/>
  <c r="E881" i="22"/>
  <c r="C696" i="22"/>
  <c r="D910" i="22"/>
  <c r="H120" i="26"/>
  <c r="C117" i="22"/>
  <c r="C261" i="22"/>
  <c r="C802" i="22"/>
  <c r="F112" i="22"/>
  <c r="D85" i="22"/>
  <c r="H73" i="26"/>
  <c r="C180" i="22"/>
  <c r="H157" i="26"/>
  <c r="F304" i="22"/>
  <c r="D194" i="22"/>
  <c r="F427" i="22"/>
  <c r="C322" i="26"/>
  <c r="E142" i="22"/>
  <c r="C448" i="22"/>
  <c r="C188" i="22"/>
  <c r="D108" i="26"/>
  <c r="C531" i="22"/>
  <c r="E721" i="22"/>
  <c r="D698" i="22"/>
  <c r="BA20" i="26"/>
  <c r="AQ273" i="26"/>
  <c r="AZ273" i="26" s="1" a="1"/>
  <c r="AZ273" i="26" s="1"/>
  <c r="AX273" i="26" s="1"/>
  <c r="AY273" i="26" s="1"/>
  <c r="AV186" i="26"/>
  <c r="E667" i="22"/>
  <c r="C981" i="22"/>
  <c r="D167" i="22"/>
  <c r="E398" i="22"/>
  <c r="F612" i="22"/>
  <c r="AT328" i="26"/>
  <c r="AW316" i="26"/>
  <c r="BB316" i="26" s="1"/>
  <c r="AJ81" i="26"/>
  <c r="C321" i="22"/>
  <c r="D674" i="22"/>
  <c r="W190" i="26"/>
  <c r="E507" i="22"/>
  <c r="F491" i="22"/>
  <c r="D598" i="22"/>
  <c r="E745" i="22"/>
  <c r="C479" i="22"/>
  <c r="F555" i="22"/>
  <c r="G31" i="26"/>
  <c r="W36" i="26"/>
  <c r="E302" i="22"/>
  <c r="E554" i="22"/>
  <c r="F479" i="22"/>
  <c r="E341" i="26"/>
  <c r="D273" i="22"/>
  <c r="C48" i="22"/>
  <c r="D183" i="22"/>
  <c r="G128" i="26"/>
  <c r="E403" i="22"/>
  <c r="E242" i="22"/>
  <c r="C601" i="22"/>
  <c r="C843" i="22"/>
  <c r="E125" i="22"/>
  <c r="C168" i="26"/>
  <c r="C70" i="26"/>
  <c r="E963" i="22"/>
  <c r="F389" i="22"/>
  <c r="F324" i="22"/>
  <c r="F112" i="26"/>
  <c r="E497" i="22"/>
  <c r="C213" i="22"/>
  <c r="F542" i="22"/>
  <c r="D335" i="26"/>
  <c r="C317" i="22"/>
  <c r="F189" i="22"/>
  <c r="C17" i="26"/>
  <c r="H86" i="26"/>
  <c r="E135" i="26"/>
  <c r="D167" i="26"/>
  <c r="F629" i="22"/>
  <c r="W91" i="26"/>
  <c r="F696" i="22"/>
  <c r="E828" i="22"/>
  <c r="W129" i="26"/>
  <c r="D660" i="22"/>
  <c r="W151" i="26"/>
  <c r="F114" i="26"/>
  <c r="C56" i="26"/>
  <c r="AW34" i="26"/>
  <c r="BB34" i="26" s="1"/>
  <c r="F101" i="26"/>
  <c r="BF15" i="26"/>
  <c r="H165" i="26"/>
  <c r="F619" i="22"/>
  <c r="H75" i="26"/>
  <c r="D355" i="26"/>
  <c r="W286" i="26"/>
  <c r="AS30" i="26"/>
  <c r="F309" i="26"/>
  <c r="AR74" i="26"/>
  <c r="G271" i="26"/>
  <c r="AW107" i="26"/>
  <c r="BB107" i="26" s="1"/>
  <c r="D62" i="22"/>
  <c r="E221" i="22"/>
  <c r="D138" i="26"/>
  <c r="D733" i="22"/>
  <c r="E271" i="26"/>
  <c r="C160" i="22"/>
  <c r="W76" i="26"/>
  <c r="E465" i="22"/>
  <c r="C127" i="26"/>
  <c r="G236" i="26"/>
  <c r="F32" i="26"/>
  <c r="D655" i="22"/>
  <c r="C173" i="26"/>
  <c r="D50" i="22"/>
  <c r="C130" i="26"/>
  <c r="D147" i="22"/>
  <c r="F220" i="22"/>
  <c r="W94" i="26"/>
  <c r="W309" i="26"/>
  <c r="F447" i="22"/>
  <c r="D106" i="26"/>
  <c r="E629" i="22"/>
  <c r="W243" i="26"/>
  <c r="D105" i="22"/>
  <c r="E59" i="26"/>
  <c r="F907" i="22"/>
  <c r="C51" i="26"/>
  <c r="D121" i="22"/>
  <c r="W347" i="26"/>
  <c r="F470" i="22"/>
  <c r="H118" i="26"/>
  <c r="E422" i="22"/>
  <c r="C285" i="22"/>
  <c r="C263" i="26"/>
  <c r="D40" i="26"/>
  <c r="E694" i="22"/>
  <c r="C253" i="26"/>
  <c r="E201" i="22"/>
  <c r="W189" i="26"/>
  <c r="D561" i="22"/>
  <c r="C346" i="26"/>
  <c r="D327" i="22"/>
  <c r="F193" i="26"/>
  <c r="C190" i="22"/>
  <c r="G259" i="26"/>
  <c r="F522" i="22"/>
  <c r="E322" i="26"/>
  <c r="G350" i="26"/>
  <c r="C478" i="22"/>
  <c r="D287" i="26"/>
  <c r="F590" i="22"/>
  <c r="H70" i="26"/>
  <c r="C912" i="22"/>
  <c r="H32" i="26"/>
  <c r="F968" i="22"/>
  <c r="E285" i="26"/>
  <c r="F40" i="26"/>
  <c r="E189" i="26"/>
  <c r="D969" i="22"/>
  <c r="D47" i="26"/>
  <c r="E276" i="26"/>
  <c r="D80" i="26"/>
  <c r="D185" i="22"/>
  <c r="F130" i="26"/>
  <c r="E917" i="22"/>
  <c r="W78" i="26"/>
  <c r="G205" i="26"/>
  <c r="G231" i="26"/>
  <c r="D314" i="22"/>
  <c r="F854" i="22"/>
  <c r="D374" i="22"/>
  <c r="H186" i="26"/>
  <c r="F313" i="26"/>
  <c r="C124" i="26"/>
  <c r="C316" i="22"/>
  <c r="C1000" i="22"/>
  <c r="W180" i="26"/>
  <c r="F96" i="22"/>
  <c r="D742" i="22"/>
  <c r="C828" i="22"/>
  <c r="H180" i="26"/>
  <c r="D388" i="22"/>
  <c r="H126" i="26"/>
  <c r="C48" i="26"/>
  <c r="H320" i="26"/>
  <c r="H31" i="26"/>
  <c r="F918" i="22"/>
  <c r="H281" i="26"/>
  <c r="C49" i="26"/>
  <c r="D521" i="22"/>
  <c r="C774" i="22"/>
  <c r="H74" i="26"/>
  <c r="E440" i="22"/>
  <c r="F661" i="22"/>
  <c r="D348" i="22"/>
  <c r="G14" i="26"/>
  <c r="C978" i="22"/>
  <c r="E420" i="22"/>
  <c r="G230" i="26"/>
  <c r="F141" i="26"/>
  <c r="F54" i="22"/>
  <c r="H249" i="26"/>
  <c r="E113" i="26"/>
  <c r="F946" i="22"/>
  <c r="W10" i="26"/>
  <c r="C96" i="26"/>
  <c r="E542" i="22"/>
  <c r="F587" i="22"/>
  <c r="W71" i="26"/>
  <c r="F104" i="26"/>
  <c r="D246" i="26"/>
  <c r="F144" i="22"/>
  <c r="C941" i="22"/>
  <c r="C224" i="26"/>
  <c r="F171" i="26"/>
  <c r="E362" i="22"/>
  <c r="E116" i="22"/>
  <c r="W108" i="26"/>
  <c r="E89" i="26"/>
  <c r="E731" i="22"/>
  <c r="F349" i="26"/>
  <c r="W348" i="26"/>
  <c r="C338" i="26"/>
  <c r="W79" i="26"/>
  <c r="W362" i="26"/>
  <c r="C178" i="22"/>
  <c r="F279" i="26"/>
  <c r="W179" i="26"/>
  <c r="G173" i="26"/>
  <c r="E581" i="22"/>
  <c r="C66" i="26"/>
  <c r="W248" i="26"/>
  <c r="E612" i="22"/>
  <c r="D542" i="22"/>
  <c r="C309" i="26"/>
  <c r="C54" i="26"/>
  <c r="C857" i="22"/>
  <c r="D156" i="26"/>
  <c r="F136" i="26"/>
  <c r="H230" i="26"/>
  <c r="C991" i="22"/>
  <c r="D624" i="22"/>
  <c r="F133" i="22"/>
  <c r="F770" i="22"/>
  <c r="G59" i="26"/>
  <c r="E773" i="22"/>
  <c r="C908" i="22"/>
  <c r="E877" i="22"/>
  <c r="E322" i="22"/>
  <c r="F359" i="26"/>
  <c r="E284" i="26"/>
  <c r="W183" i="26"/>
  <c r="W172" i="26"/>
  <c r="G96" i="26"/>
  <c r="E45" i="26"/>
  <c r="H72" i="26"/>
  <c r="C335" i="26"/>
  <c r="C344" i="26"/>
  <c r="W122" i="26"/>
  <c r="E98" i="26"/>
  <c r="H113" i="26"/>
  <c r="D172" i="26"/>
  <c r="C69" i="26"/>
  <c r="W53" i="26"/>
  <c r="W112" i="26"/>
  <c r="D175" i="26"/>
  <c r="C362" i="26"/>
  <c r="W69" i="26"/>
  <c r="F167" i="26"/>
  <c r="E247" i="26"/>
  <c r="AQ30" i="26"/>
  <c r="AZ30" i="26" s="1" a="1"/>
  <c r="AZ30" i="26" s="1"/>
  <c r="AX30" i="26" s="1"/>
  <c r="AY30" i="26" s="1"/>
  <c r="D837" i="22"/>
  <c r="F45" i="26"/>
  <c r="C606" i="22"/>
  <c r="AH55" i="26"/>
  <c r="D607" i="22"/>
  <c r="E169" i="22"/>
  <c r="E358" i="22"/>
  <c r="C742" i="22"/>
  <c r="F75" i="26"/>
  <c r="C191" i="26"/>
  <c r="F286" i="26"/>
  <c r="E235" i="22"/>
  <c r="E361" i="22"/>
  <c r="D272" i="26"/>
  <c r="E833" i="22"/>
  <c r="D458" i="22"/>
  <c r="C78" i="22"/>
  <c r="W166" i="26"/>
  <c r="E121" i="22"/>
  <c r="D609" i="22"/>
  <c r="F177" i="26"/>
  <c r="D179" i="26"/>
  <c r="F520" i="22"/>
  <c r="G84" i="26"/>
  <c r="G89" i="26"/>
  <c r="C310" i="26"/>
  <c r="E459" i="22"/>
  <c r="E640" i="22"/>
  <c r="F180" i="22"/>
  <c r="F122" i="26"/>
  <c r="C995" i="22"/>
  <c r="E889" i="22"/>
  <c r="F486" i="22"/>
  <c r="C605" i="22"/>
  <c r="E405" i="22"/>
  <c r="C125" i="22"/>
  <c r="E672" i="22"/>
  <c r="E935" i="22"/>
  <c r="C466" i="22"/>
  <c r="W110" i="26"/>
  <c r="E990" i="22"/>
  <c r="D250" i="26"/>
  <c r="C262" i="22"/>
  <c r="D855" i="22"/>
  <c r="G97" i="26"/>
  <c r="C105" i="26"/>
  <c r="E89" i="22"/>
  <c r="F156" i="22"/>
  <c r="W160" i="26"/>
  <c r="W123" i="26"/>
  <c r="D688" i="22"/>
  <c r="G325" i="26"/>
  <c r="G18" i="26"/>
  <c r="H235" i="26"/>
  <c r="C591" i="22"/>
  <c r="D573" i="22"/>
  <c r="D195" i="22"/>
  <c r="C247" i="26"/>
  <c r="E90" i="22"/>
  <c r="F848" i="22"/>
  <c r="D361" i="26"/>
  <c r="G83" i="26"/>
  <c r="E149" i="22"/>
  <c r="F235" i="26"/>
  <c r="D111" i="26"/>
  <c r="D166" i="26"/>
  <c r="F811" i="22"/>
  <c r="C313" i="22"/>
  <c r="C165" i="26"/>
  <c r="E38" i="26"/>
  <c r="F61" i="26"/>
  <c r="D88" i="26"/>
  <c r="H123" i="26"/>
  <c r="C47" i="26"/>
  <c r="C280" i="22"/>
  <c r="D732" i="22"/>
  <c r="G181" i="26"/>
  <c r="E246" i="26"/>
  <c r="E456" i="22"/>
  <c r="F637" i="22"/>
  <c r="W337" i="26"/>
  <c r="D340" i="26"/>
  <c r="E847" i="22"/>
  <c r="G187" i="26"/>
  <c r="F175" i="26"/>
  <c r="E326" i="26"/>
  <c r="D311" i="26"/>
  <c r="F89" i="26"/>
  <c r="F129" i="26"/>
  <c r="C192" i="26"/>
  <c r="C141" i="22"/>
  <c r="D728" i="22"/>
  <c r="W253" i="26"/>
  <c r="D60" i="26"/>
  <c r="D998" i="22"/>
  <c r="H57" i="26"/>
  <c r="H355" i="26"/>
  <c r="D319" i="26"/>
  <c r="D695" i="22"/>
  <c r="D303" i="22"/>
  <c r="G28" i="26"/>
  <c r="E363" i="26"/>
  <c r="E158" i="26"/>
  <c r="H55" i="26"/>
  <c r="W317" i="26"/>
  <c r="C231" i="26"/>
  <c r="D692" i="22"/>
  <c r="E207" i="22"/>
  <c r="W73" i="26"/>
  <c r="F246" i="26"/>
  <c r="E42" i="22"/>
  <c r="D400" i="22"/>
  <c r="W136" i="26"/>
  <c r="E310" i="26"/>
  <c r="F964" i="22"/>
  <c r="F357" i="26"/>
  <c r="E124" i="26"/>
  <c r="C341" i="26"/>
  <c r="G295" i="26"/>
  <c r="E321" i="26"/>
  <c r="E21" i="26"/>
  <c r="C232" i="26"/>
  <c r="E767" i="22"/>
  <c r="E924" i="22"/>
  <c r="D125" i="26"/>
  <c r="H316" i="26"/>
  <c r="E14" i="22"/>
  <c r="F951" i="22"/>
  <c r="F32" i="22"/>
  <c r="D530" i="22"/>
  <c r="D357" i="26"/>
  <c r="F87" i="26"/>
  <c r="C814" i="22"/>
  <c r="W359" i="26"/>
  <c r="D308" i="26"/>
  <c r="E165" i="26"/>
  <c r="F48" i="26"/>
  <c r="E342" i="26"/>
  <c r="F191" i="26"/>
  <c r="G52" i="26"/>
  <c r="D462" i="22"/>
  <c r="F856" i="22"/>
  <c r="C32" i="26"/>
  <c r="F238" i="26"/>
  <c r="C966" i="22"/>
  <c r="E653" i="22"/>
  <c r="W333" i="26"/>
  <c r="F97" i="26"/>
  <c r="C652" i="22"/>
  <c r="D303" i="26"/>
  <c r="D318" i="26"/>
  <c r="G262" i="26"/>
  <c r="E206" i="26"/>
  <c r="F29" i="26"/>
  <c r="C389" i="22"/>
  <c r="C33" i="26"/>
  <c r="G335" i="26"/>
  <c r="D665" i="22"/>
  <c r="F831" i="22"/>
  <c r="D83" i="26"/>
  <c r="G71" i="26"/>
  <c r="D128" i="22"/>
  <c r="F820" i="22"/>
  <c r="W308" i="26"/>
  <c r="C641" i="22"/>
  <c r="D347" i="22"/>
  <c r="E249" i="26"/>
  <c r="E161" i="26"/>
  <c r="D352" i="22"/>
  <c r="C539" i="22"/>
  <c r="F433" i="22"/>
  <c r="D131" i="26"/>
  <c r="C889" i="22"/>
  <c r="E561" i="22"/>
  <c r="E199" i="22"/>
  <c r="H48" i="26"/>
  <c r="C786" i="22"/>
  <c r="C513" i="22"/>
  <c r="F876" i="22"/>
  <c r="H111" i="26"/>
  <c r="F67" i="22"/>
  <c r="E160" i="22"/>
  <c r="G108" i="26"/>
  <c r="C248" i="26"/>
  <c r="D801" i="22"/>
  <c r="C229" i="22"/>
  <c r="E669" i="22"/>
  <c r="E92" i="26"/>
  <c r="G63" i="26"/>
  <c r="H108" i="26"/>
  <c r="E894" i="22"/>
  <c r="W96" i="26"/>
  <c r="D193" i="26"/>
  <c r="E168" i="26"/>
  <c r="F341" i="26"/>
  <c r="E624" i="22"/>
  <c r="E117" i="22"/>
  <c r="W318" i="26"/>
  <c r="H322" i="26"/>
  <c r="D485" i="22"/>
  <c r="D513" i="22"/>
  <c r="C212" i="26"/>
  <c r="E297" i="26"/>
  <c r="D17" i="22"/>
  <c r="W350" i="26"/>
  <c r="H96" i="26"/>
  <c r="E175" i="26"/>
  <c r="C185" i="26"/>
  <c r="H231" i="26"/>
  <c r="D419" i="22"/>
  <c r="C340" i="26"/>
  <c r="H253" i="26"/>
  <c r="F373" i="22"/>
  <c r="C483" i="22"/>
  <c r="C81" i="26"/>
  <c r="H181" i="26"/>
  <c r="F933" i="22"/>
  <c r="C372" i="22"/>
  <c r="C120" i="26"/>
  <c r="F803" i="22"/>
  <c r="E602" i="22"/>
  <c r="D100" i="26"/>
  <c r="F142" i="22"/>
  <c r="H313" i="26"/>
  <c r="C102" i="26"/>
  <c r="W312" i="26"/>
  <c r="C12" i="26"/>
  <c r="F536" i="22"/>
  <c r="D662" i="22"/>
  <c r="C303" i="26"/>
  <c r="G17" i="26"/>
  <c r="W276" i="26"/>
  <c r="C59" i="26"/>
  <c r="E334" i="26"/>
  <c r="W194" i="26"/>
  <c r="E237" i="26"/>
  <c r="G279" i="26"/>
  <c r="H53" i="26"/>
  <c r="D273" i="26"/>
  <c r="H139" i="26"/>
  <c r="H122" i="26"/>
  <c r="G132" i="26"/>
  <c r="W114" i="26"/>
  <c r="W164" i="26"/>
  <c r="C312" i="22"/>
  <c r="D67" i="22"/>
  <c r="W52" i="26"/>
  <c r="W146" i="26"/>
  <c r="H245" i="26"/>
  <c r="G130" i="26"/>
  <c r="D334" i="26"/>
  <c r="C249" i="26"/>
  <c r="F336" i="26"/>
  <c r="E263" i="26"/>
  <c r="D974" i="22"/>
  <c r="E181" i="26"/>
  <c r="D223" i="22"/>
  <c r="F887" i="22"/>
  <c r="E622" i="22"/>
  <c r="C290" i="26"/>
  <c r="G332" i="26"/>
  <c r="C88" i="22"/>
  <c r="W67" i="26"/>
  <c r="G316" i="26"/>
  <c r="D336" i="26"/>
  <c r="C504" i="22"/>
  <c r="F130" i="22"/>
  <c r="E848" i="22"/>
  <c r="F354" i="26"/>
  <c r="F895" i="22"/>
  <c r="F993" i="22"/>
  <c r="C255" i="22"/>
  <c r="C206" i="26"/>
  <c r="E790" i="22"/>
  <c r="C361" i="22"/>
  <c r="W296" i="26"/>
  <c r="E53" i="26"/>
  <c r="F47" i="22"/>
  <c r="E696" i="22"/>
  <c r="D88" i="22"/>
  <c r="F67" i="26"/>
  <c r="F40" i="22"/>
  <c r="E585" i="22"/>
  <c r="W245" i="26"/>
  <c r="C274" i="26"/>
  <c r="F608" i="22"/>
  <c r="F624" i="22"/>
  <c r="D85" i="26"/>
  <c r="F748" i="22"/>
  <c r="D101" i="22"/>
  <c r="E768" i="22"/>
  <c r="F91" i="26"/>
  <c r="C68" i="26"/>
  <c r="D253" i="26"/>
  <c r="F340" i="26"/>
  <c r="W80" i="26"/>
  <c r="H331" i="26"/>
  <c r="AH91" i="26"/>
  <c r="D366" i="22"/>
  <c r="W86" i="26"/>
  <c r="E359" i="26"/>
  <c r="AW72" i="26"/>
  <c r="C577" i="22"/>
  <c r="W224" i="26"/>
  <c r="F139" i="26"/>
  <c r="D610" i="22"/>
  <c r="G361" i="26"/>
  <c r="H87" i="26"/>
  <c r="E272" i="26"/>
  <c r="C129" i="26"/>
  <c r="E277" i="26"/>
  <c r="G46" i="26"/>
  <c r="G177" i="26"/>
  <c r="E107" i="22"/>
  <c r="E109" i="22"/>
  <c r="W115" i="26"/>
  <c r="E184" i="26"/>
  <c r="F438" i="22"/>
  <c r="F14" i="26"/>
  <c r="D152" i="26"/>
  <c r="H338" i="26"/>
  <c r="AU56" i="26"/>
  <c r="E596" i="22"/>
  <c r="D397" i="22"/>
  <c r="C428" i="22"/>
  <c r="C172" i="22"/>
  <c r="D155" i="26"/>
  <c r="C311" i="26"/>
  <c r="F254" i="26"/>
  <c r="F81" i="22"/>
  <c r="F534" i="22"/>
  <c r="G352" i="26"/>
  <c r="E118" i="26"/>
  <c r="D73" i="22"/>
  <c r="E7" i="22"/>
  <c r="W23" i="26"/>
  <c r="H169" i="26"/>
  <c r="D518" i="22"/>
  <c r="D350" i="26"/>
  <c r="G204" i="26"/>
  <c r="C246" i="22"/>
  <c r="W134" i="26"/>
  <c r="E269" i="26"/>
  <c r="C41" i="26"/>
  <c r="H131" i="26"/>
  <c r="E265" i="22"/>
  <c r="F880" i="22"/>
  <c r="W14" i="26"/>
  <c r="C93" i="22"/>
  <c r="E421" i="22"/>
  <c r="E9" i="22"/>
  <c r="F199" i="26"/>
  <c r="F98" i="26"/>
  <c r="F795" i="22"/>
  <c r="C954" i="22"/>
  <c r="F574" i="22"/>
  <c r="F283" i="22"/>
  <c r="F448" i="22"/>
  <c r="D165" i="26"/>
  <c r="W230" i="26"/>
  <c r="E16" i="26"/>
  <c r="C423" i="22"/>
  <c r="F177" i="22"/>
  <c r="W19" i="26"/>
  <c r="C548" i="22"/>
  <c r="F326" i="22"/>
  <c r="C475" i="22"/>
  <c r="W159" i="26"/>
  <c r="C189" i="22"/>
  <c r="E931" i="22"/>
  <c r="E84" i="26"/>
  <c r="W345" i="26"/>
  <c r="E668" i="22"/>
  <c r="H252" i="26"/>
  <c r="F261" i="26"/>
  <c r="H342" i="26"/>
  <c r="F80" i="26"/>
  <c r="F728" i="22"/>
  <c r="F452" i="22"/>
  <c r="C82" i="26"/>
  <c r="D226" i="22"/>
  <c r="D261" i="22"/>
  <c r="C697" i="22"/>
  <c r="G48" i="26"/>
  <c r="E13" i="22"/>
  <c r="D44" i="26"/>
  <c r="E222" i="22"/>
  <c r="F941" i="22"/>
  <c r="W356" i="26"/>
  <c r="G194" i="26"/>
  <c r="C146" i="22"/>
  <c r="F77" i="26"/>
  <c r="E166" i="26"/>
  <c r="H85" i="26"/>
  <c r="C319" i="22"/>
  <c r="E727" i="22"/>
  <c r="E454" i="22"/>
  <c r="W205" i="26"/>
  <c r="C654" i="22"/>
  <c r="C602" i="22"/>
  <c r="E230" i="22"/>
  <c r="W206" i="26"/>
  <c r="F515" i="22"/>
  <c r="D384" i="22"/>
  <c r="E172" i="26"/>
  <c r="C161" i="26"/>
  <c r="C433" i="22"/>
  <c r="F406" i="22"/>
  <c r="F379" i="22"/>
  <c r="F148" i="22"/>
  <c r="F310" i="26"/>
  <c r="H189" i="26"/>
  <c r="D898" i="22"/>
  <c r="W38" i="26"/>
  <c r="H79" i="26"/>
  <c r="D77" i="26"/>
  <c r="D915" i="22"/>
  <c r="W321" i="26"/>
  <c r="G21" i="26"/>
  <c r="F566" i="22"/>
  <c r="W363" i="26"/>
  <c r="H178" i="26"/>
  <c r="F56" i="26"/>
  <c r="F681" i="22"/>
  <c r="D177" i="22"/>
  <c r="C561" i="22"/>
  <c r="W316" i="26"/>
  <c r="F129" i="22"/>
  <c r="D351" i="22"/>
  <c r="F81" i="26"/>
  <c r="E316" i="26"/>
  <c r="E930" i="22"/>
  <c r="F841" i="22"/>
  <c r="W167" i="26"/>
  <c r="G263" i="26"/>
  <c r="C650" i="22"/>
  <c r="C128" i="26"/>
  <c r="C119" i="26"/>
  <c r="C272" i="26"/>
  <c r="W155" i="26"/>
  <c r="H237" i="26"/>
  <c r="D582" i="22"/>
  <c r="G74" i="26"/>
  <c r="W120" i="26"/>
  <c r="F162" i="26"/>
  <c r="C209" i="22"/>
  <c r="D279" i="26"/>
  <c r="C282" i="26"/>
  <c r="F163" i="22"/>
  <c r="G68" i="26"/>
  <c r="E200" i="22"/>
  <c r="E446" i="22"/>
  <c r="D276" i="26"/>
  <c r="F49" i="22"/>
  <c r="C496" i="22"/>
  <c r="C271" i="22"/>
  <c r="C359" i="26"/>
  <c r="E927" i="22"/>
  <c r="E347" i="22"/>
  <c r="D122" i="26"/>
  <c r="D34" i="26"/>
  <c r="E775" i="22"/>
  <c r="E70" i="26"/>
  <c r="C98" i="26"/>
  <c r="D159" i="22"/>
  <c r="E111" i="26"/>
  <c r="F325" i="26"/>
  <c r="C617" i="22"/>
  <c r="E603" i="22"/>
  <c r="G77" i="26"/>
  <c r="H18" i="26"/>
  <c r="D490" i="22"/>
  <c r="D461" i="22"/>
  <c r="W89" i="26"/>
  <c r="D434" i="22"/>
  <c r="H5" i="26"/>
  <c r="H324" i="26"/>
  <c r="H359" i="26"/>
  <c r="G75" i="26"/>
  <c r="W49" i="26"/>
  <c r="C23" i="26"/>
  <c r="D269" i="26"/>
  <c r="W169" i="26"/>
  <c r="W252" i="26"/>
  <c r="D353" i="26"/>
  <c r="G129" i="26"/>
  <c r="D238" i="26"/>
  <c r="E317" i="26"/>
  <c r="F51" i="26"/>
  <c r="H51" i="26"/>
  <c r="H95" i="26"/>
  <c r="D16" i="26"/>
  <c r="F738" i="22"/>
  <c r="C300" i="22"/>
  <c r="D556" i="22"/>
  <c r="W116" i="26"/>
  <c r="H326" i="26"/>
  <c r="D39" i="26"/>
  <c r="G251" i="26"/>
  <c r="D356" i="26"/>
  <c r="G288" i="26"/>
  <c r="C109" i="26"/>
  <c r="E52" i="26"/>
  <c r="G134" i="26"/>
  <c r="D79" i="26"/>
  <c r="G328" i="26"/>
  <c r="F350" i="26"/>
  <c r="F243" i="26"/>
  <c r="F116" i="26"/>
  <c r="D124" i="26"/>
  <c r="W64" i="26"/>
  <c r="F57" i="26"/>
  <c r="D218" i="26"/>
  <c r="E250" i="26"/>
  <c r="W280" i="26"/>
  <c r="E339" i="26"/>
  <c r="BC174" i="26"/>
  <c r="BL174" i="26" s="1" a="1"/>
  <c r="BL174" i="26" s="1"/>
  <c r="BJ174" i="26" s="1"/>
  <c r="BK174" i="26" s="1"/>
  <c r="E25" i="22"/>
  <c r="F326" i="26"/>
  <c r="D180" i="26"/>
  <c r="AV115" i="26"/>
  <c r="E352" i="22"/>
  <c r="W270" i="26"/>
  <c r="C43" i="26"/>
  <c r="D471" i="22"/>
  <c r="D317" i="26"/>
  <c r="C287" i="26"/>
  <c r="G349" i="26"/>
  <c r="W70" i="26"/>
  <c r="W37" i="26"/>
  <c r="C944" i="22"/>
  <c r="C320" i="26"/>
  <c r="H46" i="26"/>
  <c r="G334" i="26"/>
  <c r="C379" i="22"/>
  <c r="H62" i="26"/>
  <c r="C349" i="26"/>
  <c r="F509" i="22"/>
  <c r="C146" i="26"/>
  <c r="D164" i="26"/>
  <c r="G58" i="26"/>
  <c r="D292" i="22"/>
  <c r="F213" i="26"/>
  <c r="C80" i="26"/>
  <c r="E330" i="26"/>
  <c r="C430" i="22"/>
  <c r="D168" i="26"/>
  <c r="F157" i="26"/>
  <c r="E320" i="26"/>
  <c r="E254" i="22"/>
  <c r="D309" i="26"/>
  <c r="H167" i="26"/>
  <c r="H42" i="26"/>
  <c r="W43" i="26"/>
  <c r="H288" i="26"/>
  <c r="E327" i="26"/>
  <c r="H50" i="26"/>
  <c r="W336" i="26"/>
  <c r="E357" i="26"/>
  <c r="H174" i="26"/>
  <c r="E35" i="26"/>
  <c r="C133" i="26"/>
  <c r="H296" i="26"/>
  <c r="G78" i="26"/>
  <c r="H346" i="26"/>
  <c r="W351" i="26"/>
  <c r="E303" i="26"/>
  <c r="D748" i="22"/>
  <c r="W254" i="26"/>
  <c r="F330" i="26"/>
  <c r="G167" i="26"/>
  <c r="F765" i="22"/>
  <c r="F298" i="26"/>
  <c r="G176" i="26"/>
  <c r="W50" i="26"/>
  <c r="D597" i="22"/>
  <c r="G64" i="26"/>
  <c r="W22" i="26"/>
  <c r="G80" i="26"/>
  <c r="D178" i="22"/>
  <c r="H135" i="26"/>
  <c r="C337" i="26"/>
  <c r="H104" i="26"/>
  <c r="C219" i="26"/>
  <c r="E281" i="26"/>
  <c r="D281" i="26"/>
  <c r="E155" i="26"/>
  <c r="W140" i="26"/>
  <c r="C115" i="26"/>
  <c r="G303" i="26"/>
  <c r="D84" i="26"/>
  <c r="G329" i="26"/>
  <c r="D68" i="26"/>
  <c r="E91" i="26"/>
  <c r="D101" i="26"/>
  <c r="D176" i="26"/>
  <c r="C910" i="22"/>
  <c r="W182" i="26"/>
  <c r="D343" i="22"/>
  <c r="G175" i="26"/>
  <c r="F700" i="22"/>
  <c r="H52" i="26"/>
  <c r="E460" i="22"/>
  <c r="F331" i="26"/>
  <c r="W352" i="26"/>
  <c r="G312" i="26"/>
  <c r="G57" i="26"/>
  <c r="D96" i="26"/>
  <c r="W341" i="26"/>
  <c r="E318" i="26"/>
  <c r="H80" i="26"/>
  <c r="F284" i="26"/>
  <c r="D50" i="26"/>
  <c r="D360" i="26"/>
  <c r="E20" i="26"/>
  <c r="W109" i="26"/>
  <c r="E131" i="26"/>
  <c r="D49" i="26"/>
  <c r="D337" i="26"/>
  <c r="F295" i="26"/>
  <c r="C90" i="26"/>
  <c r="C352" i="26"/>
  <c r="D157" i="26"/>
  <c r="G235" i="26"/>
  <c r="H224" i="26"/>
  <c r="C285" i="26"/>
  <c r="C45" i="26"/>
  <c r="F343" i="26"/>
  <c r="W330" i="26"/>
  <c r="E162" i="26"/>
  <c r="H10" i="26"/>
  <c r="G193" i="26"/>
  <c r="H362" i="26"/>
  <c r="G112" i="26"/>
  <c r="G41" i="26"/>
  <c r="G284" i="26"/>
  <c r="D241" i="22"/>
  <c r="F362" i="22"/>
  <c r="W325" i="26"/>
  <c r="E82" i="26"/>
  <c r="D693" i="22"/>
  <c r="D9" i="22"/>
  <c r="W238" i="26"/>
  <c r="F18" i="26"/>
  <c r="C725" i="22"/>
  <c r="C314" i="26"/>
  <c r="C237" i="26"/>
  <c r="C123" i="26"/>
  <c r="E23" i="26"/>
  <c r="H194" i="26"/>
  <c r="C565" i="22"/>
  <c r="W81" i="26"/>
  <c r="W62" i="26"/>
  <c r="E786" i="22"/>
  <c r="F299" i="22"/>
  <c r="C276" i="26"/>
  <c r="W192" i="26"/>
  <c r="E162" i="22"/>
  <c r="D58" i="26"/>
  <c r="W40" i="26"/>
  <c r="F891" i="22"/>
  <c r="D170" i="22"/>
  <c r="F205" i="26"/>
  <c r="G340" i="26"/>
  <c r="E15" i="26"/>
  <c r="E175" i="22"/>
  <c r="W153" i="26"/>
  <c r="E29" i="26"/>
  <c r="D676" i="22"/>
  <c r="E693" i="22"/>
  <c r="D280" i="26"/>
  <c r="D139" i="26"/>
  <c r="D183" i="26"/>
  <c r="D237" i="26"/>
  <c r="E14" i="26"/>
  <c r="E245" i="26"/>
  <c r="G199" i="26"/>
  <c r="D171" i="26"/>
  <c r="D112" i="26"/>
  <c r="C180" i="26"/>
  <c r="H234" i="26"/>
  <c r="W170" i="26"/>
  <c r="E36" i="26"/>
  <c r="D43" i="26"/>
  <c r="H295" i="26"/>
  <c r="F36" i="26"/>
  <c r="C288" i="26"/>
  <c r="D428" i="22"/>
  <c r="C234" i="26"/>
  <c r="D17" i="26"/>
  <c r="C914" i="22"/>
  <c r="D868" i="22"/>
  <c r="D186" i="26"/>
  <c r="E56" i="26"/>
  <c r="F722" i="22"/>
  <c r="F741" i="22"/>
  <c r="G13" i="26"/>
  <c r="G99" i="26"/>
  <c r="D824" i="22"/>
  <c r="D182" i="22"/>
  <c r="G140" i="26"/>
  <c r="G347" i="26"/>
  <c r="W218" i="26"/>
  <c r="H260" i="26"/>
  <c r="H21" i="26"/>
  <c r="F283" i="26"/>
  <c r="F248" i="26"/>
  <c r="F181" i="26"/>
  <c r="H275" i="26"/>
  <c r="C205" i="26"/>
  <c r="D73" i="26"/>
  <c r="D70" i="26"/>
  <c r="W16" i="26"/>
  <c r="F132" i="26"/>
  <c r="F361" i="26"/>
  <c r="D321" i="26"/>
  <c r="D161" i="26"/>
  <c r="G45" i="26"/>
  <c r="E349" i="26"/>
  <c r="D231" i="26"/>
  <c r="F362" i="26"/>
  <c r="D41" i="26"/>
  <c r="H352" i="26"/>
  <c r="C154" i="26"/>
  <c r="G314" i="26"/>
  <c r="F333" i="26"/>
  <c r="D178" i="26"/>
  <c r="C176" i="26"/>
  <c r="D313" i="26"/>
  <c r="H98" i="26"/>
  <c r="C79" i="26"/>
  <c r="F124" i="26"/>
  <c r="W165" i="26"/>
  <c r="G86" i="26"/>
  <c r="H36" i="26"/>
  <c r="F39" i="26"/>
  <c r="C93" i="26"/>
  <c r="F165" i="26"/>
  <c r="W338" i="26"/>
  <c r="G185" i="26"/>
  <c r="D95" i="26"/>
  <c r="H314" i="26"/>
  <c r="G359" i="26"/>
  <c r="D12" i="26"/>
  <c r="F58" i="26"/>
  <c r="W39" i="26"/>
  <c r="F356" i="26"/>
  <c r="F21" i="26"/>
  <c r="E182" i="26"/>
  <c r="C122" i="26"/>
  <c r="E48" i="26"/>
  <c r="H66" i="26"/>
  <c r="D162" i="26"/>
  <c r="G244" i="26"/>
  <c r="H12" i="26"/>
  <c r="F277" i="26"/>
  <c r="D678" i="22"/>
  <c r="D158" i="26"/>
  <c r="C137" i="26"/>
  <c r="C308" i="22"/>
  <c r="F138" i="26"/>
  <c r="G281" i="26"/>
  <c r="W168" i="26"/>
  <c r="G270" i="26"/>
  <c r="F457" i="22"/>
  <c r="D576" i="22"/>
  <c r="G12" i="26"/>
  <c r="D602" i="22"/>
  <c r="E390" i="22"/>
  <c r="D777" i="22"/>
  <c r="E126" i="26"/>
  <c r="D999" i="22"/>
  <c r="C986" i="22"/>
  <c r="D30" i="26"/>
  <c r="F35" i="26"/>
  <c r="E579" i="22"/>
  <c r="E831" i="22"/>
  <c r="E224" i="26"/>
  <c r="C424" i="22"/>
  <c r="W102" i="26"/>
  <c r="C125" i="26"/>
  <c r="D271" i="22"/>
  <c r="E294" i="22"/>
  <c r="F170" i="26"/>
  <c r="E137" i="26"/>
  <c r="D416" i="22"/>
  <c r="W298" i="26"/>
  <c r="D110" i="26"/>
  <c r="E34" i="22"/>
  <c r="C12" i="22"/>
  <c r="D18" i="26"/>
  <c r="W233" i="26"/>
  <c r="C612" i="22"/>
  <c r="C833" i="22"/>
  <c r="C312" i="26"/>
  <c r="H330" i="26"/>
  <c r="D394" i="22"/>
  <c r="D448" i="22"/>
  <c r="C77" i="26"/>
  <c r="W234" i="26"/>
  <c r="F320" i="26"/>
  <c r="G22" i="26"/>
  <c r="F85" i="26"/>
  <c r="F28" i="26"/>
  <c r="F250" i="26"/>
  <c r="H278" i="26"/>
  <c r="D181" i="26"/>
  <c r="G311" i="26"/>
  <c r="G343" i="26"/>
  <c r="D140" i="26"/>
  <c r="E328" i="26"/>
  <c r="C358" i="26"/>
  <c r="H20" i="26"/>
  <c r="F17" i="26"/>
  <c r="C16" i="26"/>
  <c r="E188" i="22"/>
  <c r="G164" i="26"/>
  <c r="G10" i="26"/>
  <c r="E476" i="22"/>
  <c r="E457" i="22"/>
  <c r="C157" i="26"/>
  <c r="F20" i="26"/>
  <c r="D387" i="22"/>
  <c r="F152" i="26"/>
  <c r="E336" i="26"/>
  <c r="E234" i="26"/>
  <c r="F1000" i="22"/>
  <c r="D114" i="26"/>
  <c r="H28" i="26"/>
  <c r="E212" i="26"/>
  <c r="C40" i="26"/>
  <c r="W212" i="26"/>
  <c r="W277" i="26"/>
  <c r="G161" i="26"/>
  <c r="H334" i="26"/>
  <c r="G168" i="26"/>
  <c r="G66" i="26"/>
  <c r="F99" i="26"/>
  <c r="D163" i="26"/>
  <c r="H340" i="26"/>
  <c r="F287" i="26"/>
  <c r="C58" i="26"/>
  <c r="F314" i="26"/>
  <c r="F79" i="22"/>
  <c r="H204" i="26"/>
  <c r="F214" i="22"/>
  <c r="H332" i="26"/>
  <c r="E880" i="22"/>
  <c r="D263" i="26"/>
  <c r="D77" i="22"/>
  <c r="F50" i="26"/>
  <c r="W85" i="26"/>
  <c r="F351" i="26"/>
  <c r="E19" i="26"/>
  <c r="F296" i="26"/>
  <c r="C350" i="26"/>
  <c r="H270" i="26"/>
  <c r="E185" i="26"/>
  <c r="G254" i="26"/>
  <c r="F937" i="22"/>
  <c r="W61" i="26"/>
  <c r="C849" i="22"/>
  <c r="F538" i="22"/>
  <c r="E563" i="22"/>
  <c r="C31" i="26"/>
  <c r="C166" i="26"/>
  <c r="W225" i="26"/>
  <c r="D314" i="26"/>
  <c r="W323" i="26"/>
  <c r="H187" i="26"/>
  <c r="H205" i="26"/>
  <c r="E88" i="26"/>
  <c r="F161" i="26"/>
  <c r="G174" i="26"/>
  <c r="E152" i="26"/>
  <c r="H319" i="26"/>
  <c r="D170" i="26"/>
  <c r="G182" i="26"/>
  <c r="C199" i="26"/>
  <c r="C356" i="26"/>
  <c r="W135" i="26"/>
  <c r="G121" i="26"/>
  <c r="H38" i="26"/>
  <c r="H153" i="26"/>
  <c r="D504" i="22"/>
  <c r="W35" i="26"/>
  <c r="W322" i="26"/>
  <c r="H272" i="26"/>
  <c r="E687" i="22"/>
  <c r="H309" i="26"/>
  <c r="D48" i="26"/>
  <c r="F31" i="26"/>
  <c r="E872" i="22"/>
  <c r="G158" i="26"/>
  <c r="C160" i="26"/>
  <c r="H199" i="26"/>
  <c r="F321" i="26"/>
  <c r="F53" i="26"/>
  <c r="H254" i="26"/>
  <c r="H64" i="26"/>
  <c r="F219" i="26"/>
  <c r="C97" i="26"/>
  <c r="E60" i="26"/>
  <c r="E244" i="26"/>
  <c r="C260" i="26"/>
  <c r="F160" i="26"/>
  <c r="C162" i="26"/>
  <c r="F275" i="26"/>
  <c r="G282" i="26"/>
  <c r="E169" i="26"/>
  <c r="W84" i="26"/>
  <c r="H175" i="26"/>
  <c r="G180" i="26"/>
  <c r="H344" i="26"/>
  <c r="C286" i="26"/>
  <c r="G65" i="26"/>
  <c r="W128" i="26"/>
  <c r="H103" i="26"/>
  <c r="G155" i="26"/>
  <c r="E57" i="26"/>
  <c r="F92" i="26"/>
  <c r="E191" i="26"/>
  <c r="C75" i="26"/>
  <c r="C252" i="26"/>
  <c r="E40" i="26"/>
  <c r="G131" i="26"/>
  <c r="G297" i="26"/>
  <c r="H134" i="26"/>
  <c r="E252" i="26"/>
  <c r="D121" i="26"/>
  <c r="F244" i="26"/>
  <c r="C152" i="26"/>
  <c r="C262" i="26"/>
  <c r="H34" i="26"/>
  <c r="E133" i="26"/>
  <c r="G34" i="26"/>
  <c r="E65" i="26"/>
  <c r="D349" i="26"/>
  <c r="G81" i="26"/>
  <c r="E81" i="26"/>
  <c r="E173" i="26"/>
  <c r="F173" i="26"/>
  <c r="G113" i="26"/>
  <c r="G219" i="26"/>
  <c r="F46" i="26"/>
  <c r="E115" i="26"/>
  <c r="E105" i="26"/>
  <c r="F290" i="26"/>
  <c r="H124" i="26"/>
  <c r="F38" i="26"/>
  <c r="G346" i="26"/>
  <c r="D234" i="26"/>
  <c r="H17" i="26"/>
  <c r="H71" i="26"/>
  <c r="G272" i="26"/>
  <c r="E199" i="26"/>
  <c r="E61" i="26"/>
  <c r="H206" i="26"/>
  <c r="E211" i="26"/>
  <c r="H312" i="26"/>
  <c r="H354" i="26"/>
  <c r="H137" i="26"/>
  <c r="G331" i="26"/>
  <c r="G98" i="26"/>
  <c r="W335" i="26"/>
  <c r="C347" i="26"/>
  <c r="W82" i="26"/>
  <c r="G92" i="26"/>
  <c r="C339" i="26"/>
  <c r="W66" i="26"/>
  <c r="E151" i="26"/>
  <c r="W339" i="26"/>
  <c r="G124" i="26"/>
  <c r="E47" i="26"/>
  <c r="H117" i="26"/>
  <c r="C831" i="22"/>
  <c r="F62" i="26"/>
  <c r="G93" i="26"/>
  <c r="E338" i="26"/>
  <c r="E100" i="22"/>
  <c r="H13" i="26"/>
  <c r="W87" i="26"/>
  <c r="W18" i="26"/>
  <c r="D118" i="22"/>
  <c r="F151" i="26"/>
  <c r="W17" i="26"/>
  <c r="F262" i="26"/>
  <c r="F191" i="22"/>
  <c r="H328" i="26"/>
  <c r="D59" i="26"/>
  <c r="W95" i="26"/>
  <c r="F127" i="26"/>
  <c r="D286" i="26"/>
  <c r="F174" i="26"/>
  <c r="E75" i="26"/>
  <c r="W31" i="26"/>
  <c r="E32" i="26"/>
  <c r="C99" i="26"/>
  <c r="D160" i="26"/>
  <c r="D117" i="26"/>
  <c r="G165" i="26"/>
  <c r="W175" i="26"/>
  <c r="G37" i="26"/>
  <c r="W132" i="26"/>
  <c r="E205" i="26"/>
  <c r="H171" i="26"/>
  <c r="G320" i="26"/>
  <c r="F934" i="22"/>
  <c r="C245" i="26"/>
  <c r="G189" i="26"/>
  <c r="H110" i="26"/>
  <c r="F257" i="22"/>
  <c r="C112" i="26"/>
  <c r="G105" i="26"/>
  <c r="H56" i="26"/>
  <c r="C993" i="22"/>
  <c r="C289" i="26"/>
  <c r="C225" i="26"/>
  <c r="D878" i="22"/>
  <c r="C974" i="22"/>
  <c r="F49" i="26"/>
  <c r="H311" i="26"/>
  <c r="H63" i="26"/>
  <c r="W117" i="26"/>
  <c r="F278" i="26"/>
  <c r="D339" i="26"/>
  <c r="H232" i="26"/>
  <c r="H154" i="26"/>
  <c r="C138" i="26"/>
  <c r="E11" i="26"/>
  <c r="C101" i="26"/>
  <c r="W77" i="26"/>
  <c r="F120" i="26"/>
  <c r="F218" i="26"/>
  <c r="E85" i="26"/>
  <c r="G20" i="26"/>
  <c r="H158" i="26"/>
  <c r="H61" i="26"/>
  <c r="F190" i="26"/>
  <c r="G338" i="26"/>
  <c r="W263" i="26"/>
  <c r="G70" i="26"/>
  <c r="H127" i="26"/>
  <c r="C171" i="26"/>
  <c r="G60" i="26"/>
  <c r="F65" i="26"/>
  <c r="E270" i="26"/>
  <c r="H263" i="26"/>
  <c r="E186" i="26"/>
  <c r="G315" i="26"/>
  <c r="H353" i="26"/>
  <c r="F282" i="26"/>
  <c r="H166" i="26"/>
  <c r="D277" i="26"/>
  <c r="E187" i="26"/>
  <c r="D348" i="26"/>
  <c r="H218" i="26"/>
  <c r="G310" i="26"/>
  <c r="F23" i="26"/>
  <c r="H271" i="26"/>
  <c r="C357" i="26"/>
  <c r="F204" i="26"/>
  <c r="G91" i="26"/>
  <c r="H99" i="26"/>
  <c r="E134" i="26"/>
  <c r="H119" i="26"/>
  <c r="E238" i="26"/>
  <c r="H146" i="26"/>
  <c r="E99" i="26"/>
  <c r="E160" i="26"/>
  <c r="H78" i="26"/>
  <c r="E296" i="26"/>
  <c r="F140" i="26"/>
  <c r="D91" i="26"/>
  <c r="D342" i="26"/>
  <c r="H15" i="26"/>
  <c r="D295" i="26"/>
  <c r="H140" i="26"/>
  <c r="G323" i="26"/>
  <c r="F90" i="26"/>
  <c r="E248" i="26"/>
  <c r="H287" i="26"/>
  <c r="F348" i="26"/>
  <c r="F146" i="26"/>
  <c r="E171" i="26"/>
  <c r="E49" i="26"/>
  <c r="H283" i="26"/>
  <c r="F225" i="26"/>
  <c r="H308" i="26"/>
  <c r="H152" i="26"/>
  <c r="G179" i="26"/>
  <c r="D141" i="26"/>
  <c r="C95" i="26"/>
  <c r="H236" i="26"/>
  <c r="F22" i="26"/>
  <c r="F95" i="26"/>
  <c r="E106" i="26"/>
  <c r="C158" i="26"/>
  <c r="D252" i="26"/>
  <c r="G30" i="26"/>
  <c r="D271" i="26"/>
  <c r="E180" i="26"/>
  <c r="C238" i="26"/>
  <c r="G111" i="26"/>
  <c r="F113" i="26"/>
  <c r="G250" i="26"/>
  <c r="F84" i="26"/>
  <c r="G290" i="26"/>
  <c r="D249" i="22"/>
  <c r="D56" i="26"/>
  <c r="W106" i="26"/>
  <c r="G243" i="26"/>
  <c r="E610" i="22"/>
  <c r="G322" i="26"/>
  <c r="W315" i="26"/>
  <c r="E236" i="26"/>
  <c r="F771" i="22"/>
  <c r="C36" i="26"/>
  <c r="H274" i="26"/>
  <c r="E248" i="22"/>
  <c r="C598" i="22"/>
  <c r="G238" i="26"/>
  <c r="G162" i="26"/>
  <c r="H47" i="26"/>
  <c r="D185" i="26"/>
  <c r="H268" i="26"/>
  <c r="W251" i="26"/>
  <c r="G39" i="26"/>
  <c r="D72" i="26"/>
  <c r="F332" i="26"/>
  <c r="E218" i="26"/>
  <c r="C52" i="26"/>
  <c r="C235" i="26"/>
  <c r="F10" i="26"/>
  <c r="W311" i="26"/>
  <c r="H40" i="26"/>
  <c r="E109" i="26"/>
  <c r="H81" i="26"/>
  <c r="H164" i="26"/>
  <c r="F245" i="22"/>
  <c r="D199" i="22"/>
  <c r="W184" i="26"/>
  <c r="E298" i="26"/>
  <c r="E177" i="22"/>
  <c r="C27" i="22"/>
  <c r="F281" i="26"/>
  <c r="W92" i="26"/>
  <c r="D769" i="22"/>
  <c r="F561" i="22"/>
  <c r="C218" i="26"/>
  <c r="G360" i="26"/>
  <c r="E641" i="22"/>
  <c r="C922" i="22"/>
  <c r="W174" i="26"/>
  <c r="E83" i="26"/>
  <c r="C88" i="26"/>
  <c r="C190" i="26"/>
  <c r="H269" i="26"/>
  <c r="C172" i="26"/>
  <c r="G192" i="26"/>
  <c r="C42" i="26"/>
  <c r="W127" i="26"/>
  <c r="G116" i="26"/>
  <c r="F318" i="26"/>
  <c r="F66" i="26"/>
  <c r="E104" i="26"/>
  <c r="D82" i="26"/>
  <c r="H109" i="26"/>
  <c r="F188" i="26"/>
  <c r="C295" i="26"/>
  <c r="H244" i="26"/>
  <c r="H91" i="26"/>
  <c r="W48" i="26"/>
  <c r="G100" i="26"/>
  <c r="D13" i="26"/>
  <c r="H54" i="26"/>
  <c r="E225" i="26"/>
  <c r="E278" i="26"/>
  <c r="H60" i="26"/>
  <c r="C67" i="26"/>
  <c r="G190" i="26"/>
  <c r="E346" i="26"/>
  <c r="E268" i="26"/>
  <c r="W268" i="26"/>
  <c r="G43" i="26"/>
  <c r="F328" i="26"/>
  <c r="D51" i="26"/>
  <c r="E96" i="26"/>
  <c r="D115" i="26"/>
  <c r="C275" i="26"/>
  <c r="E358" i="26"/>
  <c r="H279" i="26"/>
  <c r="H112" i="26"/>
  <c r="E361" i="26"/>
  <c r="E170" i="26"/>
  <c r="H259" i="26"/>
  <c r="E39" i="26"/>
  <c r="F41" i="26"/>
  <c r="E140" i="26"/>
  <c r="H238" i="26"/>
  <c r="F137" i="26"/>
  <c r="G317" i="26"/>
  <c r="G33" i="26"/>
  <c r="W51" i="26"/>
  <c r="G191" i="26"/>
  <c r="C156" i="26"/>
  <c r="D247" i="26"/>
  <c r="G363" i="26"/>
  <c r="G85" i="26"/>
  <c r="H317" i="26"/>
  <c r="G342" i="26"/>
  <c r="C167" i="26"/>
  <c r="C233" i="26"/>
  <c r="D298" i="26"/>
  <c r="E340" i="26"/>
  <c r="D57" i="26"/>
  <c r="F249" i="26"/>
  <c r="D32" i="26"/>
  <c r="D290" i="26"/>
  <c r="G318" i="26"/>
  <c r="H286" i="26"/>
  <c r="D37" i="26"/>
  <c r="G225" i="26"/>
  <c r="D14" i="26"/>
  <c r="G42" i="26"/>
  <c r="C259" i="26"/>
  <c r="F184" i="26"/>
  <c r="E62" i="26"/>
  <c r="G344" i="26"/>
  <c r="F126" i="26"/>
  <c r="G138" i="26"/>
  <c r="W354" i="26"/>
  <c r="E333" i="26"/>
  <c r="G107" i="26"/>
  <c r="F118" i="26"/>
  <c r="F288" i="26"/>
  <c r="E260" i="26"/>
  <c r="C71" i="26"/>
  <c r="E311" i="26"/>
  <c r="H155" i="26"/>
  <c r="H130" i="26"/>
  <c r="G232" i="26"/>
  <c r="D254" i="26"/>
  <c r="F166" i="26"/>
  <c r="H39" i="26"/>
  <c r="F338" i="26"/>
  <c r="G88" i="26"/>
  <c r="C22" i="26"/>
  <c r="E286" i="26"/>
  <c r="G15" i="26"/>
  <c r="E116" i="26"/>
  <c r="E128" i="26"/>
  <c r="E347" i="26"/>
  <c r="W269" i="26"/>
  <c r="F82" i="26"/>
  <c r="D345" i="26"/>
  <c r="E119" i="26"/>
  <c r="C131" i="26"/>
  <c r="C319" i="26"/>
  <c r="C345" i="26"/>
  <c r="C354" i="26"/>
  <c r="H19" i="26"/>
  <c r="E58" i="26"/>
  <c r="W130" i="26"/>
  <c r="G289" i="26"/>
  <c r="F345" i="26"/>
  <c r="E68" i="26"/>
  <c r="F102" i="26"/>
  <c r="G55" i="26"/>
  <c r="H285" i="26"/>
  <c r="E350" i="26"/>
  <c r="E231" i="26"/>
  <c r="F312" i="26"/>
  <c r="H106" i="26"/>
  <c r="F83" i="26"/>
  <c r="E50" i="26"/>
  <c r="H345" i="26"/>
  <c r="C72" i="26"/>
  <c r="E280" i="26"/>
  <c r="D76" i="26"/>
  <c r="E312" i="26"/>
  <c r="H82" i="26"/>
  <c r="E325" i="26"/>
  <c r="H248" i="26"/>
  <c r="E28" i="26"/>
  <c r="G351" i="26"/>
  <c r="E163" i="26"/>
  <c r="C140" i="26"/>
  <c r="H297" i="26"/>
  <c r="H358" i="26"/>
  <c r="C250" i="26"/>
  <c r="D153" i="26"/>
  <c r="H177" i="26"/>
  <c r="G172" i="26"/>
  <c r="G35" i="26"/>
  <c r="G253" i="26"/>
  <c r="G354" i="26"/>
  <c r="W272" i="26"/>
  <c r="H276" i="26"/>
  <c r="E125" i="26"/>
  <c r="G206" i="26"/>
  <c r="D134" i="26"/>
  <c r="E273" i="26"/>
  <c r="D23" i="26"/>
  <c r="E235" i="26"/>
  <c r="E157" i="26"/>
  <c r="H184" i="26"/>
  <c r="H84" i="26"/>
  <c r="G19" i="26"/>
  <c r="G32" i="26"/>
  <c r="E331" i="26"/>
  <c r="E112" i="26"/>
  <c r="W30" i="26"/>
  <c r="E243" i="26"/>
  <c r="E51" i="26"/>
  <c r="H190" i="26"/>
  <c r="F251" i="26"/>
  <c r="D174" i="26"/>
  <c r="W328" i="26"/>
  <c r="H162" i="26"/>
  <c r="H160" i="26"/>
  <c r="F268" i="26"/>
  <c r="G269" i="26"/>
  <c r="H14" i="26"/>
  <c r="D19" i="26"/>
  <c r="D67" i="26"/>
  <c r="C64" i="26"/>
  <c r="H192" i="26"/>
  <c r="E282" i="26"/>
  <c r="D78" i="26"/>
  <c r="D107" i="26"/>
  <c r="W247" i="26"/>
  <c r="F119" i="26"/>
  <c r="C211" i="26"/>
  <c r="G188" i="26"/>
  <c r="E153" i="26"/>
  <c r="H115" i="26"/>
  <c r="W57" i="26"/>
  <c r="F259" i="26"/>
  <c r="D213" i="26"/>
  <c r="G260" i="26"/>
  <c r="F322" i="26"/>
  <c r="E97" i="26"/>
  <c r="C329" i="26"/>
  <c r="G321" i="26"/>
  <c r="F37" i="26"/>
  <c r="H188" i="26"/>
  <c r="C279" i="26"/>
  <c r="G50" i="26"/>
  <c r="F105" i="26"/>
  <c r="F358" i="26"/>
  <c r="G11" i="26"/>
  <c r="H185" i="26"/>
  <c r="E288" i="26"/>
  <c r="E164" i="26"/>
  <c r="W281" i="26"/>
  <c r="D15" i="26"/>
  <c r="G170" i="26"/>
  <c r="D261" i="26"/>
  <c r="D328" i="26"/>
  <c r="W34" i="26"/>
  <c r="C183" i="26"/>
  <c r="F100" i="26"/>
  <c r="G268" i="26"/>
  <c r="D191" i="26"/>
  <c r="H327" i="26"/>
  <c r="E110" i="26"/>
  <c r="F70" i="26"/>
  <c r="E120" i="26"/>
  <c r="F269" i="26"/>
  <c r="E233" i="26"/>
  <c r="H250" i="26"/>
  <c r="H44" i="26"/>
  <c r="H163" i="26"/>
  <c r="H336" i="26"/>
  <c r="C107" i="26"/>
  <c r="E335" i="26"/>
  <c r="C326" i="26"/>
  <c r="H105" i="26"/>
  <c r="F206" i="26"/>
  <c r="C188" i="26"/>
  <c r="F194" i="26"/>
  <c r="E323" i="26"/>
  <c r="E108" i="26"/>
  <c r="E33" i="26"/>
  <c r="H315" i="26"/>
  <c r="C117" i="26"/>
  <c r="E127" i="26"/>
  <c r="E159" i="26"/>
  <c r="E101" i="26"/>
  <c r="F123" i="26"/>
  <c r="G101" i="26"/>
  <c r="F211" i="26"/>
  <c r="G154" i="26"/>
  <c r="C261" i="26"/>
  <c r="G356" i="26"/>
  <c r="F73" i="26"/>
  <c r="F19" i="26"/>
  <c r="W156" i="26"/>
  <c r="E262" i="26"/>
  <c r="H37" i="26"/>
  <c r="H251" i="26"/>
  <c r="H92" i="26"/>
  <c r="G87" i="26"/>
  <c r="D278" i="26"/>
  <c r="G341" i="26"/>
  <c r="F131" i="26"/>
  <c r="F230" i="26"/>
  <c r="F134" i="26"/>
  <c r="F11" i="26"/>
  <c r="H246" i="26"/>
  <c r="W211" i="26"/>
  <c r="C73" i="26"/>
  <c r="C251" i="26"/>
  <c r="E332" i="26"/>
  <c r="D199" i="26"/>
  <c r="C170" i="26"/>
  <c r="D236" i="26"/>
  <c r="G308" i="26"/>
  <c r="F121" i="26"/>
  <c r="H116" i="26"/>
  <c r="E188" i="26"/>
  <c r="D327" i="26"/>
  <c r="E72" i="26"/>
  <c r="F270" i="26"/>
  <c r="G104" i="26"/>
  <c r="G171" i="26"/>
  <c r="W90" i="26"/>
  <c r="F111" i="26"/>
  <c r="E314" i="26"/>
  <c r="E79" i="26"/>
  <c r="G330" i="26"/>
  <c r="G157" i="26"/>
  <c r="E114" i="26"/>
  <c r="E176" i="26"/>
  <c r="W75" i="26"/>
  <c r="D233" i="26"/>
  <c r="E193" i="26"/>
  <c r="G285" i="26"/>
  <c r="C106" i="26"/>
  <c r="H16" i="26"/>
  <c r="D270" i="26"/>
  <c r="F103" i="26"/>
  <c r="D154" i="26"/>
  <c r="D190" i="26"/>
  <c r="F308" i="26"/>
  <c r="D132" i="26"/>
  <c r="E232" i="26"/>
  <c r="F172" i="26"/>
  <c r="D232" i="26"/>
  <c r="H121" i="26"/>
  <c r="G237" i="26"/>
  <c r="G273" i="26"/>
  <c r="G278" i="26"/>
  <c r="E213" i="26"/>
  <c r="F34" i="26"/>
  <c r="C360" i="26"/>
  <c r="F344" i="26"/>
  <c r="C100" i="26"/>
  <c r="E259" i="26"/>
  <c r="D351" i="26"/>
  <c r="C297" i="26"/>
  <c r="C283" i="26"/>
  <c r="D343" i="26"/>
  <c r="C332" i="26"/>
  <c r="G122" i="26"/>
  <c r="H182" i="26"/>
  <c r="E94" i="26"/>
  <c r="F236" i="26"/>
  <c r="E18" i="26"/>
  <c r="D22" i="26"/>
  <c r="G183" i="26"/>
  <c r="G38" i="26"/>
  <c r="G152" i="26"/>
  <c r="G95" i="26"/>
  <c r="E73" i="26"/>
  <c r="D151" i="26"/>
  <c r="H323" i="26"/>
  <c r="F274" i="26"/>
  <c r="F55" i="26"/>
  <c r="N312" i="26" a="1"/>
  <c r="N44" i="26" a="1"/>
  <c r="AZ171" i="26" a="1"/>
  <c r="BL179" i="26" a="1"/>
  <c r="N280" i="26" a="1"/>
  <c r="N245" i="26" a="1"/>
  <c r="N311" i="26" a="1"/>
  <c r="AZ263" i="26" a="1"/>
  <c r="AZ183" i="26" a="1"/>
  <c r="N97" i="26" a="1"/>
  <c r="N339" i="26" a="1"/>
  <c r="N297" i="26" a="1"/>
  <c r="N49" i="26" a="1"/>
  <c r="N36" i="26" a="1"/>
  <c r="N331" i="26" a="1"/>
  <c r="AZ98" i="26" a="1"/>
  <c r="N316" i="26" a="1"/>
  <c r="N303" i="26" a="1"/>
  <c r="N290" i="26" a="1"/>
  <c r="N29" i="26" a="1"/>
  <c r="N48" i="26" a="1"/>
  <c r="N363" i="26" a="1"/>
  <c r="BL180" i="26" a="1"/>
  <c r="N204" i="26" a="1"/>
  <c r="N46" i="26" a="1"/>
  <c r="AZ61" i="26" a="1"/>
  <c r="N351" i="26" a="1"/>
  <c r="N72" i="26" a="1"/>
  <c r="N55" i="26" a="1"/>
  <c r="BL116" i="26" a="1"/>
  <c r="N14" i="26" a="1"/>
  <c r="N360" i="26" a="1"/>
  <c r="AZ279" i="26" a="1"/>
  <c r="N74" i="26" a="1"/>
  <c r="N57" i="26" a="1"/>
  <c r="N34" i="26" a="1"/>
  <c r="AZ180" i="26" a="1"/>
  <c r="N10" i="26" a="1"/>
  <c r="N126" i="26" a="1"/>
  <c r="N345" i="26" a="1"/>
  <c r="AZ276" i="26" a="1"/>
  <c r="N88" i="26" a="1"/>
  <c r="BL248" i="26" a="1"/>
  <c r="N249" i="26" a="1"/>
  <c r="BL176" i="26" a="1"/>
  <c r="N30" i="26" a="1"/>
  <c r="N40" i="26" a="1"/>
  <c r="AZ184" i="26" a="1"/>
  <c r="BL262" i="26" a="1"/>
  <c r="BL269" i="26" a="1"/>
  <c r="N260" i="26" a="1"/>
  <c r="AZ277" i="26" a="1"/>
  <c r="AZ270" i="26" a="1"/>
  <c r="AZ139" i="26" a="1"/>
  <c r="AZ213" i="26" a="1"/>
  <c r="BL205" i="26" a="1"/>
  <c r="N334" i="26" a="1"/>
  <c r="AZ82" i="26" a="1"/>
  <c r="AZ95" i="26" a="1"/>
  <c r="AZ141" i="26" a="1"/>
  <c r="AZ232" i="26" a="1"/>
  <c r="N361" i="26" a="1"/>
  <c r="N52" i="26" a="1"/>
  <c r="N111" i="26" a="1"/>
  <c r="N335" i="26" a="1"/>
  <c r="AZ253" i="26" a="1"/>
  <c r="N348" i="26" a="1"/>
  <c r="N271" i="26" a="1"/>
  <c r="N113" i="26" a="1"/>
  <c r="N68" i="26" a="1"/>
  <c r="AZ81" i="26" a="1"/>
  <c r="N340" i="26" a="1"/>
  <c r="BL247" i="26" a="1"/>
  <c r="N329" i="26" a="1"/>
  <c r="N350" i="26" a="1"/>
  <c r="BL92" i="26" a="1"/>
  <c r="N20" i="26" a="1"/>
  <c r="BL317" i="26" a="1"/>
  <c r="BL114" i="26" a="1"/>
  <c r="N63" i="26" a="1"/>
  <c r="N333" i="26" a="1"/>
  <c r="N270" i="26" a="1"/>
  <c r="N287" i="26" a="1"/>
  <c r="N341" i="26" a="1"/>
  <c r="N80" i="26" a="1"/>
  <c r="AZ38" i="26" a="1"/>
  <c r="BL206" i="26" a="1"/>
  <c r="BL140" i="26" a="1"/>
  <c r="N64" i="26" a="1"/>
  <c r="BL212" i="26" a="1"/>
  <c r="BL219" i="26" a="1"/>
  <c r="N129" i="26" a="1"/>
  <c r="N315" i="26" a="1"/>
  <c r="N71" i="26" a="1"/>
  <c r="N337" i="26" a="1"/>
  <c r="BL87" i="26" a="1"/>
  <c r="AZ360" i="26" a="1"/>
  <c r="N5" i="26" a="1"/>
  <c r="N354" i="26" a="1"/>
  <c r="N308" i="26" a="1"/>
  <c r="BL188" i="26" a="1"/>
  <c r="AZ92" i="26" a="1"/>
  <c r="BL128" i="26" a="1"/>
  <c r="N17" i="26" a="1"/>
  <c r="N131" i="26" a="1"/>
  <c r="N23" i="26" a="1"/>
  <c r="BL141" i="26" a="1"/>
  <c r="BL94" i="26" a="1"/>
  <c r="N92" i="26" a="1"/>
  <c r="N317" i="26" a="1"/>
  <c r="N117" i="26" a="1"/>
  <c r="N327" i="26" a="1"/>
  <c r="AZ128" i="26" a="1"/>
  <c r="AZ11" i="26" a="1"/>
  <c r="AZ206" i="26" a="1"/>
  <c r="N37" i="26" a="1"/>
  <c r="AZ262" i="26" a="1"/>
  <c r="AZ205" i="26" a="1"/>
  <c r="N328" i="26" a="1"/>
  <c r="AZ100" i="26" a="1"/>
  <c r="N127" i="26" a="1"/>
  <c r="AZ172" i="26" a="1"/>
  <c r="BL63" i="26" a="1"/>
  <c r="BL31" i="26" a="1"/>
  <c r="BL270" i="26" a="1"/>
  <c r="AZ252" i="26" a="1"/>
  <c r="N213" i="26" a="1"/>
  <c r="AZ286" i="26" a="1"/>
  <c r="BL245" i="26" a="1"/>
  <c r="AZ31" i="26" a="1"/>
  <c r="AZ280" i="26" a="1"/>
  <c r="AZ86" i="26" a="1"/>
  <c r="AZ346" i="26" a="1"/>
  <c r="N248" i="26" a="1"/>
  <c r="AZ91" i="26" a="1"/>
  <c r="BL190" i="26" a="1"/>
  <c r="BL213" i="26" a="1"/>
  <c r="BL278" i="26" a="1"/>
  <c r="N323" i="26" a="1"/>
  <c r="N344" i="26" a="1"/>
  <c r="AZ59" i="26" a="1"/>
  <c r="BL244" i="26" a="1"/>
  <c r="AZ154" i="26" a="1"/>
  <c r="N254" i="26" a="1"/>
  <c r="N324" i="26" a="1"/>
  <c r="N18" i="26" a="1"/>
  <c r="N282" i="26" a="1"/>
  <c r="BL279" i="26" a="1"/>
  <c r="N273" i="26" a="1"/>
  <c r="AZ248" i="26" a="1"/>
  <c r="N42" i="26" a="1"/>
  <c r="AZ189" i="26" a="1"/>
  <c r="AZ219" i="26" a="1"/>
  <c r="N322" i="26" a="1"/>
  <c r="N79" i="26" a="1"/>
  <c r="N15" i="26" a="1"/>
  <c r="N13" i="26" a="1"/>
  <c r="N342" i="26" a="1"/>
  <c r="N321" i="26" a="1"/>
  <c r="N332" i="26" a="1"/>
  <c r="N288" i="26" a="1"/>
  <c r="AZ35" i="26" a="1"/>
  <c r="BL101" i="26" a="1"/>
  <c r="N47" i="26" a="1"/>
  <c r="N83" i="26" a="1"/>
  <c r="N261" i="26" a="1"/>
  <c r="AZ246" i="26" a="1"/>
  <c r="N225" i="26" a="1"/>
  <c r="N28" i="26" a="1"/>
  <c r="N259" i="26" a="1"/>
  <c r="AZ60" i="26" a="1"/>
  <c r="N50" i="26" a="1"/>
  <c r="BL57" i="26" a="1"/>
  <c r="BL91" i="26" a="1"/>
  <c r="N285" i="26" a="1"/>
  <c r="BL59" i="26" a="1"/>
  <c r="N19" i="26" a="1"/>
  <c r="N45" i="26" a="1"/>
  <c r="N108" i="26" a="1"/>
  <c r="BL165" i="26" a="1"/>
  <c r="N325" i="26" a="1"/>
  <c r="N35" i="26" a="1"/>
  <c r="N51" i="26" a="1"/>
  <c r="AZ166" i="26" a="1"/>
  <c r="BL253" i="26" a="1"/>
  <c r="BL153" i="26" a="1"/>
  <c r="BL100" i="26" a="1"/>
  <c r="AZ114" i="26" a="1"/>
  <c r="N116" i="26" a="1"/>
  <c r="N39" i="26" a="1"/>
  <c r="AZ101" i="26" a="1"/>
  <c r="BL60" i="26" a="1"/>
  <c r="N73" i="26" a="1"/>
  <c r="BL61" i="26" a="1"/>
  <c r="N359" i="26" a="1"/>
  <c r="N136" i="26" a="1"/>
  <c r="BL96" i="26" a="1"/>
  <c r="AZ36" i="26" a="1"/>
  <c r="N224" i="26" a="1"/>
  <c r="AZ179" i="26" a="1"/>
  <c r="BL172" i="26" a="1"/>
  <c r="N21" i="26" a="1"/>
  <c r="AZ99" i="26" a="1"/>
  <c r="AZ249" i="26" a="1"/>
  <c r="BL232" i="26" a="1"/>
  <c r="BL184" i="26" a="1"/>
  <c r="AZ244" i="26" a="1"/>
  <c r="N135" i="26" a="1"/>
  <c r="BL166" i="26" a="1"/>
  <c r="N356" i="26" a="1"/>
  <c r="BL86" i="26" a="1"/>
  <c r="AZ212" i="26" a="1"/>
  <c r="AZ317" i="26" a="1"/>
  <c r="BL360" i="26" a="1"/>
  <c r="BL38" i="26" a="1"/>
  <c r="N362" i="26" a="1"/>
  <c r="N115" i="26" a="1"/>
  <c r="BL276" i="26" a="1"/>
  <c r="AZ116" i="26" a="1"/>
  <c r="N69" i="26" a="1"/>
  <c r="AZ96" i="26" a="1"/>
  <c r="BL183" i="26" a="1"/>
  <c r="BL11" i="26" a="1"/>
  <c r="AZ94" i="26" a="1"/>
  <c r="AZ140" i="26" a="1"/>
  <c r="AZ176" i="26" a="1"/>
  <c r="BL54" i="26" a="1"/>
  <c r="BL249" i="26" a="1"/>
  <c r="N107" i="26" a="1"/>
  <c r="N32" i="26" a="1"/>
  <c r="N318" i="26" a="1"/>
  <c r="BL171" i="26" a="1"/>
  <c r="N349" i="26" a="1"/>
  <c r="N90" i="26" a="1"/>
  <c r="AZ57" i="26" a="1"/>
  <c r="N109" i="26" a="1"/>
  <c r="N206" i="26" a="1"/>
  <c r="N22" i="26" a="1"/>
  <c r="BL189" i="26" a="1"/>
  <c r="BL95" i="26" a="1"/>
  <c r="N250" i="26" a="1"/>
  <c r="N346" i="26" a="1"/>
  <c r="N284" i="26" a="1"/>
  <c r="BL139" i="26" a="1"/>
  <c r="N53" i="26" a="1"/>
  <c r="N134" i="26" a="1"/>
  <c r="N70" i="26" a="1"/>
  <c r="AZ153" i="26" a="1"/>
  <c r="BL187" i="26" a="1"/>
  <c r="N357" i="26" a="1"/>
  <c r="AZ187" i="26" a="1"/>
  <c r="N58" i="26" a="1"/>
  <c r="N43" i="26" a="1"/>
  <c r="N67" i="26" a="1"/>
  <c r="N353" i="26" a="1"/>
  <c r="N336" i="26" a="1"/>
  <c r="N102" i="26" a="1"/>
  <c r="N314" i="26" a="1"/>
  <c r="BL346" i="26" a="1"/>
  <c r="N246" i="26" a="1"/>
  <c r="N330" i="26" a="1"/>
  <c r="N263" i="26" a="1"/>
  <c r="N262" i="26" a="1"/>
  <c r="BL81" i="26" a="1"/>
  <c r="AZ54" i="26" a="1"/>
  <c r="AZ278" i="26" a="1"/>
  <c r="BL280" i="26" a="1"/>
  <c r="AZ188" i="26" a="1"/>
  <c r="N59" i="26" a="1"/>
  <c r="BL98" i="26" a="1"/>
  <c r="AZ247" i="26" a="1"/>
  <c r="AZ245" i="26" a="1"/>
  <c r="BL246" i="26" a="1"/>
  <c r="N199" i="26" a="1"/>
  <c r="BL286" i="26" a="1"/>
  <c r="N93" i="26" a="1"/>
  <c r="BL252" i="26" a="1"/>
  <c r="BL277" i="26" a="1"/>
  <c r="N289" i="26" a="1"/>
  <c r="N33" i="26" a="1"/>
  <c r="N65" i="26" a="1"/>
  <c r="N326" i="26" a="1"/>
  <c r="N251" i="26" a="1"/>
  <c r="N347" i="26" a="1"/>
  <c r="BL99" i="26" a="1"/>
  <c r="AZ165" i="26" a="1"/>
  <c r="BL263" i="26" a="1"/>
  <c r="AZ269" i="26" a="1"/>
  <c r="N56" i="26" a="1"/>
  <c r="BL36" i="26" a="1"/>
  <c r="N352" i="26" a="1"/>
  <c r="N298" i="26" a="1"/>
  <c r="AZ63" i="26" a="1"/>
  <c r="BL82" i="26" a="1"/>
  <c r="BL154" i="26" a="1"/>
  <c r="AZ87" i="26" a="1"/>
  <c r="BL35" i="26" a="1"/>
  <c r="AX336" i="26" l="1"/>
  <c r="AY336" i="26" s="1"/>
  <c r="AH24" i="26"/>
  <c r="BJ314" i="26"/>
  <c r="BK314" i="26" s="1"/>
  <c r="BL35" i="26"/>
  <c r="BJ35" i="26" s="1"/>
  <c r="BK35" i="26" s="1"/>
  <c r="AZ87" i="26"/>
  <c r="AX87" i="26" s="1"/>
  <c r="AY87" i="26" s="1"/>
  <c r="BL154" i="26"/>
  <c r="BJ154" i="26" s="1"/>
  <c r="BK154" i="26" s="1"/>
  <c r="BL82" i="26"/>
  <c r="BJ82" i="26" s="1"/>
  <c r="BK82" i="26" s="1"/>
  <c r="AZ63" i="26"/>
  <c r="AX63" i="26" s="1"/>
  <c r="AY63" i="26" s="1"/>
  <c r="N298" i="26"/>
  <c r="R298" i="26" s="1"/>
  <c r="N352" i="26"/>
  <c r="R352" i="26" s="1"/>
  <c r="BL36" i="26"/>
  <c r="BJ36" i="26" s="1"/>
  <c r="BK36" i="26" s="1"/>
  <c r="N56" i="26"/>
  <c r="R56" i="26" s="1"/>
  <c r="AZ269" i="26"/>
  <c r="AX269" i="26" s="1"/>
  <c r="AY269" i="26" s="1"/>
  <c r="BL263" i="26"/>
  <c r="BJ263" i="26" s="1"/>
  <c r="BK263" i="26" s="1"/>
  <c r="AZ165" i="26"/>
  <c r="AX165" i="26" s="1"/>
  <c r="AY165" i="26" s="1"/>
  <c r="BL99" i="26"/>
  <c r="BJ99" i="26" s="1"/>
  <c r="BK99" i="26" s="1"/>
  <c r="N347" i="26"/>
  <c r="R347" i="26" s="1"/>
  <c r="N251" i="26"/>
  <c r="R251" i="26" s="1"/>
  <c r="S251" i="26" s="1"/>
  <c r="N326" i="26"/>
  <c r="R326" i="26" s="1"/>
  <c r="N65" i="26"/>
  <c r="R65" i="26" s="1"/>
  <c r="N33" i="26"/>
  <c r="R33" i="26" s="1"/>
  <c r="N289" i="26"/>
  <c r="R289" i="26" s="1"/>
  <c r="BL277" i="26"/>
  <c r="BJ277" i="26" s="1"/>
  <c r="BK277" i="26" s="1"/>
  <c r="BL252" i="26"/>
  <c r="BJ252" i="26" s="1"/>
  <c r="BK252" i="26" s="1"/>
  <c r="N93" i="26"/>
  <c r="R93" i="26" s="1"/>
  <c r="S93" i="26" s="1"/>
  <c r="BL286" i="26"/>
  <c r="BJ286" i="26" s="1"/>
  <c r="BK286" i="26" s="1"/>
  <c r="N199" i="26"/>
  <c r="R199" i="26" s="1"/>
  <c r="BL246" i="26"/>
  <c r="BJ246" i="26" s="1"/>
  <c r="BK246" i="26" s="1"/>
  <c r="AZ245" i="26"/>
  <c r="AX245" i="26" s="1"/>
  <c r="AY245" i="26" s="1"/>
  <c r="AZ247" i="26"/>
  <c r="AX247" i="26" s="1"/>
  <c r="AY247" i="26" s="1"/>
  <c r="BL98" i="26"/>
  <c r="BJ98" i="26" s="1"/>
  <c r="BK98" i="26" s="1"/>
  <c r="N59" i="26"/>
  <c r="R59" i="26" s="1"/>
  <c r="AZ188" i="26"/>
  <c r="AX188" i="26" s="1"/>
  <c r="AY188" i="26" s="1"/>
  <c r="BL280" i="26"/>
  <c r="BJ280" i="26" s="1"/>
  <c r="BK280" i="26" s="1"/>
  <c r="AZ278" i="26"/>
  <c r="AX278" i="26" s="1"/>
  <c r="AY278" i="26" s="1"/>
  <c r="AZ54" i="26"/>
  <c r="AX54" i="26" s="1"/>
  <c r="AY54" i="26" s="1"/>
  <c r="BL81" i="26"/>
  <c r="BJ81" i="26" s="1"/>
  <c r="BK81" i="26" s="1"/>
  <c r="N262" i="26"/>
  <c r="R262" i="26" s="1"/>
  <c r="N263" i="26"/>
  <c r="R263" i="26" s="1"/>
  <c r="N330" i="26"/>
  <c r="R330" i="26" s="1"/>
  <c r="S330" i="26" s="1"/>
  <c r="N246" i="26"/>
  <c r="R246" i="26" s="1"/>
  <c r="BL346" i="26"/>
  <c r="BJ346" i="26" s="1"/>
  <c r="BK346" i="26" s="1"/>
  <c r="N314" i="26"/>
  <c r="R314" i="26" s="1"/>
  <c r="S314" i="26" s="1"/>
  <c r="N102" i="26"/>
  <c r="R102" i="26" s="1"/>
  <c r="N336" i="26"/>
  <c r="R336" i="26" s="1"/>
  <c r="N353" i="26"/>
  <c r="R353" i="26" s="1"/>
  <c r="N67" i="26"/>
  <c r="R67" i="26" s="1"/>
  <c r="S67" i="26" s="1"/>
  <c r="N43" i="26"/>
  <c r="R43" i="26" s="1"/>
  <c r="N58" i="26"/>
  <c r="R58" i="26" s="1"/>
  <c r="AZ187" i="26"/>
  <c r="AX187" i="26" s="1"/>
  <c r="AY187" i="26" s="1"/>
  <c r="N357" i="26"/>
  <c r="R357" i="26" s="1"/>
  <c r="BL187" i="26"/>
  <c r="BJ187" i="26" s="1"/>
  <c r="BK187" i="26" s="1"/>
  <c r="AZ153" i="26"/>
  <c r="AX153" i="26" s="1"/>
  <c r="AY153" i="26" s="1"/>
  <c r="N70" i="26"/>
  <c r="R70" i="26" s="1"/>
  <c r="S70" i="26" s="1"/>
  <c r="N134" i="26"/>
  <c r="R134" i="26" s="1"/>
  <c r="N53" i="26"/>
  <c r="R53" i="26" s="1"/>
  <c r="BL139" i="26"/>
  <c r="BJ139" i="26" s="1"/>
  <c r="BK139" i="26" s="1"/>
  <c r="N284" i="26"/>
  <c r="R284" i="26" s="1"/>
  <c r="S284" i="26" s="1"/>
  <c r="N346" i="26"/>
  <c r="R346" i="26" s="1"/>
  <c r="N250" i="26"/>
  <c r="R250" i="26" s="1"/>
  <c r="BL95" i="26"/>
  <c r="BJ95" i="26" s="1"/>
  <c r="BK95" i="26" s="1"/>
  <c r="BL189" i="26"/>
  <c r="BJ189" i="26" s="1"/>
  <c r="BK189" i="26" s="1"/>
  <c r="N22" i="26"/>
  <c r="R22" i="26" s="1"/>
  <c r="N206" i="26"/>
  <c r="R206" i="26" s="1"/>
  <c r="N109" i="26"/>
  <c r="R109" i="26" s="1"/>
  <c r="AZ57" i="26"/>
  <c r="AX57" i="26" s="1"/>
  <c r="AY57" i="26" s="1"/>
  <c r="N90" i="26"/>
  <c r="R90" i="26" s="1"/>
  <c r="N349" i="26"/>
  <c r="R349" i="26" s="1"/>
  <c r="S349" i="26" s="1"/>
  <c r="BL171" i="26"/>
  <c r="BJ171" i="26" s="1"/>
  <c r="BK171" i="26" s="1"/>
  <c r="N318" i="26"/>
  <c r="R318" i="26" s="1"/>
  <c r="S318" i="26" s="1"/>
  <c r="N32" i="26"/>
  <c r="R32" i="26" s="1"/>
  <c r="N107" i="26"/>
  <c r="R107" i="26" s="1"/>
  <c r="S107" i="26" s="1"/>
  <c r="BL249" i="26"/>
  <c r="BJ249" i="26" s="1"/>
  <c r="BK249" i="26" s="1"/>
  <c r="BL54" i="26"/>
  <c r="BJ54" i="26" s="1"/>
  <c r="BK54" i="26" s="1"/>
  <c r="AZ176" i="26"/>
  <c r="AX176" i="26" s="1"/>
  <c r="AY176" i="26" s="1"/>
  <c r="AZ140" i="26"/>
  <c r="AX140" i="26" s="1"/>
  <c r="AY140" i="26" s="1"/>
  <c r="AZ94" i="26"/>
  <c r="AX94" i="26" s="1"/>
  <c r="AY94" i="26" s="1"/>
  <c r="BL11" i="26"/>
  <c r="BJ11" i="26" s="1"/>
  <c r="BK11" i="26" s="1"/>
  <c r="BL183" i="26"/>
  <c r="BJ183" i="26" s="1"/>
  <c r="BK183" i="26" s="1"/>
  <c r="AZ96" i="26"/>
  <c r="AX96" i="26" s="1"/>
  <c r="AY96" i="26" s="1"/>
  <c r="N69" i="26"/>
  <c r="R69" i="26" s="1"/>
  <c r="S69" i="26" s="1"/>
  <c r="AZ116" i="26"/>
  <c r="AX116" i="26" s="1"/>
  <c r="AY116" i="26" s="1"/>
  <c r="BL276" i="26"/>
  <c r="BJ276" i="26" s="1"/>
  <c r="BK276" i="26" s="1"/>
  <c r="N115" i="26"/>
  <c r="R115" i="26" s="1"/>
  <c r="N362" i="26"/>
  <c r="R362" i="26" s="1"/>
  <c r="BL38" i="26"/>
  <c r="BJ38" i="26" s="1"/>
  <c r="BK38" i="26" s="1"/>
  <c r="BL360" i="26"/>
  <c r="BJ360" i="26" s="1"/>
  <c r="BK360" i="26" s="1"/>
  <c r="AZ317" i="26"/>
  <c r="AX317" i="26" s="1"/>
  <c r="AY317" i="26" s="1"/>
  <c r="AZ212" i="26"/>
  <c r="AX212" i="26" s="1"/>
  <c r="AY212" i="26" s="1"/>
  <c r="BL86" i="26"/>
  <c r="BJ86" i="26" s="1"/>
  <c r="BK86" i="26" s="1"/>
  <c r="N356" i="26"/>
  <c r="R356" i="26" s="1"/>
  <c r="BL166" i="26"/>
  <c r="BJ166" i="26" s="1"/>
  <c r="BK166" i="26" s="1"/>
  <c r="N135" i="26"/>
  <c r="R135" i="26" s="1"/>
  <c r="AZ244" i="26"/>
  <c r="AX244" i="26" s="1"/>
  <c r="AY244" i="26" s="1"/>
  <c r="BL184" i="26"/>
  <c r="BJ184" i="26" s="1"/>
  <c r="BK184" i="26" s="1"/>
  <c r="BL232" i="26"/>
  <c r="BJ232" i="26" s="1"/>
  <c r="BK232" i="26" s="1"/>
  <c r="AZ249" i="26"/>
  <c r="AX249" i="26" s="1"/>
  <c r="AY249" i="26" s="1"/>
  <c r="AZ99" i="26"/>
  <c r="AX99" i="26" s="1"/>
  <c r="AY99" i="26" s="1"/>
  <c r="N21" i="26"/>
  <c r="R21" i="26" s="1"/>
  <c r="BL172" i="26"/>
  <c r="BJ172" i="26" s="1"/>
  <c r="BK172" i="26" s="1"/>
  <c r="AZ179" i="26"/>
  <c r="AX179" i="26" s="1"/>
  <c r="AY179" i="26" s="1"/>
  <c r="N224" i="26"/>
  <c r="R224" i="26" s="1"/>
  <c r="AZ36" i="26"/>
  <c r="AX36" i="26" s="1"/>
  <c r="AY36" i="26" s="1"/>
  <c r="BL96" i="26"/>
  <c r="BJ96" i="26" s="1"/>
  <c r="BK96" i="26" s="1"/>
  <c r="N136" i="26"/>
  <c r="R136" i="26" s="1"/>
  <c r="N359" i="26"/>
  <c r="R359" i="26" s="1"/>
  <c r="BL61" i="26"/>
  <c r="BJ61" i="26" s="1"/>
  <c r="BK61" i="26" s="1"/>
  <c r="N73" i="26"/>
  <c r="R73" i="26" s="1"/>
  <c r="BL60" i="26"/>
  <c r="BJ60" i="26" s="1"/>
  <c r="BK60" i="26" s="1"/>
  <c r="AZ101" i="26"/>
  <c r="AX101" i="26" s="1"/>
  <c r="AY101" i="26" s="1"/>
  <c r="N39" i="26"/>
  <c r="R39" i="26" s="1"/>
  <c r="S39" i="26" s="1"/>
  <c r="N116" i="26"/>
  <c r="R116" i="26" s="1"/>
  <c r="AZ114" i="26"/>
  <c r="AX114" i="26" s="1"/>
  <c r="AY114" i="26" s="1"/>
  <c r="BL100" i="26"/>
  <c r="BJ100" i="26" s="1"/>
  <c r="BK100" i="26" s="1"/>
  <c r="BL153" i="26"/>
  <c r="BJ153" i="26" s="1"/>
  <c r="BK153" i="26" s="1"/>
  <c r="BL253" i="26"/>
  <c r="BJ253" i="26" s="1"/>
  <c r="BK253" i="26" s="1"/>
  <c r="AZ166" i="26"/>
  <c r="AX166" i="26" s="1"/>
  <c r="AY166" i="26" s="1"/>
  <c r="N51" i="26"/>
  <c r="R51" i="26" s="1"/>
  <c r="N35" i="26"/>
  <c r="R35" i="26" s="1"/>
  <c r="N325" i="26"/>
  <c r="R325" i="26" s="1"/>
  <c r="S325" i="26" s="1"/>
  <c r="BL165" i="26"/>
  <c r="BJ165" i="26" s="1"/>
  <c r="BK165" i="26" s="1"/>
  <c r="N108" i="26"/>
  <c r="R108" i="26" s="1"/>
  <c r="N45" i="26"/>
  <c r="R45" i="26" s="1"/>
  <c r="N19" i="26"/>
  <c r="R19" i="26" s="1"/>
  <c r="BL59" i="26"/>
  <c r="BJ59" i="26" s="1"/>
  <c r="BK59" i="26" s="1"/>
  <c r="N285" i="26"/>
  <c r="R285" i="26" s="1"/>
  <c r="BL91" i="26"/>
  <c r="BJ91" i="26" s="1"/>
  <c r="BK91" i="26" s="1"/>
  <c r="BL57" i="26"/>
  <c r="BJ57" i="26" s="1"/>
  <c r="BK57" i="26" s="1"/>
  <c r="N50" i="26"/>
  <c r="R50" i="26" s="1"/>
  <c r="AZ60" i="26"/>
  <c r="AX60" i="26" s="1"/>
  <c r="AY60" i="26" s="1"/>
  <c r="N259" i="26"/>
  <c r="R259" i="26" s="1"/>
  <c r="N28" i="26"/>
  <c r="R28" i="26" s="1"/>
  <c r="N225" i="26"/>
  <c r="R225" i="26" s="1"/>
  <c r="AZ246" i="26"/>
  <c r="AX246" i="26" s="1"/>
  <c r="AY246" i="26" s="1"/>
  <c r="N261" i="26"/>
  <c r="R261" i="26" s="1"/>
  <c r="N83" i="26"/>
  <c r="R83" i="26" s="1"/>
  <c r="N47" i="26"/>
  <c r="R47" i="26" s="1"/>
  <c r="BL101" i="26"/>
  <c r="BJ101" i="26" s="1"/>
  <c r="BK101" i="26" s="1"/>
  <c r="AZ35" i="26"/>
  <c r="AX35" i="26" s="1"/>
  <c r="AY35" i="26" s="1"/>
  <c r="N288" i="26"/>
  <c r="R288" i="26" s="1"/>
  <c r="N332" i="26"/>
  <c r="R332" i="26" s="1"/>
  <c r="N321" i="26"/>
  <c r="R321" i="26" s="1"/>
  <c r="S321" i="26" s="1"/>
  <c r="N342" i="26"/>
  <c r="R342" i="26" s="1"/>
  <c r="N13" i="26"/>
  <c r="R13" i="26" s="1"/>
  <c r="N15" i="26"/>
  <c r="R15" i="26" s="1"/>
  <c r="N79" i="26"/>
  <c r="R79" i="26" s="1"/>
  <c r="S79" i="26" s="1"/>
  <c r="N322" i="26"/>
  <c r="R322" i="26" s="1"/>
  <c r="S322" i="26" s="1"/>
  <c r="AZ219" i="26"/>
  <c r="AX219" i="26" s="1"/>
  <c r="AY219" i="26" s="1"/>
  <c r="AZ189" i="26"/>
  <c r="AX189" i="26" s="1"/>
  <c r="AY189" i="26" s="1"/>
  <c r="N42" i="26"/>
  <c r="R42" i="26" s="1"/>
  <c r="AZ248" i="26"/>
  <c r="AX248" i="26" s="1"/>
  <c r="AY248" i="26" s="1"/>
  <c r="N273" i="26"/>
  <c r="R273" i="26" s="1"/>
  <c r="BL279" i="26"/>
  <c r="BJ279" i="26" s="1"/>
  <c r="BK279" i="26" s="1"/>
  <c r="N282" i="26"/>
  <c r="R282" i="26" s="1"/>
  <c r="N18" i="26"/>
  <c r="R18" i="26" s="1"/>
  <c r="N324" i="26"/>
  <c r="R324" i="26" s="1"/>
  <c r="S324" i="26" s="1"/>
  <c r="N254" i="26"/>
  <c r="R254" i="26" s="1"/>
  <c r="AZ154" i="26"/>
  <c r="AX154" i="26" s="1"/>
  <c r="AY154" i="26" s="1"/>
  <c r="BL244" i="26"/>
  <c r="BJ244" i="26" s="1"/>
  <c r="BK244" i="26" s="1"/>
  <c r="AZ59" i="26"/>
  <c r="AX59" i="26" s="1"/>
  <c r="AY59" i="26" s="1"/>
  <c r="N344" i="26"/>
  <c r="R344" i="26" s="1"/>
  <c r="S344" i="26" s="1"/>
  <c r="N323" i="26"/>
  <c r="R323" i="26" s="1"/>
  <c r="S323" i="26" s="1"/>
  <c r="BL278" i="26"/>
  <c r="BJ278" i="26" s="1"/>
  <c r="BK278" i="26" s="1"/>
  <c r="BL213" i="26"/>
  <c r="BJ213" i="26" s="1"/>
  <c r="BK213" i="26" s="1"/>
  <c r="BL190" i="26"/>
  <c r="BJ190" i="26" s="1"/>
  <c r="BK190" i="26" s="1"/>
  <c r="AZ91" i="26"/>
  <c r="AX91" i="26" s="1"/>
  <c r="AY91" i="26" s="1"/>
  <c r="N248" i="26"/>
  <c r="R248" i="26" s="1"/>
  <c r="AZ346" i="26"/>
  <c r="AX346" i="26" s="1"/>
  <c r="AY346" i="26" s="1"/>
  <c r="AZ86" i="26"/>
  <c r="AX86" i="26" s="1"/>
  <c r="AY86" i="26" s="1"/>
  <c r="AZ280" i="26"/>
  <c r="AX280" i="26" s="1"/>
  <c r="AY280" i="26" s="1"/>
  <c r="AZ31" i="26"/>
  <c r="AX31" i="26" s="1"/>
  <c r="AY31" i="26" s="1"/>
  <c r="BL245" i="26"/>
  <c r="BJ245" i="26" s="1"/>
  <c r="BK245" i="26" s="1"/>
  <c r="AZ286" i="26"/>
  <c r="AX286" i="26" s="1"/>
  <c r="AY286" i="26" s="1"/>
  <c r="N213" i="26"/>
  <c r="R213" i="26" s="1"/>
  <c r="AZ252" i="26"/>
  <c r="AX252" i="26" s="1"/>
  <c r="AY252" i="26" s="1"/>
  <c r="BL270" i="26"/>
  <c r="BJ270" i="26" s="1"/>
  <c r="BK270" i="26" s="1"/>
  <c r="BL31" i="26"/>
  <c r="BJ31" i="26" s="1"/>
  <c r="BK31" i="26" s="1"/>
  <c r="BL63" i="26"/>
  <c r="BJ63" i="26" s="1"/>
  <c r="BK63" i="26" s="1"/>
  <c r="AZ172" i="26"/>
  <c r="AX172" i="26" s="1"/>
  <c r="AY172" i="26" s="1"/>
  <c r="N127" i="26"/>
  <c r="R127" i="26" s="1"/>
  <c r="AZ100" i="26"/>
  <c r="AX100" i="26" s="1"/>
  <c r="AY100" i="26" s="1"/>
  <c r="N328" i="26"/>
  <c r="R328" i="26" s="1"/>
  <c r="AZ205" i="26"/>
  <c r="AX205" i="26" s="1"/>
  <c r="AY205" i="26" s="1"/>
  <c r="AZ262" i="26"/>
  <c r="AX262" i="26" s="1"/>
  <c r="AY262" i="26" s="1"/>
  <c r="N37" i="26"/>
  <c r="R37" i="26" s="1"/>
  <c r="AZ206" i="26"/>
  <c r="AX206" i="26" s="1"/>
  <c r="AY206" i="26" s="1"/>
  <c r="AZ11" i="26"/>
  <c r="AX11" i="26" s="1"/>
  <c r="AY11" i="26" s="1"/>
  <c r="AZ128" i="26"/>
  <c r="AX128" i="26" s="1"/>
  <c r="AY128" i="26" s="1"/>
  <c r="N327" i="26"/>
  <c r="R327" i="26" s="1"/>
  <c r="N117" i="26"/>
  <c r="R117" i="26" s="1"/>
  <c r="N317" i="26"/>
  <c r="R317" i="26" s="1"/>
  <c r="N92" i="26"/>
  <c r="R92" i="26" s="1"/>
  <c r="BL94" i="26"/>
  <c r="BJ94" i="26" s="1"/>
  <c r="BK94" i="26" s="1"/>
  <c r="BL141" i="26"/>
  <c r="BJ141" i="26" s="1"/>
  <c r="BK141" i="26" s="1"/>
  <c r="N23" i="26"/>
  <c r="R23" i="26" s="1"/>
  <c r="N131" i="26"/>
  <c r="R131" i="26" s="1"/>
  <c r="S131" i="26" s="1"/>
  <c r="N17" i="26"/>
  <c r="R17" i="26" s="1"/>
  <c r="BL128" i="26"/>
  <c r="BJ128" i="26" s="1"/>
  <c r="BK128" i="26" s="1"/>
  <c r="AZ92" i="26"/>
  <c r="AX92" i="26" s="1"/>
  <c r="AY92" i="26" s="1"/>
  <c r="BL188" i="26"/>
  <c r="BJ188" i="26" s="1"/>
  <c r="BK188" i="26" s="1"/>
  <c r="N308" i="26"/>
  <c r="R308" i="26" s="1"/>
  <c r="S308" i="26" s="1"/>
  <c r="N354" i="26"/>
  <c r="R354" i="26" s="1"/>
  <c r="N5" i="26"/>
  <c r="R5" i="26" s="1"/>
  <c r="AZ360" i="26"/>
  <c r="AX360" i="26" s="1"/>
  <c r="AY360" i="26" s="1"/>
  <c r="BL87" i="26"/>
  <c r="BJ87" i="26" s="1"/>
  <c r="BK87" i="26" s="1"/>
  <c r="N337" i="26"/>
  <c r="R337" i="26" s="1"/>
  <c r="S337" i="26" s="1"/>
  <c r="N71" i="26"/>
  <c r="R71" i="26" s="1"/>
  <c r="N315" i="26"/>
  <c r="R315" i="26" s="1"/>
  <c r="S315" i="26" s="1"/>
  <c r="N129" i="26"/>
  <c r="R129" i="26" s="1"/>
  <c r="S129" i="26" s="1"/>
  <c r="BL219" i="26"/>
  <c r="BJ219" i="26" s="1"/>
  <c r="BK219" i="26" s="1"/>
  <c r="BL212" i="26"/>
  <c r="BJ212" i="26" s="1"/>
  <c r="BK212" i="26" s="1"/>
  <c r="N64" i="26"/>
  <c r="R64" i="26" s="1"/>
  <c r="BL140" i="26"/>
  <c r="BJ140" i="26" s="1"/>
  <c r="BK140" i="26" s="1"/>
  <c r="BL206" i="26"/>
  <c r="BJ206" i="26" s="1"/>
  <c r="BK206" i="26" s="1"/>
  <c r="AZ38" i="26"/>
  <c r="AX38" i="26" s="1"/>
  <c r="AY38" i="26" s="1"/>
  <c r="N80" i="26"/>
  <c r="R80" i="26" s="1"/>
  <c r="S80" i="26" s="1"/>
  <c r="N341" i="26"/>
  <c r="R341" i="26" s="1"/>
  <c r="S341" i="26" s="1"/>
  <c r="N287" i="26"/>
  <c r="R287" i="26" s="1"/>
  <c r="N270" i="26"/>
  <c r="R270" i="26" s="1"/>
  <c r="N333" i="26"/>
  <c r="R333" i="26" s="1"/>
  <c r="N63" i="26"/>
  <c r="R63" i="26" s="1"/>
  <c r="BL114" i="26"/>
  <c r="BJ114" i="26" s="1"/>
  <c r="BK114" i="26" s="1"/>
  <c r="BL317" i="26"/>
  <c r="BJ317" i="26" s="1"/>
  <c r="BK317" i="26" s="1"/>
  <c r="N20" i="26"/>
  <c r="R20" i="26" s="1"/>
  <c r="S20" i="26" s="1"/>
  <c r="BL92" i="26"/>
  <c r="BJ92" i="26" s="1"/>
  <c r="BK92" i="26" s="1"/>
  <c r="N350" i="26"/>
  <c r="R350" i="26" s="1"/>
  <c r="S350" i="26" s="1"/>
  <c r="N329" i="26"/>
  <c r="R329" i="26" s="1"/>
  <c r="S329" i="26" s="1"/>
  <c r="BL247" i="26"/>
  <c r="BJ247" i="26" s="1"/>
  <c r="BK247" i="26" s="1"/>
  <c r="N340" i="26"/>
  <c r="R340" i="26" s="1"/>
  <c r="S340" i="26" s="1"/>
  <c r="AZ81" i="26"/>
  <c r="AX81" i="26" s="1"/>
  <c r="AY81" i="26" s="1"/>
  <c r="N68" i="26"/>
  <c r="R68" i="26" s="1"/>
  <c r="S68" i="26" s="1"/>
  <c r="N113" i="26"/>
  <c r="R113" i="26" s="1"/>
  <c r="N271" i="26"/>
  <c r="R271" i="26" s="1"/>
  <c r="S271" i="26" s="1"/>
  <c r="N348" i="26"/>
  <c r="R348" i="26" s="1"/>
  <c r="AZ253" i="26"/>
  <c r="AX253" i="26" s="1"/>
  <c r="AY253" i="26" s="1"/>
  <c r="N335" i="26"/>
  <c r="R335" i="26" s="1"/>
  <c r="S335" i="26" s="1"/>
  <c r="N111" i="26"/>
  <c r="R111" i="26" s="1"/>
  <c r="N52" i="26"/>
  <c r="R52" i="26" s="1"/>
  <c r="N361" i="26"/>
  <c r="R361" i="26" s="1"/>
  <c r="S361" i="26" s="1"/>
  <c r="AZ232" i="26"/>
  <c r="AX232" i="26" s="1"/>
  <c r="AY232" i="26" s="1"/>
  <c r="AZ141" i="26"/>
  <c r="AX141" i="26" s="1"/>
  <c r="AY141" i="26" s="1"/>
  <c r="AZ95" i="26"/>
  <c r="AX95" i="26" s="1"/>
  <c r="AY95" i="26" s="1"/>
  <c r="AZ82" i="26"/>
  <c r="AX82" i="26" s="1"/>
  <c r="AY82" i="26" s="1"/>
  <c r="N334" i="26"/>
  <c r="R334" i="26" s="1"/>
  <c r="BL205" i="26"/>
  <c r="BJ205" i="26" s="1"/>
  <c r="BK205" i="26" s="1"/>
  <c r="AZ213" i="26"/>
  <c r="AX213" i="26" s="1"/>
  <c r="AY213" i="26" s="1"/>
  <c r="AZ139" i="26"/>
  <c r="AX139" i="26" s="1"/>
  <c r="AY139" i="26" s="1"/>
  <c r="AZ270" i="26"/>
  <c r="AX270" i="26" s="1"/>
  <c r="AY270" i="26" s="1"/>
  <c r="AZ277" i="26"/>
  <c r="AX277" i="26" s="1"/>
  <c r="AY277" i="26" s="1"/>
  <c r="N260" i="26"/>
  <c r="R260" i="26" s="1"/>
  <c r="BL269" i="26"/>
  <c r="BJ269" i="26" s="1"/>
  <c r="BK269" i="26" s="1"/>
  <c r="BL262" i="26"/>
  <c r="BJ262" i="26" s="1"/>
  <c r="BK262" i="26" s="1"/>
  <c r="AZ184" i="26"/>
  <c r="AX184" i="26" s="1"/>
  <c r="AY184" i="26" s="1"/>
  <c r="N40" i="26"/>
  <c r="R40" i="26" s="1"/>
  <c r="S40" i="26" s="1"/>
  <c r="N30" i="26"/>
  <c r="R30" i="26" s="1"/>
  <c r="S30" i="26" s="1"/>
  <c r="BL176" i="26"/>
  <c r="BJ176" i="26" s="1"/>
  <c r="BK176" i="26" s="1"/>
  <c r="N249" i="26"/>
  <c r="R249" i="26" s="1"/>
  <c r="BL248" i="26"/>
  <c r="BJ248" i="26" s="1"/>
  <c r="BK248" i="26" s="1"/>
  <c r="N88" i="26"/>
  <c r="R88" i="26" s="1"/>
  <c r="AZ276" i="26"/>
  <c r="AX276" i="26" s="1"/>
  <c r="AY276" i="26" s="1"/>
  <c r="N345" i="26"/>
  <c r="R345" i="26" s="1"/>
  <c r="N126" i="26"/>
  <c r="R126" i="26" s="1"/>
  <c r="N10" i="26"/>
  <c r="R10" i="26" s="1"/>
  <c r="S10" i="26" s="1"/>
  <c r="AZ180" i="26"/>
  <c r="AX180" i="26" s="1"/>
  <c r="AY180" i="26" s="1"/>
  <c r="N34" i="26"/>
  <c r="R34" i="26" s="1"/>
  <c r="N57" i="26"/>
  <c r="R57" i="26" s="1"/>
  <c r="N74" i="26"/>
  <c r="R74" i="26" s="1"/>
  <c r="S74" i="26" s="1"/>
  <c r="AZ279" i="26"/>
  <c r="AX279" i="26" s="1"/>
  <c r="AY279" i="26" s="1"/>
  <c r="N360" i="26"/>
  <c r="R360" i="26" s="1"/>
  <c r="N14" i="26"/>
  <c r="R14" i="26" s="1"/>
  <c r="BL116" i="26"/>
  <c r="BJ116" i="26" s="1"/>
  <c r="BK116" i="26" s="1"/>
  <c r="N55" i="26"/>
  <c r="R55" i="26" s="1"/>
  <c r="S55" i="26" s="1"/>
  <c r="N72" i="26"/>
  <c r="R72" i="26" s="1"/>
  <c r="N351" i="26"/>
  <c r="R351" i="26" s="1"/>
  <c r="S351" i="26" s="1"/>
  <c r="AZ61" i="26"/>
  <c r="AX61" i="26" s="1"/>
  <c r="AY61" i="26" s="1"/>
  <c r="N46" i="26"/>
  <c r="R46" i="26" s="1"/>
  <c r="N204" i="26"/>
  <c r="R204" i="26" s="1"/>
  <c r="BL180" i="26"/>
  <c r="BJ180" i="26" s="1"/>
  <c r="BK180" i="26" s="1"/>
  <c r="N363" i="26"/>
  <c r="R363" i="26" s="1"/>
  <c r="S363" i="26" s="1"/>
  <c r="N48" i="26"/>
  <c r="R48" i="26" s="1"/>
  <c r="S48" i="26" s="1"/>
  <c r="N29" i="26"/>
  <c r="R29" i="26" s="1"/>
  <c r="N290" i="26"/>
  <c r="R290" i="26" s="1"/>
  <c r="S290" i="26" s="1"/>
  <c r="N303" i="26"/>
  <c r="R303" i="26" s="1"/>
  <c r="N316" i="26"/>
  <c r="R316" i="26" s="1"/>
  <c r="AZ98" i="26"/>
  <c r="AX98" i="26" s="1"/>
  <c r="AY98" i="26" s="1"/>
  <c r="N331" i="26"/>
  <c r="R331" i="26" s="1"/>
  <c r="S331" i="26" s="1"/>
  <c r="N36" i="26"/>
  <c r="R36" i="26" s="1"/>
  <c r="N49" i="26"/>
  <c r="R49" i="26" s="1"/>
  <c r="N297" i="26"/>
  <c r="R297" i="26" s="1"/>
  <c r="N339" i="26"/>
  <c r="R339" i="26" s="1"/>
  <c r="S339" i="26" s="1"/>
  <c r="N97" i="26"/>
  <c r="R97" i="26" s="1"/>
  <c r="AZ183" i="26"/>
  <c r="AX183" i="26" s="1"/>
  <c r="AY183" i="26" s="1"/>
  <c r="AZ263" i="26"/>
  <c r="AX263" i="26" s="1"/>
  <c r="AY263" i="26" s="1"/>
  <c r="N311" i="26"/>
  <c r="R311" i="26" s="1"/>
  <c r="N245" i="26"/>
  <c r="R245" i="26" s="1"/>
  <c r="N280" i="26"/>
  <c r="R280" i="26" s="1"/>
  <c r="BL179" i="26"/>
  <c r="BJ179" i="26" s="1"/>
  <c r="BK179" i="26" s="1"/>
  <c r="AZ171" i="26"/>
  <c r="AX171" i="26" s="1"/>
  <c r="AY171" i="26" s="1"/>
  <c r="N44" i="26"/>
  <c r="R44" i="26" s="1"/>
  <c r="N312" i="26"/>
  <c r="R312" i="26" s="1"/>
  <c r="S312" i="26" s="1"/>
  <c r="K343" i="26" a="1"/>
  <c r="K343" i="26" s="1"/>
  <c r="L343" i="26" a="1"/>
  <c r="L343" i="26" s="1"/>
  <c r="K199" i="26" a="1"/>
  <c r="K199" i="26" s="1"/>
  <c r="L199" i="26" a="1"/>
  <c r="L199" i="26" s="1"/>
  <c r="K328" i="26" a="1"/>
  <c r="K328" i="26" s="1"/>
  <c r="L328" i="26" a="1"/>
  <c r="L328" i="26" s="1"/>
  <c r="K213" i="26" a="1"/>
  <c r="K213" i="26" s="1"/>
  <c r="L213" i="26" a="1"/>
  <c r="L213" i="26" s="1"/>
  <c r="L345" i="26" a="1"/>
  <c r="L345" i="26" s="1"/>
  <c r="K345" i="26" a="1"/>
  <c r="K345" i="26" s="1"/>
  <c r="L57" i="26" a="1"/>
  <c r="L57" i="26" s="1"/>
  <c r="K57" i="26" a="1"/>
  <c r="K57" i="26" s="1"/>
  <c r="L141" i="26" a="1"/>
  <c r="L141" i="26" s="1"/>
  <c r="K141" i="26" a="1"/>
  <c r="K141" i="26" s="1"/>
  <c r="L117" i="26" a="1"/>
  <c r="L117" i="26" s="1"/>
  <c r="K117" i="26" a="1"/>
  <c r="K117" i="26" s="1"/>
  <c r="L314" i="26" a="1"/>
  <c r="L314" i="26" s="1"/>
  <c r="K314" i="26" a="1"/>
  <c r="K314" i="26" s="1"/>
  <c r="L114" i="26" a="1"/>
  <c r="L114" i="26" s="1"/>
  <c r="K114" i="26" a="1"/>
  <c r="K114" i="26" s="1"/>
  <c r="K110" i="26" a="1"/>
  <c r="K110" i="26" s="1"/>
  <c r="L110" i="26" a="1"/>
  <c r="L110" i="26" s="1"/>
  <c r="L321" i="26" a="1"/>
  <c r="L321" i="26" s="1"/>
  <c r="K321" i="26" a="1"/>
  <c r="K321" i="26" s="1"/>
  <c r="L70" i="26" a="1"/>
  <c r="L70" i="26" s="1"/>
  <c r="K70" i="26" a="1"/>
  <c r="K70" i="26" s="1"/>
  <c r="L139" i="26" a="1"/>
  <c r="L139" i="26" s="1"/>
  <c r="K139" i="26" a="1"/>
  <c r="K139" i="26" s="1"/>
  <c r="K96" i="26" a="1"/>
  <c r="K96" i="26" s="1"/>
  <c r="L96" i="26" a="1"/>
  <c r="L96" i="26" s="1"/>
  <c r="L356" i="26" a="1"/>
  <c r="L356" i="26" s="1"/>
  <c r="K356" i="26" a="1"/>
  <c r="K356" i="26" s="1"/>
  <c r="L122" i="26" a="1"/>
  <c r="L122" i="26" s="1"/>
  <c r="K122" i="26" a="1"/>
  <c r="K122" i="26" s="1"/>
  <c r="K85" i="26" a="1"/>
  <c r="K85" i="26" s="1"/>
  <c r="L85" i="26" a="1"/>
  <c r="L85" i="26" s="1"/>
  <c r="K131" i="26" a="1"/>
  <c r="K131" i="26" s="1"/>
  <c r="L131" i="26" a="1"/>
  <c r="L131" i="26" s="1"/>
  <c r="K83" i="26" a="1"/>
  <c r="K83" i="26" s="1"/>
  <c r="L83" i="26" a="1"/>
  <c r="L83" i="26" s="1"/>
  <c r="K88" i="26" a="1"/>
  <c r="K88" i="26" s="1"/>
  <c r="L88" i="26" a="1"/>
  <c r="L88" i="26" s="1"/>
  <c r="K40" i="26" a="1"/>
  <c r="K40" i="26" s="1"/>
  <c r="L40" i="26" a="1"/>
  <c r="L40" i="26" s="1"/>
  <c r="K138" i="26" a="1"/>
  <c r="K138" i="26" s="1"/>
  <c r="L138" i="26" a="1"/>
  <c r="L138" i="26" s="1"/>
  <c r="K354" i="26" a="1"/>
  <c r="K354" i="26" s="1"/>
  <c r="L354" i="26" a="1"/>
  <c r="L354" i="26" s="1"/>
  <c r="K63" i="26" a="1"/>
  <c r="K63" i="26" s="1"/>
  <c r="L63" i="26" a="1"/>
  <c r="L63" i="26" s="1"/>
  <c r="L146" i="26" a="1"/>
  <c r="L146" i="26" s="1"/>
  <c r="K146" i="26" a="1"/>
  <c r="K146" i="26" s="1"/>
  <c r="K31" i="26" a="1"/>
  <c r="K31" i="26" s="1"/>
  <c r="L31" i="26" a="1"/>
  <c r="L31" i="26" s="1"/>
  <c r="L288" i="26" a="1"/>
  <c r="L288" i="26" s="1"/>
  <c r="K288" i="26" a="1"/>
  <c r="K288" i="26" s="1"/>
  <c r="BN204" i="26"/>
  <c r="BI207" i="26"/>
  <c r="K188" i="26" a="1"/>
  <c r="K188" i="26" s="1"/>
  <c r="L188" i="26" a="1"/>
  <c r="L188" i="26" s="1"/>
  <c r="L135" i="26" a="1"/>
  <c r="L135" i="26" s="1"/>
  <c r="K135" i="26" a="1"/>
  <c r="K135" i="26" s="1"/>
  <c r="AP28" i="26"/>
  <c r="AK142" i="26"/>
  <c r="K116" i="26" a="1"/>
  <c r="K116" i="26" s="1"/>
  <c r="L116" i="26" a="1"/>
  <c r="L116" i="26" s="1"/>
  <c r="K86" i="26" a="1"/>
  <c r="K86" i="26" s="1"/>
  <c r="L86" i="26" a="1"/>
  <c r="L86" i="26" s="1"/>
  <c r="AN131" i="26" a="1"/>
  <c r="AN131" i="26" s="1"/>
  <c r="AL131" i="26" s="1"/>
  <c r="AM131" i="26" s="1"/>
  <c r="Y131" i="26" a="1"/>
  <c r="Y131" i="26" s="1"/>
  <c r="Q131" i="26"/>
  <c r="X131" i="26" a="1"/>
  <c r="X131" i="26" s="1"/>
  <c r="O131" i="26" a="1"/>
  <c r="O131" i="26" s="1"/>
  <c r="L315" i="26" a="1"/>
  <c r="L315" i="26" s="1"/>
  <c r="K315" i="26" a="1"/>
  <c r="K315" i="26" s="1"/>
  <c r="K284" i="26" a="1"/>
  <c r="K284" i="26" s="1"/>
  <c r="L284" i="26" a="1"/>
  <c r="L284" i="26" s="1"/>
  <c r="S135" i="26"/>
  <c r="X135" i="26" a="1"/>
  <c r="X135" i="26" s="1"/>
  <c r="AN135" i="26" a="1"/>
  <c r="AN135" i="26" s="1"/>
  <c r="AL135" i="26" s="1"/>
  <c r="AM135" i="26" s="1"/>
  <c r="Y135" i="26" a="1"/>
  <c r="Y135" i="26" s="1"/>
  <c r="O135" i="26" a="1"/>
  <c r="O135" i="26" s="1"/>
  <c r="Q135" i="26"/>
  <c r="BJ105" i="26"/>
  <c r="BK105" i="26" s="1"/>
  <c r="BA239" i="26"/>
  <c r="AX131" i="26"/>
  <c r="AY131" i="26" s="1"/>
  <c r="AK147" i="26"/>
  <c r="AP147" i="26" s="1"/>
  <c r="AP146" i="26"/>
  <c r="X56" i="26" a="1"/>
  <c r="X56" i="26" s="1"/>
  <c r="Q56" i="26"/>
  <c r="S56" i="26"/>
  <c r="O56" i="26" a="1"/>
  <c r="O56" i="26" s="1"/>
  <c r="Y56" i="26" a="1"/>
  <c r="Y56" i="26" s="1"/>
  <c r="AN56" i="26" a="1"/>
  <c r="AN56" i="26" s="1"/>
  <c r="AL56" i="26" s="1"/>
  <c r="AM56" i="26" s="1"/>
  <c r="X72" i="26" a="1"/>
  <c r="X72" i="26" s="1"/>
  <c r="AN72" i="26" a="1"/>
  <c r="AN72" i="26" s="1"/>
  <c r="AL72" i="26" s="1"/>
  <c r="AM72" i="26" s="1"/>
  <c r="Y72" i="26" a="1"/>
  <c r="Y72" i="26" s="1"/>
  <c r="Q72" i="26"/>
  <c r="S72" i="26"/>
  <c r="O72" i="26" a="1"/>
  <c r="O72" i="26" s="1"/>
  <c r="K358" i="26" a="1"/>
  <c r="K358" i="26" s="1"/>
  <c r="L358" i="26" a="1"/>
  <c r="L358" i="26" s="1"/>
  <c r="AO24" i="26"/>
  <c r="AQ304" i="26"/>
  <c r="AZ303" i="26" a="1"/>
  <c r="AZ303" i="26" s="1"/>
  <c r="AX303" i="26" s="1"/>
  <c r="AX304" i="26" s="1"/>
  <c r="AG239" i="26"/>
  <c r="Q49" i="26"/>
  <c r="O49" i="26" a="1"/>
  <c r="O49" i="26" s="1"/>
  <c r="Y49" i="26" a="1"/>
  <c r="Y49" i="26" s="1"/>
  <c r="AN49" i="26" a="1"/>
  <c r="AN49" i="26" s="1"/>
  <c r="AL49" i="26" s="1"/>
  <c r="AM49" i="26" s="1"/>
  <c r="S49" i="26"/>
  <c r="X49" i="26" a="1"/>
  <c r="X49" i="26" s="1"/>
  <c r="AP96" i="26"/>
  <c r="AR142" i="26"/>
  <c r="AX13" i="26"/>
  <c r="AY13" i="26" s="1"/>
  <c r="AP117" i="26"/>
  <c r="AP182" i="26"/>
  <c r="X251" i="26" a="1"/>
  <c r="X251" i="26" s="1"/>
  <c r="O251" i="26" a="1"/>
  <c r="O251" i="26" s="1"/>
  <c r="Y251" i="26" a="1"/>
  <c r="Y251" i="26" s="1"/>
  <c r="Q251" i="26"/>
  <c r="AN251" i="26" a="1"/>
  <c r="AN251" i="26" s="1"/>
  <c r="AL251" i="26" s="1"/>
  <c r="AM251" i="26" s="1"/>
  <c r="AJ255" i="26"/>
  <c r="BM195" i="26"/>
  <c r="L346" i="26" a="1"/>
  <c r="L346" i="26" s="1"/>
  <c r="K346" i="26" a="1"/>
  <c r="K346" i="26" s="1"/>
  <c r="BL308" i="26" a="1"/>
  <c r="BL308" i="26" s="1"/>
  <c r="BJ308" i="26" s="1"/>
  <c r="BC364" i="26"/>
  <c r="X71" i="26" a="1"/>
  <c r="X71" i="26" s="1"/>
  <c r="O71" i="26" a="1"/>
  <c r="O71" i="26" s="1"/>
  <c r="Q71" i="26" s="1"/>
  <c r="Y71" i="26" a="1"/>
  <c r="Y71" i="26" s="1"/>
  <c r="AN71" i="26" a="1"/>
  <c r="AN71" i="26" s="1"/>
  <c r="AL71" i="26" s="1"/>
  <c r="AM71" i="26" s="1"/>
  <c r="S71" i="26"/>
  <c r="BC299" i="26"/>
  <c r="AN158" i="26" a="1"/>
  <c r="AN158" i="26" s="1"/>
  <c r="AL158" i="26" s="1"/>
  <c r="AM158" i="26" s="1"/>
  <c r="X158" i="26" a="1"/>
  <c r="X158" i="26" s="1"/>
  <c r="Y158" i="26" a="1"/>
  <c r="Y158" i="26" s="1"/>
  <c r="S158" i="26"/>
  <c r="O158" i="26" a="1"/>
  <c r="O158" i="26" s="1"/>
  <c r="Q158" i="26" s="1"/>
  <c r="AP51" i="26"/>
  <c r="AN320" i="26" a="1"/>
  <c r="AN320" i="26" s="1"/>
  <c r="AL320" i="26" s="1"/>
  <c r="AM320" i="26" s="1"/>
  <c r="S320" i="26"/>
  <c r="Y320" i="26" a="1"/>
  <c r="Y320" i="26" s="1"/>
  <c r="X320" i="26" a="1"/>
  <c r="X320" i="26" s="1"/>
  <c r="O320" i="26" a="1"/>
  <c r="O320" i="26" s="1"/>
  <c r="Q320" i="26"/>
  <c r="BN81" i="26"/>
  <c r="AI24" i="26"/>
  <c r="L46" i="26" a="1"/>
  <c r="L46" i="26" s="1"/>
  <c r="K46" i="26" a="1"/>
  <c r="K46" i="26" s="1"/>
  <c r="BA299" i="26"/>
  <c r="AP350" i="26"/>
  <c r="BN134" i="26"/>
  <c r="AP232" i="26"/>
  <c r="BC220" i="26"/>
  <c r="AP84" i="26"/>
  <c r="AN77" i="26" a="1"/>
  <c r="AN77" i="26" s="1"/>
  <c r="AL77" i="26" s="1"/>
  <c r="AM77" i="26" s="1"/>
  <c r="X77" i="26" a="1"/>
  <c r="X77" i="26" s="1"/>
  <c r="O77" i="26" a="1"/>
  <c r="O77" i="26" s="1"/>
  <c r="Y77" i="26" a="1"/>
  <c r="Y77" i="26" s="1"/>
  <c r="Q77" i="26"/>
  <c r="S77" i="26"/>
  <c r="S353" i="26"/>
  <c r="AN353" i="26" a="1"/>
  <c r="AN353" i="26" s="1"/>
  <c r="AL353" i="26" s="1"/>
  <c r="AM353" i="26" s="1"/>
  <c r="Y353" i="26" a="1"/>
  <c r="Y353" i="26" s="1"/>
  <c r="O353" i="26" a="1"/>
  <c r="O353" i="26" s="1"/>
  <c r="Q353" i="26" s="1"/>
  <c r="X353" i="26" a="1"/>
  <c r="X353" i="26" s="1"/>
  <c r="X311" i="26" a="1"/>
  <c r="X311" i="26" s="1"/>
  <c r="O311" i="26" a="1"/>
  <c r="O311" i="26" s="1"/>
  <c r="Q311" i="26"/>
  <c r="S311" i="26"/>
  <c r="AN311" i="26" a="1"/>
  <c r="AN311" i="26" s="1"/>
  <c r="AL311" i="26" s="1"/>
  <c r="AM311" i="26" s="1"/>
  <c r="Y311" i="26" a="1"/>
  <c r="Y311" i="26" s="1"/>
  <c r="BJ328" i="26"/>
  <c r="BK328" i="26" s="1"/>
  <c r="S285" i="26"/>
  <c r="Q285" i="26"/>
  <c r="X285" i="26" a="1"/>
  <c r="X285" i="26" s="1"/>
  <c r="O285" i="26" a="1"/>
  <c r="O285" i="26" s="1"/>
  <c r="AN285" i="26" a="1"/>
  <c r="AN285" i="26" s="1"/>
  <c r="AL285" i="26" s="1"/>
  <c r="AM285" i="26" s="1"/>
  <c r="Y285" i="26" a="1"/>
  <c r="Y285" i="26" s="1"/>
  <c r="K310" i="26" a="1"/>
  <c r="K310" i="26" s="1"/>
  <c r="L310" i="26" a="1"/>
  <c r="L310" i="26" s="1"/>
  <c r="BN84" i="26"/>
  <c r="AI226" i="26"/>
  <c r="BN32" i="26"/>
  <c r="AF142" i="26"/>
  <c r="BJ78" i="26"/>
  <c r="BK78" i="26" s="1"/>
  <c r="V59" i="26"/>
  <c r="O297" i="26" a="1"/>
  <c r="O297" i="26" s="1"/>
  <c r="Q297" i="26"/>
  <c r="S297" i="26"/>
  <c r="Y297" i="26" a="1"/>
  <c r="Y297" i="26" s="1"/>
  <c r="AN297" i="26" a="1"/>
  <c r="AN297" i="26" s="1"/>
  <c r="AL297" i="26" s="1"/>
  <c r="AM297" i="26" s="1"/>
  <c r="X297" i="26" a="1"/>
  <c r="X297" i="26" s="1"/>
  <c r="AE364" i="26"/>
  <c r="Y308" i="26" a="1"/>
  <c r="Y308" i="26" s="1"/>
  <c r="AN308" i="26" a="1"/>
  <c r="AN308" i="26" s="1"/>
  <c r="AL308" i="26" s="1"/>
  <c r="O308" i="26" a="1"/>
  <c r="O308" i="26" s="1"/>
  <c r="Q308" i="26"/>
  <c r="X308" i="26" a="1"/>
  <c r="X308" i="26" s="1"/>
  <c r="V100" i="26"/>
  <c r="BN224" i="26"/>
  <c r="BI226" i="26"/>
  <c r="AI142" i="26"/>
  <c r="AT220" i="26"/>
  <c r="AP326" i="26"/>
  <c r="BG24" i="26"/>
  <c r="O66" i="26" a="1"/>
  <c r="O66" i="26" s="1"/>
  <c r="X66" i="26" a="1"/>
  <c r="X66" i="26" s="1"/>
  <c r="Y66" i="26" a="1"/>
  <c r="Y66" i="26" s="1"/>
  <c r="AN66" i="26" a="1"/>
  <c r="AN66" i="26" s="1"/>
  <c r="AL66" i="26" s="1"/>
  <c r="AM66" i="26" s="1"/>
  <c r="Q66" i="26"/>
  <c r="S66" i="26"/>
  <c r="AN15" i="26" a="1"/>
  <c r="AN15" i="26" s="1"/>
  <c r="AL15" i="26" s="1"/>
  <c r="AM15" i="26" s="1"/>
  <c r="O15" i="26" a="1"/>
  <c r="O15" i="26" s="1"/>
  <c r="Y15" i="26" a="1"/>
  <c r="Y15" i="26" s="1"/>
  <c r="S15" i="26"/>
  <c r="X15" i="26" a="1"/>
  <c r="X15" i="26" s="1"/>
  <c r="Q15" i="26"/>
  <c r="AX89" i="26"/>
  <c r="AY89" i="26" s="1"/>
  <c r="Y89" i="26" a="1"/>
  <c r="Y89" i="26" s="1"/>
  <c r="Q89" i="26"/>
  <c r="AN89" i="26" a="1"/>
  <c r="AN89" i="26" s="1"/>
  <c r="AL89" i="26" s="1"/>
  <c r="AM89" i="26" s="1"/>
  <c r="O89" i="26" a="1"/>
  <c r="O89" i="26" s="1"/>
  <c r="S89" i="26"/>
  <c r="X89" i="26" a="1"/>
  <c r="X89" i="26" s="1"/>
  <c r="BB65" i="26"/>
  <c r="L133" i="26" a="1"/>
  <c r="L133" i="26" s="1"/>
  <c r="K133" i="26" a="1"/>
  <c r="K133" i="26" s="1"/>
  <c r="BN183" i="26"/>
  <c r="AP249" i="26"/>
  <c r="BN122" i="26"/>
  <c r="BB16" i="26"/>
  <c r="BB50" i="26"/>
  <c r="BN219" i="26"/>
  <c r="AP45" i="26"/>
  <c r="AP243" i="26"/>
  <c r="AK255" i="26"/>
  <c r="Y343" i="26" a="1"/>
  <c r="Y343" i="26" s="1"/>
  <c r="X343" i="26" a="1"/>
  <c r="X343" i="26" s="1"/>
  <c r="AN343" i="26" a="1"/>
  <c r="AN343" i="26" s="1"/>
  <c r="AL343" i="26" s="1"/>
  <c r="AM343" i="26" s="1"/>
  <c r="O343" i="26" a="1"/>
  <c r="O343" i="26" s="1"/>
  <c r="Q343" i="26"/>
  <c r="S343" i="26"/>
  <c r="BH226" i="26"/>
  <c r="BN61" i="26"/>
  <c r="AP282" i="26"/>
  <c r="BB29" i="26"/>
  <c r="AP74" i="26"/>
  <c r="AJ264" i="26"/>
  <c r="AP248" i="26"/>
  <c r="BC291" i="26"/>
  <c r="BL268" i="26" a="1"/>
  <c r="BL268" i="26" s="1"/>
  <c r="BJ268" i="26" s="1"/>
  <c r="X53" i="26" a="1"/>
  <c r="X53" i="26" s="1"/>
  <c r="Q53" i="26"/>
  <c r="S53" i="26"/>
  <c r="O53" i="26" a="1"/>
  <c r="O53" i="26" s="1"/>
  <c r="Y53" i="26" a="1"/>
  <c r="Y53" i="26" s="1"/>
  <c r="AN53" i="26" a="1"/>
  <c r="AN53" i="26" s="1"/>
  <c r="AL53" i="26" s="1"/>
  <c r="AM53" i="26" s="1"/>
  <c r="AT264" i="26"/>
  <c r="AI195" i="26"/>
  <c r="AN358" i="26" a="1"/>
  <c r="AN358" i="26" s="1"/>
  <c r="AL358" i="26" s="1"/>
  <c r="AM358" i="26" s="1"/>
  <c r="O358" i="26" a="1"/>
  <c r="O358" i="26" s="1"/>
  <c r="Y358" i="26" a="1"/>
  <c r="Y358" i="26" s="1"/>
  <c r="X358" i="26" a="1"/>
  <c r="X358" i="26" s="1"/>
  <c r="Q358" i="26"/>
  <c r="S358" i="26"/>
  <c r="BB180" i="26"/>
  <c r="AN58" i="26" a="1"/>
  <c r="AN58" i="26" s="1"/>
  <c r="AL58" i="26" s="1"/>
  <c r="AM58" i="26" s="1"/>
  <c r="S58" i="26"/>
  <c r="Q58" i="26"/>
  <c r="O58" i="26" a="1"/>
  <c r="O58" i="26" s="1"/>
  <c r="Y58" i="26" a="1"/>
  <c r="Y58" i="26" s="1"/>
  <c r="X58" i="26" a="1"/>
  <c r="X58" i="26" s="1"/>
  <c r="S162" i="26"/>
  <c r="AN162" i="26" a="1"/>
  <c r="AN162" i="26" s="1"/>
  <c r="AL162" i="26" s="1"/>
  <c r="AM162" i="26" s="1"/>
  <c r="Y162" i="26" a="1"/>
  <c r="Y162" i="26" s="1"/>
  <c r="X162" i="26" a="1"/>
  <c r="X162" i="26" s="1"/>
  <c r="O162" i="26" a="1"/>
  <c r="O162" i="26" s="1"/>
  <c r="Q162" i="26" s="1"/>
  <c r="BJ136" i="26"/>
  <c r="BK136" i="26" s="1"/>
  <c r="BL10" i="26" a="1"/>
  <c r="BL10" i="26" s="1"/>
  <c r="BJ10" i="26" s="1"/>
  <c r="BC24" i="26"/>
  <c r="O318" i="26" a="1"/>
  <c r="O318" i="26" s="1"/>
  <c r="X318" i="26" a="1"/>
  <c r="X318" i="26" s="1"/>
  <c r="Y318" i="26" a="1"/>
  <c r="Y318" i="26" s="1"/>
  <c r="AN318" i="26" a="1"/>
  <c r="AN318" i="26" s="1"/>
  <c r="AL318" i="26" s="1"/>
  <c r="AM318" i="26" s="1"/>
  <c r="Q318" i="26"/>
  <c r="AX235" i="26"/>
  <c r="AY235" i="26" s="1"/>
  <c r="AU299" i="26"/>
  <c r="BF291" i="26"/>
  <c r="AP15" i="26"/>
  <c r="AP277" i="26"/>
  <c r="AV239" i="26"/>
  <c r="BB192" i="26"/>
  <c r="AX69" i="26"/>
  <c r="AY69" i="26" s="1"/>
  <c r="BJ329" i="26"/>
  <c r="BK329" i="26" s="1"/>
  <c r="AI299" i="26"/>
  <c r="BB234" i="26"/>
  <c r="AX50" i="26"/>
  <c r="AY50" i="26" s="1"/>
  <c r="V290" i="26"/>
  <c r="O48" i="26" a="1"/>
  <c r="O48" i="26" s="1"/>
  <c r="AN48" i="26" a="1"/>
  <c r="AN48" i="26" s="1"/>
  <c r="AL48" i="26" s="1"/>
  <c r="AM48" i="26" s="1"/>
  <c r="Y48" i="26" a="1"/>
  <c r="Y48" i="26" s="1"/>
  <c r="X48" i="26" a="1"/>
  <c r="X48" i="26" s="1"/>
  <c r="Q48" i="26"/>
  <c r="BJ282" i="26"/>
  <c r="BK282" i="26" s="1"/>
  <c r="X132" i="26" a="1"/>
  <c r="X132" i="26" s="1"/>
  <c r="Y132" i="26" a="1"/>
  <c r="Y132" i="26" s="1"/>
  <c r="AN132" i="26" a="1"/>
  <c r="AN132" i="26" s="1"/>
  <c r="AL132" i="26" s="1"/>
  <c r="AM132" i="26" s="1"/>
  <c r="S132" i="26"/>
  <c r="O132" i="26" a="1"/>
  <c r="O132" i="26" s="1"/>
  <c r="Q132" i="26"/>
  <c r="AP204" i="26"/>
  <c r="AK207" i="26"/>
  <c r="BM207" i="26"/>
  <c r="BJ297" i="26"/>
  <c r="BK297" i="26" s="1"/>
  <c r="BJ123" i="26"/>
  <c r="BK123" i="26" s="1"/>
  <c r="AE220" i="26"/>
  <c r="BN41" i="26"/>
  <c r="BJ20" i="26"/>
  <c r="BK20" i="26" s="1"/>
  <c r="AU364" i="26"/>
  <c r="BB37" i="26"/>
  <c r="AP218" i="26"/>
  <c r="AK220" i="26"/>
  <c r="BB297" i="26"/>
  <c r="BC142" i="26"/>
  <c r="BL28" i="26" a="1"/>
  <c r="BL28" i="26" s="1"/>
  <c r="BJ28" i="26" s="1"/>
  <c r="AS195" i="26"/>
  <c r="BB30" i="26"/>
  <c r="BJ234" i="26"/>
  <c r="BK234" i="26" s="1"/>
  <c r="BN99" i="26"/>
  <c r="S342" i="26"/>
  <c r="Y342" i="26" a="1"/>
  <c r="Y342" i="26" s="1"/>
  <c r="Q342" i="26"/>
  <c r="O342" i="26" a="1"/>
  <c r="O342" i="26" s="1"/>
  <c r="AN342" i="26" a="1"/>
  <c r="AN342" i="26" s="1"/>
  <c r="AL342" i="26" s="1"/>
  <c r="AM342" i="26" s="1"/>
  <c r="X342" i="26" a="1"/>
  <c r="X342" i="26" s="1"/>
  <c r="AJ195" i="26"/>
  <c r="BB137" i="26"/>
  <c r="AN121" i="26" a="1"/>
  <c r="AN121" i="26" s="1"/>
  <c r="AL121" i="26" s="1"/>
  <c r="AM121" i="26" s="1"/>
  <c r="Y121" i="26" a="1"/>
  <c r="Y121" i="26" s="1"/>
  <c r="O121" i="26" a="1"/>
  <c r="O121" i="26" s="1"/>
  <c r="X121" i="26" a="1"/>
  <c r="X121" i="26" s="1"/>
  <c r="Q121" i="26"/>
  <c r="S121" i="26"/>
  <c r="O161" i="26" a="1"/>
  <c r="O161" i="26" s="1"/>
  <c r="Q161" i="26" s="1"/>
  <c r="AN161" i="26" a="1"/>
  <c r="AN161" i="26" s="1"/>
  <c r="AL161" i="26" s="1"/>
  <c r="AM161" i="26" s="1"/>
  <c r="X161" i="26" a="1"/>
  <c r="X161" i="26" s="1"/>
  <c r="S161" i="26"/>
  <c r="Y161" i="26" a="1"/>
  <c r="Y161" i="26" s="1"/>
  <c r="BB174" i="26"/>
  <c r="BN340" i="26"/>
  <c r="V245" i="26"/>
  <c r="BN92" i="26"/>
  <c r="S157" i="26"/>
  <c r="X157" i="26" a="1"/>
  <c r="X157" i="26" s="1"/>
  <c r="O157" i="26" a="1"/>
  <c r="O157" i="26" s="1"/>
  <c r="Q157" i="26" s="1"/>
  <c r="AN157" i="26" a="1"/>
  <c r="AN157" i="26" s="1"/>
  <c r="AL157" i="26" s="1"/>
  <c r="AM157" i="26" s="1"/>
  <c r="Y157" i="26" a="1"/>
  <c r="Y157" i="26" s="1"/>
  <c r="BN361" i="26"/>
  <c r="BN180" i="26"/>
  <c r="AN182" i="26" a="1"/>
  <c r="AN182" i="26" s="1"/>
  <c r="AL182" i="26" s="1"/>
  <c r="AM182" i="26" s="1"/>
  <c r="X182" i="26" a="1"/>
  <c r="X182" i="26" s="1"/>
  <c r="Y182" i="26" a="1"/>
  <c r="Y182" i="26" s="1"/>
  <c r="O182" i="26" a="1"/>
  <c r="O182" i="26" s="1"/>
  <c r="Q182" i="26" s="1"/>
  <c r="S182" i="26"/>
  <c r="BB44" i="26"/>
  <c r="V232" i="26"/>
  <c r="V206" i="26"/>
  <c r="V324" i="26"/>
  <c r="AX319" i="26"/>
  <c r="AY319" i="26" s="1"/>
  <c r="AP154" i="26"/>
  <c r="BB138" i="26"/>
  <c r="BJ177" i="26"/>
  <c r="BK177" i="26" s="1"/>
  <c r="AP33" i="26"/>
  <c r="BJ107" i="26"/>
  <c r="BK107" i="26" s="1"/>
  <c r="BM255" i="26"/>
  <c r="AU142" i="26"/>
  <c r="AX110" i="26"/>
  <c r="AY110" i="26" s="1"/>
  <c r="Y331" i="26" a="1"/>
  <c r="Y331" i="26" s="1"/>
  <c r="Q331" i="26"/>
  <c r="O331" i="26" a="1"/>
  <c r="O331" i="26" s="1"/>
  <c r="AN331" i="26" a="1"/>
  <c r="AN331" i="26" s="1"/>
  <c r="AL331" i="26" s="1"/>
  <c r="AM331" i="26" s="1"/>
  <c r="X331" i="26" a="1"/>
  <c r="X331" i="26" s="1"/>
  <c r="BM299" i="26"/>
  <c r="AX129" i="26"/>
  <c r="AY129" i="26" s="1"/>
  <c r="AX274" i="26"/>
  <c r="AY274" i="26" s="1"/>
  <c r="V115" i="26"/>
  <c r="AH214" i="26"/>
  <c r="AP263" i="26"/>
  <c r="Q55" i="26"/>
  <c r="Y55" i="26" a="1"/>
  <c r="Y55" i="26" s="1"/>
  <c r="X55" i="26" a="1"/>
  <c r="X55" i="26" s="1"/>
  <c r="AN55" i="26" a="1"/>
  <c r="AN55" i="26" s="1"/>
  <c r="AL55" i="26" s="1"/>
  <c r="AM55" i="26" s="1"/>
  <c r="O55" i="26" a="1"/>
  <c r="O55" i="26" s="1"/>
  <c r="BB99" i="26"/>
  <c r="O51" i="26" a="1"/>
  <c r="O51" i="26" s="1"/>
  <c r="AN51" i="26" a="1"/>
  <c r="AN51" i="26" s="1"/>
  <c r="AL51" i="26" s="1"/>
  <c r="AM51" i="26" s="1"/>
  <c r="Q51" i="26"/>
  <c r="Y51" i="26" a="1"/>
  <c r="Y51" i="26" s="1"/>
  <c r="S51" i="26"/>
  <c r="X51" i="26" a="1"/>
  <c r="X51" i="26" s="1"/>
  <c r="AP328" i="26"/>
  <c r="BN238" i="26"/>
  <c r="O274" i="26" a="1"/>
  <c r="O274" i="26" s="1"/>
  <c r="Y274" i="26" a="1"/>
  <c r="Y274" i="26" s="1"/>
  <c r="AN274" i="26" a="1"/>
  <c r="AN274" i="26" s="1"/>
  <c r="AL274" i="26" s="1"/>
  <c r="AM274" i="26" s="1"/>
  <c r="X274" i="26" a="1"/>
  <c r="X274" i="26" s="1"/>
  <c r="Q274" i="26"/>
  <c r="S274" i="26"/>
  <c r="AJ142" i="26"/>
  <c r="BB276" i="26"/>
  <c r="AX225" i="26"/>
  <c r="AY225" i="26" s="1"/>
  <c r="AX66" i="26"/>
  <c r="AY66" i="26" s="1"/>
  <c r="Y134" i="26" a="1"/>
  <c r="Y134" i="26" s="1"/>
  <c r="S134" i="26"/>
  <c r="X134" i="26" a="1"/>
  <c r="X134" i="26" s="1"/>
  <c r="Q134" i="26"/>
  <c r="O134" i="26" a="1"/>
  <c r="O134" i="26" s="1"/>
  <c r="AN134" i="26" a="1"/>
  <c r="AN134" i="26" s="1"/>
  <c r="AL134" i="26" s="1"/>
  <c r="AM134" i="26" s="1"/>
  <c r="BB275" i="26"/>
  <c r="V109" i="26"/>
  <c r="BB268" i="26"/>
  <c r="AW291" i="26"/>
  <c r="BN326" i="26"/>
  <c r="BN344" i="26"/>
  <c r="AP274" i="26"/>
  <c r="BN96" i="26"/>
  <c r="BN283" i="26"/>
  <c r="BN70" i="26"/>
  <c r="V137" i="26"/>
  <c r="AW6" i="26"/>
  <c r="BB6" i="26" s="1"/>
  <c r="BB5" i="26"/>
  <c r="BN131" i="26"/>
  <c r="BB330" i="26"/>
  <c r="BN287" i="26"/>
  <c r="AF226" i="26"/>
  <c r="BN248" i="26"/>
  <c r="BB248" i="26"/>
  <c r="V166" i="26"/>
  <c r="BG299" i="26"/>
  <c r="BN170" i="26"/>
  <c r="AN347" i="26" a="1"/>
  <c r="AN347" i="26" s="1"/>
  <c r="AL347" i="26" s="1"/>
  <c r="AM347" i="26" s="1"/>
  <c r="Q347" i="26"/>
  <c r="X347" i="26" a="1"/>
  <c r="X347" i="26" s="1"/>
  <c r="Y347" i="26" a="1"/>
  <c r="Y347" i="26" s="1"/>
  <c r="S347" i="26"/>
  <c r="O347" i="26" a="1"/>
  <c r="O347" i="26" s="1"/>
  <c r="BJ319" i="26"/>
  <c r="BK319" i="26" s="1"/>
  <c r="S319" i="26"/>
  <c r="V224" i="26"/>
  <c r="AX85" i="26"/>
  <c r="AY85" i="26" s="1"/>
  <c r="BJ122" i="26"/>
  <c r="BK122" i="26" s="1"/>
  <c r="S288" i="26"/>
  <c r="AN288" i="26" a="1"/>
  <c r="AN288" i="26" s="1"/>
  <c r="AL288" i="26" s="1"/>
  <c r="AM288" i="26" s="1"/>
  <c r="X288" i="26" a="1"/>
  <c r="X288" i="26" s="1"/>
  <c r="O288" i="26" a="1"/>
  <c r="O288" i="26" s="1"/>
  <c r="Y288" i="26" a="1"/>
  <c r="Y288" i="26" s="1"/>
  <c r="Q288" i="26"/>
  <c r="BJ281" i="26"/>
  <c r="BK281" i="26" s="1"/>
  <c r="BG220" i="26"/>
  <c r="AN37" i="26" a="1"/>
  <c r="AN37" i="26" s="1"/>
  <c r="AL37" i="26" s="1"/>
  <c r="AM37" i="26" s="1"/>
  <c r="S37" i="26"/>
  <c r="X37" i="26" a="1"/>
  <c r="X37" i="26" s="1"/>
  <c r="Y37" i="26" a="1"/>
  <c r="Y37" i="26" s="1"/>
  <c r="O37" i="26" a="1"/>
  <c r="O37" i="26" s="1"/>
  <c r="Q37" i="26"/>
  <c r="BN62" i="26"/>
  <c r="BJ41" i="26"/>
  <c r="BK41" i="26" s="1"/>
  <c r="BL259" i="26" a="1"/>
  <c r="BL259" i="26" s="1"/>
  <c r="BJ259" i="26" s="1"/>
  <c r="BC264" i="26"/>
  <c r="AR207" i="26"/>
  <c r="BB59" i="26"/>
  <c r="AG299" i="26"/>
  <c r="AN109" i="26" a="1"/>
  <c r="AN109" i="26" s="1"/>
  <c r="AL109" i="26" s="1"/>
  <c r="AM109" i="26" s="1"/>
  <c r="O109" i="26" a="1"/>
  <c r="O109" i="26" s="1"/>
  <c r="X109" i="26" a="1"/>
  <c r="X109" i="26" s="1"/>
  <c r="Y109" i="26" a="1"/>
  <c r="Y109" i="26" s="1"/>
  <c r="Q109" i="26"/>
  <c r="S109" i="26"/>
  <c r="V125" i="26"/>
  <c r="AX118" i="26"/>
  <c r="AY118" i="26" s="1"/>
  <c r="AN234" i="26" a="1"/>
  <c r="AN234" i="26" s="1"/>
  <c r="AL234" i="26" s="1"/>
  <c r="AM234" i="26" s="1"/>
  <c r="Y234" i="26" a="1"/>
  <c r="Y234" i="26" s="1"/>
  <c r="S234" i="26"/>
  <c r="X234" i="26" a="1"/>
  <c r="X234" i="26" s="1"/>
  <c r="O234" i="26" a="1"/>
  <c r="O234" i="26" s="1"/>
  <c r="Q234" i="26" s="1"/>
  <c r="BJ325" i="26"/>
  <c r="BK325" i="26" s="1"/>
  <c r="BB133" i="26"/>
  <c r="BN313" i="26"/>
  <c r="AN185" i="26" a="1"/>
  <c r="AN185" i="26" s="1"/>
  <c r="AL185" i="26" s="1"/>
  <c r="AM185" i="26" s="1"/>
  <c r="S185" i="26"/>
  <c r="Y185" i="26" a="1"/>
  <c r="Y185" i="26" s="1"/>
  <c r="X185" i="26" a="1"/>
  <c r="X185" i="26" s="1"/>
  <c r="O185" i="26" a="1"/>
  <c r="O185" i="26" s="1"/>
  <c r="Q185" i="26" s="1"/>
  <c r="AX138" i="26"/>
  <c r="AY138" i="26" s="1"/>
  <c r="BB342" i="26"/>
  <c r="S235" i="26"/>
  <c r="O235" i="26" a="1"/>
  <c r="O235" i="26" s="1"/>
  <c r="Q235" i="26" s="1"/>
  <c r="Y235" i="26" a="1"/>
  <c r="Y235" i="26" s="1"/>
  <c r="AN235" i="26" a="1"/>
  <c r="AN235" i="26" s="1"/>
  <c r="AL235" i="26" s="1"/>
  <c r="AM235" i="26" s="1"/>
  <c r="X235" i="26" a="1"/>
  <c r="X235" i="26" s="1"/>
  <c r="BN154" i="26"/>
  <c r="V333" i="26"/>
  <c r="BN212" i="26"/>
  <c r="AQ142" i="26"/>
  <c r="AZ28" i="26" a="1"/>
  <c r="AZ28" i="26" s="1"/>
  <c r="AX28" i="26" s="1"/>
  <c r="V177" i="26"/>
  <c r="AS364" i="26"/>
  <c r="BN237" i="26"/>
  <c r="AX132" i="26"/>
  <c r="AY132" i="26" s="1"/>
  <c r="AP20" i="26"/>
  <c r="O175" i="26" a="1"/>
  <c r="O175" i="26" s="1"/>
  <c r="Q175" i="26" s="1"/>
  <c r="S175" i="26" s="1"/>
  <c r="Y175" i="26" a="1"/>
  <c r="Y175" i="26" s="1"/>
  <c r="AN175" i="26" a="1"/>
  <c r="AN175" i="26" s="1"/>
  <c r="AL175" i="26" s="1"/>
  <c r="AM175" i="26" s="1"/>
  <c r="X175" i="26" a="1"/>
  <c r="X175" i="26" s="1"/>
  <c r="AX168" i="26"/>
  <c r="AY168" i="26" s="1"/>
  <c r="AP156" i="26"/>
  <c r="V357" i="26"/>
  <c r="BJ356" i="26"/>
  <c r="BK356" i="26" s="1"/>
  <c r="BB58" i="26"/>
  <c r="V94" i="26"/>
  <c r="BB260" i="26"/>
  <c r="BJ320" i="26"/>
  <c r="BK320" i="26" s="1"/>
  <c r="V23" i="26"/>
  <c r="AS24" i="26"/>
  <c r="V92" i="26"/>
  <c r="BB31" i="26"/>
  <c r="BI299" i="26"/>
  <c r="BN299" i="26" s="1"/>
  <c r="BN295" i="26"/>
  <c r="AP86" i="26"/>
  <c r="AP297" i="26"/>
  <c r="AP135" i="26"/>
  <c r="AP250" i="26"/>
  <c r="AP128" i="26"/>
  <c r="Y348" i="26" a="1"/>
  <c r="Y348" i="26" s="1"/>
  <c r="O348" i="26" a="1"/>
  <c r="O348" i="26" s="1"/>
  <c r="X348" i="26" a="1"/>
  <c r="X348" i="26" s="1"/>
  <c r="S348" i="26"/>
  <c r="Q348" i="26"/>
  <c r="AN348" i="26" a="1"/>
  <c r="AN348" i="26" s="1"/>
  <c r="AL348" i="26" s="1"/>
  <c r="AM348" i="26" s="1"/>
  <c r="AO291" i="26"/>
  <c r="AU239" i="26"/>
  <c r="BN22" i="26"/>
  <c r="AQ364" i="26"/>
  <c r="AZ308" i="26" a="1"/>
  <c r="AZ308" i="26" s="1"/>
  <c r="AX308" i="26" s="1"/>
  <c r="V75" i="26"/>
  <c r="V303" i="26"/>
  <c r="X167" i="26" a="1"/>
  <c r="X167" i="26" s="1"/>
  <c r="O167" i="26" a="1"/>
  <c r="O167" i="26" s="1"/>
  <c r="Q167" i="26" s="1"/>
  <c r="S167" i="26" s="1"/>
  <c r="AN167" i="26" a="1"/>
  <c r="AN167" i="26" s="1"/>
  <c r="AL167" i="26" s="1"/>
  <c r="AM167" i="26" s="1"/>
  <c r="Y167" i="26" a="1"/>
  <c r="Y167" i="26" s="1"/>
  <c r="AP46" i="26"/>
  <c r="AP40" i="26"/>
  <c r="BB243" i="26"/>
  <c r="AW255" i="26"/>
  <c r="AP337" i="26"/>
  <c r="AP290" i="26"/>
  <c r="V225" i="26"/>
  <c r="X155" i="26" a="1"/>
  <c r="X155" i="26" s="1"/>
  <c r="AN155" i="26" a="1"/>
  <c r="AN155" i="26" s="1"/>
  <c r="AL155" i="26" s="1"/>
  <c r="AM155" i="26" s="1"/>
  <c r="Y155" i="26" a="1"/>
  <c r="Y155" i="26" s="1"/>
  <c r="O155" i="26" a="1"/>
  <c r="O155" i="26" s="1"/>
  <c r="Q155" i="26" s="1"/>
  <c r="S155" i="26" s="1"/>
  <c r="BJ97" i="26"/>
  <c r="BK97" i="26" s="1"/>
  <c r="V277" i="26"/>
  <c r="V89" i="26"/>
  <c r="BB237" i="26"/>
  <c r="AS299" i="26"/>
  <c r="V190" i="26"/>
  <c r="V234" i="26"/>
  <c r="Y156" i="26" a="1"/>
  <c r="Y156" i="26" s="1"/>
  <c r="S156" i="26"/>
  <c r="AN156" i="26" a="1"/>
  <c r="AN156" i="26" s="1"/>
  <c r="AL156" i="26" s="1"/>
  <c r="AM156" i="26" s="1"/>
  <c r="O156" i="26" a="1"/>
  <c r="O156" i="26" s="1"/>
  <c r="Q156" i="26" s="1"/>
  <c r="X156" i="26" a="1"/>
  <c r="X156" i="26" s="1"/>
  <c r="AU226" i="26"/>
  <c r="AP187" i="26"/>
  <c r="AP177" i="26"/>
  <c r="V151" i="26"/>
  <c r="AN350" i="26" a="1"/>
  <c r="AN350" i="26" s="1"/>
  <c r="AL350" i="26" s="1"/>
  <c r="AM350" i="26" s="1"/>
  <c r="Y350" i="26" a="1"/>
  <c r="Y350" i="26" s="1"/>
  <c r="O350" i="26" a="1"/>
  <c r="O350" i="26" s="1"/>
  <c r="X350" i="26" a="1"/>
  <c r="X350" i="26" s="1"/>
  <c r="Q350" i="26"/>
  <c r="V165" i="26"/>
  <c r="V134" i="26"/>
  <c r="X351" i="26" a="1"/>
  <c r="X351" i="26" s="1"/>
  <c r="O351" i="26" a="1"/>
  <c r="O351" i="26" s="1"/>
  <c r="AN351" i="26" a="1"/>
  <c r="AN351" i="26" s="1"/>
  <c r="AL351" i="26" s="1"/>
  <c r="AM351" i="26" s="1"/>
  <c r="Y351" i="26" a="1"/>
  <c r="Y351" i="26" s="1"/>
  <c r="Q351" i="26"/>
  <c r="BN44" i="26"/>
  <c r="V231" i="26"/>
  <c r="V288" i="26"/>
  <c r="AP5" i="26"/>
  <c r="AK6" i="26"/>
  <c r="V53" i="26"/>
  <c r="BJ32" i="26"/>
  <c r="BK32" i="26" s="1"/>
  <c r="BN133" i="26"/>
  <c r="BJ237" i="26"/>
  <c r="BK237" i="26" s="1"/>
  <c r="AQ220" i="26"/>
  <c r="AP275" i="26"/>
  <c r="BN218" i="26"/>
  <c r="BI220" i="26"/>
  <c r="V122" i="26"/>
  <c r="BN310" i="26"/>
  <c r="BJ318" i="26"/>
  <c r="BK318" i="26" s="1"/>
  <c r="V179" i="26"/>
  <c r="BB187" i="26"/>
  <c r="V66" i="26"/>
  <c r="V157" i="26"/>
  <c r="BN176" i="26"/>
  <c r="AP233" i="26"/>
  <c r="V331" i="26"/>
  <c r="V328" i="26"/>
  <c r="V159" i="26"/>
  <c r="AO220" i="26"/>
  <c r="AX347" i="26"/>
  <c r="AY347" i="26" s="1"/>
  <c r="AX296" i="26"/>
  <c r="AY296" i="26" s="1"/>
  <c r="BC207" i="26"/>
  <c r="V360" i="26"/>
  <c r="BN113" i="26"/>
  <c r="BN272" i="26"/>
  <c r="BB245" i="26"/>
  <c r="AX350" i="26"/>
  <c r="AY350" i="26" s="1"/>
  <c r="AX55" i="26"/>
  <c r="AY55" i="26" s="1"/>
  <c r="AN322" i="26" a="1"/>
  <c r="AN322" i="26" s="1"/>
  <c r="AL322" i="26" s="1"/>
  <c r="AM322" i="26" s="1"/>
  <c r="Q322" i="26"/>
  <c r="Y322" i="26" a="1"/>
  <c r="Y322" i="26" s="1"/>
  <c r="O322" i="26" a="1"/>
  <c r="O322" i="26" s="1"/>
  <c r="X322" i="26" a="1"/>
  <c r="X322" i="26" s="1"/>
  <c r="BA264" i="26"/>
  <c r="BB172" i="26"/>
  <c r="AP325" i="26"/>
  <c r="BN42" i="26"/>
  <c r="V21" i="26"/>
  <c r="BB338" i="26"/>
  <c r="BB247" i="26"/>
  <c r="BG142" i="26"/>
  <c r="V230" i="26"/>
  <c r="BJ285" i="26"/>
  <c r="BK285" i="26" s="1"/>
  <c r="V17" i="26"/>
  <c r="BJ29" i="26"/>
  <c r="BK29" i="26" s="1"/>
  <c r="BE299" i="26"/>
  <c r="AI291" i="26"/>
  <c r="BJ331" i="26"/>
  <c r="BK331" i="26" s="1"/>
  <c r="AX313" i="26"/>
  <c r="AY313" i="26" s="1"/>
  <c r="AO195" i="26"/>
  <c r="BB310" i="26"/>
  <c r="K132" i="26" a="1"/>
  <c r="K132" i="26" s="1"/>
  <c r="L132" i="26" a="1"/>
  <c r="L132" i="26" s="1"/>
  <c r="L327" i="26" a="1"/>
  <c r="L327" i="26" s="1"/>
  <c r="K327" i="26" a="1"/>
  <c r="K327" i="26" s="1"/>
  <c r="K107" i="26" a="1"/>
  <c r="K107" i="26" s="1"/>
  <c r="L107" i="26" a="1"/>
  <c r="L107" i="26" s="1"/>
  <c r="K254" i="26" a="1"/>
  <c r="K254" i="26" s="1"/>
  <c r="L254" i="26" a="1"/>
  <c r="L254" i="26" s="1"/>
  <c r="L290" i="26" a="1"/>
  <c r="L290" i="26" s="1"/>
  <c r="K290" i="26" a="1"/>
  <c r="K290" i="26" s="1"/>
  <c r="L82" i="26" a="1"/>
  <c r="L82" i="26" s="1"/>
  <c r="K82" i="26" a="1"/>
  <c r="K82" i="26" s="1"/>
  <c r="L342" i="26" a="1"/>
  <c r="L342" i="26" s="1"/>
  <c r="K342" i="26" a="1"/>
  <c r="K342" i="26" s="1"/>
  <c r="L48" i="26" a="1"/>
  <c r="L48" i="26" s="1"/>
  <c r="K48" i="26" a="1"/>
  <c r="K48" i="26" s="1"/>
  <c r="K181" i="26" a="1"/>
  <c r="K181" i="26" s="1"/>
  <c r="L181" i="26" a="1"/>
  <c r="L181" i="26" s="1"/>
  <c r="K178" i="26" a="1"/>
  <c r="K178" i="26" s="1"/>
  <c r="L178" i="26" a="1"/>
  <c r="L178" i="26" s="1"/>
  <c r="K73" i="26" a="1"/>
  <c r="K73" i="26" s="1"/>
  <c r="L73" i="26" a="1"/>
  <c r="L73" i="26" s="1"/>
  <c r="L112" i="26" a="1"/>
  <c r="L112" i="26" s="1"/>
  <c r="K112" i="26" a="1"/>
  <c r="K112" i="26" s="1"/>
  <c r="K58" i="26" a="1"/>
  <c r="K58" i="26" s="1"/>
  <c r="L58" i="26" a="1"/>
  <c r="L58" i="26" s="1"/>
  <c r="L101" i="26" a="1"/>
  <c r="L101" i="26" s="1"/>
  <c r="K101" i="26" a="1"/>
  <c r="K101" i="26" s="1"/>
  <c r="L84" i="26" a="1"/>
  <c r="L84" i="26" s="1"/>
  <c r="K84" i="26" a="1"/>
  <c r="K84" i="26" s="1"/>
  <c r="K309" i="26" a="1"/>
  <c r="K309" i="26" s="1"/>
  <c r="L309" i="26" a="1"/>
  <c r="L309" i="26" s="1"/>
  <c r="L238" i="26" a="1"/>
  <c r="L238" i="26" s="1"/>
  <c r="K238" i="26" a="1"/>
  <c r="K238" i="26" s="1"/>
  <c r="L350" i="26" a="1"/>
  <c r="L350" i="26" s="1"/>
  <c r="K350" i="26" a="1"/>
  <c r="K350" i="26" s="1"/>
  <c r="L334" i="26" a="1"/>
  <c r="L334" i="26" s="1"/>
  <c r="K334" i="26" a="1"/>
  <c r="K334" i="26" s="1"/>
  <c r="K273" i="26" a="1"/>
  <c r="K273" i="26" s="1"/>
  <c r="L273" i="26" a="1"/>
  <c r="L273" i="26" s="1"/>
  <c r="L318" i="26" a="1"/>
  <c r="L318" i="26" s="1"/>
  <c r="K318" i="26" a="1"/>
  <c r="K318" i="26" s="1"/>
  <c r="L308" i="26" a="1"/>
  <c r="L308" i="26" s="1"/>
  <c r="K308" i="26" a="1"/>
  <c r="K308" i="26" s="1"/>
  <c r="K357" i="26" a="1"/>
  <c r="K357" i="26" s="1"/>
  <c r="L357" i="26" a="1"/>
  <c r="L357" i="26" s="1"/>
  <c r="K311" i="26" a="1"/>
  <c r="K311" i="26" s="1"/>
  <c r="L311" i="26" a="1"/>
  <c r="L311" i="26" s="1"/>
  <c r="K80" i="26" a="1"/>
  <c r="K80" i="26" s="1"/>
  <c r="L80" i="26" a="1"/>
  <c r="L80" i="26" s="1"/>
  <c r="L287" i="26" a="1"/>
  <c r="L287" i="26" s="1"/>
  <c r="K287" i="26" a="1"/>
  <c r="K287" i="26" s="1"/>
  <c r="K355" i="26" a="1"/>
  <c r="K355" i="26" s="1"/>
  <c r="L355" i="26" a="1"/>
  <c r="L355" i="26" s="1"/>
  <c r="L137" i="26" a="1"/>
  <c r="L137" i="26" s="1"/>
  <c r="K137" i="26" a="1"/>
  <c r="K137" i="26" s="1"/>
  <c r="AN32" i="26" a="1"/>
  <c r="AN32" i="26" s="1"/>
  <c r="AL32" i="26" s="1"/>
  <c r="AM32" i="26" s="1"/>
  <c r="S32" i="26"/>
  <c r="O32" i="26" a="1"/>
  <c r="O32" i="26" s="1"/>
  <c r="Y32" i="26" a="1"/>
  <c r="Y32" i="26" s="1"/>
  <c r="Q32" i="26"/>
  <c r="X32" i="26" a="1"/>
  <c r="X32" i="26" s="1"/>
  <c r="K344" i="26" a="1"/>
  <c r="K344" i="26" s="1"/>
  <c r="L344" i="26" a="1"/>
  <c r="L344" i="26" s="1"/>
  <c r="L194" i="26" a="1"/>
  <c r="L194" i="26" s="1"/>
  <c r="K194" i="26" a="1"/>
  <c r="K194" i="26" s="1"/>
  <c r="K283" i="26" a="1"/>
  <c r="K283" i="26" s="1"/>
  <c r="L283" i="26" a="1"/>
  <c r="L283" i="26" s="1"/>
  <c r="K94" i="26" a="1"/>
  <c r="K94" i="26" s="1"/>
  <c r="L94" i="26" a="1"/>
  <c r="L94" i="26" s="1"/>
  <c r="K5" i="26" a="1"/>
  <c r="K5" i="26" s="1"/>
  <c r="L5" i="26" a="1"/>
  <c r="L5" i="26" s="1"/>
  <c r="L268" i="26" a="1"/>
  <c r="L268" i="26" s="1"/>
  <c r="K268" i="26" a="1"/>
  <c r="K268" i="26" s="1"/>
  <c r="K285" i="26" a="1"/>
  <c r="K285" i="26" s="1"/>
  <c r="L285" i="26" a="1"/>
  <c r="L285" i="26" s="1"/>
  <c r="L332" i="26" a="1"/>
  <c r="L332" i="26" s="1"/>
  <c r="K332" i="26" a="1"/>
  <c r="K332" i="26" s="1"/>
  <c r="L289" i="26" a="1"/>
  <c r="L289" i="26" s="1"/>
  <c r="K289" i="26" a="1"/>
  <c r="K289" i="26" s="1"/>
  <c r="K90" i="26" a="1"/>
  <c r="K90" i="26" s="1"/>
  <c r="L90" i="26" a="1"/>
  <c r="L90" i="26" s="1"/>
  <c r="L113" i="26" a="1"/>
  <c r="L113" i="26" s="1"/>
  <c r="K113" i="26" a="1"/>
  <c r="K113" i="26" s="1"/>
  <c r="L330" i="26" a="1"/>
  <c r="L330" i="26" s="1"/>
  <c r="K330" i="26" a="1"/>
  <c r="K330" i="26" s="1"/>
  <c r="AT142" i="26"/>
  <c r="K93" i="26" a="1"/>
  <c r="K93" i="26" s="1"/>
  <c r="L93" i="26" a="1"/>
  <c r="L93" i="26" s="1"/>
  <c r="S18" i="26"/>
  <c r="X18" i="26" a="1"/>
  <c r="X18" i="26" s="1"/>
  <c r="Q18" i="26"/>
  <c r="O18" i="26" a="1"/>
  <c r="O18" i="26" s="1"/>
  <c r="AN18" i="26" a="1"/>
  <c r="AN18" i="26" s="1"/>
  <c r="AL18" i="26" s="1"/>
  <c r="AM18" i="26" s="1"/>
  <c r="Y18" i="26" a="1"/>
  <c r="Y18" i="26" s="1"/>
  <c r="L206" i="26" a="1"/>
  <c r="L206" i="26" s="1"/>
  <c r="K206" i="26" a="1"/>
  <c r="K206" i="26" s="1"/>
  <c r="X76" i="26" a="1"/>
  <c r="X76" i="26" s="1"/>
  <c r="O76" i="26" a="1"/>
  <c r="O76" i="26" s="1"/>
  <c r="Y76" i="26" a="1"/>
  <c r="Y76" i="26" s="1"/>
  <c r="AN76" i="26" a="1"/>
  <c r="AN76" i="26" s="1"/>
  <c r="AL76" i="26" s="1"/>
  <c r="AM76" i="26" s="1"/>
  <c r="Q76" i="26"/>
  <c r="S76" i="26"/>
  <c r="BD142" i="26"/>
  <c r="AN120" i="26" a="1"/>
  <c r="AN120" i="26" s="1"/>
  <c r="AL120" i="26" s="1"/>
  <c r="AM120" i="26" s="1"/>
  <c r="X120" i="26" a="1"/>
  <c r="X120" i="26" s="1"/>
  <c r="Y120" i="26" a="1"/>
  <c r="Y120" i="26" s="1"/>
  <c r="O120" i="26" a="1"/>
  <c r="O120" i="26" s="1"/>
  <c r="Q120" i="26"/>
  <c r="S120" i="26"/>
  <c r="BH24" i="26"/>
  <c r="BN188" i="26"/>
  <c r="AN224" i="26" a="1"/>
  <c r="AN224" i="26" s="1"/>
  <c r="AL224" i="26" s="1"/>
  <c r="Y224" i="26" a="1"/>
  <c r="Y224" i="26" s="1"/>
  <c r="Q224" i="26"/>
  <c r="X224" i="26" a="1"/>
  <c r="X224" i="26" s="1"/>
  <c r="AE226" i="26"/>
  <c r="O224" i="26" a="1"/>
  <c r="O224" i="26" s="1"/>
  <c r="S224" i="26"/>
  <c r="AT195" i="26"/>
  <c r="BJ53" i="26"/>
  <c r="BK53" i="26" s="1"/>
  <c r="Y106" i="26" a="1"/>
  <c r="Y106" i="26" s="1"/>
  <c r="O106" i="26" a="1"/>
  <c r="O106" i="26" s="1"/>
  <c r="AN106" i="26" a="1"/>
  <c r="AN106" i="26" s="1"/>
  <c r="AL106" i="26" s="1"/>
  <c r="AM106" i="26" s="1"/>
  <c r="X106" i="26" a="1"/>
  <c r="X106" i="26" s="1"/>
  <c r="Q106" i="26"/>
  <c r="S106" i="26" s="1"/>
  <c r="K109" i="26" a="1"/>
  <c r="K109" i="26" s="1"/>
  <c r="L109" i="26" a="1"/>
  <c r="L109" i="26" s="1"/>
  <c r="AX76" i="26"/>
  <c r="AY76" i="26" s="1"/>
  <c r="AP43" i="26"/>
  <c r="AP103" i="26"/>
  <c r="L205" i="26" a="1"/>
  <c r="L205" i="26" s="1"/>
  <c r="K205" i="26" a="1"/>
  <c r="K205" i="26" s="1"/>
  <c r="L102" i="26" a="1"/>
  <c r="L102" i="26" s="1"/>
  <c r="K102" i="26" a="1"/>
  <c r="K102" i="26" s="1"/>
  <c r="K42" i="26" a="1"/>
  <c r="K42" i="26" s="1"/>
  <c r="L42" i="26" a="1"/>
  <c r="L42" i="26" s="1"/>
  <c r="X69" i="26" a="1"/>
  <c r="X69" i="26" s="1"/>
  <c r="AN69" i="26" a="1"/>
  <c r="AN69" i="26" s="1"/>
  <c r="AL69" i="26" s="1"/>
  <c r="AM69" i="26" s="1"/>
  <c r="Q69" i="26"/>
  <c r="Y69" i="26" a="1"/>
  <c r="Y69" i="26" s="1"/>
  <c r="O69" i="26" a="1"/>
  <c r="O69" i="26" s="1"/>
  <c r="BA214" i="26"/>
  <c r="BB35" i="26"/>
  <c r="K331" i="26" a="1"/>
  <c r="K331" i="26" s="1"/>
  <c r="L331" i="26" a="1"/>
  <c r="L331" i="26" s="1"/>
  <c r="AQ24" i="26"/>
  <c r="AZ10" i="26" a="1"/>
  <c r="AZ10" i="26" s="1"/>
  <c r="AX10" i="26" s="1"/>
  <c r="Y42" i="26" a="1"/>
  <c r="Y42" i="26" s="1"/>
  <c r="S42" i="26"/>
  <c r="Q42" i="26"/>
  <c r="O42" i="26" a="1"/>
  <c r="O42" i="26" s="1"/>
  <c r="AN42" i="26" a="1"/>
  <c r="AN42" i="26" s="1"/>
  <c r="AL42" i="26" s="1"/>
  <c r="AM42" i="26" s="1"/>
  <c r="X42" i="26" a="1"/>
  <c r="X42" i="26" s="1"/>
  <c r="AP120" i="26"/>
  <c r="BH142" i="26"/>
  <c r="AP50" i="26"/>
  <c r="BN179" i="26"/>
  <c r="AP92" i="26"/>
  <c r="BB213" i="26"/>
  <c r="BC147" i="26"/>
  <c r="BE142" i="26"/>
  <c r="BF142" i="26"/>
  <c r="BN55" i="26"/>
  <c r="BB60" i="26"/>
  <c r="AE147" i="26"/>
  <c r="AJ220" i="26"/>
  <c r="AX126" i="26"/>
  <c r="AY126" i="26" s="1"/>
  <c r="BA255" i="26"/>
  <c r="AU195" i="26"/>
  <c r="BB118" i="26"/>
  <c r="AX56" i="26"/>
  <c r="AY56" i="26" s="1"/>
  <c r="AP253" i="26"/>
  <c r="L89" i="26" a="1"/>
  <c r="L89" i="26" s="1"/>
  <c r="K89" i="26" a="1"/>
  <c r="K89" i="26" s="1"/>
  <c r="AP268" i="26"/>
  <c r="AK291" i="26"/>
  <c r="AP291" i="26" s="1"/>
  <c r="AP73" i="26"/>
  <c r="AX123" i="26"/>
  <c r="AY123" i="26" s="1"/>
  <c r="BM214" i="26"/>
  <c r="L128" i="26" a="1"/>
  <c r="L128" i="26" s="1"/>
  <c r="K128" i="26" a="1"/>
  <c r="K128" i="26" s="1"/>
  <c r="BJ30" i="26"/>
  <c r="BK30" i="26" s="1"/>
  <c r="AP80" i="26"/>
  <c r="BJ112" i="26"/>
  <c r="BK112" i="26" s="1"/>
  <c r="AP105" i="26"/>
  <c r="BN157" i="26"/>
  <c r="AX134" i="26"/>
  <c r="AY134" i="26" s="1"/>
  <c r="AN85" i="26" a="1"/>
  <c r="AN85" i="26" s="1"/>
  <c r="AL85" i="26" s="1"/>
  <c r="AM85" i="26" s="1"/>
  <c r="O85" i="26" a="1"/>
  <c r="O85" i="26" s="1"/>
  <c r="X85" i="26" a="1"/>
  <c r="X85" i="26" s="1"/>
  <c r="Y85" i="26" a="1"/>
  <c r="Y85" i="26" s="1"/>
  <c r="Q85" i="26"/>
  <c r="S85" i="26"/>
  <c r="AN275" i="26" a="1"/>
  <c r="AN275" i="26" s="1"/>
  <c r="AL275" i="26" s="1"/>
  <c r="AM275" i="26" s="1"/>
  <c r="Y275" i="26" a="1"/>
  <c r="Y275" i="26" s="1"/>
  <c r="O275" i="26" a="1"/>
  <c r="O275" i="26" s="1"/>
  <c r="X275" i="26" a="1"/>
  <c r="X275" i="26" s="1"/>
  <c r="Q275" i="26"/>
  <c r="S275" i="26" s="1"/>
  <c r="AH142" i="26"/>
  <c r="AP126" i="26"/>
  <c r="BJ163" i="26"/>
  <c r="BK163" i="26" s="1"/>
  <c r="Q79" i="26"/>
  <c r="O79" i="26" a="1"/>
  <c r="O79" i="26" s="1"/>
  <c r="X79" i="26" a="1"/>
  <c r="X79" i="26" s="1"/>
  <c r="Y79" i="26" a="1"/>
  <c r="Y79" i="26" s="1"/>
  <c r="AN79" i="26" a="1"/>
  <c r="AN79" i="26" s="1"/>
  <c r="AL79" i="26" s="1"/>
  <c r="AM79" i="26" s="1"/>
  <c r="AP246" i="26"/>
  <c r="AQ207" i="26"/>
  <c r="BF195" i="26"/>
  <c r="N313" i="26" a="1"/>
  <c r="N313" i="26" s="1"/>
  <c r="Q313" i="26" s="1"/>
  <c r="L119" i="26" a="1"/>
  <c r="L119" i="26" s="1"/>
  <c r="K119" i="26" a="1"/>
  <c r="K119" i="26" s="1"/>
  <c r="BN192" i="26"/>
  <c r="K71" i="26" a="1"/>
  <c r="K71" i="26" s="1"/>
  <c r="L71" i="26" a="1"/>
  <c r="L71" i="26" s="1"/>
  <c r="BB296" i="26"/>
  <c r="Y287" i="26" a="1"/>
  <c r="Y287" i="26" s="1"/>
  <c r="O287" i="26" a="1"/>
  <c r="O287" i="26" s="1"/>
  <c r="AN287" i="26" a="1"/>
  <c r="AN287" i="26" s="1"/>
  <c r="AL287" i="26" s="1"/>
  <c r="AM287" i="26" s="1"/>
  <c r="X287" i="26" a="1"/>
  <c r="X287" i="26" s="1"/>
  <c r="S287" i="26"/>
  <c r="Q287" i="26"/>
  <c r="BB86" i="26"/>
  <c r="AN363" i="26" a="1"/>
  <c r="AN363" i="26" s="1"/>
  <c r="AL363" i="26" s="1"/>
  <c r="AM363" i="26" s="1"/>
  <c r="X363" i="26" a="1"/>
  <c r="X363" i="26" s="1"/>
  <c r="Q363" i="26"/>
  <c r="Y363" i="26" a="1"/>
  <c r="Y363" i="26" s="1"/>
  <c r="O363" i="26" a="1"/>
  <c r="O363" i="26" s="1"/>
  <c r="BH255" i="26"/>
  <c r="Q50" i="26"/>
  <c r="S50" i="26"/>
  <c r="Y50" i="26" a="1"/>
  <c r="Y50" i="26" s="1"/>
  <c r="AN50" i="26" a="1"/>
  <c r="AN50" i="26" s="1"/>
  <c r="AL50" i="26" s="1"/>
  <c r="AM50" i="26" s="1"/>
  <c r="O50" i="26" a="1"/>
  <c r="O50" i="26" s="1"/>
  <c r="X50" i="26" a="1"/>
  <c r="X50" i="26" s="1"/>
  <c r="AP308" i="26"/>
  <c r="AK364" i="26"/>
  <c r="AM308" i="26"/>
  <c r="BM239" i="26"/>
  <c r="BL151" i="26" a="1"/>
  <c r="BL151" i="26" s="1"/>
  <c r="BJ151" i="26" s="1"/>
  <c r="BC195" i="26"/>
  <c r="AT299" i="26"/>
  <c r="BB89" i="26"/>
  <c r="Y323" i="26" a="1"/>
  <c r="Y323" i="26" s="1"/>
  <c r="Q323" i="26"/>
  <c r="AN323" i="26" a="1"/>
  <c r="AN323" i="26" s="1"/>
  <c r="AL323" i="26" s="1"/>
  <c r="AM323" i="26" s="1"/>
  <c r="O323" i="26" a="1"/>
  <c r="O323" i="26" s="1"/>
  <c r="X323" i="26" a="1"/>
  <c r="X323" i="26" s="1"/>
  <c r="BM142" i="26"/>
  <c r="AP261" i="26"/>
  <c r="AN361" i="26" a="1"/>
  <c r="AN361" i="26" s="1"/>
  <c r="AL361" i="26" s="1"/>
  <c r="AM361" i="26" s="1"/>
  <c r="O361" i="26" a="1"/>
  <c r="O361" i="26" s="1"/>
  <c r="Q361" i="26"/>
  <c r="Y361" i="26" a="1"/>
  <c r="Y361" i="26" s="1"/>
  <c r="X361" i="26" a="1"/>
  <c r="X361" i="26" s="1"/>
  <c r="AX32" i="26"/>
  <c r="AY32" i="26" s="1"/>
  <c r="BJ194" i="26"/>
  <c r="BK194" i="26" s="1"/>
  <c r="X341" i="26" a="1"/>
  <c r="X341" i="26" s="1"/>
  <c r="Q341" i="26"/>
  <c r="AN341" i="26" a="1"/>
  <c r="AN341" i="26" s="1"/>
  <c r="AL341" i="26" s="1"/>
  <c r="AM341" i="26" s="1"/>
  <c r="Y341" i="26" a="1"/>
  <c r="Y341" i="26" s="1"/>
  <c r="O341" i="26" a="1"/>
  <c r="O341" i="26" s="1"/>
  <c r="S170" i="26"/>
  <c r="Y170" i="26" a="1"/>
  <c r="Y170" i="26" s="1"/>
  <c r="AN170" i="26" a="1"/>
  <c r="AN170" i="26" s="1"/>
  <c r="AL170" i="26" s="1"/>
  <c r="AM170" i="26" s="1"/>
  <c r="O170" i="26" a="1"/>
  <c r="O170" i="26" s="1"/>
  <c r="Q170" i="26" s="1"/>
  <c r="X170" i="26" a="1"/>
  <c r="X170" i="26" s="1"/>
  <c r="BN329" i="26"/>
  <c r="AS226" i="26"/>
  <c r="BL224" i="26" a="1"/>
  <c r="BL224" i="26" s="1"/>
  <c r="BJ224" i="26" s="1"/>
  <c r="BJ226" i="26" s="1"/>
  <c r="BC226" i="26"/>
  <c r="AR291" i="26"/>
  <c r="BB119" i="26"/>
  <c r="AP192" i="26"/>
  <c r="O174" i="26" a="1"/>
  <c r="O174" i="26" s="1"/>
  <c r="Q174" i="26" s="1"/>
  <c r="AN174" i="26" a="1"/>
  <c r="AN174" i="26" s="1"/>
  <c r="AL174" i="26" s="1"/>
  <c r="AM174" i="26" s="1"/>
  <c r="S174" i="26"/>
  <c r="X174" i="26" a="1"/>
  <c r="X174" i="26" s="1"/>
  <c r="Y174" i="26" a="1"/>
  <c r="Y174" i="26" s="1"/>
  <c r="BJ106" i="26"/>
  <c r="BK106" i="26" s="1"/>
  <c r="BJ75" i="26"/>
  <c r="BK75" i="26" s="1"/>
  <c r="AN113" i="26" a="1"/>
  <c r="AN113" i="26" s="1"/>
  <c r="AL113" i="26" s="1"/>
  <c r="AM113" i="26" s="1"/>
  <c r="Y113" i="26" a="1"/>
  <c r="Y113" i="26" s="1"/>
  <c r="Q113" i="26"/>
  <c r="O113" i="26" a="1"/>
  <c r="O113" i="26" s="1"/>
  <c r="S113" i="26"/>
  <c r="X113" i="26" a="1"/>
  <c r="X113" i="26" s="1"/>
  <c r="O344" i="26" a="1"/>
  <c r="O344" i="26" s="1"/>
  <c r="X344" i="26" a="1"/>
  <c r="X344" i="26" s="1"/>
  <c r="Q344" i="26"/>
  <c r="Y344" i="26" a="1"/>
  <c r="Y344" i="26" s="1"/>
  <c r="AN344" i="26" a="1"/>
  <c r="AN344" i="26" s="1"/>
  <c r="AL344" i="26" s="1"/>
  <c r="AM344" i="26" s="1"/>
  <c r="AP106" i="26"/>
  <c r="AX34" i="26"/>
  <c r="AY34" i="26" s="1"/>
  <c r="L105" i="26" a="1"/>
  <c r="L105" i="26" s="1"/>
  <c r="K105" i="26" a="1"/>
  <c r="K105" i="26" s="1"/>
  <c r="BN56" i="26"/>
  <c r="K338" i="26" a="1"/>
  <c r="K338" i="26" s="1"/>
  <c r="L338" i="26" a="1"/>
  <c r="L338" i="26" s="1"/>
  <c r="X192" i="26" a="1"/>
  <c r="X192" i="26" s="1"/>
  <c r="Y192" i="26" a="1"/>
  <c r="Y192" i="26" s="1"/>
  <c r="O192" i="26" a="1"/>
  <c r="O192" i="26" s="1"/>
  <c r="Q192" i="26" s="1"/>
  <c r="S192" i="26" s="1"/>
  <c r="AN192" i="26" a="1"/>
  <c r="AN192" i="26" s="1"/>
  <c r="AL192" i="26" s="1"/>
  <c r="AM192" i="26" s="1"/>
  <c r="AP131" i="26"/>
  <c r="BN132" i="26"/>
  <c r="O319" i="26" a="1"/>
  <c r="O319" i="26" s="1"/>
  <c r="X319" i="26" a="1"/>
  <c r="X319" i="26" s="1"/>
  <c r="Q319" i="26"/>
  <c r="Y319" i="26" a="1"/>
  <c r="Y319" i="26" s="1"/>
  <c r="AN319" i="26" a="1"/>
  <c r="AN319" i="26" s="1"/>
  <c r="AL319" i="26" s="1"/>
  <c r="AM319" i="26" s="1"/>
  <c r="AS264" i="26"/>
  <c r="BN297" i="26"/>
  <c r="BB329" i="26"/>
  <c r="AS214" i="26"/>
  <c r="BG291" i="26"/>
  <c r="AN136" i="26" a="1"/>
  <c r="AN136" i="26" s="1"/>
  <c r="X136" i="26" a="1"/>
  <c r="X136" i="26" s="1"/>
  <c r="O136" i="26" a="1"/>
  <c r="O136" i="26" s="1"/>
  <c r="Y136" i="26" a="1"/>
  <c r="Y136" i="26" s="1"/>
  <c r="Q136" i="26"/>
  <c r="S136" i="26"/>
  <c r="AP85" i="26"/>
  <c r="BJ43" i="26"/>
  <c r="BK43" i="26" s="1"/>
  <c r="BJ175" i="26"/>
  <c r="BK175" i="26" s="1"/>
  <c r="BB359" i="26"/>
  <c r="BJ127" i="26"/>
  <c r="BK127" i="26" s="1"/>
  <c r="AX108" i="26"/>
  <c r="AY108" i="26" s="1"/>
  <c r="AP112" i="26"/>
  <c r="AX64" i="26"/>
  <c r="AY64" i="26" s="1"/>
  <c r="AN359" i="26" a="1"/>
  <c r="AN359" i="26" s="1"/>
  <c r="AL359" i="26" s="1"/>
  <c r="AM359" i="26" s="1"/>
  <c r="O359" i="26" a="1"/>
  <c r="O359" i="26" s="1"/>
  <c r="Q359" i="26"/>
  <c r="S359" i="26"/>
  <c r="X359" i="26" a="1"/>
  <c r="X359" i="26" s="1"/>
  <c r="Y359" i="26" a="1"/>
  <c r="Y359" i="26" s="1"/>
  <c r="BJ354" i="26"/>
  <c r="BK354" i="26" s="1"/>
  <c r="O356" i="26" a="1"/>
  <c r="O356" i="26" s="1"/>
  <c r="X356" i="26" a="1"/>
  <c r="X356" i="26" s="1"/>
  <c r="Q356" i="26"/>
  <c r="Y356" i="26" a="1"/>
  <c r="Y356" i="26" s="1"/>
  <c r="AN356" i="26" a="1"/>
  <c r="AN356" i="26" s="1"/>
  <c r="AL356" i="26" s="1"/>
  <c r="AM356" i="26" s="1"/>
  <c r="S356" i="26"/>
  <c r="V11" i="26"/>
  <c r="BB42" i="26"/>
  <c r="AQ264" i="26"/>
  <c r="AZ259" i="26" a="1"/>
  <c r="AZ259" i="26" s="1"/>
  <c r="AX259" i="26" s="1"/>
  <c r="AO364" i="26"/>
  <c r="AP279" i="26"/>
  <c r="AP121" i="26"/>
  <c r="V273" i="26"/>
  <c r="BB106" i="26"/>
  <c r="BB262" i="26"/>
  <c r="AP251" i="26"/>
  <c r="BN128" i="26"/>
  <c r="BN111" i="26"/>
  <c r="BN23" i="26"/>
  <c r="BJ315" i="26"/>
  <c r="BK315" i="26" s="1"/>
  <c r="AR226" i="26"/>
  <c r="BN40" i="26"/>
  <c r="BJ156" i="26"/>
  <c r="BK156" i="26" s="1"/>
  <c r="BN135" i="26"/>
  <c r="BN50" i="26"/>
  <c r="BN171" i="26"/>
  <c r="BJ19" i="26"/>
  <c r="BK19" i="26" s="1"/>
  <c r="Q355" i="26"/>
  <c r="X355" i="26" a="1"/>
  <c r="X355" i="26" s="1"/>
  <c r="O355" i="26" a="1"/>
  <c r="O355" i="26" s="1"/>
  <c r="AN355" i="26" a="1"/>
  <c r="AN355" i="26" s="1"/>
  <c r="AL355" i="26" s="1"/>
  <c r="AM355" i="26" s="1"/>
  <c r="Y355" i="26" a="1"/>
  <c r="Y355" i="26" s="1"/>
  <c r="V337" i="26"/>
  <c r="BN355" i="26"/>
  <c r="BB171" i="26"/>
  <c r="BJ275" i="26"/>
  <c r="BK275" i="26" s="1"/>
  <c r="BN316" i="26"/>
  <c r="BF255" i="26"/>
  <c r="O44" i="26" a="1"/>
  <c r="O44" i="26" s="1"/>
  <c r="X44" i="26" a="1"/>
  <c r="X44" i="26" s="1"/>
  <c r="Y44" i="26" a="1"/>
  <c r="Y44" i="26" s="1"/>
  <c r="Q44" i="26"/>
  <c r="S44" i="26"/>
  <c r="AN44" i="26" a="1"/>
  <c r="AN44" i="26" s="1"/>
  <c r="AL44" i="26" s="1"/>
  <c r="AM44" i="26" s="1"/>
  <c r="AX234" i="26"/>
  <c r="AY234" i="26" s="1"/>
  <c r="BB218" i="26"/>
  <c r="AW220" i="26"/>
  <c r="BB220" i="26" s="1"/>
  <c r="AP12" i="26"/>
  <c r="AP79" i="26"/>
  <c r="O73" i="26" a="1"/>
  <c r="O73" i="26" s="1"/>
  <c r="S73" i="26"/>
  <c r="Y73" i="26" a="1"/>
  <c r="Y73" i="26" s="1"/>
  <c r="X73" i="26" a="1"/>
  <c r="X73" i="26" s="1"/>
  <c r="Q73" i="26"/>
  <c r="AN73" i="26" a="1"/>
  <c r="AN73" i="26" s="1"/>
  <c r="AL73" i="26" s="1"/>
  <c r="AM73" i="26" s="1"/>
  <c r="AP133" i="26"/>
  <c r="AP158" i="26"/>
  <c r="AN315" i="26" a="1"/>
  <c r="AN315" i="26" s="1"/>
  <c r="AL315" i="26" s="1"/>
  <c r="AM315" i="26" s="1"/>
  <c r="Q315" i="26"/>
  <c r="X315" i="26" a="1"/>
  <c r="X315" i="26" s="1"/>
  <c r="Y315" i="26" a="1"/>
  <c r="Y315" i="26" s="1"/>
  <c r="O315" i="26" a="1"/>
  <c r="O315" i="26" s="1"/>
  <c r="AX37" i="26"/>
  <c r="AY37" i="26" s="1"/>
  <c r="BB194" i="26"/>
  <c r="V58" i="26"/>
  <c r="O159" i="26" a="1"/>
  <c r="O159" i="26" s="1"/>
  <c r="Q159" i="26" s="1"/>
  <c r="S159" i="26"/>
  <c r="X159" i="26" a="1"/>
  <c r="X159" i="26" s="1"/>
  <c r="AN159" i="26" a="1"/>
  <c r="AN159" i="26" s="1"/>
  <c r="AL159" i="26" s="1"/>
  <c r="AM159" i="26" s="1"/>
  <c r="Y159" i="26" a="1"/>
  <c r="Y159" i="26" s="1"/>
  <c r="BJ168" i="26"/>
  <c r="BK168" i="26" s="1"/>
  <c r="BJ335" i="26"/>
  <c r="BK335" i="26" s="1"/>
  <c r="BB224" i="26"/>
  <c r="AW226" i="26"/>
  <c r="BM364" i="26"/>
  <c r="AX272" i="26"/>
  <c r="AY272" i="26" s="1"/>
  <c r="BH239" i="26"/>
  <c r="AX339" i="26"/>
  <c r="AY339" i="26" s="1"/>
  <c r="AF195" i="26"/>
  <c r="V32" i="26"/>
  <c r="BN121" i="26"/>
  <c r="V248" i="26"/>
  <c r="AF264" i="26"/>
  <c r="O17" i="26" a="1"/>
  <c r="O17" i="26" s="1"/>
  <c r="Y17" i="26" a="1"/>
  <c r="Y17" i="26" s="1"/>
  <c r="S17" i="26"/>
  <c r="Q17" i="26"/>
  <c r="X17" i="26" a="1"/>
  <c r="X17" i="26" s="1"/>
  <c r="AN17" i="26" a="1"/>
  <c r="AN17" i="26" s="1"/>
  <c r="AL17" i="26" s="1"/>
  <c r="AM17" i="26" s="1"/>
  <c r="BB323" i="26"/>
  <c r="BE364" i="26"/>
  <c r="BJ296" i="26"/>
  <c r="BK296" i="26" s="1"/>
  <c r="BB117" i="26"/>
  <c r="X339" i="26" a="1"/>
  <c r="X339" i="26" s="1"/>
  <c r="AN339" i="26" a="1"/>
  <c r="AN339" i="26" s="1"/>
  <c r="AL339" i="26" s="1"/>
  <c r="AM339" i="26" s="1"/>
  <c r="Y339" i="26" a="1"/>
  <c r="Y339" i="26" s="1"/>
  <c r="Q339" i="26"/>
  <c r="O339" i="26" a="1"/>
  <c r="O339" i="26" s="1"/>
  <c r="BN64" i="26"/>
  <c r="BI195" i="26"/>
  <c r="BN195" i="26" s="1"/>
  <c r="BN151" i="26"/>
  <c r="V219" i="26"/>
  <c r="BJ261" i="26"/>
  <c r="BK261" i="26" s="1"/>
  <c r="BH364" i="26"/>
  <c r="AX231" i="26"/>
  <c r="AY231" i="26" s="1"/>
  <c r="BN117" i="26"/>
  <c r="BA195" i="26"/>
  <c r="V204" i="26"/>
  <c r="BJ108" i="26"/>
  <c r="BK108" i="26" s="1"/>
  <c r="BJ137" i="26"/>
  <c r="BK137" i="26" s="1"/>
  <c r="BE207" i="26"/>
  <c r="BN230" i="26"/>
  <c r="BI239" i="26"/>
  <c r="BN239" i="26" s="1"/>
  <c r="BN16" i="26"/>
  <c r="AH364" i="26"/>
  <c r="AS142" i="26"/>
  <c r="AX167" i="26"/>
  <c r="AY167" i="26" s="1"/>
  <c r="BJ333" i="26"/>
  <c r="BK333" i="26" s="1"/>
  <c r="BN303" i="26"/>
  <c r="BI304" i="26"/>
  <c r="AP127" i="26"/>
  <c r="AP339" i="26"/>
  <c r="AU255" i="26"/>
  <c r="V185" i="26"/>
  <c r="BB352" i="26"/>
  <c r="AP330" i="26"/>
  <c r="BB112" i="26"/>
  <c r="AH291" i="26"/>
  <c r="BJ89" i="26"/>
  <c r="BK89" i="26" s="1"/>
  <c r="V345" i="26"/>
  <c r="BB183" i="26"/>
  <c r="AX162" i="26"/>
  <c r="AY162" i="26" s="1"/>
  <c r="AP354" i="26"/>
  <c r="BN259" i="26"/>
  <c r="BI264" i="26"/>
  <c r="BK259" i="26"/>
  <c r="AO264" i="26"/>
  <c r="BH195" i="26"/>
  <c r="BJ312" i="26"/>
  <c r="BK312" i="26" s="1"/>
  <c r="BB12" i="26"/>
  <c r="AP78" i="26"/>
  <c r="BB334" i="26"/>
  <c r="AX44" i="26"/>
  <c r="AY44" i="26" s="1"/>
  <c r="V183" i="26"/>
  <c r="X83" i="26" a="1"/>
  <c r="X83" i="26" s="1"/>
  <c r="Y83" i="26" a="1"/>
  <c r="Y83" i="26" s="1"/>
  <c r="S83" i="26"/>
  <c r="O83" i="26" a="1"/>
  <c r="O83" i="26" s="1"/>
  <c r="AN83" i="26" a="1"/>
  <c r="AN83" i="26" s="1"/>
  <c r="AL83" i="26" s="1"/>
  <c r="AM83" i="26" s="1"/>
  <c r="Q83" i="26"/>
  <c r="AE255" i="26"/>
  <c r="AX191" i="26"/>
  <c r="AY191" i="26" s="1"/>
  <c r="K35" i="26" a="1"/>
  <c r="K35" i="26" s="1"/>
  <c r="L35" i="26" a="1"/>
  <c r="L35" i="26" s="1"/>
  <c r="BN190" i="26"/>
  <c r="BJ326" i="26"/>
  <c r="BK326" i="26" s="1"/>
  <c r="V338" i="26"/>
  <c r="BG264" i="26"/>
  <c r="AP98" i="26"/>
  <c r="Y45" i="26" a="1"/>
  <c r="Y45" i="26" s="1"/>
  <c r="AN45" i="26" a="1"/>
  <c r="AN45" i="26" s="1"/>
  <c r="AL45" i="26" s="1"/>
  <c r="AM45" i="26" s="1"/>
  <c r="O45" i="26" a="1"/>
  <c r="O45" i="26" s="1"/>
  <c r="S45" i="26"/>
  <c r="Q45" i="26"/>
  <c r="X45" i="26" a="1"/>
  <c r="X45" i="26" s="1"/>
  <c r="AH239" i="26"/>
  <c r="V169" i="26"/>
  <c r="V113" i="26"/>
  <c r="V339" i="26"/>
  <c r="V85" i="26"/>
  <c r="AP115" i="26"/>
  <c r="BC6" i="26"/>
  <c r="AE6" i="26"/>
  <c r="AP171" i="26"/>
  <c r="V101" i="26"/>
  <c r="AX159" i="26"/>
  <c r="AY159" i="26" s="1"/>
  <c r="AN271" i="26" a="1"/>
  <c r="AN271" i="26" s="1"/>
  <c r="AL271" i="26" s="1"/>
  <c r="AM271" i="26" s="1"/>
  <c r="O271" i="26" a="1"/>
  <c r="O271" i="26" s="1"/>
  <c r="Q271" i="26"/>
  <c r="X271" i="26" a="1"/>
  <c r="X271" i="26" s="1"/>
  <c r="Y271" i="26" a="1"/>
  <c r="Y271" i="26" s="1"/>
  <c r="BB14" i="26"/>
  <c r="BB253" i="26"/>
  <c r="AQ214" i="26"/>
  <c r="BB120" i="26"/>
  <c r="AP327" i="26"/>
  <c r="AP219" i="26"/>
  <c r="AP262" i="26"/>
  <c r="AP348" i="26"/>
  <c r="O313" i="26" a="1"/>
  <c r="O313" i="26" s="1"/>
  <c r="Y313" i="26" a="1"/>
  <c r="Y313" i="26" s="1"/>
  <c r="X313" i="26" a="1"/>
  <c r="X313" i="26" s="1"/>
  <c r="AN313" i="26" a="1"/>
  <c r="AN313" i="26" s="1"/>
  <c r="AL313" i="26" s="1"/>
  <c r="AM313" i="26" s="1"/>
  <c r="BN77" i="26"/>
  <c r="AX334" i="26"/>
  <c r="AY334" i="26" s="1"/>
  <c r="AP55" i="26"/>
  <c r="AQ255" i="26"/>
  <c r="AX175" i="26"/>
  <c r="AY175" i="26" s="1"/>
  <c r="V279" i="26"/>
  <c r="BB158" i="26"/>
  <c r="AR364" i="26"/>
  <c r="BJ84" i="26"/>
  <c r="BK84" i="26" s="1"/>
  <c r="BN118" i="26"/>
  <c r="AQ147" i="26"/>
  <c r="X10" i="26" a="1"/>
  <c r="X10" i="26" s="1"/>
  <c r="Y10" i="26" a="1"/>
  <c r="Y10" i="26" s="1"/>
  <c r="O10" i="26" a="1"/>
  <c r="O10" i="26" s="1"/>
  <c r="AE24" i="26"/>
  <c r="Q10" i="26"/>
  <c r="AN10" i="26" a="1"/>
  <c r="AN10" i="26" s="1"/>
  <c r="AL10" i="26" s="1"/>
  <c r="BN58" i="26"/>
  <c r="V295" i="26"/>
  <c r="BJ103" i="26"/>
  <c r="BK103" i="26" s="1"/>
  <c r="S327" i="26"/>
  <c r="Q327" i="26"/>
  <c r="AN327" i="26" a="1"/>
  <c r="AN327" i="26" s="1"/>
  <c r="AL327" i="26" s="1"/>
  <c r="AM327" i="26" s="1"/>
  <c r="Y327" i="26" a="1"/>
  <c r="Y327" i="26" s="1"/>
  <c r="O327" i="26" a="1"/>
  <c r="O327" i="26" s="1"/>
  <c r="X327" i="26" a="1"/>
  <c r="X327" i="26" s="1"/>
  <c r="BB286" i="26"/>
  <c r="AP309" i="26"/>
  <c r="V314" i="26"/>
  <c r="AX331" i="26"/>
  <c r="AY331" i="26" s="1"/>
  <c r="AP235" i="26"/>
  <c r="BN348" i="26"/>
  <c r="BH291" i="26"/>
  <c r="BJ236" i="26"/>
  <c r="BK236" i="26" s="1"/>
  <c r="BE239" i="26"/>
  <c r="AX283" i="26"/>
  <c r="AY283" i="26" s="1"/>
  <c r="AV364" i="26"/>
  <c r="X325" i="26" a="1"/>
  <c r="X325" i="26" s="1"/>
  <c r="Q325" i="26"/>
  <c r="AN325" i="26" a="1"/>
  <c r="AN325" i="26" s="1"/>
  <c r="AL325" i="26" s="1"/>
  <c r="AM325" i="26" s="1"/>
  <c r="Y325" i="26" a="1"/>
  <c r="Y325" i="26" s="1"/>
  <c r="O325" i="26" a="1"/>
  <c r="O325" i="26" s="1"/>
  <c r="BJ353" i="26"/>
  <c r="BK353" i="26" s="1"/>
  <c r="BB53" i="26"/>
  <c r="V84" i="26"/>
  <c r="BN358" i="26"/>
  <c r="AH195" i="26"/>
  <c r="AP174" i="26"/>
  <c r="BF299" i="26"/>
  <c r="AR214" i="26"/>
  <c r="BN38" i="26"/>
  <c r="V343" i="26"/>
  <c r="BB354" i="26"/>
  <c r="BH207" i="26"/>
  <c r="AX163" i="26"/>
  <c r="AY163" i="26" s="1"/>
  <c r="S333" i="26"/>
  <c r="Y333" i="26" a="1"/>
  <c r="Y333" i="26" s="1"/>
  <c r="X333" i="26" a="1"/>
  <c r="X333" i="26" s="1"/>
  <c r="Q333" i="26"/>
  <c r="AN333" i="26" a="1"/>
  <c r="AN333" i="26" s="1"/>
  <c r="AL333" i="26" s="1"/>
  <c r="AM333" i="26" s="1"/>
  <c r="O333" i="26" a="1"/>
  <c r="O333" i="26" s="1"/>
  <c r="AK304" i="26"/>
  <c r="AP303" i="26"/>
  <c r="BB40" i="26"/>
  <c r="AV255" i="26"/>
  <c r="AW299" i="26"/>
  <c r="BB299" i="26" s="1"/>
  <c r="BB295" i="26"/>
  <c r="BN130" i="26"/>
  <c r="AG226" i="26"/>
  <c r="AJ239" i="26"/>
  <c r="AP273" i="26"/>
  <c r="V262" i="26"/>
  <c r="BJ64" i="26"/>
  <c r="BK64" i="26" s="1"/>
  <c r="AX107" i="26"/>
  <c r="AY107" i="26" s="1"/>
  <c r="V86" i="26"/>
  <c r="AX343" i="26"/>
  <c r="AY343" i="26" s="1"/>
  <c r="BJ284" i="26"/>
  <c r="BK284" i="26" s="1"/>
  <c r="AX190" i="26"/>
  <c r="AY190" i="26" s="1"/>
  <c r="AX181" i="26"/>
  <c r="AY181" i="26" s="1"/>
  <c r="AP81" i="26"/>
  <c r="X67" i="26" a="1"/>
  <c r="X67" i="26" s="1"/>
  <c r="Q67" i="26"/>
  <c r="AN67" i="26" a="1"/>
  <c r="AN67" i="26" s="1"/>
  <c r="AL67" i="26" s="1"/>
  <c r="AM67" i="26" s="1"/>
  <c r="O67" i="26" a="1"/>
  <c r="O67" i="26" s="1"/>
  <c r="Y67" i="26" a="1"/>
  <c r="Y67" i="26" s="1"/>
  <c r="L270" i="26" a="1"/>
  <c r="L270" i="26" s="1"/>
  <c r="K270" i="26" a="1"/>
  <c r="K270" i="26" s="1"/>
  <c r="K78" i="26" a="1"/>
  <c r="K78" i="26" s="1"/>
  <c r="L78" i="26" a="1"/>
  <c r="L78" i="26" s="1"/>
  <c r="K67" i="26" a="1"/>
  <c r="K67" i="26" s="1"/>
  <c r="L67" i="26" a="1"/>
  <c r="L67" i="26" s="1"/>
  <c r="L134" i="26" a="1"/>
  <c r="L134" i="26" s="1"/>
  <c r="K134" i="26" a="1"/>
  <c r="K134" i="26" s="1"/>
  <c r="L37" i="26" a="1"/>
  <c r="L37" i="26" s="1"/>
  <c r="K37" i="26" a="1"/>
  <c r="K37" i="26" s="1"/>
  <c r="L32" i="26" a="1"/>
  <c r="L32" i="26" s="1"/>
  <c r="K32" i="26" a="1"/>
  <c r="K32" i="26" s="1"/>
  <c r="K298" i="26" a="1"/>
  <c r="K298" i="26" s="1"/>
  <c r="L298" i="26" a="1"/>
  <c r="L298" i="26" s="1"/>
  <c r="L56" i="26" a="1"/>
  <c r="L56" i="26" s="1"/>
  <c r="K56" i="26" a="1"/>
  <c r="K56" i="26" s="1"/>
  <c r="K91" i="26" a="1"/>
  <c r="K91" i="26" s="1"/>
  <c r="L91" i="26" a="1"/>
  <c r="L91" i="26" s="1"/>
  <c r="K339" i="26" a="1"/>
  <c r="K339" i="26" s="1"/>
  <c r="L339" i="26" a="1"/>
  <c r="L339" i="26" s="1"/>
  <c r="K59" i="26" a="1"/>
  <c r="K59" i="26" s="1"/>
  <c r="L59" i="26" a="1"/>
  <c r="L59" i="26" s="1"/>
  <c r="L349" i="26" a="1"/>
  <c r="L349" i="26" s="1"/>
  <c r="K349" i="26" a="1"/>
  <c r="K349" i="26" s="1"/>
  <c r="K121" i="26" a="1"/>
  <c r="K121" i="26" s="1"/>
  <c r="L121" i="26" a="1"/>
  <c r="L121" i="26" s="1"/>
  <c r="K140" i="26" a="1"/>
  <c r="K140" i="26" s="1"/>
  <c r="L140" i="26" a="1"/>
  <c r="L140" i="26" s="1"/>
  <c r="K30" i="26" a="1"/>
  <c r="K30" i="26" s="1"/>
  <c r="L30" i="26" a="1"/>
  <c r="L30" i="26" s="1"/>
  <c r="K41" i="26" a="1"/>
  <c r="K41" i="26" s="1"/>
  <c r="L41" i="26" a="1"/>
  <c r="L41" i="26" s="1"/>
  <c r="L281" i="26" a="1"/>
  <c r="L281" i="26" s="1"/>
  <c r="K281" i="26" a="1"/>
  <c r="K281" i="26" s="1"/>
  <c r="K317" i="26" a="1"/>
  <c r="K317" i="26" s="1"/>
  <c r="L317" i="26" a="1"/>
  <c r="L317" i="26" s="1"/>
  <c r="L124" i="26" a="1"/>
  <c r="L124" i="26" s="1"/>
  <c r="K124" i="26" a="1"/>
  <c r="K124" i="26" s="1"/>
  <c r="L39" i="26" a="1"/>
  <c r="L39" i="26" s="1"/>
  <c r="K39" i="26" a="1"/>
  <c r="K39" i="26" s="1"/>
  <c r="K269" i="26" a="1"/>
  <c r="K269" i="26" s="1"/>
  <c r="L269" i="26" a="1"/>
  <c r="L269" i="26" s="1"/>
  <c r="BB72" i="26"/>
  <c r="AX72" i="26"/>
  <c r="AY72" i="26" s="1"/>
  <c r="K100" i="26" a="1"/>
  <c r="K100" i="26" s="1"/>
  <c r="L100" i="26" a="1"/>
  <c r="L100" i="26" s="1"/>
  <c r="K303" i="26" a="1"/>
  <c r="K303" i="26" s="1"/>
  <c r="L303" i="26" a="1"/>
  <c r="L303" i="26" s="1"/>
  <c r="K319" i="26" a="1"/>
  <c r="K319" i="26" s="1"/>
  <c r="L319" i="26" a="1"/>
  <c r="L319" i="26" s="1"/>
  <c r="K60" i="26" a="1"/>
  <c r="K60" i="26" s="1"/>
  <c r="L60" i="26" a="1"/>
  <c r="L60" i="26" s="1"/>
  <c r="K340" i="26" a="1"/>
  <c r="K340" i="26" s="1"/>
  <c r="L340" i="26" a="1"/>
  <c r="L340" i="26" s="1"/>
  <c r="K272" i="26" a="1"/>
  <c r="K272" i="26" s="1"/>
  <c r="L272" i="26" a="1"/>
  <c r="L272" i="26" s="1"/>
  <c r="K106" i="26" a="1"/>
  <c r="K106" i="26" s="1"/>
  <c r="L106" i="26" a="1"/>
  <c r="L106" i="26" s="1"/>
  <c r="K224" i="26" a="1"/>
  <c r="K224" i="26" s="1"/>
  <c r="L224" i="26" a="1"/>
  <c r="L224" i="26" s="1"/>
  <c r="K130" i="26" a="1"/>
  <c r="K130" i="26" s="1"/>
  <c r="L130" i="26" a="1"/>
  <c r="L130" i="26" s="1"/>
  <c r="K62" i="26" a="1"/>
  <c r="K62" i="26" s="1"/>
  <c r="L62" i="26" a="1"/>
  <c r="L62" i="26" s="1"/>
  <c r="L66" i="26" a="1"/>
  <c r="L66" i="26" s="1"/>
  <c r="K66" i="26" a="1"/>
  <c r="K66" i="26" s="1"/>
  <c r="L274" i="26" a="1"/>
  <c r="L274" i="26" s="1"/>
  <c r="K274" i="26" a="1"/>
  <c r="K274" i="26" s="1"/>
  <c r="K118" i="26" a="1"/>
  <c r="K118" i="26" s="1"/>
  <c r="L118" i="26" a="1"/>
  <c r="L118" i="26" s="1"/>
  <c r="L87" i="26" a="1"/>
  <c r="L87" i="26" s="1"/>
  <c r="K87" i="26" a="1"/>
  <c r="K87" i="26" s="1"/>
  <c r="L65" i="26" a="1"/>
  <c r="L65" i="26" s="1"/>
  <c r="K65" i="26" a="1"/>
  <c r="K65" i="26" s="1"/>
  <c r="K69" i="26" a="1"/>
  <c r="K69" i="26" s="1"/>
  <c r="L69" i="26" a="1"/>
  <c r="L69" i="26" s="1"/>
  <c r="K54" i="26" a="1"/>
  <c r="K54" i="26" s="1"/>
  <c r="L54" i="26" a="1"/>
  <c r="L54" i="26" s="1"/>
  <c r="K352" i="26" a="1"/>
  <c r="K352" i="26" s="1"/>
  <c r="L352" i="26" a="1"/>
  <c r="L352" i="26" s="1"/>
  <c r="K359" i="26" a="1"/>
  <c r="K359" i="26" s="1"/>
  <c r="L359" i="26" a="1"/>
  <c r="L359" i="26" s="1"/>
  <c r="L61" i="26" a="1"/>
  <c r="L61" i="26" s="1"/>
  <c r="K61" i="26" a="1"/>
  <c r="K61" i="26" s="1"/>
  <c r="L341" i="26" a="1"/>
  <c r="L341" i="26" s="1"/>
  <c r="K341" i="26" a="1"/>
  <c r="K341" i="26" s="1"/>
  <c r="K325" i="26" a="1"/>
  <c r="K325" i="26" s="1"/>
  <c r="L325" i="26" a="1"/>
  <c r="L325" i="26" s="1"/>
  <c r="K126" i="26" a="1"/>
  <c r="K126" i="26" s="1"/>
  <c r="L126" i="26" a="1"/>
  <c r="L126" i="26" s="1"/>
  <c r="K29" i="26" a="1"/>
  <c r="K29" i="26" s="1"/>
  <c r="L29" i="26" a="1"/>
  <c r="L29" i="26" s="1"/>
  <c r="AV142" i="26"/>
  <c r="L28" i="26" a="1"/>
  <c r="L28" i="26" s="1"/>
  <c r="K28" i="26" a="1"/>
  <c r="K28" i="26" s="1"/>
  <c r="AQ195" i="26"/>
  <c r="AZ151" i="26" a="1"/>
  <c r="AZ151" i="26" s="1"/>
  <c r="AX151" i="26" s="1"/>
  <c r="Y160" i="26" a="1"/>
  <c r="Y160" i="26" s="1"/>
  <c r="O160" i="26" a="1"/>
  <c r="O160" i="26" s="1"/>
  <c r="Q160" i="26" s="1"/>
  <c r="S160" i="26" s="1"/>
  <c r="AN160" i="26" a="1"/>
  <c r="AN160" i="26" s="1"/>
  <c r="AL160" i="26" s="1"/>
  <c r="AM160" i="26" s="1"/>
  <c r="X160" i="26" a="1"/>
  <c r="X160" i="26" s="1"/>
  <c r="AT24" i="26"/>
  <c r="K98" i="26" a="1"/>
  <c r="K98" i="26" s="1"/>
  <c r="L98" i="26" a="1"/>
  <c r="L98" i="26" s="1"/>
  <c r="L204" i="26" a="1"/>
  <c r="L204" i="26" s="1"/>
  <c r="K204" i="26" a="1"/>
  <c r="K204" i="26" s="1"/>
  <c r="X30" i="26" a="1"/>
  <c r="X30" i="26" s="1"/>
  <c r="O30" i="26" a="1"/>
  <c r="O30" i="26" s="1"/>
  <c r="AN30" i="26" a="1"/>
  <c r="AN30" i="26" s="1"/>
  <c r="AL30" i="26" s="1"/>
  <c r="AM30" i="26" s="1"/>
  <c r="Y30" i="26" a="1"/>
  <c r="Y30" i="26" s="1"/>
  <c r="Q30" i="26"/>
  <c r="BN114" i="26"/>
  <c r="K123" i="26" a="1"/>
  <c r="K123" i="26" s="1"/>
  <c r="L123" i="26" a="1"/>
  <c r="L123" i="26" s="1"/>
  <c r="BN34" i="26"/>
  <c r="BB45" i="26"/>
  <c r="O23" i="26" a="1"/>
  <c r="O23" i="26" s="1"/>
  <c r="S23" i="26"/>
  <c r="X23" i="26" a="1"/>
  <c r="X23" i="26" s="1"/>
  <c r="Q23" i="26"/>
  <c r="Y23" i="26" a="1"/>
  <c r="Y23" i="26" s="1"/>
  <c r="AN23" i="26" a="1"/>
  <c r="AN23" i="26" s="1"/>
  <c r="AL23" i="26" s="1"/>
  <c r="AM23" i="26" s="1"/>
  <c r="AN39" i="26" a="1"/>
  <c r="AN39" i="26" s="1"/>
  <c r="AL39" i="26" s="1"/>
  <c r="AM39" i="26" s="1"/>
  <c r="O39" i="26" a="1"/>
  <c r="O39" i="26" s="1"/>
  <c r="X39" i="26" a="1"/>
  <c r="X39" i="26" s="1"/>
  <c r="Y39" i="26" a="1"/>
  <c r="Y39" i="26" s="1"/>
  <c r="Q39" i="26"/>
  <c r="AP110" i="26"/>
  <c r="K99" i="26" a="1"/>
  <c r="K99" i="26" s="1"/>
  <c r="L99" i="26" a="1"/>
  <c r="L99" i="26" s="1"/>
  <c r="K38" i="26" a="1"/>
  <c r="K38" i="26" s="1"/>
  <c r="L38" i="26" a="1"/>
  <c r="L38" i="26" s="1"/>
  <c r="L92" i="26" a="1"/>
  <c r="L92" i="26" s="1"/>
  <c r="K92" i="26" a="1"/>
  <c r="K92" i="26" s="1"/>
  <c r="Y33" i="26" a="1"/>
  <c r="Y33" i="26" s="1"/>
  <c r="AN33" i="26" a="1"/>
  <c r="AN33" i="26" s="1"/>
  <c r="AL33" i="26" s="1"/>
  <c r="AM33" i="26" s="1"/>
  <c r="S33" i="26"/>
  <c r="Q33" i="26"/>
  <c r="X33" i="26" a="1"/>
  <c r="X33" i="26" s="1"/>
  <c r="O33" i="26" a="1"/>
  <c r="O33" i="26" s="1"/>
  <c r="X231" i="26" a="1"/>
  <c r="X231" i="26" s="1"/>
  <c r="Y231" i="26" a="1"/>
  <c r="Y231" i="26" s="1"/>
  <c r="O231" i="26" a="1"/>
  <c r="O231" i="26" s="1"/>
  <c r="Q231" i="26" s="1"/>
  <c r="AN231" i="26" a="1"/>
  <c r="AN231" i="26" s="1"/>
  <c r="AL231" i="26" s="1"/>
  <c r="AM231" i="26" s="1"/>
  <c r="S231" i="26"/>
  <c r="BJ260" i="26"/>
  <c r="BK260" i="26" s="1"/>
  <c r="Y334" i="26" a="1"/>
  <c r="Y334" i="26" s="1"/>
  <c r="O334" i="26" a="1"/>
  <c r="O334" i="26" s="1"/>
  <c r="X334" i="26" a="1"/>
  <c r="X334" i="26" s="1"/>
  <c r="Q334" i="26"/>
  <c r="S334" i="26"/>
  <c r="AN334" i="26" a="1"/>
  <c r="AN334" i="26" s="1"/>
  <c r="AL334" i="26" s="1"/>
  <c r="AM334" i="26" s="1"/>
  <c r="Y64" i="26" a="1"/>
  <c r="Y64" i="26" s="1"/>
  <c r="O64" i="26" a="1"/>
  <c r="O64" i="26" s="1"/>
  <c r="Q64" i="26" s="1"/>
  <c r="AN64" i="26" a="1"/>
  <c r="AN64" i="26" s="1"/>
  <c r="AL64" i="26" s="1"/>
  <c r="AM64" i="26" s="1"/>
  <c r="X64" i="26" a="1"/>
  <c r="X64" i="26" s="1"/>
  <c r="S64" i="26"/>
  <c r="AP199" i="26"/>
  <c r="AK200" i="26"/>
  <c r="BJ52" i="26"/>
  <c r="BK52" i="26" s="1"/>
  <c r="AP104" i="26"/>
  <c r="AP180" i="26"/>
  <c r="X173" i="26" a="1"/>
  <c r="X173" i="26" s="1"/>
  <c r="AN173" i="26" a="1"/>
  <c r="AN173" i="26" s="1"/>
  <c r="AL173" i="26" s="1"/>
  <c r="AM173" i="26" s="1"/>
  <c r="S173" i="26"/>
  <c r="Y173" i="26" a="1"/>
  <c r="Y173" i="26" s="1"/>
  <c r="O173" i="26" a="1"/>
  <c r="O173" i="26" s="1"/>
  <c r="Q173" i="26" s="1"/>
  <c r="X84" i="26" a="1"/>
  <c r="X84" i="26" s="1"/>
  <c r="Y84" i="26" a="1"/>
  <c r="Y84" i="26" s="1"/>
  <c r="O84" i="26" a="1"/>
  <c r="O84" i="26" s="1"/>
  <c r="AN84" i="26" a="1"/>
  <c r="AN84" i="26" s="1"/>
  <c r="AL84" i="26" s="1"/>
  <c r="AM84" i="26" s="1"/>
  <c r="Q84" i="26"/>
  <c r="S84" i="26"/>
  <c r="Q250" i="26"/>
  <c r="X250" i="26" a="1"/>
  <c r="X250" i="26" s="1"/>
  <c r="S250" i="26"/>
  <c r="AN250" i="26" a="1"/>
  <c r="AN250" i="26" s="1"/>
  <c r="AL250" i="26" s="1"/>
  <c r="AM250" i="26" s="1"/>
  <c r="Y250" i="26" a="1"/>
  <c r="Y250" i="26" s="1"/>
  <c r="O250" i="26" a="1"/>
  <c r="O250" i="26" s="1"/>
  <c r="BD255" i="26"/>
  <c r="X237" i="26" a="1"/>
  <c r="X237" i="26" s="1"/>
  <c r="O237" i="26" a="1"/>
  <c r="O237" i="26" s="1"/>
  <c r="Q237" i="26" s="1"/>
  <c r="Y237" i="26" a="1"/>
  <c r="Y237" i="26" s="1"/>
  <c r="AN237" i="26" a="1"/>
  <c r="AN237" i="26" s="1"/>
  <c r="AL237" i="26" s="1"/>
  <c r="AM237" i="26" s="1"/>
  <c r="S237" i="26"/>
  <c r="L326" i="26" a="1"/>
  <c r="L326" i="26" s="1"/>
  <c r="K326" i="26" a="1"/>
  <c r="K326" i="26" s="1"/>
  <c r="BN153" i="26"/>
  <c r="BA226" i="26"/>
  <c r="AX315" i="26"/>
  <c r="AY315" i="26" s="1"/>
  <c r="V341" i="26"/>
  <c r="Q330" i="26"/>
  <c r="Y330" i="26" a="1"/>
  <c r="Y330" i="26" s="1"/>
  <c r="X330" i="26" a="1"/>
  <c r="X330" i="26" s="1"/>
  <c r="O330" i="26" a="1"/>
  <c r="O330" i="26" s="1"/>
  <c r="AN330" i="26" a="1"/>
  <c r="AN330" i="26" s="1"/>
  <c r="AL330" i="26" s="1"/>
  <c r="AM330" i="26" s="1"/>
  <c r="AF24" i="26"/>
  <c r="AN177" i="26" a="1"/>
  <c r="AN177" i="26" s="1"/>
  <c r="AL177" i="26" s="1"/>
  <c r="AM177" i="26" s="1"/>
  <c r="S177" i="26"/>
  <c r="Y177" i="26" a="1"/>
  <c r="Y177" i="26" s="1"/>
  <c r="X177" i="26" a="1"/>
  <c r="X177" i="26" s="1"/>
  <c r="O177" i="26" a="1"/>
  <c r="O177" i="26" s="1"/>
  <c r="Q177" i="26" s="1"/>
  <c r="Y78" i="26" a="1"/>
  <c r="Y78" i="26" s="1"/>
  <c r="AN78" i="26" a="1"/>
  <c r="AN78" i="26" s="1"/>
  <c r="AL78" i="26" s="1"/>
  <c r="AM78" i="26" s="1"/>
  <c r="O78" i="26" a="1"/>
  <c r="O78" i="26" s="1"/>
  <c r="X78" i="26" a="1"/>
  <c r="X78" i="26" s="1"/>
  <c r="Q78" i="26"/>
  <c r="S78" i="26"/>
  <c r="BN87" i="26"/>
  <c r="K333" i="26" a="1"/>
  <c r="K333" i="26" s="1"/>
  <c r="L333" i="26" a="1"/>
  <c r="L333" i="26" s="1"/>
  <c r="AP57" i="26"/>
  <c r="BB115" i="26"/>
  <c r="BB162" i="26"/>
  <c r="AI255" i="26"/>
  <c r="AP10" i="26"/>
  <c r="AK24" i="26"/>
  <c r="AP24" i="26" s="1"/>
  <c r="AM10" i="26"/>
  <c r="AX164" i="26"/>
  <c r="AY164" i="26" s="1"/>
  <c r="AT255" i="26"/>
  <c r="BN184" i="26"/>
  <c r="BB48" i="26"/>
  <c r="AP36" i="26"/>
  <c r="AV291" i="26"/>
  <c r="S357" i="26"/>
  <c r="X357" i="26" a="1"/>
  <c r="X357" i="26" s="1"/>
  <c r="AN357" i="26" a="1"/>
  <c r="AN357" i="26" s="1"/>
  <c r="AL357" i="26" s="1"/>
  <c r="AM357" i="26" s="1"/>
  <c r="Q357" i="26"/>
  <c r="O357" i="26" a="1"/>
  <c r="O357" i="26" s="1"/>
  <c r="Y357" i="26" a="1"/>
  <c r="Y357" i="26" s="1"/>
  <c r="BN125" i="26"/>
  <c r="AR264" i="26"/>
  <c r="AP212" i="26"/>
  <c r="V112" i="26"/>
  <c r="BA364" i="26"/>
  <c r="BB252" i="26"/>
  <c r="BM291" i="26"/>
  <c r="BN95" i="26"/>
  <c r="BB71" i="26"/>
  <c r="Q329" i="26"/>
  <c r="O329" i="26" a="1"/>
  <c r="O329" i="26" s="1"/>
  <c r="X329" i="26" a="1"/>
  <c r="X329" i="26" s="1"/>
  <c r="Y329" i="26" a="1"/>
  <c r="Y329" i="26" s="1"/>
  <c r="AN329" i="26" a="1"/>
  <c r="AN329" i="26" s="1"/>
  <c r="AL329" i="26" s="1"/>
  <c r="AM329" i="26" s="1"/>
  <c r="BE195" i="26"/>
  <c r="BB75" i="26"/>
  <c r="BB161" i="26"/>
  <c r="BE24" i="26"/>
  <c r="V128" i="26"/>
  <c r="BA291" i="26"/>
  <c r="BN206" i="26"/>
  <c r="AG24" i="26"/>
  <c r="AR239" i="26"/>
  <c r="BN28" i="26"/>
  <c r="BI142" i="26"/>
  <c r="BN142" i="26" s="1"/>
  <c r="V326" i="26"/>
  <c r="AE304" i="26"/>
  <c r="O303" i="26" a="1"/>
  <c r="O303" i="26" s="1"/>
  <c r="Q303" i="26"/>
  <c r="Y303" i="26" a="1"/>
  <c r="Y303" i="26" s="1"/>
  <c r="AN303" i="26" a="1"/>
  <c r="AN303" i="26" s="1"/>
  <c r="AL303" i="26" s="1"/>
  <c r="AL304" i="26" s="1"/>
  <c r="X303" i="26" a="1"/>
  <c r="X303" i="26" s="1"/>
  <c r="S303" i="26"/>
  <c r="AP230" i="26"/>
  <c r="AK239" i="26"/>
  <c r="AP205" i="26"/>
  <c r="BB278" i="26"/>
  <c r="AJ24" i="26"/>
  <c r="O41" i="26" a="1"/>
  <c r="O41" i="26" s="1"/>
  <c r="X41" i="26" a="1"/>
  <c r="X41" i="26" s="1"/>
  <c r="Y41" i="26" a="1"/>
  <c r="Y41" i="26" s="1"/>
  <c r="AN41" i="26" a="1"/>
  <c r="AN41" i="26" s="1"/>
  <c r="AL41" i="26" s="1"/>
  <c r="AM41" i="26" s="1"/>
  <c r="Q41" i="26"/>
  <c r="S41" i="26"/>
  <c r="BJ17" i="26"/>
  <c r="BK17" i="26" s="1"/>
  <c r="BN172" i="26"/>
  <c r="BB43" i="26"/>
  <c r="BJ159" i="26"/>
  <c r="BK159" i="26" s="1"/>
  <c r="BB351" i="26"/>
  <c r="Y13" i="26" a="1"/>
  <c r="Y13" i="26" s="1"/>
  <c r="X13" i="26" a="1"/>
  <c r="X13" i="26" s="1"/>
  <c r="Q13" i="26"/>
  <c r="O13" i="26" a="1"/>
  <c r="O13" i="26" s="1"/>
  <c r="AN13" i="26" a="1"/>
  <c r="AN13" i="26" s="1"/>
  <c r="AL13" i="26" s="1"/>
  <c r="AM13" i="26" s="1"/>
  <c r="S13" i="26"/>
  <c r="AX185" i="26"/>
  <c r="AY185" i="26" s="1"/>
  <c r="AE214" i="26"/>
  <c r="AP157" i="26"/>
  <c r="N338" i="26" a="1"/>
  <c r="N338" i="26" s="1"/>
  <c r="Q338" i="26" s="1"/>
  <c r="BB225" i="26"/>
  <c r="X362" i="26" a="1"/>
  <c r="X362" i="26" s="1"/>
  <c r="Q362" i="26"/>
  <c r="S362" i="26"/>
  <c r="AN362" i="26" a="1"/>
  <c r="AN362" i="26" s="1"/>
  <c r="AL362" i="26" s="1"/>
  <c r="AM362" i="26" s="1"/>
  <c r="Y362" i="26" a="1"/>
  <c r="Y362" i="26" s="1"/>
  <c r="O362" i="26" a="1"/>
  <c r="O362" i="26" s="1"/>
  <c r="O40" i="26" a="1"/>
  <c r="O40" i="26" s="1"/>
  <c r="Q40" i="26"/>
  <c r="X40" i="26" a="1"/>
  <c r="X40" i="26" s="1"/>
  <c r="Y40" i="26" a="1"/>
  <c r="Y40" i="26" s="1"/>
  <c r="AN40" i="26" a="1"/>
  <c r="AN40" i="26" s="1"/>
  <c r="AL40" i="26" s="1"/>
  <c r="AM40" i="26" s="1"/>
  <c r="AX298" i="26"/>
  <c r="AY298" i="26" s="1"/>
  <c r="AP164" i="26"/>
  <c r="BB93" i="26"/>
  <c r="BN120" i="26"/>
  <c r="AQ299" i="26"/>
  <c r="BJ125" i="26"/>
  <c r="BK125" i="26" s="1"/>
  <c r="O102" i="26" a="1"/>
  <c r="O102" i="26" s="1"/>
  <c r="AN102" i="26" a="1"/>
  <c r="AN102" i="26" s="1"/>
  <c r="AL102" i="26" s="1"/>
  <c r="AM102" i="26" s="1"/>
  <c r="X102" i="26" a="1"/>
  <c r="X102" i="26" s="1"/>
  <c r="Y102" i="26" a="1"/>
  <c r="Y102" i="26" s="1"/>
  <c r="S102" i="26"/>
  <c r="Q102" i="26"/>
  <c r="O273" i="26" a="1"/>
  <c r="O273" i="26" s="1"/>
  <c r="X273" i="26" a="1"/>
  <c r="X273" i="26" s="1"/>
  <c r="Y273" i="26" a="1"/>
  <c r="Y273" i="26" s="1"/>
  <c r="Q273" i="26"/>
  <c r="AN273" i="26" a="1"/>
  <c r="AN273" i="26" s="1"/>
  <c r="AL273" i="26" s="1"/>
  <c r="AM273" i="26" s="1"/>
  <c r="S273" i="26"/>
  <c r="AX332" i="26"/>
  <c r="AY332" i="26" s="1"/>
  <c r="AO239" i="26"/>
  <c r="BB277" i="26"/>
  <c r="AP132" i="26"/>
  <c r="BB101" i="26"/>
  <c r="O127" i="26" a="1"/>
  <c r="O127" i="26" s="1"/>
  <c r="Y127" i="26" a="1"/>
  <c r="Y127" i="26" s="1"/>
  <c r="AN127" i="26" a="1"/>
  <c r="AN127" i="26" s="1"/>
  <c r="AL127" i="26" s="1"/>
  <c r="AM127" i="26" s="1"/>
  <c r="Q127" i="26"/>
  <c r="X127" i="26" a="1"/>
  <c r="X127" i="26" s="1"/>
  <c r="S127" i="26"/>
  <c r="AX349" i="26"/>
  <c r="AY349" i="26" s="1"/>
  <c r="BB336" i="26"/>
  <c r="V106" i="26"/>
  <c r="BB211" i="26"/>
  <c r="AW214" i="26"/>
  <c r="BB214" i="26" s="1"/>
  <c r="AP67" i="26"/>
  <c r="Q20" i="26"/>
  <c r="X20" i="26" a="1"/>
  <c r="X20" i="26" s="1"/>
  <c r="Y20" i="26" a="1"/>
  <c r="Y20" i="26" s="1"/>
  <c r="O20" i="26" a="1"/>
  <c r="O20" i="26" s="1"/>
  <c r="AN20" i="26" a="1"/>
  <c r="AN20" i="26" s="1"/>
  <c r="AL20" i="26" s="1"/>
  <c r="AM20" i="26" s="1"/>
  <c r="BG214" i="26"/>
  <c r="S236" i="26"/>
  <c r="O236" i="26" a="1"/>
  <c r="O236" i="26" s="1"/>
  <c r="Q236" i="26" s="1"/>
  <c r="AN236" i="26" a="1"/>
  <c r="AN236" i="26" s="1"/>
  <c r="AL236" i="26" s="1"/>
  <c r="AM236" i="26" s="1"/>
  <c r="Y236" i="26" a="1"/>
  <c r="Y236" i="26" s="1"/>
  <c r="X236" i="26" a="1"/>
  <c r="X236" i="26" s="1"/>
  <c r="AI207" i="26"/>
  <c r="Q97" i="26"/>
  <c r="S97" i="26"/>
  <c r="O97" i="26" a="1"/>
  <c r="O97" i="26" s="1"/>
  <c r="AN97" i="26" a="1"/>
  <c r="AN97" i="26" s="1"/>
  <c r="AL97" i="26" s="1"/>
  <c r="AM97" i="26" s="1"/>
  <c r="Y97" i="26" a="1"/>
  <c r="Y97" i="26" s="1"/>
  <c r="X97" i="26" a="1"/>
  <c r="X97" i="26" s="1"/>
  <c r="BB204" i="26"/>
  <c r="AW207" i="26"/>
  <c r="BJ327" i="26"/>
  <c r="BK327" i="26" s="1"/>
  <c r="BH299" i="26"/>
  <c r="BB113" i="26"/>
  <c r="X14" i="26" a="1"/>
  <c r="X14" i="26" s="1"/>
  <c r="S14" i="26"/>
  <c r="O14" i="26" a="1"/>
  <c r="O14" i="26" s="1"/>
  <c r="Q14" i="26"/>
  <c r="AN14" i="26" a="1"/>
  <c r="AN14" i="26" s="1"/>
  <c r="AL14" i="26" s="1"/>
  <c r="AM14" i="26" s="1"/>
  <c r="Y14" i="26" a="1"/>
  <c r="Y14" i="26" s="1"/>
  <c r="X169" i="26" a="1"/>
  <c r="X169" i="26" s="1"/>
  <c r="AN169" i="26" a="1"/>
  <c r="AN169" i="26" s="1"/>
  <c r="AL169" i="26" s="1"/>
  <c r="AM169" i="26" s="1"/>
  <c r="O169" i="26" a="1"/>
  <c r="O169" i="26" s="1"/>
  <c r="Q169" i="26" s="1"/>
  <c r="Y169" i="26" a="1"/>
  <c r="Y169" i="26" s="1"/>
  <c r="S169" i="26"/>
  <c r="AE239" i="26"/>
  <c r="BN19" i="26"/>
  <c r="BN243" i="26"/>
  <c r="BI255" i="26"/>
  <c r="BN255" i="26" s="1"/>
  <c r="V312" i="26"/>
  <c r="AP285" i="26"/>
  <c r="BN168" i="26"/>
  <c r="BB259" i="26"/>
  <c r="AW264" i="26"/>
  <c r="BB264" i="26" s="1"/>
  <c r="AY259" i="26"/>
  <c r="AO255" i="26"/>
  <c r="AP298" i="26"/>
  <c r="BD264" i="26"/>
  <c r="BB23" i="26"/>
  <c r="AP349" i="26"/>
  <c r="V152" i="26"/>
  <c r="N133" i="26" a="1"/>
  <c r="N133" i="26" s="1"/>
  <c r="Q133" i="26" s="1"/>
  <c r="AX362" i="26"/>
  <c r="AY362" i="26" s="1"/>
  <c r="V194" i="26"/>
  <c r="BN289" i="26"/>
  <c r="AZ199" i="26" a="1"/>
  <c r="AZ199" i="26" s="1"/>
  <c r="AX199" i="26" s="1"/>
  <c r="AX200" i="26" s="1"/>
  <c r="AQ200" i="26"/>
  <c r="AX333" i="26"/>
  <c r="AY333" i="26" s="1"/>
  <c r="S199" i="26"/>
  <c r="O199" i="26" a="1"/>
  <c r="O199" i="26" s="1"/>
  <c r="X199" i="26" a="1"/>
  <c r="X199" i="26" s="1"/>
  <c r="Y199" i="26" a="1"/>
  <c r="Y199" i="26" s="1"/>
  <c r="AE200" i="26"/>
  <c r="Q199" i="26"/>
  <c r="AN199" i="26" a="1"/>
  <c r="AN199" i="26" s="1"/>
  <c r="AL199" i="26" s="1"/>
  <c r="AL200" i="26" s="1"/>
  <c r="BB339" i="26"/>
  <c r="BB79" i="26"/>
  <c r="V80" i="26"/>
  <c r="AN191" i="26" a="1"/>
  <c r="AN191" i="26" s="1"/>
  <c r="AL191" i="26" s="1"/>
  <c r="AM191" i="26" s="1"/>
  <c r="Y191" i="26" a="1"/>
  <c r="Y191" i="26" s="1"/>
  <c r="X191" i="26" a="1"/>
  <c r="X191" i="26" s="1"/>
  <c r="O191" i="26" a="1"/>
  <c r="O191" i="26" s="1"/>
  <c r="Q191" i="26" s="1"/>
  <c r="S191" i="26" s="1"/>
  <c r="AN152" i="26" a="1"/>
  <c r="AN152" i="26" s="1"/>
  <c r="AL152" i="26" s="1"/>
  <c r="AM152" i="26" s="1"/>
  <c r="O152" i="26" a="1"/>
  <c r="O152" i="26" s="1"/>
  <c r="Q152" i="26" s="1"/>
  <c r="S152" i="26" s="1"/>
  <c r="Y152" i="26" a="1"/>
  <c r="Y152" i="26" s="1"/>
  <c r="X152" i="26" a="1"/>
  <c r="X152" i="26" s="1"/>
  <c r="BJ80" i="26"/>
  <c r="BK80" i="26" s="1"/>
  <c r="BJ336" i="26"/>
  <c r="BK336" i="26" s="1"/>
  <c r="AX127" i="26"/>
  <c r="AY127" i="26" s="1"/>
  <c r="AV24" i="26"/>
  <c r="BN10" i="26"/>
  <c r="BI24" i="26"/>
  <c r="BK10" i="26"/>
  <c r="N310" i="26" a="1"/>
  <c r="N310" i="26" s="1"/>
  <c r="Q310" i="26" s="1"/>
  <c r="R310" i="26"/>
  <c r="S310" i="26" s="1"/>
  <c r="BN275" i="26"/>
  <c r="BB121" i="26"/>
  <c r="BM220" i="26"/>
  <c r="X328" i="26" a="1"/>
  <c r="X328" i="26" s="1"/>
  <c r="Q328" i="26"/>
  <c r="O328" i="26" a="1"/>
  <c r="O328" i="26" s="1"/>
  <c r="AN328" i="26" a="1"/>
  <c r="AN328" i="26" s="1"/>
  <c r="AL328" i="26" s="1"/>
  <c r="AM328" i="26" s="1"/>
  <c r="Y328" i="26" a="1"/>
  <c r="Y328" i="26" s="1"/>
  <c r="S328" i="26"/>
  <c r="AX318" i="26"/>
  <c r="AY318" i="26" s="1"/>
  <c r="BD364" i="26"/>
  <c r="N309" i="26" a="1"/>
  <c r="N309" i="26" s="1"/>
  <c r="Q309" i="26" s="1"/>
  <c r="Y186" i="26" a="1"/>
  <c r="Y186" i="26" s="1"/>
  <c r="S186" i="26"/>
  <c r="O186" i="26" a="1"/>
  <c r="O186" i="26" s="1"/>
  <c r="Q186" i="26" s="1"/>
  <c r="X186" i="26" a="1"/>
  <c r="X186" i="26" s="1"/>
  <c r="AN186" i="26" a="1"/>
  <c r="AN186" i="26" s="1"/>
  <c r="AL186" i="26" s="1"/>
  <c r="AM186" i="26" s="1"/>
  <c r="Q354" i="26"/>
  <c r="AN354" i="26" a="1"/>
  <c r="AN354" i="26" s="1"/>
  <c r="AL354" i="26" s="1"/>
  <c r="AM354" i="26" s="1"/>
  <c r="S354" i="26"/>
  <c r="X354" i="26" a="1"/>
  <c r="X354" i="26" s="1"/>
  <c r="Y354" i="26" a="1"/>
  <c r="Y354" i="26" s="1"/>
  <c r="O354" i="26" a="1"/>
  <c r="O354" i="26" s="1"/>
  <c r="Q345" i="26"/>
  <c r="S345" i="26"/>
  <c r="AN345" i="26" a="1"/>
  <c r="AN345" i="26" s="1"/>
  <c r="AL345" i="26" s="1"/>
  <c r="AM345" i="26" s="1"/>
  <c r="Y345" i="26" a="1"/>
  <c r="Y345" i="26" s="1"/>
  <c r="X345" i="26" a="1"/>
  <c r="X345" i="26" s="1"/>
  <c r="O345" i="26" a="1"/>
  <c r="O345" i="26" s="1"/>
  <c r="AT239" i="26"/>
  <c r="BB309" i="26"/>
  <c r="AX155" i="26"/>
  <c r="AY155" i="26" s="1"/>
  <c r="AP99" i="26"/>
  <c r="BD195" i="26"/>
  <c r="AX49" i="26"/>
  <c r="AY49" i="26" s="1"/>
  <c r="AO142" i="26"/>
  <c r="AN254" i="26" a="1"/>
  <c r="AN254" i="26" s="1"/>
  <c r="AL254" i="26" s="1"/>
  <c r="AM254" i="26" s="1"/>
  <c r="Q254" i="26"/>
  <c r="S254" i="26"/>
  <c r="X254" i="26" a="1"/>
  <c r="X254" i="26" s="1"/>
  <c r="Y254" i="26" a="1"/>
  <c r="Y254" i="26" s="1"/>
  <c r="O254" i="26" a="1"/>
  <c r="O254" i="26" s="1"/>
  <c r="AN194" i="26" a="1"/>
  <c r="AN194" i="26" s="1"/>
  <c r="AL194" i="26" s="1"/>
  <c r="AM194" i="26" s="1"/>
  <c r="X194" i="26" a="1"/>
  <c r="X194" i="26" s="1"/>
  <c r="O194" i="26" a="1"/>
  <c r="O194" i="26" s="1"/>
  <c r="Q194" i="26" s="1"/>
  <c r="S194" i="26" s="1"/>
  <c r="Y194" i="26" a="1"/>
  <c r="Y194" i="26" s="1"/>
  <c r="AP315" i="26"/>
  <c r="V61" i="26"/>
  <c r="AX65" i="26"/>
  <c r="AY65" i="26" s="1"/>
  <c r="AX104" i="26"/>
  <c r="AY104" i="26" s="1"/>
  <c r="V254" i="26"/>
  <c r="AP13" i="26"/>
  <c r="AX288" i="26"/>
  <c r="AY288" i="26" s="1"/>
  <c r="BN36" i="26"/>
  <c r="BB159" i="26"/>
  <c r="AP360" i="26"/>
  <c r="BN319" i="26"/>
  <c r="AY151" i="26"/>
  <c r="BB151" i="26"/>
  <c r="AW195" i="26"/>
  <c r="BB195" i="26" s="1"/>
  <c r="Q43" i="26"/>
  <c r="Y43" i="26" a="1"/>
  <c r="Y43" i="26" s="1"/>
  <c r="O43" i="26" a="1"/>
  <c r="O43" i="26" s="1"/>
  <c r="AN43" i="26" a="1"/>
  <c r="AN43" i="26" s="1"/>
  <c r="AL43" i="26" s="1"/>
  <c r="AM43" i="26" s="1"/>
  <c r="X43" i="26" a="1"/>
  <c r="X43" i="26" s="1"/>
  <c r="S43" i="26"/>
  <c r="AG214" i="26"/>
  <c r="AP341" i="26"/>
  <c r="AT207" i="26"/>
  <c r="BB67" i="26"/>
  <c r="V42" i="26"/>
  <c r="V62" i="26"/>
  <c r="AX328" i="26"/>
  <c r="AY328" i="26" s="1"/>
  <c r="V316" i="26"/>
  <c r="AP352" i="26"/>
  <c r="BN284" i="26"/>
  <c r="BN54" i="26"/>
  <c r="AX284" i="26"/>
  <c r="AY284" i="26" s="1"/>
  <c r="O108" i="26" a="1"/>
  <c r="O108" i="26" s="1"/>
  <c r="Q108" i="26" s="1"/>
  <c r="X108" i="26" a="1"/>
  <c r="X108" i="26" s="1"/>
  <c r="S108" i="26"/>
  <c r="Y108" i="26" a="1"/>
  <c r="Y108" i="26" s="1"/>
  <c r="AN108" i="26" a="1"/>
  <c r="AN108" i="26" s="1"/>
  <c r="AL108" i="26" s="1"/>
  <c r="AM108" i="26" s="1"/>
  <c r="AS255" i="26"/>
  <c r="V173" i="26"/>
  <c r="BE291" i="26"/>
  <c r="AG195" i="26"/>
  <c r="Q29" i="26"/>
  <c r="AN29" i="26" a="1"/>
  <c r="AN29" i="26" s="1"/>
  <c r="AL29" i="26" s="1"/>
  <c r="AM29" i="26" s="1"/>
  <c r="X29" i="26" a="1"/>
  <c r="X29" i="26" s="1"/>
  <c r="Y29" i="26" a="1"/>
  <c r="Y29" i="26" s="1"/>
  <c r="S29" i="26"/>
  <c r="O29" i="26" a="1"/>
  <c r="O29" i="26" s="1"/>
  <c r="BB199" i="26"/>
  <c r="AW200" i="26"/>
  <c r="AY199" i="26"/>
  <c r="AY200" i="26" s="1"/>
  <c r="BN48" i="26"/>
  <c r="BB146" i="26"/>
  <c r="AW147" i="26"/>
  <c r="BB147" i="26" s="1"/>
  <c r="AP59" i="26"/>
  <c r="AX281" i="26"/>
  <c r="AY281" i="26" s="1"/>
  <c r="V16" i="26"/>
  <c r="BB10" i="26"/>
  <c r="AW24" i="26"/>
  <c r="AY10" i="26"/>
  <c r="K189" i="26" a="1"/>
  <c r="K189" i="26" s="1"/>
  <c r="BN166" i="26"/>
  <c r="AX359" i="26"/>
  <c r="AY359" i="26" s="1"/>
  <c r="Y189" i="26" a="1"/>
  <c r="Y189" i="26" s="1"/>
  <c r="X189" i="26" a="1"/>
  <c r="X189" i="26" s="1"/>
  <c r="S189" i="26"/>
  <c r="O189" i="26" a="1"/>
  <c r="O189" i="26" s="1"/>
  <c r="Q189" i="26" s="1"/>
  <c r="AN189" i="26" a="1"/>
  <c r="AN189" i="26" s="1"/>
  <c r="AL189" i="26" s="1"/>
  <c r="AM189" i="26" s="1"/>
  <c r="BF264" i="26"/>
  <c r="BB176" i="26"/>
  <c r="Y290" i="26" a="1"/>
  <c r="Y290" i="26" s="1"/>
  <c r="Q290" i="26"/>
  <c r="X290" i="26" a="1"/>
  <c r="X290" i="26" s="1"/>
  <c r="O290" i="26" a="1"/>
  <c r="O290" i="26" s="1"/>
  <c r="AN290" i="26" a="1"/>
  <c r="AN290" i="26" s="1"/>
  <c r="AL290" i="26" s="1"/>
  <c r="AM290" i="26" s="1"/>
  <c r="AK226" i="26"/>
  <c r="AP226" i="26" s="1"/>
  <c r="AM224" i="26"/>
  <c r="AP224" i="26"/>
  <c r="BN359" i="26"/>
  <c r="BM264" i="26"/>
  <c r="BJ79" i="26"/>
  <c r="BK79" i="26" s="1"/>
  <c r="AP317" i="26"/>
  <c r="V355" i="26"/>
  <c r="BJ15" i="26"/>
  <c r="BK15" i="26" s="1"/>
  <c r="AP355" i="26"/>
  <c r="AP345" i="26"/>
  <c r="AP194" i="26"/>
  <c r="BJ238" i="26"/>
  <c r="BK238" i="26" s="1"/>
  <c r="BJ235" i="26"/>
  <c r="BK235" i="26" s="1"/>
  <c r="AQ291" i="26"/>
  <c r="AZ268" i="26" a="1"/>
  <c r="AZ268" i="26" s="1"/>
  <c r="AX268" i="26" s="1"/>
  <c r="V253" i="26"/>
  <c r="BN311" i="26"/>
  <c r="AP95" i="26"/>
  <c r="V176" i="26"/>
  <c r="BJ162" i="26"/>
  <c r="BK162" i="26" s="1"/>
  <c r="V167" i="26"/>
  <c r="AX335" i="26"/>
  <c r="AY335" i="26" s="1"/>
  <c r="BN102" i="26"/>
  <c r="BN330" i="26"/>
  <c r="V252" i="26"/>
  <c r="BJ298" i="26"/>
  <c r="BK298" i="26" s="1"/>
  <c r="BN88" i="26"/>
  <c r="AX337" i="26"/>
  <c r="AY337" i="26" s="1"/>
  <c r="BN357" i="26"/>
  <c r="BN47" i="26"/>
  <c r="V5" i="26"/>
  <c r="V133" i="26"/>
  <c r="BF364" i="26"/>
  <c r="AP83" i="26"/>
  <c r="BJ132" i="26"/>
  <c r="BK132" i="26" s="1"/>
  <c r="AT214" i="26"/>
  <c r="AN133" i="26" a="1"/>
  <c r="AN133" i="26" s="1"/>
  <c r="AL133" i="26" s="1"/>
  <c r="AM133" i="26" s="1"/>
  <c r="X133" i="26" a="1"/>
  <c r="X133" i="26" s="1"/>
  <c r="O133" i="26" a="1"/>
  <c r="O133" i="26" s="1"/>
  <c r="Y133" i="26" a="1"/>
  <c r="Y133" i="26" s="1"/>
  <c r="AX363" i="26"/>
  <c r="AY363" i="26" s="1"/>
  <c r="O110" i="26" a="1"/>
  <c r="O110" i="26" s="1"/>
  <c r="X110" i="26" a="1"/>
  <c r="X110" i="26" s="1"/>
  <c r="S110" i="26"/>
  <c r="AN110" i="26" a="1"/>
  <c r="AN110" i="26" s="1"/>
  <c r="AL110" i="26" s="1"/>
  <c r="AM110" i="26" s="1"/>
  <c r="Y110" i="26" a="1"/>
  <c r="Y110" i="26" s="1"/>
  <c r="Q110" i="26"/>
  <c r="AX33" i="26"/>
  <c r="AY33" i="26" s="1"/>
  <c r="Y107" i="26" a="1"/>
  <c r="Y107" i="26" s="1"/>
  <c r="O107" i="26" a="1"/>
  <c r="O107" i="26" s="1"/>
  <c r="X107" i="26" a="1"/>
  <c r="X107" i="26" s="1"/>
  <c r="Q107" i="26"/>
  <c r="AN107" i="26" a="1"/>
  <c r="AN107" i="26" s="1"/>
  <c r="AL107" i="26" s="1"/>
  <c r="AM107" i="26" s="1"/>
  <c r="V174" i="26"/>
  <c r="AP93" i="26"/>
  <c r="AX106" i="26"/>
  <c r="AY106" i="26" s="1"/>
  <c r="BI200" i="26"/>
  <c r="BN199" i="26"/>
  <c r="V236" i="26"/>
  <c r="AX173" i="26"/>
  <c r="AY173" i="26" s="1"/>
  <c r="BC304" i="26"/>
  <c r="BL303" i="26" a="1"/>
  <c r="BL303" i="26" s="1"/>
  <c r="BJ303" i="26" s="1"/>
  <c r="BJ304" i="26" s="1"/>
  <c r="AP165" i="26"/>
  <c r="BF24" i="26"/>
  <c r="BB206" i="26"/>
  <c r="Y117" i="26" a="1"/>
  <c r="Y117" i="26" s="1"/>
  <c r="AN117" i="26" a="1"/>
  <c r="AN117" i="26" s="1"/>
  <c r="AL117" i="26" s="1"/>
  <c r="AM117" i="26" s="1"/>
  <c r="O117" i="26" a="1"/>
  <c r="O117" i="26" s="1"/>
  <c r="X117" i="26" a="1"/>
  <c r="X117" i="26" s="1"/>
  <c r="Q117" i="26"/>
  <c r="S117" i="26"/>
  <c r="AP312" i="26"/>
  <c r="BN353" i="26"/>
  <c r="BB287" i="26"/>
  <c r="BC239" i="26"/>
  <c r="AG255" i="26"/>
  <c r="Y259" i="26" a="1"/>
  <c r="Y259" i="26" s="1"/>
  <c r="S259" i="26"/>
  <c r="AE264" i="26"/>
  <c r="O259" i="26" a="1"/>
  <c r="O259" i="26" s="1"/>
  <c r="X259" i="26" a="1"/>
  <c r="X259" i="26" s="1"/>
  <c r="AN259" i="26" a="1"/>
  <c r="AN259" i="26" s="1"/>
  <c r="AL259" i="26" s="1"/>
  <c r="Q259" i="26"/>
  <c r="AI364" i="26"/>
  <c r="AX275" i="26"/>
  <c r="AY275" i="26" s="1"/>
  <c r="V119" i="26"/>
  <c r="AL136" i="26"/>
  <c r="AM136" i="26" s="1"/>
  <c r="AP136" i="26"/>
  <c r="AX261" i="26"/>
  <c r="AY261" i="26" s="1"/>
  <c r="V156" i="26"/>
  <c r="V310" i="26"/>
  <c r="AT291" i="26"/>
  <c r="BJ231" i="26"/>
  <c r="BK231" i="26" s="1"/>
  <c r="V199" i="26"/>
  <c r="AP244" i="26"/>
  <c r="BK308" i="26"/>
  <c r="BN308" i="26"/>
  <c r="BI364" i="26"/>
  <c r="BN364" i="26" s="1"/>
  <c r="V60" i="26"/>
  <c r="V130" i="26"/>
  <c r="AN93" i="26" a="1"/>
  <c r="AN93" i="26" s="1"/>
  <c r="AL93" i="26" s="1"/>
  <c r="AM93" i="26" s="1"/>
  <c r="Q93" i="26"/>
  <c r="O93" i="26" a="1"/>
  <c r="O93" i="26" s="1"/>
  <c r="X93" i="26" a="1"/>
  <c r="X93" i="26" s="1"/>
  <c r="Y93" i="26" a="1"/>
  <c r="Y93" i="26" s="1"/>
  <c r="BN155" i="26"/>
  <c r="BN273" i="26"/>
  <c r="BJ251" i="26"/>
  <c r="BK251" i="26" s="1"/>
  <c r="BN74" i="26"/>
  <c r="BJ342" i="26"/>
  <c r="BK342" i="26" s="1"/>
  <c r="AX287" i="26"/>
  <c r="AY287" i="26" s="1"/>
  <c r="BF239" i="26"/>
  <c r="O74" i="26" a="1"/>
  <c r="O74" i="26" s="1"/>
  <c r="Q74" i="26"/>
  <c r="AN74" i="26" a="1"/>
  <c r="AN74" i="26" s="1"/>
  <c r="AL74" i="26" s="1"/>
  <c r="AM74" i="26" s="1"/>
  <c r="Y74" i="26" a="1"/>
  <c r="Y74" i="26" s="1"/>
  <c r="X74" i="26" a="1"/>
  <c r="X74" i="26" s="1"/>
  <c r="AF214" i="26"/>
  <c r="BJ67" i="26"/>
  <c r="BK67" i="26" s="1"/>
  <c r="AP53" i="26"/>
  <c r="BN290" i="26"/>
  <c r="V48" i="26"/>
  <c r="AN332" i="26" a="1"/>
  <c r="AN332" i="26" s="1"/>
  <c r="AL332" i="26" s="1"/>
  <c r="AM332" i="26" s="1"/>
  <c r="Y332" i="26" a="1"/>
  <c r="Y332" i="26" s="1"/>
  <c r="Q332" i="26"/>
  <c r="O332" i="26" a="1"/>
  <c r="O332" i="26" s="1"/>
  <c r="S332" i="26"/>
  <c r="X332" i="26" a="1"/>
  <c r="X332" i="26" s="1"/>
  <c r="AE299" i="26"/>
  <c r="AX351" i="26"/>
  <c r="AY351" i="26" s="1"/>
  <c r="V14" i="26"/>
  <c r="AP18" i="26"/>
  <c r="BJ351" i="26"/>
  <c r="BK351" i="26" s="1"/>
  <c r="V276" i="26"/>
  <c r="AP172" i="26"/>
  <c r="V107" i="26"/>
  <c r="V124" i="26"/>
  <c r="BD24" i="26"/>
  <c r="V289" i="26"/>
  <c r="BN46" i="26"/>
  <c r="BN276" i="26"/>
  <c r="AF239" i="26"/>
  <c r="BJ90" i="26"/>
  <c r="BK90" i="26" s="1"/>
  <c r="AP162" i="26"/>
  <c r="BB341" i="26"/>
  <c r="V287" i="26"/>
  <c r="AN283" i="26" a="1"/>
  <c r="AN283" i="26" s="1"/>
  <c r="AL283" i="26" s="1"/>
  <c r="AM283" i="26" s="1"/>
  <c r="Y283" i="26" a="1"/>
  <c r="Y283" i="26" s="1"/>
  <c r="X283" i="26" a="1"/>
  <c r="X283" i="26" s="1"/>
  <c r="O283" i="26" a="1"/>
  <c r="O283" i="26" s="1"/>
  <c r="Q283" i="26"/>
  <c r="S283" i="26"/>
  <c r="BN309" i="26"/>
  <c r="O123" i="26" a="1"/>
  <c r="O123" i="26" s="1"/>
  <c r="Y123" i="26" a="1"/>
  <c r="Y123" i="26" s="1"/>
  <c r="X123" i="26" a="1"/>
  <c r="X123" i="26" s="1"/>
  <c r="AN123" i="26" a="1"/>
  <c r="AN123" i="26" s="1"/>
  <c r="AL123" i="26" s="1"/>
  <c r="AM123" i="26" s="1"/>
  <c r="Q123" i="26"/>
  <c r="S123" i="26"/>
  <c r="V325" i="26"/>
  <c r="O124" i="26" a="1"/>
  <c r="O124" i="26" s="1"/>
  <c r="AN124" i="26" a="1"/>
  <c r="AN124" i="26" s="1"/>
  <c r="AL124" i="26" s="1"/>
  <c r="AM124" i="26" s="1"/>
  <c r="Y124" i="26" a="1"/>
  <c r="Y124" i="26" s="1"/>
  <c r="X124" i="26" a="1"/>
  <c r="X124" i="26" s="1"/>
  <c r="Q124" i="26"/>
  <c r="S124" i="26"/>
  <c r="V72" i="26"/>
  <c r="BB314" i="26"/>
  <c r="V347" i="26"/>
  <c r="BN347" i="26"/>
  <c r="AP296" i="26"/>
  <c r="BN254" i="26"/>
  <c r="V286" i="26"/>
  <c r="AP211" i="26"/>
  <c r="AK214" i="26"/>
  <c r="AP214" i="26" s="1"/>
  <c r="V317" i="26"/>
  <c r="AR299" i="26"/>
  <c r="Y181" i="26" a="1"/>
  <c r="Y181" i="26" s="1"/>
  <c r="O181" i="26" a="1"/>
  <c r="O181" i="26" s="1"/>
  <c r="Q181" i="26" s="1"/>
  <c r="AN181" i="26" a="1"/>
  <c r="AN181" i="26" s="1"/>
  <c r="AL181" i="26" s="1"/>
  <c r="AM181" i="26" s="1"/>
  <c r="S181" i="26"/>
  <c r="X181" i="26" a="1"/>
  <c r="X181" i="26" s="1"/>
  <c r="V340" i="26"/>
  <c r="O28" i="26" a="1"/>
  <c r="O28" i="26" s="1"/>
  <c r="S28" i="26"/>
  <c r="AE142" i="26"/>
  <c r="Y28" i="26" a="1"/>
  <c r="Y28" i="26" s="1"/>
  <c r="Q28" i="26"/>
  <c r="X28" i="26" a="1"/>
  <c r="X28" i="26" s="1"/>
  <c r="AN28" i="26" a="1"/>
  <c r="AN28" i="26" s="1"/>
  <c r="AL28" i="26" s="1"/>
  <c r="L351" i="26" a="1"/>
  <c r="L351" i="26" s="1"/>
  <c r="K351" i="26" a="1"/>
  <c r="K351" i="26" s="1"/>
  <c r="L190" i="26" a="1"/>
  <c r="L190" i="26" s="1"/>
  <c r="K190" i="26" a="1"/>
  <c r="K190" i="26" s="1"/>
  <c r="K191" i="26" a="1"/>
  <c r="K191" i="26" s="1"/>
  <c r="L191" i="26" a="1"/>
  <c r="L191" i="26" s="1"/>
  <c r="L115" i="26" a="1"/>
  <c r="L115" i="26" s="1"/>
  <c r="K115" i="26" a="1"/>
  <c r="K115" i="26" s="1"/>
  <c r="L72" i="26" a="1"/>
  <c r="L72" i="26" s="1"/>
  <c r="K72" i="26" a="1"/>
  <c r="K72" i="26" s="1"/>
  <c r="K185" i="26" a="1"/>
  <c r="K185" i="26" s="1"/>
  <c r="L185" i="26" a="1"/>
  <c r="L185" i="26" s="1"/>
  <c r="L271" i="26" a="1"/>
  <c r="L271" i="26" s="1"/>
  <c r="K271" i="26" a="1"/>
  <c r="K271" i="26" s="1"/>
  <c r="K295" i="26" a="1"/>
  <c r="K295" i="26" s="1"/>
  <c r="L295" i="26" a="1"/>
  <c r="L295" i="26" s="1"/>
  <c r="K286" i="26" a="1"/>
  <c r="K286" i="26" s="1"/>
  <c r="L286" i="26" a="1"/>
  <c r="L286" i="26" s="1"/>
  <c r="L95" i="26" a="1"/>
  <c r="L95" i="26" s="1"/>
  <c r="K95" i="26" a="1"/>
  <c r="K95" i="26" s="1"/>
  <c r="L313" i="26" a="1"/>
  <c r="L313" i="26" s="1"/>
  <c r="K313" i="26" a="1"/>
  <c r="K313" i="26" s="1"/>
  <c r="L186" i="26" a="1"/>
  <c r="L186" i="26" s="1"/>
  <c r="K186" i="26" a="1"/>
  <c r="K186" i="26" s="1"/>
  <c r="L68" i="26" a="1"/>
  <c r="L68" i="26" s="1"/>
  <c r="K68" i="26" a="1"/>
  <c r="K68" i="26" s="1"/>
  <c r="L79" i="26" a="1"/>
  <c r="L79" i="26" s="1"/>
  <c r="K79" i="26" a="1"/>
  <c r="K79" i="26" s="1"/>
  <c r="K353" i="26" a="1"/>
  <c r="K353" i="26" s="1"/>
  <c r="L353" i="26" a="1"/>
  <c r="L353" i="26" s="1"/>
  <c r="L34" i="26" a="1"/>
  <c r="L34" i="26" s="1"/>
  <c r="K34" i="26" a="1"/>
  <c r="K34" i="26" s="1"/>
  <c r="L193" i="26" a="1"/>
  <c r="L193" i="26" s="1"/>
  <c r="K193" i="26" a="1"/>
  <c r="K193" i="26" s="1"/>
  <c r="L125" i="26" a="1"/>
  <c r="L125" i="26" s="1"/>
  <c r="K125" i="26" a="1"/>
  <c r="K125" i="26" s="1"/>
  <c r="K111" i="26" a="1"/>
  <c r="K111" i="26" s="1"/>
  <c r="L111" i="26" a="1"/>
  <c r="L111" i="26" s="1"/>
  <c r="L108" i="26" a="1"/>
  <c r="L108" i="26" s="1"/>
  <c r="K108" i="26" a="1"/>
  <c r="K108" i="26" s="1"/>
  <c r="K127" i="26" a="1"/>
  <c r="K127" i="26" s="1"/>
  <c r="L127" i="26" a="1"/>
  <c r="L127" i="26" s="1"/>
  <c r="L316" i="26" a="1"/>
  <c r="L316" i="26" s="1"/>
  <c r="K316" i="26" a="1"/>
  <c r="K316" i="26" s="1"/>
  <c r="L297" i="26" a="1"/>
  <c r="L297" i="26" s="1"/>
  <c r="K297" i="26" a="1"/>
  <c r="K297" i="26" s="1"/>
  <c r="L120" i="26" a="1"/>
  <c r="L120" i="26" s="1"/>
  <c r="K120" i="26" a="1"/>
  <c r="K120" i="26" s="1"/>
  <c r="L136" i="26" a="1"/>
  <c r="L136" i="26" s="1"/>
  <c r="K136" i="26" a="1"/>
  <c r="K136" i="26" s="1"/>
  <c r="L104" i="26" a="1"/>
  <c r="L104" i="26" s="1"/>
  <c r="K104" i="26" a="1"/>
  <c r="K104" i="26" s="1"/>
  <c r="K347" i="26" a="1"/>
  <c r="K347" i="26" s="1"/>
  <c r="L347" i="26" a="1"/>
  <c r="L347" i="26" s="1"/>
  <c r="L187" i="26" a="1"/>
  <c r="L187" i="26" s="1"/>
  <c r="K187" i="26" a="1"/>
  <c r="K187" i="26" s="1"/>
  <c r="K81" i="26" a="1"/>
  <c r="K81" i="26" s="1"/>
  <c r="L81" i="26" a="1"/>
  <c r="L81" i="26" s="1"/>
  <c r="L296" i="26" a="1"/>
  <c r="L296" i="26" s="1"/>
  <c r="K296" i="26" a="1"/>
  <c r="K296" i="26" s="1"/>
  <c r="L182" i="26" a="1"/>
  <c r="L182" i="26" s="1"/>
  <c r="K182" i="26" a="1"/>
  <c r="K182" i="26" s="1"/>
  <c r="L225" i="26" a="1"/>
  <c r="L225" i="26" s="1"/>
  <c r="K225" i="26" a="1"/>
  <c r="K225" i="26" s="1"/>
  <c r="L103" i="26" a="1"/>
  <c r="L103" i="26" s="1"/>
  <c r="K103" i="26" a="1"/>
  <c r="K103" i="26" s="1"/>
  <c r="K275" i="26" a="1"/>
  <c r="K275" i="26" s="1"/>
  <c r="L275" i="26" a="1"/>
  <c r="L275" i="26" s="1"/>
  <c r="AP160" i="26"/>
  <c r="K64" i="26" a="1"/>
  <c r="K64" i="26" s="1"/>
  <c r="L64" i="26" a="1"/>
  <c r="L64" i="26" s="1"/>
  <c r="K52" i="26" a="1"/>
  <c r="K52" i="26" s="1"/>
  <c r="L52" i="26" a="1"/>
  <c r="L52" i="26" s="1"/>
  <c r="O309" i="26" a="1"/>
  <c r="O309" i="26" s="1"/>
  <c r="AN309" i="26" a="1"/>
  <c r="AN309" i="26" s="1"/>
  <c r="AL309" i="26" s="1"/>
  <c r="AM309" i="26" s="1"/>
  <c r="X309" i="26" a="1"/>
  <c r="X309" i="26" s="1"/>
  <c r="Y309" i="26" a="1"/>
  <c r="Y309" i="26" s="1"/>
  <c r="BJ12" i="26"/>
  <c r="BK12" i="26" s="1"/>
  <c r="K177" i="26" a="1"/>
  <c r="K177" i="26" s="1"/>
  <c r="L177" i="26" a="1"/>
  <c r="L177" i="26" s="1"/>
  <c r="L192" i="26" a="1"/>
  <c r="L192" i="26" s="1"/>
  <c r="K192" i="26" a="1"/>
  <c r="K192" i="26" s="1"/>
  <c r="L33" i="26" a="1"/>
  <c r="L33" i="26" s="1"/>
  <c r="K33" i="26" a="1"/>
  <c r="K33" i="26" s="1"/>
  <c r="BB230" i="26"/>
  <c r="AW239" i="26"/>
  <c r="BB239" i="26" s="1"/>
  <c r="K36" i="26" a="1"/>
  <c r="K36" i="26" s="1"/>
  <c r="L36" i="26" a="1"/>
  <c r="L36" i="26" s="1"/>
  <c r="BB28" i="26"/>
  <c r="AW142" i="26"/>
  <c r="AY28" i="26"/>
  <c r="AX316" i="26"/>
  <c r="AY316" i="26" s="1"/>
  <c r="AN233" i="26" a="1"/>
  <c r="AN233" i="26" s="1"/>
  <c r="AL233" i="26" s="1"/>
  <c r="AM233" i="26" s="1"/>
  <c r="X233" i="26" a="1"/>
  <c r="X233" i="26" s="1"/>
  <c r="Y233" i="26" a="1"/>
  <c r="Y233" i="26" s="1"/>
  <c r="O233" i="26" a="1"/>
  <c r="O233" i="26" s="1"/>
  <c r="Q233" i="26" s="1"/>
  <c r="S233" i="26" s="1"/>
  <c r="BA142" i="26"/>
  <c r="O125" i="26" a="1"/>
  <c r="O125" i="26" s="1"/>
  <c r="Y125" i="26" a="1"/>
  <c r="Y125" i="26" s="1"/>
  <c r="AN125" i="26" a="1"/>
  <c r="AN125" i="26" s="1"/>
  <c r="AL125" i="26" s="1"/>
  <c r="AM125" i="26" s="1"/>
  <c r="X125" i="26" a="1"/>
  <c r="X125" i="26" s="1"/>
  <c r="Q125" i="26"/>
  <c r="S125" i="26"/>
  <c r="X130" i="26" a="1"/>
  <c r="X130" i="26" s="1"/>
  <c r="S130" i="26"/>
  <c r="AN130" i="26" a="1"/>
  <c r="AN130" i="26" s="1"/>
  <c r="AL130" i="26" s="1"/>
  <c r="AM130" i="26" s="1"/>
  <c r="Y130" i="26" a="1"/>
  <c r="Y130" i="26" s="1"/>
  <c r="Q130" i="26"/>
  <c r="O130" i="26" a="1"/>
  <c r="O130" i="26" s="1"/>
  <c r="AN104" i="26" a="1"/>
  <c r="AN104" i="26" s="1"/>
  <c r="AL104" i="26" s="1"/>
  <c r="AM104" i="26" s="1"/>
  <c r="X104" i="26" a="1"/>
  <c r="X104" i="26" s="1"/>
  <c r="Y104" i="26" a="1"/>
  <c r="Y104" i="26" s="1"/>
  <c r="O104" i="26" a="1"/>
  <c r="O104" i="26" s="1"/>
  <c r="Q104" i="26"/>
  <c r="S104" i="26"/>
  <c r="AN168" i="26" a="1"/>
  <c r="AN168" i="26" s="1"/>
  <c r="AL168" i="26" s="1"/>
  <c r="AM168" i="26" s="1"/>
  <c r="Y168" i="26" a="1"/>
  <c r="Y168" i="26" s="1"/>
  <c r="O168" i="26" a="1"/>
  <c r="O168" i="26" s="1"/>
  <c r="Q168" i="26" s="1"/>
  <c r="S168" i="26" s="1"/>
  <c r="X168" i="26" a="1"/>
  <c r="X168" i="26" s="1"/>
  <c r="AX136" i="26"/>
  <c r="AY136" i="26" s="1"/>
  <c r="BC214" i="26"/>
  <c r="BN314" i="26"/>
  <c r="BN109" i="26"/>
  <c r="BN15" i="26"/>
  <c r="K329" i="26" a="1"/>
  <c r="K329" i="26" s="1"/>
  <c r="L329" i="26" a="1"/>
  <c r="L329" i="26" s="1"/>
  <c r="AP42" i="26"/>
  <c r="O272" i="26" a="1"/>
  <c r="O272" i="26" s="1"/>
  <c r="AN272" i="26" a="1"/>
  <c r="AN272" i="26" s="1"/>
  <c r="AL272" i="26" s="1"/>
  <c r="AM272" i="26" s="1"/>
  <c r="Y272" i="26" a="1"/>
  <c r="Y272" i="26" s="1"/>
  <c r="X272" i="26" a="1"/>
  <c r="X272" i="26" s="1"/>
  <c r="Q272" i="26"/>
  <c r="S272" i="26"/>
  <c r="AH255" i="26"/>
  <c r="BG239" i="26"/>
  <c r="O68" i="26" a="1"/>
  <c r="O68" i="26" s="1"/>
  <c r="Y68" i="26" a="1"/>
  <c r="Y68" i="26" s="1"/>
  <c r="X68" i="26" a="1"/>
  <c r="X68" i="26" s="1"/>
  <c r="Q68" i="26"/>
  <c r="AN68" i="26" a="1"/>
  <c r="AN68" i="26" s="1"/>
  <c r="AL68" i="26" s="1"/>
  <c r="AM68" i="26" s="1"/>
  <c r="S225" i="26"/>
  <c r="Q225" i="26"/>
  <c r="AN225" i="26" a="1"/>
  <c r="AN225" i="26" s="1"/>
  <c r="AL225" i="26" s="1"/>
  <c r="AM225" i="26" s="1"/>
  <c r="X225" i="26" a="1"/>
  <c r="X225" i="26" s="1"/>
  <c r="Y225" i="26" a="1"/>
  <c r="Y225" i="26" s="1"/>
  <c r="O225" i="26" a="1"/>
  <c r="O225" i="26" s="1"/>
  <c r="L282" i="26" a="1"/>
  <c r="L282" i="26" s="1"/>
  <c r="K282" i="26" a="1"/>
  <c r="K282" i="26" s="1"/>
  <c r="BN185" i="26"/>
  <c r="O88" i="26" a="1"/>
  <c r="O88" i="26" s="1"/>
  <c r="Q88" i="26"/>
  <c r="S88" i="26"/>
  <c r="X88" i="26" a="1"/>
  <c r="X88" i="26" s="1"/>
  <c r="Y88" i="26" a="1"/>
  <c r="Y88" i="26" s="1"/>
  <c r="AN88" i="26" a="1"/>
  <c r="AN88" i="26" s="1"/>
  <c r="AL88" i="26" s="1"/>
  <c r="AM88" i="26" s="1"/>
  <c r="AX325" i="26"/>
  <c r="AY325" i="26" s="1"/>
  <c r="O52" i="26" a="1"/>
  <c r="O52" i="26" s="1"/>
  <c r="Y52" i="26" a="1"/>
  <c r="Y52" i="26" s="1"/>
  <c r="Q52" i="26"/>
  <c r="X52" i="26" a="1"/>
  <c r="X52" i="26" s="1"/>
  <c r="S52" i="26"/>
  <c r="AN52" i="26" a="1"/>
  <c r="AN52" i="26" s="1"/>
  <c r="AL52" i="26" s="1"/>
  <c r="AM52" i="26" s="1"/>
  <c r="AE207" i="26"/>
  <c r="Q19" i="26"/>
  <c r="Y19" i="26" a="1"/>
  <c r="Y19" i="26" s="1"/>
  <c r="X19" i="26" a="1"/>
  <c r="X19" i="26" s="1"/>
  <c r="O19" i="26" a="1"/>
  <c r="O19" i="26" s="1"/>
  <c r="AN19" i="26" a="1"/>
  <c r="AN19" i="26" s="1"/>
  <c r="AL19" i="26" s="1"/>
  <c r="AM19" i="26" s="1"/>
  <c r="S19" i="26"/>
  <c r="BG364" i="26"/>
  <c r="Q22" i="26"/>
  <c r="Y22" i="26" a="1"/>
  <c r="Y22" i="26" s="1"/>
  <c r="S22" i="26"/>
  <c r="AN22" i="26" a="1"/>
  <c r="AN22" i="26" s="1"/>
  <c r="AL22" i="26" s="1"/>
  <c r="AM22" i="26" s="1"/>
  <c r="O22" i="26" a="1"/>
  <c r="O22" i="26" s="1"/>
  <c r="X22" i="26" a="1"/>
  <c r="X22" i="26" s="1"/>
  <c r="O310" i="26" a="1"/>
  <c r="O310" i="26" s="1"/>
  <c r="X310" i="26" a="1"/>
  <c r="X310" i="26" s="1"/>
  <c r="AN310" i="26" a="1"/>
  <c r="AN310" i="26" s="1"/>
  <c r="AL310" i="26" s="1"/>
  <c r="AM310" i="26" s="1"/>
  <c r="Y310" i="26" a="1"/>
  <c r="Y310" i="26" s="1"/>
  <c r="BN211" i="26"/>
  <c r="BI214" i="26"/>
  <c r="BN214" i="26" s="1"/>
  <c r="V95" i="26"/>
  <c r="AP181" i="26"/>
  <c r="S126" i="26"/>
  <c r="X126" i="26" a="1"/>
  <c r="X126" i="26" s="1"/>
  <c r="Y126" i="26" a="1"/>
  <c r="Y126" i="26" s="1"/>
  <c r="O126" i="26" a="1"/>
  <c r="O126" i="26" s="1"/>
  <c r="AN126" i="26" a="1"/>
  <c r="AN126" i="26" s="1"/>
  <c r="AL126" i="26" s="1"/>
  <c r="AM126" i="26" s="1"/>
  <c r="Q126" i="26"/>
  <c r="AI264" i="26"/>
  <c r="BN107" i="26"/>
  <c r="AX73" i="26"/>
  <c r="AY73" i="26" s="1"/>
  <c r="BJ119" i="26"/>
  <c r="BK119" i="26" s="1"/>
  <c r="AN21" i="26" a="1"/>
  <c r="AN21" i="26" s="1"/>
  <c r="AL21" i="26" s="1"/>
  <c r="AM21" i="26" s="1"/>
  <c r="Q21" i="26"/>
  <c r="O21" i="26" a="1"/>
  <c r="O21" i="26" s="1"/>
  <c r="Y21" i="26" a="1"/>
  <c r="Y21" i="26" s="1"/>
  <c r="S21" i="26"/>
  <c r="X21" i="26" a="1"/>
  <c r="X21" i="26" s="1"/>
  <c r="O312" i="26" a="1"/>
  <c r="O312" i="26" s="1"/>
  <c r="Q312" i="26"/>
  <c r="X312" i="26" a="1"/>
  <c r="X312" i="26" s="1"/>
  <c r="AN312" i="26" a="1"/>
  <c r="AN312" i="26" s="1"/>
  <c r="AL312" i="26" s="1"/>
  <c r="AM312" i="26" s="1"/>
  <c r="Y312" i="26" a="1"/>
  <c r="Y312" i="26" s="1"/>
  <c r="BJ134" i="26"/>
  <c r="BK134" i="26" s="1"/>
  <c r="BN59" i="26"/>
  <c r="AP159" i="26"/>
  <c r="BN39" i="26"/>
  <c r="L320" i="26" a="1"/>
  <c r="L320" i="26" s="1"/>
  <c r="K320" i="26" a="1"/>
  <c r="K320" i="26" s="1"/>
  <c r="Y34" i="26" a="1"/>
  <c r="Y34" i="26" s="1"/>
  <c r="AN34" i="26" a="1"/>
  <c r="AN34" i="26" s="1"/>
  <c r="AL34" i="26" s="1"/>
  <c r="AM34" i="26" s="1"/>
  <c r="S34" i="26"/>
  <c r="Q34" i="26"/>
  <c r="O34" i="26" a="1"/>
  <c r="O34" i="26" s="1"/>
  <c r="X34" i="26" a="1"/>
  <c r="X34" i="26" s="1"/>
  <c r="BN182" i="26"/>
  <c r="BB20" i="26"/>
  <c r="BE255" i="26"/>
  <c r="AP39" i="26"/>
  <c r="BB274" i="26"/>
  <c r="O324" i="26" a="1"/>
  <c r="O324" i="26" s="1"/>
  <c r="Q324" i="26"/>
  <c r="X324" i="26" a="1"/>
  <c r="X324" i="26" s="1"/>
  <c r="Y324" i="26" a="1"/>
  <c r="Y324" i="26" s="1"/>
  <c r="AN324" i="26" a="1"/>
  <c r="AN324" i="26" s="1"/>
  <c r="AL324" i="26" s="1"/>
  <c r="AM324" i="26" s="1"/>
  <c r="BJ338" i="26"/>
  <c r="BK338" i="26" s="1"/>
  <c r="AX90" i="26"/>
  <c r="AY90" i="26" s="1"/>
  <c r="Q111" i="26"/>
  <c r="AN111" i="26" a="1"/>
  <c r="AN111" i="26" s="1"/>
  <c r="AL111" i="26" s="1"/>
  <c r="AM111" i="26" s="1"/>
  <c r="Y111" i="26" a="1"/>
  <c r="Y111" i="26" s="1"/>
  <c r="X111" i="26" a="1"/>
  <c r="X111" i="26" s="1"/>
  <c r="O111" i="26" a="1"/>
  <c r="O111" i="26" s="1"/>
  <c r="S111" i="26"/>
  <c r="AQ6" i="26"/>
  <c r="BJ332" i="26"/>
  <c r="BK332" i="26" s="1"/>
  <c r="BB303" i="26"/>
  <c r="AW304" i="26"/>
  <c r="AY303" i="26"/>
  <c r="AY304" i="26" s="1"/>
  <c r="BB81" i="26"/>
  <c r="BB95" i="26"/>
  <c r="BJ33" i="26"/>
  <c r="BK33" i="26" s="1"/>
  <c r="AJ214" i="26"/>
  <c r="V39" i="26"/>
  <c r="BJ345" i="26"/>
  <c r="BK345" i="26" s="1"/>
  <c r="AX62" i="26"/>
  <c r="AY62" i="26" s="1"/>
  <c r="AU264" i="26"/>
  <c r="BB331" i="26"/>
  <c r="S298" i="26"/>
  <c r="Y298" i="26" a="1"/>
  <c r="Y298" i="26" s="1"/>
  <c r="AN298" i="26" a="1"/>
  <c r="AN298" i="26" s="1"/>
  <c r="AL298" i="26" s="1"/>
  <c r="AM298" i="26" s="1"/>
  <c r="X298" i="26" a="1"/>
  <c r="X298" i="26" s="1"/>
  <c r="Q298" i="26"/>
  <c r="O298" i="26" a="1"/>
  <c r="O298" i="26" s="1"/>
  <c r="AP161" i="26"/>
  <c r="AX20" i="26"/>
  <c r="AY20" i="26" s="1"/>
  <c r="AJ291" i="26"/>
  <c r="AN316" i="26" a="1"/>
  <c r="AN316" i="26" s="1"/>
  <c r="AL316" i="26" s="1"/>
  <c r="AM316" i="26" s="1"/>
  <c r="O316" i="26" a="1"/>
  <c r="O316" i="26" s="1"/>
  <c r="Y316" i="26" a="1"/>
  <c r="Y316" i="26" s="1"/>
  <c r="X316" i="26" a="1"/>
  <c r="X316" i="26" s="1"/>
  <c r="S316" i="26"/>
  <c r="Q316" i="26"/>
  <c r="AN340" i="26" a="1"/>
  <c r="AN340" i="26" s="1"/>
  <c r="AL340" i="26" s="1"/>
  <c r="AM340" i="26" s="1"/>
  <c r="Q340" i="26"/>
  <c r="Y340" i="26" a="1"/>
  <c r="Y340" i="26" s="1"/>
  <c r="X340" i="26" a="1"/>
  <c r="X340" i="26" s="1"/>
  <c r="O340" i="26" a="1"/>
  <c r="O340" i="26" s="1"/>
  <c r="BB51" i="26"/>
  <c r="Q282" i="26"/>
  <c r="Y282" i="26" a="1"/>
  <c r="Y282" i="26" s="1"/>
  <c r="AN282" i="26" a="1"/>
  <c r="AN282" i="26" s="1"/>
  <c r="AL282" i="26" s="1"/>
  <c r="AM282" i="26" s="1"/>
  <c r="X282" i="26" a="1"/>
  <c r="X282" i="26" s="1"/>
  <c r="O282" i="26" a="1"/>
  <c r="O282" i="26" s="1"/>
  <c r="S282" i="26"/>
  <c r="AS291" i="26"/>
  <c r="BB18" i="26"/>
  <c r="AP314" i="26"/>
  <c r="V181" i="26"/>
  <c r="AN138" i="26" a="1"/>
  <c r="AN138" i="26" s="1"/>
  <c r="AL138" i="26" s="1"/>
  <c r="AM138" i="26" s="1"/>
  <c r="O138" i="26" a="1"/>
  <c r="O138" i="26" s="1"/>
  <c r="X138" i="26" a="1"/>
  <c r="X138" i="26" s="1"/>
  <c r="Y138" i="26" a="1"/>
  <c r="Y138" i="26" s="1"/>
  <c r="Q138" i="26"/>
  <c r="S138" i="26"/>
  <c r="BB254" i="26"/>
  <c r="BJ65" i="26"/>
  <c r="BK65" i="26" s="1"/>
  <c r="AS220" i="26"/>
  <c r="AP276" i="26"/>
  <c r="AP362" i="26"/>
  <c r="Y129" i="26" a="1"/>
  <c r="Y129" i="26" s="1"/>
  <c r="O129" i="26" a="1"/>
  <c r="O129" i="26" s="1"/>
  <c r="X129" i="26" a="1"/>
  <c r="X129" i="26" s="1"/>
  <c r="Q129" i="26"/>
  <c r="AN129" i="26" a="1"/>
  <c r="AN129" i="26" s="1"/>
  <c r="AL129" i="26" s="1"/>
  <c r="AM129" i="26" s="1"/>
  <c r="X326" i="26" a="1"/>
  <c r="X326" i="26" s="1"/>
  <c r="Q326" i="26"/>
  <c r="AN326" i="26" a="1"/>
  <c r="AN326" i="26" s="1"/>
  <c r="AL326" i="26" s="1"/>
  <c r="AM326" i="26" s="1"/>
  <c r="Y326" i="26" a="1"/>
  <c r="Y326" i="26" s="1"/>
  <c r="S326" i="26"/>
  <c r="O326" i="26" a="1"/>
  <c r="O326" i="26" s="1"/>
  <c r="BB169" i="26"/>
  <c r="X62" i="26" a="1"/>
  <c r="X62" i="26" s="1"/>
  <c r="O62" i="26" a="1"/>
  <c r="O62" i="26" s="1"/>
  <c r="Y62" i="26" a="1"/>
  <c r="Y62" i="26" s="1"/>
  <c r="AN62" i="26" a="1"/>
  <c r="AN62" i="26" s="1"/>
  <c r="AL62" i="26" s="1"/>
  <c r="AM62" i="26" s="1"/>
  <c r="Q62" i="26"/>
  <c r="S62" i="26"/>
  <c r="AH264" i="26"/>
  <c r="BA24" i="26"/>
  <c r="AR220" i="26"/>
  <c r="AN296" i="26" a="1"/>
  <c r="AN296" i="26" s="1"/>
  <c r="AL296" i="26" s="1"/>
  <c r="AM296" i="26" s="1"/>
  <c r="Y296" i="26" a="1"/>
  <c r="Y296" i="26" s="1"/>
  <c r="X296" i="26" a="1"/>
  <c r="X296" i="26" s="1"/>
  <c r="O296" i="26" a="1"/>
  <c r="O296" i="26" s="1"/>
  <c r="Q296" i="26"/>
  <c r="S296" i="26"/>
  <c r="AR195" i="26"/>
  <c r="V172" i="26"/>
  <c r="AP91" i="26"/>
  <c r="BB363" i="26"/>
  <c r="V153" i="26"/>
  <c r="BJ104" i="26"/>
  <c r="BK104" i="26" s="1"/>
  <c r="Y284" i="26" a="1"/>
  <c r="Y284" i="26" s="1"/>
  <c r="AN284" i="26" a="1"/>
  <c r="AN284" i="26" s="1"/>
  <c r="AL284" i="26" s="1"/>
  <c r="AM284" i="26" s="1"/>
  <c r="Q284" i="26"/>
  <c r="O284" i="26" a="1"/>
  <c r="O284" i="26" s="1"/>
  <c r="X284" i="26" a="1"/>
  <c r="X284" i="26" s="1"/>
  <c r="BN20" i="26"/>
  <c r="V318" i="26"/>
  <c r="BB288" i="26"/>
  <c r="AP60" i="26"/>
  <c r="BB70" i="26"/>
  <c r="AN115" i="26" a="1"/>
  <c r="AN115" i="26" s="1"/>
  <c r="AL115" i="26" s="1"/>
  <c r="AM115" i="26" s="1"/>
  <c r="Y115" i="26" a="1"/>
  <c r="Y115" i="26" s="1"/>
  <c r="S115" i="26"/>
  <c r="X115" i="26" a="1"/>
  <c r="X115" i="26" s="1"/>
  <c r="O115" i="26" a="1"/>
  <c r="O115" i="26" s="1"/>
  <c r="Q115" i="26" s="1"/>
  <c r="AP152" i="26"/>
  <c r="AX311" i="26"/>
  <c r="AY311" i="26" s="1"/>
  <c r="AF299" i="26"/>
  <c r="BB353" i="26"/>
  <c r="AX16" i="26"/>
  <c r="AY16" i="26" s="1"/>
  <c r="BN5" i="26"/>
  <c r="BI6" i="26"/>
  <c r="BN6" i="26" s="1"/>
  <c r="BN288" i="26"/>
  <c r="AP151" i="26"/>
  <c r="AK195" i="26"/>
  <c r="AP195" i="26" s="1"/>
  <c r="AP188" i="26"/>
  <c r="BG207" i="26"/>
  <c r="BN167" i="26"/>
  <c r="BC255" i="26"/>
  <c r="O260" i="26" a="1"/>
  <c r="O260" i="26" s="1"/>
  <c r="Q260" i="26"/>
  <c r="S260" i="26"/>
  <c r="AN260" i="26" a="1"/>
  <c r="AN260" i="26" s="1"/>
  <c r="AL260" i="26" s="1"/>
  <c r="AM260" i="26" s="1"/>
  <c r="Y260" i="26" a="1"/>
  <c r="Y260" i="26" s="1"/>
  <c r="X260" i="26" a="1"/>
  <c r="X260" i="26" s="1"/>
  <c r="AX111" i="26"/>
  <c r="AY111" i="26" s="1"/>
  <c r="BB103" i="26"/>
  <c r="BJ157" i="26"/>
  <c r="BK157" i="26" s="1"/>
  <c r="Q289" i="26"/>
  <c r="O289" i="26" a="1"/>
  <c r="O289" i="26" s="1"/>
  <c r="AN289" i="26" a="1"/>
  <c r="AN289" i="26" s="1"/>
  <c r="AL289" i="26" s="1"/>
  <c r="AM289" i="26" s="1"/>
  <c r="Y289" i="26" a="1"/>
  <c r="Y289" i="26" s="1"/>
  <c r="X289" i="26" a="1"/>
  <c r="X289" i="26" s="1"/>
  <c r="S289" i="26"/>
  <c r="Y122" i="26" a="1"/>
  <c r="Y122" i="26" s="1"/>
  <c r="X122" i="26" a="1"/>
  <c r="X122" i="26" s="1"/>
  <c r="O122" i="26" a="1"/>
  <c r="O122" i="26" s="1"/>
  <c r="AN122" i="26" a="1"/>
  <c r="AN122" i="26" s="1"/>
  <c r="AL122" i="26" s="1"/>
  <c r="AM122" i="26" s="1"/>
  <c r="Q122" i="26"/>
  <c r="S122" i="26"/>
  <c r="AP100" i="26"/>
  <c r="BB39" i="26"/>
  <c r="AE195" i="26"/>
  <c r="S151" i="26"/>
  <c r="O151" i="26" a="1"/>
  <c r="O151" i="26" s="1"/>
  <c r="Q151" i="26" s="1"/>
  <c r="AN151" i="26" a="1"/>
  <c r="AN151" i="26" s="1"/>
  <c r="AL151" i="26" s="1"/>
  <c r="Y151" i="26" a="1"/>
  <c r="Y151" i="26" s="1"/>
  <c r="X151" i="26" a="1"/>
  <c r="X151" i="26" s="1"/>
  <c r="Y103" i="26" a="1"/>
  <c r="Y103" i="26" s="1"/>
  <c r="X103" i="26" a="1"/>
  <c r="X103" i="26" s="1"/>
  <c r="AN103" i="26" a="1"/>
  <c r="AN103" i="26" s="1"/>
  <c r="AL103" i="26" s="1"/>
  <c r="AM103" i="26" s="1"/>
  <c r="O103" i="26" a="1"/>
  <c r="O103" i="26" s="1"/>
  <c r="Q103" i="26"/>
  <c r="S103" i="26"/>
  <c r="BJ322" i="26"/>
  <c r="BK322" i="26" s="1"/>
  <c r="BN91" i="26"/>
  <c r="BN225" i="26"/>
  <c r="V237" i="26"/>
  <c r="O75" i="26" a="1"/>
  <c r="O75" i="26" s="1"/>
  <c r="X75" i="26" a="1"/>
  <c r="X75" i="26" s="1"/>
  <c r="AN75" i="26" a="1"/>
  <c r="AN75" i="26" s="1"/>
  <c r="AL75" i="26" s="1"/>
  <c r="AM75" i="26" s="1"/>
  <c r="Y75" i="26" a="1"/>
  <c r="Y75" i="26" s="1"/>
  <c r="Q75" i="26"/>
  <c r="S75" i="26"/>
  <c r="BN186" i="26"/>
  <c r="AJ364" i="26"/>
  <c r="BN246" i="26"/>
  <c r="AX358" i="26"/>
  <c r="AY358" i="26" s="1"/>
  <c r="BN250" i="26"/>
  <c r="AP119" i="26"/>
  <c r="AP320" i="26"/>
  <c r="AV195" i="26"/>
  <c r="BD214" i="26"/>
  <c r="AX344" i="26"/>
  <c r="AY344" i="26" s="1"/>
  <c r="V120" i="26"/>
  <c r="BB17" i="26"/>
  <c r="BN269" i="26"/>
  <c r="BB80" i="26"/>
  <c r="V175" i="26"/>
  <c r="BM24" i="26"/>
  <c r="BM1" i="26" s="1"/>
  <c r="AX357" i="26"/>
  <c r="AY357" i="26" s="1"/>
  <c r="BJ69" i="26"/>
  <c r="BK69" i="26" s="1"/>
  <c r="V71" i="26"/>
  <c r="O80" i="26" a="1"/>
  <c r="O80" i="26" s="1"/>
  <c r="Y80" i="26" a="1"/>
  <c r="Y80" i="26" s="1"/>
  <c r="X80" i="26" a="1"/>
  <c r="X80" i="26" s="1"/>
  <c r="AN80" i="26" a="1"/>
  <c r="AN80" i="26" s="1"/>
  <c r="AL80" i="26" s="1"/>
  <c r="AM80" i="26" s="1"/>
  <c r="Q80" i="26"/>
  <c r="AH207" i="26"/>
  <c r="BB289" i="26"/>
  <c r="BJ109" i="26"/>
  <c r="BK109" i="26" s="1"/>
  <c r="AP357" i="26"/>
  <c r="BH214" i="26"/>
  <c r="BN11" i="26"/>
  <c r="BJ129" i="26"/>
  <c r="BK129" i="26" s="1"/>
  <c r="V329" i="26"/>
  <c r="X349" i="26" a="1"/>
  <c r="X349" i="26" s="1"/>
  <c r="O349" i="26" a="1"/>
  <c r="O349" i="26" s="1"/>
  <c r="Y349" i="26" a="1"/>
  <c r="Y349" i="26" s="1"/>
  <c r="AN349" i="26" a="1"/>
  <c r="AN349" i="26" s="1"/>
  <c r="AL349" i="26" s="1"/>
  <c r="AM349" i="26" s="1"/>
  <c r="Q349" i="26"/>
  <c r="AP238" i="26"/>
  <c r="BE214" i="26"/>
  <c r="AX321" i="26"/>
  <c r="AY321" i="26" s="1"/>
  <c r="BL199" i="26" a="1"/>
  <c r="BL199" i="26" s="1"/>
  <c r="BJ199" i="26" s="1"/>
  <c r="BJ200" i="26" s="1"/>
  <c r="BC200" i="26"/>
  <c r="AP44" i="26"/>
  <c r="AP97" i="26"/>
  <c r="AO299" i="26"/>
  <c r="V40" i="26"/>
  <c r="AP283" i="26"/>
  <c r="BJ56" i="26"/>
  <c r="BK56" i="26" s="1"/>
  <c r="BJ34" i="26"/>
  <c r="BK34" i="26" s="1"/>
  <c r="AF291" i="26"/>
  <c r="V349" i="26"/>
  <c r="O337" i="26" a="1"/>
  <c r="O337" i="26" s="1"/>
  <c r="Y337" i="26" a="1"/>
  <c r="Y337" i="26" s="1"/>
  <c r="X337" i="26" a="1"/>
  <c r="X337" i="26" s="1"/>
  <c r="AN337" i="26" a="1"/>
  <c r="AN337" i="26" s="1"/>
  <c r="AL337" i="26" s="1"/>
  <c r="AM337" i="26" s="1"/>
  <c r="Q337" i="26"/>
  <c r="AS239" i="26"/>
  <c r="BN140" i="26"/>
  <c r="BB15" i="26"/>
  <c r="Q90" i="26"/>
  <c r="S90" i="26"/>
  <c r="AN90" i="26" a="1"/>
  <c r="AN90" i="26" s="1"/>
  <c r="AL90" i="26" s="1"/>
  <c r="AM90" i="26" s="1"/>
  <c r="O90" i="26" a="1"/>
  <c r="O90" i="26" s="1"/>
  <c r="Y90" i="26" a="1"/>
  <c r="Y90" i="26" s="1"/>
  <c r="X90" i="26" a="1"/>
  <c r="X90" i="26" s="1"/>
  <c r="BB179" i="26"/>
  <c r="AX238" i="26"/>
  <c r="AY238" i="26" s="1"/>
  <c r="V344" i="26"/>
  <c r="BN268" i="26"/>
  <c r="BI291" i="26"/>
  <c r="BN291" i="26" s="1"/>
  <c r="BK268" i="26"/>
  <c r="BK291" i="26" s="1"/>
  <c r="V320" i="26"/>
  <c r="AP65" i="26"/>
  <c r="AU24" i="26"/>
  <c r="X163" i="26" a="1"/>
  <c r="X163" i="26" s="1"/>
  <c r="Y163" i="26" a="1"/>
  <c r="Y163" i="26" s="1"/>
  <c r="AN163" i="26" a="1"/>
  <c r="AN163" i="26" s="1"/>
  <c r="AL163" i="26" s="1"/>
  <c r="AM163" i="26" s="1"/>
  <c r="O163" i="26" a="1"/>
  <c r="O163" i="26" s="1"/>
  <c r="Q163" i="26" s="1"/>
  <c r="S163" i="26"/>
  <c r="AP332" i="26"/>
  <c r="BE220" i="26"/>
  <c r="BN286" i="26"/>
  <c r="X335" i="26" a="1"/>
  <c r="X335" i="26" s="1"/>
  <c r="O335" i="26" a="1"/>
  <c r="O335" i="26" s="1"/>
  <c r="Q335" i="26"/>
  <c r="AN335" i="26" a="1"/>
  <c r="AN335" i="26" s="1"/>
  <c r="AL335" i="26" s="1"/>
  <c r="AM335" i="26" s="1"/>
  <c r="Y335" i="26" a="1"/>
  <c r="Y335" i="26" s="1"/>
  <c r="BJ233" i="26"/>
  <c r="BK233" i="26" s="1"/>
  <c r="Y105" i="26" a="1"/>
  <c r="Y105" i="26" s="1"/>
  <c r="AN105" i="26" a="1"/>
  <c r="AN105" i="26" s="1"/>
  <c r="AL105" i="26" s="1"/>
  <c r="AM105" i="26" s="1"/>
  <c r="O105" i="26" a="1"/>
  <c r="O105" i="26" s="1"/>
  <c r="X105" i="26" a="1"/>
  <c r="X105" i="26" s="1"/>
  <c r="Q105" i="26"/>
  <c r="S105" i="26" s="1"/>
  <c r="AX45" i="26"/>
  <c r="AY45" i="26" s="1"/>
  <c r="O70" i="26" a="1"/>
  <c r="O70" i="26" s="1"/>
  <c r="Y70" i="26" a="1"/>
  <c r="Y70" i="26" s="1"/>
  <c r="AN70" i="26" a="1"/>
  <c r="AN70" i="26" s="1"/>
  <c r="AL70" i="26" s="1"/>
  <c r="AM70" i="26" s="1"/>
  <c r="X70" i="26" a="1"/>
  <c r="X70" i="26" s="1"/>
  <c r="Q70" i="26"/>
  <c r="V269" i="26"/>
  <c r="AG142" i="26"/>
  <c r="V296" i="26"/>
  <c r="BN60" i="26"/>
  <c r="AJ299" i="26"/>
  <c r="BB157" i="26"/>
  <c r="AN321" i="26" a="1"/>
  <c r="AN321" i="26" s="1"/>
  <c r="AL321" i="26" s="1"/>
  <c r="AM321" i="26" s="1"/>
  <c r="X321" i="26" a="1"/>
  <c r="X321" i="26" s="1"/>
  <c r="Q321" i="26"/>
  <c r="O321" i="26" a="1"/>
  <c r="O321" i="26" s="1"/>
  <c r="Y321" i="26" a="1"/>
  <c r="Y321" i="26" s="1"/>
  <c r="Q46" i="26"/>
  <c r="AN46" i="26" a="1"/>
  <c r="AN46" i="26" s="1"/>
  <c r="AL46" i="26" s="1"/>
  <c r="AM46" i="26" s="1"/>
  <c r="X46" i="26" a="1"/>
  <c r="X46" i="26" s="1"/>
  <c r="S46" i="26"/>
  <c r="Y46" i="26" a="1"/>
  <c r="Y46" i="26" s="1"/>
  <c r="O46" i="26" a="1"/>
  <c r="O46" i="26" s="1"/>
  <c r="V330" i="26"/>
  <c r="BB356" i="26"/>
  <c r="AG364" i="26"/>
  <c r="X338" i="26" a="1"/>
  <c r="X338" i="26" s="1"/>
  <c r="O338" i="26" a="1"/>
  <c r="O338" i="26" s="1"/>
  <c r="AN338" i="26" a="1"/>
  <c r="AN338" i="26" s="1"/>
  <c r="AL338" i="26" s="1"/>
  <c r="AM338" i="26" s="1"/>
  <c r="Y338" i="26" a="1"/>
  <c r="Y338" i="26" s="1"/>
  <c r="BJ160" i="26"/>
  <c r="BK160" i="26" s="1"/>
  <c r="BN139" i="26"/>
  <c r="BB312" i="26"/>
  <c r="BB320" i="26"/>
  <c r="AO207" i="26"/>
  <c r="AO1" i="26" s="1"/>
  <c r="BJ135" i="26"/>
  <c r="BK135" i="26" s="1"/>
  <c r="BN285" i="26"/>
  <c r="AX356" i="26"/>
  <c r="AY356" i="26" s="1"/>
  <c r="X65" i="26" a="1"/>
  <c r="X65" i="26" s="1"/>
  <c r="S65" i="26"/>
  <c r="Y65" i="26" a="1"/>
  <c r="Y65" i="26" s="1"/>
  <c r="O65" i="26" a="1"/>
  <c r="O65" i="26" s="1"/>
  <c r="Q65" i="26"/>
  <c r="AN65" i="26" a="1"/>
  <c r="AN65" i="26" s="1"/>
  <c r="AL65" i="26" s="1"/>
  <c r="AM65" i="26" s="1"/>
  <c r="BB57" i="26"/>
  <c r="BN93" i="26"/>
  <c r="BN14" i="26"/>
  <c r="BG195" i="26"/>
  <c r="V33" i="26"/>
  <c r="AP62" i="26"/>
  <c r="AP363" i="26"/>
  <c r="BB188" i="26"/>
  <c r="BJ362" i="26"/>
  <c r="BK362" i="26" s="1"/>
  <c r="V298" i="26"/>
  <c r="BJ182" i="26"/>
  <c r="BK182" i="26" s="1"/>
  <c r="AP318" i="26"/>
  <c r="V297" i="26"/>
  <c r="AP186" i="26"/>
  <c r="BB308" i="26"/>
  <c r="AW364" i="26"/>
  <c r="BB364" i="26" s="1"/>
  <c r="AX105" i="26"/>
  <c r="AY105" i="26" s="1"/>
  <c r="BB152" i="26"/>
  <c r="BI147" i="26"/>
  <c r="BN147" i="26" s="1"/>
  <c r="BN146" i="26"/>
  <c r="BB236" i="26"/>
  <c r="V98" i="26"/>
  <c r="BN321" i="26"/>
  <c r="V315" i="26"/>
  <c r="BD239" i="26"/>
  <c r="AX236" i="26"/>
  <c r="AY236" i="26" s="1"/>
  <c r="V44" i="26"/>
  <c r="BJ181" i="26"/>
  <c r="BK181" i="26" s="1"/>
  <c r="BN189" i="26"/>
  <c r="V334" i="26"/>
  <c r="X336" i="26" a="1"/>
  <c r="X336" i="26" s="1"/>
  <c r="O336" i="26" a="1"/>
  <c r="O336" i="26" s="1"/>
  <c r="Y336" i="26" a="1"/>
  <c r="Y336" i="26" s="1"/>
  <c r="AN336" i="26" a="1"/>
  <c r="AN336" i="26" s="1"/>
  <c r="AL336" i="26" s="1"/>
  <c r="AM336" i="26" s="1"/>
  <c r="Q336" i="26"/>
  <c r="S336" i="26"/>
  <c r="V268" i="26"/>
  <c r="V160" i="26"/>
  <c r="BN337" i="26"/>
  <c r="AX312" i="26"/>
  <c r="AY312" i="26" s="1"/>
  <c r="AT226" i="26"/>
  <c r="V361" i="26"/>
  <c r="BB182" i="26"/>
  <c r="X281" i="26" a="1"/>
  <c r="X281" i="26" s="1"/>
  <c r="O281" i="26" a="1"/>
  <c r="O281" i="26" s="1"/>
  <c r="AN281" i="26" a="1"/>
  <c r="AN281" i="26" s="1"/>
  <c r="AL281" i="26" s="1"/>
  <c r="AM281" i="26" s="1"/>
  <c r="Y281" i="26" a="1"/>
  <c r="Y281" i="26" s="1"/>
  <c r="Q281" i="26"/>
  <c r="S281" i="26" s="1"/>
  <c r="X178" i="26" a="1"/>
  <c r="X178" i="26" s="1"/>
  <c r="O178" i="26" a="1"/>
  <c r="O178" i="26" s="1"/>
  <c r="Q178" i="26" s="1"/>
  <c r="S178" i="26" s="1"/>
  <c r="AN178" i="26" a="1"/>
  <c r="AN178" i="26" s="1"/>
  <c r="AL178" i="26" s="1"/>
  <c r="AM178" i="26" s="1"/>
  <c r="Y178" i="26" a="1"/>
  <c r="Y178" i="26" s="1"/>
  <c r="BB173" i="26"/>
  <c r="V96" i="26"/>
  <c r="BG255" i="26"/>
  <c r="BB22" i="26"/>
  <c r="AI239" i="26"/>
  <c r="V164" i="26"/>
  <c r="BN110" i="26"/>
  <c r="BN173" i="26"/>
  <c r="AP173" i="26"/>
  <c r="S16" i="26"/>
  <c r="AN16" i="26" a="1"/>
  <c r="AN16" i="26" s="1"/>
  <c r="AL16" i="26" s="1"/>
  <c r="AM16" i="26" s="1"/>
  <c r="X16" i="26" a="1"/>
  <c r="X16" i="26" s="1"/>
  <c r="Y16" i="26" a="1"/>
  <c r="Y16" i="26" s="1"/>
  <c r="O16" i="26" a="1"/>
  <c r="O16" i="26" s="1"/>
  <c r="Q16" i="26" s="1"/>
  <c r="AX329" i="26"/>
  <c r="AY329" i="26" s="1"/>
  <c r="AG291" i="26"/>
  <c r="AQ226" i="26"/>
  <c r="AZ224" i="26" a="1"/>
  <c r="AZ224" i="26" s="1"/>
  <c r="AX224" i="26" s="1"/>
  <c r="AX226" i="26" s="1"/>
  <c r="BF214" i="26"/>
  <c r="BB283" i="26"/>
  <c r="V74" i="26"/>
  <c r="Y261" i="26" a="1"/>
  <c r="Y261" i="26" s="1"/>
  <c r="AN261" i="26" a="1"/>
  <c r="AN261" i="26" s="1"/>
  <c r="AL261" i="26" s="1"/>
  <c r="AM261" i="26" s="1"/>
  <c r="Q261" i="26"/>
  <c r="S261" i="26"/>
  <c r="O261" i="26" a="1"/>
  <c r="O261" i="26" s="1"/>
  <c r="X261" i="26" a="1"/>
  <c r="X261" i="26" s="1"/>
  <c r="Y352" i="26" a="1"/>
  <c r="Y352" i="26" s="1"/>
  <c r="X352" i="26" a="1"/>
  <c r="X352" i="26" s="1"/>
  <c r="AN352" i="26" a="1"/>
  <c r="AN352" i="26" s="1"/>
  <c r="AL352" i="26" s="1"/>
  <c r="AM352" i="26" s="1"/>
  <c r="O352" i="26" a="1"/>
  <c r="O352" i="26" s="1"/>
  <c r="Q352" i="26" s="1"/>
  <c r="S352" i="26" s="1"/>
  <c r="AQ239" i="26"/>
  <c r="AX233" i="26"/>
  <c r="AY233" i="26" s="1"/>
  <c r="AP284" i="26"/>
  <c r="AN112" i="26" a="1"/>
  <c r="AN112" i="26" s="1"/>
  <c r="AL112" i="26" s="1"/>
  <c r="AM112" i="26" s="1"/>
  <c r="Y112" i="26" a="1"/>
  <c r="Y112" i="26" s="1"/>
  <c r="X112" i="26" a="1"/>
  <c r="X112" i="26" s="1"/>
  <c r="O112" i="26" a="1"/>
  <c r="O112" i="26" s="1"/>
  <c r="Q112" i="26"/>
  <c r="S112" i="26"/>
  <c r="BJ363" i="26"/>
  <c r="BK363" i="26" s="1"/>
  <c r="AF364" i="26"/>
  <c r="Y193" i="26" a="1"/>
  <c r="Y193" i="26" s="1"/>
  <c r="S193" i="26"/>
  <c r="X193" i="26" a="1"/>
  <c r="X193" i="26" s="1"/>
  <c r="O193" i="26" a="1"/>
  <c r="O193" i="26" s="1"/>
  <c r="Q193" i="26" s="1"/>
  <c r="AN193" i="26" a="1"/>
  <c r="AN193" i="26" s="1"/>
  <c r="AL193" i="26" s="1"/>
  <c r="AM193" i="26" s="1"/>
  <c r="BB135" i="26"/>
  <c r="AP259" i="26"/>
  <c r="AM259" i="26"/>
  <c r="AK264" i="26"/>
  <c r="AP264" i="26" s="1"/>
  <c r="V187" i="26"/>
  <c r="AN238" i="26" a="1"/>
  <c r="AN238" i="26" s="1"/>
  <c r="AL238" i="26" s="1"/>
  <c r="AM238" i="26" s="1"/>
  <c r="S238" i="26"/>
  <c r="Y238" i="26" a="1"/>
  <c r="Y238" i="26" s="1"/>
  <c r="X238" i="26" a="1"/>
  <c r="X238" i="26" s="1"/>
  <c r="O238" i="26" a="1"/>
  <c r="O238" i="26" s="1"/>
  <c r="Q238" i="26" s="1"/>
  <c r="AP295" i="26"/>
  <c r="AK299" i="26"/>
  <c r="AP299" i="26" s="1"/>
  <c r="V110" i="26"/>
  <c r="AX345" i="26"/>
  <c r="AY345" i="26" s="1"/>
  <c r="BN68" i="26"/>
  <c r="AP48" i="26"/>
  <c r="X314" i="26" a="1"/>
  <c r="X314" i="26" s="1"/>
  <c r="AN314" i="26" a="1"/>
  <c r="AN314" i="26" s="1"/>
  <c r="AL314" i="26" s="1"/>
  <c r="AM314" i="26" s="1"/>
  <c r="Y314" i="26" a="1"/>
  <c r="Y314" i="26" s="1"/>
  <c r="O314" i="26" a="1"/>
  <c r="O314" i="26" s="1"/>
  <c r="Q314" i="26"/>
  <c r="BN270" i="26"/>
  <c r="AN118" i="26" a="1"/>
  <c r="AN118" i="26" s="1"/>
  <c r="AL118" i="26" s="1"/>
  <c r="AM118" i="26" s="1"/>
  <c r="Y118" i="26" a="1"/>
  <c r="Y118" i="26" s="1"/>
  <c r="X118" i="26" a="1"/>
  <c r="X118" i="26" s="1"/>
  <c r="O118" i="26" a="1"/>
  <c r="O118" i="26" s="1"/>
  <c r="Q118" i="26"/>
  <c r="S118" i="26"/>
  <c r="BN124" i="26"/>
  <c r="BE226" i="26"/>
  <c r="BB313" i="26"/>
  <c r="X119" i="26" a="1"/>
  <c r="X119" i="26" s="1"/>
  <c r="AN119" i="26" a="1"/>
  <c r="AN119" i="26" s="1"/>
  <c r="AL119" i="26" s="1"/>
  <c r="AM119" i="26" s="1"/>
  <c r="Y119" i="26" a="1"/>
  <c r="Y119" i="26" s="1"/>
  <c r="O119" i="26" a="1"/>
  <c r="O119" i="26" s="1"/>
  <c r="Q119" i="26"/>
  <c r="S119" i="26"/>
  <c r="V313" i="26"/>
  <c r="AP124" i="26"/>
  <c r="AX330" i="26"/>
  <c r="AY330" i="26" s="1"/>
  <c r="AG207" i="26"/>
  <c r="AP359" i="26"/>
  <c r="BN51" i="26"/>
  <c r="V78" i="26"/>
  <c r="BB340" i="26"/>
  <c r="BB184" i="26"/>
  <c r="AN268" i="26" a="1"/>
  <c r="AN268" i="26" s="1"/>
  <c r="AL268" i="26" s="1"/>
  <c r="AM268" i="26" s="1"/>
  <c r="Y268" i="26" a="1"/>
  <c r="Y268" i="26" s="1"/>
  <c r="AE291" i="26"/>
  <c r="X268" i="26" a="1"/>
  <c r="X268" i="26" s="1"/>
  <c r="O268" i="26" a="1"/>
  <c r="O268" i="26" s="1"/>
  <c r="Q268" i="26"/>
  <c r="S268" i="26"/>
  <c r="BB130" i="26"/>
  <c r="BB96" i="26"/>
  <c r="BH264" i="26"/>
  <c r="AX68" i="26"/>
  <c r="AY68" i="26" s="1"/>
  <c r="V52" i="26"/>
  <c r="BJ155" i="26"/>
  <c r="BK155" i="26" s="1"/>
  <c r="AX177" i="26"/>
  <c r="AY177" i="26" s="1"/>
  <c r="AT364" i="26"/>
  <c r="Q47" i="26"/>
  <c r="Y47" i="26" a="1"/>
  <c r="Y47" i="26" s="1"/>
  <c r="O47" i="26" a="1"/>
  <c r="O47" i="26" s="1"/>
  <c r="S47" i="26"/>
  <c r="X47" i="26" a="1"/>
  <c r="X47" i="26" s="1"/>
  <c r="AN47" i="26" a="1"/>
  <c r="AN47" i="26" s="1"/>
  <c r="AL47" i="26" s="1"/>
  <c r="AM47" i="26" s="1"/>
  <c r="BN83" i="26"/>
  <c r="V311" i="26"/>
  <c r="AP184" i="26"/>
  <c r="V356" i="26"/>
  <c r="BN73" i="26"/>
  <c r="V139" i="26"/>
  <c r="AP41" i="26"/>
  <c r="BN349" i="26"/>
  <c r="BB97" i="26"/>
  <c r="BJ192" i="26"/>
  <c r="BK192" i="26" s="1"/>
  <c r="V161" i="26"/>
  <c r="BA207" i="26"/>
  <c r="AP321" i="26"/>
  <c r="V129" i="26"/>
  <c r="V22" i="26"/>
  <c r="AN137" i="26" a="1"/>
  <c r="AN137" i="26" s="1"/>
  <c r="AL137" i="26" s="1"/>
  <c r="AM137" i="26" s="1"/>
  <c r="Y137" i="26" a="1"/>
  <c r="Y137" i="26" s="1"/>
  <c r="O137" i="26" a="1"/>
  <c r="O137" i="26" s="1"/>
  <c r="X137" i="26" a="1"/>
  <c r="X137" i="26" s="1"/>
  <c r="Q137" i="26"/>
  <c r="S137" i="26"/>
  <c r="BB166" i="26"/>
  <c r="BD299" i="26"/>
  <c r="BN191" i="26"/>
  <c r="BB361" i="26"/>
  <c r="X164" i="26" a="1"/>
  <c r="X164" i="26" s="1"/>
  <c r="S164" i="26"/>
  <c r="O164" i="26" a="1"/>
  <c r="O164" i="26" s="1"/>
  <c r="Q164" i="26" s="1"/>
  <c r="Y164" i="26" a="1"/>
  <c r="Y164" i="26" s="1"/>
  <c r="AN164" i="26" a="1"/>
  <c r="AN164" i="26" s="1"/>
  <c r="AL164" i="26" s="1"/>
  <c r="AM164" i="26" s="1"/>
  <c r="K154" i="26" a="1"/>
  <c r="K23" i="26" a="1"/>
  <c r="L76" i="26" a="1"/>
  <c r="K14" i="26" a="1"/>
  <c r="K231" i="26" a="1"/>
  <c r="L176" i="26" a="1"/>
  <c r="L180" i="26" a="1"/>
  <c r="K16" i="26" a="1"/>
  <c r="K77" i="26" a="1"/>
  <c r="K246" i="26" a="1"/>
  <c r="L75" i="26" a="1"/>
  <c r="L21" i="26" a="1"/>
  <c r="X219" i="26" a="1"/>
  <c r="L262" i="26" a="1"/>
  <c r="AN114" i="26" a="1"/>
  <c r="L184" i="26" a="1"/>
  <c r="O140" i="26" a="1"/>
  <c r="Y95" i="26" a="1"/>
  <c r="Y176" i="26" a="1"/>
  <c r="L219" i="26" a="1"/>
  <c r="Y99" i="26" a="1"/>
  <c r="AN98" i="26" a="1"/>
  <c r="X38" i="26" a="1"/>
  <c r="N98" i="26" a="1"/>
  <c r="Y246" i="26" a="1"/>
  <c r="Y279" i="26" a="1"/>
  <c r="AN54" i="26" a="1"/>
  <c r="O153" i="26" a="1"/>
  <c r="O59" i="26" a="1"/>
  <c r="AN218" i="26" a="1"/>
  <c r="O276" i="26" a="1"/>
  <c r="N125" i="26" a="1"/>
  <c r="AN262" i="26" a="1"/>
  <c r="N244" i="26" a="1"/>
  <c r="O12" i="26" a="1"/>
  <c r="O317" i="26" a="1"/>
  <c r="N106" i="26" a="1"/>
  <c r="N82" i="26" a="1"/>
  <c r="Y61" i="26" a="1"/>
  <c r="Y360" i="26" a="1"/>
  <c r="AZ218" i="26" a="1"/>
  <c r="N128" i="26" a="1"/>
  <c r="O100" i="26" a="1"/>
  <c r="N103" i="26" a="1"/>
  <c r="AN205" i="26" a="1"/>
  <c r="O86" i="26" a="1"/>
  <c r="L22" i="26" a="1"/>
  <c r="K51" i="26" a="1"/>
  <c r="K337" i="26" a="1"/>
  <c r="K168" i="26" a="1"/>
  <c r="K279" i="26" a="1"/>
  <c r="L175" i="26" a="1"/>
  <c r="L156" i="26" a="1"/>
  <c r="K167" i="26" a="1"/>
  <c r="O57" i="26" a="1"/>
  <c r="L362" i="26" a="1"/>
  <c r="AN63" i="26" a="1"/>
  <c r="AN179" i="26" a="1"/>
  <c r="L169" i="26" a="1"/>
  <c r="AN190" i="26" a="1"/>
  <c r="Y139" i="26" a="1"/>
  <c r="O146" i="26" a="1"/>
  <c r="X146" i="26" a="1"/>
  <c r="N279" i="26" a="1"/>
  <c r="L159" i="26" a="1"/>
  <c r="AN81" i="26" a="1"/>
  <c r="N77" i="26" a="1"/>
  <c r="N118" i="26" a="1"/>
  <c r="Y96" i="26" a="1"/>
  <c r="Y154" i="26" a="1"/>
  <c r="X263" i="26" a="1"/>
  <c r="X243" i="26" a="1"/>
  <c r="AN180" i="26" a="1"/>
  <c r="X5" i="26" a="1"/>
  <c r="L259" i="26" a="1"/>
  <c r="Y270" i="26" a="1"/>
  <c r="N105" i="26" a="1"/>
  <c r="N146" i="26" a="1"/>
  <c r="K174" i="26" a="1"/>
  <c r="K158" i="26" a="1"/>
  <c r="L17" i="26" a="1"/>
  <c r="L237" i="26" a="1"/>
  <c r="K360" i="26" a="1"/>
  <c r="L44" i="26" a="1"/>
  <c r="L253" i="26" a="1"/>
  <c r="L166" i="26" a="1"/>
  <c r="L179" i="26" a="1"/>
  <c r="Y249" i="26" a="1"/>
  <c r="AN232" i="26" a="1"/>
  <c r="Y91" i="26" a="1"/>
  <c r="X36" i="26" a="1"/>
  <c r="AN171" i="26" a="1"/>
  <c r="O60" i="26" a="1"/>
  <c r="Y248" i="26" a="1"/>
  <c r="Y94" i="26" a="1"/>
  <c r="X213" i="26" a="1"/>
  <c r="N137" i="26" a="1"/>
  <c r="Y244" i="26" a="1"/>
  <c r="AN247" i="26" a="1"/>
  <c r="N211" i="26" a="1"/>
  <c r="X280" i="26" a="1"/>
  <c r="AN211" i="26" a="1"/>
  <c r="Y87" i="26" a="1"/>
  <c r="O35" i="26" a="1"/>
  <c r="X166" i="26" a="1"/>
  <c r="AN187" i="26" a="1"/>
  <c r="Y187" i="26" a="1"/>
  <c r="Y206" i="26" a="1"/>
  <c r="Y230" i="26" a="1"/>
  <c r="O346" i="26" a="1"/>
  <c r="N281" i="26" a="1"/>
  <c r="Y183" i="26" a="1"/>
  <c r="O92" i="26" a="1"/>
  <c r="Y295" i="26" a="1"/>
  <c r="K233" i="26" a="1"/>
  <c r="L19" i="26" a="1"/>
  <c r="K263" i="26" a="1"/>
  <c r="L161" i="26" a="1"/>
  <c r="L183" i="26" a="1"/>
  <c r="K336" i="26" a="1"/>
  <c r="L361" i="26" a="1"/>
  <c r="K335" i="26" a="1"/>
  <c r="K230" i="26" a="1"/>
  <c r="L129" i="26" a="1"/>
  <c r="L244" i="26" a="1"/>
  <c r="L20" i="26" a="1"/>
  <c r="Y31" i="26" a="1"/>
  <c r="K173" i="26" a="1"/>
  <c r="L323" i="26" a="1"/>
  <c r="N31" i="26" a="1"/>
  <c r="O101" i="26" a="1"/>
  <c r="X245" i="26" a="1"/>
  <c r="AN128" i="26" a="1"/>
  <c r="X286" i="26" a="1"/>
  <c r="O278" i="26" a="1"/>
  <c r="Y204" i="26" a="1"/>
  <c r="AN188" i="26" a="1"/>
  <c r="AN141" i="26" a="1"/>
  <c r="X212" i="26" a="1"/>
  <c r="N218" i="26" a="1"/>
  <c r="N120" i="26" a="1"/>
  <c r="O253" i="26" a="1"/>
  <c r="O277" i="26" a="1"/>
  <c r="X184" i="26" a="1"/>
  <c r="O82" i="26" a="1"/>
  <c r="O165" i="26" a="1"/>
  <c r="AZ230" i="26" a="1"/>
  <c r="AN252" i="26" a="1"/>
  <c r="X269" i="26" a="1"/>
  <c r="AN172" i="26" a="1"/>
  <c r="Y172" i="26" a="1"/>
  <c r="L153" i="26" a="1"/>
  <c r="K348" i="26" a="1"/>
  <c r="K234" i="26" a="1"/>
  <c r="L12" i="26" a="1"/>
  <c r="K43" i="26" a="1"/>
  <c r="L164" i="26" a="1"/>
  <c r="L152" i="26" a="1"/>
  <c r="L260" i="26" a="1"/>
  <c r="L97" i="26" a="1"/>
  <c r="X114" i="26" a="1"/>
  <c r="K184" i="26" a="1"/>
  <c r="X140" i="26" a="1"/>
  <c r="L363" i="26" a="1"/>
  <c r="O95" i="26" a="1"/>
  <c r="X176" i="26" a="1"/>
  <c r="O99" i="26" a="1"/>
  <c r="X98" i="26" a="1"/>
  <c r="Y38" i="26" a="1"/>
  <c r="AN246" i="26" a="1"/>
  <c r="X279" i="26" a="1"/>
  <c r="X54" i="26" a="1"/>
  <c r="AN153" i="26" a="1"/>
  <c r="AN59" i="26" a="1"/>
  <c r="K45" i="26" a="1"/>
  <c r="Y218" i="26" a="1"/>
  <c r="X276" i="26" a="1"/>
  <c r="O262" i="26" a="1"/>
  <c r="X12" i="26" a="1"/>
  <c r="Y317" i="26" a="1"/>
  <c r="L55" i="26" a="1"/>
  <c r="N283" i="26" a="1"/>
  <c r="O61" i="26" a="1"/>
  <c r="N100" i="26" a="1"/>
  <c r="N114" i="26" a="1"/>
  <c r="N87" i="26" a="1"/>
  <c r="X100" i="26" a="1"/>
  <c r="BL204" i="26" a="1"/>
  <c r="Y205" i="26" a="1"/>
  <c r="X86" i="26" a="1"/>
  <c r="K22" i="26" a="1"/>
  <c r="L51" i="26" a="1"/>
  <c r="L337" i="26" a="1"/>
  <c r="L168" i="26" a="1"/>
  <c r="L279" i="26" a="1"/>
  <c r="K175" i="26" a="1"/>
  <c r="K156" i="26" a="1"/>
  <c r="L167" i="26" a="1"/>
  <c r="Y57" i="26" a="1"/>
  <c r="O63" i="26" a="1"/>
  <c r="O179" i="26" a="1"/>
  <c r="K169" i="26" a="1"/>
  <c r="X139" i="26" a="1"/>
  <c r="O81" i="26" a="1"/>
  <c r="N278" i="26" a="1"/>
  <c r="N243" i="26" a="1"/>
  <c r="AN96" i="26" a="1"/>
  <c r="N119" i="26" a="1"/>
  <c r="N54" i="26" a="1"/>
  <c r="X154" i="26" a="1"/>
  <c r="N358" i="26" a="1"/>
  <c r="AN263" i="26" a="1"/>
  <c r="AN243" i="26" a="1"/>
  <c r="Y180" i="26" a="1"/>
  <c r="Y5" i="26" a="1"/>
  <c r="AN5" i="26" a="1"/>
  <c r="K259" i="26" a="1"/>
  <c r="N276" i="26" a="1"/>
  <c r="O270" i="26" a="1"/>
  <c r="AN116" i="26" a="1"/>
  <c r="L232" i="26" a="1"/>
  <c r="K236" i="26" a="1"/>
  <c r="L277" i="26" a="1"/>
  <c r="L171" i="26" a="1"/>
  <c r="L49" i="26" a="1"/>
  <c r="K250" i="26" a="1"/>
  <c r="L248" i="26" a="1"/>
  <c r="K245" i="26" a="1"/>
  <c r="AN249" i="26" a="1"/>
  <c r="Y232" i="26" a="1"/>
  <c r="K312" i="26" a="1"/>
  <c r="O91" i="26" a="1"/>
  <c r="AN36" i="26" a="1"/>
  <c r="N76" i="26" a="1"/>
  <c r="O171" i="26" a="1"/>
  <c r="X60" i="26" a="1"/>
  <c r="X248" i="26" a="1"/>
  <c r="O94" i="26" a="1"/>
  <c r="O11" i="26" a="1"/>
  <c r="AN11" i="26" a="1"/>
  <c r="AN213" i="26" a="1"/>
  <c r="K211" i="26" a="1"/>
  <c r="X244" i="26" a="1"/>
  <c r="X247" i="26" a="1"/>
  <c r="AN280" i="26" a="1"/>
  <c r="Y211" i="26" a="1"/>
  <c r="O87" i="26" a="1"/>
  <c r="AN35" i="26" a="1"/>
  <c r="N212" i="26" a="1"/>
  <c r="O166" i="26" a="1"/>
  <c r="X187" i="26" a="1"/>
  <c r="AN206" i="26" a="1"/>
  <c r="O206" i="26" a="1"/>
  <c r="AN230" i="26" a="1"/>
  <c r="X183" i="26" a="1"/>
  <c r="N75" i="26" a="1"/>
  <c r="X92" i="26" a="1"/>
  <c r="L233" i="26" a="1"/>
  <c r="K19" i="26" a="1"/>
  <c r="L263" i="26" a="1"/>
  <c r="K161" i="26" a="1"/>
  <c r="K183" i="26" a="1"/>
  <c r="L336" i="26" a="1"/>
  <c r="K361" i="26" a="1"/>
  <c r="L335" i="26" a="1"/>
  <c r="L230" i="26" a="1"/>
  <c r="K129" i="26" a="1"/>
  <c r="K244" i="26" a="1"/>
  <c r="K20" i="26" a="1"/>
  <c r="O31" i="26" a="1"/>
  <c r="L212" i="26" a="1"/>
  <c r="L173" i="26" a="1"/>
  <c r="L243" i="26" a="1"/>
  <c r="AN101" i="26" a="1"/>
  <c r="AN245" i="26" a="1"/>
  <c r="Y128" i="26" a="1"/>
  <c r="O286" i="26" a="1"/>
  <c r="X278" i="26" a="1"/>
  <c r="O204" i="26" a="1"/>
  <c r="N275" i="26" a="1"/>
  <c r="X188" i="26" a="1"/>
  <c r="Y141" i="26" a="1"/>
  <c r="N38" i="26" a="1"/>
  <c r="Y212" i="26" a="1"/>
  <c r="N274" i="26" a="1"/>
  <c r="Y253" i="26" a="1"/>
  <c r="Y277" i="26" a="1"/>
  <c r="O184" i="26" a="1"/>
  <c r="N272" i="26" a="1"/>
  <c r="N96" i="26" a="1"/>
  <c r="AN82" i="26" a="1"/>
  <c r="Y165" i="26" a="1"/>
  <c r="Y252" i="26" a="1"/>
  <c r="O269" i="26" a="1"/>
  <c r="X172" i="26" a="1"/>
  <c r="O252" i="26" a="1"/>
  <c r="K153" i="26" a="1"/>
  <c r="L348" i="26" a="1"/>
  <c r="L234" i="26" a="1"/>
  <c r="K12" i="26" a="1"/>
  <c r="L43" i="26" a="1"/>
  <c r="K164" i="26" a="1"/>
  <c r="K152" i="26" a="1"/>
  <c r="K260" i="26" a="1"/>
  <c r="K322" i="26" a="1"/>
  <c r="L11" i="26" a="1"/>
  <c r="Y219" i="26" a="1"/>
  <c r="K97" i="26" a="1"/>
  <c r="O114" i="26" a="1"/>
  <c r="AN140" i="26" a="1"/>
  <c r="K363" i="26" a="1"/>
  <c r="X95" i="26" a="1"/>
  <c r="AN176" i="26" a="1"/>
  <c r="N99" i="26" a="1"/>
  <c r="BL218" i="26" a="1"/>
  <c r="N91" i="26" a="1"/>
  <c r="X99" i="26" a="1"/>
  <c r="Y98" i="26" a="1"/>
  <c r="AN38" i="26" a="1"/>
  <c r="O246" i="26" a="1"/>
  <c r="AN279" i="26" a="1"/>
  <c r="Y54" i="26" a="1"/>
  <c r="Y153" i="26" a="1"/>
  <c r="Y59" i="26" a="1"/>
  <c r="L45" i="26" a="1"/>
  <c r="X218" i="26" a="1"/>
  <c r="Y276" i="26" a="1"/>
  <c r="X262" i="26" a="1"/>
  <c r="N66" i="26" a="1"/>
  <c r="AN12" i="26" a="1"/>
  <c r="AN317" i="26" a="1"/>
  <c r="N121" i="26" a="1"/>
  <c r="K55" i="26" a="1"/>
  <c r="AN61" i="26" a="1"/>
  <c r="X360" i="26" a="1"/>
  <c r="N61" i="26" a="1"/>
  <c r="Y100" i="26" a="1"/>
  <c r="X205" i="26" a="1"/>
  <c r="AN86" i="26" a="1"/>
  <c r="L261" i="26" a="1"/>
  <c r="L247" i="26" a="1"/>
  <c r="K13" i="26" a="1"/>
  <c r="L252" i="26" a="1"/>
  <c r="K160" i="26" a="1"/>
  <c r="L163" i="26" a="1"/>
  <c r="K18" i="26" a="1"/>
  <c r="L280" i="26" a="1"/>
  <c r="K157" i="26" a="1"/>
  <c r="K165" i="26" a="1"/>
  <c r="L155" i="26" a="1"/>
  <c r="L172" i="26" a="1"/>
  <c r="AN57" i="26" a="1"/>
  <c r="K10" i="26" a="1"/>
  <c r="X63" i="26" a="1"/>
  <c r="Y179" i="26" a="1"/>
  <c r="O190" i="26" a="1"/>
  <c r="O139" i="26" a="1"/>
  <c r="Y146" i="26" a="1"/>
  <c r="X81" i="26" a="1"/>
  <c r="AZ204" i="26" a="1"/>
  <c r="N124" i="26" a="1"/>
  <c r="N286" i="26" a="1"/>
  <c r="O96" i="26" a="1"/>
  <c r="N277" i="26" a="1"/>
  <c r="AN154" i="26" a="1"/>
  <c r="N104" i="26" a="1"/>
  <c r="Y263" i="26" a="1"/>
  <c r="N253" i="26" a="1"/>
  <c r="O243" i="26" a="1"/>
  <c r="O180" i="26" a="1"/>
  <c r="X270" i="26" a="1"/>
  <c r="X116" i="26" a="1"/>
  <c r="Y116" i="26" a="1"/>
  <c r="K232" i="26" a="1"/>
  <c r="L236" i="26" a="1"/>
  <c r="K277" i="26" a="1"/>
  <c r="K171" i="26" a="1"/>
  <c r="K49" i="26" a="1"/>
  <c r="L250" i="26" a="1"/>
  <c r="K248" i="26" a="1"/>
  <c r="L324" i="26" a="1"/>
  <c r="L245" i="26" a="1"/>
  <c r="X249" i="26" a="1"/>
  <c r="X232" i="26" a="1"/>
  <c r="L312" i="26" a="1"/>
  <c r="X91" i="26" a="1"/>
  <c r="O36" i="26" a="1"/>
  <c r="Y171" i="26" a="1"/>
  <c r="AN60" i="26" a="1"/>
  <c r="O248" i="26" a="1"/>
  <c r="AN94" i="26" a="1"/>
  <c r="X11" i="26" a="1"/>
  <c r="O213" i="26" a="1"/>
  <c r="L211" i="26" a="1"/>
  <c r="AN244" i="26" a="1"/>
  <c r="Y247" i="26" a="1"/>
  <c r="O280" i="26" a="1"/>
  <c r="AN87" i="26" a="1"/>
  <c r="Y35" i="26" a="1"/>
  <c r="AN166" i="26" a="1"/>
  <c r="O187" i="26" a="1"/>
  <c r="X346" i="26" a="1"/>
  <c r="Y346" i="26" a="1"/>
  <c r="O183" i="26" a="1"/>
  <c r="N123" i="26" a="1"/>
  <c r="AN92" i="26" a="1"/>
  <c r="BL230" i="26" a="1"/>
  <c r="N94" i="26" a="1"/>
  <c r="X295" i="26" a="1"/>
  <c r="AN295" i="26" a="1"/>
  <c r="N62" i="26" a="1"/>
  <c r="L151" i="26" a="1"/>
  <c r="L278" i="26" a="1"/>
  <c r="L15" i="26" a="1"/>
  <c r="K170" i="26" a="1"/>
  <c r="K162" i="26" a="1"/>
  <c r="L50" i="26" a="1"/>
  <c r="K218" i="26" a="1"/>
  <c r="L276" i="26" a="1"/>
  <c r="L47" i="26" a="1"/>
  <c r="L235" i="26" a="1"/>
  <c r="K251" i="26" a="1"/>
  <c r="L53" i="26" a="1"/>
  <c r="AN31" i="26" a="1"/>
  <c r="K212" i="26" a="1"/>
  <c r="L249" i="26" a="1"/>
  <c r="K243" i="26" a="1"/>
  <c r="BL211" i="26" a="1"/>
  <c r="Y101" i="26" a="1"/>
  <c r="Y245" i="26" a="1"/>
  <c r="X128" i="26" a="1"/>
  <c r="Y286" i="26" a="1"/>
  <c r="AN278" i="26" a="1"/>
  <c r="AN204" i="26" a="1"/>
  <c r="X204" i="26" a="1"/>
  <c r="AZ5" i="26" a="1"/>
  <c r="O188" i="26" a="1"/>
  <c r="N101" i="26" a="1"/>
  <c r="O141" i="26" a="1"/>
  <c r="O212" i="26" a="1"/>
  <c r="N295" i="26" a="1"/>
  <c r="X253" i="26" a="1"/>
  <c r="X277" i="26" a="1"/>
  <c r="Y184" i="26" a="1"/>
  <c r="N112" i="26" a="1"/>
  <c r="N122" i="26" a="1"/>
  <c r="X82" i="26" a="1"/>
  <c r="X165" i="26" a="1"/>
  <c r="N269" i="26" a="1"/>
  <c r="L154" i="26" a="1"/>
  <c r="L23" i="26" a="1"/>
  <c r="K76" i="26" a="1"/>
  <c r="L14" i="26" a="1"/>
  <c r="L231" i="26" a="1"/>
  <c r="K176" i="26" a="1"/>
  <c r="K180" i="26" a="1"/>
  <c r="L16" i="26" a="1"/>
  <c r="L77" i="26" a="1"/>
  <c r="L246" i="26" a="1"/>
  <c r="K75" i="26" a="1"/>
  <c r="K21" i="26" a="1"/>
  <c r="L322" i="26" a="1"/>
  <c r="K11" i="26" a="1"/>
  <c r="AN219" i="26" a="1"/>
  <c r="K262" i="26" a="1"/>
  <c r="Y114" i="26" a="1"/>
  <c r="Y140" i="26" a="1"/>
  <c r="N78" i="26" a="1"/>
  <c r="BL295" i="26" a="1"/>
  <c r="AN95" i="26" a="1"/>
  <c r="O176" i="26" a="1"/>
  <c r="K219" i="26" a="1"/>
  <c r="N86" i="26" a="1"/>
  <c r="AN99" i="26" a="1"/>
  <c r="O98" i="26" a="1"/>
  <c r="O38" i="26" a="1"/>
  <c r="N81" i="26" a="1"/>
  <c r="X246" i="26" a="1"/>
  <c r="O279" i="26" a="1"/>
  <c r="O54" i="26" a="1"/>
  <c r="X153" i="26" a="1"/>
  <c r="X59" i="26" a="1"/>
  <c r="AN276" i="26" a="1"/>
  <c r="Y262" i="26" a="1"/>
  <c r="Y12" i="26" a="1"/>
  <c r="N219" i="26" a="1"/>
  <c r="X317" i="26" a="1"/>
  <c r="X61" i="26" a="1"/>
  <c r="O360" i="26" a="1"/>
  <c r="AN360" i="26" a="1"/>
  <c r="AN100" i="26" a="1"/>
  <c r="O205" i="26" a="1"/>
  <c r="Y86" i="26" a="1"/>
  <c r="K261" i="26" a="1"/>
  <c r="K247" i="26" a="1"/>
  <c r="L13" i="26" a="1"/>
  <c r="K252" i="26" a="1"/>
  <c r="L160" i="26" a="1"/>
  <c r="K163" i="26" a="1"/>
  <c r="L18" i="26" a="1"/>
  <c r="K280" i="26" a="1"/>
  <c r="L157" i="26" a="1"/>
  <c r="L165" i="26" a="1"/>
  <c r="K155" i="26" a="1"/>
  <c r="K172" i="26" a="1"/>
  <c r="X57" i="26" a="1"/>
  <c r="K362" i="26" a="1"/>
  <c r="L10" i="26" a="1"/>
  <c r="Y63" i="26" a="1"/>
  <c r="X179" i="26" a="1"/>
  <c r="X190" i="26" a="1"/>
  <c r="Y190" i="26" a="1"/>
  <c r="AN139" i="26" a="1"/>
  <c r="BL146" i="26" a="1"/>
  <c r="AN146" i="26" a="1"/>
  <c r="K159" i="26" a="1"/>
  <c r="Y81" i="26" a="1"/>
  <c r="X96" i="26" a="1"/>
  <c r="O154" i="26" a="1"/>
  <c r="O263" i="26" a="1"/>
  <c r="Y243" i="26" a="1"/>
  <c r="X180" i="26" a="1"/>
  <c r="BL5" i="26" a="1"/>
  <c r="O5" i="26" a="1"/>
  <c r="AZ211" i="26" a="1"/>
  <c r="AZ243" i="26" a="1"/>
  <c r="N205" i="26" a="1"/>
  <c r="N268" i="26" a="1"/>
  <c r="AZ146" i="26" a="1"/>
  <c r="AN270" i="26" a="1"/>
  <c r="O116" i="26" a="1"/>
  <c r="N84" i="26" a="1"/>
  <c r="N41" i="26" a="1"/>
  <c r="L174" i="26" a="1"/>
  <c r="L158" i="26" a="1"/>
  <c r="K17" i="26" a="1"/>
  <c r="K237" i="26" a="1"/>
  <c r="L360" i="26" a="1"/>
  <c r="K44" i="26" a="1"/>
  <c r="K253" i="26" a="1"/>
  <c r="K166" i="26" a="1"/>
  <c r="K179" i="26" a="1"/>
  <c r="K324" i="26" a="1"/>
  <c r="O249" i="26" a="1"/>
  <c r="O232" i="26" a="1"/>
  <c r="AN91" i="26" a="1"/>
  <c r="Y36" i="26" a="1"/>
  <c r="X171" i="26" a="1"/>
  <c r="Y60" i="26" a="1"/>
  <c r="AN248" i="26" a="1"/>
  <c r="X94" i="26" a="1"/>
  <c r="Y11" i="26" a="1"/>
  <c r="Y213" i="26" a="1"/>
  <c r="O244" i="26" a="1"/>
  <c r="O247" i="26" a="1"/>
  <c r="Y280" i="26" a="1"/>
  <c r="N60" i="26" a="1"/>
  <c r="X211" i="26" a="1"/>
  <c r="O211" i="26" a="1"/>
  <c r="X87" i="26" a="1"/>
  <c r="AZ295" i="26" a="1"/>
  <c r="X35" i="26" a="1"/>
  <c r="Y166" i="26" a="1"/>
  <c r="X206" i="26" a="1"/>
  <c r="X230" i="26" a="1"/>
  <c r="O230" i="26" a="1"/>
  <c r="AN346" i="26" a="1"/>
  <c r="AN183" i="26" a="1"/>
  <c r="N95" i="26" a="1"/>
  <c r="N85" i="26" a="1"/>
  <c r="Y92" i="26" a="1"/>
  <c r="O295" i="26" a="1"/>
  <c r="N252" i="26" a="1"/>
  <c r="K151" i="26" a="1"/>
  <c r="K278" i="26" a="1"/>
  <c r="K15" i="26" a="1"/>
  <c r="L170" i="26" a="1"/>
  <c r="L162" i="26" a="1"/>
  <c r="K50" i="26" a="1"/>
  <c r="L218" i="26" a="1"/>
  <c r="K276" i="26" a="1"/>
  <c r="K47" i="26" a="1"/>
  <c r="K235" i="26" a="1"/>
  <c r="L251" i="26" a="1"/>
  <c r="K53" i="26" a="1"/>
  <c r="X31" i="26" a="1"/>
  <c r="K249" i="26" a="1"/>
  <c r="K323" i="26" a="1"/>
  <c r="X101" i="26" a="1"/>
  <c r="O245" i="26" a="1"/>
  <c r="O128" i="26" a="1"/>
  <c r="AN286" i="26" a="1"/>
  <c r="Y278" i="26" a="1"/>
  <c r="N296" i="26" a="1"/>
  <c r="Y188" i="26" a="1"/>
  <c r="X141" i="26" a="1"/>
  <c r="AN212" i="26" a="1"/>
  <c r="AN253" i="26" a="1"/>
  <c r="BL243" i="26" a="1"/>
  <c r="AN277" i="26" a="1"/>
  <c r="AN184" i="26" a="1"/>
  <c r="Y82" i="26" a="1"/>
  <c r="N247" i="26" a="1"/>
  <c r="N138" i="26" a="1"/>
  <c r="AN165" i="26" a="1"/>
  <c r="X252" i="26" a="1"/>
  <c r="AN269" i="26" a="1"/>
  <c r="O172" i="26" a="1"/>
  <c r="Y269" i="26" a="1"/>
  <c r="BA1" i="26" l="1"/>
  <c r="R133" i="26"/>
  <c r="S133" i="26" s="1"/>
  <c r="Y269" i="26"/>
  <c r="O172" i="26"/>
  <c r="Q172" i="26" s="1"/>
  <c r="S172" i="26" s="1"/>
  <c r="AN269" i="26"/>
  <c r="AL269" i="26" s="1"/>
  <c r="AM269" i="26" s="1"/>
  <c r="X252" i="26"/>
  <c r="AN165" i="26"/>
  <c r="AL165" i="26" s="1"/>
  <c r="AM165" i="26" s="1"/>
  <c r="N138" i="26"/>
  <c r="R138" i="26" s="1"/>
  <c r="N247" i="26"/>
  <c r="Y82" i="26"/>
  <c r="AN184" i="26"/>
  <c r="AL184" i="26" s="1"/>
  <c r="AM184" i="26" s="1"/>
  <c r="AN277" i="26"/>
  <c r="AL277" i="26" s="1"/>
  <c r="AM277" i="26" s="1"/>
  <c r="BL243" i="26"/>
  <c r="BJ243" i="26" s="1"/>
  <c r="AN253" i="26"/>
  <c r="AL253" i="26" s="1"/>
  <c r="AM253" i="26" s="1"/>
  <c r="AN212" i="26"/>
  <c r="AL212" i="26" s="1"/>
  <c r="AM212" i="26" s="1"/>
  <c r="X141" i="26"/>
  <c r="Y188" i="26"/>
  <c r="N296" i="26"/>
  <c r="R296" i="26" s="1"/>
  <c r="Y278" i="26"/>
  <c r="AN286" i="26"/>
  <c r="AL286" i="26" s="1"/>
  <c r="AM286" i="26" s="1"/>
  <c r="O128" i="26"/>
  <c r="O245" i="26"/>
  <c r="Q245" i="26" s="1"/>
  <c r="S245" i="26" s="1"/>
  <c r="X101" i="26"/>
  <c r="K323" i="26"/>
  <c r="K249" i="26"/>
  <c r="X31" i="26"/>
  <c r="K53" i="26"/>
  <c r="L251" i="26"/>
  <c r="K235" i="26"/>
  <c r="K47" i="26"/>
  <c r="K276" i="26"/>
  <c r="L218" i="26"/>
  <c r="K50" i="26"/>
  <c r="L162" i="26"/>
  <c r="L170" i="26"/>
  <c r="K15" i="26"/>
  <c r="K278" i="26"/>
  <c r="K151" i="26"/>
  <c r="N252" i="26"/>
  <c r="O295" i="26"/>
  <c r="Y92" i="26"/>
  <c r="N85" i="26"/>
  <c r="R85" i="26" s="1"/>
  <c r="N95" i="26"/>
  <c r="AN183" i="26"/>
  <c r="AL183" i="26" s="1"/>
  <c r="AM183" i="26" s="1"/>
  <c r="AN346" i="26"/>
  <c r="AL346" i="26" s="1"/>
  <c r="AM346" i="26" s="1"/>
  <c r="O230" i="26"/>
  <c r="Q230" i="26" s="1"/>
  <c r="S230" i="26" s="1"/>
  <c r="X230" i="26"/>
  <c r="X206" i="26"/>
  <c r="Y166" i="26"/>
  <c r="X35" i="26"/>
  <c r="AZ295" i="26"/>
  <c r="AX295" i="26" s="1"/>
  <c r="X87" i="26"/>
  <c r="O211" i="26"/>
  <c r="X211" i="26"/>
  <c r="N60" i="26"/>
  <c r="Y280" i="26"/>
  <c r="O247" i="26"/>
  <c r="O244" i="26"/>
  <c r="Y213" i="26"/>
  <c r="Y11" i="26"/>
  <c r="X94" i="26"/>
  <c r="AN248" i="26"/>
  <c r="AL248" i="26" s="1"/>
  <c r="AM248" i="26" s="1"/>
  <c r="Y60" i="26"/>
  <c r="X171" i="26"/>
  <c r="Y36" i="26"/>
  <c r="AN91" i="26"/>
  <c r="AL91" i="26" s="1"/>
  <c r="AM91" i="26" s="1"/>
  <c r="O232" i="26"/>
  <c r="Q232" i="26" s="1"/>
  <c r="S232" i="26" s="1"/>
  <c r="O249" i="26"/>
  <c r="Q249" i="26" s="1"/>
  <c r="S249" i="26" s="1"/>
  <c r="K324" i="26"/>
  <c r="K179" i="26"/>
  <c r="K166" i="26"/>
  <c r="K253" i="26"/>
  <c r="K44" i="26"/>
  <c r="L360" i="26"/>
  <c r="K237" i="26"/>
  <c r="K17" i="26"/>
  <c r="L158" i="26"/>
  <c r="L174" i="26"/>
  <c r="N41" i="26"/>
  <c r="R41" i="26" s="1"/>
  <c r="N84" i="26"/>
  <c r="R84" i="26" s="1"/>
  <c r="O116" i="26"/>
  <c r="Q116" i="26" s="1"/>
  <c r="S116" i="26" s="1"/>
  <c r="AN270" i="26"/>
  <c r="AL270" i="26" s="1"/>
  <c r="AM270" i="26" s="1"/>
  <c r="AZ146" i="26"/>
  <c r="AX146" i="26" s="1"/>
  <c r="N268" i="26"/>
  <c r="R268" i="26" s="1"/>
  <c r="N205" i="26"/>
  <c r="AZ243" i="26"/>
  <c r="AX243" i="26" s="1"/>
  <c r="AZ211" i="26"/>
  <c r="AX211" i="26" s="1"/>
  <c r="O5" i="26"/>
  <c r="Q5" i="26" s="1"/>
  <c r="S5" i="26" s="1"/>
  <c r="BL5" i="26"/>
  <c r="BJ5" i="26" s="1"/>
  <c r="X180" i="26"/>
  <c r="Y243" i="26"/>
  <c r="O263" i="26"/>
  <c r="Q263" i="26" s="1"/>
  <c r="S263" i="26" s="1"/>
  <c r="O154" i="26"/>
  <c r="Q154" i="26" s="1"/>
  <c r="S154" i="26" s="1"/>
  <c r="X96" i="26"/>
  <c r="Y81" i="26"/>
  <c r="K159" i="26"/>
  <c r="AN146" i="26"/>
  <c r="AL146" i="26" s="1"/>
  <c r="BL146" i="26"/>
  <c r="BJ146" i="26" s="1"/>
  <c r="AN139" i="26"/>
  <c r="AL139" i="26" s="1"/>
  <c r="AM139" i="26" s="1"/>
  <c r="Y190" i="26"/>
  <c r="X190" i="26"/>
  <c r="X179" i="26"/>
  <c r="Y63" i="26"/>
  <c r="L10" i="26"/>
  <c r="K362" i="26"/>
  <c r="X57" i="26"/>
  <c r="K172" i="26"/>
  <c r="K155" i="26"/>
  <c r="L165" i="26"/>
  <c r="L157" i="26"/>
  <c r="K280" i="26"/>
  <c r="L18" i="26"/>
  <c r="K163" i="26"/>
  <c r="L160" i="26"/>
  <c r="K252" i="26"/>
  <c r="L13" i="26"/>
  <c r="K247" i="26"/>
  <c r="K261" i="26"/>
  <c r="Y86" i="26"/>
  <c r="O205" i="26"/>
  <c r="AN100" i="26"/>
  <c r="AL100" i="26" s="1"/>
  <c r="AM100" i="26" s="1"/>
  <c r="AN360" i="26"/>
  <c r="AL360" i="26" s="1"/>
  <c r="AM360" i="26" s="1"/>
  <c r="O360" i="26"/>
  <c r="Q360" i="26" s="1"/>
  <c r="S360" i="26" s="1"/>
  <c r="X61" i="26"/>
  <c r="X317" i="26"/>
  <c r="N219" i="26"/>
  <c r="Y12" i="26"/>
  <c r="Y262" i="26"/>
  <c r="AN276" i="26"/>
  <c r="AL276" i="26" s="1"/>
  <c r="AM276" i="26" s="1"/>
  <c r="X59" i="26"/>
  <c r="X153" i="26"/>
  <c r="O54" i="26"/>
  <c r="O279" i="26"/>
  <c r="X246" i="26"/>
  <c r="N81" i="26"/>
  <c r="O38" i="26"/>
  <c r="O98" i="26"/>
  <c r="AN99" i="26"/>
  <c r="AL99" i="26" s="1"/>
  <c r="AM99" i="26" s="1"/>
  <c r="N86" i="26"/>
  <c r="K219" i="26"/>
  <c r="O176" i="26"/>
  <c r="Q176" i="26" s="1"/>
  <c r="S176" i="26" s="1"/>
  <c r="AN95" i="26"/>
  <c r="AL95" i="26" s="1"/>
  <c r="AM95" i="26" s="1"/>
  <c r="BL295" i="26"/>
  <c r="BJ295" i="26" s="1"/>
  <c r="N78" i="26"/>
  <c r="R78" i="26" s="1"/>
  <c r="Y140" i="26"/>
  <c r="Y114" i="26"/>
  <c r="K262" i="26"/>
  <c r="AN219" i="26"/>
  <c r="AL219" i="26" s="1"/>
  <c r="AM219" i="26" s="1"/>
  <c r="K11" i="26"/>
  <c r="L322" i="26"/>
  <c r="K21" i="26"/>
  <c r="K75" i="26"/>
  <c r="L246" i="26"/>
  <c r="L77" i="26"/>
  <c r="L16" i="26"/>
  <c r="K180" i="26"/>
  <c r="K176" i="26"/>
  <c r="L231" i="26"/>
  <c r="L14" i="26"/>
  <c r="K76" i="26"/>
  <c r="L23" i="26"/>
  <c r="L154" i="26"/>
  <c r="N269" i="26"/>
  <c r="X165" i="26"/>
  <c r="X82" i="26"/>
  <c r="N122" i="26"/>
  <c r="R122" i="26" s="1"/>
  <c r="N112" i="26"/>
  <c r="R112" i="26" s="1"/>
  <c r="Y184" i="26"/>
  <c r="X277" i="26"/>
  <c r="X253" i="26"/>
  <c r="N295" i="26"/>
  <c r="O212" i="26"/>
  <c r="O141" i="26"/>
  <c r="Q141" i="26" s="1"/>
  <c r="S141" i="26" s="1"/>
  <c r="N101" i="26"/>
  <c r="O188" i="26"/>
  <c r="Q188" i="26" s="1"/>
  <c r="S188" i="26" s="1"/>
  <c r="AZ5" i="26"/>
  <c r="AX5" i="26" s="1"/>
  <c r="X204" i="26"/>
  <c r="AN204" i="26"/>
  <c r="AL204" i="26" s="1"/>
  <c r="AN278" i="26"/>
  <c r="AL278" i="26" s="1"/>
  <c r="AM278" i="26" s="1"/>
  <c r="Y286" i="26"/>
  <c r="X128" i="26"/>
  <c r="Y245" i="26"/>
  <c r="Y101" i="26"/>
  <c r="BL211" i="26"/>
  <c r="BJ211" i="26" s="1"/>
  <c r="K243" i="26"/>
  <c r="L249" i="26"/>
  <c r="K212" i="26"/>
  <c r="AN31" i="26"/>
  <c r="AL31" i="26" s="1"/>
  <c r="AM31" i="26" s="1"/>
  <c r="L53" i="26"/>
  <c r="K251" i="26"/>
  <c r="L235" i="26"/>
  <c r="L47" i="26"/>
  <c r="L276" i="26"/>
  <c r="K218" i="26"/>
  <c r="L50" i="26"/>
  <c r="K162" i="26"/>
  <c r="K170" i="26"/>
  <c r="L15" i="26"/>
  <c r="L278" i="26"/>
  <c r="L151" i="26"/>
  <c r="N62" i="26"/>
  <c r="R62" i="26" s="1"/>
  <c r="AN295" i="26"/>
  <c r="AL295" i="26" s="1"/>
  <c r="X295" i="26"/>
  <c r="N94" i="26"/>
  <c r="BL230" i="26"/>
  <c r="BJ230" i="26" s="1"/>
  <c r="AN92" i="26"/>
  <c r="AL92" i="26" s="1"/>
  <c r="AM92" i="26" s="1"/>
  <c r="N123" i="26"/>
  <c r="R123" i="26" s="1"/>
  <c r="O183" i="26"/>
  <c r="Q183" i="26" s="1"/>
  <c r="S183" i="26" s="1"/>
  <c r="Y346" i="26"/>
  <c r="X346" i="26"/>
  <c r="O187" i="26"/>
  <c r="Q187" i="26" s="1"/>
  <c r="S187" i="26" s="1"/>
  <c r="AN166" i="26"/>
  <c r="AL166" i="26" s="1"/>
  <c r="AM166" i="26" s="1"/>
  <c r="Y35" i="26"/>
  <c r="AN87" i="26"/>
  <c r="AL87" i="26" s="1"/>
  <c r="AM87" i="26" s="1"/>
  <c r="O280" i="26"/>
  <c r="Q280" i="26" s="1"/>
  <c r="S280" i="26" s="1"/>
  <c r="Y247" i="26"/>
  <c r="AN244" i="26"/>
  <c r="AL244" i="26" s="1"/>
  <c r="AM244" i="26" s="1"/>
  <c r="L211" i="26"/>
  <c r="O213" i="26"/>
  <c r="Q213" i="26" s="1"/>
  <c r="S213" i="26" s="1"/>
  <c r="X11" i="26"/>
  <c r="AN94" i="26"/>
  <c r="AL94" i="26" s="1"/>
  <c r="AM94" i="26" s="1"/>
  <c r="O248" i="26"/>
  <c r="Q248" i="26" s="1"/>
  <c r="S248" i="26" s="1"/>
  <c r="AN60" i="26"/>
  <c r="AL60" i="26" s="1"/>
  <c r="AM60" i="26" s="1"/>
  <c r="Y171" i="26"/>
  <c r="O36" i="26"/>
  <c r="Q36" i="26" s="1"/>
  <c r="S36" i="26" s="1"/>
  <c r="X91" i="26"/>
  <c r="L312" i="26"/>
  <c r="X232" i="26"/>
  <c r="X249" i="26"/>
  <c r="L245" i="26"/>
  <c r="L324" i="26"/>
  <c r="K248" i="26"/>
  <c r="L250" i="26"/>
  <c r="K49" i="26"/>
  <c r="K171" i="26"/>
  <c r="K277" i="26"/>
  <c r="L236" i="26"/>
  <c r="K232" i="26"/>
  <c r="Y116" i="26"/>
  <c r="X116" i="26"/>
  <c r="X270" i="26"/>
  <c r="O180" i="26"/>
  <c r="Q180" i="26" s="1"/>
  <c r="S180" i="26" s="1"/>
  <c r="O243" i="26"/>
  <c r="N253" i="26"/>
  <c r="Y263" i="26"/>
  <c r="N104" i="26"/>
  <c r="R104" i="26" s="1"/>
  <c r="AN154" i="26"/>
  <c r="AL154" i="26" s="1"/>
  <c r="AM154" i="26" s="1"/>
  <c r="N277" i="26"/>
  <c r="O96" i="26"/>
  <c r="N286" i="26"/>
  <c r="N124" i="26"/>
  <c r="R124" i="26" s="1"/>
  <c r="AZ204" i="26"/>
  <c r="AX204" i="26" s="1"/>
  <c r="X81" i="26"/>
  <c r="Y146" i="26"/>
  <c r="O139" i="26"/>
  <c r="Q139" i="26" s="1"/>
  <c r="S139" i="26" s="1"/>
  <c r="O190" i="26"/>
  <c r="Q190" i="26" s="1"/>
  <c r="S190" i="26" s="1"/>
  <c r="Y179" i="26"/>
  <c r="X63" i="26"/>
  <c r="K10" i="26"/>
  <c r="AN57" i="26"/>
  <c r="AL57" i="26" s="1"/>
  <c r="AM57" i="26" s="1"/>
  <c r="L172" i="26"/>
  <c r="L155" i="26"/>
  <c r="K165" i="26"/>
  <c r="K157" i="26"/>
  <c r="L280" i="26"/>
  <c r="K18" i="26"/>
  <c r="L163" i="26"/>
  <c r="K160" i="26"/>
  <c r="L252" i="26"/>
  <c r="K13" i="26"/>
  <c r="L247" i="26"/>
  <c r="L261" i="26"/>
  <c r="AN86" i="26"/>
  <c r="AL86" i="26" s="1"/>
  <c r="AM86" i="26" s="1"/>
  <c r="X205" i="26"/>
  <c r="Y100" i="26"/>
  <c r="N61" i="26"/>
  <c r="X360" i="26"/>
  <c r="AN61" i="26"/>
  <c r="AL61" i="26" s="1"/>
  <c r="AM61" i="26" s="1"/>
  <c r="K55" i="26"/>
  <c r="N121" i="26"/>
  <c r="R121" i="26" s="1"/>
  <c r="AN317" i="26"/>
  <c r="AL317" i="26" s="1"/>
  <c r="AM317" i="26" s="1"/>
  <c r="AN12" i="26"/>
  <c r="AL12" i="26" s="1"/>
  <c r="AM12" i="26" s="1"/>
  <c r="N66" i="26"/>
  <c r="R66" i="26" s="1"/>
  <c r="X262" i="26"/>
  <c r="Y276" i="26"/>
  <c r="X218" i="26"/>
  <c r="L45" i="26"/>
  <c r="Y59" i="26"/>
  <c r="Y153" i="26"/>
  <c r="Y54" i="26"/>
  <c r="AN279" i="26"/>
  <c r="AL279" i="26" s="1"/>
  <c r="AM279" i="26" s="1"/>
  <c r="O246" i="26"/>
  <c r="Q246" i="26" s="1"/>
  <c r="S246" i="26" s="1"/>
  <c r="AN38" i="26"/>
  <c r="AL38" i="26" s="1"/>
  <c r="AM38" i="26" s="1"/>
  <c r="Y98" i="26"/>
  <c r="X99" i="26"/>
  <c r="N91" i="26"/>
  <c r="BL218" i="26"/>
  <c r="BJ218" i="26" s="1"/>
  <c r="N99" i="26"/>
  <c r="AN176" i="26"/>
  <c r="AL176" i="26" s="1"/>
  <c r="AM176" i="26" s="1"/>
  <c r="X95" i="26"/>
  <c r="K363" i="26"/>
  <c r="AN140" i="26"/>
  <c r="AL140" i="26" s="1"/>
  <c r="AM140" i="26" s="1"/>
  <c r="O114" i="26"/>
  <c r="K97" i="26"/>
  <c r="Y219" i="26"/>
  <c r="L11" i="26"/>
  <c r="K322" i="26"/>
  <c r="K260" i="26"/>
  <c r="K152" i="26"/>
  <c r="K164" i="26"/>
  <c r="L43" i="26"/>
  <c r="K12" i="26"/>
  <c r="L234" i="26"/>
  <c r="L348" i="26"/>
  <c r="K153" i="26"/>
  <c r="O252" i="26"/>
  <c r="X172" i="26"/>
  <c r="O269" i="26"/>
  <c r="Y252" i="26"/>
  <c r="Y165" i="26"/>
  <c r="AN82" i="26"/>
  <c r="AL82" i="26" s="1"/>
  <c r="AM82" i="26" s="1"/>
  <c r="N96" i="26"/>
  <c r="N272" i="26"/>
  <c r="R272" i="26" s="1"/>
  <c r="O184" i="26"/>
  <c r="Q184" i="26" s="1"/>
  <c r="S184" i="26" s="1"/>
  <c r="Y277" i="26"/>
  <c r="Y253" i="26"/>
  <c r="N274" i="26"/>
  <c r="R274" i="26" s="1"/>
  <c r="Y212" i="26"/>
  <c r="N38" i="26"/>
  <c r="Y141" i="26"/>
  <c r="X188" i="26"/>
  <c r="N275" i="26"/>
  <c r="R275" i="26" s="1"/>
  <c r="O204" i="26"/>
  <c r="Q204" i="26" s="1"/>
  <c r="S204" i="26" s="1"/>
  <c r="X278" i="26"/>
  <c r="O286" i="26"/>
  <c r="Y128" i="26"/>
  <c r="AN245" i="26"/>
  <c r="AL245" i="26" s="1"/>
  <c r="AM245" i="26" s="1"/>
  <c r="AN101" i="26"/>
  <c r="AL101" i="26" s="1"/>
  <c r="AM101" i="26" s="1"/>
  <c r="L243" i="26"/>
  <c r="L173" i="26"/>
  <c r="L212" i="26"/>
  <c r="O31" i="26"/>
  <c r="K20" i="26"/>
  <c r="K244" i="26"/>
  <c r="K129" i="26"/>
  <c r="L230" i="26"/>
  <c r="L335" i="26"/>
  <c r="K361" i="26"/>
  <c r="L336" i="26"/>
  <c r="K183" i="26"/>
  <c r="K161" i="26"/>
  <c r="L263" i="26"/>
  <c r="K19" i="26"/>
  <c r="L233" i="26"/>
  <c r="X92" i="26"/>
  <c r="N75" i="26"/>
  <c r="R75" i="26" s="1"/>
  <c r="X183" i="26"/>
  <c r="AN230" i="26"/>
  <c r="AL230" i="26" s="1"/>
  <c r="O206" i="26"/>
  <c r="Q206" i="26" s="1"/>
  <c r="AN206" i="26"/>
  <c r="AL206" i="26" s="1"/>
  <c r="AM206" i="26" s="1"/>
  <c r="X187" i="26"/>
  <c r="O166" i="26"/>
  <c r="Q166" i="26" s="1"/>
  <c r="S166" i="26" s="1"/>
  <c r="N212" i="26"/>
  <c r="AN35" i="26"/>
  <c r="AL35" i="26" s="1"/>
  <c r="AM35" i="26" s="1"/>
  <c r="O87" i="26"/>
  <c r="Y211" i="26"/>
  <c r="AN280" i="26"/>
  <c r="AL280" i="26" s="1"/>
  <c r="AM280" i="26" s="1"/>
  <c r="AM291" i="26" s="1"/>
  <c r="X247" i="26"/>
  <c r="X244" i="26"/>
  <c r="K211" i="26"/>
  <c r="AN213" i="26"/>
  <c r="AL213" i="26" s="1"/>
  <c r="AM213" i="26" s="1"/>
  <c r="AN11" i="26"/>
  <c r="AL11" i="26" s="1"/>
  <c r="AM11" i="26" s="1"/>
  <c r="O11" i="26"/>
  <c r="Q11" i="26" s="1"/>
  <c r="S11" i="26" s="1"/>
  <c r="O94" i="26"/>
  <c r="X248" i="26"/>
  <c r="X60" i="26"/>
  <c r="O171" i="26"/>
  <c r="Q171" i="26" s="1"/>
  <c r="S171" i="26" s="1"/>
  <c r="N76" i="26"/>
  <c r="R76" i="26" s="1"/>
  <c r="AN36" i="26"/>
  <c r="AL36" i="26" s="1"/>
  <c r="AM36" i="26" s="1"/>
  <c r="O91" i="26"/>
  <c r="K312" i="26"/>
  <c r="Y232" i="26"/>
  <c r="AN249" i="26"/>
  <c r="AL249" i="26" s="1"/>
  <c r="AM249" i="26" s="1"/>
  <c r="K245" i="26"/>
  <c r="L248" i="26"/>
  <c r="K250" i="26"/>
  <c r="L49" i="26"/>
  <c r="L171" i="26"/>
  <c r="L277" i="26"/>
  <c r="K236" i="26"/>
  <c r="L232" i="26"/>
  <c r="AN116" i="26"/>
  <c r="AL116" i="26" s="1"/>
  <c r="AM116" i="26" s="1"/>
  <c r="O270" i="26"/>
  <c r="Q270" i="26" s="1"/>
  <c r="S270" i="26" s="1"/>
  <c r="N276" i="26"/>
  <c r="K259" i="26"/>
  <c r="AN5" i="26"/>
  <c r="AL5" i="26" s="1"/>
  <c r="Y5" i="26"/>
  <c r="Y180" i="26"/>
  <c r="AN243" i="26"/>
  <c r="AL243" i="26" s="1"/>
  <c r="AN263" i="26"/>
  <c r="AL263" i="26" s="1"/>
  <c r="AM263" i="26" s="1"/>
  <c r="N358" i="26"/>
  <c r="R358" i="26" s="1"/>
  <c r="X154" i="26"/>
  <c r="N54" i="26"/>
  <c r="N119" i="26"/>
  <c r="R119" i="26" s="1"/>
  <c r="AN96" i="26"/>
  <c r="AL96" i="26" s="1"/>
  <c r="AM96" i="26" s="1"/>
  <c r="N243" i="26"/>
  <c r="N278" i="26"/>
  <c r="O81" i="26"/>
  <c r="X139" i="26"/>
  <c r="K169" i="26"/>
  <c r="O179" i="26"/>
  <c r="Q179" i="26" s="1"/>
  <c r="S179" i="26" s="1"/>
  <c r="O63" i="26"/>
  <c r="Q63" i="26" s="1"/>
  <c r="S63" i="26" s="1"/>
  <c r="Y57" i="26"/>
  <c r="L167" i="26"/>
  <c r="K156" i="26"/>
  <c r="K175" i="26"/>
  <c r="L279" i="26"/>
  <c r="L168" i="26"/>
  <c r="L337" i="26"/>
  <c r="L51" i="26"/>
  <c r="K22" i="26"/>
  <c r="X86" i="26"/>
  <c r="Y205" i="26"/>
  <c r="BL204" i="26"/>
  <c r="BJ204" i="26" s="1"/>
  <c r="X100" i="26"/>
  <c r="N87" i="26"/>
  <c r="N114" i="26"/>
  <c r="N100" i="26"/>
  <c r="O61" i="26"/>
  <c r="N283" i="26"/>
  <c r="R283" i="26" s="1"/>
  <c r="L55" i="26"/>
  <c r="Y317" i="26"/>
  <c r="X12" i="26"/>
  <c r="O262" i="26"/>
  <c r="Q262" i="26" s="1"/>
  <c r="S262" i="26" s="1"/>
  <c r="X276" i="26"/>
  <c r="Y218" i="26"/>
  <c r="K45" i="26"/>
  <c r="AN59" i="26"/>
  <c r="AL59" i="26" s="1"/>
  <c r="AM59" i="26" s="1"/>
  <c r="AN153" i="26"/>
  <c r="AL153" i="26" s="1"/>
  <c r="AM153" i="26" s="1"/>
  <c r="X54" i="26"/>
  <c r="X279" i="26"/>
  <c r="AN246" i="26"/>
  <c r="AL246" i="26" s="1"/>
  <c r="AM246" i="26" s="1"/>
  <c r="Y38" i="26"/>
  <c r="X98" i="26"/>
  <c r="O99" i="26"/>
  <c r="X176" i="26"/>
  <c r="O95" i="26"/>
  <c r="L363" i="26"/>
  <c r="X140" i="26"/>
  <c r="K184" i="26"/>
  <c r="X114" i="26"/>
  <c r="L97" i="26"/>
  <c r="L260" i="26"/>
  <c r="L152" i="26"/>
  <c r="L164" i="26"/>
  <c r="K43" i="26"/>
  <c r="L12" i="26"/>
  <c r="K234" i="26"/>
  <c r="K348" i="26"/>
  <c r="L153" i="26"/>
  <c r="Y172" i="26"/>
  <c r="AN172" i="26"/>
  <c r="AL172" i="26" s="1"/>
  <c r="AM172" i="26" s="1"/>
  <c r="X269" i="26"/>
  <c r="AN252" i="26"/>
  <c r="AL252" i="26" s="1"/>
  <c r="AM252" i="26" s="1"/>
  <c r="AZ230" i="26"/>
  <c r="AX230" i="26" s="1"/>
  <c r="O165" i="26"/>
  <c r="Q165" i="26" s="1"/>
  <c r="S165" i="26" s="1"/>
  <c r="O82" i="26"/>
  <c r="X184" i="26"/>
  <c r="O277" i="26"/>
  <c r="O253" i="26"/>
  <c r="N120" i="26"/>
  <c r="R120" i="26" s="1"/>
  <c r="N218" i="26"/>
  <c r="X212" i="26"/>
  <c r="AN141" i="26"/>
  <c r="AL141" i="26" s="1"/>
  <c r="AM141" i="26" s="1"/>
  <c r="AN188" i="26"/>
  <c r="AL188" i="26" s="1"/>
  <c r="AM188" i="26" s="1"/>
  <c r="Y204" i="26"/>
  <c r="O278" i="26"/>
  <c r="X286" i="26"/>
  <c r="AN128" i="26"/>
  <c r="AL128" i="26" s="1"/>
  <c r="AM128" i="26" s="1"/>
  <c r="X245" i="26"/>
  <c r="O101" i="26"/>
  <c r="N31" i="26"/>
  <c r="L323" i="26"/>
  <c r="K173" i="26"/>
  <c r="Y31" i="26"/>
  <c r="L20" i="26"/>
  <c r="L244" i="26"/>
  <c r="L129" i="26"/>
  <c r="K230" i="26"/>
  <c r="K335" i="26"/>
  <c r="L361" i="26"/>
  <c r="K336" i="26"/>
  <c r="L183" i="26"/>
  <c r="L161" i="26"/>
  <c r="K263" i="26"/>
  <c r="L19" i="26"/>
  <c r="K233" i="26"/>
  <c r="Y295" i="26"/>
  <c r="O92" i="26"/>
  <c r="Q92" i="26" s="1"/>
  <c r="S92" i="26" s="1"/>
  <c r="Y183" i="26"/>
  <c r="N281" i="26"/>
  <c r="R281" i="26" s="1"/>
  <c r="O346" i="26"/>
  <c r="Q346" i="26" s="1"/>
  <c r="S346" i="26" s="1"/>
  <c r="Y230" i="26"/>
  <c r="Y206" i="26"/>
  <c r="Y187" i="26"/>
  <c r="AN187" i="26"/>
  <c r="AL187" i="26" s="1"/>
  <c r="AM187" i="26" s="1"/>
  <c r="X166" i="26"/>
  <c r="O35" i="26"/>
  <c r="Q35" i="26" s="1"/>
  <c r="S35" i="26" s="1"/>
  <c r="Y87" i="26"/>
  <c r="AN211" i="26"/>
  <c r="AL211" i="26" s="1"/>
  <c r="X280" i="26"/>
  <c r="N211" i="26"/>
  <c r="AN247" i="26"/>
  <c r="AL247" i="26" s="1"/>
  <c r="AM247" i="26" s="1"/>
  <c r="Y244" i="26"/>
  <c r="N137" i="26"/>
  <c r="R137" i="26" s="1"/>
  <c r="X213" i="26"/>
  <c r="Y94" i="26"/>
  <c r="Y248" i="26"/>
  <c r="O60" i="26"/>
  <c r="AN171" i="26"/>
  <c r="AL171" i="26" s="1"/>
  <c r="AM171" i="26" s="1"/>
  <c r="X36" i="26"/>
  <c r="Y91" i="26"/>
  <c r="AN232" i="26"/>
  <c r="AL232" i="26" s="1"/>
  <c r="AM232" i="26" s="1"/>
  <c r="Y249" i="26"/>
  <c r="L179" i="26"/>
  <c r="L166" i="26"/>
  <c r="L253" i="26"/>
  <c r="L44" i="26"/>
  <c r="K360" i="26"/>
  <c r="L237" i="26"/>
  <c r="L17" i="26"/>
  <c r="K158" i="26"/>
  <c r="K174" i="26"/>
  <c r="N146" i="26"/>
  <c r="N105" i="26"/>
  <c r="R105" i="26" s="1"/>
  <c r="Y270" i="26"/>
  <c r="L259" i="26"/>
  <c r="X5" i="26"/>
  <c r="AN180" i="26"/>
  <c r="AL180" i="26" s="1"/>
  <c r="AM180" i="26" s="1"/>
  <c r="X243" i="26"/>
  <c r="X263" i="26"/>
  <c r="Y154" i="26"/>
  <c r="Y96" i="26"/>
  <c r="N118" i="26"/>
  <c r="R118" i="26" s="1"/>
  <c r="N77" i="26"/>
  <c r="R77" i="26" s="1"/>
  <c r="AN81" i="26"/>
  <c r="AL81" i="26" s="1"/>
  <c r="AM81" i="26" s="1"/>
  <c r="L159" i="26"/>
  <c r="N279" i="26"/>
  <c r="X146" i="26"/>
  <c r="O146" i="26"/>
  <c r="Y139" i="26"/>
  <c r="AN190" i="26"/>
  <c r="AL190" i="26" s="1"/>
  <c r="AM190" i="26" s="1"/>
  <c r="L169" i="26"/>
  <c r="AN179" i="26"/>
  <c r="AL179" i="26" s="1"/>
  <c r="AM179" i="26" s="1"/>
  <c r="AN63" i="26"/>
  <c r="AL63" i="26" s="1"/>
  <c r="AM63" i="26" s="1"/>
  <c r="L362" i="26"/>
  <c r="O57" i="26"/>
  <c r="Q57" i="26" s="1"/>
  <c r="S57" i="26" s="1"/>
  <c r="K167" i="26"/>
  <c r="L156" i="26"/>
  <c r="L175" i="26"/>
  <c r="K279" i="26"/>
  <c r="K168" i="26"/>
  <c r="K337" i="26"/>
  <c r="K51" i="26"/>
  <c r="L22" i="26"/>
  <c r="O86" i="26"/>
  <c r="AN205" i="26"/>
  <c r="AL205" i="26" s="1"/>
  <c r="AM205" i="26" s="1"/>
  <c r="N103" i="26"/>
  <c r="R103" i="26" s="1"/>
  <c r="O100" i="26"/>
  <c r="N128" i="26"/>
  <c r="AZ218" i="26"/>
  <c r="AX218" i="26" s="1"/>
  <c r="Y360" i="26"/>
  <c r="Y61" i="26"/>
  <c r="N82" i="26"/>
  <c r="N106" i="26"/>
  <c r="R106" i="26" s="1"/>
  <c r="O317" i="26"/>
  <c r="Q317" i="26" s="1"/>
  <c r="S317" i="26" s="1"/>
  <c r="O12" i="26"/>
  <c r="Q12" i="26" s="1"/>
  <c r="S12" i="26" s="1"/>
  <c r="N244" i="26"/>
  <c r="AN262" i="26"/>
  <c r="AL262" i="26" s="1"/>
  <c r="AM262" i="26" s="1"/>
  <c r="N125" i="26"/>
  <c r="R125" i="26" s="1"/>
  <c r="O276" i="26"/>
  <c r="AN218" i="26"/>
  <c r="AL218" i="26" s="1"/>
  <c r="O59" i="26"/>
  <c r="Q59" i="26" s="1"/>
  <c r="S59" i="26" s="1"/>
  <c r="O153" i="26"/>
  <c r="Q153" i="26" s="1"/>
  <c r="S153" i="26" s="1"/>
  <c r="AN54" i="26"/>
  <c r="AL54" i="26" s="1"/>
  <c r="AM54" i="26" s="1"/>
  <c r="Y279" i="26"/>
  <c r="Y246" i="26"/>
  <c r="N98" i="26"/>
  <c r="X38" i="26"/>
  <c r="AN98" i="26"/>
  <c r="AL98" i="26" s="1"/>
  <c r="AM98" i="26" s="1"/>
  <c r="Y99" i="26"/>
  <c r="L219" i="26"/>
  <c r="Y176" i="26"/>
  <c r="Y95" i="26"/>
  <c r="O140" i="26"/>
  <c r="Q140" i="26" s="1"/>
  <c r="S140" i="26" s="1"/>
  <c r="L184" i="26"/>
  <c r="AN114" i="26"/>
  <c r="AL114" i="26" s="1"/>
  <c r="AM114" i="26" s="1"/>
  <c r="L262" i="26"/>
  <c r="X219" i="26"/>
  <c r="L21" i="26"/>
  <c r="L75" i="26"/>
  <c r="K246" i="26"/>
  <c r="K77" i="26"/>
  <c r="K16" i="26"/>
  <c r="L180" i="26"/>
  <c r="L176" i="26"/>
  <c r="K231" i="26"/>
  <c r="K14" i="26"/>
  <c r="L76" i="26"/>
  <c r="K23" i="26"/>
  <c r="K154" i="26"/>
  <c r="AM264" i="26"/>
  <c r="BK364" i="26"/>
  <c r="BK199" i="26"/>
  <c r="BK200" i="26" s="1"/>
  <c r="AP200" i="26"/>
  <c r="AN200" i="26"/>
  <c r="AP304" i="26"/>
  <c r="AN304" i="26"/>
  <c r="BK264" i="26"/>
  <c r="BK303" i="26"/>
  <c r="BK304" i="26" s="1"/>
  <c r="AY224" i="26"/>
  <c r="AY226" i="26" s="1"/>
  <c r="BN220" i="26"/>
  <c r="AP6" i="26"/>
  <c r="BJ264" i="26"/>
  <c r="BL264" i="26" s="1"/>
  <c r="BB291" i="26"/>
  <c r="BL226" i="26"/>
  <c r="BN226" i="26"/>
  <c r="AP142" i="26"/>
  <c r="BN200" i="26"/>
  <c r="BL200" i="26"/>
  <c r="AM226" i="26"/>
  <c r="AZ200" i="26"/>
  <c r="BB200" i="26"/>
  <c r="BK24" i="26"/>
  <c r="AP239" i="26"/>
  <c r="AM24" i="26"/>
  <c r="BN264" i="26"/>
  <c r="BL304" i="26"/>
  <c r="BN304" i="26"/>
  <c r="AZ226" i="26"/>
  <c r="BB226" i="26"/>
  <c r="AM364" i="26"/>
  <c r="R313" i="26"/>
  <c r="S313" i="26" s="1"/>
  <c r="BB255" i="26"/>
  <c r="BK28" i="26"/>
  <c r="BK142" i="26" s="1"/>
  <c r="BJ142" i="26"/>
  <c r="BL142" i="26" s="1"/>
  <c r="AP220" i="26"/>
  <c r="BN207" i="26"/>
  <c r="AL291" i="26"/>
  <c r="AN291" i="26" s="1"/>
  <c r="AY142" i="26"/>
  <c r="AL264" i="26"/>
  <c r="AN264" i="26" s="1"/>
  <c r="AY24" i="26"/>
  <c r="AY195" i="26"/>
  <c r="R309" i="26"/>
  <c r="S309" i="26" s="1"/>
  <c r="BN24" i="26"/>
  <c r="AY264" i="26"/>
  <c r="BB207" i="26"/>
  <c r="R338" i="26"/>
  <c r="S338" i="26" s="1"/>
  <c r="AX195" i="26"/>
  <c r="AZ195" i="26" s="1"/>
  <c r="AL24" i="26"/>
  <c r="AN24" i="26" s="1"/>
  <c r="AP364" i="26"/>
  <c r="AX24" i="26"/>
  <c r="AZ24" i="26" s="1"/>
  <c r="AL226" i="26"/>
  <c r="AN226" i="26" s="1"/>
  <c r="AX142" i="26"/>
  <c r="AZ142" i="26" s="1"/>
  <c r="BJ24" i="26"/>
  <c r="BL24" i="26" s="1"/>
  <c r="BJ291" i="26"/>
  <c r="BL291" i="26" s="1"/>
  <c r="AP255" i="26"/>
  <c r="AL364" i="26"/>
  <c r="AN364" i="26" s="1"/>
  <c r="BJ364" i="26"/>
  <c r="BL364" i="26" s="1"/>
  <c r="AL195" i="26"/>
  <c r="AN195" i="26" s="1"/>
  <c r="AM151" i="26"/>
  <c r="AM195" i="26" s="1"/>
  <c r="BB304" i="26"/>
  <c r="AZ304" i="26"/>
  <c r="BB142" i="26"/>
  <c r="AX291" i="26"/>
  <c r="AZ291" i="26" s="1"/>
  <c r="BB24" i="26"/>
  <c r="AM199" i="26"/>
  <c r="AM200" i="26" s="1"/>
  <c r="AM303" i="26"/>
  <c r="AM304" i="26" s="1"/>
  <c r="AX264" i="26"/>
  <c r="AZ264" i="26" s="1"/>
  <c r="BK151" i="26"/>
  <c r="BK195" i="26" s="1"/>
  <c r="BJ195" i="26"/>
  <c r="BL195" i="26" s="1"/>
  <c r="AY308" i="26"/>
  <c r="AY364" i="26" s="1"/>
  <c r="AX364" i="26"/>
  <c r="AZ364" i="26" s="1"/>
  <c r="AY268" i="26"/>
  <c r="AY291" i="26" s="1"/>
  <c r="AP207" i="26"/>
  <c r="BK224" i="26"/>
  <c r="BK226" i="26" s="1"/>
  <c r="AM28" i="26"/>
  <c r="AM142" i="26" s="1"/>
  <c r="S206" i="26"/>
  <c r="AL142" i="26" l="1"/>
  <c r="AN142" i="26" s="1"/>
  <c r="AL220" i="26"/>
  <c r="AN220" i="26" s="1"/>
  <c r="AM218" i="26"/>
  <c r="AM220" i="26" s="1"/>
  <c r="R244" i="26"/>
  <c r="Q244" i="26"/>
  <c r="R82" i="26"/>
  <c r="Q82" i="26"/>
  <c r="S82" i="26" s="1"/>
  <c r="R128" i="26"/>
  <c r="Q128" i="26"/>
  <c r="Q146" i="26"/>
  <c r="R146" i="26"/>
  <c r="AL214" i="26"/>
  <c r="AN214" i="26" s="1"/>
  <c r="AM211" i="26"/>
  <c r="AM214" i="26" s="1"/>
  <c r="Q31" i="26"/>
  <c r="S31" i="26" s="1"/>
  <c r="R31" i="26"/>
  <c r="R87" i="26"/>
  <c r="Q87" i="26"/>
  <c r="S87" i="26" s="1"/>
  <c r="Q243" i="26"/>
  <c r="S243" i="26" s="1"/>
  <c r="R243" i="26"/>
  <c r="Q276" i="26"/>
  <c r="R276" i="26"/>
  <c r="AL239" i="26"/>
  <c r="AN239" i="26" s="1"/>
  <c r="AM230" i="26"/>
  <c r="AM239" i="26" s="1"/>
  <c r="Q96" i="26"/>
  <c r="R96" i="26"/>
  <c r="Q99" i="26"/>
  <c r="S99" i="26" s="1"/>
  <c r="R99" i="26"/>
  <c r="Q286" i="26"/>
  <c r="R286" i="26"/>
  <c r="AL299" i="26"/>
  <c r="AN299" i="26" s="1"/>
  <c r="AM295" i="26"/>
  <c r="AM299" i="26" s="1"/>
  <c r="AL207" i="26"/>
  <c r="AN207" i="26" s="1"/>
  <c r="AM204" i="26"/>
  <c r="AM207" i="26" s="1"/>
  <c r="Q101" i="26"/>
  <c r="S101" i="26" s="1"/>
  <c r="R101" i="26"/>
  <c r="R219" i="26"/>
  <c r="Q219" i="26"/>
  <c r="BJ147" i="26"/>
  <c r="BL147" i="26" s="1"/>
  <c r="BK146" i="26"/>
  <c r="BK147" i="26" s="1"/>
  <c r="AX255" i="26"/>
  <c r="AZ255" i="26" s="1"/>
  <c r="AY243" i="26"/>
  <c r="AY255" i="26" s="1"/>
  <c r="AY230" i="26"/>
  <c r="AY239" i="26" s="1"/>
  <c r="AX239" i="26"/>
  <c r="AZ239" i="26" s="1"/>
  <c r="Q38" i="26"/>
  <c r="R38" i="26"/>
  <c r="BJ220" i="26"/>
  <c r="BL220" i="26" s="1"/>
  <c r="BK218" i="26"/>
  <c r="BK220" i="26" s="1"/>
  <c r="BJ239" i="26"/>
  <c r="BL239" i="26" s="1"/>
  <c r="BK230" i="26"/>
  <c r="BK239" i="26" s="1"/>
  <c r="AL147" i="26"/>
  <c r="AN147" i="26" s="1"/>
  <c r="AM146" i="26"/>
  <c r="AM147" i="26" s="1"/>
  <c r="BJ6" i="26"/>
  <c r="BL6" i="26" s="1"/>
  <c r="BK5" i="26"/>
  <c r="BK6" i="26" s="1"/>
  <c r="Q205" i="26"/>
  <c r="S205" i="26" s="1"/>
  <c r="R205" i="26"/>
  <c r="BJ255" i="26"/>
  <c r="BL255" i="26" s="1"/>
  <c r="BK243" i="26"/>
  <c r="BK255" i="26" s="1"/>
  <c r="R247" i="26"/>
  <c r="Q247" i="26"/>
  <c r="Q98" i="26"/>
  <c r="R98" i="26"/>
  <c r="Q279" i="26"/>
  <c r="S279" i="26" s="1"/>
  <c r="R279" i="26"/>
  <c r="Q211" i="26"/>
  <c r="R211" i="26"/>
  <c r="Q218" i="26"/>
  <c r="S218" i="26" s="1"/>
  <c r="R218" i="26"/>
  <c r="Q100" i="26"/>
  <c r="R100" i="26"/>
  <c r="BJ207" i="26"/>
  <c r="BL207" i="26" s="1"/>
  <c r="BK204" i="26"/>
  <c r="BK207" i="26" s="1"/>
  <c r="AL6" i="26"/>
  <c r="AN6" i="26" s="1"/>
  <c r="AM5" i="26"/>
  <c r="AM6" i="26" s="1"/>
  <c r="Q91" i="26"/>
  <c r="S91" i="26" s="1"/>
  <c r="R91" i="26"/>
  <c r="Q61" i="26"/>
  <c r="S61" i="26" s="1"/>
  <c r="R61" i="26"/>
  <c r="AX207" i="26"/>
  <c r="AZ207" i="26" s="1"/>
  <c r="AY204" i="26"/>
  <c r="AY207" i="26" s="1"/>
  <c r="Q277" i="26"/>
  <c r="S277" i="26" s="1"/>
  <c r="R277" i="26"/>
  <c r="Q253" i="26"/>
  <c r="S253" i="26" s="1"/>
  <c r="R253" i="26"/>
  <c r="Q94" i="26"/>
  <c r="S94" i="26" s="1"/>
  <c r="R94" i="26"/>
  <c r="BJ214" i="26"/>
  <c r="BL214" i="26" s="1"/>
  <c r="BK211" i="26"/>
  <c r="BK214" i="26" s="1"/>
  <c r="AX6" i="26"/>
  <c r="AZ6" i="26" s="1"/>
  <c r="AY5" i="26"/>
  <c r="AY6" i="26" s="1"/>
  <c r="AX220" i="26"/>
  <c r="AZ220" i="26" s="1"/>
  <c r="AY218" i="26"/>
  <c r="AY220" i="26" s="1"/>
  <c r="Q114" i="26"/>
  <c r="S114" i="26" s="1"/>
  <c r="R114" i="26"/>
  <c r="R278" i="26"/>
  <c r="Q278" i="26"/>
  <c r="S278" i="26" s="1"/>
  <c r="Q54" i="26"/>
  <c r="S54" i="26" s="1"/>
  <c r="R54" i="26"/>
  <c r="AL255" i="26"/>
  <c r="AN255" i="26" s="1"/>
  <c r="AM243" i="26"/>
  <c r="AM255" i="26" s="1"/>
  <c r="Q212" i="26"/>
  <c r="S212" i="26" s="1"/>
  <c r="R212" i="26"/>
  <c r="Q295" i="26"/>
  <c r="R295" i="26"/>
  <c r="Q269" i="26"/>
  <c r="S269" i="26" s="1"/>
  <c r="R269" i="26"/>
  <c r="BJ299" i="26"/>
  <c r="BL299" i="26" s="1"/>
  <c r="BK295" i="26"/>
  <c r="BK299" i="26" s="1"/>
  <c r="R86" i="26"/>
  <c r="Q86" i="26"/>
  <c r="R81" i="26"/>
  <c r="Q81" i="26"/>
  <c r="S81" i="26" s="1"/>
  <c r="AX214" i="26"/>
  <c r="AZ214" i="26" s="1"/>
  <c r="AY211" i="26"/>
  <c r="AY214" i="26" s="1"/>
  <c r="AX147" i="26"/>
  <c r="AZ147" i="26" s="1"/>
  <c r="AY146" i="26"/>
  <c r="AY147" i="26" s="1"/>
  <c r="Q60" i="26"/>
  <c r="S60" i="26" s="1"/>
  <c r="R60" i="26"/>
  <c r="AX299" i="26"/>
  <c r="AZ299" i="26" s="1"/>
  <c r="AY295" i="26"/>
  <c r="AY299" i="26" s="1"/>
  <c r="Q95" i="26"/>
  <c r="S95" i="26" s="1"/>
  <c r="R95" i="26"/>
  <c r="R252" i="26"/>
  <c r="Q252" i="26"/>
  <c r="S252" i="26" s="1"/>
  <c r="S100" i="26" l="1"/>
  <c r="S211" i="26"/>
  <c r="S98" i="26"/>
  <c r="S38" i="26"/>
  <c r="S286" i="26"/>
  <c r="S96" i="26"/>
  <c r="S276" i="26"/>
  <c r="S247" i="26"/>
  <c r="S146" i="26"/>
  <c r="S295" i="26"/>
  <c r="S86" i="26"/>
  <c r="S219" i="26"/>
  <c r="S128" i="26"/>
  <c r="S244" i="26"/>
</calcChain>
</file>

<file path=xl/sharedStrings.xml><?xml version="1.0" encoding="utf-8"?>
<sst xmlns="http://schemas.openxmlformats.org/spreadsheetml/2006/main" count="75654" uniqueCount="696">
  <si>
    <t>Benefit-to-Cost Ratio</t>
  </si>
  <si>
    <t>TRC</t>
  </si>
  <si>
    <t>Selected_Vintages</t>
  </si>
  <si>
    <t>None</t>
  </si>
  <si>
    <t>First Year Net Savings | Energy Savings (kWh)</t>
  </si>
  <si>
    <t>Select_Prog_Outputs</t>
  </si>
  <si>
    <t>Lifetime Savings | Energy Savings (kWh)</t>
  </si>
  <si>
    <t>First Year Net Savings | Coinc. Demand Savings (kW)</t>
  </si>
  <si>
    <t>Spending ($)</t>
  </si>
  <si>
    <t>Custom Incentives</t>
  </si>
  <si>
    <t>Direct Installation</t>
  </si>
  <si>
    <t>Efficient Product Rebates</t>
  </si>
  <si>
    <t>Existing Residential</t>
  </si>
  <si>
    <t>New Residential</t>
  </si>
  <si>
    <t>Residential Efficient Products</t>
  </si>
  <si>
    <t>Select_Meas_Outputs</t>
  </si>
  <si>
    <t>11W Replacing 60W - MURB | Efficient Products Installation</t>
  </si>
  <si>
    <t>11W Replacing 60W | Efficient Products Installation</t>
  </si>
  <si>
    <t>18W Replacing 100W - MURB | Efficient Products Installation</t>
  </si>
  <si>
    <t>18W Replacing 100W | Efficient Products Installation</t>
  </si>
  <si>
    <t>18W Replacing 75W - MURB | Efficient Products Installation</t>
  </si>
  <si>
    <t>18W Replacing 75W | Efficient Products Installation</t>
  </si>
  <si>
    <t>5W Chandelier E12 - MURB | Efficient Products Installation</t>
  </si>
  <si>
    <t>5W Chandelier E12 | Efficient Products Installation</t>
  </si>
  <si>
    <t>7W G25 - MURB | Efficient Products Installation</t>
  </si>
  <si>
    <t>7W G25 | Efficient Products Installation</t>
  </si>
  <si>
    <t>7W GU10 Replacing 35W - MURB | Efficient Products Installation</t>
  </si>
  <si>
    <t>7W GU10 Replacing 35W | Efficient Products Installation</t>
  </si>
  <si>
    <t>7W GU10 Replacing 50W - MURB | Efficient Products Installation</t>
  </si>
  <si>
    <t>7W GU10 Replacing 50W | Efficient Products Installation</t>
  </si>
  <si>
    <t>9.5W Replacing 100W - MURB | Efficient Products Installation</t>
  </si>
  <si>
    <t>9.5W Replacing 100W | Efficient Products Installation</t>
  </si>
  <si>
    <t>9.5W Replacing 40W - MURB | Efficient Products Installation</t>
  </si>
  <si>
    <t>9.5W Replacing 40W | Efficient Products Installation</t>
  </si>
  <si>
    <t>9.5W Replacing 60W - MURB | Efficient Products Installation</t>
  </si>
  <si>
    <t>9.5W Replacing 60W | Efficient Products Installation</t>
  </si>
  <si>
    <t>9W Replacing 100W - MURB | Efficient Products Installation</t>
  </si>
  <si>
    <t>9W Replacing 100W | Efficient Products Installation</t>
  </si>
  <si>
    <t>9W Replacing 40W - MURB | Efficient Products Installation</t>
  </si>
  <si>
    <t>9W Replacing 40W | Efficient Products Installation</t>
  </si>
  <si>
    <t>9W Replacing 60W - MURB | Efficient Products Installation</t>
  </si>
  <si>
    <t>9W Replacing 60W | Efficient Products Installation</t>
  </si>
  <si>
    <t>Advanced Lighting Design (Performance Lighting) | Business Energy Rebates</t>
  </si>
  <si>
    <t>Advanced Lighting Design (Performance Lighting) | Small Business Energy Solutions</t>
  </si>
  <si>
    <t>Air-Entraining Air Nozzle  | Business Energy Rebates</t>
  </si>
  <si>
    <t>Air Conditioner retirement | Appliance Retirement</t>
  </si>
  <si>
    <t>Air Source Heat Pump (96kBTU/hr) | Business Energy Rebates</t>
  </si>
  <si>
    <t>Air Source Heat Pump (96kBTU/hr) | Small Business Energy Solutions</t>
  </si>
  <si>
    <t>ASHP and AWHP - Electrical | Green Heat</t>
  </si>
  <si>
    <t>Case Lighting for Sign Retrofits | Business Energy Rebates</t>
  </si>
  <si>
    <t>Case Lighting for Sign Retrofits | Small Business Energy Solutions</t>
  </si>
  <si>
    <t>CEE Tier 2 Commercial Washing Machine | Business Energy Rebates</t>
  </si>
  <si>
    <t>CEE Tier 2 Commercial Washing Machine | Small Business Energy Solutions</t>
  </si>
  <si>
    <t>CEE Tier 3 Commercial Washing Machine | Business Energy Rebates</t>
  </si>
  <si>
    <t>CEE Tier 3 Commercial Washing Machine | Small Business Energy Solutions</t>
  </si>
  <si>
    <t>Circulation Fan (Agriculture) | Business Energy Rebates</t>
  </si>
  <si>
    <t>Circulation Fan (Agriculture) | Small Business Energy Solutions</t>
  </si>
  <si>
    <t>Clothes-line | Instant Savings</t>
  </si>
  <si>
    <t>Cold Climate Air-Source Heat Pump (24kBTU/hr)   | Business Energy Rebates</t>
  </si>
  <si>
    <t>Cold Climate Air-Source Heat Pump (24kBTU/hr)   | Small Business Energy Solutions</t>
  </si>
  <si>
    <t>Cold Climate Air-Source Heat Pump (48kBTU/hr)   | Business Energy Rebates</t>
  </si>
  <si>
    <t>Cold Climate Air-Source Heat Pump (48kBTU/hr)   | Small Business Energy Solutions</t>
  </si>
  <si>
    <t>Cooler Night Covers for Display Cases  | Business Energy Rebates</t>
  </si>
  <si>
    <t>Cooler Night Covers for Display Cases  | Small Business Energy Solutions</t>
  </si>
  <si>
    <t xml:space="preserve">Custom Energy Efficiency | Custom Retrofit </t>
  </si>
  <si>
    <t>Cycling Refrigerated Air Dryer - 200 CFM  | Business Energy Rebates</t>
  </si>
  <si>
    <t>Cycling Refrigerated Air Dryer - 200 CFM  | Small Business Energy Solutions</t>
  </si>
  <si>
    <t>Cycling Refrigerated Air Dryer - 50 CFM | Business Energy Rebates</t>
  </si>
  <si>
    <t>Cycling Refrigerated Air Dryer - 50 CFM | Small Business Energy Solutions</t>
  </si>
  <si>
    <t>Dairy Scroll Compressor | Business Energy Rebates</t>
  </si>
  <si>
    <t>Dairy Scroll Compressor | Small Business Energy Solutions</t>
  </si>
  <si>
    <t>Daylighting Controls - Ceiling Mounted | Business Energy Rebates</t>
  </si>
  <si>
    <t>Daylighting Controls - Ceiling Mounted | Small Business Energy Solutions</t>
  </si>
  <si>
    <t>Daylighting Controls - Switch-Mounted | Business Energy Rebates</t>
  </si>
  <si>
    <t>Daylighting Controls - Switch-Mounted | Small Business Energy Solutions</t>
  </si>
  <si>
    <t>Dehumidifier | Instant Savings</t>
  </si>
  <si>
    <t>Dehumidifier replacement (Low income only) | Appliance Retirement</t>
  </si>
  <si>
    <t>Dehumidifier replacement (Low income only) | First Nations Home Retrofits</t>
  </si>
  <si>
    <t>Dimmer Switch | Instant Savings</t>
  </si>
  <si>
    <t>Discus or Scroll Refrigeration Compressor  | Business Energy Rebates</t>
  </si>
  <si>
    <t>Discus or Scroll Refrigeration Compressor  | Small Business Energy Solutions</t>
  </si>
  <si>
    <t>Door Heater Controls  | Business Energy Rebates</t>
  </si>
  <si>
    <t>Door Heater Controls  | Small Business Energy Solutions</t>
  </si>
  <si>
    <t>Double Heat Pad (Agriculture)  | Business Energy Rebates</t>
  </si>
  <si>
    <t>Double Heat Pad (Agriculture)  | Small Business Energy Solutions</t>
  </si>
  <si>
    <t>Downlight Luminaire (1200 lumen) | Small Business Energy Solutions</t>
  </si>
  <si>
    <t>Downlight Luminaire (3000 lumen) | Small Business Energy Solutions</t>
  </si>
  <si>
    <t>Downlight Luminaire (800 lumen) | Small Business Energy Solutions</t>
  </si>
  <si>
    <t>Drain Water Heat Recovery | First Nations Home Retrofits</t>
  </si>
  <si>
    <t>Drain Water Heat Recovery | Home Energy Assessment</t>
  </si>
  <si>
    <t>Dual Enthalpy Economizer Controls  | Business Energy Rebates</t>
  </si>
  <si>
    <t>Dual Enthalpy Economizer Controls  | Small Business Energy Solutions</t>
  </si>
  <si>
    <t>EC Motor for Refrigeration Applications | Business Energy Rebates1</t>
  </si>
  <si>
    <t>EC Motor for Refrigeration Applications | Business Energy Rebates2</t>
  </si>
  <si>
    <t>EC Motor for Refrigeration Applications | Small Business Energy Solutions1</t>
  </si>
  <si>
    <t>EC Motor for Refrigeration Applications | Small Business Energy Solutions2</t>
  </si>
  <si>
    <t>ECM Circulator Pump | Home Energy Assessment</t>
  </si>
  <si>
    <t>ECM Circulator Pump | Instant Savings</t>
  </si>
  <si>
    <t>Efficient clothes washer | Instant Savings</t>
  </si>
  <si>
    <t>Efficient refrigerator | Instant Savings</t>
  </si>
  <si>
    <t>Electric Combination Oven | Business Energy Rebates</t>
  </si>
  <si>
    <t>Electric Combination Oven | Small Business Energy Solutions</t>
  </si>
  <si>
    <t>Electric Combination Oven with Gas | Business Energy Rebates</t>
  </si>
  <si>
    <t>Electric Combination Oven with Gas | Small Business Energy Solutions</t>
  </si>
  <si>
    <t>Electric Convection Oven | Business Energy Rebates</t>
  </si>
  <si>
    <t>Electric Convection Oven | Small Business Energy Solutions</t>
  </si>
  <si>
    <t>Electric Convection Oven with Gas | Business Energy Rebates</t>
  </si>
  <si>
    <t>Electric Convection Oven with Gas | Small Business Energy Solutions</t>
  </si>
  <si>
    <t>Electric Fryer Replacement with Gas  | Business Energy Rebates</t>
  </si>
  <si>
    <t>Electric Fryer Replacement with Gas  | Small Business Energy Solutions</t>
  </si>
  <si>
    <t>Electric Griddle  | Business Energy Rebates</t>
  </si>
  <si>
    <t>Electric Griddle  | Small Business Energy Solutions</t>
  </si>
  <si>
    <t>Electric Griddle Replacement with Gas  | Business Energy Rebates</t>
  </si>
  <si>
    <t>Electric Griddle Replacement with Gas  | Small Business Energy Solutions</t>
  </si>
  <si>
    <t>Electric Steam Cooker  | Business Energy Rebates</t>
  </si>
  <si>
    <t>Electric Steam Cooker  | Small Business Energy Solutions</t>
  </si>
  <si>
    <t>Electric to Natural Gas - Water Heater  | Business Energy Rebates</t>
  </si>
  <si>
    <t>Electric to Natural Gas - Water Heater  | Small Business Energy Solutions</t>
  </si>
  <si>
    <t>Energy Management Information Systems  | EMIS</t>
  </si>
  <si>
    <t>ENERGY STAR Pool Pump  | Business Energy Rebates</t>
  </si>
  <si>
    <t>ENERGY STAR Pool Pump  | Small Business Energy Solutions</t>
  </si>
  <si>
    <t>ENERGY STAR Uninteruptible Power Supplies (UPS)  | Business Energy Rebates</t>
  </si>
  <si>
    <t>ENERGY STAR Uninteruptible Power Supplies (UPS)  | Small Business Energy Solutions</t>
  </si>
  <si>
    <t>ENERGY STAR Washing Machine | Business Energy Rebates</t>
  </si>
  <si>
    <t>ENERGY STAR Washing Machine | Small Business Energy Solutions</t>
  </si>
  <si>
    <t>Engine Block Heater Timer (Agriculture) | Business Energy Rebates</t>
  </si>
  <si>
    <t>Engine Block Heater Timer (Agriculture) | Small Business Energy Solutions</t>
  </si>
  <si>
    <t>Evaporator Fan Motor Controls  | Business Energy Rebates</t>
  </si>
  <si>
    <t>Evaporator Fan Motor Controls  | Small Business Energy Solutions</t>
  </si>
  <si>
    <t>Faucet Aerators - MURB | Efficient Products Installation</t>
  </si>
  <si>
    <t>Faucet Aerators | Efficient Products Installation</t>
  </si>
  <si>
    <t>Flood Luminaire (10000 lumen) | Business Energy Rebates</t>
  </si>
  <si>
    <t>Flood Luminaire (10000 lumen) | Small Business Energy Solutions</t>
  </si>
  <si>
    <t>Flood Luminaire (48000 lumen) | Business Energy Rebates</t>
  </si>
  <si>
    <t>Flood Luminaire (48000 lumen) | Small Business Energy Solutions</t>
  </si>
  <si>
    <t>Four Pin Replacement Lamps for CFLs | Business Energy Rebates</t>
  </si>
  <si>
    <t>Four Pin Replacement Lamps for CFLs | Small Business Energy Solutions</t>
  </si>
  <si>
    <t>Freezer replacement (Low income only) | Appliance Retirement</t>
  </si>
  <si>
    <t>Freezer replacement (Low income only) | First Nations Home Retrofits</t>
  </si>
  <si>
    <t>Freezer retirement | Appliance Retirement</t>
  </si>
  <si>
    <t>Fuel Pump Canopy Luminaire (4000 lumen) | Business Energy Rebates</t>
  </si>
  <si>
    <t>Fuel Pump Canopy Luminaire (4000 lumen) | Small Business Energy Solutions</t>
  </si>
  <si>
    <t>Fuel Pump Canopy Luminaire (8000 lumen) | Business Energy Rebates</t>
  </si>
  <si>
    <t>Fuel Pump Canopy Luminaire (8000 lumen) | Small Business Energy Solutions</t>
  </si>
  <si>
    <t>Full Size Hot Food Holding Cabinet  | Business Energy Rebates</t>
  </si>
  <si>
    <t>Full Size Hot Food Holding Cabinet  | Small Business Energy Solutions</t>
  </si>
  <si>
    <t>Glass Door Frezzer | Business Energy Rebates</t>
  </si>
  <si>
    <t>Glass Door Frezzer | Small Business Energy Solutions</t>
  </si>
  <si>
    <t>Glass Door Refrigerator  | Business Energy Rebates</t>
  </si>
  <si>
    <t>Glass Door Refrigerator  | Small Business Energy Solutions</t>
  </si>
  <si>
    <t>Ground Source Heat Pump (60kBTU/hr) | Business Energy Rebates</t>
  </si>
  <si>
    <t>Ground Source Heat Pump (60kBTU/hr) | Small Business Energy Solutions</t>
  </si>
  <si>
    <t>GSHP | Green Heat</t>
  </si>
  <si>
    <t>Heat Pump Clothes Dryer  | Business Energy Rebates</t>
  </si>
  <si>
    <t>Heat Pump Clothes Dryer  | Small Business Energy Solutions</t>
  </si>
  <si>
    <t>Heat Pump Water Heater | Business Energy Rebates</t>
  </si>
  <si>
    <t>Heat Pump Water Heater | Green Heat</t>
  </si>
  <si>
    <t>Heat Pump Water Heater | Home Energy Assessment</t>
  </si>
  <si>
    <t>Heat Pump Water Heater | Small Business Energy Solutions</t>
  </si>
  <si>
    <t>Heat Reclaimer Unit (Agriculture) | Business Energy Rebates</t>
  </si>
  <si>
    <t>Heat Reclaimer Unit (Agriculture) | Small Business Energy Solutions</t>
  </si>
  <si>
    <t>Heavy duty timer | Instant Savings</t>
  </si>
  <si>
    <t>High Bay Luminaire (15 000 lumen) | Business Energy Rebates</t>
  </si>
  <si>
    <t>High Bay Luminaire (15 000 lumen) | Small Business Energy Solutions</t>
  </si>
  <si>
    <t>High Bay Luminaire (35 000 lumen) | Business Energy Rebates</t>
  </si>
  <si>
    <t>High Bay Luminaire (35 000 lumen) | Small Business Energy Solutions</t>
  </si>
  <si>
    <t>High Bay Luminaire (60 000 lumen) | Business Energy Rebates</t>
  </si>
  <si>
    <t>High Bay Luminaire (60 000 lumen) | Small Business Energy Solutions</t>
  </si>
  <si>
    <t>High Efficiency Circulator Pump 1.5kW | Business Energy Rebates</t>
  </si>
  <si>
    <t>High Efficiency Circulator Pump 1.5kW | Small Business Energy Solutions</t>
  </si>
  <si>
    <t>High Efficiency Circulator Pump 100W | Business Energy Rebates</t>
  </si>
  <si>
    <t>High Efficiency Circulator Pump 100W | Small Business Energy Solutions</t>
  </si>
  <si>
    <t>High Efficiency Circulator Pump 300W | Business Energy Rebates</t>
  </si>
  <si>
    <t>High Efficiency Circulator Pump 300W | Small Business Energy Solutions</t>
  </si>
  <si>
    <t>High Volume Low Speed Fan (Agriculture)  | Business Energy Rebates</t>
  </si>
  <si>
    <t>High Volume Low Speed Fan (Agriculture)  | Small Business Energy Solutions</t>
  </si>
  <si>
    <t>Holiday Lights Exchange - MURB | Efficient Products Installation</t>
  </si>
  <si>
    <t>Holiday Lights Exchange | Efficient Products Installation</t>
  </si>
  <si>
    <t>Hot Water Tank Wrap - MURB | Efficient Products Installation</t>
  </si>
  <si>
    <t>Hot Water Tank Wrap | Efficient Products Installation</t>
  </si>
  <si>
    <t>HVAC Hotel Occupancy Sensor  | Business Energy Rebates</t>
  </si>
  <si>
    <t>HVAC Hotel Occupancy Sensor  | Small Business Energy Solutions</t>
  </si>
  <si>
    <t>Ice-Making Head | Business Energy Rebates</t>
  </si>
  <si>
    <t>Ice-Making Head | Small Business Energy Solutions</t>
  </si>
  <si>
    <t>Indoor motion sensor | Instant Savings</t>
  </si>
  <si>
    <t>Intelligent Freezer Defrost Controls | Business Energy Rebates</t>
  </si>
  <si>
    <t>Intelligent Freezer Defrost Controls | Small Business Energy Solutions</t>
  </si>
  <si>
    <t xml:space="preserve">Large Commercial/Industrial ETS System  | ETS Business Energy Rebates </t>
  </si>
  <si>
    <t>LED - ENERGY STAR Fixture with Motion Sensor | Instant Savings</t>
  </si>
  <si>
    <t>LED - ENERGY STAR Fixture without Motion Sensor | Instant Savings</t>
  </si>
  <si>
    <t>LED - Other | Instant Savings</t>
  </si>
  <si>
    <t>LED - R, BR and Decorative  | Instant Savings</t>
  </si>
  <si>
    <t>LED - Recessed downlight | Instant Savings</t>
  </si>
  <si>
    <t>LED Nightlights - MURB | Efficient Products Installation</t>
  </si>
  <si>
    <t>LED Nightlights | Efficient Products Installation</t>
  </si>
  <si>
    <t>LED Replacement Lamps for HID (10000 lumen) | Business Energy Rebates</t>
  </si>
  <si>
    <t>LED Replacement Lamps for HID (10000 lumen) | Small Business Energy Solutions</t>
  </si>
  <si>
    <t>LED Replacement Lamps for HID (4000 lumen) | Business Energy Rebates</t>
  </si>
  <si>
    <t>LED Replacement Lamps for HID (4000 lumen) | Small Business Energy Solutions</t>
  </si>
  <si>
    <t>LED Troffer (1x4)  | Business Energy Rebates</t>
  </si>
  <si>
    <t>LED Troffer (1x4)  | Small Business Energy Solutions</t>
  </si>
  <si>
    <t>LED Troffer (2x2) | Business Energy Rebates</t>
  </si>
  <si>
    <t>LED Troffer (2x2) | Small Business Energy Solutions</t>
  </si>
  <si>
    <t>LED Troffer (4x2) | Business Energy Rebates</t>
  </si>
  <si>
    <t>LED Troffer (4x2) | Small Business Energy Solutions</t>
  </si>
  <si>
    <t>LED Wall Sconce (1200 lumen) | Small Business Energy Solutions</t>
  </si>
  <si>
    <t>LED Wall Sconce (3000 lumen)  | Small Business Energy Solutions</t>
  </si>
  <si>
    <t>LED Wall Sconce (800 lumen) | Small Business Energy Solutions</t>
  </si>
  <si>
    <t>Linear Ambient Luminaire (10000 lumen) | Business Energy Rebates</t>
  </si>
  <si>
    <t>Linear Ambient Luminaire (10000 lumen) | Small Business Energy Solutions</t>
  </si>
  <si>
    <t>Linear Ambient Luminaire (2000 lumen) | Business Energy Rebates</t>
  </si>
  <si>
    <t>Linear Ambient Luminaire (2000 lumen) | Small Business Energy Solutions</t>
  </si>
  <si>
    <t>Linear Ambient Luminaire (4000 lumen) | Business Energy Rebates</t>
  </si>
  <si>
    <t>Linear Ambient Luminaire (4000 lumen) | Small Business Energy Solutions</t>
  </si>
  <si>
    <t>Linear Ambient Luminaire (8000 lumen) | Business Energy Rebates</t>
  </si>
  <si>
    <t>Linear Ambient Luminaire (8000 lumen) | Small Business Energy Solutions</t>
  </si>
  <si>
    <t>Linear Replacement Lamp (2 foot) | Business Energy Rebates</t>
  </si>
  <si>
    <t>Linear Replacement Lamp (2 foot) | Small Business Energy Solutions</t>
  </si>
  <si>
    <t>Linear Replacement Lamp (4 foot) | Business Energy Rebates</t>
  </si>
  <si>
    <t>Linear Replacement Lamp (4 foot) | Small Business Energy Solutions</t>
  </si>
  <si>
    <t>Low-bay Luminaire (10,000 lumen)  | Business Energy Rebates</t>
  </si>
  <si>
    <t>Low-bay Luminaire (10,000 lumen)  | Small Business Energy Solutions</t>
  </si>
  <si>
    <t>Low-bay Luminaire (5000 lumen) | Business Energy Rebates</t>
  </si>
  <si>
    <t>Low-bay Luminaire (5000 lumen) | Small Business Energy Solutions</t>
  </si>
  <si>
    <t>Low-flow showerhead - 0.5 gpm Reduction - MURB | Efficient Products Installation</t>
  </si>
  <si>
    <t>Low-flow showerhead - 0.5 gpm Reduction | Efficient Products Installation</t>
  </si>
  <si>
    <t>Low-flow showerhead - 1.0 gpm Reduction - MURB | Efficient Products Installation</t>
  </si>
  <si>
    <t>Low-flow showerhead - 1.0 gpm Reduction | Efficient Products Installation</t>
  </si>
  <si>
    <t>Low-flow showerhead -0.75 gpm Reduction - MURB | Efficient Products Installation</t>
  </si>
  <si>
    <t>Low-flow showerhead -0.75 gpm Reduction | Efficient Products Installation</t>
  </si>
  <si>
    <t>Low/Zero Energy Livestock Waterer | Business Energy Rebates</t>
  </si>
  <si>
    <t>Low/Zero Energy Livestock Waterer | Small Business Energy Solutions</t>
  </si>
  <si>
    <t>Luminaire Level Lighting Control (LLLC) - High Impact Application | Business Energy Rebates</t>
  </si>
  <si>
    <t>Luminaire Level Lighting Control (LLLC) - High Impact Application | Small Business Energy Solutions</t>
  </si>
  <si>
    <t>Luminaire Level Lighting Control (LLLC) - Low Impact Application | Business Energy Rebates</t>
  </si>
  <si>
    <t>Luminaire Level Lighting Control (LLLC) - Low Impact Application | Small Business Energy Solutions</t>
  </si>
  <si>
    <t xml:space="preserve">Medium Commercial ETS System  | ETS Business Energy Rebates </t>
  </si>
  <si>
    <t>Medium Commercial ETS System  | ETS Small Business Energy Solutions</t>
  </si>
  <si>
    <t>Milk Pre-cooler | Business Energy Rebates</t>
  </si>
  <si>
    <t>Milk Pre-cooler | Small Business Energy Solutions</t>
  </si>
  <si>
    <t>Mini freezer retirement | Appliance Retirement</t>
  </si>
  <si>
    <t>Mini fridge retirement | Appliance Retirement</t>
  </si>
  <si>
    <t>Motion sensor with dimmer switch | Instant Savings</t>
  </si>
  <si>
    <t>MSHP - Fully Electrical | Green Heat</t>
  </si>
  <si>
    <t>MSHP - Mainly Electrical | Green Heat</t>
  </si>
  <si>
    <t>Multi-Tank Conveyor Dishwasher - High Temp  | Business Energy Rebates</t>
  </si>
  <si>
    <t>Multi-Tank Conveyor Dishwasher - High Temp  | Small Business Energy Solutions</t>
  </si>
  <si>
    <t>Multi-Tank Conveyor Dishwasher - Low Temp  | Business Energy Rebates</t>
  </si>
  <si>
    <t>Multi-Tank Conveyor Dishwasher - Low Temp  | Small Business Energy Solutions</t>
  </si>
  <si>
    <t>Natural Barn Ventiliation - Summer Only | Business Energy Rebates</t>
  </si>
  <si>
    <t>Natural Barn Ventiliation - Summer Only | Small Business Energy Solutions</t>
  </si>
  <si>
    <t>Natural Barn Ventiliation - Year-Round | Business Energy Rebates</t>
  </si>
  <si>
    <t>Natural Barn Ventiliation - Year-Round | Small Business Energy Solutions</t>
  </si>
  <si>
    <t>Natural Gas Conversion - Commercial Electric Clothes Dryer | Business Energy Rebates</t>
  </si>
  <si>
    <t>Natural Gas Conversion - Commercial Electric Clothes Dryer | Small Business Energy Solutions</t>
  </si>
  <si>
    <t>Networked/ Connected - Indoor LED Lamp | Instant Savings</t>
  </si>
  <si>
    <t>Networked/Connected - High Impact Application | Business Energy Rebates</t>
  </si>
  <si>
    <t>Networked/Connected - High Impact Application | Small Business Energy Solutions</t>
  </si>
  <si>
    <t>Networked/Connected - Low Impact Application | Business Energy Rebates</t>
  </si>
  <si>
    <t>Networked/Connected - Low Impact Application | Small Business Energy Solutions</t>
  </si>
  <si>
    <t>No-Loss Drain  | Business Energy Rebates</t>
  </si>
  <si>
    <t>No-Loss Drain  | Small Business Energy Solutions</t>
  </si>
  <si>
    <t>Occupancy Sensor  (Ceiling Mounted)  | Business Energy Rebates</t>
  </si>
  <si>
    <t>Occupancy Sensor  (Ceiling Mounted)  | Small Business Energy Solutions</t>
  </si>
  <si>
    <t>Occupancy Sensor  (Wall Mounted)  | Business Energy Rebates</t>
  </si>
  <si>
    <t>Occupancy Sensor  (Wall Mounted)  | Small Business Energy Solutions</t>
  </si>
  <si>
    <t>Occupancy Sensor (Exterior)  | Business Energy Rebates</t>
  </si>
  <si>
    <t>Occupancy Sensor (Exterior)  | Small Business Energy Solutions</t>
  </si>
  <si>
    <t>Open to Closed Cooler Conversion  | Business Energy Rebates</t>
  </si>
  <si>
    <t>Open to Closed Cooler Conversion  | Small Business Energy Solutions</t>
  </si>
  <si>
    <t>Outdoor motion sensor | Instant Savings</t>
  </si>
  <si>
    <t>Outside Air Economizer | Business Energy Rebates</t>
  </si>
  <si>
    <t>Outside Air Economizer | Small Business Energy Solutions</t>
  </si>
  <si>
    <t>Packaged Terminal Heat Pump (12kBTU/hr)  | Business Energy Rebates</t>
  </si>
  <si>
    <t>Packaged Terminal Heat Pump (12kBTU/hr)  | Small Business Energy Solutions</t>
  </si>
  <si>
    <t>Parking Garage Luminaire (4000 lumen) | Business Energy Rebates</t>
  </si>
  <si>
    <t>Parking Garage Luminaire (4000 lumen) | Small Business Energy Solutions</t>
  </si>
  <si>
    <t>Parking Garage Luminaire (8000 lumen) | Business Energy Rebates</t>
  </si>
  <si>
    <t>Parking Garage Luminaire (8000 lumen) | Small Business Energy Solutions</t>
  </si>
  <si>
    <t>Pellet Boiler/Furnace | Green Heat</t>
  </si>
  <si>
    <t>Pellet Stove | Green Heat</t>
  </si>
  <si>
    <t>Pipe Insulation - MURB | Efficient Products Installation</t>
  </si>
  <si>
    <t>Pipe Insulation | Efficient Products Installation</t>
  </si>
  <si>
    <t>Pole/Arm-Mounted Area Luminaire (20000 lumen) | Business Energy Rebates</t>
  </si>
  <si>
    <t>Pole/Arm-Mounted Area Luminaire (20000 lumen) | Small Business Energy Solutions</t>
  </si>
  <si>
    <t>Pole/Arm-Mounted Area Luminaire (4000 lumen) | Business Energy Rebates</t>
  </si>
  <si>
    <t>Pole/Arm-Mounted Area Luminaire (4000 lumen) | Small Business Energy Solutions</t>
  </si>
  <si>
    <t>Pole/Arm-Mounted Area Luminaire (60000 lumen) | Business Energy Rebates</t>
  </si>
  <si>
    <t>Pole/Arm-Mounted Area Luminaire (60000 lumen) | Small Business Energy Solutions</t>
  </si>
  <si>
    <t>Pole/Arm-Mounted Decorative Luminaire (1500 lumen) | Business Energy Rebates</t>
  </si>
  <si>
    <t>Pole/Arm-Mounted Decorative Luminaire (1500 lumen) | Small Business Energy Solutions</t>
  </si>
  <si>
    <t>Pole/Arm-Mounted Decorative Luminaire (5000 lumen) | Business Energy Rebates</t>
  </si>
  <si>
    <t>Pole/Arm-Mounted Decorative Luminaire (5000 lumen) | Small Business Energy Solutions</t>
  </si>
  <si>
    <t>Pot, Pan and Utensil Dishwasher - High Temp  | Business Energy Rebates</t>
  </si>
  <si>
    <t>Pot, Pan and Utensil Dishwasher - High Temp  | Small Business Energy Solutions</t>
  </si>
  <si>
    <t>Power bar with timer | Instant Savings</t>
  </si>
  <si>
    <t>Premium High Bay Luminaire (15 000 lumen) | Business Energy Rebates</t>
  </si>
  <si>
    <t>Premium High Bay Luminaire (15 000 lumen) | Small Business Energy Solutions</t>
  </si>
  <si>
    <t>Premium High Bay Luminaire (35 000 lumen) | Business Energy Rebates</t>
  </si>
  <si>
    <t>Premium High Bay Luminaire (35 000 lumen) | Small Business Energy Solutions</t>
  </si>
  <si>
    <t>Premium High Bay Luminaire (60 000 lumen) | Business Energy Rebates</t>
  </si>
  <si>
    <t>Premium High Bay Luminaire (60 000 lumen) | Small Business Energy Solutions</t>
  </si>
  <si>
    <t>Refrigerated Case Luminaire | Business Energy Rebates</t>
  </si>
  <si>
    <t>Refrigerated Case Luminaire | Small Business Energy Solutions</t>
  </si>
  <si>
    <t>Refrigerated Vending Machine Controls  | Business Energy Rebates</t>
  </si>
  <si>
    <t>Refrigerated Vending Machine Controls  | Small Business Energy Solutions</t>
  </si>
  <si>
    <t>Refrigerator replacement (Low income only) | Appliance Retirement</t>
  </si>
  <si>
    <t>Refrigerator replacement (Low income only) | First Nations Home Retrofits</t>
  </si>
  <si>
    <t>Refrigerator retirement | Appliance Retirement</t>
  </si>
  <si>
    <t>Remote Condensing Unit  | Business Energy Rebates</t>
  </si>
  <si>
    <t>Remote Condensing Unit  | Small Business Energy Solutions</t>
  </si>
  <si>
    <t>Residential ETS System (Central)  | ETS Green Heat</t>
  </si>
  <si>
    <t>Residential ETS System (Central)  | ETS Home Energy Assessment</t>
  </si>
  <si>
    <t>Residential ETS System (Room)  | ETS Green Heat</t>
  </si>
  <si>
    <t>Residential ETS System (Room)  | ETS Home Energy Assessment</t>
  </si>
  <si>
    <t>Room air purifier | Instant Savings</t>
  </si>
  <si>
    <t>Self-Contained Ice Maker  | Business Energy Rebates</t>
  </si>
  <si>
    <t>Self-Contained Ice Maker  | Small Business Energy Solutions</t>
  </si>
  <si>
    <t>Server-based Power Management Software  | Business Energy Rebates</t>
  </si>
  <si>
    <t>Server-based Power Management Software  | Small Business Energy Solutions</t>
  </si>
  <si>
    <t>Server Virtualization and Decommissioning  | Business Energy Rebates</t>
  </si>
  <si>
    <t>Server Virtualization and Decommissioning  | Small Business Energy Solutions</t>
  </si>
  <si>
    <t>Single-Tank Door type Dishwasher - High Temp  | Business Energy Rebates</t>
  </si>
  <si>
    <t>Single-Tank Door type Dishwasher - High Temp  | Small Business Energy Solutions</t>
  </si>
  <si>
    <t>Single-Tank Door type Dishwasher - Low Temp  | Business Energy Rebates</t>
  </si>
  <si>
    <t>Single-Tank Door type Dishwasher - Low Temp  | Small Business Energy Solutions</t>
  </si>
  <si>
    <t>Single -Tank Conveyor Dishwasher - High Temp  | Business Energy Rebates</t>
  </si>
  <si>
    <t>Single -Tank Conveyor Dishwasher - High Temp  | Small Business Energy Solutions</t>
  </si>
  <si>
    <t>Single -Tank Conveyor Dishwasher - Low Temp  | Business Energy Rebates</t>
  </si>
  <si>
    <t>Single -Tank Conveyor Dishwasher - Low Temp  | Small Business Energy Solutions</t>
  </si>
  <si>
    <t>Single Heat Pad (Agriculture) | Business Energy Rebates</t>
  </si>
  <si>
    <t>Single Heat Pad (Agriculture) | Small Business Energy Solutions</t>
  </si>
  <si>
    <t xml:space="preserve">Small Commercial ETS Sytem  | ETS Business Energy Rebates </t>
  </si>
  <si>
    <t>Small Commercial ETS Sytem  | ETS Small Business Energy Solutions</t>
  </si>
  <si>
    <t>Smart power bar | Instant Savings</t>
  </si>
  <si>
    <t>Smart Power Controllers - MURB | Efficient Products Installation</t>
  </si>
  <si>
    <t>Smart Power Controllers | Efficient Products Installation</t>
  </si>
  <si>
    <t>Solar air heating | Green Heat</t>
  </si>
  <si>
    <t>Solar air heating | Home Energy Assessment</t>
  </si>
  <si>
    <t>Solar DHW System  | Business Energy Rebates</t>
  </si>
  <si>
    <t>Solar DHW System  | Small Business Energy Solutions</t>
  </si>
  <si>
    <t>Solar Domestic Hot Water | Green Heat</t>
  </si>
  <si>
    <t>Solar Domestic Hot Water | Home Energy Assessment</t>
  </si>
  <si>
    <t>Solid Door Freezer | Business Energy Rebates</t>
  </si>
  <si>
    <t>Solid Door Freezer | Small Business Energy Solutions</t>
  </si>
  <si>
    <t>Solid Door Refrigerator  | Business Energy Rebates</t>
  </si>
  <si>
    <t>Solid Door Refrigerator  | Small Business Energy Solutions</t>
  </si>
  <si>
    <t>Stairwell and Passageway Luminaire  | Business Energy Rebates</t>
  </si>
  <si>
    <t>Stairwell and Passageway Luminaire  | Small Business Energy Solutions</t>
  </si>
  <si>
    <t>Standard Capacity Electric Fryer  | Business Energy Rebates</t>
  </si>
  <si>
    <t>Standard Capacity Electric Fryer  | Small Business Energy Solutions</t>
  </si>
  <si>
    <t>Strategic Energy Management  | SEM</t>
  </si>
  <si>
    <t>Strip-Curtains for Display Cases  | Business Energy Rebates</t>
  </si>
  <si>
    <t>Strip-Curtains for Display Cases  | Small Business Energy Solutions</t>
  </si>
  <si>
    <t>Track/Mono-point Direction Luminaire | Business Energy Rebates</t>
  </si>
  <si>
    <t>Track/Mono-point Direction Luminaire | Small Business Energy Solutions</t>
  </si>
  <si>
    <t>Unconverted D | Home Energy Assessment</t>
  </si>
  <si>
    <t>Under-Counter Dishwasher - HighTemp  | Business Energy Rebates</t>
  </si>
  <si>
    <t>Under-Counter Dishwasher - HighTemp  | Small Business Energy Solutions</t>
  </si>
  <si>
    <t>Under-Counter Dishwasher - Low Temp  | Business Energy Rebates</t>
  </si>
  <si>
    <t>Under-Counter Dishwasher - Low Temp  | Small Business Energy Solutions</t>
  </si>
  <si>
    <t>Variable Speed Kitchen Exhuast Fan  | Business Energy Rebates</t>
  </si>
  <si>
    <t>Variable Speed Kitchen Exhuast Fan  | Small Business Energy Solutions</t>
  </si>
  <si>
    <t>Ventilation Fan (Agriculture) | Business Energy Rebates</t>
  </si>
  <si>
    <t>Ventilation Fan (Agriculture) | Small Business Energy Solutions</t>
  </si>
  <si>
    <t>VFD - 10 hp - Institutional - Make-up Air Fan | Business Energy Rebates</t>
  </si>
  <si>
    <t>VFD - 10 hp - Institutional - Make-up Air Fan | Small Business Energy Solutions</t>
  </si>
  <si>
    <t>VFD - 10 hp - Retail - Supply Fan  | Business Energy Rebates</t>
  </si>
  <si>
    <t>VFD - 10 hp - Retail - Supply Fan  | Small Business Energy Solutions</t>
  </si>
  <si>
    <t>VFD - 20 hp - Institutional - Chilled Water Pump | Business Energy Rebates</t>
  </si>
  <si>
    <t>VFD - 20 hp - Institutional - Chilled Water Pump | Small Business Energy Solutions</t>
  </si>
  <si>
    <t>VFD - 20 hp - Retail - Exhaust Fan  | Business Energy Rebates</t>
  </si>
  <si>
    <t>VFD - 20 hp - Retail - Exhaust Fan  | Small Business Energy Solutions</t>
  </si>
  <si>
    <t>VFD - 30 hp - Institutional - Make-up Air Fan | Business Energy Rebates</t>
  </si>
  <si>
    <t>VFD - 30 hp - Institutional - Make-up Air Fan | Small Business Energy Solutions</t>
  </si>
  <si>
    <t>VFD - 30 hp - Retail - Supply Fan  | Business Energy Rebates</t>
  </si>
  <si>
    <t>VFD - 30 hp - Retail - Supply Fan  | Small Business Energy Solutions</t>
  </si>
  <si>
    <t>VFD - 40  hp - Warehousing - Exhaust Fan  | Business Energy Rebates</t>
  </si>
  <si>
    <t>VFD - 40  hp - Warehousing - Exhaust Fan  | Small Business Energy Solutions</t>
  </si>
  <si>
    <t>VFD - 5 hp - Institutional - Chilled Water Pump | Business Energy Rebates</t>
  </si>
  <si>
    <t>VFD - 5 hp - Institutional - Chilled Water Pump | Small Business Energy Solutions</t>
  </si>
  <si>
    <t>VFD - 5 hp - Retail - Exhaust Fan  | Business Energy Rebates</t>
  </si>
  <si>
    <t>VFD - 5 hp - Retail - Exhaust Fan  | Small Business Energy Solutions</t>
  </si>
  <si>
    <t>VFD Milk Transfer Pump  | Business Energy Rebates</t>
  </si>
  <si>
    <t>VFD Milk Transfer Pump  | Small Business Energy Solutions</t>
  </si>
  <si>
    <t>VFD Milk Vacuum Pump | Business Energy Rebates</t>
  </si>
  <si>
    <t>VFD Milk Vacuum Pump | Small Business Energy Solutions</t>
  </si>
  <si>
    <t>Wall Mounted Area Luminaire (1000 lumen) | Business Energy Rebates</t>
  </si>
  <si>
    <t>Wall Mounted Area Luminaire (1000 lumen) | Small Business Energy Solutions</t>
  </si>
  <si>
    <t>Wall Mounted Area Luminaire (10000 lumen) | Business Energy Rebates</t>
  </si>
  <si>
    <t>Wall Mounted Area Luminaire (10000 lumen) | Small Business Energy Solutions</t>
  </si>
  <si>
    <t>Wall Mounted Area Luminaire (50000 lumen) | Business Energy Rebates</t>
  </si>
  <si>
    <t>Wall Mounted Area Luminaire (50000 lumen) | Small Business Energy Solutions</t>
  </si>
  <si>
    <t>Wall Wash Luminaire (1000 lumen) | Business Energy Rebates</t>
  </si>
  <si>
    <t>Wall Wash Luminaire (1000 lumen) | Small Business Energy Solutions</t>
  </si>
  <si>
    <t>Wall wash luminaire (1500 lumen) | Business Energy Rebates</t>
  </si>
  <si>
    <t>Wall wash luminaire (1500 lumen) | Small Business Energy Solutions</t>
  </si>
  <si>
    <t>Whole Home - tier 0 (22% better than code on average) | New Home Construction</t>
  </si>
  <si>
    <t>Whole home - tier 1 (45% better than code target) | New Home Construction</t>
  </si>
  <si>
    <t>Whole home - tier 2 (60% better than code target) | New Home Construction</t>
  </si>
  <si>
    <t>Whole home - tier 3 (70% better than code target) | New Home Construction</t>
  </si>
  <si>
    <t>Whole Home | Home Energy Assessment</t>
  </si>
  <si>
    <t>Whole Home First Nations Retrofit | First Nations Home Retrofits</t>
  </si>
  <si>
    <t>Wood Boiler/Furnace | Green Heat</t>
  </si>
  <si>
    <t>Wood Stove | Green Heat</t>
  </si>
  <si>
    <t>Zero-Energy Doors for Reach-In Coolers  | Business Energy Rebates</t>
  </si>
  <si>
    <t>Zero-Energy Doors for Reach-In Coolers  | Small Business Energy Solutions</t>
  </si>
  <si>
    <t>Programmable thermostat | Instant Savings</t>
  </si>
  <si>
    <t>Appliance Retirement</t>
  </si>
  <si>
    <t>Instant Savings</t>
  </si>
  <si>
    <t>Efficient Products Installation</t>
  </si>
  <si>
    <t>Green Heat</t>
  </si>
  <si>
    <t>Home Energy Assessment</t>
  </si>
  <si>
    <t>New Home Construction</t>
  </si>
  <si>
    <t>Business Energy Rebates</t>
  </si>
  <si>
    <t xml:space="preserve">Custom Retrofit </t>
  </si>
  <si>
    <t>EMIS</t>
  </si>
  <si>
    <t>SEM</t>
  </si>
  <si>
    <t>ETS Green Heat</t>
  </si>
  <si>
    <t>ETS Home Energy Assessment</t>
  </si>
  <si>
    <t xml:space="preserve">ETS Business Energy Rebates </t>
  </si>
  <si>
    <t>ETS Small Business Energy Solutions</t>
  </si>
  <si>
    <t>Program_Components</t>
  </si>
  <si>
    <t>Selected_Sectors</t>
  </si>
  <si>
    <t>Select_Sector_Output</t>
  </si>
  <si>
    <t>BNI</t>
  </si>
  <si>
    <t>Residential</t>
  </si>
  <si>
    <t>Select_Program_Names</t>
  </si>
  <si>
    <t>&gt;&gt;&gt; Pct of Portfolio (%) | Energy Savings (kWh)</t>
  </si>
  <si>
    <t>Benefit-to-Cost Ratio (with program costs)</t>
  </si>
  <si>
    <t>Selected_User_Output</t>
  </si>
  <si>
    <t>MeasureNames</t>
  </si>
  <si>
    <t xml:space="preserve"> 2020</t>
  </si>
  <si>
    <t xml:space="preserve"> 2021</t>
  </si>
  <si>
    <t xml:space="preserve"> 2022</t>
  </si>
  <si>
    <t>Debugging</t>
  </si>
  <si>
    <t>Measure</t>
  </si>
  <si>
    <t>Metric</t>
  </si>
  <si>
    <t>Program Component</t>
  </si>
  <si>
    <t>Program</t>
  </si>
  <si>
    <t>Sector</t>
  </si>
  <si>
    <t>Participation (units)</t>
  </si>
  <si>
    <t>Avoided Costs</t>
  </si>
  <si>
    <t>Electric Steam Cooker Replacement with Gas  | Business Energy Rebates</t>
  </si>
  <si>
    <t>Electric Steam Cooker Replacement with Gas  | Small Business Energy Solutions</t>
  </si>
  <si>
    <t>Incentives</t>
  </si>
  <si>
    <t>Administrative Costs</t>
  </si>
  <si>
    <t>Participant Incremental Costs</t>
  </si>
  <si>
    <t>O&amp;M Savings</t>
  </si>
  <si>
    <t>Participation Unit Basis</t>
  </si>
  <si>
    <t>Per lamp</t>
  </si>
  <si>
    <t>Per 1000 sqft floor area</t>
  </si>
  <si>
    <t>Per appliance</t>
  </si>
  <si>
    <t>Per Heat Pump - 11.3 HSPF, 20 SEER</t>
  </si>
  <si>
    <t>per Nozzle</t>
  </si>
  <si>
    <t>Per ASHP or AWHP</t>
  </si>
  <si>
    <t>Per 50'</t>
  </si>
  <si>
    <t>Per Washer - 3.6 cubic feet</t>
  </si>
  <si>
    <t>per 36" Fan</t>
  </si>
  <si>
    <t>Per clothes line</t>
  </si>
  <si>
    <t xml:space="preserve">Per Gross GWh </t>
  </si>
  <si>
    <t>Per 50 CFM Dryer</t>
  </si>
  <si>
    <t xml:space="preserve">per 5hp compressor - 75 head of cattle </t>
  </si>
  <si>
    <t xml:space="preserve">Per Sensor </t>
  </si>
  <si>
    <t>Per Sensor</t>
  </si>
  <si>
    <t>Per dimmer</t>
  </si>
  <si>
    <t>Per controller - controlling 4 low temp doors</t>
  </si>
  <si>
    <t>per Pad</t>
  </si>
  <si>
    <t>Per Luminaire</t>
  </si>
  <si>
    <t>Per DWHR unit</t>
  </si>
  <si>
    <t>Per Economizer Control - Controlling  8 ton unit</t>
  </si>
  <si>
    <t xml:space="preserve">Per 1/50 hp motor </t>
  </si>
  <si>
    <t xml:space="preserve">Per 1/15 hp motor </t>
  </si>
  <si>
    <t>Per pump</t>
  </si>
  <si>
    <t>Per Oven</t>
  </si>
  <si>
    <t>Per Fryer</t>
  </si>
  <si>
    <t>Per Griddle - 3'</t>
  </si>
  <si>
    <t>Per Steam Cooker - 3 pan</t>
  </si>
  <si>
    <t>Per 60 gal HWH</t>
  </si>
  <si>
    <t>Per Pool Pump</t>
  </si>
  <si>
    <t xml:space="preserve">Per 30 kVA Power Supply </t>
  </si>
  <si>
    <t>Per Washer - 3 cubic feet</t>
  </si>
  <si>
    <t>Per controller - controlling 500 W of fan power - medium temp</t>
  </si>
  <si>
    <t>Per faucet aerator</t>
  </si>
  <si>
    <t>Per Lamp</t>
  </si>
  <si>
    <t>Per 30 cubic foot freezer</t>
  </si>
  <si>
    <t>Per 30 cubic foot refrigerator</t>
  </si>
  <si>
    <t>Per Heat Pump - 3.5 COP, 15 EER</t>
  </si>
  <si>
    <t>Per GSHP</t>
  </si>
  <si>
    <t>Per Dryer</t>
  </si>
  <si>
    <t>Per HPWH</t>
  </si>
  <si>
    <t>per heat reclaimer</t>
  </si>
  <si>
    <t>Per timer</t>
  </si>
  <si>
    <t xml:space="preserve">Per 1.5 kW pump </t>
  </si>
  <si>
    <t>Per 100 W pump</t>
  </si>
  <si>
    <t>Per 300 W pump</t>
  </si>
  <si>
    <t>per 22' Fan</t>
  </si>
  <si>
    <t>Per string of lights</t>
  </si>
  <si>
    <t>Per tank wrap</t>
  </si>
  <si>
    <t xml:space="preserve">Per Hotel Room </t>
  </si>
  <si>
    <t>Per 500 lb/day head</t>
  </si>
  <si>
    <t>Per sensor</t>
  </si>
  <si>
    <t>Per ETS</t>
  </si>
  <si>
    <t>Per fixture</t>
  </si>
  <si>
    <t>Per nightlight</t>
  </si>
  <si>
    <t>Per Troffer</t>
  </si>
  <si>
    <t>Per Wall Sconce</t>
  </si>
  <si>
    <t>Per showerhead</t>
  </si>
  <si>
    <t>per 100W Waterer</t>
  </si>
  <si>
    <t>per 20 plate pre-cooler</t>
  </si>
  <si>
    <t>Per MSHP</t>
  </si>
  <si>
    <t>Per Dishwasher</t>
  </si>
  <si>
    <t>per 75 head diary barn/10000 square feet</t>
  </si>
  <si>
    <t>Per bulb</t>
  </si>
  <si>
    <t xml:space="preserve">Per Drain </t>
  </si>
  <si>
    <t xml:space="preserve">Per Occupancy Sensor </t>
  </si>
  <si>
    <t>Per 100' conversion</t>
  </si>
  <si>
    <t xml:space="preserve">Per Economizer - 8 hp scroll compressor </t>
  </si>
  <si>
    <t>Per Heat Pump - 3.1 COP 10.9 EER</t>
  </si>
  <si>
    <t>Per pellet boiler/furnace</t>
  </si>
  <si>
    <t>Per pellet stove</t>
  </si>
  <si>
    <t>Per foot of insulation</t>
  </si>
  <si>
    <t>Per powerbar</t>
  </si>
  <si>
    <t>Per thermostat</t>
  </si>
  <si>
    <t>Per 6' Luminaire</t>
  </si>
  <si>
    <t>Per 1500 lb/day unit</t>
  </si>
  <si>
    <t xml:space="preserve">Per Server </t>
  </si>
  <si>
    <t>Per Powerbar</t>
  </si>
  <si>
    <t>Per solar air heating system</t>
  </si>
  <si>
    <t>Per solar domestic hot water system</t>
  </si>
  <si>
    <t>Per 6' of curtain - medium temp</t>
  </si>
  <si>
    <t xml:space="preserve">Per Luminaire </t>
  </si>
  <si>
    <t>Per unconverted D</t>
  </si>
  <si>
    <t xml:space="preserve">Per 5hp controlled fan </t>
  </si>
  <si>
    <t>per VFD</t>
  </si>
  <si>
    <t>per pump -75 head</t>
  </si>
  <si>
    <t>per 7.5 hp pump</t>
  </si>
  <si>
    <t>Per home</t>
  </si>
  <si>
    <t xml:space="preserve">Per Home </t>
  </si>
  <si>
    <t>Per wood boiler/furnace</t>
  </si>
  <si>
    <t>Per wood stove</t>
  </si>
  <si>
    <t>Per Door - medium temp</t>
  </si>
  <si>
    <t>First Nations Home Retrofits</t>
  </si>
  <si>
    <t>Small Business Energy Solutions</t>
  </si>
  <si>
    <t>1/2 Size Hot Food Holding Cabinet | Business Energy Rebates</t>
  </si>
  <si>
    <t>1/2 Size Hot Food Holding Cabinet | Small Business Energy Solutions</t>
  </si>
  <si>
    <t xml:space="preserve">Per 1/2 Size Cabinet - 15 cubic Feet </t>
  </si>
  <si>
    <t>Sector of Measure</t>
  </si>
  <si>
    <t>Program of Measure</t>
  </si>
  <si>
    <t>Program Component of Measure</t>
  </si>
  <si>
    <t>Measure!$B$1</t>
  </si>
  <si>
    <t>'Program Component'!$B$1</t>
  </si>
  <si>
    <t>Program!$B$1</t>
  </si>
  <si>
    <t>Sector!$B$1</t>
  </si>
  <si>
    <t>refri | Small Business Energy Solutions</t>
  </si>
  <si>
    <t xml:space="preserve">Affordable MultiFamily Renter </t>
  </si>
  <si>
    <t>Select_Port_Outputs</t>
  </si>
  <si>
    <t>Replacement Type of Measure</t>
  </si>
  <si>
    <t>ROB/NEW</t>
  </si>
  <si>
    <t>RET</t>
  </si>
  <si>
    <t>End Use of Measure</t>
  </si>
  <si>
    <t>BNI Cooking and Laundry</t>
  </si>
  <si>
    <t>Res Lighting</t>
  </si>
  <si>
    <t>BNI Lighting</t>
  </si>
  <si>
    <t>Res Other</t>
  </si>
  <si>
    <t>BNI HVAC</t>
  </si>
  <si>
    <t>BNI Process</t>
  </si>
  <si>
    <t xml:space="preserve">Res Heating, Ventilation and Air-Conditioning </t>
  </si>
  <si>
    <t>BNI Refrigeration</t>
  </si>
  <si>
    <t>BNI Other</t>
  </si>
  <si>
    <t xml:space="preserve">Res Domestic Hot Water (DHW) </t>
  </si>
  <si>
    <t>Res Refrigeration</t>
  </si>
  <si>
    <t>BNI Domestic Hot Water (DHW)</t>
  </si>
  <si>
    <t>BNI Energy Management</t>
  </si>
  <si>
    <t>Unit  Pre-RUL Energy Savings of Measure</t>
  </si>
  <si>
    <t>Unit Pre-RUL Demand Savings of Measure</t>
  </si>
  <si>
    <t>Unit Post-RUL Energy Savings of Measure</t>
  </si>
  <si>
    <t>Unit Post-RUL Demand Savings of Measure</t>
  </si>
  <si>
    <t>Direct Install Costs of Measure</t>
  </si>
  <si>
    <t>PV Total Avoided Costs</t>
  </si>
  <si>
    <t>PV O&amp;M Benefits</t>
  </si>
  <si>
    <t>Total PV Net Benefits</t>
  </si>
  <si>
    <t>Lifetime Acquisition Cost</t>
  </si>
  <si>
    <t>Lifetime Energy Savings</t>
  </si>
  <si>
    <t>PV of Benefits ($)</t>
  </si>
  <si>
    <t>PV of Costs ($)</t>
  </si>
  <si>
    <t>TRC Benefit-to-Cost Ratio</t>
  </si>
  <si>
    <t>TRC Benefit-to-Cost Ratio (with program costs)</t>
  </si>
  <si>
    <t>PV O&amp;M Benefits ($)</t>
  </si>
  <si>
    <t>Total PV Net Benefits ($)</t>
  </si>
  <si>
    <t>Spending ($) (excludes Enabling Strategies)</t>
  </si>
  <si>
    <t xml:space="preserve"> Measure Name</t>
  </si>
  <si>
    <t>Technology Type</t>
  </si>
  <si>
    <t>Decision Type</t>
  </si>
  <si>
    <t>Measure Life</t>
  </si>
  <si>
    <t>Net-To-Gross Ratio</t>
  </si>
  <si>
    <t>Peak 
Demand Savings
(kW)</t>
  </si>
  <si>
    <t>First Year Energy 
Savings
(MWh)</t>
  </si>
  <si>
    <t>Cumulative Peak 
Demand Savings
(kW)</t>
  </si>
  <si>
    <t>Cumulative Energy 
Savings
(MWh)</t>
  </si>
  <si>
    <t>Lifetime Energy Savings (MWh)</t>
  </si>
  <si>
    <t>Total 
Avoided Cost Benefits 
($)</t>
  </si>
  <si>
    <t>TRC 
Costs 
($)</t>
  </si>
  <si>
    <t>Total Net  
Resource Benefits 
($)</t>
  </si>
  <si>
    <t>TRC 
(Ratio)</t>
  </si>
  <si>
    <t>PAC
Costs 
($)</t>
  </si>
  <si>
    <t>PAC
(Ratio)</t>
  </si>
  <si>
    <t>Lifetime Acquisition Cost ($)</t>
  </si>
  <si>
    <t>PV Total Avoided Costs (Benefits) ($)</t>
  </si>
  <si>
    <t>Direct Install Costs of Measure ($)</t>
  </si>
  <si>
    <t>O&amp;M Savings ($)</t>
  </si>
  <si>
    <t>Participant Incremental Costs ($)</t>
  </si>
  <si>
    <t>Administrative Costs ($)</t>
  </si>
  <si>
    <t>Incentives ($)</t>
  </si>
  <si>
    <t>Avoided Costs (Benefits) ($)</t>
  </si>
  <si>
    <t>Affordable MultiFamily Renter</t>
  </si>
  <si>
    <t>Custom Retrofit</t>
  </si>
  <si>
    <t>ETS Business Energy Rebates</t>
  </si>
  <si>
    <t>Program Year 2020</t>
  </si>
  <si>
    <t>Program Year 2021</t>
  </si>
  <si>
    <t>Program Year 2022</t>
  </si>
  <si>
    <t>Export_Cost_Test</t>
  </si>
  <si>
    <t>Clothes Dryer replacement | Appliance Retirement</t>
  </si>
  <si>
    <t>Clothes Dryers | First Nations Home Retrofits</t>
  </si>
  <si>
    <t>Clothes Washer replacement | Appliance Retirement</t>
  </si>
  <si>
    <t>Clothes Washers | First Nations Home Retrofits</t>
  </si>
  <si>
    <t xml:space="preserve">Custom Energy Efficiency | Affordable MultiFamily Renter </t>
  </si>
  <si>
    <t>Dishwasher replacement | Appliance Retirement</t>
  </si>
  <si>
    <t>Drain Water Heat Recovery | Green Heat</t>
  </si>
  <si>
    <t>Energy Star Dryer | Instant Savings</t>
  </si>
  <si>
    <t>Freezer replacement | Appliance Retirement</t>
  </si>
  <si>
    <t>Fridge replacement | Appliance Retirement</t>
  </si>
  <si>
    <t>Heat Pump Dryer (ventless) | Instant Savings</t>
  </si>
  <si>
    <t>Heat Pump Water Heater | First Nations Home Retrofits</t>
  </si>
  <si>
    <t>Hybrid Heat Pump Dryer | Instant Savings</t>
  </si>
  <si>
    <t>Programmable Thermostats | First Nations Home Retrofits</t>
  </si>
  <si>
    <t>Range / Stove replacement | Appliance Retirement</t>
  </si>
  <si>
    <t>Residential DHW Timer  | ETS Green Heat</t>
  </si>
  <si>
    <t>Per unit replaced</t>
  </si>
  <si>
    <t>Per Clothes Dryers</t>
  </si>
  <si>
    <t>Per clothes Washers</t>
  </si>
  <si>
    <t>Per heat Pump Hot Water Heater</t>
  </si>
  <si>
    <t>Per Unit Incentives</t>
  </si>
  <si>
    <t>Per Unit Incremental Cost</t>
  </si>
  <si>
    <t>PV Total Net Avoided Cost kWh</t>
  </si>
  <si>
    <t>PV Total Net Avoided Cost kW</t>
  </si>
  <si>
    <t>PV Total Net Avoided Cost Gas</t>
  </si>
  <si>
    <t>PV Total Net Avoided Cost Water</t>
  </si>
  <si>
    <t>Cumulative Program Savings kWh</t>
  </si>
  <si>
    <t>Cumulative Program Savings kW</t>
  </si>
  <si>
    <t>Cumulative Program Savings Gas</t>
  </si>
  <si>
    <t>Cumulative Program Savings Water</t>
  </si>
  <si>
    <t xml:space="preserve"> Unique Measure Name (For Lookup)</t>
  </si>
  <si>
    <t>Measure Name</t>
  </si>
  <si>
    <t>2020 Incentive as a Percent of Incremental Measure Cost (%)</t>
  </si>
  <si>
    <t>Net Total Resource Benefit-Cost Ratio (TRC)</t>
  </si>
  <si>
    <t>Gross Annual Energy Savings per Unit at Meter (kWh) Pre-RUL</t>
  </si>
  <si>
    <t>Gross Peak Demand Savings per Unit at Meter (Watts) Pre-RUL</t>
  </si>
  <si>
    <t>Gross Annual Energy Savings per Unit at Meter (kWh) Post-RUL</t>
  </si>
  <si>
    <t>Gross Peak Demand Savings per Unit at Meter (Watts) Post-RUL</t>
  </si>
  <si>
    <t>Per Unit Program Administrative Cost ($)</t>
  </si>
  <si>
    <t>Per Unit Direct Installation Cost ($)</t>
  </si>
  <si>
    <t>Per Unit DSM Administrator Cost (Incentive + Administrative) ($)</t>
  </si>
  <si>
    <t>Per Unit DSM Customer Cost (Incremental Measure Cost - Incentive) ($)</t>
  </si>
  <si>
    <t>Total Per Unit DSM Cost ($)</t>
  </si>
  <si>
    <t>Per Unit Present Value Non-Energy Benefits ($)</t>
  </si>
  <si>
    <t>Total Per Unit Present Value Benefits ($)</t>
  </si>
  <si>
    <t>Participation (Units)</t>
  </si>
  <si>
    <t>Net First-Year Unit Cost / kWh at Generator ($/kWh)</t>
  </si>
  <si>
    <t>Net Lifetime Unit Cost / kWh at Generator ($/kWh)</t>
  </si>
  <si>
    <t>Net Unit Cost / Watt at Generator ($/W)</t>
  </si>
  <si>
    <t>Gross Per Unit One-Time Per Unit Incremental Measure Cost ($)</t>
  </si>
  <si>
    <t>Net Program Administrator Benefit-Cost Ratio (PAC)</t>
  </si>
  <si>
    <t>Per Unit Present Value Avoided Cost Benefits ($)</t>
  </si>
  <si>
    <t>RUL 2020</t>
  </si>
  <si>
    <t>RUL 2021</t>
  </si>
  <si>
    <t>RUL 2022</t>
  </si>
  <si>
    <t>N/A</t>
  </si>
  <si>
    <t>RUL by Measure</t>
  </si>
  <si>
    <t>EUL by Measure</t>
  </si>
  <si>
    <t>NTGR by Measure</t>
  </si>
  <si>
    <t>Program Totals</t>
  </si>
  <si>
    <t>UCT</t>
  </si>
  <si>
    <t>Decorative Lamp | Small Business Energy Solutions</t>
  </si>
  <si>
    <t>General Use Lamp (A,G Types) | Small Business Energy Solutions</t>
  </si>
  <si>
    <t>Glass Door Freezer | Small Business Energy Solutions</t>
  </si>
  <si>
    <t>Reflector Lamp (MR16) | Small Business Energy Solutions</t>
  </si>
  <si>
    <t>Reflector Lamp (PAR38)  | Small Business Energy Solutions</t>
  </si>
  <si>
    <t>Variable Speed Kitchen Exhaust Fan  | Business Energy Rebates</t>
  </si>
  <si>
    <t>Variable Speed Kitchen Exhaust Fan  | Small Business Energy Solutions</t>
  </si>
  <si>
    <t xml:space="preserve">Per Decorative Lamp </t>
  </si>
  <si>
    <t>Per 800 lumen A-lamp</t>
  </si>
  <si>
    <t>Per 660 lumen lamp</t>
  </si>
  <si>
    <t>Per 100 lumen lamp</t>
  </si>
  <si>
    <t>Total 2020 Spending less Portfolio Admin $3.5M</t>
  </si>
  <si>
    <t>Total 2020 Spending less Portfolio Admin $4M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</si>
</sst>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#,##0.0"/>
    <numFmt numFmtId="166" formatCode="0.0"/>
    <numFmt numFmtId="167" formatCode="_(&quot;$&quot;* #,##0_);_(&quot;$&quot;* \(#,##0\);_(&quot;$&quot;* &quot;-&quot;??_);_(@_)"/>
    <numFmt numFmtId="168" formatCode="&quot;$&quot;#,##0.00"/>
    <numFmt numFmtId="169" formatCode="_(* #,##0.0_);_(* \(#,##0.0\);_(* &quot;-&quot;??_);_(@_)"/>
    <numFmt numFmtId="170" formatCode="&quot;$&quot;#,##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Palatino Linotype"/>
      <family val="1"/>
    </font>
    <font>
      <b/>
      <sz val="10"/>
      <name val="Palatino Linotype"/>
      <family val="1"/>
    </font>
    <font>
      <sz val="10"/>
      <name val="Arial"/>
      <family val="2"/>
    </font>
    <font>
      <b/>
      <sz val="12"/>
      <color rgb="FF0070C0"/>
      <name val="Palatino Linotype"/>
      <family val="1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1" xfId="0" applyBorder="1" applyAlignment="1">
      <alignment horizontal="left"/>
    </xf>
    <xf numFmtId="0" fontId="0" fillId="0" borderId="1" xfId="0" pivotButton="1" applyBorder="1" applyAlignment="1">
      <alignment horizontal="center"/>
    </xf>
    <xf numFmtId="44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2" fontId="0" fillId="0" borderId="0" xfId="0" applyNumberFormat="1" applyBorder="1" applyAlignment="1"/>
    <xf numFmtId="0" fontId="0" fillId="0" borderId="0" xfId="0" applyBorder="1"/>
    <xf numFmtId="164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167" fontId="0" fillId="0" borderId="1" xfId="2" applyNumberFormat="1" applyFon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8" fontId="0" fillId="0" borderId="1" xfId="0" applyNumberFormat="1" applyBorder="1" applyAlignment="1">
      <alignment horizontal="right"/>
    </xf>
    <xf numFmtId="164" fontId="0" fillId="0" borderId="1" xfId="0" applyNumberFormat="1" applyBorder="1"/>
    <xf numFmtId="1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3" fontId="4" fillId="4" borderId="5" xfId="0" applyNumberFormat="1" applyFont="1" applyFill="1" applyBorder="1" applyAlignment="1">
      <alignment horizontal="center" vertical="center" wrapText="1"/>
    </xf>
    <xf numFmtId="165" fontId="4" fillId="4" borderId="5" xfId="0" applyNumberFormat="1" applyFont="1" applyFill="1" applyBorder="1" applyAlignment="1">
      <alignment horizontal="center" vertical="center" wrapText="1"/>
    </xf>
    <xf numFmtId="3" fontId="4" fillId="4" borderId="5" xfId="0" quotePrefix="1" applyNumberFormat="1" applyFont="1" applyFill="1" applyBorder="1" applyAlignment="1">
      <alignment horizontal="center" vertical="center" wrapText="1"/>
    </xf>
    <xf numFmtId="169" fontId="4" fillId="4" borderId="5" xfId="3" applyNumberFormat="1" applyFont="1" applyFill="1" applyBorder="1" applyAlignment="1">
      <alignment horizontal="center" vertical="center" wrapText="1"/>
    </xf>
    <xf numFmtId="169" fontId="4" fillId="4" borderId="6" xfId="3" applyNumberFormat="1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7" fillId="0" borderId="0" xfId="0" applyFont="1" applyFill="1"/>
    <xf numFmtId="167" fontId="0" fillId="0" borderId="1" xfId="0" applyNumberFormat="1" applyBorder="1" applyAlignment="1">
      <alignment horizontal="right"/>
    </xf>
    <xf numFmtId="164" fontId="0" fillId="0" borderId="0" xfId="0" applyNumberFormat="1"/>
    <xf numFmtId="0" fontId="0" fillId="5" borderId="0" xfId="0" applyFill="1"/>
    <xf numFmtId="1" fontId="3" fillId="5" borderId="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/>
    <xf numFmtId="170" fontId="0" fillId="0" borderId="0" xfId="0" applyNumberFormat="1"/>
    <xf numFmtId="168" fontId="0" fillId="0" borderId="0" xfId="0" applyNumberFormat="1" applyFill="1" applyAlignment="1">
      <alignment horizontal="center"/>
    </xf>
    <xf numFmtId="1" fontId="3" fillId="5" borderId="4" xfId="0" applyNumberFormat="1" applyFont="1" applyFill="1" applyBorder="1" applyAlignment="1">
      <alignment horizontal="center" vertical="center" wrapText="1"/>
    </xf>
    <xf numFmtId="0" fontId="3" fillId="3" borderId="7" xfId="0" applyNumberFormat="1" applyFont="1" applyFill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horizontal="left" vertical="center" wrapText="1"/>
    </xf>
    <xf numFmtId="0" fontId="3" fillId="3" borderId="3" xfId="0" applyNumberFormat="1" applyFont="1" applyFill="1" applyBorder="1" applyAlignment="1">
      <alignment horizontal="left" vertical="center" wrapText="1"/>
    </xf>
    <xf numFmtId="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9" fontId="0" fillId="0" borderId="0" xfId="4" applyFon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3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/>
    </xf>
    <xf numFmtId="4" fontId="2" fillId="0" borderId="0" xfId="0" applyNumberFormat="1" applyFont="1"/>
    <xf numFmtId="4" fontId="2" fillId="0" borderId="0" xfId="0" applyNumberFormat="1" applyFont="1" applyAlignment="1">
      <alignment horizontal="right"/>
    </xf>
    <xf numFmtId="164" fontId="2" fillId="0" borderId="0" xfId="0" applyNumberFormat="1" applyFont="1"/>
    <xf numFmtId="2" fontId="2" fillId="0" borderId="0" xfId="0" applyNumberFormat="1" applyFont="1"/>
    <xf numFmtId="9" fontId="0" fillId="0" borderId="0" xfId="4" applyFont="1" applyFill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right"/>
    </xf>
    <xf numFmtId="164" fontId="0" fillId="5" borderId="0" xfId="0" applyNumberFormat="1" applyFill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5">
    <cellStyle name="Comma" xfId="1" builtinId="3"/>
    <cellStyle name="Comma 4 2" xfId="3" xr:uid="{00000000-0005-0000-0000-000001000000}"/>
    <cellStyle name="Currency" xfId="2" builtinId="4"/>
    <cellStyle name="Normal" xfId="0" builtinId="0"/>
    <cellStyle name="Percent" xfId="4" builtinId="5"/>
  </cellStyles>
  <dxfs count="238">
    <dxf>
      <numFmt numFmtId="166" formatCode="0.0"/>
    </dxf>
    <dxf>
      <numFmt numFmtId="1" formatCode="0"/>
    </dxf>
    <dxf>
      <numFmt numFmtId="166" formatCode="0.0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numFmt numFmtId="164" formatCode="&quot;$&quot;#,##0"/>
    </dxf>
    <dxf>
      <numFmt numFmtId="165" formatCode="#,##0.0"/>
    </dxf>
    <dxf>
      <numFmt numFmtId="13" formatCode="0%"/>
    </dxf>
    <dxf>
      <alignment horizontal="center"/>
    </dxf>
    <dxf>
      <alignment horizontal="center"/>
    </dxf>
    <dxf>
      <numFmt numFmtId="3" formatCode="#,##0"/>
    </dxf>
    <dxf>
      <alignment horizontal="center"/>
    </dxf>
    <dxf>
      <numFmt numFmtId="164" formatCode="&quot;$&quot;#,##0"/>
    </dxf>
    <dxf>
      <alignment horizontal="right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&quot;$&quot;#,##0.00"/>
    </dxf>
    <dxf>
      <alignment horizontal="right"/>
    </dxf>
    <dxf>
      <numFmt numFmtId="33" formatCode="_(* #,##0_);_(* \(#,##0\);_(* &quot;-&quot;_);_(@_)"/>
    </dxf>
    <dxf>
      <alignment horizontal="right"/>
    </dxf>
    <dxf>
      <alignment horizontal="right"/>
    </dxf>
    <dxf>
      <numFmt numFmtId="3" formatCode="#,##0"/>
    </dxf>
    <dxf>
      <alignment horizontal="center"/>
    </dxf>
    <dxf>
      <numFmt numFmtId="3" formatCode="#,##0"/>
      <alignment horizontal="center"/>
    </dxf>
    <dxf>
      <numFmt numFmtId="165" formatCode="#,##0.0"/>
    </dxf>
    <dxf>
      <alignment horizontal="center"/>
    </dxf>
    <dxf>
      <numFmt numFmtId="165" formatCode="#,##0.0"/>
    </dxf>
    <dxf>
      <alignment horizontal="center"/>
    </dxf>
    <dxf>
      <numFmt numFmtId="164" formatCode="&quot;$&quot;#,##0"/>
    </dxf>
    <dxf>
      <alignment horizontal="righ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7" formatCode="_(&quot;$&quot;* #,##0_);_(&quot;$&quot;* \(#,##0\);_(&quot;$&quot;* &quot;-&quot;??_);_(@_)"/>
    </dxf>
    <dxf>
      <numFmt numFmtId="34" formatCode="_(&quot;$&quot;* #,##0.00_);_(&quot;$&quot;* \(#,##0.00\);_(&quot;$&quot;* &quot;-&quot;??_);_(@_)"/>
    </dxf>
    <dxf>
      <border>
        <right style="thin">
          <color indexed="64"/>
        </right>
      </border>
    </dxf>
    <dxf>
      <numFmt numFmtId="164" formatCode="&quot;$&quot;#,##0"/>
    </dxf>
    <dxf>
      <numFmt numFmtId="164" formatCode="&quot;$&quot;#,##0"/>
    </dxf>
    <dxf>
      <alignment horizontal="right"/>
    </dxf>
    <dxf>
      <numFmt numFmtId="164" formatCode="&quot;$&quot;#,##0"/>
    </dxf>
    <dxf>
      <alignment horizontal="right"/>
    </dxf>
    <dxf>
      <numFmt numFmtId="164" formatCode="&quot;$&quot;#,##0"/>
      <alignment horizontal="right"/>
    </dxf>
    <dxf>
      <numFmt numFmtId="165" formatCode="#,##0.0"/>
    </dxf>
    <dxf>
      <numFmt numFmtId="3" formatCode="#,##0"/>
    </dxf>
    <dxf>
      <numFmt numFmtId="3" formatCode="#,##0"/>
    </dxf>
    <dxf>
      <numFmt numFmtId="164" formatCode="&quot;$&quot;#,##0"/>
    </dxf>
    <dxf>
      <alignment horizontal="general"/>
    </dxf>
    <dxf>
      <numFmt numFmtId="164" formatCode="&quot;$&quot;#,##0"/>
    </dxf>
    <dxf>
      <alignment horizontal="right"/>
    </dxf>
    <dxf>
      <numFmt numFmtId="164" formatCode="&quot;$&quot;#,##0"/>
    </dxf>
    <dxf>
      <numFmt numFmtId="3" formatCode="#,##0"/>
    </dxf>
    <dxf>
      <alignment horizontal="right"/>
    </dxf>
    <dxf>
      <numFmt numFmtId="3" formatCode="#,##0"/>
    </dxf>
    <dxf>
      <alignment horizontal="right"/>
    </dxf>
    <dxf>
      <numFmt numFmtId="3" formatCode="#,##0"/>
    </dxf>
    <dxf>
      <alignment horizontal="right"/>
    </dxf>
    <dxf>
      <alignment horizontal="right"/>
    </dxf>
    <dxf>
      <numFmt numFmtId="168" formatCode="&quot;$&quot;#,##0.00"/>
    </dxf>
    <dxf>
      <alignment horizontal="right"/>
    </dxf>
    <dxf>
      <alignment horizontal="right"/>
    </dxf>
    <dxf>
      <numFmt numFmtId="167" formatCode="_(&quot;$&quot;* #,##0_);_(&quot;$&quot;* \(#,##0\);_(&quot;$&quot;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"/>
    </dxf>
    <dxf>
      <numFmt numFmtId="1" formatCode="0"/>
    </dxf>
    <dxf>
      <numFmt numFmtId="1" formatCode="0"/>
    </dxf>
    <dxf>
      <numFmt numFmtId="1" formatCode="0"/>
    </dxf>
    <dxf>
      <numFmt numFmtId="168" formatCode="&quot;$&quot;#,##0.00"/>
    </dxf>
    <dxf>
      <alignment horizontal="right"/>
    </dxf>
    <dxf>
      <numFmt numFmtId="164" formatCode="&quot;$&quot;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horizontal="center"/>
    </dxf>
    <dxf>
      <alignment horizontal="center"/>
    </dxf>
    <dxf>
      <numFmt numFmtId="164" formatCode="&quot;$&quot;#,##0"/>
    </dxf>
    <dxf>
      <alignment horizontal="right"/>
    </dxf>
    <dxf>
      <numFmt numFmtId="164" formatCode="&quot;$&quot;#,##0"/>
      <alignment horizontal="right"/>
    </dxf>
    <dxf>
      <numFmt numFmtId="168" formatCode="&quot;$&quot;#,##0.00"/>
    </dxf>
    <dxf>
      <numFmt numFmtId="164" formatCode="&quot;$&quot;#,##0"/>
    </dxf>
    <dxf>
      <numFmt numFmtId="166" formatCode="0.0"/>
    </dxf>
    <dxf>
      <numFmt numFmtId="1" formatCode="0"/>
    </dxf>
    <dxf>
      <numFmt numFmtId="166" formatCode="0.0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numFmt numFmtId="164" formatCode="&quot;$&quot;#,##0"/>
    </dxf>
    <dxf>
      <numFmt numFmtId="165" formatCode="#,##0.0"/>
    </dxf>
    <dxf>
      <numFmt numFmtId="13" formatCode="0%"/>
    </dxf>
    <dxf>
      <alignment horizontal="center"/>
    </dxf>
    <dxf>
      <alignment horizontal="center"/>
    </dxf>
    <dxf>
      <numFmt numFmtId="3" formatCode="#,##0"/>
    </dxf>
    <dxf>
      <alignment horizontal="center"/>
    </dxf>
    <dxf>
      <numFmt numFmtId="164" formatCode="&quot;$&quot;#,##0"/>
    </dxf>
    <dxf>
      <alignment horizontal="right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&quot;$&quot;#,##0.00"/>
    </dxf>
    <dxf>
      <alignment horizontal="right"/>
    </dxf>
    <dxf>
      <numFmt numFmtId="33" formatCode="_(* #,##0_);_(* \(#,##0\);_(* &quot;-&quot;_);_(@_)"/>
    </dxf>
    <dxf>
      <alignment horizontal="right"/>
    </dxf>
    <dxf>
      <alignment horizontal="right"/>
    </dxf>
    <dxf>
      <numFmt numFmtId="3" formatCode="#,##0"/>
    </dxf>
    <dxf>
      <alignment horizontal="center"/>
    </dxf>
    <dxf>
      <numFmt numFmtId="3" formatCode="#,##0"/>
      <alignment horizontal="center"/>
    </dxf>
    <dxf>
      <numFmt numFmtId="165" formatCode="#,##0.0"/>
    </dxf>
    <dxf>
      <alignment horizontal="center"/>
    </dxf>
    <dxf>
      <numFmt numFmtId="165" formatCode="#,##0.0"/>
    </dxf>
    <dxf>
      <alignment horizontal="center"/>
    </dxf>
    <dxf>
      <numFmt numFmtId="164" formatCode="&quot;$&quot;#,##0"/>
    </dxf>
    <dxf>
      <alignment horizontal="right"/>
    </dxf>
    <dxf>
      <numFmt numFmtId="167" formatCode="_(&quot;$&quot;* #,##0_);_(&quot;$&quot;* \(#,##0\);_(&quot;$&quot;* &quot;-&quot;??_);_(@_)"/>
    </dxf>
    <dxf>
      <alignment horizontal="right"/>
    </dxf>
    <dxf>
      <alignment horizontal="right"/>
    </dxf>
    <dxf>
      <numFmt numFmtId="168" formatCode="&quot;$&quot;#,##0.00"/>
    </dxf>
    <dxf>
      <alignment horizontal="right"/>
    </dxf>
    <dxf>
      <alignment horizontal="right"/>
    </dxf>
    <dxf>
      <numFmt numFmtId="3" formatCode="#,##0"/>
    </dxf>
    <dxf>
      <alignment horizontal="right"/>
    </dxf>
    <dxf>
      <numFmt numFmtId="3" formatCode="#,##0"/>
    </dxf>
    <dxf>
      <alignment horizontal="right"/>
    </dxf>
    <dxf>
      <numFmt numFmtId="3" formatCode="#,##0"/>
    </dxf>
    <dxf>
      <numFmt numFmtId="164" formatCode="&quot;$&quot;#,##0"/>
    </dxf>
    <dxf>
      <alignment horizontal="right"/>
    </dxf>
    <dxf>
      <numFmt numFmtId="164" formatCode="&quot;$&quot;#,##0"/>
    </dxf>
    <dxf>
      <alignment horizontal="general"/>
    </dxf>
    <dxf>
      <numFmt numFmtId="164" formatCode="&quot;$&quot;#,##0"/>
    </dxf>
    <dxf>
      <numFmt numFmtId="3" formatCode="#,##0"/>
    </dxf>
    <dxf>
      <numFmt numFmtId="3" formatCode="#,##0"/>
    </dxf>
    <dxf>
      <numFmt numFmtId="165" formatCode="#,##0.0"/>
    </dxf>
    <dxf>
      <numFmt numFmtId="164" formatCode="&quot;$&quot;#,##0"/>
      <alignment horizontal="right"/>
    </dxf>
    <dxf>
      <alignment horizontal="right"/>
    </dxf>
    <dxf>
      <numFmt numFmtId="164" formatCode="&quot;$&quot;#,##0"/>
    </dxf>
    <dxf>
      <alignment horizontal="right"/>
    </dxf>
    <dxf>
      <numFmt numFmtId="164" formatCode="&quot;$&quot;#,##0"/>
    </dxf>
    <dxf>
      <numFmt numFmtId="164" formatCode="&quot;$&quot;#,##0"/>
    </dxf>
    <dxf>
      <border>
        <right style="thin">
          <color indexed="64"/>
        </right>
      </border>
    </dxf>
    <dxf>
      <numFmt numFmtId="34" formatCode="_(&quot;$&quot;* #,##0.00_);_(&quot;$&quot;* \(#,##0.00\);_(&quot;$&quot;* &quot;-&quot;??_);_(@_)"/>
    </dxf>
    <dxf>
      <numFmt numFmtId="167" formatCode="_(&quot;$&quot;* #,##0_);_(&quot;$&quot;* \(#,##0\);_(&quot;$&quot;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/>
    </dxf>
    <dxf>
      <numFmt numFmtId="2" formatCode="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64" formatCode="&quot;$&quot;#,##0"/>
    </dxf>
    <dxf>
      <numFmt numFmtId="168" formatCode="&quot;$&quot;#,##0.00"/>
    </dxf>
    <dxf>
      <numFmt numFmtId="164" formatCode="&quot;$&quot;#,##0"/>
      <alignment horizontal="right"/>
    </dxf>
    <dxf>
      <alignment horizontal="right"/>
    </dxf>
    <dxf>
      <numFmt numFmtId="164" formatCode="&quot;$&quot;#,##0"/>
    </dxf>
    <dxf>
      <alignment horizontal="center"/>
    </dxf>
    <dxf>
      <alignment horizontal="center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64" formatCode="&quot;$&quot;#,##0"/>
    </dxf>
    <dxf>
      <alignment horizontal="right"/>
    </dxf>
    <dxf>
      <numFmt numFmtId="168" formatCode="&quot;$&quot;#,##0.00"/>
    </dxf>
    <dxf>
      <numFmt numFmtId="1" formatCode="0"/>
    </dxf>
    <dxf>
      <numFmt numFmtId="1" formatCode="0"/>
    </dxf>
    <dxf>
      <numFmt numFmtId="1" formatCode="0"/>
    </dxf>
    <dxf>
      <numFmt numFmtId="166" formatCode="0.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/>
    </dxf>
    <dxf>
      <numFmt numFmtId="164" formatCode="&quot;$&quot;#,##0"/>
    </dxf>
    <dxf>
      <alignment horizontal="center"/>
    </dxf>
    <dxf>
      <numFmt numFmtId="3" formatCode="#,##0"/>
    </dxf>
    <dxf>
      <alignment horizontal="center"/>
    </dxf>
    <dxf>
      <alignment horizontal="center"/>
    </dxf>
    <dxf>
      <numFmt numFmtId="13" formatCode="0%"/>
    </dxf>
    <dxf>
      <numFmt numFmtId="165" formatCode="#,##0.0"/>
    </dxf>
    <dxf>
      <numFmt numFmtId="164" formatCode="&quot;$&quot;#,##0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numFmt numFmtId="166" formatCode="0.0"/>
    </dxf>
    <dxf>
      <numFmt numFmtId="1" formatCode="0"/>
    </dxf>
    <dxf>
      <numFmt numFmtId="166" formatCode="0.0"/>
    </dxf>
    <dxf>
      <alignment horizontal="right"/>
    </dxf>
    <dxf>
      <numFmt numFmtId="164" formatCode="&quot;$&quot;#,##0"/>
    </dxf>
    <dxf>
      <alignment horizontal="center"/>
    </dxf>
    <dxf>
      <numFmt numFmtId="165" formatCode="#,##0.0"/>
    </dxf>
    <dxf>
      <alignment horizontal="center"/>
    </dxf>
    <dxf>
      <numFmt numFmtId="165" formatCode="#,##0.0"/>
    </dxf>
    <dxf>
      <numFmt numFmtId="3" formatCode="#,##0"/>
      <alignment horizontal="center"/>
    </dxf>
    <dxf>
      <alignment horizontal="center"/>
    </dxf>
    <dxf>
      <numFmt numFmtId="3" formatCode="#,##0"/>
    </dxf>
    <dxf>
      <alignment horizontal="right"/>
    </dxf>
    <dxf>
      <alignment horizontal="right"/>
    </dxf>
    <dxf>
      <numFmt numFmtId="33" formatCode="_(* #,##0_);_(* \(#,##0\);_(* &quot;-&quot;_);_(@_)"/>
    </dxf>
    <dxf>
      <alignment horizontal="right"/>
    </dxf>
    <dxf>
      <numFmt numFmtId="168" formatCode="&quot;$&quot;#,##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</dxfs>
  <tableStyles count="0" defaultTableStyle="TableStyleMedium2" defaultPivotStyle="PivotStyleLight16"/>
  <colors>
    <mruColors>
      <color rgb="FF98B2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4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3.xml"/><Relationship Id="rId22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517.716082523148" createdVersion="5" refreshedVersion="6" minRefreshableVersion="3" recordCount="119" xr:uid="{00000000-000A-0000-FFFF-FFFF02000000}">
  <cacheSource type="worksheet">
    <worksheetSource name="DynamicPivotTable2"/>
  </cacheSource>
  <cacheFields count="7">
    <cacheField name="Program_Components" numFmtId="0">
      <sharedItems count="17">
        <s v="Appliance Retirement"/>
        <s v="Instant Savings"/>
        <s v="Efficient Products Installation"/>
        <s v="Green Heat"/>
        <s v="Home Energy Assessment"/>
        <s v="First Nations Home Retrofits"/>
        <s v="New Home Construction"/>
        <s v="Business Energy Rebates"/>
        <s v="Small Business Energy Solutions"/>
        <s v="Custom Retrofit "/>
        <s v="EMIS"/>
        <s v="SEM"/>
        <s v="ETS Green Heat"/>
        <s v="ETS Home Energy Assessment"/>
        <s v="ETS Business Energy Rebates "/>
        <s v="ETS Small Business Energy Solutions"/>
        <s v="Affordable MultiFamily Renter "/>
      </sharedItems>
    </cacheField>
    <cacheField name="Selected_Vintages" numFmtId="0">
      <sharedItems/>
    </cacheField>
    <cacheField name="Selected_User_Output" numFmtId="0">
      <sharedItems count="7">
        <s v="Benefit-to-Cost Ratio"/>
        <s v="PV of Benefits ($)"/>
        <s v="PV of Costs ($)"/>
        <s v="First Year Net Savings | Energy Savings (kWh)"/>
        <s v="Lifetime Savings | Energy Savings (kWh)"/>
        <s v="First Year Net Savings | Coinc. Demand Savings (kW)"/>
        <s v="Spending ($)"/>
      </sharedItems>
    </cacheField>
    <cacheField name="Export_Cost_Test" numFmtId="0">
      <sharedItems/>
    </cacheField>
    <cacheField name="2020" numFmtId="0">
      <sharedItems containsSemiMixedTypes="0" containsString="0" containsNumber="1" minValue="0" maxValue="562536712.83393276"/>
    </cacheField>
    <cacheField name="2021" numFmtId="43">
      <sharedItems containsSemiMixedTypes="0" containsString="0" containsNumber="1" minValue="0" maxValue="573070168.09815347"/>
    </cacheField>
    <cacheField name="2022" numFmtId="0">
      <sharedItems containsSemiMixedTypes="0" containsString="0" containsNumber="1" minValue="0" maxValue="572164975.6941764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517.716118402779" createdVersion="6" refreshedVersion="6" minRefreshableVersion="3" recordCount="16927" xr:uid="{FC6F3F45-A283-470F-80CA-EDCCB657F35B}">
  <cacheSource type="worksheet">
    <worksheetSource name="DynamicPivotTable"/>
  </cacheSource>
  <cacheFields count="7">
    <cacheField name="Selected_Vintages" numFmtId="0">
      <sharedItems/>
    </cacheField>
    <cacheField name="Select_Meas_Outputs" numFmtId="0">
      <sharedItems count="41">
        <s v="Benefit-to-Cost Ratio (with program costs)"/>
        <s v="First Year Net Savings | Energy Savings (kWh)"/>
        <s v="Lifetime Savings | Energy Savings (kWh)"/>
        <s v="First Year Net Savings | Coinc. Demand Savings (kW)"/>
        <s v="Spending ($)"/>
        <s v="Participation (units)"/>
        <s v="Avoided Costs"/>
        <s v="Incentives"/>
        <s v="Administrative Costs"/>
        <s v="Participant Incremental Costs"/>
        <s v="O&amp;M Savings"/>
        <s v="Participation Unit Basis"/>
        <s v="Sector of Measure"/>
        <s v="Program of Measure"/>
        <s v="Program Component of Measure"/>
        <s v="Replacement Type of Measure"/>
        <s v="End Use of Measure"/>
        <s v="Unit  Pre-RUL Energy Savings of Measure"/>
        <s v="Unit Pre-RUL Demand Savings of Measure"/>
        <s v="Unit Post-RUL Energy Savings of Measure"/>
        <s v="Unit Post-RUL Demand Savings of Measure"/>
        <s v="Direct Install Costs of Measure"/>
        <s v="PV Total Avoided Costs"/>
        <s v="PV O&amp;M Benefits"/>
        <s v="Total PV Net Benefits"/>
        <s v="Lifetime Acquisition Cost"/>
        <s v="Lifetime Energy Savings"/>
        <s v="Per Unit Incentives"/>
        <s v="Per Unit Incremental Cost"/>
        <s v="PV Total Net Avoided Cost kWh"/>
        <s v="PV Total Net Avoided Cost kW"/>
        <s v="PV Total Net Avoided Cost Gas"/>
        <s v="PV Total Net Avoided Cost Water"/>
        <s v="Cumulative Program Savings kWh"/>
        <s v="Cumulative Program Savings kW"/>
        <s v="Cumulative Program Savings Gas"/>
        <s v="Cumulative Program Savings Water"/>
        <s v="RUL by Measure"/>
        <s v="EUL by Measure"/>
        <s v="NTGR by Measure"/>
        <s v="PAC B/C Ratio" u="1"/>
      </sharedItems>
    </cacheField>
    <cacheField name="MeasureNames" numFmtId="0">
      <sharedItems count="420">
        <s v="1/2 Size Hot Food Holding Cabinet | Business Energy Rebates"/>
        <s v="11W Replacing 60W - MURB | Efficient Products Installation"/>
        <s v="11W Replacing 60W | Efficient Products Installation"/>
        <s v="18W Replacing 100W - MURB | Efficient Products Installation"/>
        <s v="18W Replacing 100W | Efficient Products Installation"/>
        <s v="18W Replacing 75W - MURB | Efficient Products Installation"/>
        <s v="18W Replacing 75W | Efficient Products Installation"/>
        <s v="5W Chandelier E12 - MURB | Efficient Products Installation"/>
        <s v="5W Chandelier E12 | Efficient Products Installation"/>
        <s v="7W G25 - MURB | Efficient Products Installation"/>
        <s v="7W G25 | Efficient Products Installation"/>
        <s v="7W GU10 Replacing 35W - MURB | Efficient Products Installation"/>
        <s v="7W GU10 Replacing 35W | Efficient Products Installation"/>
        <s v="7W GU10 Replacing 50W - MURB | Efficient Products Installation"/>
        <s v="7W GU10 Replacing 50W | Efficient Products Installation"/>
        <s v="9.5W Replacing 100W - MURB | Efficient Products Installation"/>
        <s v="9.5W Replacing 100W | Efficient Products Installation"/>
        <s v="9.5W Replacing 40W - MURB | Efficient Products Installation"/>
        <s v="9.5W Replacing 40W | Efficient Products Installation"/>
        <s v="9.5W Replacing 60W - MURB | Efficient Products Installation"/>
        <s v="9.5W Replacing 60W | Efficient Products Installation"/>
        <s v="9W Replacing 100W - MURB | Efficient Products Installation"/>
        <s v="9W Replacing 100W | Efficient Products Installation"/>
        <s v="9W Replacing 40W - MURB | Efficient Products Installation"/>
        <s v="9W Replacing 40W | Efficient Products Installation"/>
        <s v="9W Replacing 60W - MURB | Efficient Products Installation"/>
        <s v="9W Replacing 60W | Efficient Products Installation"/>
        <s v="Advanced Lighting Design (Performance Lighting) | Business Energy Rebates"/>
        <s v="Air-Entraining Air Nozzle  | Business Energy Rebates"/>
        <s v="Air Conditioner retirement | Appliance Retirement"/>
        <s v="ASHP and AWHP - Electrical | Green Heat"/>
        <s v="Case Lighting for Sign Retrofits | Business Energy Rebates"/>
        <s v="CEE Tier 2 Commercial Washing Machine | Business Energy Rebates"/>
        <s v="CEE Tier 3 Commercial Washing Machine | Business Energy Rebates"/>
        <s v="Circulation Fan (Agriculture) | Business Energy Rebates"/>
        <s v="Clothes-line | Instant Savings"/>
        <s v="Clothes Dryer replacement | Appliance Retirement"/>
        <s v="Clothes Dryers | First Nations Home Retrofits"/>
        <s v="Clothes Washer replacement | Appliance Retirement"/>
        <s v="Clothes Washers | First Nations Home Retrofits"/>
        <s v="Cold Climate Air-Source Heat Pump (24kBTU/hr)   | Business Energy Rebates"/>
        <s v="Cold Climate Air-Source Heat Pump (24kBTU/hr)   | Small Business Energy Solutions"/>
        <s v="Cold Climate Air-Source Heat Pump (48kBTU/hr)   | Business Energy Rebates"/>
        <s v="Custom Energy Efficiency | Affordable MultiFamily Renter "/>
        <s v="Custom Energy Efficiency | Custom Retrofit "/>
        <s v="Cycling Refrigerated Air Dryer - 50 CFM | Business Energy Rebates"/>
        <s v="Dairy Scroll Compressor | Business Energy Rebates"/>
        <s v="Daylighting Controls - Ceiling Mounted | Business Energy Rebates"/>
        <s v="Daylighting Controls - Switch-Mounted | Business Energy Rebates"/>
        <s v="Decorative Lamp | Small Business Energy Solutions"/>
        <s v="Dehumidifier | Instant Savings"/>
        <s v="Dehumidifier replacement (Low income only) | Appliance Retirement"/>
        <s v="Dehumidifier replacement (Low income only) | First Nations Home Retrofits"/>
        <s v="Dimmer Switch | Instant Savings"/>
        <s v="Dishwasher replacement | Appliance Retirement"/>
        <s v="Door Heater Controls  | Business Energy Rebates"/>
        <s v="Double Heat Pad (Agriculture)  | Business Energy Rebates"/>
        <s v="Downlight Luminaire (1200 lumen) | Small Business Energy Solutions"/>
        <s v="Downlight Luminaire (3000 lumen) | Small Business Energy Solutions"/>
        <s v="Downlight Luminaire (800 lumen) | Small Business Energy Solutions"/>
        <s v="Drain Water Heat Recovery | First Nations Home Retrofits"/>
        <s v="Drain Water Heat Recovery | Green Heat"/>
        <s v="Drain Water Heat Recovery | Home Energy Assessment"/>
        <s v="Dual Enthalpy Economizer Controls  | Business Energy Rebates"/>
        <s v="EC Motor for Refrigeration Applications | Business Energy Rebates1"/>
        <s v="EC Motor for Refrigeration Applications | Business Energy Rebates2"/>
        <s v="ECM Circulator Pump | Instant Savings"/>
        <s v="Efficient clothes washer | Instant Savings"/>
        <s v="Efficient refrigerator | Instant Savings"/>
        <s v="Electric Combination Oven | Business Energy Rebates"/>
        <s v="Electric Combination Oven with Gas | Business Energy Rebates"/>
        <s v="Electric Convection Oven | Business Energy Rebates"/>
        <s v="Electric Convection Oven with Gas | Business Energy Rebates"/>
        <s v="Electric Fryer Replacement with Gas  | Business Energy Rebates"/>
        <s v="Electric Griddle Replacement with Gas  | Business Energy Rebates"/>
        <s v="Electric Steam Cooker  | Business Energy Rebates"/>
        <s v="Electric Steam Cooker Replacement with Gas  | Business Energy Rebates"/>
        <s v="Electric to Natural Gas - Water Heater  | Business Energy Rebates"/>
        <s v="Energy Management Information Systems  | EMIS"/>
        <s v="Energy Star Dryer | Instant Savings"/>
        <s v="ENERGY STAR Pool Pump  | Business Energy Rebates"/>
        <s v="ENERGY STAR Uninteruptible Power Supplies (UPS)  | Business Energy Rebates"/>
        <s v="ENERGY STAR Washing Machine | Business Energy Rebates"/>
        <s v="Evaporator Fan Motor Controls  | Business Energy Rebates"/>
        <s v="Faucet Aerators - MURB | Efficient Products Installation"/>
        <s v="Faucet Aerators | Efficient Products Installation"/>
        <s v="Flood Luminaire (10000 lumen) | Business Energy Rebates"/>
        <s v="Flood Luminaire (10000 lumen) | Small Business Energy Solutions"/>
        <s v="Flood Luminaire (48000 lumen) | Business Energy Rebates"/>
        <s v="Flood Luminaire (48000 lumen) | Small Business Energy Solutions"/>
        <s v="Four Pin Replacement Lamps for CFLs | Business Energy Rebates"/>
        <s v="Four Pin Replacement Lamps for CFLs | Small Business Energy Solutions"/>
        <s v="Freezer replacement (Low income only) | Appliance Retirement"/>
        <s v="Freezer replacement (Low income only) | First Nations Home Retrofits"/>
        <s v="Freezer replacement | Appliance Retirement"/>
        <s v="Freezer retirement | Appliance Retirement"/>
        <s v="Fridge replacement | Appliance Retirement"/>
        <s v="Fuel Pump Canopy Luminaire (4000 lumen) | Small Business Energy Solutions"/>
        <s v="General Use Lamp (A,G Types) | Small Business Energy Solutions"/>
        <s v="Glass Door Freezer | Small Business Energy Solutions"/>
        <s v="Glass Door Refrigerator  | Business Energy Rebates"/>
        <s v="Glass Door Refrigerator  | Small Business Energy Solutions"/>
        <s v="Ground Source Heat Pump (60kBTU/hr) | Business Energy Rebates"/>
        <s v="Ground Source Heat Pump (60kBTU/hr) | Small Business Energy Solutions"/>
        <s v="GSHP | Green Heat"/>
        <s v="Heat Pump Clothes Dryer  | Business Energy Rebates"/>
        <s v="Heat Pump Dryer (ventless) | Instant Savings"/>
        <s v="Heat Pump Water Heater | Business Energy Rebates"/>
        <s v="Heat Pump Water Heater | First Nations Home Retrofits"/>
        <s v="Heat Pump Water Heater | Green Heat"/>
        <s v="Heat Pump Water Heater | Home Energy Assessment"/>
        <s v="Heat Pump Water Heater | Small Business Energy Solutions"/>
        <s v="Heat Reclaimer Unit (Agriculture) | Business Energy Rebates"/>
        <s v="Heat Reclaimer Unit (Agriculture) | Small Business Energy Solutions"/>
        <s v="Heavy duty timer | Instant Savings"/>
        <s v="High Bay Luminaire (15 000 lumen) | Business Energy Rebates"/>
        <s v="High Bay Luminaire (15 000 lumen) | Small Business Energy Solutions"/>
        <s v="High Bay Luminaire (35 000 lumen) | Small Business Energy Solutions"/>
        <s v="High Efficiency Circulator Pump 1.5kW | Business Energy Rebates"/>
        <s v="High Efficiency Circulator Pump 100W | Business Energy Rebates"/>
        <s v="High Efficiency Circulator Pump 300W | Business Energy Rebates"/>
        <s v="High Volume Low Speed Fan (Agriculture)  | Business Energy Rebates"/>
        <s v="High Volume Low Speed Fan (Agriculture)  | Small Business Energy Solutions"/>
        <s v="Holiday Lights Exchange - MURB | Efficient Products Installation"/>
        <s v="Holiday Lights Exchange | Efficient Products Installation"/>
        <s v="Hot Water Tank Wrap - MURB | Efficient Products Installation"/>
        <s v="Hot Water Tank Wrap | Efficient Products Installation"/>
        <s v="HVAC Hotel Occupancy Sensor  | Business Energy Rebates"/>
        <s v="Hybrid Heat Pump Dryer | Instant Savings"/>
        <s v="Ice-Making Head | Business Energy Rebates"/>
        <s v="Indoor motion sensor | Instant Savings"/>
        <s v="Large Commercial/Industrial ETS System  | ETS Business Energy Rebates "/>
        <s v="LED - ENERGY STAR Fixture with Motion Sensor | Instant Savings"/>
        <s v="LED - ENERGY STAR Fixture without Motion Sensor | Instant Savings"/>
        <s v="LED - Other | Instant Savings"/>
        <s v="LED - R, BR and Decorative  | Instant Savings"/>
        <s v="LED - Recessed downlight | Instant Savings"/>
        <s v="LED Nightlights - MURB | Efficient Products Installation"/>
        <s v="LED Nightlights | Efficient Products Installation"/>
        <s v="LED Replacement Lamps for HID (10000 lumen) | Business Energy Rebates"/>
        <s v="LED Replacement Lamps for HID (10000 lumen) | Small Business Energy Solutions"/>
        <s v="LED Replacement Lamps for HID (4000 lumen) | Business Energy Rebates"/>
        <s v="LED Replacement Lamps for HID (4000 lumen) | Small Business Energy Solutions"/>
        <s v="LED Troffer (1x4)  | Business Energy Rebates"/>
        <s v="LED Troffer (1x4)  | Small Business Energy Solutions"/>
        <s v="LED Troffer (2x2) | Business Energy Rebates"/>
        <s v="LED Troffer (2x2) | Small Business Energy Solutions"/>
        <s v="LED Troffer (4x2) | Business Energy Rebates"/>
        <s v="LED Troffer (4x2) | Small Business Energy Solutions"/>
        <s v="LED Wall Sconce (1200 lumen) | Small Business Energy Solutions"/>
        <s v="Linear Ambient Luminaire (10000 lumen) | Business Energy Rebates"/>
        <s v="Linear Ambient Luminaire (10000 lumen) | Small Business Energy Solutions"/>
        <s v="Linear Ambient Luminaire (2000 lumen) | Business Energy Rebates"/>
        <s v="Linear Ambient Luminaire (2000 lumen) | Small Business Energy Solutions"/>
        <s v="Linear Ambient Luminaire (4000 lumen) | Business Energy Rebates"/>
        <s v="Linear Ambient Luminaire (4000 lumen) | Small Business Energy Solutions"/>
        <s v="Linear Ambient Luminaire (8000 lumen) | Business Energy Rebates"/>
        <s v="Linear Ambient Luminaire (8000 lumen) | Small Business Energy Solutions"/>
        <s v="Linear Replacement Lamp (2 foot) | Business Energy Rebates"/>
        <s v="Linear Replacement Lamp (2 foot) | Small Business Energy Solutions"/>
        <s v="Linear Replacement Lamp (4 foot) | Business Energy Rebates"/>
        <s v="Linear Replacement Lamp (4 foot) | Small Business Energy Solutions"/>
        <s v="Low-bay Luminaire (10,000 lumen)  | Business Energy Rebates"/>
        <s v="Low-bay Luminaire (10,000 lumen)  | Small Business Energy Solutions"/>
        <s v="Low-bay Luminaire (5000 lumen) | Business Energy Rebates"/>
        <s v="Low-flow showerhead - 0.5 gpm Reduction - MURB | Efficient Products Installation"/>
        <s v="Low-flow showerhead - 0.5 gpm Reduction | Efficient Products Installation"/>
        <s v="Low-flow showerhead - 1.0 gpm Reduction - MURB | Efficient Products Installation"/>
        <s v="Low-flow showerhead - 1.0 gpm Reduction | Efficient Products Installation"/>
        <s v="Low-flow showerhead -0.75 gpm Reduction - MURB | Efficient Products Installation"/>
        <s v="Low-flow showerhead -0.75 gpm Reduction | Efficient Products Installation"/>
        <s v="Low/Zero Energy Livestock Waterer | Business Energy Rebates"/>
        <s v="Luminaire Level Lighting Control (LLLC) - High Impact Application | Business Energy Rebates"/>
        <s v="Luminaire Level Lighting Control (LLLC) - Low Impact Application | Business Energy Rebates"/>
        <s v="Medium Commercial ETS System  | ETS Business Energy Rebates "/>
        <s v="Medium Commercial ETS System  | ETS Small Business Energy Solutions"/>
        <s v="Milk Pre-cooler | Business Energy Rebates"/>
        <s v="Mini freezer retirement | Appliance Retirement"/>
        <s v="Mini fridge retirement | Appliance Retirement"/>
        <s v="Motion sensor with dimmer switch | Instant Savings"/>
        <s v="MSHP - Fully Electrical | Green Heat"/>
        <s v="MSHP - Mainly Electrical | Green Heat"/>
        <s v="Multi-Tank Conveyor Dishwasher - High Temp  | Business Energy Rebates"/>
        <s v="Multi-Tank Conveyor Dishwasher - High Temp  | Small Business Energy Solutions"/>
        <s v="Multi-Tank Conveyor Dishwasher - Low Temp  | Business Energy Rebates"/>
        <s v="Multi-Tank Conveyor Dishwasher - Low Temp  | Small Business Energy Solutions"/>
        <s v="Natural Barn Ventiliation - Year-Round | Business Energy Rebates"/>
        <s v="Networked/ Connected - Indoor LED Lamp | Instant Savings"/>
        <s v="Networked/Connected - High Impact Application | Business Energy Rebates"/>
        <s v="Networked/Connected - Low Impact Application | Business Energy Rebates"/>
        <s v="No-Loss Drain  | Business Energy Rebates"/>
        <s v="Occupancy Sensor  (Ceiling Mounted)  | Business Energy Rebates"/>
        <s v="Occupancy Sensor  (Ceiling Mounted)  | Small Business Energy Solutions"/>
        <s v="Occupancy Sensor  (Wall Mounted)  | Business Energy Rebates"/>
        <s v="Occupancy Sensor  (Wall Mounted)  | Small Business Energy Solutions"/>
        <s v="Occupancy Sensor (Exterior)  | Business Energy Rebates"/>
        <s v="Open to Closed Cooler Conversion  | Business Energy Rebates"/>
        <s v="Open to Closed Cooler Conversion  | Small Business Energy Solutions"/>
        <s v="Outdoor motion sensor | Instant Savings"/>
        <s v="Outside Air Economizer | Business Energy Rebates"/>
        <s v="Packaged Terminal Heat Pump (12kBTU/hr)  | Business Energy Rebates"/>
        <s v="Parking Garage Luminaire (4000 lumen) | Small Business Energy Solutions"/>
        <s v="Pellet Boiler/Furnace | Green Heat"/>
        <s v="Pellet Stove | Green Heat"/>
        <s v="Pipe Insulation - MURB | Efficient Products Installation"/>
        <s v="Pipe Insulation | Efficient Products Installation"/>
        <s v="Pole/Arm-Mounted Area Luminaire (20000 lumen) | Business Energy Rebates"/>
        <s v="Pole/Arm-Mounted Area Luminaire (20000 lumen) | Small Business Energy Solutions"/>
        <s v="Pole/Arm-Mounted Area Luminaire (4000 lumen) | Small Business Energy Solutions"/>
        <s v="Pole/Arm-Mounted Area Luminaire (60000 lumen) | Business Energy Rebates"/>
        <s v="Pole/Arm-Mounted Decorative Luminaire (1500 lumen) | Small Business Energy Solutions"/>
        <s v="Pole/Arm-Mounted Decorative Luminaire (5000 lumen) | Business Energy Rebates"/>
        <s v="Pole/Arm-Mounted Decorative Luminaire (5000 lumen) | Small Business Energy Solutions"/>
        <s v="Pot, Pan and Utensil Dishwasher - High Temp  | Business Energy Rebates"/>
        <s v="Power bar with timer | Instant Savings"/>
        <s v="Premium High Bay Luminaire (15 000 lumen) | Business Energy Rebates"/>
        <s v="Premium High Bay Luminaire (15 000 lumen) | Small Business Energy Solutions"/>
        <s v="Premium High Bay Luminaire (35 000 lumen) | Business Energy Rebates"/>
        <s v="Premium High Bay Luminaire (35 000 lumen) | Small Business Energy Solutions"/>
        <s v="Premium High Bay Luminaire (60 000 lumen) | Business Energy Rebates"/>
        <s v="Programmable thermostat | Instant Savings"/>
        <s v="Programmable Thermostats | First Nations Home Retrofits"/>
        <s v="Range / Stove replacement | Appliance Retirement"/>
        <s v="Reflector Lamp (MR16) | Small Business Energy Solutions"/>
        <s v="Reflector Lamp (PAR38)  | Small Business Energy Solutions"/>
        <s v="Refrigerated Case Luminaire | Business Energy Rebates"/>
        <s v="Refrigerated Case Luminaire | Small Business Energy Solutions"/>
        <s v="Refrigerator replacement (Low income only) | Appliance Retirement"/>
        <s v="Refrigerator replacement (Low income only) | First Nations Home Retrofits"/>
        <s v="Refrigerator retirement | Appliance Retirement"/>
        <s v="Remote Condensing Unit  | Business Energy Rebates"/>
        <s v="Residential DHW Timer  | ETS Green Heat"/>
        <s v="Residential ETS System (Central)  | ETS Green Heat"/>
        <s v="Residential ETS System (Central)  | ETS Home Energy Assessment"/>
        <s v="Residential ETS System (Room)  | ETS Green Heat"/>
        <s v="Residential ETS System (Room)  | ETS Home Energy Assessment"/>
        <s v="Room air purifier | Instant Savings"/>
        <s v="Server Virtualization and Decommissioning  | Business Energy Rebates"/>
        <s v="Single-Tank Door type Dishwasher - High Temp  | Business Energy Rebates"/>
        <s v="Single-Tank Door type Dishwasher - Low Temp  | Business Energy Rebates"/>
        <s v="Single -Tank Conveyor Dishwasher - High Temp  | Business Energy Rebates"/>
        <s v="Single -Tank Conveyor Dishwasher - Low Temp  | Business Energy Rebates"/>
        <s v="Single Heat Pad (Agriculture) | Business Energy Rebates"/>
        <s v="Small Commercial ETS Sytem  | ETS Business Energy Rebates "/>
        <s v="Small Commercial ETS Sytem  | ETS Small Business Energy Solutions"/>
        <s v="Smart power bar | Instant Savings"/>
        <s v="Smart Power Controllers - MURB | Efficient Products Installation"/>
        <s v="Smart Power Controllers | Efficient Products Installation"/>
        <s v="Solar air heating | Green Heat"/>
        <s v="Solar Domestic Hot Water | Green Heat"/>
        <s v="Solar Domestic Hot Water | Home Energy Assessment"/>
        <s v="Solid Door Freezer | Business Energy Rebates"/>
        <s v="Solid Door Freezer | Small Business Energy Solutions"/>
        <s v="Solid Door Refrigerator  | Business Energy Rebates"/>
        <s v="Solid Door Refrigerator  | Small Business Energy Solutions"/>
        <s v="Standard Capacity Electric Fryer  | Business Energy Rebates"/>
        <s v="Standard Capacity Electric Fryer  | Small Business Energy Solutions"/>
        <s v="Strategic Energy Management  | SEM"/>
        <s v="Strip-Curtains for Display Cases  | Business Energy Rebates"/>
        <s v="Strip-Curtains for Display Cases  | Small Business Energy Solutions"/>
        <s v="Track/Mono-point Direction Luminaire | Business Energy Rebates"/>
        <s v="Unconverted D | Home Energy Assessment"/>
        <s v="Under-Counter Dishwasher - HighTemp  | Business Energy Rebates"/>
        <s v="Under-Counter Dishwasher - Low Temp  | Business Energy Rebates"/>
        <s v="Variable Speed Kitchen Exhaust Fan  | Business Energy Rebates"/>
        <s v="Variable Speed Kitchen Exhaust Fan  | Small Business Energy Solutions"/>
        <s v="Ventilation Fan (Agriculture) | Business Energy Rebates"/>
        <s v="VFD - 10 hp - Institutional - Make-up Air Fan | Business Energy Rebates"/>
        <s v="VFD - 10 hp - Retail - Supply Fan  | Business Energy Rebates"/>
        <s v="VFD - 20 hp - Institutional - Chilled Water Pump | Business Energy Rebates"/>
        <s v="VFD - 20 hp - Retail - Exhaust Fan  | Business Energy Rebates"/>
        <s v="VFD - 30 hp - Institutional - Make-up Air Fan | Business Energy Rebates"/>
        <s v="VFD - 30 hp - Retail - Supply Fan  | Business Energy Rebates"/>
        <s v="VFD - 40  hp - Warehousing - Exhaust Fan  | Business Energy Rebates"/>
        <s v="VFD - 5 hp - Institutional - Chilled Water Pump | Business Energy Rebates"/>
        <s v="VFD - 5 hp - Retail - Exhaust Fan  | Business Energy Rebates"/>
        <s v="VFD Milk Transfer Pump  | Business Energy Rebates"/>
        <s v="VFD Milk Transfer Pump  | Small Business Energy Solutions"/>
        <s v="VFD Milk Vacuum Pump | Business Energy Rebates"/>
        <s v="VFD Milk Vacuum Pump | Small Business Energy Solutions"/>
        <s v="Wall Mounted Area Luminaire (1000 lumen) | Business Energy Rebates"/>
        <s v="Wall Mounted Area Luminaire (1000 lumen) | Small Business Energy Solutions"/>
        <s v="Wall Mounted Area Luminaire (10000 lumen) | Business Energy Rebates"/>
        <s v="Wall Mounted Area Luminaire (10000 lumen) | Small Business Energy Solutions"/>
        <s v="Wall Wash Luminaire (1000 lumen) | Business Energy Rebates"/>
        <s v="Wall wash luminaire (1500 lumen) | Business Energy Rebates"/>
        <s v="Whole Home - tier 0 (22% better than code on average) | New Home Construction"/>
        <s v="Whole home - tier 1 (45% better than code target) | New Home Construction"/>
        <s v="Whole home - tier 2 (60% better than code target) | New Home Construction"/>
        <s v="Whole home - tier 3 (70% better than code target) | New Home Construction"/>
        <s v="Whole Home | Home Energy Assessment"/>
        <s v="Whole Home First Nations Retrofit | First Nations Home Retrofits"/>
        <s v="Wood Boiler/Furnace | Green Heat"/>
        <s v="Wood Stove | Green Heat"/>
        <s v="Zero-Energy Doors for Reach-In Coolers  | Small Business Energy Solutions"/>
        <s v="ENERGY STAR Uninteruptible Power Supplies (UPS)  | Small Business Energy Solutions"/>
        <s v="ENERGY STAR Washing Machine | Small Business Energy Solutions"/>
        <s v="Engine Block Heater Timer (Agriculture) | Business Energy Rebates"/>
        <s v="Engine Block Heater Timer (Agriculture) | Small Business Energy Solutions"/>
        <s v="Evaporator Fan Motor Controls  | Small Business Energy Solutions"/>
        <s v="Fuel Pump Canopy Luminaire (4000 lumen) | Business Energy Rebates"/>
        <s v="Fuel Pump Canopy Luminaire (8000 lumen) | Business Energy Rebates"/>
        <s v="Fuel Pump Canopy Luminaire (8000 lumen) | Small Business Energy Solutions"/>
        <s v="Full Size Hot Food Holding Cabinet  | Business Energy Rebates"/>
        <s v="Full Size Hot Food Holding Cabinet  | Small Business Energy Solutions"/>
        <s v="Glass Door Frezzer | Business Energy Rebates"/>
        <s v="Glass Door Frezzer | Small Business Energy Solutions"/>
        <s v="Heat Pump Clothes Dryer  | Small Business Energy Solutions"/>
        <s v="High Bay Luminaire (35 000 lumen) | Business Energy Rebates"/>
        <s v="High Bay Luminaire (60 000 lumen) | Business Energy Rebates"/>
        <s v="High Bay Luminaire (60 000 lumen) | Small Business Energy Solutions"/>
        <s v="High Efficiency Circulator Pump 1.5kW | Small Business Energy Solutions"/>
        <s v="High Efficiency Circulator Pump 100W | Small Business Energy Solutions"/>
        <s v="High Efficiency Circulator Pump 300W | Small Business Energy Solutions"/>
        <s v="HVAC Hotel Occupancy Sensor  | Small Business Energy Solutions"/>
        <s v="Ice-Making Head | Small Business Energy Solutions"/>
        <s v="Intelligent Freezer Defrost Controls | Business Energy Rebates"/>
        <s v="Intelligent Freezer Defrost Controls | Small Business Energy Solutions"/>
        <s v="LED Wall Sconce (3000 lumen)  | Small Business Energy Solutions"/>
        <s v="LED Wall Sconce (800 lumen) | Small Business Energy Solutions"/>
        <s v="Low-bay Luminaire (5000 lumen) | Small Business Energy Solutions"/>
        <s v="Low/Zero Energy Livestock Waterer | Small Business Energy Solutions"/>
        <s v="Luminaire Level Lighting Control (LLLC) - High Impact Application | Small Business Energy Solutions"/>
        <s v="Luminaire Level Lighting Control (LLLC) - Low Impact Application | Small Business Energy Solutions"/>
        <s v="Milk Pre-cooler | Small Business Energy Solutions"/>
        <s v="Natural Barn Ventiliation - Summer Only | Business Energy Rebates"/>
        <s v="Natural Barn Ventiliation - Summer Only | Small Business Energy Solutions"/>
        <s v="Natural Barn Ventiliation - Year-Round | Small Business Energy Solutions"/>
        <s v="Natural Gas Conversion - Commercial Electric Clothes Dryer | Business Energy Rebates"/>
        <s v="Natural Gas Conversion - Commercial Electric Clothes Dryer | Small Business Energy Solutions"/>
        <s v="Networked/Connected - High Impact Application | Small Business Energy Solutions"/>
        <s v="Networked/Connected - Low Impact Application | Small Business Energy Solutions"/>
        <s v="No-Loss Drain  | Small Business Energy Solutions"/>
        <s v="Occupancy Sensor (Exterior)  | Small Business Energy Solutions"/>
        <s v="Outside Air Economizer | Small Business Energy Solutions"/>
        <s v="Packaged Terminal Heat Pump (12kBTU/hr)  | Small Business Energy Solutions"/>
        <s v="Parking Garage Luminaire (4000 lumen) | Business Energy Rebates"/>
        <s v="Parking Garage Luminaire (8000 lumen) | Business Energy Rebates"/>
        <s v="Parking Garage Luminaire (8000 lumen) | Small Business Energy Solutions"/>
        <s v="Pole/Arm-Mounted Area Luminaire (4000 lumen) | Business Energy Rebates"/>
        <s v="Pole/Arm-Mounted Area Luminaire (60000 lumen) | Small Business Energy Solutions"/>
        <s v="Pole/Arm-Mounted Decorative Luminaire (1500 lumen) | Business Energy Rebates"/>
        <s v="Pot, Pan and Utensil Dishwasher - High Temp  | Small Business Energy Solutions"/>
        <s v="Premium High Bay Luminaire (60 000 lumen) | Small Business Energy Solutions"/>
        <s v="refri | Small Business Energy Solutions"/>
        <s v="Refrigerated Vending Machine Controls  | Business Energy Rebates"/>
        <s v="Refrigerated Vending Machine Controls  | Small Business Energy Solutions"/>
        <s v="Remote Condensing Unit  | Small Business Energy Solutions"/>
        <s v="Self-Contained Ice Maker  | Business Energy Rebates"/>
        <s v="Self-Contained Ice Maker  | Small Business Energy Solutions"/>
        <s v="Server Virtualization and Decommissioning  | Small Business Energy Solutions"/>
        <s v="Server-based Power Management Software  | Business Energy Rebates"/>
        <s v="Server-based Power Management Software  | Small Business Energy Solutions"/>
        <s v="Single -Tank Conveyor Dishwasher - High Temp  | Small Business Energy Solutions"/>
        <s v="Single -Tank Conveyor Dishwasher - Low Temp  | Small Business Energy Solutions"/>
        <s v="Single Heat Pad (Agriculture) | Small Business Energy Solutions"/>
        <s v="Single-Tank Door type Dishwasher - High Temp  | Small Business Energy Solutions"/>
        <s v="Single-Tank Door type Dishwasher - Low Temp  | Small Business Energy Solutions"/>
        <s v="Solar air heating | Home Energy Assessment"/>
        <s v="Solar DHW System  | Business Energy Rebates"/>
        <s v="Solar DHW System  | Small Business Energy Solutions"/>
        <s v="Stairwell and Passageway Luminaire  | Business Energy Rebates"/>
        <s v="Stairwell and Passageway Luminaire  | Small Business Energy Solutions"/>
        <s v="Track/Mono-point Direction Luminaire | Small Business Energy Solutions"/>
        <s v="Under-Counter Dishwasher - HighTemp  | Small Business Energy Solutions"/>
        <s v="Under-Counter Dishwasher - Low Temp  | Small Business Energy Solutions"/>
        <s v="Variable Speed Kitchen Exhuast Fan  | Business Energy Rebates"/>
        <s v="Variable Speed Kitchen Exhuast Fan  | Small Business Energy Solutions"/>
        <s v="Ventilation Fan (Agriculture) | Small Business Energy Solutions"/>
        <s v="VFD - 10 hp - Institutional - Make-up Air Fan | Small Business Energy Solutions"/>
        <s v="VFD - 10 hp - Retail - Supply Fan  | Small Business Energy Solutions"/>
        <s v="VFD - 20 hp - Institutional - Chilled Water Pump | Small Business Energy Solutions"/>
        <s v="VFD - 20 hp - Retail - Exhaust Fan  | Small Business Energy Solutions"/>
        <s v="VFD - 30 hp - Institutional - Make-up Air Fan | Small Business Energy Solutions"/>
        <s v="VFD - 30 hp - Retail - Supply Fan  | Small Business Energy Solutions"/>
        <s v="VFD - 40  hp - Warehousing - Exhaust Fan  | Small Business Energy Solutions"/>
        <s v="VFD - 5 hp - Institutional - Chilled Water Pump | Small Business Energy Solutions"/>
        <s v="VFD - 5 hp - Retail - Exhaust Fan  | Small Business Energy Solutions"/>
        <s v="Wall Mounted Area Luminaire (50000 lumen) | Business Energy Rebates"/>
        <s v="Wall Mounted Area Luminaire (50000 lumen) | Small Business Energy Solutions"/>
        <s v="Wall wash luminaire (1500 lumen) | Small Business Energy Solutions"/>
        <s v="Wall Wash Luminaire (1000 lumen) | Small Business Energy Solutions"/>
        <s v="Zero-Energy Doors for Reach-In Coolers  | Business Energy Rebates"/>
        <s v="1/2 Size Hot Food Holding Cabinet | Small Business Energy Solutions"/>
        <s v="Advanced Lighting Design (Performance Lighting) | Small Business Energy Solutions"/>
        <s v="Air Source Heat Pump (96kBTU/hr) | Business Energy Rebates"/>
        <s v="Air Source Heat Pump (96kBTU/hr) | Small Business Energy Solutions"/>
        <s v="Case Lighting for Sign Retrofits | Small Business Energy Solutions"/>
        <s v="CEE Tier 2 Commercial Washing Machine | Small Business Energy Solutions"/>
        <s v="CEE Tier 3 Commercial Washing Machine | Small Business Energy Solutions"/>
        <s v="Circulation Fan (Agriculture) | Small Business Energy Solutions"/>
        <s v="Cold Climate Air-Source Heat Pump (48kBTU/hr)   | Small Business Energy Solutions"/>
        <s v="Cooler Night Covers for Display Cases  | Business Energy Rebates"/>
        <s v="Cooler Night Covers for Display Cases  | Small Business Energy Solutions"/>
        <s v="Cycling Refrigerated Air Dryer - 200 CFM  | Business Energy Rebates"/>
        <s v="Cycling Refrigerated Air Dryer - 200 CFM  | Small Business Energy Solutions"/>
        <s v="Cycling Refrigerated Air Dryer - 50 CFM | Small Business Energy Solutions"/>
        <s v="Dairy Scroll Compressor | Small Business Energy Solutions"/>
        <s v="Daylighting Controls - Ceiling Mounted | Small Business Energy Solutions"/>
        <s v="Daylighting Controls - Switch-Mounted | Small Business Energy Solutions"/>
        <s v="Discus or Scroll Refrigeration Compressor  | Business Energy Rebates"/>
        <s v="Discus or Scroll Refrigeration Compressor  | Small Business Energy Solutions"/>
        <s v="Door Heater Controls  | Small Business Energy Solutions"/>
        <s v="Double Heat Pad (Agriculture)  | Small Business Energy Solutions"/>
        <s v="Dual Enthalpy Economizer Controls  | Small Business Energy Solutions"/>
        <s v="EC Motor for Refrigeration Applications | Small Business Energy Solutions1"/>
        <s v="EC Motor for Refrigeration Applications | Small Business Energy Solutions2"/>
        <s v="ECM Circulator Pump | Home Energy Assessment"/>
        <s v="Electric Combination Oven | Small Business Energy Solutions"/>
        <s v="Electric Combination Oven with Gas | Small Business Energy Solutions"/>
        <s v="Electric Convection Oven | Small Business Energy Solutions"/>
        <s v="Electric Convection Oven with Gas | Small Business Energy Solutions"/>
        <s v="Electric Fryer Replacement with Gas  | Small Business Energy Solutions"/>
        <s v="Electric Griddle  | Business Energy Rebates"/>
        <s v="Electric Griddle  | Small Business Energy Solutions"/>
        <s v="Electric Griddle Replacement with Gas  | Small Business Energy Solutions"/>
        <s v="Electric Steam Cooker  | Small Business Energy Solutions"/>
        <s v="Electric Steam Cooker Replacement with Gas  | Small Business Energy Solutions"/>
        <s v="Electric to Natural Gas - Water Heater  | Small Business Energy Solutions"/>
        <s v="ENERGY STAR Pool Pump  | Small Business Energy Solutions"/>
      </sharedItems>
    </cacheField>
    <cacheField name="Export_Cost_Test" numFmtId="0">
      <sharedItems/>
    </cacheField>
    <cacheField name="2020" numFmtId="0">
      <sharedItems containsMixedTypes="1" containsNumber="1" minValue="-92872.818024538472" maxValue="1393430188.9178588"/>
    </cacheField>
    <cacheField name="2021" numFmtId="0">
      <sharedItems containsMixedTypes="1" containsNumber="1" minValue="-92872.818024538472" maxValue="2753404671.0189624"/>
    </cacheField>
    <cacheField name="2022" numFmtId="0">
      <sharedItems containsMixedTypes="1" containsNumber="1" minValue="-92872.818024538472" maxValue="4130107006.528443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517.717157407409" createdVersion="5" refreshedVersion="6" minRefreshableVersion="3" recordCount="10" xr:uid="{00000000-000A-0000-FFFF-FFFF00000000}">
  <cacheSource type="worksheet">
    <worksheetSource name="DynamicPivotTable4"/>
  </cacheSource>
  <cacheFields count="7">
    <cacheField name="Selected_Vintages" numFmtId="0">
      <sharedItems/>
    </cacheField>
    <cacheField name="Select_Sector_Output" numFmtId="0">
      <sharedItems count="5">
        <s v="Benefit-to-Cost Ratio"/>
        <s v="First Year Net Savings | Energy Savings (kWh)"/>
        <s v="Lifetime Savings | Energy Savings (kWh)"/>
        <s v="First Year Net Savings | Coinc. Demand Savings (kW)"/>
        <s v="Spending ($)"/>
      </sharedItems>
    </cacheField>
    <cacheField name="Export_Cost_Test" numFmtId="0">
      <sharedItems/>
    </cacheField>
    <cacheField name="Selected_Sectors" numFmtId="0">
      <sharedItems count="2">
        <s v="BNI"/>
        <s v="Residential"/>
      </sharedItems>
    </cacheField>
    <cacheField name="2020" numFmtId="43">
      <sharedItems containsSemiMixedTypes="0" containsString="0" containsNumber="1" minValue="1.9667589860042507" maxValue="1034347227.87321"/>
    </cacheField>
    <cacheField name="2021" numFmtId="43">
      <sharedItems containsSemiMixedTypes="0" containsString="0" containsNumber="1" minValue="1.9899697095985527" maxValue="1046593628.4322672"/>
    </cacheField>
    <cacheField name="2022" numFmtId="43">
      <sharedItems containsSemiMixedTypes="0" containsString="0" containsNumber="1" minValue="2.0149127844177435" maxValue="1048459083.94081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517.717189120369" createdVersion="5" refreshedVersion="6" minRefreshableVersion="3" recordCount="36" xr:uid="{00000000-000A-0000-FFFF-FFFF03000000}">
  <cacheSource type="worksheet">
    <worksheetSource name="DynamicPivotTable3"/>
  </cacheSource>
  <cacheFields count="7">
    <cacheField name="Selected_Vintages" numFmtId="0">
      <sharedItems/>
    </cacheField>
    <cacheField name="Select_Prog_Outputs" numFmtId="0">
      <sharedItems count="6">
        <s v="Benefit-to-Cost Ratio"/>
        <s v="First Year Net Savings | Energy Savings (kWh)"/>
        <s v="&gt;&gt;&gt; Pct of Portfolio (%) | Energy Savings (kWh)"/>
        <s v="Lifetime Savings | Energy Savings (kWh)"/>
        <s v="First Year Net Savings | Coinc. Demand Savings (kW)"/>
        <s v="Spending ($)"/>
      </sharedItems>
    </cacheField>
    <cacheField name="Export_Cost_Test" numFmtId="0">
      <sharedItems/>
    </cacheField>
    <cacheField name="Select_Program_Names" numFmtId="0">
      <sharedItems count="6">
        <s v="Custom Incentives"/>
        <s v="Direct Installation"/>
        <s v="Efficient Product Rebates"/>
        <s v="Existing Residential"/>
        <s v="New Residential"/>
        <s v="Residential Efficient Products"/>
      </sharedItems>
    </cacheField>
    <cacheField name="2020" numFmtId="43">
      <sharedItems containsSemiMixedTypes="0" containsString="0" containsNumber="1" minValue="1.5458766071188128E-3" maxValue="584523149.21712935"/>
    </cacheField>
    <cacheField name="2021" numFmtId="43">
      <sharedItems containsSemiMixedTypes="0" containsString="0" containsNumber="1" minValue="1.5560985534085183E-3" maxValue="573070168.09815347"/>
    </cacheField>
    <cacheField name="2022" numFmtId="43">
      <sharedItems containsSemiMixedTypes="0" containsString="0" containsNumber="1" minValue="1.5470817596184997E-3" maxValue="572164975.6941764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9">
  <r>
    <x v="0"/>
    <s v="None"/>
    <x v="0"/>
    <s v="TRC"/>
    <n v="0.76643229181171313"/>
    <n v="1.1470097437422431"/>
    <n v="1.1973381239627501"/>
  </r>
  <r>
    <x v="0"/>
    <s v="None"/>
    <x v="1"/>
    <s v="TRC"/>
    <n v="355159.22411140217"/>
    <n v="117124.64715677589"/>
    <n v="123929.07221978735"/>
  </r>
  <r>
    <x v="0"/>
    <s v="None"/>
    <x v="2"/>
    <s v="TRC"/>
    <n v="463392.82400519337"/>
    <n v="102113.03591427575"/>
    <n v="103503.82213641338"/>
  </r>
  <r>
    <x v="0"/>
    <s v="None"/>
    <x v="3"/>
    <s v="TRC"/>
    <n v="812971.11111111124"/>
    <n v="181866.66666666666"/>
    <n v="181866.66666666666"/>
  </r>
  <r>
    <x v="0"/>
    <s v="None"/>
    <x v="4"/>
    <s v="TRC"/>
    <n v="3596453.3333333335"/>
    <n v="906026.66666666663"/>
    <n v="906026.66666666663"/>
  </r>
  <r>
    <x v="0"/>
    <s v="None"/>
    <x v="5"/>
    <s v="TRC"/>
    <n v="148.01774666666668"/>
    <n v="60.925333333333327"/>
    <n v="60.925333333333327"/>
  </r>
  <r>
    <x v="0"/>
    <s v="None"/>
    <x v="6"/>
    <s v="TRC"/>
    <n v="463392.82400519337"/>
    <n v="102113.03591427575"/>
    <n v="103503.82213641338"/>
  </r>
  <r>
    <x v="1"/>
    <s v="None"/>
    <x v="0"/>
    <s v="TRC"/>
    <n v="1.7244370930097839"/>
    <n v="1.5518766959856978"/>
    <n v="1.3635186092744302"/>
  </r>
  <r>
    <x v="1"/>
    <s v="None"/>
    <x v="1"/>
    <s v="TRC"/>
    <n v="8040702.6585229933"/>
    <n v="7236088.3013325911"/>
    <n v="6357812.5006594732"/>
  </r>
  <r>
    <x v="1"/>
    <s v="None"/>
    <x v="2"/>
    <s v="TRC"/>
    <n v="4662798.481380946"/>
    <n v="4662798.481380946"/>
    <n v="4662798.481380946"/>
  </r>
  <r>
    <x v="1"/>
    <s v="None"/>
    <x v="3"/>
    <s v="TRC"/>
    <n v="15599510.060515909"/>
    <n v="15599510.060515909"/>
    <n v="15599510.060515909"/>
  </r>
  <r>
    <x v="1"/>
    <s v="None"/>
    <x v="4"/>
    <s v="TRC"/>
    <n v="96088463.110966533"/>
    <n v="82943031.857506081"/>
    <n v="69498671.736045688"/>
  </r>
  <r>
    <x v="1"/>
    <s v="None"/>
    <x v="5"/>
    <s v="TRC"/>
    <n v="2232.4309996720322"/>
    <n v="2232.4309996720317"/>
    <n v="2232.4309996720317"/>
  </r>
  <r>
    <x v="1"/>
    <s v="None"/>
    <x v="6"/>
    <s v="TRC"/>
    <n v="2227903.1672216663"/>
    <n v="2227903.1672216663"/>
    <n v="2227903.1672216663"/>
  </r>
  <r>
    <x v="2"/>
    <s v="None"/>
    <x v="0"/>
    <s v="TRC"/>
    <n v="3.4591759395283104"/>
    <n v="3.5536392692371352"/>
    <n v="3.5239741922265835"/>
  </r>
  <r>
    <x v="2"/>
    <s v="None"/>
    <x v="1"/>
    <s v="TRC"/>
    <n v="9105158.8793903608"/>
    <n v="8669225.3360038009"/>
    <n v="9479906.9391293488"/>
  </r>
  <r>
    <x v="2"/>
    <s v="None"/>
    <x v="2"/>
    <s v="TRC"/>
    <n v="2632175.7084815786"/>
    <n v="2439534.4263135735"/>
    <n v="2690118.1512738536"/>
  </r>
  <r>
    <x v="2"/>
    <s v="None"/>
    <x v="3"/>
    <s v="TRC"/>
    <n v="14106230.960384386"/>
    <n v="13207896.085217416"/>
    <n v="14398409.253841115"/>
  </r>
  <r>
    <x v="2"/>
    <s v="None"/>
    <x v="4"/>
    <s v="TRC"/>
    <n v="122068232.70250104"/>
    <n v="110889041.5259072"/>
    <n v="114393266.61468436"/>
  </r>
  <r>
    <x v="2"/>
    <s v="None"/>
    <x v="5"/>
    <s v="TRC"/>
    <n v="1885.4122318578859"/>
    <n v="1778.3202366628498"/>
    <n v="1922.0669317226937"/>
  </r>
  <r>
    <x v="2"/>
    <s v="None"/>
    <x v="6"/>
    <s v="TRC"/>
    <n v="2632175.7084815786"/>
    <n v="2439534.4263135735"/>
    <n v="2690118.1512738536"/>
  </r>
  <r>
    <x v="3"/>
    <s v="None"/>
    <x v="0"/>
    <s v="TRC"/>
    <n v="1.6866299225418486"/>
    <n v="1.7246887441797445"/>
    <n v="1.7696705790668847"/>
  </r>
  <r>
    <x v="3"/>
    <s v="None"/>
    <x v="1"/>
    <s v="TRC"/>
    <n v="42983469.784288161"/>
    <n v="43953392.224317394"/>
    <n v="45099746.451093696"/>
  </r>
  <r>
    <x v="3"/>
    <s v="None"/>
    <x v="2"/>
    <s v="TRC"/>
    <n v="25484825.811408345"/>
    <n v="25484825.811408345"/>
    <n v="25484825.811408345"/>
  </r>
  <r>
    <x v="3"/>
    <s v="None"/>
    <x v="3"/>
    <s v="TRC"/>
    <n v="15246029.584713371"/>
    <n v="15246029.584713371"/>
    <n v="15246029.584713371"/>
  </r>
  <r>
    <x v="3"/>
    <s v="None"/>
    <x v="4"/>
    <s v="TRC"/>
    <n v="275246860.50785559"/>
    <n v="275246860.50785559"/>
    <n v="275246860.50785559"/>
  </r>
  <r>
    <x v="3"/>
    <s v="None"/>
    <x v="5"/>
    <s v="TRC"/>
    <n v="11660.413472153285"/>
    <n v="11660.413472153285"/>
    <n v="11660.413472153285"/>
  </r>
  <r>
    <x v="3"/>
    <s v="None"/>
    <x v="6"/>
    <s v="TRC"/>
    <n v="3635314.5180750163"/>
    <n v="3602514.5180750163"/>
    <n v="3569714.5180750163"/>
  </r>
  <r>
    <x v="4"/>
    <s v="None"/>
    <x v="0"/>
    <s v="TRC"/>
    <n v="3.0068992582839509"/>
    <n v="3.1724628177871699"/>
    <n v="3.3510544571852448"/>
  </r>
  <r>
    <x v="4"/>
    <s v="None"/>
    <x v="1"/>
    <s v="TRC"/>
    <n v="14566106.219629997"/>
    <n v="13645759.094947863"/>
    <n v="13028963.886010859"/>
  </r>
  <r>
    <x v="4"/>
    <s v="None"/>
    <x v="2"/>
    <s v="TRC"/>
    <n v="4844228.212668133"/>
    <n v="4301314.1142079458"/>
    <n v="3888019.1451602615"/>
  </r>
  <r>
    <x v="4"/>
    <s v="None"/>
    <x v="3"/>
    <s v="TRC"/>
    <n v="7667354.7832737025"/>
    <n v="6923707.9457737058"/>
    <n v="6357604.5832737042"/>
  </r>
  <r>
    <x v="4"/>
    <s v="None"/>
    <x v="4"/>
    <s v="TRC"/>
    <n v="163237051.66547409"/>
    <n v="148364114.91547415"/>
    <n v="137042047.66547412"/>
  </r>
  <r>
    <x v="4"/>
    <s v="None"/>
    <x v="5"/>
    <s v="TRC"/>
    <n v="2169.8614036664576"/>
    <n v="1959.4093486539584"/>
    <n v="1799.202097066458"/>
  </r>
  <r>
    <x v="4"/>
    <s v="None"/>
    <x v="6"/>
    <s v="TRC"/>
    <n v="2894286.810085508"/>
    <n v="2594053.1881029396"/>
    <n v="2365499.4521504384"/>
  </r>
  <r>
    <x v="5"/>
    <s v="None"/>
    <x v="0"/>
    <s v="TRC"/>
    <n v="0.8158464809013739"/>
    <n v="0.86284237949492004"/>
    <n v="0.91984377177888432"/>
  </r>
  <r>
    <x v="5"/>
    <s v="None"/>
    <x v="1"/>
    <s v="TRC"/>
    <n v="105054.59331411577"/>
    <n v="111106.14238585008"/>
    <n v="118446.07486691469"/>
  </r>
  <r>
    <x v="5"/>
    <s v="None"/>
    <x v="2"/>
    <s v="TRC"/>
    <n v="128767.60000000002"/>
    <n v="128767.60000000002"/>
    <n v="128767.60000000002"/>
  </r>
  <r>
    <x v="5"/>
    <s v="None"/>
    <x v="3"/>
    <s v="TRC"/>
    <n v="228777.77777777781"/>
    <n v="228777.77777777781"/>
    <n v="228777.77777777781"/>
  </r>
  <r>
    <x v="5"/>
    <s v="None"/>
    <x v="4"/>
    <s v="TRC"/>
    <n v="1028000"/>
    <n v="1028000"/>
    <n v="1028000"/>
  </r>
  <r>
    <x v="5"/>
    <s v="None"/>
    <x v="5"/>
    <s v="TRC"/>
    <n v="46.018000000000001"/>
    <n v="46.018000000000001"/>
    <n v="46.018000000000001"/>
  </r>
  <r>
    <x v="5"/>
    <s v="None"/>
    <x v="6"/>
    <s v="TRC"/>
    <n v="128767.60000000002"/>
    <n v="128767.60000000002"/>
    <n v="128767.60000000002"/>
  </r>
  <r>
    <x v="6"/>
    <s v="None"/>
    <x v="0"/>
    <s v="TRC"/>
    <n v="1.4821693839313637"/>
    <n v="1.526985224467083"/>
    <n v="1.5768480504193501"/>
  </r>
  <r>
    <x v="6"/>
    <s v="None"/>
    <x v="1"/>
    <s v="TRC"/>
    <n v="2528255.1107818829"/>
    <n v="2604701.0818745266"/>
    <n v="2689756.1004969357"/>
  </r>
  <r>
    <x v="6"/>
    <s v="None"/>
    <x v="2"/>
    <s v="TRC"/>
    <n v="1705780.1477964961"/>
    <n v="1705780.1477964961"/>
    <n v="1705780.1477964961"/>
  </r>
  <r>
    <x v="6"/>
    <s v="None"/>
    <x v="3"/>
    <s v="TRC"/>
    <n v="1091194.7820129253"/>
    <n v="1091194.7820129253"/>
    <n v="1091194.7820129253"/>
  </r>
  <r>
    <x v="6"/>
    <s v="None"/>
    <x v="4"/>
    <s v="TRC"/>
    <n v="32735843.460387755"/>
    <n v="32735843.460387755"/>
    <n v="32735843.460387755"/>
  </r>
  <r>
    <x v="6"/>
    <s v="None"/>
    <x v="5"/>
    <s v="TRC"/>
    <n v="308.80812330965784"/>
    <n v="308.80812330965784"/>
    <n v="308.80812330965784"/>
  </r>
  <r>
    <x v="6"/>
    <s v="None"/>
    <x v="6"/>
    <s v="TRC"/>
    <n v="230803.18979649624"/>
    <n v="230803.18979649624"/>
    <n v="230803.18979649624"/>
  </r>
  <r>
    <x v="7"/>
    <s v="None"/>
    <x v="0"/>
    <s v="TRC"/>
    <n v="3.891015541551798"/>
    <n v="4.0354776944720241"/>
    <n v="4.197258099623876"/>
  </r>
  <r>
    <x v="7"/>
    <s v="None"/>
    <x v="1"/>
    <s v="TRC"/>
    <n v="44919251.015489027"/>
    <n v="46771916.91021587"/>
    <n v="49006807.871705018"/>
  </r>
  <r>
    <x v="7"/>
    <s v="None"/>
    <x v="2"/>
    <s v="TRC"/>
    <n v="11544351.477345815"/>
    <n v="11590181.002434013"/>
    <n v="11675910.012800168"/>
  </r>
  <r>
    <x v="7"/>
    <s v="None"/>
    <x v="3"/>
    <s v="TRC"/>
    <n v="34228010.60149432"/>
    <n v="34333504.350335538"/>
    <n v="34499504.501548573"/>
  </r>
  <r>
    <x v="7"/>
    <s v="None"/>
    <x v="4"/>
    <s v="TRC"/>
    <n v="469872384.76960003"/>
    <n v="471592907.06124169"/>
    <n v="474371131.97057641"/>
  </r>
  <r>
    <x v="7"/>
    <s v="None"/>
    <x v="5"/>
    <s v="TRC"/>
    <n v="8878.7119754457635"/>
    <n v="8912.3935615122482"/>
    <n v="8965.8000927931043"/>
  </r>
  <r>
    <x v="7"/>
    <s v="None"/>
    <x v="6"/>
    <s v="TRC"/>
    <n v="4925304.2232857691"/>
    <n v="4734711.6897827126"/>
    <n v="4754951.5065911897"/>
  </r>
  <r>
    <x v="8"/>
    <s v="None"/>
    <x v="0"/>
    <s v="TRC"/>
    <n v="2.9306706383311445"/>
    <n v="2.9912969868444503"/>
    <n v="3.0747045226203613"/>
  </r>
  <r>
    <x v="8"/>
    <s v="None"/>
    <x v="1"/>
    <s v="TRC"/>
    <n v="326199.34253272653"/>
    <n v="332947.37991589075"/>
    <n v="342231.08548707369"/>
  </r>
  <r>
    <x v="8"/>
    <s v="None"/>
    <x v="2"/>
    <s v="TRC"/>
    <n v="111305.35730158989"/>
    <n v="111305.35730158989"/>
    <n v="111305.35730158989"/>
  </r>
  <r>
    <x v="8"/>
    <s v="None"/>
    <x v="3"/>
    <s v="TRC"/>
    <n v="198744.27425206397"/>
    <n v="198744.27425206397"/>
    <n v="198744.27425206397"/>
  </r>
  <r>
    <x v="8"/>
    <s v="None"/>
    <x v="4"/>
    <s v="TRC"/>
    <n v="1938130.2696771896"/>
    <n v="1930553.2728720778"/>
    <n v="1922976.2760669661"/>
  </r>
  <r>
    <x v="8"/>
    <s v="None"/>
    <x v="5"/>
    <s v="TRC"/>
    <n v="130.36698403373805"/>
    <n v="130.36698403373805"/>
    <n v="130.36698403373805"/>
  </r>
  <r>
    <x v="8"/>
    <s v="None"/>
    <x v="6"/>
    <s v="TRC"/>
    <n v="120024.43510158989"/>
    <n v="113473.11527985074"/>
    <n v="110174.85411898119"/>
  </r>
  <r>
    <x v="9"/>
    <s v="None"/>
    <x v="0"/>
    <s v="TRC"/>
    <n v="2.0319829556021647"/>
    <n v="2.1068188791387841"/>
    <n v="2.1941004243485969"/>
  </r>
  <r>
    <x v="9"/>
    <s v="None"/>
    <x v="1"/>
    <s v="TRC"/>
    <n v="54724646.892955683"/>
    <n v="57802555.43427182"/>
    <n v="60102122.196640871"/>
  </r>
  <r>
    <x v="9"/>
    <s v="None"/>
    <x v="2"/>
    <s v="TRC"/>
    <n v="26931646.617448322"/>
    <n v="27435939.561116941"/>
    <n v="27392603.150552917"/>
  </r>
  <r>
    <x v="9"/>
    <s v="None"/>
    <x v="3"/>
    <s v="TRC"/>
    <n v="37855768.023817815"/>
    <n v="38564614.273092419"/>
    <n v="38503699.575651169"/>
  </r>
  <r>
    <x v="9"/>
    <s v="None"/>
    <x v="4"/>
    <s v="TRC"/>
    <n v="562536712.83393276"/>
    <n v="573070168.09815347"/>
    <n v="572164975.69417644"/>
  </r>
  <r>
    <x v="9"/>
    <s v="None"/>
    <x v="5"/>
    <s v="TRC"/>
    <n v="10486.999209471043"/>
    <n v="10683.36743666174"/>
    <n v="10666.492534440506"/>
  </r>
  <r>
    <x v="9"/>
    <s v="None"/>
    <x v="6"/>
    <s v="TRC"/>
    <n v="10528421.341612641"/>
    <n v="10725565.194937434"/>
    <n v="10708623.639289826"/>
  </r>
  <r>
    <x v="10"/>
    <s v="None"/>
    <x v="0"/>
    <s v="TRC"/>
    <n v="0"/>
    <n v="0"/>
    <n v="0"/>
  </r>
  <r>
    <x v="10"/>
    <s v="None"/>
    <x v="1"/>
    <s v="TRC"/>
    <n v="0"/>
    <n v="0"/>
    <n v="0"/>
  </r>
  <r>
    <x v="10"/>
    <s v="None"/>
    <x v="2"/>
    <s v="TRC"/>
    <n v="0"/>
    <n v="0"/>
    <n v="0"/>
  </r>
  <r>
    <x v="10"/>
    <s v="None"/>
    <x v="3"/>
    <s v="TRC"/>
    <n v="0"/>
    <n v="0"/>
    <n v="0"/>
  </r>
  <r>
    <x v="10"/>
    <s v="None"/>
    <x v="4"/>
    <s v="TRC"/>
    <n v="0"/>
    <n v="0"/>
    <n v="0"/>
  </r>
  <r>
    <x v="10"/>
    <s v="None"/>
    <x v="5"/>
    <s v="TRC"/>
    <n v="0"/>
    <n v="0"/>
    <n v="0"/>
  </r>
  <r>
    <x v="10"/>
    <s v="None"/>
    <x v="6"/>
    <s v="TRC"/>
    <n v="0"/>
    <n v="0"/>
    <n v="0"/>
  </r>
  <r>
    <x v="11"/>
    <s v="None"/>
    <x v="0"/>
    <s v="TRC"/>
    <n v="0"/>
    <n v="0"/>
    <n v="0"/>
  </r>
  <r>
    <x v="11"/>
    <s v="None"/>
    <x v="1"/>
    <s v="TRC"/>
    <n v="0"/>
    <n v="0"/>
    <n v="0"/>
  </r>
  <r>
    <x v="11"/>
    <s v="None"/>
    <x v="2"/>
    <s v="TRC"/>
    <n v="0"/>
    <n v="0"/>
    <n v="0"/>
  </r>
  <r>
    <x v="11"/>
    <s v="None"/>
    <x v="3"/>
    <s v="TRC"/>
    <n v="0"/>
    <n v="0"/>
    <n v="0"/>
  </r>
  <r>
    <x v="11"/>
    <s v="None"/>
    <x v="4"/>
    <s v="TRC"/>
    <n v="0"/>
    <n v="0"/>
    <n v="0"/>
  </r>
  <r>
    <x v="11"/>
    <s v="None"/>
    <x v="5"/>
    <s v="TRC"/>
    <n v="0"/>
    <n v="0"/>
    <n v="0"/>
  </r>
  <r>
    <x v="11"/>
    <s v="None"/>
    <x v="6"/>
    <s v="TRC"/>
    <n v="0"/>
    <n v="0"/>
    <n v="0"/>
  </r>
  <r>
    <x v="12"/>
    <s v="None"/>
    <x v="0"/>
    <s v="TRC"/>
    <n v="2.5654913549024978"/>
    <n v="2.5700102236652955"/>
    <n v="2.5872296751311423"/>
  </r>
  <r>
    <x v="12"/>
    <s v="None"/>
    <x v="1"/>
    <s v="TRC"/>
    <n v="2686696.2076591984"/>
    <n v="2691428.567230287"/>
    <n v="2709461.5396910422"/>
  </r>
  <r>
    <x v="12"/>
    <s v="None"/>
    <x v="2"/>
    <s v="TRC"/>
    <n v="1047244.3037179157"/>
    <n v="1047244.3037179157"/>
    <n v="1047244.3037179157"/>
  </r>
  <r>
    <x v="12"/>
    <s v="None"/>
    <x v="3"/>
    <s v="TRC"/>
    <n v="0"/>
    <n v="0"/>
    <n v="0"/>
  </r>
  <r>
    <x v="12"/>
    <s v="None"/>
    <x v="4"/>
    <s v="TRC"/>
    <n v="0"/>
    <n v="0"/>
    <n v="0"/>
  </r>
  <r>
    <x v="12"/>
    <s v="None"/>
    <x v="5"/>
    <s v="TRC"/>
    <n v="1180.7578279138929"/>
    <n v="1180.7578279138929"/>
    <n v="1180.7578279138929"/>
  </r>
  <r>
    <x v="12"/>
    <s v="None"/>
    <x v="6"/>
    <s v="TRC"/>
    <n v="600000.00000000175"/>
    <n v="600000.00000000175"/>
    <n v="600000.00000000175"/>
  </r>
  <r>
    <x v="13"/>
    <s v="None"/>
    <x v="0"/>
    <s v="TRC"/>
    <n v="2.0880523789349392"/>
    <n v="2.0917292502992808"/>
    <n v="2.105208656530476"/>
  </r>
  <r>
    <x v="13"/>
    <s v="None"/>
    <x v="1"/>
    <s v="TRC"/>
    <n v="1796372.4466191973"/>
    <n v="1799535.696006665"/>
    <n v="1811132.1646560086"/>
  </r>
  <r>
    <x v="13"/>
    <s v="None"/>
    <x v="2"/>
    <s v="TRC"/>
    <n v="860310.05004552612"/>
    <n v="860310.05004552612"/>
    <n v="860310.05004552612"/>
  </r>
  <r>
    <x v="13"/>
    <s v="None"/>
    <x v="3"/>
    <s v="TRC"/>
    <n v="0"/>
    <n v="0"/>
    <n v="0"/>
  </r>
  <r>
    <x v="13"/>
    <s v="None"/>
    <x v="4"/>
    <s v="TRC"/>
    <n v="0"/>
    <n v="0"/>
    <n v="0"/>
  </r>
  <r>
    <x v="13"/>
    <s v="None"/>
    <x v="5"/>
    <s v="TRC"/>
    <n v="774.00484364083945"/>
    <n v="774.00484364083945"/>
    <n v="774.00484364083945"/>
  </r>
  <r>
    <x v="13"/>
    <s v="None"/>
    <x v="6"/>
    <s v="TRC"/>
    <n v="600000.00000000163"/>
    <n v="600000.00000000163"/>
    <n v="600000.00000000163"/>
  </r>
  <r>
    <x v="14"/>
    <s v="None"/>
    <x v="0"/>
    <s v="TRC"/>
    <n v="4.0489352109674428"/>
    <n v="4.05401346358419"/>
    <n v="4.0783573750557229"/>
  </r>
  <r>
    <x v="14"/>
    <s v="None"/>
    <x v="1"/>
    <s v="TRC"/>
    <n v="4176040.2608936136"/>
    <n v="4181277.9311149307"/>
    <n v="4206386.0519209588"/>
  </r>
  <r>
    <x v="14"/>
    <s v="None"/>
    <x v="2"/>
    <s v="TRC"/>
    <n v="1031392.2162997024"/>
    <n v="1031392.2162997024"/>
    <n v="1031392.2162997024"/>
  </r>
  <r>
    <x v="14"/>
    <s v="None"/>
    <x v="3"/>
    <s v="TRC"/>
    <n v="0"/>
    <n v="0"/>
    <n v="0"/>
  </r>
  <r>
    <x v="14"/>
    <s v="None"/>
    <x v="4"/>
    <s v="TRC"/>
    <n v="0"/>
    <n v="0"/>
    <n v="0"/>
  </r>
  <r>
    <x v="14"/>
    <s v="None"/>
    <x v="5"/>
    <s v="TRC"/>
    <n v="1829.158807723662"/>
    <n v="1829.158807723662"/>
    <n v="1829.158807723662"/>
  </r>
  <r>
    <x v="14"/>
    <s v="None"/>
    <x v="6"/>
    <s v="TRC"/>
    <n v="600000.00000000012"/>
    <n v="600000.00000000012"/>
    <n v="600000.00000000012"/>
  </r>
  <r>
    <x v="15"/>
    <s v="None"/>
    <x v="0"/>
    <s v="TRC"/>
    <n v="0"/>
    <n v="0"/>
    <n v="0"/>
  </r>
  <r>
    <x v="15"/>
    <s v="None"/>
    <x v="1"/>
    <s v="TRC"/>
    <n v="0"/>
    <n v="0"/>
    <n v="0"/>
  </r>
  <r>
    <x v="15"/>
    <s v="None"/>
    <x v="2"/>
    <s v="TRC"/>
    <n v="0"/>
    <n v="0"/>
    <n v="0"/>
  </r>
  <r>
    <x v="15"/>
    <s v="None"/>
    <x v="3"/>
    <s v="TRC"/>
    <n v="0"/>
    <n v="0"/>
    <n v="0"/>
  </r>
  <r>
    <x v="15"/>
    <s v="None"/>
    <x v="4"/>
    <s v="TRC"/>
    <n v="0"/>
    <n v="0"/>
    <n v="0"/>
  </r>
  <r>
    <x v="15"/>
    <s v="None"/>
    <x v="5"/>
    <s v="TRC"/>
    <n v="0"/>
    <n v="0"/>
    <n v="0"/>
  </r>
  <r>
    <x v="15"/>
    <s v="None"/>
    <x v="6"/>
    <s v="TRC"/>
    <n v="0"/>
    <n v="0"/>
    <n v="0"/>
  </r>
  <r>
    <x v="16"/>
    <s v="None"/>
    <x v="0"/>
    <s v="TRC"/>
    <n v="2.0786601259828013"/>
    <n v="2.1694676651739089"/>
    <n v="2.2713249962687811"/>
  </r>
  <r>
    <x v="16"/>
    <s v="None"/>
    <x v="1"/>
    <s v="TRC"/>
    <n v="1887593.4652257902"/>
    <n v="2761167.4682859844"/>
    <n v="2910881.0728828157"/>
  </r>
  <r>
    <x v="16"/>
    <s v="None"/>
    <x v="2"/>
    <s v="TRC"/>
    <n v="908081.81752816681"/>
    <n v="1272739.6276102799"/>
    <n v="1281578.4080502198"/>
  </r>
  <r>
    <x v="16"/>
    <s v="None"/>
    <x v="3"/>
    <s v="TRC"/>
    <n v="1529533.6227532439"/>
    <n v="2143747.4199619503"/>
    <n v="2158635.0783271641"/>
  </r>
  <r>
    <x v="16"/>
    <s v="None"/>
    <x v="4"/>
    <s v="TRC"/>
    <n v="22943004.341298658"/>
    <n v="32156211.299429253"/>
    <n v="32379526.174907461"/>
  </r>
  <r>
    <x v="16"/>
    <s v="None"/>
    <x v="5"/>
    <s v="TRC"/>
    <n v="255.07007439128603"/>
    <n v="357.49839411934062"/>
    <n v="359.98110915759634"/>
  </r>
  <r>
    <x v="16"/>
    <s v="None"/>
    <x v="6"/>
    <s v="TRC"/>
    <n v="963606.18233454367"/>
    <n v="1350560.8745760287"/>
    <n v="1359940.099346113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927">
  <r>
    <s v="None"/>
    <x v="0"/>
    <x v="0"/>
    <s v="TRC"/>
    <n v="2.7052325418092367"/>
    <n v="2.8228149250661647"/>
    <n v="2.9406509636417519"/>
  </r>
  <r>
    <s v="None"/>
    <x v="0"/>
    <x v="1"/>
    <s v="TRC"/>
    <n v="2.1384331862872434"/>
    <n v="2.0668780704813829"/>
    <n v="2.0704086938349526"/>
  </r>
  <r>
    <s v="None"/>
    <x v="0"/>
    <x v="2"/>
    <s v="TRC"/>
    <n v="2.1384331862872434"/>
    <n v="2.0668780704813829"/>
    <n v="2.0704086938349526"/>
  </r>
  <r>
    <s v="None"/>
    <x v="0"/>
    <x v="3"/>
    <s v="TRC"/>
    <n v="2.74831105634274"/>
    <n v="2.6771483505103006"/>
    <n v="2.694311895298851"/>
  </r>
  <r>
    <s v="None"/>
    <x v="0"/>
    <x v="4"/>
    <s v="TRC"/>
    <n v="2.74831105634274"/>
    <n v="2.6771483505103006"/>
    <n v="2.694311895298851"/>
  </r>
  <r>
    <s v="None"/>
    <x v="0"/>
    <x v="5"/>
    <s v="TRC"/>
    <n v="1.6269191091498427"/>
    <n v="1.5359825718609319"/>
    <n v="1.5202158635960741"/>
  </r>
  <r>
    <s v="None"/>
    <x v="0"/>
    <x v="6"/>
    <s v="TRC"/>
    <n v="1.6269191091498427"/>
    <n v="1.5359825718609319"/>
    <n v="1.5202158635960741"/>
  </r>
  <r>
    <s v="None"/>
    <x v="0"/>
    <x v="7"/>
    <s v="TRC"/>
    <n v="1.7176759690068537"/>
    <n v="1.4585788644706081"/>
    <n v="1.1800364113705466"/>
  </r>
  <r>
    <s v="None"/>
    <x v="0"/>
    <x v="8"/>
    <s v="TRC"/>
    <n v="1.7176759690068537"/>
    <n v="1.4585788644706081"/>
    <n v="1.1800364113705466"/>
  </r>
  <r>
    <s v="None"/>
    <x v="0"/>
    <x v="9"/>
    <s v="TRC"/>
    <n v="1.5664181721649626"/>
    <n v="1.2691670951227663"/>
    <n v="0.94914952371240002"/>
  </r>
  <r>
    <s v="None"/>
    <x v="0"/>
    <x v="10"/>
    <s v="TRC"/>
    <n v="1.5664181721649626"/>
    <n v="1.2691670951227663"/>
    <n v="0.94914952371240002"/>
  </r>
  <r>
    <s v="None"/>
    <x v="0"/>
    <x v="11"/>
    <s v="TRC"/>
    <n v="1.1033467365323262"/>
    <n v="0.89397033142338"/>
    <n v="0.66855776323246174"/>
  </r>
  <r>
    <s v="None"/>
    <x v="0"/>
    <x v="12"/>
    <s v="TRC"/>
    <n v="1.1033467365323262"/>
    <n v="0.89397033142338"/>
    <n v="0.66855776323246174"/>
  </r>
  <r>
    <s v="None"/>
    <x v="0"/>
    <x v="13"/>
    <s v="TRC"/>
    <n v="2.0194012720490147"/>
    <n v="1.7583502738716366"/>
    <n v="1.4772086010360579"/>
  </r>
  <r>
    <s v="None"/>
    <x v="0"/>
    <x v="14"/>
    <s v="TRC"/>
    <n v="2.0194012720490147"/>
    <n v="1.7583502738716366"/>
    <n v="1.4772086010360579"/>
  </r>
  <r>
    <s v="None"/>
    <x v="0"/>
    <x v="15"/>
    <s v="TRC"/>
    <n v="4.5462200385369584"/>
    <n v="4.5053828156079083"/>
    <n v="4.5766550057877229"/>
  </r>
  <r>
    <s v="None"/>
    <x v="0"/>
    <x v="16"/>
    <s v="TRC"/>
    <n v="4.5462200385369584"/>
    <n v="4.5053828156079083"/>
    <n v="4.5766550057877229"/>
  </r>
  <r>
    <s v="None"/>
    <x v="0"/>
    <x v="17"/>
    <s v="TRC"/>
    <n v="0.98206326172128489"/>
    <n v="0.89817947721018432"/>
    <n v="0.86780749165610915"/>
  </r>
  <r>
    <s v="None"/>
    <x v="0"/>
    <x v="18"/>
    <s v="TRC"/>
    <n v="0.98206326172128489"/>
    <n v="0.89817947721018432"/>
    <n v="0.86780749165610915"/>
  </r>
  <r>
    <s v="None"/>
    <x v="0"/>
    <x v="19"/>
    <s v="TRC"/>
    <n v="2.3599688872096407"/>
    <n v="2.2980718521481305"/>
    <n v="2.3115762749905766"/>
  </r>
  <r>
    <s v="None"/>
    <x v="0"/>
    <x v="20"/>
    <s v="TRC"/>
    <n v="2.3599688872096407"/>
    <n v="2.2980718521481305"/>
    <n v="2.3115762749905766"/>
  </r>
  <r>
    <s v="None"/>
    <x v="0"/>
    <x v="21"/>
    <s v="TRC"/>
    <n v="4.6081060358345018"/>
    <n v="4.5700726472705"/>
    <n v="4.6441889806576677"/>
  </r>
  <r>
    <s v="None"/>
    <x v="0"/>
    <x v="22"/>
    <s v="TRC"/>
    <n v="4.6081060358345018"/>
    <n v="4.5700726472705"/>
    <n v="4.6441889806576677"/>
  </r>
  <r>
    <s v="None"/>
    <x v="0"/>
    <x v="23"/>
    <s v="TRC"/>
    <n v="1.0628498937137638"/>
    <n v="0.98242259199981374"/>
    <n v="0.95565648849894125"/>
  </r>
  <r>
    <s v="None"/>
    <x v="0"/>
    <x v="24"/>
    <s v="TRC"/>
    <n v="1.0628498937137638"/>
    <n v="0.98242259199981374"/>
    <n v="0.95565648849894125"/>
  </r>
  <r>
    <s v="None"/>
    <x v="0"/>
    <x v="25"/>
    <s v="TRC"/>
    <n v="2.4333388400207996"/>
    <n v="2.3746404448422025"/>
    <n v="2.3914480698087299"/>
  </r>
  <r>
    <s v="None"/>
    <x v="0"/>
    <x v="26"/>
    <s v="TRC"/>
    <n v="2.4333388400207996"/>
    <n v="2.3746404448422025"/>
    <n v="2.3914480698087299"/>
  </r>
  <r>
    <s v="None"/>
    <x v="0"/>
    <x v="27"/>
    <s v="TRC"/>
    <n v="0.63272925234828981"/>
    <n v="0.66128360540147857"/>
    <n v="0.69315447127119623"/>
  </r>
  <r>
    <s v="None"/>
    <x v="0"/>
    <x v="28"/>
    <s v="TRC"/>
    <n v="11.861969789565066"/>
    <n v="12.370111332134075"/>
    <n v="12.942265991434834"/>
  </r>
  <r>
    <s v="None"/>
    <x v="0"/>
    <x v="29"/>
    <s v="TRC"/>
    <n v="0.36196547689721792"/>
    <n v="0.40629945168083315"/>
    <n v="0.45073071228689887"/>
  </r>
  <r>
    <s v="None"/>
    <x v="0"/>
    <x v="30"/>
    <s v="TRC"/>
    <n v="1.0119139848347931"/>
    <n v="1.0327821400372077"/>
    <n v="1.0578532752081009"/>
  </r>
  <r>
    <s v="None"/>
    <x v="0"/>
    <x v="31"/>
    <s v="TRC"/>
    <n v="2.5496695264541929"/>
    <n v="2.6405106391788116"/>
    <n v="2.745924240662073"/>
  </r>
  <r>
    <s v="None"/>
    <x v="0"/>
    <x v="32"/>
    <s v="TRC"/>
    <n v="5.0007964465188719"/>
    <n v="5.1712338337855437"/>
    <n v="5.3791578151587389"/>
  </r>
  <r>
    <s v="None"/>
    <x v="0"/>
    <x v="33"/>
    <s v="TRC"/>
    <n v="5.3149824128266188"/>
    <n v="5.495986375114291"/>
    <n v="5.7168550665721725"/>
  </r>
  <r>
    <s v="None"/>
    <x v="0"/>
    <x v="34"/>
    <s v="TRC"/>
    <n v="1.0388533376126117"/>
    <n v="1.1014812449118421"/>
    <n v="1.1684897940182866"/>
  </r>
  <r>
    <s v="None"/>
    <x v="0"/>
    <x v="35"/>
    <s v="TRC"/>
    <n v="1.4555115387562738"/>
    <n v="1.5454882006378576"/>
    <n v="1.6416024767558171"/>
  </r>
  <r>
    <s v="None"/>
    <x v="0"/>
    <x v="36"/>
    <s v="TRC"/>
    <n v="0.13810200536427086"/>
    <n v="0.1466183994766854"/>
    <n v="0.15620671822279336"/>
  </r>
  <r>
    <s v="None"/>
    <x v="0"/>
    <x v="37"/>
    <s v="TRC"/>
    <n v="0.29284315998689781"/>
    <n v="0.30565916349412264"/>
    <n v="0.32077512388292201"/>
  </r>
  <r>
    <s v="None"/>
    <x v="0"/>
    <x v="38"/>
    <s v="TRC"/>
    <n v="0.18607639704251994"/>
    <n v="0.19443499165868799"/>
    <n v="0.20275312208750165"/>
  </r>
  <r>
    <s v="None"/>
    <x v="0"/>
    <x v="39"/>
    <s v="TRC"/>
    <n v="0.16194297835636057"/>
    <n v="0.16903025940700345"/>
    <n v="0.17738942219635631"/>
  </r>
  <r>
    <s v="None"/>
    <x v="0"/>
    <x v="40"/>
    <s v="TRC"/>
    <n v="2.3775390918618511"/>
    <n v="2.4592562258002144"/>
    <n v="2.5499595623769191"/>
  </r>
  <r>
    <s v="None"/>
    <x v="0"/>
    <x v="41"/>
    <s v="TRC"/>
    <n v="1.8854026859996493"/>
    <n v="1.9502048607975113"/>
    <n v="2.0221331479058975"/>
  </r>
  <r>
    <s v="None"/>
    <x v="0"/>
    <x v="42"/>
    <s v="TRC"/>
    <n v="2.3775390918618511"/>
    <n v="2.4592562258002144"/>
    <n v="2.5499595623769191"/>
  </r>
  <r>
    <s v="None"/>
    <x v="0"/>
    <x v="43"/>
    <s v="TRC"/>
    <n v="2.0786601259828013"/>
    <n v="2.1694676651739089"/>
    <n v="2.2713249962687807"/>
  </r>
  <r>
    <s v="None"/>
    <x v="0"/>
    <x v="44"/>
    <s v="TRC"/>
    <n v="2.0319829556021647"/>
    <n v="2.1068188791387841"/>
    <n v="2.1941004243485973"/>
  </r>
  <r>
    <s v="None"/>
    <x v="0"/>
    <x v="45"/>
    <s v="TRC"/>
    <n v="0.98659827699036795"/>
    <n v="1.0279992010164907"/>
    <n v="1.0754538951466808"/>
  </r>
  <r>
    <s v="None"/>
    <x v="0"/>
    <x v="46"/>
    <s v="TRC"/>
    <n v="20.92751646395871"/>
    <n v="21.692321298978676"/>
    <n v="22.578965125279193"/>
  </r>
  <r>
    <s v="None"/>
    <x v="0"/>
    <x v="47"/>
    <s v="TRC"/>
    <n v="1.0440177042457974"/>
    <n v="1.1085566827918427"/>
    <n v="1.1774980846467966"/>
  </r>
  <r>
    <s v="None"/>
    <x v="0"/>
    <x v="48"/>
    <s v="TRC"/>
    <n v="0.37715503331844374"/>
    <n v="0.40046996419067066"/>
    <n v="0.42537528582255724"/>
  </r>
  <r>
    <s v="None"/>
    <x v="0"/>
    <x v="49"/>
    <s v="TRC"/>
    <n v="1.7564143526114568"/>
    <n v="1.4571465290307375"/>
    <n v="1.14714093980038"/>
  </r>
  <r>
    <s v="None"/>
    <x v="0"/>
    <x v="50"/>
    <s v="TRC"/>
    <n v="0.51646635056321533"/>
    <n v="0.5333810634415046"/>
    <n v="0.55175192038742016"/>
  </r>
  <r>
    <s v="None"/>
    <x v="0"/>
    <x v="51"/>
    <s v="TRC"/>
    <n v="1.1118155751790568"/>
    <n v="1.1470097437422431"/>
    <n v="1.1973381239627501"/>
  </r>
  <r>
    <s v="None"/>
    <x v="0"/>
    <x v="52"/>
    <s v="TRC"/>
    <n v="1.1063612485319483"/>
    <n v="1.1568606776688117"/>
    <n v="1.2240691771659791"/>
  </r>
  <r>
    <s v="None"/>
    <x v="0"/>
    <x v="53"/>
    <s v="TRC"/>
    <n v="0.89711495696875787"/>
    <n v="0.93709172016996867"/>
    <n v="0.98232476474002617"/>
  </r>
  <r>
    <s v="None"/>
    <x v="0"/>
    <x v="54"/>
    <s v="TRC"/>
    <n v="0.13663807509117007"/>
    <n v="0.14358710682613332"/>
    <n v="0.15122976345696268"/>
  </r>
  <r>
    <s v="None"/>
    <x v="0"/>
    <x v="55"/>
    <s v="TRC"/>
    <n v="4.1939641564079881"/>
    <n v="4.3909270425329163"/>
    <n v="4.5845317597588728"/>
  </r>
  <r>
    <s v="None"/>
    <x v="0"/>
    <x v="56"/>
    <s v="TRC"/>
    <n v="4.2926565355245572"/>
    <n v="4.4968666343109209"/>
    <n v="4.7250892368192066"/>
  </r>
  <r>
    <s v="None"/>
    <x v="0"/>
    <x v="57"/>
    <s v="TRC"/>
    <n v="1.8885451705083327"/>
    <n v="1.9774413624979101"/>
    <n v="2.0741854617066449"/>
  </r>
  <r>
    <s v="None"/>
    <x v="0"/>
    <x v="58"/>
    <s v="TRC"/>
    <n v="1.7635308169830333"/>
    <n v="1.8524955398606795"/>
    <n v="1.9479771163612358"/>
  </r>
  <r>
    <s v="None"/>
    <x v="0"/>
    <x v="59"/>
    <s v="TRC"/>
    <n v="2.4873817247462768"/>
    <n v="2.5689957712017875"/>
    <n v="2.6657816413446938"/>
  </r>
  <r>
    <s v="None"/>
    <x v="0"/>
    <x v="60"/>
    <s v="TRC"/>
    <n v="1.3289146329295722"/>
    <n v="1.3831736911790815"/>
    <n v="1.4422458357355206"/>
  </r>
  <r>
    <s v="None"/>
    <x v="0"/>
    <x v="61"/>
    <s v="TRC"/>
    <n v="1.3571430380940828"/>
    <n v="1.4125546509488005"/>
    <n v="1.4728815882429789"/>
  </r>
  <r>
    <s v="None"/>
    <x v="0"/>
    <x v="62"/>
    <s v="TRC"/>
    <n v="1.3430295949471747"/>
    <n v="1.3978649615067325"/>
    <n v="1.457564536190022"/>
  </r>
  <r>
    <s v="None"/>
    <x v="0"/>
    <x v="63"/>
    <s v="TRC"/>
    <n v="1.9961068157770709"/>
    <n v="2.0748782756051551"/>
    <n v="2.1663803707595894"/>
  </r>
  <r>
    <s v="None"/>
    <x v="0"/>
    <x v="64"/>
    <s v="TRC"/>
    <n v="2.148904610783005"/>
    <n v="2.2517489975966742"/>
    <n v="2.365460410390972"/>
  </r>
  <r>
    <s v="None"/>
    <x v="0"/>
    <x v="65"/>
    <s v="TRC"/>
    <n v="3.1183666172454214"/>
    <n v="3.2676084686526665"/>
    <n v="3.4326199223385263"/>
  </r>
  <r>
    <s v="None"/>
    <x v="0"/>
    <x v="66"/>
    <s v="TRC"/>
    <n v="0.60324051708384463"/>
    <n v="0.62697364515321019"/>
    <n v="0.65408694044784632"/>
  </r>
  <r>
    <s v="None"/>
    <x v="0"/>
    <x v="67"/>
    <s v="TRC"/>
    <n v="0.82297850998530375"/>
    <n v="0.85899526519316982"/>
    <n v="0.90147556248833527"/>
  </r>
  <r>
    <s v="None"/>
    <x v="0"/>
    <x v="68"/>
    <s v="TRC"/>
    <n v="1.8831721018288738"/>
    <n v="1.9654666278656034"/>
    <n v="2.047809140295485"/>
  </r>
  <r>
    <s v="None"/>
    <x v="0"/>
    <x v="69"/>
    <s v="TRC"/>
    <n v="2.968381970646266"/>
    <n v="3.0974112111468322"/>
    <n v="3.2267164492268927"/>
  </r>
  <r>
    <s v="None"/>
    <x v="0"/>
    <x v="70"/>
    <s v="TRC"/>
    <n v="0.36312813549916167"/>
    <n v="0.40034521596325368"/>
    <n v="0.43731388206296695"/>
  </r>
  <r>
    <s v="None"/>
    <x v="0"/>
    <x v="71"/>
    <s v="TRC"/>
    <n v="1.4886391849142027"/>
    <n v="1.5533369467317413"/>
    <n v="1.6181757318431229"/>
  </r>
  <r>
    <s v="None"/>
    <x v="0"/>
    <x v="72"/>
    <s v="TRC"/>
    <n v="0.33574011180678054"/>
    <n v="0.39185272587173936"/>
    <n v="0.44745052864205165"/>
  </r>
  <r>
    <s v="None"/>
    <x v="0"/>
    <x v="73"/>
    <s v="TRC"/>
    <n v="1.3962303209072826"/>
    <n v="1.3226936702823016"/>
    <n v="1.493872231892027"/>
  </r>
  <r>
    <s v="None"/>
    <x v="0"/>
    <x v="74"/>
    <s v="TRC"/>
    <n v="0.28538728384868189"/>
    <n v="0.3780161480276692"/>
    <n v="0.46961667864085438"/>
  </r>
  <r>
    <s v="None"/>
    <x v="0"/>
    <x v="75"/>
    <s v="TRC"/>
    <n v="3.4040355563127891"/>
    <n v="3.5520273510527995"/>
    <n v="3.7003290996424583"/>
  </r>
  <r>
    <s v="None"/>
    <x v="0"/>
    <x v="76"/>
    <s v="TRC"/>
    <n v="0"/>
    <n v="0"/>
    <n v="0"/>
  </r>
  <r>
    <s v="None"/>
    <x v="0"/>
    <x v="77"/>
    <s v="TRC"/>
    <n v="4.6112343696791092"/>
    <n v="4.7831605928696073"/>
    <n v="4.9817173704954492"/>
  </r>
  <r>
    <s v="None"/>
    <x v="0"/>
    <x v="78"/>
    <s v="TRC"/>
    <n v="1.1754144947820311"/>
    <n v="1.2792839252442487"/>
    <n v="1.3937278323215365"/>
  </r>
  <r>
    <s v="None"/>
    <x v="0"/>
    <x v="79"/>
    <s v="TRC"/>
    <n v="1.4169466598701901"/>
    <n v="1.4694637432136406"/>
    <n v="1.5244164650898067"/>
  </r>
  <r>
    <s v="None"/>
    <x v="0"/>
    <x v="80"/>
    <s v="TRC"/>
    <n v="6.1526486012138193"/>
    <n v="6.5235647760870483"/>
    <n v="6.9204254695094649"/>
  </r>
  <r>
    <s v="None"/>
    <x v="0"/>
    <x v="81"/>
    <s v="TRC"/>
    <n v="9.4788501458510019E-2"/>
    <n v="0.10064812724566259"/>
    <n v="0.10690745804408121"/>
  </r>
  <r>
    <s v="None"/>
    <x v="0"/>
    <x v="82"/>
    <s v="TRC"/>
    <n v="4.5837748900760156"/>
    <n v="4.7053786214561075"/>
    <n v="4.8641542817655141"/>
  </r>
  <r>
    <s v="None"/>
    <x v="0"/>
    <x v="83"/>
    <s v="TRC"/>
    <n v="1.3117410566170655"/>
    <n v="1.3746937105234749"/>
    <n v="1.444930837211112"/>
  </r>
  <r>
    <s v="None"/>
    <x v="0"/>
    <x v="84"/>
    <s v="TRC"/>
    <n v="5.0093502757017818"/>
    <n v="5.3940805777046119"/>
    <n v="5.6512534941032673"/>
  </r>
  <r>
    <s v="None"/>
    <x v="0"/>
    <x v="85"/>
    <s v="TRC"/>
    <n v="5.1407499093075542"/>
    <n v="5.3661161367225576"/>
    <n v="5.6219557821749184"/>
  </r>
  <r>
    <s v="None"/>
    <x v="0"/>
    <x v="86"/>
    <s v="TRC"/>
    <n v="3.7369923887478764"/>
    <n v="3.8832430033259788"/>
    <n v="4.0495297762376259"/>
  </r>
  <r>
    <s v="None"/>
    <x v="0"/>
    <x v="87"/>
    <s v="TRC"/>
    <n v="2.5109182595854733"/>
    <n v="2.6091853418855249"/>
    <n v="2.7209148962963376"/>
  </r>
  <r>
    <s v="None"/>
    <x v="0"/>
    <x v="88"/>
    <s v="TRC"/>
    <n v="2.3891209675789362"/>
    <n v="2.4826214014738315"/>
    <n v="2.588931282379789"/>
  </r>
  <r>
    <s v="None"/>
    <x v="0"/>
    <x v="89"/>
    <s v="TRC"/>
    <n v="1.8207315355048816"/>
    <n v="1.89198752918876"/>
    <n v="1.9730055083233176"/>
  </r>
  <r>
    <s v="None"/>
    <x v="0"/>
    <x v="90"/>
    <s v="TRC"/>
    <n v="3.0327818765235208"/>
    <n v="3.1678574060067555"/>
    <n v="3.3144612529253563"/>
  </r>
  <r>
    <s v="None"/>
    <x v="0"/>
    <x v="91"/>
    <s v="TRC"/>
    <n v="1.8601163880541676"/>
    <n v="1.9429631657805222"/>
    <n v="2.0328806835275186"/>
  </r>
  <r>
    <s v="None"/>
    <x v="0"/>
    <x v="92"/>
    <s v="TRC"/>
    <n v="0.67048120879659101"/>
    <n v="0.70547150068568265"/>
    <n v="0.74595399713192079"/>
  </r>
  <r>
    <s v="None"/>
    <x v="0"/>
    <x v="93"/>
    <s v="TRC"/>
    <n v="0.68098760687585569"/>
    <n v="0.72635714344987579"/>
    <n v="0.77862032914607471"/>
  </r>
  <r>
    <s v="None"/>
    <x v="0"/>
    <x v="94"/>
    <s v="TRC"/>
    <n v="0.61961394128770864"/>
    <n v="0.66089457119519268"/>
    <n v="0.70844756356466554"/>
  </r>
  <r>
    <s v="None"/>
    <x v="0"/>
    <x v="95"/>
    <s v="TRC"/>
    <n v="1.8878638565492469"/>
    <n v="1.9779408830393461"/>
    <n v="2.0803009346154746"/>
  </r>
  <r>
    <s v="None"/>
    <x v="0"/>
    <x v="96"/>
    <s v="TRC"/>
    <n v="0.306336234659287"/>
    <n v="0.32613569933094388"/>
    <n v="0.34874575451760442"/>
  </r>
  <r>
    <s v="None"/>
    <x v="0"/>
    <x v="97"/>
    <s v="TRC"/>
    <n v="3.4715020430854682"/>
    <n v="3.6043726889696104"/>
    <n v="3.7537922795712819"/>
  </r>
  <r>
    <s v="None"/>
    <x v="0"/>
    <x v="98"/>
    <s v="TRC"/>
    <n v="1.5226625843043751"/>
    <n v="1.3608648301250093"/>
    <n v="1.1876023775303679"/>
  </r>
  <r>
    <s v="None"/>
    <x v="0"/>
    <x v="99"/>
    <s v="TRC"/>
    <n v="3.8528454240811807"/>
    <n v="4.0476540680029469"/>
    <n v="4.235832647810855"/>
  </r>
  <r>
    <s v="None"/>
    <x v="0"/>
    <x v="100"/>
    <s v="TRC"/>
    <n v="29.133994698376675"/>
    <n v="30.607493385527984"/>
    <n v="32.03075088323429"/>
  </r>
  <r>
    <s v="None"/>
    <x v="0"/>
    <x v="101"/>
    <s v="TRC"/>
    <n v="3.8517694561984843"/>
    <n v="4.0465788977349799"/>
    <n v="4.2347460136669426"/>
  </r>
  <r>
    <s v="None"/>
    <x v="0"/>
    <x v="102"/>
    <s v="TRC"/>
    <n v="6.5036560503813519"/>
    <n v="6.6997436494893616"/>
    <n v="6.923992402985724"/>
  </r>
  <r>
    <s v="None"/>
    <x v="0"/>
    <x v="103"/>
    <s v="TRC"/>
    <n v="4.2135950375662832"/>
    <n v="4.3406364629013989"/>
    <n v="4.485922964461901"/>
  </r>
  <r>
    <s v="None"/>
    <x v="0"/>
    <x v="104"/>
    <s v="TRC"/>
    <n v="2.4993952916112203"/>
    <n v="2.5481445267880667"/>
    <n v="2.6090169212985064"/>
  </r>
  <r>
    <s v="None"/>
    <x v="0"/>
    <x v="105"/>
    <s v="TRC"/>
    <n v="3.5418699072254793"/>
    <n v="3.619397137477141"/>
    <n v="3.7270267622792783"/>
  </r>
  <r>
    <s v="None"/>
    <x v="0"/>
    <x v="106"/>
    <s v="TRC"/>
    <n v="0.43246725375083533"/>
    <n v="0.45185332435626718"/>
    <n v="0.47112607413370744"/>
  </r>
  <r>
    <s v="None"/>
    <x v="0"/>
    <x v="107"/>
    <s v="TRC"/>
    <n v="2.6402668395359976"/>
    <n v="2.7411793571095373"/>
    <n v="2.8592477599101604"/>
  </r>
  <r>
    <s v="None"/>
    <x v="0"/>
    <x v="108"/>
    <s v="TRC"/>
    <n v="0.32229909691831882"/>
    <n v="0.33239432435301014"/>
    <n v="0.34478401097508538"/>
  </r>
  <r>
    <s v="None"/>
    <x v="0"/>
    <x v="109"/>
    <s v="TRC"/>
    <n v="0.36796718410789531"/>
    <n v="0.37949285218326562"/>
    <n v="0.3936380922472168"/>
  </r>
  <r>
    <s v="None"/>
    <x v="0"/>
    <x v="110"/>
    <s v="TRC"/>
    <n v="0.36652481898084421"/>
    <n v="0.37800530851199676"/>
    <n v="0.39209510178106183"/>
  </r>
  <r>
    <s v="None"/>
    <x v="0"/>
    <x v="111"/>
    <s v="TRC"/>
    <n v="1.7464276497050135"/>
    <n v="1.8131771192104313"/>
    <n v="1.8912744994145301"/>
  </r>
  <r>
    <s v="None"/>
    <x v="0"/>
    <x v="112"/>
    <s v="TRC"/>
    <n v="3.6071789422550129"/>
    <n v="3.7390234184510707"/>
    <n v="3.8918674578659038"/>
  </r>
  <r>
    <s v="None"/>
    <x v="0"/>
    <x v="113"/>
    <s v="TRC"/>
    <n v="2.4392823361595588"/>
    <n v="2.5284395160648634"/>
    <n v="2.6317972289757745"/>
  </r>
  <r>
    <s v="None"/>
    <x v="0"/>
    <x v="114"/>
    <s v="TRC"/>
    <n v="2.6171274540857516"/>
    <n v="2.7789127685728494"/>
    <n v="2.9517340098065894"/>
  </r>
  <r>
    <s v="None"/>
    <x v="0"/>
    <x v="115"/>
    <s v="TRC"/>
    <n v="3.0936326513182837"/>
    <n v="3.215442496910645"/>
    <n v="3.3491243655484886"/>
  </r>
  <r>
    <s v="None"/>
    <x v="0"/>
    <x v="116"/>
    <s v="TRC"/>
    <n v="2.2992354619759223"/>
    <n v="2.3897664164137171"/>
    <n v="2.4891208413369093"/>
  </r>
  <r>
    <s v="None"/>
    <x v="0"/>
    <x v="117"/>
    <s v="TRC"/>
    <n v="3.0170142518930634"/>
    <n v="3.1358072960563526"/>
    <n v="3.2661783350121918"/>
  </r>
  <r>
    <s v="None"/>
    <x v="0"/>
    <x v="118"/>
    <s v="TRC"/>
    <n v="1.0351433157583256"/>
    <n v="1.077564908257624"/>
    <n v="1.1257025863773271"/>
  </r>
  <r>
    <s v="None"/>
    <x v="0"/>
    <x v="119"/>
    <s v="TRC"/>
    <n v="4.4101610741663455"/>
    <n v="4.5908729505682242"/>
    <n v="4.7959393658011349"/>
  </r>
  <r>
    <s v="None"/>
    <x v="0"/>
    <x v="120"/>
    <s v="TRC"/>
    <n v="1.0754305928657539"/>
    <n v="1.1195319907470382"/>
    <n v="1.169569995799753"/>
  </r>
  <r>
    <s v="None"/>
    <x v="0"/>
    <x v="121"/>
    <s v="TRC"/>
    <n v="4.3749750329756312"/>
    <n v="4.5350609555466495"/>
    <n v="4.7206042063869011"/>
  </r>
  <r>
    <s v="None"/>
    <x v="0"/>
    <x v="122"/>
    <s v="TRC"/>
    <n v="2.7665797942937185"/>
    <n v="2.8678124814285324"/>
    <n v="2.98514348443384"/>
  </r>
  <r>
    <s v="None"/>
    <x v="0"/>
    <x v="123"/>
    <s v="TRC"/>
    <n v="7.8472230356342001"/>
    <n v="7.9499526510979033"/>
    <n v="8.09543045203589"/>
  </r>
  <r>
    <s v="None"/>
    <x v="0"/>
    <x v="124"/>
    <s v="TRC"/>
    <n v="7.8472230356342001"/>
    <n v="7.9499526510979033"/>
    <n v="8.09543045203589"/>
  </r>
  <r>
    <s v="None"/>
    <x v="0"/>
    <x v="125"/>
    <s v="TRC"/>
    <n v="2.3136416061242335"/>
    <n v="2.4204833554436309"/>
    <n v="2.5482087886523264"/>
  </r>
  <r>
    <s v="None"/>
    <x v="0"/>
    <x v="126"/>
    <s v="TRC"/>
    <n v="3.0090970498875045"/>
    <n v="3.1480542642766363"/>
    <n v="3.3141725702608227"/>
  </r>
  <r>
    <s v="None"/>
    <x v="0"/>
    <x v="127"/>
    <s v="TRC"/>
    <n v="2.2849722654341056"/>
    <n v="2.3817326350551618"/>
    <n v="2.4953334902524182"/>
  </r>
  <r>
    <s v="None"/>
    <x v="0"/>
    <x v="128"/>
    <s v="TRC"/>
    <n v="0.39672817356571255"/>
    <n v="0.41451217990886119"/>
    <n v="0.43219223025366282"/>
  </r>
  <r>
    <s v="None"/>
    <x v="0"/>
    <x v="129"/>
    <s v="TRC"/>
    <n v="2.7996141595999404"/>
    <n v="2.923937180307834"/>
    <n v="3.0647772815250356"/>
  </r>
  <r>
    <s v="None"/>
    <x v="0"/>
    <x v="130"/>
    <s v="TRC"/>
    <n v="0.92115268514998461"/>
    <n v="0.9780964066431691"/>
    <n v="1.0389244531201891"/>
  </r>
  <r>
    <s v="None"/>
    <x v="0"/>
    <x v="131"/>
    <s v="TRC"/>
    <n v="4.0510074304857309"/>
    <n v="4.0560882821201574"/>
    <n v="4.0804446526521279"/>
  </r>
  <r>
    <s v="None"/>
    <x v="0"/>
    <x v="132"/>
    <s v="TRC"/>
    <n v="3.074101751082877"/>
    <n v="2.8732436032909416"/>
    <n v="2.6605563839705226"/>
  </r>
  <r>
    <s v="None"/>
    <x v="0"/>
    <x v="133"/>
    <s v="TRC"/>
    <n v="1.0900096158813175"/>
    <n v="1.0046538119135124"/>
    <n v="0.9012015814610902"/>
  </r>
  <r>
    <s v="None"/>
    <x v="0"/>
    <x v="134"/>
    <s v="TRC"/>
    <n v="2.5938364375624716"/>
    <n v="2.2840494891863226"/>
    <n v="1.9528938879392961"/>
  </r>
  <r>
    <s v="None"/>
    <x v="0"/>
    <x v="135"/>
    <s v="TRC"/>
    <n v="2.3420175523464146"/>
    <n v="2.0415618618248317"/>
    <n v="1.7211914647030035"/>
  </r>
  <r>
    <s v="None"/>
    <x v="0"/>
    <x v="136"/>
    <s v="TRC"/>
    <n v="1.0149577067557112"/>
    <n v="0.88065389379917347"/>
    <n v="0.7369633407221462"/>
  </r>
  <r>
    <s v="None"/>
    <x v="0"/>
    <x v="137"/>
    <s v="TRC"/>
    <n v="17.382695999337024"/>
    <n v="18.105870531897537"/>
    <n v="18.882078825181367"/>
  </r>
  <r>
    <s v="None"/>
    <x v="0"/>
    <x v="138"/>
    <s v="TRC"/>
    <n v="17.382695999337024"/>
    <n v="18.105870531897537"/>
    <n v="18.882078825181367"/>
  </r>
  <r>
    <s v="None"/>
    <x v="0"/>
    <x v="139"/>
    <s v="TRC"/>
    <n v="1.8993765670707365"/>
    <n v="1.9776964673481714"/>
    <n v="2.0642039922725557"/>
  </r>
  <r>
    <s v="None"/>
    <x v="0"/>
    <x v="140"/>
    <s v="TRC"/>
    <n v="1.3905578009634232"/>
    <n v="1.4478967985006124"/>
    <n v="1.5112300604304254"/>
  </r>
  <r>
    <s v="None"/>
    <x v="0"/>
    <x v="141"/>
    <s v="TRC"/>
    <n v="1.1017728547942385"/>
    <n v="1.1472039407683847"/>
    <n v="1.1973844285924049"/>
  </r>
  <r>
    <s v="None"/>
    <x v="0"/>
    <x v="142"/>
    <s v="TRC"/>
    <n v="0.90886333838555855"/>
    <n v="0.94633989109356209"/>
    <n v="0.98773427241916856"/>
  </r>
  <r>
    <s v="None"/>
    <x v="0"/>
    <x v="143"/>
    <s v="TRC"/>
    <n v="1.1938686912731322"/>
    <n v="1.2074318223425968"/>
    <n v="1.2629360854472009"/>
  </r>
  <r>
    <s v="None"/>
    <x v="0"/>
    <x v="144"/>
    <s v="TRC"/>
    <n v="1.0367113126093195"/>
    <n v="1.0484890328200087"/>
    <n v="1.096686877255669"/>
  </r>
  <r>
    <s v="None"/>
    <x v="0"/>
    <x v="145"/>
    <s v="TRC"/>
    <n v="1.0871192816868336"/>
    <n v="1.0986018175868424"/>
    <n v="1.1491032895558622"/>
  </r>
  <r>
    <s v="None"/>
    <x v="0"/>
    <x v="146"/>
    <s v="TRC"/>
    <n v="0.95534920977154847"/>
    <n v="0.96543994386397047"/>
    <n v="1.0098201164454381"/>
  </r>
  <r>
    <s v="None"/>
    <x v="0"/>
    <x v="147"/>
    <s v="TRC"/>
    <n v="1.3991325622448074"/>
    <n v="1.4137798822568814"/>
    <n v="1.4787697302174378"/>
  </r>
  <r>
    <s v="None"/>
    <x v="0"/>
    <x v="148"/>
    <s v="TRC"/>
    <n v="1.1882239061808604"/>
    <n v="1.2006632534374948"/>
    <n v="1.2558563731529664"/>
  </r>
  <r>
    <s v="None"/>
    <x v="0"/>
    <x v="149"/>
    <s v="TRC"/>
    <n v="1.7418837149652255"/>
    <n v="1.5974181457577314"/>
    <n v="1.4419366544399825"/>
  </r>
  <r>
    <s v="None"/>
    <x v="0"/>
    <x v="150"/>
    <s v="TRC"/>
    <n v="0.8539499830867836"/>
    <n v="0.89196960682839532"/>
    <n v="0.93383460615450864"/>
  </r>
  <r>
    <s v="None"/>
    <x v="0"/>
    <x v="151"/>
    <s v="TRC"/>
    <n v="0.72441807187907037"/>
    <n v="0.75667066637518987"/>
    <n v="0.79218534837262422"/>
  </r>
  <r>
    <s v="None"/>
    <x v="0"/>
    <x v="152"/>
    <s v="TRC"/>
    <n v="31.347286128924928"/>
    <n v="32.74293229971623"/>
    <n v="34.279736724630141"/>
  </r>
  <r>
    <s v="None"/>
    <x v="0"/>
    <x v="153"/>
    <s v="TRC"/>
    <n v="4.1443859826347511"/>
    <n v="4.3289026391375369"/>
    <n v="4.5320816540758431"/>
  </r>
  <r>
    <s v="None"/>
    <x v="0"/>
    <x v="154"/>
    <s v="TRC"/>
    <n v="1.4843246026835581"/>
    <n v="1.5504098114453826"/>
    <n v="1.6231790013532712"/>
  </r>
  <r>
    <s v="None"/>
    <x v="0"/>
    <x v="155"/>
    <s v="TRC"/>
    <n v="1.1323788686059673"/>
    <n v="1.1827947235975307"/>
    <n v="1.2383097320992356"/>
  </r>
  <r>
    <s v="None"/>
    <x v="0"/>
    <x v="156"/>
    <s v="TRC"/>
    <n v="0.38949496288682883"/>
    <n v="0.40683608617449724"/>
    <n v="0.4259311229819685"/>
  </r>
  <r>
    <s v="None"/>
    <x v="0"/>
    <x v="157"/>
    <s v="TRC"/>
    <n v="0.36012457591666408"/>
    <n v="0.3761580686827945"/>
    <n v="0.39381321878136388"/>
  </r>
  <r>
    <s v="None"/>
    <x v="0"/>
    <x v="158"/>
    <s v="TRC"/>
    <n v="2.2813527747167486"/>
    <n v="2.3829233301760819"/>
    <n v="2.4947669208638019"/>
  </r>
  <r>
    <s v="None"/>
    <x v="0"/>
    <x v="159"/>
    <s v="TRC"/>
    <n v="1.5438626940423374"/>
    <n v="1.6125986620717854"/>
    <n v="1.6882867139785971"/>
  </r>
  <r>
    <s v="None"/>
    <x v="0"/>
    <x v="160"/>
    <s v="TRC"/>
    <n v="4.577818522272457"/>
    <n v="4.7816324940756418"/>
    <n v="5.0060605907391542"/>
  </r>
  <r>
    <s v="None"/>
    <x v="0"/>
    <x v="161"/>
    <s v="TRC"/>
    <n v="2.33735385076616"/>
    <n v="2.4414176902382501"/>
    <n v="2.5560067403293356"/>
  </r>
  <r>
    <s v="None"/>
    <x v="0"/>
    <x v="162"/>
    <s v="TRC"/>
    <n v="2.4236463089648246"/>
    <n v="2.5315520675860812"/>
    <n v="2.6503716156874577"/>
  </r>
  <r>
    <s v="None"/>
    <x v="0"/>
    <x v="163"/>
    <s v="TRC"/>
    <n v="1.6077402107365288"/>
    <n v="1.6793201382464642"/>
    <n v="1.7581397929945686"/>
  </r>
  <r>
    <s v="None"/>
    <x v="0"/>
    <x v="164"/>
    <s v="TRC"/>
    <n v="1.5351923136918781"/>
    <n v="1.6035422584118231"/>
    <n v="1.6788052438923593"/>
  </r>
  <r>
    <s v="None"/>
    <x v="0"/>
    <x v="165"/>
    <s v="TRC"/>
    <n v="4.1754556866979478"/>
    <n v="4.9691130594111277"/>
    <n v="5.2060246566306336"/>
  </r>
  <r>
    <s v="None"/>
    <x v="0"/>
    <x v="166"/>
    <s v="TRC"/>
    <n v="4.6704235200323021"/>
    <n v="4.875170708170268"/>
    <n v="5.1076032322026004"/>
  </r>
  <r>
    <s v="None"/>
    <x v="0"/>
    <x v="167"/>
    <s v="TRC"/>
    <n v="7.3276511584468036"/>
    <n v="8.7415826885411274"/>
    <n v="9.1583537082800266"/>
  </r>
  <r>
    <s v="None"/>
    <x v="0"/>
    <x v="168"/>
    <s v="TRC"/>
    <n v="8.0952935470640899"/>
    <n v="8.4501839726996"/>
    <n v="8.8530616783012412"/>
  </r>
  <r>
    <s v="None"/>
    <x v="0"/>
    <x v="169"/>
    <s v="TRC"/>
    <n v="5.8525194988144307"/>
    <n v="6.9761815784959236"/>
    <n v="7.3087838559046121"/>
  </r>
  <r>
    <s v="None"/>
    <x v="0"/>
    <x v="170"/>
    <s v="TRC"/>
    <n v="6.5051866027562353"/>
    <n v="6.7903681627409753"/>
    <n v="7.1141111669676684"/>
  </r>
  <r>
    <s v="None"/>
    <x v="0"/>
    <x v="171"/>
    <s v="TRC"/>
    <n v="1.7648729498914315"/>
    <n v="1.817983310258954"/>
    <n v="1.8839479710762208"/>
  </r>
  <r>
    <s v="None"/>
    <x v="0"/>
    <x v="172"/>
    <s v="TRC"/>
    <n v="2.8729799794595912"/>
    <n v="2.9771776381798447"/>
    <n v="3.0981555079834653"/>
  </r>
  <r>
    <s v="None"/>
    <x v="0"/>
    <x v="173"/>
    <s v="TRC"/>
    <n v="2.3427644660401388"/>
    <n v="2.4321766339766775"/>
    <n v="2.5349716814443304"/>
  </r>
  <r>
    <s v="None"/>
    <x v="0"/>
    <x v="174"/>
    <s v="TRC"/>
    <n v="4.0497638443211619"/>
    <n v="4.0548431362258404"/>
    <n v="4.079192029791666"/>
  </r>
  <r>
    <s v="None"/>
    <x v="0"/>
    <x v="175"/>
    <s v="TRC"/>
    <n v="5.1557105408174699"/>
    <n v="5.1621769323947371"/>
    <n v="5.1931752453928173"/>
  </r>
  <r>
    <s v="None"/>
    <x v="0"/>
    <x v="176"/>
    <s v="TRC"/>
    <n v="2.4494103290288045"/>
    <n v="2.5388735661148174"/>
    <n v="2.6426006331684184"/>
  </r>
  <r>
    <s v="None"/>
    <x v="0"/>
    <x v="177"/>
    <s v="TRC"/>
    <n v="1.6111864063648835"/>
    <n v="1.6880621196760626"/>
    <n v="1.7754207091644594"/>
  </r>
  <r>
    <s v="None"/>
    <x v="0"/>
    <x v="178"/>
    <s v="TRC"/>
    <n v="1.3342043740141072"/>
    <n v="1.3978642413950895"/>
    <n v="1.4702048543388695"/>
  </r>
  <r>
    <s v="None"/>
    <x v="0"/>
    <x v="179"/>
    <s v="TRC"/>
    <n v="1.0624317554939566"/>
    <n v="1.1281090519570423"/>
    <n v="1.1982664202670805"/>
  </r>
  <r>
    <s v="None"/>
    <x v="0"/>
    <x v="180"/>
    <s v="TRC"/>
    <n v="1.6535945387240125"/>
    <n v="1.6918388735713767"/>
    <n v="1.7368325496701653"/>
  </r>
  <r>
    <s v="None"/>
    <x v="0"/>
    <x v="181"/>
    <s v="TRC"/>
    <n v="1.4207376498006499"/>
    <n v="1.436341282556409"/>
    <n v="1.4582388290006287"/>
  </r>
  <r>
    <s v="None"/>
    <x v="0"/>
    <x v="182"/>
    <s v="TRC"/>
    <n v="20.396574260196989"/>
    <n v="21.258937292202631"/>
    <n v="22.217210494406615"/>
  </r>
  <r>
    <s v="None"/>
    <x v="0"/>
    <x v="183"/>
    <s v="TRC"/>
    <n v="5.5910895049878926"/>
    <n v="5.827479637773342"/>
    <n v="6.0901605750427636"/>
  </r>
  <r>
    <s v="None"/>
    <x v="0"/>
    <x v="184"/>
    <s v="TRC"/>
    <n v="16.031678634813556"/>
    <n v="16.709407947006603"/>
    <n v="17.462499542260957"/>
  </r>
  <r>
    <s v="None"/>
    <x v="0"/>
    <x v="185"/>
    <s v="TRC"/>
    <n v="5.2037647667140901"/>
    <n v="5.4237507080802692"/>
    <n v="5.6681986912741866"/>
  </r>
  <r>
    <s v="None"/>
    <x v="0"/>
    <x v="186"/>
    <s v="TRC"/>
    <n v="1.7180131907392984"/>
    <n v="1.8030136441960751"/>
    <n v="1.8965142674047542"/>
  </r>
  <r>
    <s v="None"/>
    <x v="0"/>
    <x v="187"/>
    <s v="TRC"/>
    <n v="0.19609212897781"/>
    <n v="0.20975165124241785"/>
    <n v="0.22548782263058964"/>
  </r>
  <r>
    <s v="None"/>
    <x v="0"/>
    <x v="188"/>
    <s v="TRC"/>
    <n v="2.2250826299621869"/>
    <n v="2.3057822150746063"/>
    <n v="2.3994778404609347"/>
  </r>
  <r>
    <s v="None"/>
    <x v="0"/>
    <x v="189"/>
    <s v="TRC"/>
    <n v="1.5535143668255509"/>
    <n v="1.6128046153776769"/>
    <n v="1.6809692070062314"/>
  </r>
  <r>
    <s v="None"/>
    <x v="0"/>
    <x v="190"/>
    <s v="TRC"/>
    <n v="7.8441443560221016"/>
    <n v="8.1769919582732484"/>
    <n v="8.5523854150889846"/>
  </r>
  <r>
    <s v="None"/>
    <x v="0"/>
    <x v="191"/>
    <s v="TRC"/>
    <n v="6.2685539054167831"/>
    <n v="6.4137507477850697"/>
    <n v="6.6088033609476122"/>
  </r>
  <r>
    <s v="None"/>
    <x v="0"/>
    <x v="192"/>
    <s v="TRC"/>
    <n v="3.6304378088951723"/>
    <n v="3.7145286716714372"/>
    <n v="3.8274935423950005"/>
  </r>
  <r>
    <s v="None"/>
    <x v="0"/>
    <x v="193"/>
    <s v="TRC"/>
    <n v="4.4451198073475897"/>
    <n v="4.5480809319887747"/>
    <n v="4.6863954854449554"/>
  </r>
  <r>
    <s v="None"/>
    <x v="0"/>
    <x v="194"/>
    <s v="TRC"/>
    <n v="2.9335125719464124"/>
    <n v="3.0014607413202499"/>
    <n v="3.0927400541469101"/>
  </r>
  <r>
    <s v="None"/>
    <x v="0"/>
    <x v="195"/>
    <s v="TRC"/>
    <n v="1.0845856844020945"/>
    <n v="1.1183555222436634"/>
    <n v="1.1599154849929989"/>
  </r>
  <r>
    <s v="None"/>
    <x v="0"/>
    <x v="196"/>
    <s v="TRC"/>
    <n v="0.35085150547905414"/>
    <n v="0.36732943561331932"/>
    <n v="0.38352624338316982"/>
  </r>
  <r>
    <s v="None"/>
    <x v="0"/>
    <x v="197"/>
    <s v="TRC"/>
    <n v="0.32683454956547042"/>
    <n v="0.34218451041529013"/>
    <n v="0.35727259266430206"/>
  </r>
  <r>
    <s v="None"/>
    <x v="0"/>
    <x v="198"/>
    <s v="TRC"/>
    <n v="2.0993091197206479"/>
    <n v="2.229083993928402"/>
    <n v="2.3677112538415694"/>
  </r>
  <r>
    <s v="None"/>
    <x v="0"/>
    <x v="199"/>
    <s v="TRC"/>
    <n v="5.7855294639668768"/>
    <n v="5.9846345820196865"/>
    <n v="6.2182564069018511"/>
  </r>
  <r>
    <s v="None"/>
    <x v="0"/>
    <x v="200"/>
    <s v="TRC"/>
    <n v="10.583909244607389"/>
    <n v="11.221966671036832"/>
    <n v="11.904654377450971"/>
  </r>
  <r>
    <s v="None"/>
    <x v="0"/>
    <x v="201"/>
    <s v="TRC"/>
    <n v="3.0848051167970443"/>
    <n v="3.2144099147606449"/>
    <n v="3.3551119955086528"/>
  </r>
  <r>
    <s v="None"/>
    <x v="0"/>
    <x v="202"/>
    <s v="TRC"/>
    <n v="3.2932799422251646"/>
    <n v="3.3813938270570278"/>
    <n v="3.4826068977640259"/>
  </r>
  <r>
    <s v="None"/>
    <x v="0"/>
    <x v="203"/>
    <s v="TRC"/>
    <n v="3.1648362820932583"/>
    <n v="3.2574730023203298"/>
    <n v="3.362469682504214"/>
  </r>
  <r>
    <s v="None"/>
    <x v="0"/>
    <x v="204"/>
    <s v="TRC"/>
    <n v="8.5962673669130911"/>
    <n v="8.9747460043360263"/>
    <n v="9.3987258825751336"/>
  </r>
  <r>
    <s v="None"/>
    <x v="0"/>
    <x v="205"/>
    <s v="TRC"/>
    <n v="8.5962673669130911"/>
    <n v="8.9747460043360263"/>
    <n v="9.3987258825751336"/>
  </r>
  <r>
    <s v="None"/>
    <x v="0"/>
    <x v="206"/>
    <s v="TRC"/>
    <n v="2.4414453957354434"/>
    <n v="2.5308408483493383"/>
    <n v="2.6415338711912026"/>
  </r>
  <r>
    <s v="None"/>
    <x v="0"/>
    <x v="207"/>
    <s v="TRC"/>
    <n v="1.7708280940810808"/>
    <n v="1.8356683642129843"/>
    <n v="1.9159561785583408"/>
  </r>
  <r>
    <s v="None"/>
    <x v="0"/>
    <x v="208"/>
    <s v="TRC"/>
    <n v="5.5945340879089285"/>
    <n v="5.7993823748401336"/>
    <n v="6.0530337121439297"/>
  </r>
  <r>
    <s v="None"/>
    <x v="0"/>
    <x v="209"/>
    <s v="TRC"/>
    <n v="2.1303228751445418"/>
    <n v="2.2083263307900913"/>
    <n v="2.3049133276120646"/>
  </r>
  <r>
    <s v="None"/>
    <x v="0"/>
    <x v="210"/>
    <s v="TRC"/>
    <n v="5.5945340879089285"/>
    <n v="5.7993823748401345"/>
    <n v="6.0530337121439306"/>
  </r>
  <r>
    <s v="None"/>
    <x v="0"/>
    <x v="211"/>
    <s v="TRC"/>
    <n v="5.6895207273325923"/>
    <n v="5.8978470251332542"/>
    <n v="6.1558049745225611"/>
  </r>
  <r>
    <s v="None"/>
    <x v="0"/>
    <x v="212"/>
    <s v="TRC"/>
    <n v="3.022281624346228"/>
    <n v="3.1329448544995699"/>
    <n v="3.2699724896302449"/>
  </r>
  <r>
    <s v="None"/>
    <x v="0"/>
    <x v="213"/>
    <s v="TRC"/>
    <n v="1.2872598961131021"/>
    <n v="1.3444253824055497"/>
    <n v="1.4091799627423589"/>
  </r>
  <r>
    <s v="None"/>
    <x v="0"/>
    <x v="214"/>
    <s v="TRC"/>
    <n v="0.5309568480923047"/>
    <n v="0.58079864256231051"/>
    <n v="0.63026588339571921"/>
  </r>
  <r>
    <s v="None"/>
    <x v="0"/>
    <x v="215"/>
    <s v="TRC"/>
    <n v="3.4022552995859128"/>
    <n v="3.5362169684129308"/>
    <n v="3.6832350204230302"/>
  </r>
  <r>
    <s v="None"/>
    <x v="0"/>
    <x v="216"/>
    <s v="TRC"/>
    <n v="2.465451146299412"/>
    <n v="2.5625267390716404"/>
    <n v="2.6690636661797025"/>
  </r>
  <r>
    <s v="None"/>
    <x v="0"/>
    <x v="217"/>
    <s v="TRC"/>
    <n v="2.4409089603804248"/>
    <n v="2.5370182199727851"/>
    <n v="2.6424946316144395"/>
  </r>
  <r>
    <s v="None"/>
    <x v="0"/>
    <x v="218"/>
    <s v="TRC"/>
    <n v="1.9180382143194392"/>
    <n v="1.9935597661840212"/>
    <n v="2.0764419184976619"/>
  </r>
  <r>
    <s v="None"/>
    <x v="0"/>
    <x v="219"/>
    <s v="TRC"/>
    <n v="2.2428631016208769"/>
    <n v="2.3311744297214587"/>
    <n v="2.4280928955890153"/>
  </r>
  <r>
    <s v="None"/>
    <x v="0"/>
    <x v="220"/>
    <s v="TRC"/>
    <n v="0"/>
    <n v="0.11046055105867181"/>
    <n v="0.39476855817222151"/>
  </r>
  <r>
    <s v="None"/>
    <x v="0"/>
    <x v="221"/>
    <s v="TRC"/>
    <n v="0"/>
    <n v="2.0732783926046123E-2"/>
    <n v="7.4095694245035135E-2"/>
  </r>
  <r>
    <s v="None"/>
    <x v="0"/>
    <x v="222"/>
    <s v="TRC"/>
    <n v="8.7278331479941476E-2"/>
    <n v="9.270800498804331E-2"/>
    <n v="9.8837723317980658E-2"/>
  </r>
  <r>
    <s v="None"/>
    <x v="0"/>
    <x v="223"/>
    <s v="TRC"/>
    <n v="1.5557917418483882"/>
    <n v="1.3361174295367724"/>
    <n v="1.1029097257561928"/>
  </r>
  <r>
    <s v="None"/>
    <x v="0"/>
    <x v="224"/>
    <s v="TRC"/>
    <n v="1.4450749858769814"/>
    <n v="1.2427575418050489"/>
    <n v="1.0273004403614836"/>
  </r>
  <r>
    <s v="None"/>
    <x v="0"/>
    <x v="225"/>
    <s v="TRC"/>
    <n v="3.5045828099256702"/>
    <n v="3.6566856638279481"/>
    <n v="3.8267719397290056"/>
  </r>
  <r>
    <s v="None"/>
    <x v="0"/>
    <x v="226"/>
    <s v="TRC"/>
    <n v="2.2840384945522016"/>
    <n v="2.3831683460312778"/>
    <n v="2.4940185164004243"/>
  </r>
  <r>
    <s v="None"/>
    <x v="0"/>
    <x v="227"/>
    <s v="TRC"/>
    <n v="0.32267527618391811"/>
    <n v="0.33793361251024873"/>
    <n v="0.35541020308982862"/>
  </r>
  <r>
    <s v="None"/>
    <x v="0"/>
    <x v="228"/>
    <s v="TRC"/>
    <n v="0.34483024339338325"/>
    <n v="0.36694458787850959"/>
    <n v="0.39214022161862888"/>
  </r>
  <r>
    <s v="None"/>
    <x v="0"/>
    <x v="229"/>
    <s v="TRC"/>
    <n v="1.8002145037053634"/>
    <n v="1.886109452631676"/>
    <n v="1.983717152894658"/>
  </r>
  <r>
    <s v="None"/>
    <x v="0"/>
    <x v="230"/>
    <s v="TRC"/>
    <n v="3.7694918995444882"/>
    <n v="3.936968088735846"/>
    <n v="4.1266753318522422"/>
  </r>
  <r>
    <s v="None"/>
    <x v="0"/>
    <x v="231"/>
    <s v="TRC"/>
    <n v="1.7105921214550013"/>
    <n v="1.7136275211650525"/>
    <n v="1.7366850248382557"/>
  </r>
  <r>
    <s v="None"/>
    <x v="0"/>
    <x v="232"/>
    <s v="TRC"/>
    <n v="2.4387198134462773"/>
    <n v="2.4430141784431405"/>
    <n v="2.4587573156274058"/>
  </r>
  <r>
    <s v="None"/>
    <x v="0"/>
    <x v="233"/>
    <s v="TRC"/>
    <n v="2.1079686223593037"/>
    <n v="2.11168056442679"/>
    <n v="2.1252885398157444"/>
  </r>
  <r>
    <s v="None"/>
    <x v="0"/>
    <x v="234"/>
    <s v="TRC"/>
    <n v="2.81879356746331"/>
    <n v="2.8237572079613926"/>
    <n v="2.8419539083703622"/>
  </r>
  <r>
    <s v="None"/>
    <x v="0"/>
    <x v="235"/>
    <s v="TRC"/>
    <n v="2.0685089533810497"/>
    <n v="2.0721514105407932"/>
    <n v="2.0855046543371532"/>
  </r>
  <r>
    <s v="None"/>
    <x v="0"/>
    <x v="236"/>
    <s v="TRC"/>
    <n v="1.8061348978513234"/>
    <n v="1.8843916419188502"/>
    <n v="1.9763634709861524"/>
  </r>
  <r>
    <s v="None"/>
    <x v="0"/>
    <x v="237"/>
    <s v="TRC"/>
    <n v="14.814353728638228"/>
    <n v="15.52336266148971"/>
    <n v="16.307287275416506"/>
  </r>
  <r>
    <s v="None"/>
    <x v="0"/>
    <x v="238"/>
    <s v="TRC"/>
    <n v="5.1885260385818306"/>
    <n v="5.419734561642068"/>
    <n v="5.6783223071901805"/>
  </r>
  <r>
    <s v="None"/>
    <x v="0"/>
    <x v="239"/>
    <s v="TRC"/>
    <n v="38.932196835141077"/>
    <n v="40.66676369948987"/>
    <n v="42.606709420624526"/>
  </r>
  <r>
    <s v="None"/>
    <x v="0"/>
    <x v="240"/>
    <s v="TRC"/>
    <n v="4.9087175323497814"/>
    <n v="5.1162710344592748"/>
    <n v="5.3469085299233319"/>
  </r>
  <r>
    <s v="None"/>
    <x v="0"/>
    <x v="241"/>
    <s v="TRC"/>
    <n v="50.568867012033571"/>
    <n v="52.706720163825679"/>
    <n v="55.082293766889393"/>
  </r>
  <r>
    <s v="None"/>
    <x v="0"/>
    <x v="242"/>
    <s v="TRC"/>
    <n v="4.8021957252537879"/>
    <n v="5.0306456036286233"/>
    <n v="5.2859582747220859"/>
  </r>
  <r>
    <s v="None"/>
    <x v="0"/>
    <x v="243"/>
    <s v="TRC"/>
    <n v="4.0472789611376125"/>
    <n v="4.0523551364538859"/>
    <n v="4.0766890898507322"/>
  </r>
  <r>
    <s v="None"/>
    <x v="0"/>
    <x v="244"/>
    <s v="TRC"/>
    <n v="5.5845853682499103"/>
    <n v="5.5915896629056876"/>
    <n v="5.6251665528103834"/>
  </r>
  <r>
    <s v="None"/>
    <x v="0"/>
    <x v="245"/>
    <s v="TRC"/>
    <n v="0.53182826415843476"/>
    <n v="0.5817518598908632"/>
    <n v="0.63130028726243292"/>
  </r>
  <r>
    <s v="None"/>
    <x v="0"/>
    <x v="246"/>
    <s v="TRC"/>
    <n v="1.4812017008253218"/>
    <n v="1.6202445458444794"/>
    <n v="1.7582425046632399"/>
  </r>
  <r>
    <s v="None"/>
    <x v="0"/>
    <x v="247"/>
    <s v="TRC"/>
    <n v="1.4812017008253218"/>
    <n v="1.6202445458444794"/>
    <n v="1.7582425046632399"/>
  </r>
  <r>
    <s v="None"/>
    <x v="0"/>
    <x v="248"/>
    <s v="TRC"/>
    <n v="0.2005525910889889"/>
    <n v="0.21166910394438029"/>
    <n v="0.22325002702820132"/>
  </r>
  <r>
    <s v="None"/>
    <x v="0"/>
    <x v="249"/>
    <s v="TRC"/>
    <n v="0.85692861285686983"/>
    <n v="0.9044276647975612"/>
    <n v="0.95391106613351007"/>
  </r>
  <r>
    <s v="None"/>
    <x v="0"/>
    <x v="250"/>
    <s v="TRC"/>
    <n v="0.65493401604991341"/>
    <n v="0.69123662560144739"/>
    <n v="0.72905583513480388"/>
  </r>
  <r>
    <s v="None"/>
    <x v="0"/>
    <x v="251"/>
    <s v="TRC"/>
    <n v="29.14305971291413"/>
    <n v="30.616551680172382"/>
    <n v="32.039905760875037"/>
  </r>
  <r>
    <s v="None"/>
    <x v="0"/>
    <x v="252"/>
    <s v="TRC"/>
    <n v="3.8529679305744438"/>
    <n v="4.0477764836821786"/>
    <n v="4.2359563687328006"/>
  </r>
  <r>
    <s v="None"/>
    <x v="0"/>
    <x v="253"/>
    <s v="TRC"/>
    <n v="29.169026190237719"/>
    <n v="30.642498908552682"/>
    <n v="32.066129648512117"/>
  </r>
  <r>
    <s v="None"/>
    <x v="0"/>
    <x v="254"/>
    <s v="TRC"/>
    <n v="3.8564009264706653"/>
    <n v="4.0512069346993806"/>
    <n v="4.2394233965286459"/>
  </r>
  <r>
    <s v="None"/>
    <x v="0"/>
    <x v="255"/>
    <s v="TRC"/>
    <n v="8.881169555907487"/>
    <n v="9.2673251845918685"/>
    <n v="9.6542784257229233"/>
  </r>
  <r>
    <s v="None"/>
    <x v="0"/>
    <x v="256"/>
    <s v="TRC"/>
    <n v="3.260089210961715"/>
    <n v="3.4018387621780528"/>
    <n v="3.5438811000274528"/>
  </r>
  <r>
    <s v="None"/>
    <x v="0"/>
    <x v="257"/>
    <s v="TRC"/>
    <n v="1.0613407844984504"/>
    <n v="1.1637599557501228"/>
    <n v="1.2736616347612053"/>
  </r>
  <r>
    <s v="None"/>
    <x v="0"/>
    <x v="258"/>
    <s v="TRC"/>
    <n v="4.0902213984619609"/>
    <n v="4.3842973490201018"/>
    <n v="4.7177975150836033"/>
  </r>
  <r>
    <s v="None"/>
    <x v="0"/>
    <x v="259"/>
    <s v="TRC"/>
    <n v="1.2331628716719369"/>
    <n v="1.3218239754000365"/>
    <n v="1.4223711053526058"/>
  </r>
  <r>
    <s v="None"/>
    <x v="0"/>
    <x v="260"/>
    <s v="TRC"/>
    <n v="9.999875579840019"/>
    <n v="10.383391188229757"/>
    <n v="10.820347829113025"/>
  </r>
  <r>
    <s v="None"/>
    <x v="0"/>
    <x v="261"/>
    <s v="TRC"/>
    <n v="6.0247823819420825"/>
    <n v="6.2155730326818084"/>
    <n v="6.428763502399466"/>
  </r>
  <r>
    <s v="None"/>
    <x v="0"/>
    <x v="262"/>
    <s v="TRC"/>
    <n v="11.256030467360898"/>
    <n v="11.756033125671607"/>
    <n v="12.322404228935824"/>
  </r>
  <r>
    <s v="None"/>
    <x v="0"/>
    <x v="263"/>
    <s v="TRC"/>
    <n v="15.949252674152543"/>
    <n v="16.657553317399792"/>
    <n v="17.459844678559005"/>
  </r>
  <r>
    <s v="None"/>
    <x v="0"/>
    <x v="264"/>
    <s v="TRC"/>
    <n v="5.3132943990102861"/>
    <n v="5.4957387705190737"/>
    <n v="5.709910135080535"/>
  </r>
  <r>
    <s v="None"/>
    <x v="0"/>
    <x v="265"/>
    <s v="TRC"/>
    <n v="3.1986230665072997"/>
    <n v="3.308455259350056"/>
    <n v="3.4373872204699292"/>
  </r>
  <r>
    <s v="None"/>
    <x v="0"/>
    <x v="266"/>
    <s v="TRC"/>
    <n v="0.40064801878013373"/>
    <n v="0.41408683289442649"/>
    <n v="0.42993954132774753"/>
  </r>
  <r>
    <s v="None"/>
    <x v="0"/>
    <x v="267"/>
    <s v="TRC"/>
    <n v="8.6811034028863308"/>
    <n v="9.1885984438925252"/>
    <n v="9.7337717096866392"/>
  </r>
  <r>
    <s v="None"/>
    <x v="0"/>
    <x v="268"/>
    <s v="TRC"/>
    <n v="3.3724945570358278"/>
    <n v="3.5580848838714525"/>
    <n v="3.7590946389151383"/>
  </r>
  <r>
    <s v="None"/>
    <x v="0"/>
    <x v="269"/>
    <s v="TRC"/>
    <n v="7.8939994390868913"/>
    <n v="8.2971828844009305"/>
    <n v="8.7385700063092671"/>
  </r>
  <r>
    <s v="None"/>
    <x v="0"/>
    <x v="270"/>
    <s v="TRC"/>
    <n v="8.2738786970636333"/>
    <n v="8.756276522997835"/>
    <n v="9.274672399690429"/>
  </r>
  <r>
    <s v="None"/>
    <x v="0"/>
    <x v="271"/>
    <s v="TRC"/>
    <n v="9.497321624421577"/>
    <n v="10.050567668151281"/>
    <n v="10.645167386987122"/>
  </r>
  <r>
    <s v="None"/>
    <x v="0"/>
    <x v="272"/>
    <s v="TRC"/>
    <n v="4.7480018409569258"/>
    <n v="5.0095610679707612"/>
    <n v="5.2928101769274862"/>
  </r>
  <r>
    <s v="None"/>
    <x v="0"/>
    <x v="273"/>
    <s v="TRC"/>
    <n v="11.974617572334363"/>
    <n v="12.625454021946073"/>
    <n v="13.331589726553164"/>
  </r>
  <r>
    <s v="None"/>
    <x v="0"/>
    <x v="274"/>
    <s v="TRC"/>
    <n v="2.0516374001305699"/>
    <n v="2.1248749023423854"/>
    <n v="2.2101746152562751"/>
  </r>
  <r>
    <s v="None"/>
    <x v="0"/>
    <x v="275"/>
    <s v="TRC"/>
    <n v="4.5892880937498273"/>
    <n v="4.8569030548785808"/>
    <n v="5.1444822541875643"/>
  </r>
  <r>
    <s v="None"/>
    <x v="0"/>
    <x v="276"/>
    <s v="TRC"/>
    <n v="0.71889494698765222"/>
    <n v="0.74469280978149432"/>
    <n v="0.77532416591143638"/>
  </r>
  <r>
    <s v="None"/>
    <x v="0"/>
    <x v="277"/>
    <s v="TRC"/>
    <n v="0.63581392788726432"/>
    <n v="0.65863039160394576"/>
    <n v="0.68572175305960859"/>
  </r>
  <r>
    <s v="None"/>
    <x v="0"/>
    <x v="278"/>
    <s v="TRC"/>
    <n v="1.9865613171025742"/>
    <n v="2.0599348036445035"/>
    <n v="2.144821637184481"/>
  </r>
  <r>
    <s v="None"/>
    <x v="0"/>
    <x v="279"/>
    <s v="TRC"/>
    <n v="1.568489203670868"/>
    <n v="1.6264212294713896"/>
    <n v="1.6934436167468312"/>
  </r>
  <r>
    <s v="None"/>
    <x v="0"/>
    <x v="280"/>
    <s v="TRC"/>
    <n v="52.876285150561756"/>
    <n v="54.921734955357124"/>
    <n v="57.182560740593736"/>
  </r>
  <r>
    <s v="None"/>
    <x v="0"/>
    <x v="281"/>
    <s v="TRC"/>
    <n v="6.9907083532051102"/>
    <n v="7.2611347455987669"/>
    <n v="7.5600357303595569"/>
  </r>
  <r>
    <s v="None"/>
    <x v="0"/>
    <x v="282"/>
    <s v="TRC"/>
    <n v="4.1132494235001209"/>
    <n v="4.2723650876663202"/>
    <n v="4.4482348623919741"/>
  </r>
  <r>
    <s v="None"/>
    <x v="0"/>
    <x v="283"/>
    <s v="TRC"/>
    <n v="2.7229278649960382"/>
    <n v="2.8282607614744659"/>
    <n v="2.9446847029634227"/>
  </r>
  <r>
    <s v="None"/>
    <x v="0"/>
    <x v="284"/>
    <s v="TRC"/>
    <n v="33.166065438726022"/>
    <n v="34.560714583513622"/>
    <n v="36.115886900713754"/>
  </r>
  <r>
    <s v="None"/>
    <x v="0"/>
    <x v="285"/>
    <s v="TRC"/>
    <n v="33.166065438726029"/>
    <n v="34.560714583513622"/>
    <n v="36.115886900713761"/>
  </r>
  <r>
    <s v="None"/>
    <x v="0"/>
    <x v="286"/>
    <s v="TRC"/>
    <n v="1.4821693839313637"/>
    <n v="1.526985224467083"/>
    <n v="1.5768480504193501"/>
  </r>
  <r>
    <s v="None"/>
    <x v="0"/>
    <x v="287"/>
    <s v="TRC"/>
    <n v="1.4515702502338308"/>
    <n v="1.4954608753986298"/>
    <n v="1.5442942918283475"/>
  </r>
  <r>
    <s v="None"/>
    <x v="0"/>
    <x v="288"/>
    <s v="TRC"/>
    <n v="1.526036381877105"/>
    <n v="1.5721786135837861"/>
    <n v="1.623517203714784"/>
  </r>
  <r>
    <s v="None"/>
    <x v="0"/>
    <x v="289"/>
    <s v="TRC"/>
    <n v="1.3097329482188365"/>
    <n v="1.3479357689702391"/>
    <n v="1.3902859988251368"/>
  </r>
  <r>
    <s v="None"/>
    <x v="0"/>
    <x v="290"/>
    <s v="TRC"/>
    <n v="2.5051367613232136"/>
    <n v="2.590429411122376"/>
    <n v="2.6863153082681697"/>
  </r>
  <r>
    <s v="None"/>
    <x v="0"/>
    <x v="291"/>
    <s v="TRC"/>
    <n v="1.1700764244301181"/>
    <n v="1.2099141371841555"/>
    <n v="1.2546996472679899"/>
  </r>
  <r>
    <s v="None"/>
    <x v="0"/>
    <x v="292"/>
    <s v="TRC"/>
    <n v="1.7450083355115378"/>
    <n v="1.7920498900012232"/>
    <n v="1.8460221844621136"/>
  </r>
  <r>
    <s v="None"/>
    <x v="0"/>
    <x v="293"/>
    <s v="TRC"/>
    <n v="3.5415036465567136"/>
    <n v="3.6543573900492845"/>
    <n v="3.7807784448328636"/>
  </r>
  <r>
    <s v="None"/>
    <x v="0"/>
    <x v="294"/>
    <s v="TRC"/>
    <n v="1.9328639831964225"/>
    <n v="2.0236159709805825"/>
    <n v="2.1128258874362591"/>
  </r>
  <r>
    <s v="None"/>
    <x v="1"/>
    <x v="0"/>
    <s v="TRC"/>
    <n v="0"/>
    <n v="0"/>
    <n v="0"/>
  </r>
  <r>
    <s v="None"/>
    <x v="1"/>
    <x v="1"/>
    <s v="TRC"/>
    <n v="0"/>
    <n v="0"/>
    <n v="0"/>
  </r>
  <r>
    <s v="None"/>
    <x v="1"/>
    <x v="2"/>
    <s v="TRC"/>
    <n v="0"/>
    <n v="0"/>
    <n v="0"/>
  </r>
  <r>
    <s v="None"/>
    <x v="1"/>
    <x v="3"/>
    <s v="TRC"/>
    <n v="6491.54763"/>
    <n v="6491.54763"/>
    <n v="6491.54763"/>
  </r>
  <r>
    <s v="None"/>
    <x v="1"/>
    <x v="4"/>
    <s v="TRC"/>
    <n v="207210.20034960003"/>
    <n v="207210.20034960003"/>
    <n v="207210.20034960003"/>
  </r>
  <r>
    <s v="None"/>
    <x v="1"/>
    <x v="5"/>
    <s v="TRC"/>
    <n v="0"/>
    <n v="0"/>
    <n v="0"/>
  </r>
  <r>
    <s v="None"/>
    <x v="1"/>
    <x v="6"/>
    <s v="TRC"/>
    <n v="0"/>
    <n v="0"/>
    <n v="0"/>
  </r>
  <r>
    <s v="None"/>
    <x v="1"/>
    <x v="7"/>
    <s v="TRC"/>
    <n v="0"/>
    <n v="0"/>
    <n v="0"/>
  </r>
  <r>
    <s v="None"/>
    <x v="1"/>
    <x v="8"/>
    <s v="TRC"/>
    <n v="0"/>
    <n v="0"/>
    <n v="0"/>
  </r>
  <r>
    <s v="None"/>
    <x v="1"/>
    <x v="9"/>
    <s v="TRC"/>
    <n v="0"/>
    <n v="0"/>
    <n v="0"/>
  </r>
  <r>
    <s v="None"/>
    <x v="1"/>
    <x v="10"/>
    <s v="TRC"/>
    <n v="0"/>
    <n v="0"/>
    <n v="0"/>
  </r>
  <r>
    <s v="None"/>
    <x v="1"/>
    <x v="11"/>
    <s v="TRC"/>
    <n v="0"/>
    <n v="0"/>
    <n v="0"/>
  </r>
  <r>
    <s v="None"/>
    <x v="1"/>
    <x v="12"/>
    <s v="TRC"/>
    <n v="0"/>
    <n v="0"/>
    <n v="0"/>
  </r>
  <r>
    <s v="None"/>
    <x v="1"/>
    <x v="13"/>
    <s v="TRC"/>
    <n v="0"/>
    <n v="0"/>
    <n v="0"/>
  </r>
  <r>
    <s v="None"/>
    <x v="1"/>
    <x v="14"/>
    <s v="TRC"/>
    <n v="0"/>
    <n v="0"/>
    <n v="0"/>
  </r>
  <r>
    <s v="None"/>
    <x v="1"/>
    <x v="15"/>
    <s v="TRC"/>
    <n v="7164.451957500014"/>
    <n v="7164.4519574999813"/>
    <n v="7164.4519574999813"/>
  </r>
  <r>
    <s v="None"/>
    <x v="1"/>
    <x v="16"/>
    <s v="TRC"/>
    <n v="121652.39423834997"/>
    <n v="121652.39423834997"/>
    <n v="121652.39423834997"/>
  </r>
  <r>
    <s v="None"/>
    <x v="1"/>
    <x v="17"/>
    <s v="TRC"/>
    <n v="0"/>
    <n v="0"/>
    <n v="0"/>
  </r>
  <r>
    <s v="None"/>
    <x v="1"/>
    <x v="18"/>
    <s v="TRC"/>
    <n v="0"/>
    <n v="0"/>
    <n v="0"/>
  </r>
  <r>
    <s v="None"/>
    <x v="1"/>
    <x v="19"/>
    <s v="TRC"/>
    <n v="0"/>
    <n v="0"/>
    <n v="0"/>
  </r>
  <r>
    <s v="None"/>
    <x v="1"/>
    <x v="20"/>
    <s v="TRC"/>
    <n v="0"/>
    <n v="0"/>
    <n v="0"/>
  </r>
  <r>
    <s v="None"/>
    <x v="1"/>
    <x v="21"/>
    <s v="TRC"/>
    <n v="7204.0345649999981"/>
    <n v="7204.0345649999981"/>
    <n v="7204.0345649999981"/>
  </r>
  <r>
    <s v="None"/>
    <x v="1"/>
    <x v="22"/>
    <s v="TRC"/>
    <n v="402561.45149219991"/>
    <n v="402561.45149219991"/>
    <n v="402561.45149219991"/>
  </r>
  <r>
    <s v="None"/>
    <x v="1"/>
    <x v="23"/>
    <s v="TRC"/>
    <n v="0"/>
    <n v="0"/>
    <n v="0"/>
  </r>
  <r>
    <s v="None"/>
    <x v="1"/>
    <x v="24"/>
    <s v="TRC"/>
    <n v="0"/>
    <n v="0"/>
    <n v="0"/>
  </r>
  <r>
    <s v="None"/>
    <x v="1"/>
    <x v="25"/>
    <s v="TRC"/>
    <n v="0"/>
    <n v="0"/>
    <n v="0"/>
  </r>
  <r>
    <s v="None"/>
    <x v="1"/>
    <x v="26"/>
    <s v="TRC"/>
    <n v="10097893.838031733"/>
    <n v="9182697.3003647663"/>
    <n v="10352136.306488464"/>
  </r>
  <r>
    <s v="None"/>
    <x v="1"/>
    <x v="27"/>
    <s v="TRC"/>
    <n v="0"/>
    <n v="0"/>
    <n v="0"/>
  </r>
  <r>
    <s v="None"/>
    <x v="1"/>
    <x v="28"/>
    <s v="TRC"/>
    <n v="0"/>
    <n v="0"/>
    <n v="0"/>
  </r>
  <r>
    <s v="None"/>
    <x v="1"/>
    <x v="29"/>
    <s v="TRC"/>
    <n v="0"/>
    <n v="0"/>
    <n v="0"/>
  </r>
  <r>
    <s v="None"/>
    <x v="1"/>
    <x v="30"/>
    <s v="TRC"/>
    <n v="378040.64300879592"/>
    <n v="378040.64300879592"/>
    <n v="378040.64300879592"/>
  </r>
  <r>
    <s v="None"/>
    <x v="1"/>
    <x v="31"/>
    <s v="TRC"/>
    <n v="11599.925452609157"/>
    <n v="11599.925452609157"/>
    <n v="11599.925452609157"/>
  </r>
  <r>
    <s v="None"/>
    <x v="1"/>
    <x v="32"/>
    <s v="TRC"/>
    <n v="0"/>
    <n v="0"/>
    <n v="0"/>
  </r>
  <r>
    <s v="None"/>
    <x v="1"/>
    <x v="33"/>
    <s v="TRC"/>
    <n v="0"/>
    <n v="0"/>
    <n v="0"/>
  </r>
  <r>
    <s v="None"/>
    <x v="1"/>
    <x v="34"/>
    <s v="TRC"/>
    <n v="0"/>
    <n v="0"/>
    <n v="0"/>
  </r>
  <r>
    <s v="None"/>
    <x v="1"/>
    <x v="35"/>
    <s v="TRC"/>
    <n v="0"/>
    <n v="0"/>
    <n v="0"/>
  </r>
  <r>
    <s v="None"/>
    <x v="1"/>
    <x v="36"/>
    <s v="TRC"/>
    <n v="0"/>
    <n v="0"/>
    <n v="0"/>
  </r>
  <r>
    <s v="None"/>
    <x v="1"/>
    <x v="37"/>
    <s v="TRC"/>
    <n v="0"/>
    <n v="0"/>
    <n v="0"/>
  </r>
  <r>
    <s v="None"/>
    <x v="1"/>
    <x v="38"/>
    <s v="TRC"/>
    <n v="0"/>
    <n v="0"/>
    <n v="0"/>
  </r>
  <r>
    <s v="None"/>
    <x v="1"/>
    <x v="39"/>
    <s v="TRC"/>
    <n v="0"/>
    <n v="0"/>
    <n v="0"/>
  </r>
  <r>
    <s v="None"/>
    <x v="1"/>
    <x v="40"/>
    <s v="TRC"/>
    <n v="316705.51453016169"/>
    <n v="362744.2008713648"/>
    <n v="458818.41458440392"/>
  </r>
  <r>
    <s v="None"/>
    <x v="1"/>
    <x v="41"/>
    <s v="TRC"/>
    <n v="0"/>
    <n v="0"/>
    <n v="0"/>
  </r>
  <r>
    <s v="None"/>
    <x v="1"/>
    <x v="42"/>
    <s v="TRC"/>
    <n v="1312455.0304579339"/>
    <n v="1312455.0304579339"/>
    <n v="1312455.0304579339"/>
  </r>
  <r>
    <s v="None"/>
    <x v="1"/>
    <x v="43"/>
    <s v="TRC"/>
    <n v="1529533.6227532439"/>
    <n v="2143747.4199619503"/>
    <n v="2158635.0783271641"/>
  </r>
  <r>
    <s v="None"/>
    <x v="1"/>
    <x v="44"/>
    <s v="TRC"/>
    <n v="37855768.023817815"/>
    <n v="38564614.273092419"/>
    <n v="38503699.575651169"/>
  </r>
  <r>
    <s v="None"/>
    <x v="1"/>
    <x v="45"/>
    <s v="TRC"/>
    <n v="0"/>
    <n v="0"/>
    <n v="0"/>
  </r>
  <r>
    <s v="None"/>
    <x v="1"/>
    <x v="46"/>
    <s v="TRC"/>
    <n v="621256.63749999984"/>
    <n v="649045.11250000016"/>
    <n v="680150.92499999993"/>
  </r>
  <r>
    <s v="None"/>
    <x v="1"/>
    <x v="47"/>
    <s v="TRC"/>
    <n v="0"/>
    <n v="0"/>
    <n v="0"/>
  </r>
  <r>
    <s v="None"/>
    <x v="1"/>
    <x v="48"/>
    <s v="TRC"/>
    <n v="0"/>
    <n v="0"/>
    <n v="0"/>
  </r>
  <r>
    <s v="None"/>
    <x v="1"/>
    <x v="49"/>
    <s v="TRC"/>
    <n v="8472.4600638977645"/>
    <n v="8472.4600638977645"/>
    <n v="8472.4600638977645"/>
  </r>
  <r>
    <s v="None"/>
    <x v="1"/>
    <x v="50"/>
    <s v="TRC"/>
    <n v="9033.3333333333303"/>
    <n v="9033.3333333333339"/>
    <n v="9033.3333333333339"/>
  </r>
  <r>
    <s v="None"/>
    <x v="1"/>
    <x v="51"/>
    <s v="TRC"/>
    <n v="181866.66666666666"/>
    <n v="181866.66666666666"/>
    <n v="181866.66666666666"/>
  </r>
  <r>
    <s v="None"/>
    <x v="1"/>
    <x v="52"/>
    <s v="TRC"/>
    <n v="73333.333333333328"/>
    <n v="73333.333333333328"/>
    <n v="73333.333333333328"/>
  </r>
  <r>
    <s v="None"/>
    <x v="1"/>
    <x v="53"/>
    <s v="TRC"/>
    <n v="333196.97777777782"/>
    <n v="333196.97777777782"/>
    <n v="333196.97777777782"/>
  </r>
  <r>
    <s v="None"/>
    <x v="1"/>
    <x v="54"/>
    <s v="TRC"/>
    <n v="0"/>
    <n v="0"/>
    <n v="0"/>
  </r>
  <r>
    <s v="None"/>
    <x v="1"/>
    <x v="55"/>
    <s v="TRC"/>
    <n v="0"/>
    <n v="0"/>
    <n v="0"/>
  </r>
  <r>
    <s v="None"/>
    <x v="1"/>
    <x v="56"/>
    <s v="TRC"/>
    <n v="0"/>
    <n v="0"/>
    <n v="0"/>
  </r>
  <r>
    <s v="None"/>
    <x v="1"/>
    <x v="57"/>
    <s v="TRC"/>
    <n v="0"/>
    <n v="0"/>
    <n v="0"/>
  </r>
  <r>
    <s v="None"/>
    <x v="1"/>
    <x v="58"/>
    <s v="TRC"/>
    <n v="0"/>
    <n v="0"/>
    <n v="0"/>
  </r>
  <r>
    <s v="None"/>
    <x v="1"/>
    <x v="59"/>
    <s v="TRC"/>
    <n v="0"/>
    <n v="0"/>
    <n v="0"/>
  </r>
  <r>
    <s v="None"/>
    <x v="1"/>
    <x v="60"/>
    <s v="TRC"/>
    <n v="0"/>
    <n v="0"/>
    <n v="0"/>
  </r>
  <r>
    <s v="None"/>
    <x v="1"/>
    <x v="61"/>
    <s v="TRC"/>
    <n v="0"/>
    <n v="0"/>
    <n v="0"/>
  </r>
  <r>
    <s v="None"/>
    <x v="1"/>
    <x v="62"/>
    <s v="TRC"/>
    <n v="0"/>
    <n v="0"/>
    <n v="0"/>
  </r>
  <r>
    <s v="None"/>
    <x v="1"/>
    <x v="63"/>
    <s v="TRC"/>
    <n v="0"/>
    <n v="0"/>
    <n v="0"/>
  </r>
  <r>
    <s v="None"/>
    <x v="1"/>
    <x v="64"/>
    <s v="TRC"/>
    <n v="0"/>
    <n v="0"/>
    <n v="0"/>
  </r>
  <r>
    <s v="None"/>
    <x v="1"/>
    <x v="65"/>
    <s v="TRC"/>
    <n v="0"/>
    <n v="0"/>
    <n v="0"/>
  </r>
  <r>
    <s v="None"/>
    <x v="1"/>
    <x v="66"/>
    <s v="TRC"/>
    <n v="0"/>
    <n v="0"/>
    <n v="0"/>
  </r>
  <r>
    <s v="None"/>
    <x v="1"/>
    <x v="67"/>
    <s v="TRC"/>
    <n v="0"/>
    <n v="0"/>
    <n v="0"/>
  </r>
  <r>
    <s v="None"/>
    <x v="1"/>
    <x v="68"/>
    <s v="TRC"/>
    <n v="0"/>
    <n v="0"/>
    <n v="0"/>
  </r>
  <r>
    <s v="None"/>
    <x v="1"/>
    <x v="69"/>
    <s v="TRC"/>
    <n v="0"/>
    <n v="0"/>
    <n v="0"/>
  </r>
  <r>
    <s v="None"/>
    <x v="1"/>
    <x v="70"/>
    <s v="TRC"/>
    <n v="0"/>
    <n v="0"/>
    <n v="0"/>
  </r>
  <r>
    <s v="None"/>
    <x v="1"/>
    <x v="71"/>
    <s v="TRC"/>
    <n v="0"/>
    <n v="0"/>
    <n v="0"/>
  </r>
  <r>
    <s v="None"/>
    <x v="1"/>
    <x v="72"/>
    <s v="TRC"/>
    <n v="0"/>
    <n v="0"/>
    <n v="0"/>
  </r>
  <r>
    <s v="None"/>
    <x v="1"/>
    <x v="73"/>
    <s v="TRC"/>
    <n v="0"/>
    <n v="0"/>
    <n v="0"/>
  </r>
  <r>
    <s v="None"/>
    <x v="1"/>
    <x v="74"/>
    <s v="TRC"/>
    <n v="0"/>
    <n v="0"/>
    <n v="0"/>
  </r>
  <r>
    <s v="None"/>
    <x v="1"/>
    <x v="75"/>
    <s v="TRC"/>
    <n v="0"/>
    <n v="0"/>
    <n v="0"/>
  </r>
  <r>
    <s v="None"/>
    <x v="1"/>
    <x v="76"/>
    <s v="TRC"/>
    <n v="0"/>
    <n v="0"/>
    <n v="0"/>
  </r>
  <r>
    <s v="None"/>
    <x v="1"/>
    <x v="77"/>
    <s v="TRC"/>
    <n v="562908.19169329084"/>
    <n v="562908.19169329084"/>
    <n v="562908.19169329084"/>
  </r>
  <r>
    <s v="None"/>
    <x v="1"/>
    <x v="78"/>
    <s v="TRC"/>
    <n v="0"/>
    <n v="0"/>
    <n v="0"/>
  </r>
  <r>
    <s v="None"/>
    <x v="1"/>
    <x v="79"/>
    <s v="TRC"/>
    <n v="0"/>
    <n v="0"/>
    <n v="0"/>
  </r>
  <r>
    <s v="None"/>
    <x v="1"/>
    <x v="80"/>
    <s v="TRC"/>
    <n v="0"/>
    <n v="0"/>
    <n v="0"/>
  </r>
  <r>
    <s v="None"/>
    <x v="1"/>
    <x v="81"/>
    <s v="TRC"/>
    <n v="0"/>
    <n v="0"/>
    <n v="0"/>
  </r>
  <r>
    <s v="None"/>
    <x v="1"/>
    <x v="82"/>
    <s v="TRC"/>
    <n v="1432.6794036208732"/>
    <n v="1432.6794036208732"/>
    <n v="1432.6794036208732"/>
  </r>
  <r>
    <s v="None"/>
    <x v="1"/>
    <x v="83"/>
    <s v="TRC"/>
    <n v="0"/>
    <n v="0"/>
    <n v="0"/>
  </r>
  <r>
    <s v="None"/>
    <x v="1"/>
    <x v="84"/>
    <s v="TRC"/>
    <n v="0"/>
    <n v="0"/>
    <n v="0"/>
  </r>
  <r>
    <s v="None"/>
    <x v="1"/>
    <x v="85"/>
    <s v="TRC"/>
    <n v="0"/>
    <n v="0"/>
    <n v="0"/>
  </r>
  <r>
    <s v="None"/>
    <x v="1"/>
    <x v="86"/>
    <s v="TRC"/>
    <n v="7802315.9047342455"/>
    <n v="7802315.9047342455"/>
    <n v="7802315.9047342455"/>
  </r>
  <r>
    <s v="None"/>
    <x v="1"/>
    <x v="87"/>
    <s v="TRC"/>
    <n v="0"/>
    <n v="0"/>
    <n v="0"/>
  </r>
  <r>
    <s v="None"/>
    <x v="1"/>
    <x v="88"/>
    <s v="TRC"/>
    <n v="939829.18152773741"/>
    <n v="939829.18152773741"/>
    <n v="939829.18152773741"/>
  </r>
  <r>
    <s v="None"/>
    <x v="1"/>
    <x v="89"/>
    <s v="TRC"/>
    <n v="0"/>
    <n v="0"/>
    <n v="0"/>
  </r>
  <r>
    <s v="None"/>
    <x v="1"/>
    <x v="90"/>
    <s v="TRC"/>
    <n v="6993.2878274760396"/>
    <n v="6993.2878274760396"/>
    <n v="6993.2878274760396"/>
  </r>
  <r>
    <s v="None"/>
    <x v="1"/>
    <x v="91"/>
    <s v="TRC"/>
    <n v="0"/>
    <n v="0"/>
    <n v="0"/>
  </r>
  <r>
    <s v="None"/>
    <x v="1"/>
    <x v="92"/>
    <s v="TRC"/>
    <n v="631104.44444444461"/>
    <n v="0"/>
    <n v="0"/>
  </r>
  <r>
    <s v="None"/>
    <x v="1"/>
    <x v="93"/>
    <s v="TRC"/>
    <n v="155444.44444444447"/>
    <n v="155444.44444444447"/>
    <n v="155444.44444444447"/>
  </r>
  <r>
    <s v="None"/>
    <x v="1"/>
    <x v="94"/>
    <s v="TRC"/>
    <n v="0"/>
    <n v="0"/>
    <n v="0"/>
  </r>
  <r>
    <s v="None"/>
    <x v="1"/>
    <x v="95"/>
    <s v="TRC"/>
    <n v="0"/>
    <n v="0"/>
    <n v="0"/>
  </r>
  <r>
    <s v="None"/>
    <x v="1"/>
    <x v="96"/>
    <s v="TRC"/>
    <n v="0"/>
    <n v="0"/>
    <n v="0"/>
  </r>
  <r>
    <s v="None"/>
    <x v="1"/>
    <x v="97"/>
    <s v="TRC"/>
    <n v="0"/>
    <n v="0"/>
    <n v="0"/>
  </r>
  <r>
    <s v="None"/>
    <x v="1"/>
    <x v="98"/>
    <s v="TRC"/>
    <n v="0"/>
    <n v="0"/>
    <n v="0"/>
  </r>
  <r>
    <s v="None"/>
    <x v="1"/>
    <x v="99"/>
    <s v="TRC"/>
    <n v="0"/>
    <n v="0"/>
    <n v="0"/>
  </r>
  <r>
    <s v="None"/>
    <x v="1"/>
    <x v="100"/>
    <s v="TRC"/>
    <n v="0"/>
    <n v="0"/>
    <n v="0"/>
  </r>
  <r>
    <s v="None"/>
    <x v="1"/>
    <x v="101"/>
    <s v="TRC"/>
    <n v="0"/>
    <n v="0"/>
    <n v="0"/>
  </r>
  <r>
    <s v="None"/>
    <x v="1"/>
    <x v="102"/>
    <s v="TRC"/>
    <n v="0"/>
    <n v="0"/>
    <n v="0"/>
  </r>
  <r>
    <s v="None"/>
    <x v="1"/>
    <x v="103"/>
    <s v="TRC"/>
    <n v="0"/>
    <n v="0"/>
    <n v="0"/>
  </r>
  <r>
    <s v="None"/>
    <x v="1"/>
    <x v="104"/>
    <s v="TRC"/>
    <n v="122778.28328783743"/>
    <n v="122778.28328783743"/>
    <n v="122778.28328783743"/>
  </r>
  <r>
    <s v="None"/>
    <x v="1"/>
    <x v="105"/>
    <s v="TRC"/>
    <n v="149303.87646432375"/>
    <n v="149303.87646432378"/>
    <n v="149303.87646432375"/>
  </r>
  <r>
    <s v="None"/>
    <x v="1"/>
    <x v="106"/>
    <s v="TRC"/>
    <n v="0"/>
    <n v="0"/>
    <n v="0"/>
  </r>
  <r>
    <s v="None"/>
    <x v="1"/>
    <x v="107"/>
    <s v="TRC"/>
    <n v="0"/>
    <n v="0"/>
    <n v="0"/>
  </r>
  <r>
    <s v="None"/>
    <x v="1"/>
    <x v="108"/>
    <s v="TRC"/>
    <n v="0"/>
    <n v="0"/>
    <n v="0"/>
  </r>
  <r>
    <s v="None"/>
    <x v="1"/>
    <x v="109"/>
    <s v="TRC"/>
    <n v="5140"/>
    <n v="5140"/>
    <n v="5140"/>
  </r>
  <r>
    <s v="None"/>
    <x v="1"/>
    <x v="110"/>
    <s v="TRC"/>
    <n v="0"/>
    <n v="0"/>
    <n v="0"/>
  </r>
  <r>
    <s v="None"/>
    <x v="1"/>
    <x v="111"/>
    <s v="TRC"/>
    <n v="0"/>
    <n v="0"/>
    <n v="0"/>
  </r>
  <r>
    <s v="None"/>
    <x v="1"/>
    <x v="112"/>
    <s v="TRC"/>
    <n v="0"/>
    <n v="0"/>
    <n v="0"/>
  </r>
  <r>
    <s v="None"/>
    <x v="1"/>
    <x v="113"/>
    <s v="TRC"/>
    <n v="0"/>
    <n v="0"/>
    <n v="0"/>
  </r>
  <r>
    <s v="None"/>
    <x v="1"/>
    <x v="114"/>
    <s v="TRC"/>
    <n v="0"/>
    <n v="0"/>
    <n v="0"/>
  </r>
  <r>
    <s v="None"/>
    <x v="1"/>
    <x v="115"/>
    <s v="TRC"/>
    <n v="0"/>
    <n v="0"/>
    <n v="0"/>
  </r>
  <r>
    <s v="None"/>
    <x v="1"/>
    <x v="116"/>
    <s v="TRC"/>
    <n v="0"/>
    <n v="0"/>
    <n v="0"/>
  </r>
  <r>
    <s v="None"/>
    <x v="1"/>
    <x v="117"/>
    <s v="TRC"/>
    <n v="0"/>
    <n v="0"/>
    <n v="0"/>
  </r>
  <r>
    <s v="None"/>
    <x v="1"/>
    <x v="118"/>
    <s v="TRC"/>
    <n v="0"/>
    <n v="0"/>
    <n v="0"/>
  </r>
  <r>
    <s v="None"/>
    <x v="1"/>
    <x v="119"/>
    <s v="TRC"/>
    <n v="0"/>
    <n v="0"/>
    <n v="0"/>
  </r>
  <r>
    <s v="None"/>
    <x v="1"/>
    <x v="120"/>
    <s v="TRC"/>
    <n v="0"/>
    <n v="0"/>
    <n v="0"/>
  </r>
  <r>
    <s v="None"/>
    <x v="1"/>
    <x v="121"/>
    <s v="TRC"/>
    <n v="0"/>
    <n v="0"/>
    <n v="0"/>
  </r>
  <r>
    <s v="None"/>
    <x v="1"/>
    <x v="122"/>
    <s v="TRC"/>
    <n v="0"/>
    <n v="0"/>
    <n v="0"/>
  </r>
  <r>
    <s v="None"/>
    <x v="1"/>
    <x v="123"/>
    <s v="TRC"/>
    <n v="4615.0115555555558"/>
    <n v="4615.0115555555558"/>
    <n v="4615.0115555555558"/>
  </r>
  <r>
    <s v="None"/>
    <x v="1"/>
    <x v="124"/>
    <s v="TRC"/>
    <n v="61010.452764444439"/>
    <n v="61010.452764444439"/>
    <n v="61010.452764444439"/>
  </r>
  <r>
    <s v="None"/>
    <x v="1"/>
    <x v="125"/>
    <s v="TRC"/>
    <n v="0"/>
    <n v="0"/>
    <n v="0"/>
  </r>
  <r>
    <s v="None"/>
    <x v="1"/>
    <x v="126"/>
    <s v="TRC"/>
    <n v="0"/>
    <n v="0"/>
    <n v="0"/>
  </r>
  <r>
    <s v="None"/>
    <x v="1"/>
    <x v="127"/>
    <s v="TRC"/>
    <n v="0"/>
    <n v="0"/>
    <n v="0"/>
  </r>
  <r>
    <s v="None"/>
    <x v="1"/>
    <x v="128"/>
    <s v="TRC"/>
    <n v="0"/>
    <n v="0"/>
    <n v="0"/>
  </r>
  <r>
    <s v="None"/>
    <x v="1"/>
    <x v="129"/>
    <s v="TRC"/>
    <n v="0"/>
    <n v="0"/>
    <n v="0"/>
  </r>
  <r>
    <s v="None"/>
    <x v="1"/>
    <x v="130"/>
    <s v="TRC"/>
    <n v="0"/>
    <n v="0"/>
    <n v="0"/>
  </r>
  <r>
    <s v="None"/>
    <x v="1"/>
    <x v="131"/>
    <s v="TRC"/>
    <n v="0"/>
    <n v="0"/>
    <n v="0"/>
  </r>
  <r>
    <s v="None"/>
    <x v="1"/>
    <x v="132"/>
    <s v="TRC"/>
    <n v="935388.99999999965"/>
    <n v="935388.99999999965"/>
    <n v="935388.99999999965"/>
  </r>
  <r>
    <s v="None"/>
    <x v="1"/>
    <x v="133"/>
    <s v="TRC"/>
    <n v="3231607.0713333329"/>
    <n v="3231607.0713333329"/>
    <n v="3231607.0713333329"/>
  </r>
  <r>
    <s v="None"/>
    <x v="1"/>
    <x v="134"/>
    <s v="TRC"/>
    <n v="6018465.5014399998"/>
    <n v="6018465.5014399998"/>
    <n v="6018465.5014399998"/>
  </r>
  <r>
    <s v="None"/>
    <x v="1"/>
    <x v="135"/>
    <s v="TRC"/>
    <n v="3807739.657164799"/>
    <n v="3807739.6571647995"/>
    <n v="3807739.6571647995"/>
  </r>
  <r>
    <s v="None"/>
    <x v="1"/>
    <x v="136"/>
    <s v="TRC"/>
    <n v="1122211.8528000002"/>
    <n v="1122211.8528"/>
    <n v="1122211.8528"/>
  </r>
  <r>
    <s v="None"/>
    <x v="1"/>
    <x v="137"/>
    <s v="TRC"/>
    <n v="2710.413333333333"/>
    <n v="2710.413333333333"/>
    <n v="2710.413333333333"/>
  </r>
  <r>
    <s v="None"/>
    <x v="1"/>
    <x v="138"/>
    <s v="TRC"/>
    <n v="462559.13946666662"/>
    <n v="462559.13946666662"/>
    <n v="462559.13946666662"/>
  </r>
  <r>
    <s v="None"/>
    <x v="1"/>
    <x v="139"/>
    <s v="TRC"/>
    <n v="0"/>
    <n v="0"/>
    <n v="0"/>
  </r>
  <r>
    <s v="None"/>
    <x v="1"/>
    <x v="140"/>
    <s v="TRC"/>
    <n v="0"/>
    <n v="0"/>
    <n v="0"/>
  </r>
  <r>
    <s v="None"/>
    <x v="1"/>
    <x v="141"/>
    <s v="TRC"/>
    <n v="0"/>
    <n v="0"/>
    <n v="0"/>
  </r>
  <r>
    <s v="None"/>
    <x v="1"/>
    <x v="142"/>
    <s v="TRC"/>
    <n v="0"/>
    <n v="0"/>
    <n v="0"/>
  </r>
  <r>
    <s v="None"/>
    <x v="1"/>
    <x v="143"/>
    <s v="TRC"/>
    <n v="0"/>
    <n v="0"/>
    <n v="0"/>
  </r>
  <r>
    <s v="None"/>
    <x v="1"/>
    <x v="144"/>
    <s v="TRC"/>
    <n v="0"/>
    <n v="0"/>
    <n v="0"/>
  </r>
  <r>
    <s v="None"/>
    <x v="1"/>
    <x v="145"/>
    <s v="TRC"/>
    <n v="0"/>
    <n v="0"/>
    <n v="0"/>
  </r>
  <r>
    <s v="None"/>
    <x v="1"/>
    <x v="146"/>
    <s v="TRC"/>
    <n v="0"/>
    <n v="0"/>
    <n v="0"/>
  </r>
  <r>
    <s v="None"/>
    <x v="1"/>
    <x v="147"/>
    <s v="TRC"/>
    <n v="0"/>
    <n v="0"/>
    <n v="0"/>
  </r>
  <r>
    <s v="None"/>
    <x v="1"/>
    <x v="148"/>
    <s v="TRC"/>
    <n v="0"/>
    <n v="0"/>
    <n v="0"/>
  </r>
  <r>
    <s v="None"/>
    <x v="1"/>
    <x v="149"/>
    <s v="TRC"/>
    <n v="0"/>
    <n v="0"/>
    <n v="0"/>
  </r>
  <r>
    <s v="None"/>
    <x v="1"/>
    <x v="150"/>
    <s v="TRC"/>
    <n v="0"/>
    <n v="0"/>
    <n v="0"/>
  </r>
  <r>
    <s v="None"/>
    <x v="1"/>
    <x v="151"/>
    <s v="TRC"/>
    <n v="0"/>
    <n v="0"/>
    <n v="0"/>
  </r>
  <r>
    <s v="None"/>
    <x v="1"/>
    <x v="152"/>
    <s v="TRC"/>
    <n v="0"/>
    <n v="0"/>
    <n v="0"/>
  </r>
  <r>
    <s v="None"/>
    <x v="1"/>
    <x v="153"/>
    <s v="TRC"/>
    <n v="0"/>
    <n v="0"/>
    <n v="0"/>
  </r>
  <r>
    <s v="None"/>
    <x v="1"/>
    <x v="154"/>
    <s v="TRC"/>
    <n v="0"/>
    <n v="0"/>
    <n v="0"/>
  </r>
  <r>
    <s v="None"/>
    <x v="1"/>
    <x v="155"/>
    <s v="TRC"/>
    <n v="0"/>
    <n v="0"/>
    <n v="0"/>
  </r>
  <r>
    <s v="None"/>
    <x v="1"/>
    <x v="156"/>
    <s v="TRC"/>
    <n v="0"/>
    <n v="0"/>
    <n v="0"/>
  </r>
  <r>
    <s v="None"/>
    <x v="1"/>
    <x v="157"/>
    <s v="TRC"/>
    <n v="0"/>
    <n v="0"/>
    <n v="0"/>
  </r>
  <r>
    <s v="None"/>
    <x v="1"/>
    <x v="158"/>
    <s v="TRC"/>
    <n v="47474.433937380185"/>
    <n v="47474.433937380185"/>
    <n v="47474.433937380185"/>
  </r>
  <r>
    <s v="None"/>
    <x v="1"/>
    <x v="159"/>
    <s v="TRC"/>
    <n v="0"/>
    <n v="0"/>
    <n v="0"/>
  </r>
  <r>
    <s v="None"/>
    <x v="1"/>
    <x v="160"/>
    <s v="TRC"/>
    <n v="12524528.930506391"/>
    <n v="12524528.930506391"/>
    <n v="12524528.930506391"/>
  </r>
  <r>
    <s v="None"/>
    <x v="1"/>
    <x v="161"/>
    <s v="TRC"/>
    <n v="0"/>
    <n v="0"/>
    <n v="0"/>
  </r>
  <r>
    <s v="None"/>
    <x v="1"/>
    <x v="162"/>
    <s v="TRC"/>
    <n v="0"/>
    <n v="0"/>
    <n v="0"/>
  </r>
  <r>
    <s v="None"/>
    <x v="1"/>
    <x v="163"/>
    <s v="TRC"/>
    <n v="0"/>
    <n v="0"/>
    <n v="0"/>
  </r>
  <r>
    <s v="None"/>
    <x v="1"/>
    <x v="164"/>
    <s v="TRC"/>
    <n v="0"/>
    <n v="0"/>
    <n v="0"/>
  </r>
  <r>
    <s v="None"/>
    <x v="1"/>
    <x v="165"/>
    <s v="TRC"/>
    <n v="0"/>
    <n v="0"/>
    <n v="0"/>
  </r>
  <r>
    <s v="None"/>
    <x v="1"/>
    <x v="166"/>
    <s v="TRC"/>
    <n v="0"/>
    <n v="0"/>
    <n v="0"/>
  </r>
  <r>
    <s v="None"/>
    <x v="1"/>
    <x v="167"/>
    <s v="TRC"/>
    <n v="47724.444444444445"/>
    <n v="54542.222222222219"/>
    <n v="54542.222222222219"/>
  </r>
  <r>
    <s v="None"/>
    <x v="1"/>
    <x v="168"/>
    <s v="TRC"/>
    <n v="2659478.7555555548"/>
    <n v="2659478.7555555548"/>
    <n v="2659478.7555555548"/>
  </r>
  <r>
    <s v="None"/>
    <x v="1"/>
    <x v="169"/>
    <s v="TRC"/>
    <n v="0"/>
    <n v="27998.709722222571"/>
    <n v="40906.666666666664"/>
  </r>
  <r>
    <s v="None"/>
    <x v="1"/>
    <x v="170"/>
    <s v="TRC"/>
    <n v="17954.825000000648"/>
    <n v="0"/>
    <n v="8166.2055555559027"/>
  </r>
  <r>
    <s v="None"/>
    <x v="1"/>
    <x v="171"/>
    <s v="TRC"/>
    <n v="0"/>
    <n v="0"/>
    <n v="0"/>
  </r>
  <r>
    <s v="None"/>
    <x v="1"/>
    <x v="172"/>
    <s v="TRC"/>
    <n v="18597.271897763581"/>
    <n v="18597.271897763578"/>
    <n v="18597.271897763578"/>
  </r>
  <r>
    <s v="None"/>
    <x v="1"/>
    <x v="173"/>
    <s v="TRC"/>
    <n v="38119.738686900964"/>
    <n v="38119.738686900957"/>
    <n v="38119.738686900957"/>
  </r>
  <r>
    <s v="None"/>
    <x v="1"/>
    <x v="174"/>
    <s v="TRC"/>
    <n v="0"/>
    <n v="0"/>
    <n v="0"/>
  </r>
  <r>
    <s v="None"/>
    <x v="1"/>
    <x v="175"/>
    <s v="TRC"/>
    <n v="0"/>
    <n v="0"/>
    <n v="0"/>
  </r>
  <r>
    <s v="None"/>
    <x v="1"/>
    <x v="176"/>
    <s v="TRC"/>
    <n v="0"/>
    <n v="0"/>
    <n v="0"/>
  </r>
  <r>
    <s v="None"/>
    <x v="1"/>
    <x v="177"/>
    <s v="TRC"/>
    <n v="0"/>
    <n v="0"/>
    <n v="0"/>
  </r>
  <r>
    <s v="None"/>
    <x v="1"/>
    <x v="178"/>
    <s v="TRC"/>
    <n v="0"/>
    <n v="0"/>
    <n v="0"/>
  </r>
  <r>
    <s v="None"/>
    <x v="1"/>
    <x v="179"/>
    <s v="TRC"/>
    <n v="0"/>
    <n v="0"/>
    <n v="0"/>
  </r>
  <r>
    <s v="None"/>
    <x v="1"/>
    <x v="180"/>
    <s v="TRC"/>
    <n v="12310747.466666665"/>
    <n v="12310747.466666665"/>
    <n v="12310747.466666665"/>
  </r>
  <r>
    <s v="None"/>
    <x v="1"/>
    <x v="181"/>
    <s v="TRC"/>
    <n v="547418.66666666674"/>
    <n v="547418.66666666674"/>
    <n v="547418.66666666674"/>
  </r>
  <r>
    <s v="None"/>
    <x v="1"/>
    <x v="182"/>
    <s v="TRC"/>
    <n v="0"/>
    <n v="0"/>
    <n v="0"/>
  </r>
  <r>
    <s v="None"/>
    <x v="1"/>
    <x v="183"/>
    <s v="TRC"/>
    <n v="0"/>
    <n v="0"/>
    <n v="0"/>
  </r>
  <r>
    <s v="None"/>
    <x v="1"/>
    <x v="184"/>
    <s v="TRC"/>
    <n v="0"/>
    <n v="0"/>
    <n v="0"/>
  </r>
  <r>
    <s v="None"/>
    <x v="1"/>
    <x v="185"/>
    <s v="TRC"/>
    <n v="0"/>
    <n v="0"/>
    <n v="0"/>
  </r>
  <r>
    <s v="None"/>
    <x v="1"/>
    <x v="186"/>
    <s v="TRC"/>
    <n v="0"/>
    <n v="0"/>
    <n v="0"/>
  </r>
  <r>
    <s v="None"/>
    <x v="1"/>
    <x v="187"/>
    <s v="TRC"/>
    <n v="0"/>
    <n v="0"/>
    <n v="0"/>
  </r>
  <r>
    <s v="None"/>
    <x v="1"/>
    <x v="188"/>
    <s v="TRC"/>
    <n v="21845.637134185305"/>
    <n v="21845.637134185305"/>
    <n v="21845.637134185305"/>
  </r>
  <r>
    <s v="None"/>
    <x v="1"/>
    <x v="189"/>
    <s v="TRC"/>
    <n v="43325.379977635792"/>
    <n v="43325.379977635792"/>
    <n v="43325.379977635792"/>
  </r>
  <r>
    <s v="None"/>
    <x v="1"/>
    <x v="190"/>
    <s v="TRC"/>
    <n v="0"/>
    <n v="0"/>
    <n v="0"/>
  </r>
  <r>
    <s v="None"/>
    <x v="1"/>
    <x v="191"/>
    <s v="TRC"/>
    <n v="2278661.9789266195"/>
    <n v="2278661.97892662"/>
    <n v="2278661.97892662"/>
  </r>
  <r>
    <s v="None"/>
    <x v="1"/>
    <x v="192"/>
    <s v="TRC"/>
    <n v="7633.6438929584674"/>
    <n v="7633.6438929584674"/>
    <n v="7633.6438929584674"/>
  </r>
  <r>
    <s v="None"/>
    <x v="1"/>
    <x v="193"/>
    <s v="TRC"/>
    <n v="1502716.3875864539"/>
    <n v="1502716.3875864539"/>
    <n v="1502716.3875864539"/>
  </r>
  <r>
    <s v="None"/>
    <x v="1"/>
    <x v="194"/>
    <s v="TRC"/>
    <n v="182638.17029520773"/>
    <n v="182638.17029520773"/>
    <n v="182638.17029520773"/>
  </r>
  <r>
    <s v="None"/>
    <x v="1"/>
    <x v="195"/>
    <s v="TRC"/>
    <n v="32889.548921047921"/>
    <n v="32889.548921047921"/>
    <n v="32889.548921047921"/>
  </r>
  <r>
    <s v="None"/>
    <x v="1"/>
    <x v="196"/>
    <s v="TRC"/>
    <n v="0"/>
    <n v="0"/>
    <n v="0"/>
  </r>
  <r>
    <s v="None"/>
    <x v="1"/>
    <x v="197"/>
    <s v="TRC"/>
    <n v="0"/>
    <n v="0"/>
    <n v="0"/>
  </r>
  <r>
    <s v="None"/>
    <x v="1"/>
    <x v="198"/>
    <s v="TRC"/>
    <n v="0"/>
    <n v="0"/>
    <n v="0"/>
  </r>
  <r>
    <s v="None"/>
    <x v="1"/>
    <x v="199"/>
    <s v="TRC"/>
    <n v="748967.83750000026"/>
    <n v="754393.48750000016"/>
    <n v="762469.87500000023"/>
  </r>
  <r>
    <s v="None"/>
    <x v="1"/>
    <x v="200"/>
    <s v="TRC"/>
    <n v="0"/>
    <n v="0"/>
    <n v="0"/>
  </r>
  <r>
    <s v="None"/>
    <x v="1"/>
    <x v="201"/>
    <s v="TRC"/>
    <n v="0"/>
    <n v="0"/>
    <n v="0"/>
  </r>
  <r>
    <s v="None"/>
    <x v="1"/>
    <x v="202"/>
    <s v="TRC"/>
    <n v="978844.44444444426"/>
    <n v="978844.44444444426"/>
    <n v="978844.44444444426"/>
  </r>
  <r>
    <s v="None"/>
    <x v="1"/>
    <x v="203"/>
    <s v="TRC"/>
    <n v="232413.30502476997"/>
    <n v="232413.30502476997"/>
    <n v="232413.30502476997"/>
  </r>
  <r>
    <s v="None"/>
    <x v="1"/>
    <x v="204"/>
    <s v="TRC"/>
    <n v="0"/>
    <n v="0"/>
    <n v="0"/>
  </r>
  <r>
    <s v="None"/>
    <x v="1"/>
    <x v="205"/>
    <s v="TRC"/>
    <n v="0"/>
    <n v="0"/>
    <n v="0"/>
  </r>
  <r>
    <s v="None"/>
    <x v="1"/>
    <x v="206"/>
    <s v="TRC"/>
    <n v="1103515.9514376996"/>
    <n v="1103515.9514376998"/>
    <n v="1103515.9514376998"/>
  </r>
  <r>
    <s v="None"/>
    <x v="1"/>
    <x v="207"/>
    <s v="TRC"/>
    <n v="0"/>
    <n v="0"/>
    <n v="0"/>
  </r>
  <r>
    <s v="None"/>
    <x v="1"/>
    <x v="208"/>
    <s v="TRC"/>
    <n v="0"/>
    <n v="0"/>
    <n v="0"/>
  </r>
  <r>
    <s v="None"/>
    <x v="1"/>
    <x v="209"/>
    <s v="TRC"/>
    <n v="1567373.9041533547"/>
    <n v="1567373.9041533547"/>
    <n v="1567373.9041533547"/>
  </r>
  <r>
    <s v="None"/>
    <x v="1"/>
    <x v="210"/>
    <s v="TRC"/>
    <n v="0"/>
    <n v="0"/>
    <n v="0"/>
  </r>
  <r>
    <s v="None"/>
    <x v="1"/>
    <x v="211"/>
    <s v="TRC"/>
    <n v="52309.980830670931"/>
    <n v="52309.980830670931"/>
    <n v="52309.980830670931"/>
  </r>
  <r>
    <s v="None"/>
    <x v="1"/>
    <x v="212"/>
    <s v="TRC"/>
    <n v="0"/>
    <n v="0"/>
    <n v="0"/>
  </r>
  <r>
    <s v="None"/>
    <x v="1"/>
    <x v="213"/>
    <s v="TRC"/>
    <n v="0"/>
    <n v="0"/>
    <n v="0"/>
  </r>
  <r>
    <s v="None"/>
    <x v="1"/>
    <x v="214"/>
    <s v="TRC"/>
    <n v="0"/>
    <n v="0"/>
    <n v="0"/>
  </r>
  <r>
    <s v="None"/>
    <x v="1"/>
    <x v="215"/>
    <s v="TRC"/>
    <n v="0"/>
    <n v="0"/>
    <n v="0"/>
  </r>
  <r>
    <s v="None"/>
    <x v="1"/>
    <x v="216"/>
    <s v="TRC"/>
    <n v="0"/>
    <n v="0"/>
    <n v="0"/>
  </r>
  <r>
    <s v="None"/>
    <x v="1"/>
    <x v="217"/>
    <s v="TRC"/>
    <n v="0"/>
    <n v="0"/>
    <n v="0"/>
  </r>
  <r>
    <s v="None"/>
    <x v="1"/>
    <x v="218"/>
    <s v="TRC"/>
    <n v="0"/>
    <n v="0"/>
    <n v="0"/>
  </r>
  <r>
    <s v="None"/>
    <x v="1"/>
    <x v="219"/>
    <s v="TRC"/>
    <n v="0"/>
    <n v="0"/>
    <n v="0"/>
  </r>
  <r>
    <s v="None"/>
    <x v="1"/>
    <x v="220"/>
    <s v="TRC"/>
    <n v="0"/>
    <n v="0"/>
    <n v="0"/>
  </r>
  <r>
    <s v="None"/>
    <x v="1"/>
    <x v="221"/>
    <s v="TRC"/>
    <n v="0"/>
    <n v="0"/>
    <n v="0"/>
  </r>
  <r>
    <s v="None"/>
    <x v="1"/>
    <x v="222"/>
    <s v="TRC"/>
    <n v="0"/>
    <n v="0"/>
    <n v="0"/>
  </r>
  <r>
    <s v="None"/>
    <x v="1"/>
    <x v="223"/>
    <s v="TRC"/>
    <n v="0"/>
    <n v="0"/>
    <n v="0"/>
  </r>
  <r>
    <s v="None"/>
    <x v="1"/>
    <x v="224"/>
    <s v="TRC"/>
    <n v="0"/>
    <n v="0"/>
    <n v="0"/>
  </r>
  <r>
    <s v="None"/>
    <x v="1"/>
    <x v="225"/>
    <s v="TRC"/>
    <n v="0"/>
    <n v="0"/>
    <n v="0"/>
  </r>
  <r>
    <s v="None"/>
    <x v="1"/>
    <x v="226"/>
    <s v="TRC"/>
    <n v="0"/>
    <n v="0"/>
    <n v="0"/>
  </r>
  <r>
    <s v="None"/>
    <x v="1"/>
    <x v="227"/>
    <s v="TRC"/>
    <n v="0"/>
    <n v="0"/>
    <n v="0"/>
  </r>
  <r>
    <s v="None"/>
    <x v="1"/>
    <x v="228"/>
    <s v="TRC"/>
    <n v="0"/>
    <n v="0"/>
    <n v="0"/>
  </r>
  <r>
    <s v="None"/>
    <x v="1"/>
    <x v="229"/>
    <s v="TRC"/>
    <n v="0"/>
    <n v="0"/>
    <n v="0"/>
  </r>
  <r>
    <s v="None"/>
    <x v="1"/>
    <x v="230"/>
    <s v="TRC"/>
    <n v="0"/>
    <n v="0"/>
    <n v="0"/>
  </r>
  <r>
    <s v="None"/>
    <x v="1"/>
    <x v="231"/>
    <s v="TRC"/>
    <n v="0"/>
    <n v="0"/>
    <n v="0"/>
  </r>
  <r>
    <s v="None"/>
    <x v="1"/>
    <x v="232"/>
    <s v="TRC"/>
    <n v="0"/>
    <n v="0"/>
    <n v="0"/>
  </r>
  <r>
    <s v="None"/>
    <x v="1"/>
    <x v="233"/>
    <s v="TRC"/>
    <n v="0"/>
    <n v="0"/>
    <n v="0"/>
  </r>
  <r>
    <s v="None"/>
    <x v="1"/>
    <x v="234"/>
    <s v="TRC"/>
    <n v="0"/>
    <n v="0"/>
    <n v="0"/>
  </r>
  <r>
    <s v="None"/>
    <x v="1"/>
    <x v="235"/>
    <s v="TRC"/>
    <n v="0"/>
    <n v="0"/>
    <n v="0"/>
  </r>
  <r>
    <s v="None"/>
    <x v="1"/>
    <x v="236"/>
    <s v="TRC"/>
    <n v="141866.66666666666"/>
    <n v="141866.66666666669"/>
    <n v="141866.66666666669"/>
  </r>
  <r>
    <s v="None"/>
    <x v="1"/>
    <x v="237"/>
    <s v="TRC"/>
    <n v="0"/>
    <n v="0"/>
    <n v="0"/>
  </r>
  <r>
    <s v="None"/>
    <x v="1"/>
    <x v="238"/>
    <s v="TRC"/>
    <n v="0"/>
    <n v="0"/>
    <n v="0"/>
  </r>
  <r>
    <s v="None"/>
    <x v="1"/>
    <x v="239"/>
    <s v="TRC"/>
    <n v="0"/>
    <n v="0"/>
    <n v="0"/>
  </r>
  <r>
    <s v="None"/>
    <x v="1"/>
    <x v="240"/>
    <s v="TRC"/>
    <n v="0"/>
    <n v="0"/>
    <n v="0"/>
  </r>
  <r>
    <s v="None"/>
    <x v="1"/>
    <x v="241"/>
    <s v="TRC"/>
    <n v="0"/>
    <n v="0"/>
    <n v="0"/>
  </r>
  <r>
    <s v="None"/>
    <x v="1"/>
    <x v="242"/>
    <s v="TRC"/>
    <n v="0"/>
    <n v="0"/>
    <n v="0"/>
  </r>
  <r>
    <s v="None"/>
    <x v="1"/>
    <x v="243"/>
    <s v="TRC"/>
    <n v="0"/>
    <n v="0"/>
    <n v="0"/>
  </r>
  <r>
    <s v="None"/>
    <x v="1"/>
    <x v="244"/>
    <s v="TRC"/>
    <n v="0"/>
    <n v="0"/>
    <n v="0"/>
  </r>
  <r>
    <s v="None"/>
    <x v="1"/>
    <x v="245"/>
    <s v="TRC"/>
    <n v="0"/>
    <n v="0"/>
    <n v="0"/>
  </r>
  <r>
    <s v="None"/>
    <x v="1"/>
    <x v="246"/>
    <s v="TRC"/>
    <n v="0"/>
    <n v="0"/>
    <n v="0"/>
  </r>
  <r>
    <s v="None"/>
    <x v="1"/>
    <x v="247"/>
    <s v="TRC"/>
    <n v="0"/>
    <n v="0"/>
    <n v="0"/>
  </r>
  <r>
    <s v="None"/>
    <x v="1"/>
    <x v="248"/>
    <s v="TRC"/>
    <n v="0"/>
    <n v="0"/>
    <n v="0"/>
  </r>
  <r>
    <s v="None"/>
    <x v="1"/>
    <x v="249"/>
    <s v="TRC"/>
    <n v="0"/>
    <n v="0"/>
    <n v="0"/>
  </r>
  <r>
    <s v="None"/>
    <x v="1"/>
    <x v="250"/>
    <s v="TRC"/>
    <n v="0"/>
    <n v="0"/>
    <n v="0"/>
  </r>
  <r>
    <s v="None"/>
    <x v="1"/>
    <x v="251"/>
    <s v="TRC"/>
    <n v="0"/>
    <n v="0"/>
    <n v="0"/>
  </r>
  <r>
    <s v="None"/>
    <x v="1"/>
    <x v="252"/>
    <s v="TRC"/>
    <n v="0"/>
    <n v="0"/>
    <n v="0"/>
  </r>
  <r>
    <s v="None"/>
    <x v="1"/>
    <x v="253"/>
    <s v="TRC"/>
    <n v="0"/>
    <n v="0"/>
    <n v="0"/>
  </r>
  <r>
    <s v="None"/>
    <x v="1"/>
    <x v="254"/>
    <s v="TRC"/>
    <n v="0"/>
    <n v="0"/>
    <n v="0"/>
  </r>
  <r>
    <s v="None"/>
    <x v="1"/>
    <x v="255"/>
    <s v="TRC"/>
    <n v="0"/>
    <n v="0"/>
    <n v="0"/>
  </r>
  <r>
    <s v="None"/>
    <x v="1"/>
    <x v="256"/>
    <s v="TRC"/>
    <n v="0"/>
    <n v="0"/>
    <n v="0"/>
  </r>
  <r>
    <s v="None"/>
    <x v="1"/>
    <x v="257"/>
    <s v="TRC"/>
    <n v="0"/>
    <n v="0"/>
    <n v="0"/>
  </r>
  <r>
    <s v="None"/>
    <x v="1"/>
    <x v="258"/>
    <s v="TRC"/>
    <n v="0"/>
    <n v="0"/>
    <n v="0"/>
  </r>
  <r>
    <s v="None"/>
    <x v="1"/>
    <x v="259"/>
    <s v="TRC"/>
    <n v="0"/>
    <n v="0"/>
    <n v="0"/>
  </r>
  <r>
    <s v="None"/>
    <x v="1"/>
    <x v="260"/>
    <s v="TRC"/>
    <n v="276054.42785942496"/>
    <n v="276054.42785942496"/>
    <n v="276054.42785942496"/>
  </r>
  <r>
    <s v="None"/>
    <x v="1"/>
    <x v="261"/>
    <s v="TRC"/>
    <n v="1977991.2"/>
    <n v="1977991.2"/>
    <n v="1977991.2"/>
  </r>
  <r>
    <s v="None"/>
    <x v="1"/>
    <x v="262"/>
    <s v="TRC"/>
    <n v="0"/>
    <n v="0"/>
    <n v="0"/>
  </r>
  <r>
    <s v="None"/>
    <x v="1"/>
    <x v="263"/>
    <s v="TRC"/>
    <n v="0"/>
    <n v="0"/>
    <n v="0"/>
  </r>
  <r>
    <s v="None"/>
    <x v="1"/>
    <x v="264"/>
    <s v="TRC"/>
    <n v="973162.44413205551"/>
    <n v="999403.38163205504"/>
    <n v="1030147.1191320553"/>
  </r>
  <r>
    <s v="None"/>
    <x v="1"/>
    <x v="265"/>
    <s v="TRC"/>
    <n v="0"/>
    <n v="0"/>
    <n v="0"/>
  </r>
  <r>
    <s v="None"/>
    <x v="1"/>
    <x v="266"/>
    <s v="TRC"/>
    <n v="0"/>
    <n v="0"/>
    <n v="0"/>
  </r>
  <r>
    <s v="None"/>
    <x v="1"/>
    <x v="267"/>
    <s v="TRC"/>
    <n v="0"/>
    <n v="0"/>
    <n v="0"/>
  </r>
  <r>
    <s v="None"/>
    <x v="1"/>
    <x v="268"/>
    <s v="TRC"/>
    <n v="0"/>
    <n v="0"/>
    <n v="0"/>
  </r>
  <r>
    <s v="None"/>
    <x v="1"/>
    <x v="269"/>
    <s v="TRC"/>
    <n v="0"/>
    <n v="0"/>
    <n v="0"/>
  </r>
  <r>
    <s v="None"/>
    <x v="1"/>
    <x v="270"/>
    <s v="TRC"/>
    <n v="0"/>
    <n v="0"/>
    <n v="0"/>
  </r>
  <r>
    <s v="None"/>
    <x v="1"/>
    <x v="271"/>
    <s v="TRC"/>
    <n v="0"/>
    <n v="0"/>
    <n v="0"/>
  </r>
  <r>
    <s v="None"/>
    <x v="1"/>
    <x v="272"/>
    <s v="TRC"/>
    <n v="0"/>
    <n v="0"/>
    <n v="0"/>
  </r>
  <r>
    <s v="None"/>
    <x v="1"/>
    <x v="273"/>
    <s v="TRC"/>
    <n v="0"/>
    <n v="0"/>
    <n v="0"/>
  </r>
  <r>
    <s v="None"/>
    <x v="1"/>
    <x v="274"/>
    <s v="TRC"/>
    <n v="0"/>
    <n v="0"/>
    <n v="0"/>
  </r>
  <r>
    <s v="None"/>
    <x v="1"/>
    <x v="275"/>
    <s v="TRC"/>
    <n v="0"/>
    <n v="0"/>
    <n v="0"/>
  </r>
  <r>
    <s v="None"/>
    <x v="1"/>
    <x v="276"/>
    <s v="TRC"/>
    <n v="0"/>
    <n v="0"/>
    <n v="0"/>
  </r>
  <r>
    <s v="None"/>
    <x v="1"/>
    <x v="277"/>
    <s v="TRC"/>
    <n v="0"/>
    <n v="0"/>
    <n v="0"/>
  </r>
  <r>
    <s v="None"/>
    <x v="1"/>
    <x v="278"/>
    <s v="TRC"/>
    <n v="0"/>
    <n v="0"/>
    <n v="0"/>
  </r>
  <r>
    <s v="None"/>
    <x v="1"/>
    <x v="279"/>
    <s v="TRC"/>
    <n v="0"/>
    <n v="0"/>
    <n v="0"/>
  </r>
  <r>
    <s v="None"/>
    <x v="1"/>
    <x v="280"/>
    <s v="TRC"/>
    <n v="349040.75399361021"/>
    <n v="349040.75399361021"/>
    <n v="349040.75399361021"/>
  </r>
  <r>
    <s v="None"/>
    <x v="1"/>
    <x v="281"/>
    <s v="TRC"/>
    <n v="0"/>
    <n v="0"/>
    <n v="0"/>
  </r>
  <r>
    <s v="None"/>
    <x v="1"/>
    <x v="282"/>
    <s v="TRC"/>
    <n v="899410.75015974452"/>
    <n v="899410.75015974452"/>
    <n v="899410.75015974452"/>
  </r>
  <r>
    <s v="None"/>
    <x v="1"/>
    <x v="283"/>
    <s v="TRC"/>
    <n v="0"/>
    <n v="0"/>
    <n v="0"/>
  </r>
  <r>
    <s v="None"/>
    <x v="1"/>
    <x v="284"/>
    <s v="TRC"/>
    <n v="532.82192971246013"/>
    <n v="532.82192971246013"/>
    <n v="532.82192971246013"/>
  </r>
  <r>
    <s v="None"/>
    <x v="1"/>
    <x v="285"/>
    <s v="TRC"/>
    <n v="24682.192332268372"/>
    <n v="24682.192332268372"/>
    <n v="24682.192332268372"/>
  </r>
  <r>
    <s v="None"/>
    <x v="1"/>
    <x v="286"/>
    <s v="TRC"/>
    <n v="1091194.7820129253"/>
    <n v="1091194.7820129253"/>
    <n v="1091194.7820129253"/>
  </r>
  <r>
    <s v="None"/>
    <x v="1"/>
    <x v="287"/>
    <s v="TRC"/>
    <n v="0"/>
    <n v="0"/>
    <n v="0"/>
  </r>
  <r>
    <s v="None"/>
    <x v="1"/>
    <x v="288"/>
    <s v="TRC"/>
    <n v="0"/>
    <n v="0"/>
    <n v="0"/>
  </r>
  <r>
    <s v="None"/>
    <x v="1"/>
    <x v="289"/>
    <s v="TRC"/>
    <n v="0"/>
    <n v="0"/>
    <n v="0"/>
  </r>
  <r>
    <s v="None"/>
    <x v="1"/>
    <x v="290"/>
    <s v="TRC"/>
    <n v="5689363.5832737023"/>
    <n v="4945716.7457737057"/>
    <n v="4379613.383273704"/>
  </r>
  <r>
    <s v="None"/>
    <x v="1"/>
    <x v="291"/>
    <s v="TRC"/>
    <n v="0"/>
    <n v="0"/>
    <n v="0"/>
  </r>
  <r>
    <s v="None"/>
    <x v="1"/>
    <x v="292"/>
    <s v="TRC"/>
    <n v="39264.711111111108"/>
    <n v="39264.711111111108"/>
    <n v="39264.711111111108"/>
  </r>
  <r>
    <s v="None"/>
    <x v="1"/>
    <x v="293"/>
    <s v="TRC"/>
    <n v="631382.06450308359"/>
    <n v="631382.06450308359"/>
    <n v="631382.06450308359"/>
  </r>
  <r>
    <s v="None"/>
    <x v="1"/>
    <x v="294"/>
    <s v="TRC"/>
    <n v="0"/>
    <n v="0"/>
    <n v="0"/>
  </r>
  <r>
    <s v="None"/>
    <x v="2"/>
    <x v="0"/>
    <s v="TRC"/>
    <n v="0"/>
    <n v="0"/>
    <n v="0"/>
  </r>
  <r>
    <s v="None"/>
    <x v="2"/>
    <x v="1"/>
    <s v="TRC"/>
    <n v="0"/>
    <n v="0"/>
    <n v="0"/>
  </r>
  <r>
    <s v="None"/>
    <x v="2"/>
    <x v="2"/>
    <s v="TRC"/>
    <n v="0"/>
    <n v="0"/>
    <n v="0"/>
  </r>
  <r>
    <s v="None"/>
    <x v="2"/>
    <x v="3"/>
    <s v="TRC"/>
    <n v="47578.294214999987"/>
    <n v="44649.181259999968"/>
    <n v="41720.068304999986"/>
  </r>
  <r>
    <s v="None"/>
    <x v="2"/>
    <x v="4"/>
    <s v="TRC"/>
    <n v="1518699.1513427994"/>
    <n v="1425201.865819199"/>
    <n v="1331704.5802955998"/>
  </r>
  <r>
    <s v="None"/>
    <x v="2"/>
    <x v="5"/>
    <s v="TRC"/>
    <n v="0"/>
    <n v="0"/>
    <n v="0"/>
  </r>
  <r>
    <s v="None"/>
    <x v="2"/>
    <x v="6"/>
    <s v="TRC"/>
    <n v="0"/>
    <n v="0"/>
    <n v="0"/>
  </r>
  <r>
    <s v="None"/>
    <x v="2"/>
    <x v="7"/>
    <s v="TRC"/>
    <n v="0"/>
    <n v="0"/>
    <n v="0"/>
  </r>
  <r>
    <s v="None"/>
    <x v="2"/>
    <x v="8"/>
    <s v="TRC"/>
    <n v="0"/>
    <n v="0"/>
    <n v="0"/>
  </r>
  <r>
    <s v="None"/>
    <x v="2"/>
    <x v="9"/>
    <s v="TRC"/>
    <n v="0"/>
    <n v="0"/>
    <n v="0"/>
  </r>
  <r>
    <s v="None"/>
    <x v="2"/>
    <x v="10"/>
    <s v="TRC"/>
    <n v="0"/>
    <n v="0"/>
    <n v="0"/>
  </r>
  <r>
    <s v="None"/>
    <x v="2"/>
    <x v="11"/>
    <s v="TRC"/>
    <n v="0"/>
    <n v="0"/>
    <n v="0"/>
  </r>
  <r>
    <s v="None"/>
    <x v="2"/>
    <x v="12"/>
    <s v="TRC"/>
    <n v="0"/>
    <n v="0"/>
    <n v="0"/>
  </r>
  <r>
    <s v="None"/>
    <x v="2"/>
    <x v="13"/>
    <s v="TRC"/>
    <n v="0"/>
    <n v="0"/>
    <n v="0"/>
  </r>
  <r>
    <s v="None"/>
    <x v="2"/>
    <x v="14"/>
    <s v="TRC"/>
    <n v="0"/>
    <n v="0"/>
    <n v="0"/>
  </r>
  <r>
    <s v="None"/>
    <x v="2"/>
    <x v="15"/>
    <s v="TRC"/>
    <n v="64400.902402500156"/>
    <n v="61471.789447499847"/>
    <n v="58542.67649249985"/>
  </r>
  <r>
    <s v="None"/>
    <x v="2"/>
    <x v="16"/>
    <s v="TRC"/>
    <n v="1093527.3227944502"/>
    <n v="1043790.9848185498"/>
    <n v="994054.64684264979"/>
  </r>
  <r>
    <s v="None"/>
    <x v="2"/>
    <x v="17"/>
    <s v="TRC"/>
    <n v="0"/>
    <n v="0"/>
    <n v="0"/>
  </r>
  <r>
    <s v="None"/>
    <x v="2"/>
    <x v="18"/>
    <s v="TRC"/>
    <n v="0"/>
    <n v="0"/>
    <n v="0"/>
  </r>
  <r>
    <s v="None"/>
    <x v="2"/>
    <x v="19"/>
    <s v="TRC"/>
    <n v="0"/>
    <n v="0"/>
    <n v="0"/>
  </r>
  <r>
    <s v="None"/>
    <x v="2"/>
    <x v="20"/>
    <s v="TRC"/>
    <n v="0"/>
    <n v="0"/>
    <n v="0"/>
  </r>
  <r>
    <s v="None"/>
    <x v="2"/>
    <x v="21"/>
    <s v="TRC"/>
    <n v="65390.467590000015"/>
    <n v="62461.354635000011"/>
    <n v="59532.241680000006"/>
  </r>
  <r>
    <s v="None"/>
    <x v="2"/>
    <x v="22"/>
    <s v="TRC"/>
    <n v="3654019.3289292012"/>
    <n v="3490340.4970038002"/>
    <n v="3326661.6650784006"/>
  </r>
  <r>
    <s v="None"/>
    <x v="2"/>
    <x v="23"/>
    <s v="TRC"/>
    <n v="0"/>
    <n v="0"/>
    <n v="0"/>
  </r>
  <r>
    <s v="None"/>
    <x v="2"/>
    <x v="24"/>
    <s v="TRC"/>
    <n v="0"/>
    <n v="0"/>
    <n v="0"/>
  </r>
  <r>
    <s v="None"/>
    <x v="2"/>
    <x v="25"/>
    <s v="TRC"/>
    <n v="0"/>
    <n v="0"/>
    <n v="0"/>
  </r>
  <r>
    <s v="None"/>
    <x v="2"/>
    <x v="26"/>
    <s v="TRC"/>
    <n v="76031200.662827104"/>
    <n v="64999092.655523159"/>
    <n v="68608275.913590223"/>
  </r>
  <r>
    <s v="None"/>
    <x v="2"/>
    <x v="27"/>
    <s v="TRC"/>
    <n v="0"/>
    <n v="0"/>
    <n v="0"/>
  </r>
  <r>
    <s v="None"/>
    <x v="2"/>
    <x v="28"/>
    <s v="TRC"/>
    <n v="0"/>
    <n v="0"/>
    <n v="0"/>
  </r>
  <r>
    <s v="None"/>
    <x v="2"/>
    <x v="29"/>
    <s v="TRC"/>
    <n v="0"/>
    <n v="0"/>
    <n v="0"/>
  </r>
  <r>
    <s v="None"/>
    <x v="2"/>
    <x v="30"/>
    <s v="TRC"/>
    <n v="6804731.5741583267"/>
    <n v="6804731.5741583267"/>
    <n v="6804731.5741583267"/>
  </r>
  <r>
    <s v="None"/>
    <x v="2"/>
    <x v="31"/>
    <s v="TRC"/>
    <n v="131079.15761448347"/>
    <n v="131079.15761448347"/>
    <n v="131079.15761448347"/>
  </r>
  <r>
    <s v="None"/>
    <x v="2"/>
    <x v="32"/>
    <s v="TRC"/>
    <n v="0"/>
    <n v="0"/>
    <n v="0"/>
  </r>
  <r>
    <s v="None"/>
    <x v="2"/>
    <x v="33"/>
    <s v="TRC"/>
    <n v="0"/>
    <n v="0"/>
    <n v="0"/>
  </r>
  <r>
    <s v="None"/>
    <x v="2"/>
    <x v="34"/>
    <s v="TRC"/>
    <n v="0"/>
    <n v="0"/>
    <n v="0"/>
  </r>
  <r>
    <s v="None"/>
    <x v="2"/>
    <x v="35"/>
    <s v="TRC"/>
    <n v="0"/>
    <n v="0"/>
    <n v="0"/>
  </r>
  <r>
    <s v="None"/>
    <x v="2"/>
    <x v="36"/>
    <s v="TRC"/>
    <n v="0"/>
    <n v="0"/>
    <n v="0"/>
  </r>
  <r>
    <s v="None"/>
    <x v="2"/>
    <x v="37"/>
    <s v="TRC"/>
    <n v="0"/>
    <n v="0"/>
    <n v="0"/>
  </r>
  <r>
    <s v="None"/>
    <x v="2"/>
    <x v="38"/>
    <s v="TRC"/>
    <n v="0"/>
    <n v="0"/>
    <n v="0"/>
  </r>
  <r>
    <s v="None"/>
    <x v="2"/>
    <x v="39"/>
    <s v="TRC"/>
    <n v="0"/>
    <n v="0"/>
    <n v="0"/>
  </r>
  <r>
    <s v="None"/>
    <x v="2"/>
    <x v="40"/>
    <s v="TRC"/>
    <n v="5700699.2615429107"/>
    <n v="6529395.6156845661"/>
    <n v="8258731.4625192713"/>
  </r>
  <r>
    <s v="None"/>
    <x v="2"/>
    <x v="41"/>
    <s v="TRC"/>
    <n v="0"/>
    <n v="0"/>
    <n v="0"/>
  </r>
  <r>
    <s v="None"/>
    <x v="2"/>
    <x v="42"/>
    <s v="TRC"/>
    <n v="23624190.548242815"/>
    <n v="23624190.548242815"/>
    <n v="23624190.548242815"/>
  </r>
  <r>
    <s v="None"/>
    <x v="2"/>
    <x v="43"/>
    <s v="TRC"/>
    <n v="22943004.341298658"/>
    <n v="32156211.299429253"/>
    <n v="32379526.174907461"/>
  </r>
  <r>
    <s v="None"/>
    <x v="2"/>
    <x v="44"/>
    <s v="TRC"/>
    <n v="562536712.83393276"/>
    <n v="573070168.09815347"/>
    <n v="572164975.69417644"/>
  </r>
  <r>
    <s v="None"/>
    <x v="2"/>
    <x v="45"/>
    <s v="TRC"/>
    <n v="0"/>
    <n v="0"/>
    <n v="0"/>
  </r>
  <r>
    <s v="None"/>
    <x v="2"/>
    <x v="46"/>
    <s v="TRC"/>
    <n v="9318849.5624999981"/>
    <n v="9735676.6875"/>
    <n v="10202263.874999998"/>
  </r>
  <r>
    <s v="None"/>
    <x v="2"/>
    <x v="47"/>
    <s v="TRC"/>
    <n v="0"/>
    <n v="0"/>
    <n v="0"/>
  </r>
  <r>
    <s v="None"/>
    <x v="2"/>
    <x v="48"/>
    <s v="TRC"/>
    <n v="0"/>
    <n v="0"/>
    <n v="0"/>
  </r>
  <r>
    <s v="None"/>
    <x v="2"/>
    <x v="49"/>
    <s v="TRC"/>
    <n v="35412.127795527158"/>
    <n v="27835.130990415335"/>
    <n v="20258.134185303516"/>
  </r>
  <r>
    <s v="None"/>
    <x v="2"/>
    <x v="50"/>
    <s v="TRC"/>
    <n v="108399.99999999999"/>
    <n v="108400.00000000001"/>
    <n v="108400.00000000001"/>
  </r>
  <r>
    <s v="None"/>
    <x v="2"/>
    <x v="51"/>
    <s v="TRC"/>
    <n v="906026.66666666663"/>
    <n v="906026.66666666663"/>
    <n v="906026.66666666663"/>
  </r>
  <r>
    <s v="None"/>
    <x v="2"/>
    <x v="52"/>
    <s v="TRC"/>
    <n v="365333.33333333331"/>
    <n v="365333.33333333331"/>
    <n v="365333.33333333331"/>
  </r>
  <r>
    <s v="None"/>
    <x v="2"/>
    <x v="53"/>
    <s v="TRC"/>
    <n v="3331969.777777778"/>
    <n v="3331969.777777778"/>
    <n v="3331969.777777778"/>
  </r>
  <r>
    <s v="None"/>
    <x v="2"/>
    <x v="54"/>
    <s v="TRC"/>
    <n v="0"/>
    <n v="0"/>
    <n v="0"/>
  </r>
  <r>
    <s v="None"/>
    <x v="2"/>
    <x v="55"/>
    <s v="TRC"/>
    <n v="0"/>
    <n v="0"/>
    <n v="0"/>
  </r>
  <r>
    <s v="None"/>
    <x v="2"/>
    <x v="56"/>
    <s v="TRC"/>
    <n v="0"/>
    <n v="0"/>
    <n v="0"/>
  </r>
  <r>
    <s v="None"/>
    <x v="2"/>
    <x v="57"/>
    <s v="TRC"/>
    <n v="0"/>
    <n v="0"/>
    <n v="0"/>
  </r>
  <r>
    <s v="None"/>
    <x v="2"/>
    <x v="58"/>
    <s v="TRC"/>
    <n v="0"/>
    <n v="0"/>
    <n v="0"/>
  </r>
  <r>
    <s v="None"/>
    <x v="2"/>
    <x v="59"/>
    <s v="TRC"/>
    <n v="0"/>
    <n v="0"/>
    <n v="0"/>
  </r>
  <r>
    <s v="None"/>
    <x v="2"/>
    <x v="60"/>
    <s v="TRC"/>
    <n v="0"/>
    <n v="0"/>
    <n v="0"/>
  </r>
  <r>
    <s v="None"/>
    <x v="2"/>
    <x v="61"/>
    <s v="TRC"/>
    <n v="0"/>
    <n v="0"/>
    <n v="0"/>
  </r>
  <r>
    <s v="None"/>
    <x v="2"/>
    <x v="62"/>
    <s v="TRC"/>
    <n v="0"/>
    <n v="0"/>
    <n v="0"/>
  </r>
  <r>
    <s v="None"/>
    <x v="2"/>
    <x v="63"/>
    <s v="TRC"/>
    <n v="0"/>
    <n v="0"/>
    <n v="0"/>
  </r>
  <r>
    <s v="None"/>
    <x v="2"/>
    <x v="64"/>
    <s v="TRC"/>
    <n v="0"/>
    <n v="0"/>
    <n v="0"/>
  </r>
  <r>
    <s v="None"/>
    <x v="2"/>
    <x v="65"/>
    <s v="TRC"/>
    <n v="0"/>
    <n v="0"/>
    <n v="0"/>
  </r>
  <r>
    <s v="None"/>
    <x v="2"/>
    <x v="66"/>
    <s v="TRC"/>
    <n v="0"/>
    <n v="0"/>
    <n v="0"/>
  </r>
  <r>
    <s v="None"/>
    <x v="2"/>
    <x v="67"/>
    <s v="TRC"/>
    <n v="0"/>
    <n v="0"/>
    <n v="0"/>
  </r>
  <r>
    <s v="None"/>
    <x v="2"/>
    <x v="68"/>
    <s v="TRC"/>
    <n v="0"/>
    <n v="0"/>
    <n v="0"/>
  </r>
  <r>
    <s v="None"/>
    <x v="2"/>
    <x v="69"/>
    <s v="TRC"/>
    <n v="0"/>
    <n v="0"/>
    <n v="0"/>
  </r>
  <r>
    <s v="None"/>
    <x v="2"/>
    <x v="70"/>
    <s v="TRC"/>
    <n v="0"/>
    <n v="0"/>
    <n v="0"/>
  </r>
  <r>
    <s v="None"/>
    <x v="2"/>
    <x v="71"/>
    <s v="TRC"/>
    <n v="0"/>
    <n v="0"/>
    <n v="0"/>
  </r>
  <r>
    <s v="None"/>
    <x v="2"/>
    <x v="72"/>
    <s v="TRC"/>
    <n v="0"/>
    <n v="0"/>
    <n v="0"/>
  </r>
  <r>
    <s v="None"/>
    <x v="2"/>
    <x v="73"/>
    <s v="TRC"/>
    <n v="0"/>
    <n v="0"/>
    <n v="0"/>
  </r>
  <r>
    <s v="None"/>
    <x v="2"/>
    <x v="74"/>
    <s v="TRC"/>
    <n v="0"/>
    <n v="0"/>
    <n v="0"/>
  </r>
  <r>
    <s v="None"/>
    <x v="2"/>
    <x v="75"/>
    <s v="TRC"/>
    <n v="0"/>
    <n v="0"/>
    <n v="0"/>
  </r>
  <r>
    <s v="None"/>
    <x v="2"/>
    <x v="76"/>
    <s v="TRC"/>
    <n v="0"/>
    <n v="0"/>
    <n v="0"/>
  </r>
  <r>
    <s v="None"/>
    <x v="2"/>
    <x v="77"/>
    <s v="TRC"/>
    <n v="8443622.8753993623"/>
    <n v="8443622.8753993623"/>
    <n v="8443622.8753993623"/>
  </r>
  <r>
    <s v="None"/>
    <x v="2"/>
    <x v="78"/>
    <s v="TRC"/>
    <n v="0"/>
    <n v="0"/>
    <n v="0"/>
  </r>
  <r>
    <s v="None"/>
    <x v="2"/>
    <x v="79"/>
    <s v="TRC"/>
    <n v="0"/>
    <n v="0"/>
    <n v="0"/>
  </r>
  <r>
    <s v="None"/>
    <x v="2"/>
    <x v="80"/>
    <s v="TRC"/>
    <n v="0"/>
    <n v="0"/>
    <n v="0"/>
  </r>
  <r>
    <s v="None"/>
    <x v="2"/>
    <x v="81"/>
    <s v="TRC"/>
    <n v="0"/>
    <n v="0"/>
    <n v="0"/>
  </r>
  <r>
    <s v="None"/>
    <x v="2"/>
    <x v="82"/>
    <s v="TRC"/>
    <n v="15759.473439829608"/>
    <n v="15759.473439829608"/>
    <n v="15759.473439829608"/>
  </r>
  <r>
    <s v="None"/>
    <x v="2"/>
    <x v="83"/>
    <s v="TRC"/>
    <n v="0"/>
    <n v="0"/>
    <n v="0"/>
  </r>
  <r>
    <s v="None"/>
    <x v="2"/>
    <x v="84"/>
    <s v="TRC"/>
    <n v="0"/>
    <n v="0"/>
    <n v="0"/>
  </r>
  <r>
    <s v="None"/>
    <x v="2"/>
    <x v="85"/>
    <s v="TRC"/>
    <n v="0"/>
    <n v="0"/>
    <n v="0"/>
  </r>
  <r>
    <s v="None"/>
    <x v="2"/>
    <x v="86"/>
    <s v="TRC"/>
    <n v="133419601.97095563"/>
    <n v="133419601.97095563"/>
    <n v="133419601.97095563"/>
  </r>
  <r>
    <s v="None"/>
    <x v="2"/>
    <x v="87"/>
    <s v="TRC"/>
    <n v="0"/>
    <n v="0"/>
    <n v="0"/>
  </r>
  <r>
    <s v="None"/>
    <x v="2"/>
    <x v="88"/>
    <s v="TRC"/>
    <n v="16071079.00412431"/>
    <n v="16071079.00412431"/>
    <n v="16071079.00412431"/>
  </r>
  <r>
    <s v="None"/>
    <x v="2"/>
    <x v="89"/>
    <s v="TRC"/>
    <n v="0"/>
    <n v="0"/>
    <n v="0"/>
  </r>
  <r>
    <s v="None"/>
    <x v="2"/>
    <x v="90"/>
    <s v="TRC"/>
    <n v="79723.481233226819"/>
    <n v="79723.481233226819"/>
    <n v="79723.481233226819"/>
  </r>
  <r>
    <s v="None"/>
    <x v="2"/>
    <x v="91"/>
    <s v="TRC"/>
    <n v="0"/>
    <n v="0"/>
    <n v="0"/>
  </r>
  <r>
    <s v="None"/>
    <x v="2"/>
    <x v="92"/>
    <s v="TRC"/>
    <n v="2690426.666666667"/>
    <n v="0"/>
    <n v="0"/>
  </r>
  <r>
    <s v="None"/>
    <x v="2"/>
    <x v="93"/>
    <s v="TRC"/>
    <n v="662666.66666666674"/>
    <n v="662666.66666666674"/>
    <n v="662666.66666666674"/>
  </r>
  <r>
    <s v="None"/>
    <x v="2"/>
    <x v="94"/>
    <s v="TRC"/>
    <n v="0"/>
    <n v="0"/>
    <n v="0"/>
  </r>
  <r>
    <s v="None"/>
    <x v="2"/>
    <x v="95"/>
    <s v="TRC"/>
    <n v="0"/>
    <n v="0"/>
    <n v="0"/>
  </r>
  <r>
    <s v="None"/>
    <x v="2"/>
    <x v="96"/>
    <s v="TRC"/>
    <n v="0"/>
    <n v="0"/>
    <n v="0"/>
  </r>
  <r>
    <s v="None"/>
    <x v="2"/>
    <x v="97"/>
    <s v="TRC"/>
    <n v="0"/>
    <n v="0"/>
    <n v="0"/>
  </r>
  <r>
    <s v="None"/>
    <x v="2"/>
    <x v="98"/>
    <s v="TRC"/>
    <n v="0"/>
    <n v="0"/>
    <n v="0"/>
  </r>
  <r>
    <s v="None"/>
    <x v="2"/>
    <x v="99"/>
    <s v="TRC"/>
    <n v="0"/>
    <n v="0"/>
    <n v="0"/>
  </r>
  <r>
    <s v="None"/>
    <x v="2"/>
    <x v="100"/>
    <s v="TRC"/>
    <n v="0"/>
    <n v="0"/>
    <n v="0"/>
  </r>
  <r>
    <s v="None"/>
    <x v="2"/>
    <x v="101"/>
    <s v="TRC"/>
    <n v="0"/>
    <n v="0"/>
    <n v="0"/>
  </r>
  <r>
    <s v="None"/>
    <x v="2"/>
    <x v="102"/>
    <s v="TRC"/>
    <n v="0"/>
    <n v="0"/>
    <n v="0"/>
  </r>
  <r>
    <s v="None"/>
    <x v="2"/>
    <x v="103"/>
    <s v="TRC"/>
    <n v="0"/>
    <n v="0"/>
    <n v="0"/>
  </r>
  <r>
    <s v="None"/>
    <x v="2"/>
    <x v="104"/>
    <s v="TRC"/>
    <n v="3069457.0821959353"/>
    <n v="3069457.0821959353"/>
    <n v="3069457.0821959353"/>
  </r>
  <r>
    <s v="None"/>
    <x v="2"/>
    <x v="105"/>
    <s v="TRC"/>
    <n v="1642342.6411075611"/>
    <n v="1642342.6411075615"/>
    <n v="1642342.6411075613"/>
  </r>
  <r>
    <s v="None"/>
    <x v="2"/>
    <x v="106"/>
    <s v="TRC"/>
    <n v="0"/>
    <n v="0"/>
    <n v="0"/>
  </r>
  <r>
    <s v="None"/>
    <x v="2"/>
    <x v="107"/>
    <s v="TRC"/>
    <n v="0"/>
    <n v="0"/>
    <n v="0"/>
  </r>
  <r>
    <s v="None"/>
    <x v="2"/>
    <x v="108"/>
    <s v="TRC"/>
    <n v="0"/>
    <n v="0"/>
    <n v="0"/>
  </r>
  <r>
    <s v="None"/>
    <x v="2"/>
    <x v="109"/>
    <s v="TRC"/>
    <n v="51400"/>
    <n v="51400"/>
    <n v="51400"/>
  </r>
  <r>
    <s v="None"/>
    <x v="2"/>
    <x v="110"/>
    <s v="TRC"/>
    <n v="0"/>
    <n v="0"/>
    <n v="0"/>
  </r>
  <r>
    <s v="None"/>
    <x v="2"/>
    <x v="111"/>
    <s v="TRC"/>
    <n v="0"/>
    <n v="0"/>
    <n v="0"/>
  </r>
  <r>
    <s v="None"/>
    <x v="2"/>
    <x v="112"/>
    <s v="TRC"/>
    <n v="0"/>
    <n v="0"/>
    <n v="0"/>
  </r>
  <r>
    <s v="None"/>
    <x v="2"/>
    <x v="113"/>
    <s v="TRC"/>
    <n v="0"/>
    <n v="0"/>
    <n v="0"/>
  </r>
  <r>
    <s v="None"/>
    <x v="2"/>
    <x v="114"/>
    <s v="TRC"/>
    <n v="0"/>
    <n v="0"/>
    <n v="0"/>
  </r>
  <r>
    <s v="None"/>
    <x v="2"/>
    <x v="115"/>
    <s v="TRC"/>
    <n v="0"/>
    <n v="0"/>
    <n v="0"/>
  </r>
  <r>
    <s v="None"/>
    <x v="2"/>
    <x v="116"/>
    <s v="TRC"/>
    <n v="0"/>
    <n v="0"/>
    <n v="0"/>
  </r>
  <r>
    <s v="None"/>
    <x v="2"/>
    <x v="117"/>
    <s v="TRC"/>
    <n v="0"/>
    <n v="0"/>
    <n v="0"/>
  </r>
  <r>
    <s v="None"/>
    <x v="2"/>
    <x v="118"/>
    <s v="TRC"/>
    <n v="0"/>
    <n v="0"/>
    <n v="0"/>
  </r>
  <r>
    <s v="None"/>
    <x v="2"/>
    <x v="119"/>
    <s v="TRC"/>
    <n v="0"/>
    <n v="0"/>
    <n v="0"/>
  </r>
  <r>
    <s v="None"/>
    <x v="2"/>
    <x v="120"/>
    <s v="TRC"/>
    <n v="0"/>
    <n v="0"/>
    <n v="0"/>
  </r>
  <r>
    <s v="None"/>
    <x v="2"/>
    <x v="121"/>
    <s v="TRC"/>
    <n v="0"/>
    <n v="0"/>
    <n v="0"/>
  </r>
  <r>
    <s v="None"/>
    <x v="2"/>
    <x v="122"/>
    <s v="TRC"/>
    <n v="0"/>
    <n v="0"/>
    <n v="0"/>
  </r>
  <r>
    <s v="None"/>
    <x v="2"/>
    <x v="123"/>
    <s v="TRC"/>
    <n v="115375.28888888894"/>
    <n v="115375.28888888894"/>
    <n v="115375.28888888894"/>
  </r>
  <r>
    <s v="None"/>
    <x v="2"/>
    <x v="124"/>
    <s v="TRC"/>
    <n v="1525261.3191111118"/>
    <n v="1525261.3191111118"/>
    <n v="1525261.3191111118"/>
  </r>
  <r>
    <s v="None"/>
    <x v="2"/>
    <x v="125"/>
    <s v="TRC"/>
    <n v="0"/>
    <n v="0"/>
    <n v="0"/>
  </r>
  <r>
    <s v="None"/>
    <x v="2"/>
    <x v="126"/>
    <s v="TRC"/>
    <n v="0"/>
    <n v="0"/>
    <n v="0"/>
  </r>
  <r>
    <s v="None"/>
    <x v="2"/>
    <x v="127"/>
    <s v="TRC"/>
    <n v="0"/>
    <n v="0"/>
    <n v="0"/>
  </r>
  <r>
    <s v="None"/>
    <x v="2"/>
    <x v="128"/>
    <s v="TRC"/>
    <n v="0"/>
    <n v="0"/>
    <n v="0"/>
  </r>
  <r>
    <s v="None"/>
    <x v="2"/>
    <x v="129"/>
    <s v="TRC"/>
    <n v="0"/>
    <n v="0"/>
    <n v="0"/>
  </r>
  <r>
    <s v="None"/>
    <x v="2"/>
    <x v="130"/>
    <s v="TRC"/>
    <n v="0"/>
    <n v="0"/>
    <n v="0"/>
  </r>
  <r>
    <s v="None"/>
    <x v="2"/>
    <x v="131"/>
    <s v="TRC"/>
    <n v="0"/>
    <n v="0"/>
    <n v="0"/>
  </r>
  <r>
    <s v="None"/>
    <x v="2"/>
    <x v="132"/>
    <s v="TRC"/>
    <n v="7883731.9133999953"/>
    <n v="7145589.3854666613"/>
    <n v="6407446.8575333282"/>
  </r>
  <r>
    <s v="None"/>
    <x v="2"/>
    <x v="133"/>
    <s v="TRC"/>
    <n v="22731295.155733328"/>
    <n v="20279750.082799982"/>
    <n v="17529276.141866658"/>
  </r>
  <r>
    <s v="None"/>
    <x v="2"/>
    <x v="134"/>
    <s v="TRC"/>
    <n v="34968602.47551997"/>
    <n v="29494873.997567985"/>
    <n v="24021145.519616015"/>
  </r>
  <r>
    <s v="None"/>
    <x v="2"/>
    <x v="135"/>
    <s v="TRC"/>
    <n v="19682699.019468803"/>
    <n v="16245937.728204789"/>
    <n v="12809176.436940789"/>
  </r>
  <r>
    <s v="None"/>
    <x v="2"/>
    <x v="136"/>
    <s v="TRC"/>
    <n v="6104964.7690666607"/>
    <n v="5059710.8856888833"/>
    <n v="4014457.0023111119"/>
  </r>
  <r>
    <s v="None"/>
    <x v="2"/>
    <x v="137"/>
    <s v="TRC"/>
    <n v="62339.506666666646"/>
    <n v="62339.506666666646"/>
    <n v="62339.506666666646"/>
  </r>
  <r>
    <s v="None"/>
    <x v="2"/>
    <x v="138"/>
    <s v="TRC"/>
    <n v="10638860.207733329"/>
    <n v="10638860.207733329"/>
    <n v="10638860.207733329"/>
  </r>
  <r>
    <s v="None"/>
    <x v="2"/>
    <x v="139"/>
    <s v="TRC"/>
    <n v="0"/>
    <n v="0"/>
    <n v="0"/>
  </r>
  <r>
    <s v="None"/>
    <x v="2"/>
    <x v="140"/>
    <s v="TRC"/>
    <n v="0"/>
    <n v="0"/>
    <n v="0"/>
  </r>
  <r>
    <s v="None"/>
    <x v="2"/>
    <x v="141"/>
    <s v="TRC"/>
    <n v="0"/>
    <n v="0"/>
    <n v="0"/>
  </r>
  <r>
    <s v="None"/>
    <x v="2"/>
    <x v="142"/>
    <s v="TRC"/>
    <n v="0"/>
    <n v="0"/>
    <n v="0"/>
  </r>
  <r>
    <s v="None"/>
    <x v="2"/>
    <x v="143"/>
    <s v="TRC"/>
    <n v="0"/>
    <n v="0"/>
    <n v="0"/>
  </r>
  <r>
    <s v="None"/>
    <x v="2"/>
    <x v="144"/>
    <s v="TRC"/>
    <n v="0"/>
    <n v="0"/>
    <n v="0"/>
  </r>
  <r>
    <s v="None"/>
    <x v="2"/>
    <x v="145"/>
    <s v="TRC"/>
    <n v="0"/>
    <n v="0"/>
    <n v="0"/>
  </r>
  <r>
    <s v="None"/>
    <x v="2"/>
    <x v="146"/>
    <s v="TRC"/>
    <n v="0"/>
    <n v="0"/>
    <n v="0"/>
  </r>
  <r>
    <s v="None"/>
    <x v="2"/>
    <x v="147"/>
    <s v="TRC"/>
    <n v="0"/>
    <n v="0"/>
    <n v="0"/>
  </r>
  <r>
    <s v="None"/>
    <x v="2"/>
    <x v="148"/>
    <s v="TRC"/>
    <n v="0"/>
    <n v="0"/>
    <n v="0"/>
  </r>
  <r>
    <s v="None"/>
    <x v="2"/>
    <x v="149"/>
    <s v="TRC"/>
    <n v="0"/>
    <n v="0"/>
    <n v="0"/>
  </r>
  <r>
    <s v="None"/>
    <x v="2"/>
    <x v="150"/>
    <s v="TRC"/>
    <n v="0"/>
    <n v="0"/>
    <n v="0"/>
  </r>
  <r>
    <s v="None"/>
    <x v="2"/>
    <x v="151"/>
    <s v="TRC"/>
    <n v="0"/>
    <n v="0"/>
    <n v="0"/>
  </r>
  <r>
    <s v="None"/>
    <x v="2"/>
    <x v="152"/>
    <s v="TRC"/>
    <n v="0"/>
    <n v="0"/>
    <n v="0"/>
  </r>
  <r>
    <s v="None"/>
    <x v="2"/>
    <x v="153"/>
    <s v="TRC"/>
    <n v="0"/>
    <n v="0"/>
    <n v="0"/>
  </r>
  <r>
    <s v="None"/>
    <x v="2"/>
    <x v="154"/>
    <s v="TRC"/>
    <n v="0"/>
    <n v="0"/>
    <n v="0"/>
  </r>
  <r>
    <s v="None"/>
    <x v="2"/>
    <x v="155"/>
    <s v="TRC"/>
    <n v="0"/>
    <n v="0"/>
    <n v="0"/>
  </r>
  <r>
    <s v="None"/>
    <x v="2"/>
    <x v="156"/>
    <s v="TRC"/>
    <n v="0"/>
    <n v="0"/>
    <n v="0"/>
  </r>
  <r>
    <s v="None"/>
    <x v="2"/>
    <x v="157"/>
    <s v="TRC"/>
    <n v="0"/>
    <n v="0"/>
    <n v="0"/>
  </r>
  <r>
    <s v="None"/>
    <x v="2"/>
    <x v="158"/>
    <s v="TRC"/>
    <n v="536461.1034923963"/>
    <n v="536461.1034923963"/>
    <n v="536461.1034923963"/>
  </r>
  <r>
    <s v="None"/>
    <x v="2"/>
    <x v="159"/>
    <s v="TRC"/>
    <n v="0"/>
    <n v="0"/>
    <n v="0"/>
  </r>
  <r>
    <s v="None"/>
    <x v="2"/>
    <x v="160"/>
    <s v="TRC"/>
    <n v="141527176.9147222"/>
    <n v="141527176.9147222"/>
    <n v="141527176.9147222"/>
  </r>
  <r>
    <s v="None"/>
    <x v="2"/>
    <x v="161"/>
    <s v="TRC"/>
    <n v="0"/>
    <n v="0"/>
    <n v="0"/>
  </r>
  <r>
    <s v="None"/>
    <x v="2"/>
    <x v="162"/>
    <s v="TRC"/>
    <n v="0"/>
    <n v="0"/>
    <n v="0"/>
  </r>
  <r>
    <s v="None"/>
    <x v="2"/>
    <x v="163"/>
    <s v="TRC"/>
    <n v="0"/>
    <n v="0"/>
    <n v="0"/>
  </r>
  <r>
    <s v="None"/>
    <x v="2"/>
    <x v="164"/>
    <s v="TRC"/>
    <n v="0"/>
    <n v="0"/>
    <n v="0"/>
  </r>
  <r>
    <s v="None"/>
    <x v="2"/>
    <x v="165"/>
    <s v="TRC"/>
    <n v="0"/>
    <n v="0"/>
    <n v="0"/>
  </r>
  <r>
    <s v="None"/>
    <x v="2"/>
    <x v="166"/>
    <s v="TRC"/>
    <n v="0"/>
    <n v="0"/>
    <n v="0"/>
  </r>
  <r>
    <s v="None"/>
    <x v="2"/>
    <x v="167"/>
    <s v="TRC"/>
    <n v="477244.44444444444"/>
    <n v="545422.22222222225"/>
    <n v="545422.22222222225"/>
  </r>
  <r>
    <s v="None"/>
    <x v="2"/>
    <x v="168"/>
    <s v="TRC"/>
    <n v="26594787.555555552"/>
    <n v="26594787.555555552"/>
    <n v="26594787.555555552"/>
  </r>
  <r>
    <s v="None"/>
    <x v="2"/>
    <x v="169"/>
    <s v="TRC"/>
    <n v="0"/>
    <n v="279987.09722222574"/>
    <n v="409066.66666666663"/>
  </r>
  <r>
    <s v="None"/>
    <x v="2"/>
    <x v="170"/>
    <s v="TRC"/>
    <n v="179548.25000000646"/>
    <n v="0"/>
    <n v="81662.055555559025"/>
  </r>
  <r>
    <s v="None"/>
    <x v="2"/>
    <x v="171"/>
    <s v="TRC"/>
    <n v="0"/>
    <n v="0"/>
    <n v="0"/>
  </r>
  <r>
    <s v="None"/>
    <x v="2"/>
    <x v="172"/>
    <s v="TRC"/>
    <n v="278959.07846645376"/>
    <n v="278959.07846645371"/>
    <n v="278959.07846645371"/>
  </r>
  <r>
    <s v="None"/>
    <x v="2"/>
    <x v="173"/>
    <s v="TRC"/>
    <n v="571796.08030351461"/>
    <n v="571796.08030351449"/>
    <n v="571796.08030351449"/>
  </r>
  <r>
    <s v="None"/>
    <x v="2"/>
    <x v="174"/>
    <s v="TRC"/>
    <n v="0"/>
    <n v="0"/>
    <n v="0"/>
  </r>
  <r>
    <s v="None"/>
    <x v="2"/>
    <x v="175"/>
    <s v="TRC"/>
    <n v="0"/>
    <n v="0"/>
    <n v="0"/>
  </r>
  <r>
    <s v="None"/>
    <x v="2"/>
    <x v="176"/>
    <s v="TRC"/>
    <n v="0"/>
    <n v="0"/>
    <n v="0"/>
  </r>
  <r>
    <s v="None"/>
    <x v="2"/>
    <x v="177"/>
    <s v="TRC"/>
    <n v="0"/>
    <n v="0"/>
    <n v="0"/>
  </r>
  <r>
    <s v="None"/>
    <x v="2"/>
    <x v="178"/>
    <s v="TRC"/>
    <n v="0"/>
    <n v="0"/>
    <n v="0"/>
  </r>
  <r>
    <s v="None"/>
    <x v="2"/>
    <x v="179"/>
    <s v="TRC"/>
    <n v="0"/>
    <n v="0"/>
    <n v="0"/>
  </r>
  <r>
    <s v="None"/>
    <x v="2"/>
    <x v="180"/>
    <s v="TRC"/>
    <n v="221593454.39999995"/>
    <n v="221593454.39999995"/>
    <n v="221593454.39999995"/>
  </r>
  <r>
    <s v="None"/>
    <x v="2"/>
    <x v="181"/>
    <s v="TRC"/>
    <n v="9853536.0000000019"/>
    <n v="9853536.0000000019"/>
    <n v="9853536.0000000019"/>
  </r>
  <r>
    <s v="None"/>
    <x v="2"/>
    <x v="182"/>
    <s v="TRC"/>
    <n v="0"/>
    <n v="0"/>
    <n v="0"/>
  </r>
  <r>
    <s v="None"/>
    <x v="2"/>
    <x v="183"/>
    <s v="TRC"/>
    <n v="0"/>
    <n v="0"/>
    <n v="0"/>
  </r>
  <r>
    <s v="None"/>
    <x v="2"/>
    <x v="184"/>
    <s v="TRC"/>
    <n v="0"/>
    <n v="0"/>
    <n v="0"/>
  </r>
  <r>
    <s v="None"/>
    <x v="2"/>
    <x v="185"/>
    <s v="TRC"/>
    <n v="0"/>
    <n v="0"/>
    <n v="0"/>
  </r>
  <r>
    <s v="None"/>
    <x v="2"/>
    <x v="186"/>
    <s v="TRC"/>
    <n v="0"/>
    <n v="0"/>
    <n v="0"/>
  </r>
  <r>
    <s v="None"/>
    <x v="2"/>
    <x v="187"/>
    <s v="TRC"/>
    <n v="0"/>
    <n v="0"/>
    <n v="0"/>
  </r>
  <r>
    <s v="None"/>
    <x v="2"/>
    <x v="188"/>
    <s v="TRC"/>
    <n v="327684.5570127797"/>
    <n v="327684.5570127797"/>
    <n v="327684.5570127797"/>
  </r>
  <r>
    <s v="None"/>
    <x v="2"/>
    <x v="189"/>
    <s v="TRC"/>
    <n v="649880.69966453698"/>
    <n v="649880.69966453698"/>
    <n v="649880.69966453698"/>
  </r>
  <r>
    <s v="None"/>
    <x v="2"/>
    <x v="190"/>
    <s v="TRC"/>
    <n v="0"/>
    <n v="0"/>
    <n v="0"/>
  </r>
  <r>
    <s v="None"/>
    <x v="2"/>
    <x v="191"/>
    <s v="TRC"/>
    <n v="22786619.789266191"/>
    <n v="22786619.789266195"/>
    <n v="22786619.789266195"/>
  </r>
  <r>
    <s v="None"/>
    <x v="2"/>
    <x v="192"/>
    <s v="TRC"/>
    <n v="76336.438929584678"/>
    <n v="76336.438929584678"/>
    <n v="76336.438929584678"/>
  </r>
  <r>
    <s v="None"/>
    <x v="2"/>
    <x v="193"/>
    <s v="TRC"/>
    <n v="15027163.875864539"/>
    <n v="15027163.875864539"/>
    <n v="15027163.875864539"/>
  </r>
  <r>
    <s v="None"/>
    <x v="2"/>
    <x v="194"/>
    <s v="TRC"/>
    <n v="1826381.7029520778"/>
    <n v="1826381.7029520778"/>
    <n v="1826381.7029520778"/>
  </r>
  <r>
    <s v="None"/>
    <x v="2"/>
    <x v="195"/>
    <s v="TRC"/>
    <n v="328895.48921047919"/>
    <n v="328895.48921047919"/>
    <n v="328895.48921047919"/>
  </r>
  <r>
    <s v="None"/>
    <x v="2"/>
    <x v="196"/>
    <s v="TRC"/>
    <n v="0"/>
    <n v="0"/>
    <n v="0"/>
  </r>
  <r>
    <s v="None"/>
    <x v="2"/>
    <x v="197"/>
    <s v="TRC"/>
    <n v="0"/>
    <n v="0"/>
    <n v="0"/>
  </r>
  <r>
    <s v="None"/>
    <x v="2"/>
    <x v="198"/>
    <s v="TRC"/>
    <n v="0"/>
    <n v="0"/>
    <n v="0"/>
  </r>
  <r>
    <s v="None"/>
    <x v="2"/>
    <x v="199"/>
    <s v="TRC"/>
    <n v="11234517.562500002"/>
    <n v="11315902.312500002"/>
    <n v="11437048.125000002"/>
  </r>
  <r>
    <s v="None"/>
    <x v="2"/>
    <x v="200"/>
    <s v="TRC"/>
    <n v="0"/>
    <n v="0"/>
    <n v="0"/>
  </r>
  <r>
    <s v="None"/>
    <x v="2"/>
    <x v="201"/>
    <s v="TRC"/>
    <n v="0"/>
    <n v="0"/>
    <n v="0"/>
  </r>
  <r>
    <s v="None"/>
    <x v="2"/>
    <x v="202"/>
    <s v="TRC"/>
    <n v="17619199.999999996"/>
    <n v="17619199.999999996"/>
    <n v="17619199.999999996"/>
  </r>
  <r>
    <s v="None"/>
    <x v="2"/>
    <x v="203"/>
    <s v="TRC"/>
    <n v="4183439.4904458583"/>
    <n v="4183439.4904458583"/>
    <n v="4183439.4904458583"/>
  </r>
  <r>
    <s v="None"/>
    <x v="2"/>
    <x v="204"/>
    <s v="TRC"/>
    <n v="0"/>
    <n v="0"/>
    <n v="0"/>
  </r>
  <r>
    <s v="None"/>
    <x v="2"/>
    <x v="205"/>
    <s v="TRC"/>
    <n v="0"/>
    <n v="0"/>
    <n v="0"/>
  </r>
  <r>
    <s v="None"/>
    <x v="2"/>
    <x v="206"/>
    <s v="TRC"/>
    <n v="15118168.534696484"/>
    <n v="15118168.534696486"/>
    <n v="15118168.534696486"/>
  </r>
  <r>
    <s v="None"/>
    <x v="2"/>
    <x v="207"/>
    <s v="TRC"/>
    <n v="0"/>
    <n v="0"/>
    <n v="0"/>
  </r>
  <r>
    <s v="None"/>
    <x v="2"/>
    <x v="208"/>
    <s v="TRC"/>
    <n v="0"/>
    <n v="0"/>
    <n v="0"/>
  </r>
  <r>
    <s v="None"/>
    <x v="2"/>
    <x v="209"/>
    <s v="TRC"/>
    <n v="21473022.486900963"/>
    <n v="21473022.486900963"/>
    <n v="21473022.486900963"/>
  </r>
  <r>
    <s v="None"/>
    <x v="2"/>
    <x v="210"/>
    <s v="TRC"/>
    <n v="0"/>
    <n v="0"/>
    <n v="0"/>
  </r>
  <r>
    <s v="None"/>
    <x v="2"/>
    <x v="211"/>
    <s v="TRC"/>
    <n v="716646.73738019168"/>
    <n v="716646.73738019168"/>
    <n v="716646.73738019168"/>
  </r>
  <r>
    <s v="None"/>
    <x v="2"/>
    <x v="212"/>
    <s v="TRC"/>
    <n v="0"/>
    <n v="0"/>
    <n v="0"/>
  </r>
  <r>
    <s v="None"/>
    <x v="2"/>
    <x v="213"/>
    <s v="TRC"/>
    <n v="0"/>
    <n v="0"/>
    <n v="0"/>
  </r>
  <r>
    <s v="None"/>
    <x v="2"/>
    <x v="214"/>
    <s v="TRC"/>
    <n v="0"/>
    <n v="0"/>
    <n v="0"/>
  </r>
  <r>
    <s v="None"/>
    <x v="2"/>
    <x v="215"/>
    <s v="TRC"/>
    <n v="0"/>
    <n v="0"/>
    <n v="0"/>
  </r>
  <r>
    <s v="None"/>
    <x v="2"/>
    <x v="216"/>
    <s v="TRC"/>
    <n v="0"/>
    <n v="0"/>
    <n v="0"/>
  </r>
  <r>
    <s v="None"/>
    <x v="2"/>
    <x v="217"/>
    <s v="TRC"/>
    <n v="0"/>
    <n v="0"/>
    <n v="0"/>
  </r>
  <r>
    <s v="None"/>
    <x v="2"/>
    <x v="218"/>
    <s v="TRC"/>
    <n v="0"/>
    <n v="0"/>
    <n v="0"/>
  </r>
  <r>
    <s v="None"/>
    <x v="2"/>
    <x v="219"/>
    <s v="TRC"/>
    <n v="0"/>
    <n v="0"/>
    <n v="0"/>
  </r>
  <r>
    <s v="None"/>
    <x v="2"/>
    <x v="220"/>
    <s v="TRC"/>
    <n v="0"/>
    <n v="0"/>
    <n v="0"/>
  </r>
  <r>
    <s v="None"/>
    <x v="2"/>
    <x v="221"/>
    <s v="TRC"/>
    <n v="0"/>
    <n v="0"/>
    <n v="0"/>
  </r>
  <r>
    <s v="None"/>
    <x v="2"/>
    <x v="222"/>
    <s v="TRC"/>
    <n v="0"/>
    <n v="0"/>
    <n v="0"/>
  </r>
  <r>
    <s v="None"/>
    <x v="2"/>
    <x v="223"/>
    <s v="TRC"/>
    <n v="0"/>
    <n v="0"/>
    <n v="0"/>
  </r>
  <r>
    <s v="None"/>
    <x v="2"/>
    <x v="224"/>
    <s v="TRC"/>
    <n v="0"/>
    <n v="0"/>
    <n v="0"/>
  </r>
  <r>
    <s v="None"/>
    <x v="2"/>
    <x v="225"/>
    <s v="TRC"/>
    <n v="0"/>
    <n v="0"/>
    <n v="0"/>
  </r>
  <r>
    <s v="None"/>
    <x v="2"/>
    <x v="226"/>
    <s v="TRC"/>
    <n v="0"/>
    <n v="0"/>
    <n v="0"/>
  </r>
  <r>
    <s v="None"/>
    <x v="2"/>
    <x v="227"/>
    <s v="TRC"/>
    <n v="0"/>
    <n v="0"/>
    <n v="0"/>
  </r>
  <r>
    <s v="None"/>
    <x v="2"/>
    <x v="228"/>
    <s v="TRC"/>
    <n v="0"/>
    <n v="0"/>
    <n v="0"/>
  </r>
  <r>
    <s v="None"/>
    <x v="2"/>
    <x v="229"/>
    <s v="TRC"/>
    <n v="0"/>
    <n v="0"/>
    <n v="0"/>
  </r>
  <r>
    <s v="None"/>
    <x v="2"/>
    <x v="230"/>
    <s v="TRC"/>
    <n v="0"/>
    <n v="0"/>
    <n v="0"/>
  </r>
  <r>
    <s v="None"/>
    <x v="2"/>
    <x v="231"/>
    <s v="TRC"/>
    <n v="0"/>
    <n v="0"/>
    <n v="0"/>
  </r>
  <r>
    <s v="None"/>
    <x v="2"/>
    <x v="232"/>
    <s v="TRC"/>
    <n v="0"/>
    <n v="0"/>
    <n v="0"/>
  </r>
  <r>
    <s v="None"/>
    <x v="2"/>
    <x v="233"/>
    <s v="TRC"/>
    <n v="0"/>
    <n v="0"/>
    <n v="0"/>
  </r>
  <r>
    <s v="None"/>
    <x v="2"/>
    <x v="234"/>
    <s v="TRC"/>
    <n v="0"/>
    <n v="0"/>
    <n v="0"/>
  </r>
  <r>
    <s v="None"/>
    <x v="2"/>
    <x v="235"/>
    <s v="TRC"/>
    <n v="0"/>
    <n v="0"/>
    <n v="0"/>
  </r>
  <r>
    <s v="None"/>
    <x v="2"/>
    <x v="236"/>
    <s v="TRC"/>
    <n v="1276800"/>
    <n v="1276800.0000000002"/>
    <n v="1276800.0000000002"/>
  </r>
  <r>
    <s v="None"/>
    <x v="2"/>
    <x v="237"/>
    <s v="TRC"/>
    <n v="0"/>
    <n v="0"/>
    <n v="0"/>
  </r>
  <r>
    <s v="None"/>
    <x v="2"/>
    <x v="238"/>
    <s v="TRC"/>
    <n v="0"/>
    <n v="0"/>
    <n v="0"/>
  </r>
  <r>
    <s v="None"/>
    <x v="2"/>
    <x v="239"/>
    <s v="TRC"/>
    <n v="0"/>
    <n v="0"/>
    <n v="0"/>
  </r>
  <r>
    <s v="None"/>
    <x v="2"/>
    <x v="240"/>
    <s v="TRC"/>
    <n v="0"/>
    <n v="0"/>
    <n v="0"/>
  </r>
  <r>
    <s v="None"/>
    <x v="2"/>
    <x v="241"/>
    <s v="TRC"/>
    <n v="0"/>
    <n v="0"/>
    <n v="0"/>
  </r>
  <r>
    <s v="None"/>
    <x v="2"/>
    <x v="242"/>
    <s v="TRC"/>
    <n v="0"/>
    <n v="0"/>
    <n v="0"/>
  </r>
  <r>
    <s v="None"/>
    <x v="2"/>
    <x v="243"/>
    <s v="TRC"/>
    <n v="0"/>
    <n v="0"/>
    <n v="0"/>
  </r>
  <r>
    <s v="None"/>
    <x v="2"/>
    <x v="244"/>
    <s v="TRC"/>
    <n v="0"/>
    <n v="0"/>
    <n v="0"/>
  </r>
  <r>
    <s v="None"/>
    <x v="2"/>
    <x v="245"/>
    <s v="TRC"/>
    <n v="0"/>
    <n v="0"/>
    <n v="0"/>
  </r>
  <r>
    <s v="None"/>
    <x v="2"/>
    <x v="246"/>
    <s v="TRC"/>
    <n v="0"/>
    <n v="0"/>
    <n v="0"/>
  </r>
  <r>
    <s v="None"/>
    <x v="2"/>
    <x v="247"/>
    <s v="TRC"/>
    <n v="0"/>
    <n v="0"/>
    <n v="0"/>
  </r>
  <r>
    <s v="None"/>
    <x v="2"/>
    <x v="248"/>
    <s v="TRC"/>
    <n v="0"/>
    <n v="0"/>
    <n v="0"/>
  </r>
  <r>
    <s v="None"/>
    <x v="2"/>
    <x v="249"/>
    <s v="TRC"/>
    <n v="0"/>
    <n v="0"/>
    <n v="0"/>
  </r>
  <r>
    <s v="None"/>
    <x v="2"/>
    <x v="250"/>
    <s v="TRC"/>
    <n v="0"/>
    <n v="0"/>
    <n v="0"/>
  </r>
  <r>
    <s v="None"/>
    <x v="2"/>
    <x v="251"/>
    <s v="TRC"/>
    <n v="0"/>
    <n v="0"/>
    <n v="0"/>
  </r>
  <r>
    <s v="None"/>
    <x v="2"/>
    <x v="252"/>
    <s v="TRC"/>
    <n v="0"/>
    <n v="0"/>
    <n v="0"/>
  </r>
  <r>
    <s v="None"/>
    <x v="2"/>
    <x v="253"/>
    <s v="TRC"/>
    <n v="0"/>
    <n v="0"/>
    <n v="0"/>
  </r>
  <r>
    <s v="None"/>
    <x v="2"/>
    <x v="254"/>
    <s v="TRC"/>
    <n v="0"/>
    <n v="0"/>
    <n v="0"/>
  </r>
  <r>
    <s v="None"/>
    <x v="2"/>
    <x v="255"/>
    <s v="TRC"/>
    <n v="0"/>
    <n v="0"/>
    <n v="0"/>
  </r>
  <r>
    <s v="None"/>
    <x v="2"/>
    <x v="256"/>
    <s v="TRC"/>
    <n v="0"/>
    <n v="0"/>
    <n v="0"/>
  </r>
  <r>
    <s v="None"/>
    <x v="2"/>
    <x v="257"/>
    <s v="TRC"/>
    <n v="0"/>
    <n v="0"/>
    <n v="0"/>
  </r>
  <r>
    <s v="None"/>
    <x v="2"/>
    <x v="258"/>
    <s v="TRC"/>
    <n v="0"/>
    <n v="0"/>
    <n v="0"/>
  </r>
  <r>
    <s v="None"/>
    <x v="2"/>
    <x v="259"/>
    <s v="TRC"/>
    <n v="0"/>
    <n v="0"/>
    <n v="0"/>
  </r>
  <r>
    <s v="None"/>
    <x v="2"/>
    <x v="260"/>
    <s v="TRC"/>
    <n v="3119415.0348115014"/>
    <n v="3119415.0348115014"/>
    <n v="3119415.0348115014"/>
  </r>
  <r>
    <s v="None"/>
    <x v="2"/>
    <x v="261"/>
    <s v="TRC"/>
    <n v="49449780.000000022"/>
    <n v="49449780.000000022"/>
    <n v="49449780.000000022"/>
  </r>
  <r>
    <s v="None"/>
    <x v="2"/>
    <x v="262"/>
    <s v="TRC"/>
    <n v="0"/>
    <n v="0"/>
    <n v="0"/>
  </r>
  <r>
    <s v="None"/>
    <x v="2"/>
    <x v="263"/>
    <s v="TRC"/>
    <n v="0"/>
    <n v="0"/>
    <n v="0"/>
  </r>
  <r>
    <s v="None"/>
    <x v="2"/>
    <x v="264"/>
    <s v="TRC"/>
    <n v="14597436.661980836"/>
    <n v="14991050.724480828"/>
    <n v="15452206.786980832"/>
  </r>
  <r>
    <s v="None"/>
    <x v="2"/>
    <x v="265"/>
    <s v="TRC"/>
    <n v="0"/>
    <n v="0"/>
    <n v="0"/>
  </r>
  <r>
    <s v="None"/>
    <x v="2"/>
    <x v="266"/>
    <s v="TRC"/>
    <n v="0"/>
    <n v="0"/>
    <n v="0"/>
  </r>
  <r>
    <s v="None"/>
    <x v="2"/>
    <x v="267"/>
    <s v="TRC"/>
    <n v="0"/>
    <n v="0"/>
    <n v="0"/>
  </r>
  <r>
    <s v="None"/>
    <x v="2"/>
    <x v="268"/>
    <s v="TRC"/>
    <n v="0"/>
    <n v="0"/>
    <n v="0"/>
  </r>
  <r>
    <s v="None"/>
    <x v="2"/>
    <x v="269"/>
    <s v="TRC"/>
    <n v="0"/>
    <n v="0"/>
    <n v="0"/>
  </r>
  <r>
    <s v="None"/>
    <x v="2"/>
    <x v="270"/>
    <s v="TRC"/>
    <n v="0"/>
    <n v="0"/>
    <n v="0"/>
  </r>
  <r>
    <s v="None"/>
    <x v="2"/>
    <x v="271"/>
    <s v="TRC"/>
    <n v="0"/>
    <n v="0"/>
    <n v="0"/>
  </r>
  <r>
    <s v="None"/>
    <x v="2"/>
    <x v="272"/>
    <s v="TRC"/>
    <n v="0"/>
    <n v="0"/>
    <n v="0"/>
  </r>
  <r>
    <s v="None"/>
    <x v="2"/>
    <x v="273"/>
    <s v="TRC"/>
    <n v="0"/>
    <n v="0"/>
    <n v="0"/>
  </r>
  <r>
    <s v="None"/>
    <x v="2"/>
    <x v="274"/>
    <s v="TRC"/>
    <n v="0"/>
    <n v="0"/>
    <n v="0"/>
  </r>
  <r>
    <s v="None"/>
    <x v="2"/>
    <x v="275"/>
    <s v="TRC"/>
    <n v="0"/>
    <n v="0"/>
    <n v="0"/>
  </r>
  <r>
    <s v="None"/>
    <x v="2"/>
    <x v="276"/>
    <s v="TRC"/>
    <n v="0"/>
    <n v="0"/>
    <n v="0"/>
  </r>
  <r>
    <s v="None"/>
    <x v="2"/>
    <x v="277"/>
    <s v="TRC"/>
    <n v="0"/>
    <n v="0"/>
    <n v="0"/>
  </r>
  <r>
    <s v="None"/>
    <x v="2"/>
    <x v="278"/>
    <s v="TRC"/>
    <n v="0"/>
    <n v="0"/>
    <n v="0"/>
  </r>
  <r>
    <s v="None"/>
    <x v="2"/>
    <x v="279"/>
    <s v="TRC"/>
    <n v="0"/>
    <n v="0"/>
    <n v="0"/>
  </r>
  <r>
    <s v="None"/>
    <x v="2"/>
    <x v="280"/>
    <s v="TRC"/>
    <n v="6387445.7980830669"/>
    <n v="6387445.7980830669"/>
    <n v="6387445.7980830669"/>
  </r>
  <r>
    <s v="None"/>
    <x v="2"/>
    <x v="281"/>
    <s v="TRC"/>
    <n v="0"/>
    <n v="0"/>
    <n v="0"/>
  </r>
  <r>
    <s v="None"/>
    <x v="2"/>
    <x v="282"/>
    <s v="TRC"/>
    <n v="16459216.727923322"/>
    <n v="16459216.727923322"/>
    <n v="16459216.727923322"/>
  </r>
  <r>
    <s v="None"/>
    <x v="2"/>
    <x v="283"/>
    <s v="TRC"/>
    <n v="0"/>
    <n v="0"/>
    <n v="0"/>
  </r>
  <r>
    <s v="None"/>
    <x v="2"/>
    <x v="284"/>
    <s v="TRC"/>
    <n v="6020.8878057507991"/>
    <n v="6020.8878057507991"/>
    <n v="6020.8878057507991"/>
  </r>
  <r>
    <s v="None"/>
    <x v="2"/>
    <x v="285"/>
    <s v="TRC"/>
    <n v="278908.77335463261"/>
    <n v="278908.77335463261"/>
    <n v="278908.77335463261"/>
  </r>
  <r>
    <s v="None"/>
    <x v="2"/>
    <x v="286"/>
    <s v="TRC"/>
    <n v="32735843.460387755"/>
    <n v="32735843.460387755"/>
    <n v="32735843.460387755"/>
  </r>
  <r>
    <s v="None"/>
    <x v="2"/>
    <x v="287"/>
    <s v="TRC"/>
    <n v="0"/>
    <n v="0"/>
    <n v="0"/>
  </r>
  <r>
    <s v="None"/>
    <x v="2"/>
    <x v="288"/>
    <s v="TRC"/>
    <n v="0"/>
    <n v="0"/>
    <n v="0"/>
  </r>
  <r>
    <s v="None"/>
    <x v="2"/>
    <x v="289"/>
    <s v="TRC"/>
    <n v="0"/>
    <n v="0"/>
    <n v="0"/>
  </r>
  <r>
    <s v="None"/>
    <x v="2"/>
    <x v="290"/>
    <s v="TRC"/>
    <n v="113787271.66547406"/>
    <n v="98914334.915474132"/>
    <n v="87592267.665474102"/>
  </r>
  <r>
    <s v="None"/>
    <x v="2"/>
    <x v="291"/>
    <s v="TRC"/>
    <n v="0"/>
    <n v="0"/>
    <n v="0"/>
  </r>
  <r>
    <s v="None"/>
    <x v="2"/>
    <x v="292"/>
    <s v="TRC"/>
    <n v="706764.79999999993"/>
    <n v="706764.79999999993"/>
    <n v="706764.79999999993"/>
  </r>
  <r>
    <s v="None"/>
    <x v="2"/>
    <x v="293"/>
    <s v="TRC"/>
    <n v="11364877.161055509"/>
    <n v="11364877.161055509"/>
    <n v="11364877.161055509"/>
  </r>
  <r>
    <s v="None"/>
    <x v="2"/>
    <x v="294"/>
    <s v="TRC"/>
    <n v="0"/>
    <n v="0"/>
    <n v="0"/>
  </r>
  <r>
    <s v="None"/>
    <x v="3"/>
    <x v="0"/>
    <s v="TRC"/>
    <n v="0"/>
    <n v="0"/>
    <n v="0"/>
  </r>
  <r>
    <s v="None"/>
    <x v="3"/>
    <x v="1"/>
    <s v="TRC"/>
    <n v="0"/>
    <n v="0"/>
    <n v="0"/>
  </r>
  <r>
    <s v="None"/>
    <x v="3"/>
    <x v="2"/>
    <s v="TRC"/>
    <n v="0"/>
    <n v="0"/>
    <n v="0"/>
  </r>
  <r>
    <s v="None"/>
    <x v="3"/>
    <x v="3"/>
    <s v="TRC"/>
    <n v="0.77898571560000007"/>
    <n v="0.77898571560000007"/>
    <n v="0.77898571560000007"/>
  </r>
  <r>
    <s v="None"/>
    <x v="3"/>
    <x v="4"/>
    <s v="TRC"/>
    <n v="24.865224041952001"/>
    <n v="24.865224041952001"/>
    <n v="24.865224041952001"/>
  </r>
  <r>
    <s v="None"/>
    <x v="3"/>
    <x v="5"/>
    <s v="TRC"/>
    <n v="0"/>
    <n v="0"/>
    <n v="0"/>
  </r>
  <r>
    <s v="None"/>
    <x v="3"/>
    <x v="6"/>
    <s v="TRC"/>
    <n v="0"/>
    <n v="0"/>
    <n v="0"/>
  </r>
  <r>
    <s v="None"/>
    <x v="3"/>
    <x v="7"/>
    <s v="TRC"/>
    <n v="0"/>
    <n v="0"/>
    <n v="0"/>
  </r>
  <r>
    <s v="None"/>
    <x v="3"/>
    <x v="8"/>
    <s v="TRC"/>
    <n v="0"/>
    <n v="0"/>
    <n v="0"/>
  </r>
  <r>
    <s v="None"/>
    <x v="3"/>
    <x v="9"/>
    <s v="TRC"/>
    <n v="0"/>
    <n v="0"/>
    <n v="0"/>
  </r>
  <r>
    <s v="None"/>
    <x v="3"/>
    <x v="10"/>
    <s v="TRC"/>
    <n v="0"/>
    <n v="0"/>
    <n v="0"/>
  </r>
  <r>
    <s v="None"/>
    <x v="3"/>
    <x v="11"/>
    <s v="TRC"/>
    <n v="0"/>
    <n v="0"/>
    <n v="0"/>
  </r>
  <r>
    <s v="None"/>
    <x v="3"/>
    <x v="12"/>
    <s v="TRC"/>
    <n v="0"/>
    <n v="0"/>
    <n v="0"/>
  </r>
  <r>
    <s v="None"/>
    <x v="3"/>
    <x v="13"/>
    <s v="TRC"/>
    <n v="0"/>
    <n v="0"/>
    <n v="0"/>
  </r>
  <r>
    <s v="None"/>
    <x v="3"/>
    <x v="14"/>
    <s v="TRC"/>
    <n v="0"/>
    <n v="0"/>
    <n v="0"/>
  </r>
  <r>
    <s v="None"/>
    <x v="3"/>
    <x v="15"/>
    <s v="TRC"/>
    <n v="0.85973423490000156"/>
    <n v="0.85973423489999767"/>
    <n v="0.85973423489999767"/>
  </r>
  <r>
    <s v="None"/>
    <x v="3"/>
    <x v="16"/>
    <s v="TRC"/>
    <n v="14.598287308601993"/>
    <n v="14.598287308601993"/>
    <n v="14.598287308601993"/>
  </r>
  <r>
    <s v="None"/>
    <x v="3"/>
    <x v="17"/>
    <s v="TRC"/>
    <n v="0"/>
    <n v="0"/>
    <n v="0"/>
  </r>
  <r>
    <s v="None"/>
    <x v="3"/>
    <x v="18"/>
    <s v="TRC"/>
    <n v="0"/>
    <n v="0"/>
    <n v="0"/>
  </r>
  <r>
    <s v="None"/>
    <x v="3"/>
    <x v="19"/>
    <s v="TRC"/>
    <n v="0"/>
    <n v="0"/>
    <n v="0"/>
  </r>
  <r>
    <s v="None"/>
    <x v="3"/>
    <x v="20"/>
    <s v="TRC"/>
    <n v="0"/>
    <n v="0"/>
    <n v="0"/>
  </r>
  <r>
    <s v="None"/>
    <x v="3"/>
    <x v="21"/>
    <s v="TRC"/>
    <n v="0.86448414779999982"/>
    <n v="0.86448414779999982"/>
    <n v="0.86448414779999982"/>
  </r>
  <r>
    <s v="None"/>
    <x v="3"/>
    <x v="22"/>
    <s v="TRC"/>
    <n v="48.307374179063991"/>
    <n v="48.307374179063991"/>
    <n v="48.307374179063991"/>
  </r>
  <r>
    <s v="None"/>
    <x v="3"/>
    <x v="23"/>
    <s v="TRC"/>
    <n v="0"/>
    <n v="0"/>
    <n v="0"/>
  </r>
  <r>
    <s v="None"/>
    <x v="3"/>
    <x v="24"/>
    <s v="TRC"/>
    <n v="0"/>
    <n v="0"/>
    <n v="0"/>
  </r>
  <r>
    <s v="None"/>
    <x v="3"/>
    <x v="25"/>
    <s v="TRC"/>
    <n v="0"/>
    <n v="0"/>
    <n v="0"/>
  </r>
  <r>
    <s v="None"/>
    <x v="3"/>
    <x v="26"/>
    <s v="TRC"/>
    <n v="1211.7472605638079"/>
    <n v="1101.923676043772"/>
    <n v="1242.256356778616"/>
  </r>
  <r>
    <s v="None"/>
    <x v="3"/>
    <x v="27"/>
    <s v="TRC"/>
    <n v="0"/>
    <n v="0"/>
    <n v="0"/>
  </r>
  <r>
    <s v="None"/>
    <x v="3"/>
    <x v="28"/>
    <s v="TRC"/>
    <n v="0"/>
    <n v="0"/>
    <n v="0"/>
  </r>
  <r>
    <s v="None"/>
    <x v="3"/>
    <x v="29"/>
    <s v="TRC"/>
    <n v="0"/>
    <n v="0"/>
    <n v="0"/>
  </r>
  <r>
    <s v="None"/>
    <x v="3"/>
    <x v="30"/>
    <s v="TRC"/>
    <n v="337.13493728489527"/>
    <n v="337.13493728489527"/>
    <n v="337.13493728489527"/>
  </r>
  <r>
    <s v="None"/>
    <x v="3"/>
    <x v="31"/>
    <s v="TRC"/>
    <n v="3.1780617678381256"/>
    <n v="3.1780617678381256"/>
    <n v="3.1780617678381256"/>
  </r>
  <r>
    <s v="None"/>
    <x v="3"/>
    <x v="32"/>
    <s v="TRC"/>
    <n v="0"/>
    <n v="0"/>
    <n v="0"/>
  </r>
  <r>
    <s v="None"/>
    <x v="3"/>
    <x v="33"/>
    <s v="TRC"/>
    <n v="0"/>
    <n v="0"/>
    <n v="0"/>
  </r>
  <r>
    <s v="None"/>
    <x v="3"/>
    <x v="34"/>
    <s v="TRC"/>
    <n v="0"/>
    <n v="0"/>
    <n v="0"/>
  </r>
  <r>
    <s v="None"/>
    <x v="3"/>
    <x v="35"/>
    <s v="TRC"/>
    <n v="0"/>
    <n v="0"/>
    <n v="0"/>
  </r>
  <r>
    <s v="None"/>
    <x v="3"/>
    <x v="36"/>
    <s v="TRC"/>
    <n v="0"/>
    <n v="0"/>
    <n v="0"/>
  </r>
  <r>
    <s v="None"/>
    <x v="3"/>
    <x v="37"/>
    <s v="TRC"/>
    <n v="0"/>
    <n v="0"/>
    <n v="0"/>
  </r>
  <r>
    <s v="None"/>
    <x v="3"/>
    <x v="38"/>
    <s v="TRC"/>
    <n v="0"/>
    <n v="0"/>
    <n v="0"/>
  </r>
  <r>
    <s v="None"/>
    <x v="3"/>
    <x v="39"/>
    <s v="TRC"/>
    <n v="0"/>
    <n v="0"/>
    <n v="0"/>
  </r>
  <r>
    <s v="None"/>
    <x v="3"/>
    <x v="40"/>
    <s v="TRC"/>
    <n v="103.64297096643425"/>
    <n v="118.70928971643396"/>
    <n v="150.149907216434"/>
  </r>
  <r>
    <s v="None"/>
    <x v="3"/>
    <x v="41"/>
    <s v="TRC"/>
    <n v="0"/>
    <n v="0"/>
    <n v="0"/>
  </r>
  <r>
    <s v="None"/>
    <x v="3"/>
    <x v="42"/>
    <s v="TRC"/>
    <n v="429.50543130990422"/>
    <n v="429.50543130990422"/>
    <n v="429.50543130990422"/>
  </r>
  <r>
    <s v="None"/>
    <x v="3"/>
    <x v="43"/>
    <s v="TRC"/>
    <n v="255.07007439128603"/>
    <n v="357.49839411934062"/>
    <n v="359.98110915759634"/>
  </r>
  <r>
    <s v="None"/>
    <x v="3"/>
    <x v="44"/>
    <s v="TRC"/>
    <n v="10486.999209471043"/>
    <n v="10683.36743666174"/>
    <n v="10666.492534440506"/>
  </r>
  <r>
    <s v="None"/>
    <x v="3"/>
    <x v="45"/>
    <s v="TRC"/>
    <n v="0"/>
    <n v="0"/>
    <n v="0"/>
  </r>
  <r>
    <s v="None"/>
    <x v="3"/>
    <x v="46"/>
    <s v="TRC"/>
    <n v="178.82429457331523"/>
    <n v="186.82300901625467"/>
    <n v="195.77659541144595"/>
  </r>
  <r>
    <s v="None"/>
    <x v="3"/>
    <x v="47"/>
    <s v="TRC"/>
    <n v="0"/>
    <n v="0"/>
    <n v="0"/>
  </r>
  <r>
    <s v="None"/>
    <x v="3"/>
    <x v="48"/>
    <s v="TRC"/>
    <n v="0"/>
    <n v="0"/>
    <n v="0"/>
  </r>
  <r>
    <s v="None"/>
    <x v="3"/>
    <x v="49"/>
    <s v="TRC"/>
    <n v="2.4366347177848775"/>
    <n v="2.4366347177848775"/>
    <n v="2.4366347177848775"/>
  </r>
  <r>
    <s v="None"/>
    <x v="3"/>
    <x v="50"/>
    <s v="TRC"/>
    <n v="3.0261666666666658"/>
    <n v="3.0261666666666671"/>
    <n v="3.0261666666666671"/>
  </r>
  <r>
    <s v="None"/>
    <x v="3"/>
    <x v="51"/>
    <s v="TRC"/>
    <n v="60.925333333333327"/>
    <n v="60.925333333333327"/>
    <n v="60.925333333333327"/>
  </r>
  <r>
    <s v="None"/>
    <x v="3"/>
    <x v="52"/>
    <s v="TRC"/>
    <n v="24.566666666666666"/>
    <n v="24.566666666666666"/>
    <n v="24.566666666666666"/>
  </r>
  <r>
    <s v="None"/>
    <x v="3"/>
    <x v="53"/>
    <s v="TRC"/>
    <n v="50.945817902222224"/>
    <n v="50.945817902222224"/>
    <n v="50.945817902222224"/>
  </r>
  <r>
    <s v="None"/>
    <x v="3"/>
    <x v="54"/>
    <s v="TRC"/>
    <n v="0"/>
    <n v="0"/>
    <n v="0"/>
  </r>
  <r>
    <s v="None"/>
    <x v="3"/>
    <x v="55"/>
    <s v="TRC"/>
    <n v="0"/>
    <n v="0"/>
    <n v="0"/>
  </r>
  <r>
    <s v="None"/>
    <x v="3"/>
    <x v="56"/>
    <s v="TRC"/>
    <n v="0"/>
    <n v="0"/>
    <n v="0"/>
  </r>
  <r>
    <s v="None"/>
    <x v="3"/>
    <x v="57"/>
    <s v="TRC"/>
    <n v="0"/>
    <n v="0"/>
    <n v="0"/>
  </r>
  <r>
    <s v="None"/>
    <x v="3"/>
    <x v="58"/>
    <s v="TRC"/>
    <n v="0"/>
    <n v="0"/>
    <n v="0"/>
  </r>
  <r>
    <s v="None"/>
    <x v="3"/>
    <x v="59"/>
    <s v="TRC"/>
    <n v="0"/>
    <n v="0"/>
    <n v="0"/>
  </r>
  <r>
    <s v="None"/>
    <x v="3"/>
    <x v="60"/>
    <s v="TRC"/>
    <n v="0"/>
    <n v="0"/>
    <n v="0"/>
  </r>
  <r>
    <s v="None"/>
    <x v="3"/>
    <x v="61"/>
    <s v="TRC"/>
    <n v="0"/>
    <n v="0"/>
    <n v="0"/>
  </r>
  <r>
    <s v="None"/>
    <x v="3"/>
    <x v="62"/>
    <s v="TRC"/>
    <n v="0"/>
    <n v="0"/>
    <n v="0"/>
  </r>
  <r>
    <s v="None"/>
    <x v="3"/>
    <x v="63"/>
    <s v="TRC"/>
    <n v="0"/>
    <n v="0"/>
    <n v="0"/>
  </r>
  <r>
    <s v="None"/>
    <x v="3"/>
    <x v="64"/>
    <s v="TRC"/>
    <n v="0"/>
    <n v="0"/>
    <n v="0"/>
  </r>
  <r>
    <s v="None"/>
    <x v="3"/>
    <x v="65"/>
    <s v="TRC"/>
    <n v="0"/>
    <n v="0"/>
    <n v="0"/>
  </r>
  <r>
    <s v="None"/>
    <x v="3"/>
    <x v="66"/>
    <s v="TRC"/>
    <n v="0"/>
    <n v="0"/>
    <n v="0"/>
  </r>
  <r>
    <s v="None"/>
    <x v="3"/>
    <x v="67"/>
    <s v="TRC"/>
    <n v="0"/>
    <n v="0"/>
    <n v="0"/>
  </r>
  <r>
    <s v="None"/>
    <x v="3"/>
    <x v="68"/>
    <s v="TRC"/>
    <n v="0"/>
    <n v="0"/>
    <n v="0"/>
  </r>
  <r>
    <s v="None"/>
    <x v="3"/>
    <x v="69"/>
    <s v="TRC"/>
    <n v="0"/>
    <n v="0"/>
    <n v="0"/>
  </r>
  <r>
    <s v="None"/>
    <x v="3"/>
    <x v="70"/>
    <s v="TRC"/>
    <n v="0"/>
    <n v="0"/>
    <n v="0"/>
  </r>
  <r>
    <s v="None"/>
    <x v="3"/>
    <x v="71"/>
    <s v="TRC"/>
    <n v="0"/>
    <n v="0"/>
    <n v="0"/>
  </r>
  <r>
    <s v="None"/>
    <x v="3"/>
    <x v="72"/>
    <s v="TRC"/>
    <n v="0"/>
    <n v="0"/>
    <n v="0"/>
  </r>
  <r>
    <s v="None"/>
    <x v="3"/>
    <x v="73"/>
    <s v="TRC"/>
    <n v="0"/>
    <n v="0"/>
    <n v="0"/>
  </r>
  <r>
    <s v="None"/>
    <x v="3"/>
    <x v="74"/>
    <s v="TRC"/>
    <n v="0"/>
    <n v="0"/>
    <n v="0"/>
  </r>
  <r>
    <s v="None"/>
    <x v="3"/>
    <x v="75"/>
    <s v="TRC"/>
    <n v="0"/>
    <n v="0"/>
    <n v="0"/>
  </r>
  <r>
    <s v="None"/>
    <x v="3"/>
    <x v="76"/>
    <s v="TRC"/>
    <n v="0"/>
    <n v="0"/>
    <n v="0"/>
  </r>
  <r>
    <s v="None"/>
    <x v="3"/>
    <x v="77"/>
    <s v="TRC"/>
    <n v="153.86581469648561"/>
    <n v="153.86581469648561"/>
    <n v="153.86581469648561"/>
  </r>
  <r>
    <s v="None"/>
    <x v="3"/>
    <x v="78"/>
    <s v="TRC"/>
    <n v="0"/>
    <n v="0"/>
    <n v="0"/>
  </r>
  <r>
    <s v="None"/>
    <x v="3"/>
    <x v="79"/>
    <s v="TRC"/>
    <n v="0"/>
    <n v="0"/>
    <n v="0"/>
  </r>
  <r>
    <s v="None"/>
    <x v="3"/>
    <x v="80"/>
    <s v="TRC"/>
    <n v="0"/>
    <n v="0"/>
    <n v="0"/>
  </r>
  <r>
    <s v="None"/>
    <x v="3"/>
    <x v="81"/>
    <s v="TRC"/>
    <n v="0"/>
    <n v="0"/>
    <n v="0"/>
  </r>
  <r>
    <s v="None"/>
    <x v="3"/>
    <x v="82"/>
    <s v="TRC"/>
    <n v="0.7143769968051118"/>
    <n v="0.7143769968051118"/>
    <n v="0.7143769968051118"/>
  </r>
  <r>
    <s v="None"/>
    <x v="3"/>
    <x v="83"/>
    <s v="TRC"/>
    <n v="0"/>
    <n v="0"/>
    <n v="0"/>
  </r>
  <r>
    <s v="None"/>
    <x v="3"/>
    <x v="84"/>
    <s v="TRC"/>
    <n v="0"/>
    <n v="0"/>
    <n v="0"/>
  </r>
  <r>
    <s v="None"/>
    <x v="3"/>
    <x v="85"/>
    <s v="TRC"/>
    <n v="0"/>
    <n v="0"/>
    <n v="0"/>
  </r>
  <r>
    <s v="None"/>
    <x v="3"/>
    <x v="86"/>
    <s v="TRC"/>
    <n v="1781.3506631813343"/>
    <n v="1781.3506631813343"/>
    <n v="1781.3506631813343"/>
  </r>
  <r>
    <s v="None"/>
    <x v="3"/>
    <x v="87"/>
    <s v="TRC"/>
    <n v="0"/>
    <n v="0"/>
    <n v="0"/>
  </r>
  <r>
    <s v="None"/>
    <x v="3"/>
    <x v="88"/>
    <s v="TRC"/>
    <n v="214.57287249491722"/>
    <n v="214.57287249491722"/>
    <n v="214.57287249491722"/>
  </r>
  <r>
    <s v="None"/>
    <x v="3"/>
    <x v="89"/>
    <s v="TRC"/>
    <n v="0"/>
    <n v="0"/>
    <n v="0"/>
  </r>
  <r>
    <s v="None"/>
    <x v="3"/>
    <x v="90"/>
    <s v="TRC"/>
    <n v="0.98533802108626201"/>
    <n v="0.98533802108626201"/>
    <n v="0.98533802108626201"/>
  </r>
  <r>
    <s v="None"/>
    <x v="3"/>
    <x v="91"/>
    <s v="TRC"/>
    <n v="0"/>
    <n v="0"/>
    <n v="0"/>
  </r>
  <r>
    <s v="None"/>
    <x v="3"/>
    <x v="92"/>
    <s v="TRC"/>
    <n v="87.092413333333354"/>
    <n v="0"/>
    <n v="0"/>
  </r>
  <r>
    <s v="None"/>
    <x v="3"/>
    <x v="93"/>
    <s v="TRC"/>
    <n v="21.451333333333338"/>
    <n v="21.451333333333338"/>
    <n v="21.451333333333338"/>
  </r>
  <r>
    <s v="None"/>
    <x v="3"/>
    <x v="94"/>
    <s v="TRC"/>
    <n v="0"/>
    <n v="0"/>
    <n v="0"/>
  </r>
  <r>
    <s v="None"/>
    <x v="3"/>
    <x v="95"/>
    <s v="TRC"/>
    <n v="0"/>
    <n v="0"/>
    <n v="0"/>
  </r>
  <r>
    <s v="None"/>
    <x v="3"/>
    <x v="96"/>
    <s v="TRC"/>
    <n v="0"/>
    <n v="0"/>
    <n v="0"/>
  </r>
  <r>
    <s v="None"/>
    <x v="3"/>
    <x v="97"/>
    <s v="TRC"/>
    <n v="0"/>
    <n v="0"/>
    <n v="0"/>
  </r>
  <r>
    <s v="None"/>
    <x v="3"/>
    <x v="98"/>
    <s v="TRC"/>
    <n v="0"/>
    <n v="0"/>
    <n v="0"/>
  </r>
  <r>
    <s v="None"/>
    <x v="3"/>
    <x v="99"/>
    <s v="TRC"/>
    <n v="0"/>
    <n v="0"/>
    <n v="0"/>
  </r>
  <r>
    <s v="None"/>
    <x v="3"/>
    <x v="100"/>
    <s v="TRC"/>
    <n v="0"/>
    <n v="0"/>
    <n v="0"/>
  </r>
  <r>
    <s v="None"/>
    <x v="3"/>
    <x v="101"/>
    <s v="TRC"/>
    <n v="0"/>
    <n v="0"/>
    <n v="0"/>
  </r>
  <r>
    <s v="None"/>
    <x v="3"/>
    <x v="102"/>
    <s v="TRC"/>
    <n v="0"/>
    <n v="0"/>
    <n v="0"/>
  </r>
  <r>
    <s v="None"/>
    <x v="3"/>
    <x v="103"/>
    <s v="TRC"/>
    <n v="0"/>
    <n v="0"/>
    <n v="0"/>
  </r>
  <r>
    <s v="None"/>
    <x v="3"/>
    <x v="104"/>
    <s v="TRC"/>
    <n v="92.530411001748561"/>
    <n v="92.530411001748561"/>
    <n v="92.530411001748561"/>
  </r>
  <r>
    <s v="None"/>
    <x v="3"/>
    <x v="105"/>
    <s v="TRC"/>
    <n v="102.30244941427048"/>
    <n v="102.30244941427051"/>
    <n v="102.3024494142705"/>
  </r>
  <r>
    <s v="None"/>
    <x v="3"/>
    <x v="106"/>
    <s v="TRC"/>
    <n v="0"/>
    <n v="0"/>
    <n v="0"/>
  </r>
  <r>
    <s v="None"/>
    <x v="3"/>
    <x v="107"/>
    <s v="TRC"/>
    <n v="0"/>
    <n v="0"/>
    <n v="0"/>
  </r>
  <r>
    <s v="None"/>
    <x v="3"/>
    <x v="108"/>
    <s v="TRC"/>
    <n v="0"/>
    <n v="0"/>
    <n v="0"/>
  </r>
  <r>
    <s v="None"/>
    <x v="3"/>
    <x v="109"/>
    <s v="TRC"/>
    <n v="2"/>
    <n v="2"/>
    <n v="2"/>
  </r>
  <r>
    <s v="None"/>
    <x v="3"/>
    <x v="110"/>
    <s v="TRC"/>
    <n v="0"/>
    <n v="0"/>
    <n v="0"/>
  </r>
  <r>
    <s v="None"/>
    <x v="3"/>
    <x v="111"/>
    <s v="TRC"/>
    <n v="0"/>
    <n v="0"/>
    <n v="0"/>
  </r>
  <r>
    <s v="None"/>
    <x v="3"/>
    <x v="112"/>
    <s v="TRC"/>
    <n v="0"/>
    <n v="0"/>
    <n v="0"/>
  </r>
  <r>
    <s v="None"/>
    <x v="3"/>
    <x v="113"/>
    <s v="TRC"/>
    <n v="0"/>
    <n v="0"/>
    <n v="0"/>
  </r>
  <r>
    <s v="None"/>
    <x v="3"/>
    <x v="114"/>
    <s v="TRC"/>
    <n v="0"/>
    <n v="0"/>
    <n v="0"/>
  </r>
  <r>
    <s v="None"/>
    <x v="3"/>
    <x v="115"/>
    <s v="TRC"/>
    <n v="0"/>
    <n v="0"/>
    <n v="0"/>
  </r>
  <r>
    <s v="None"/>
    <x v="3"/>
    <x v="116"/>
    <s v="TRC"/>
    <n v="0"/>
    <n v="0"/>
    <n v="0"/>
  </r>
  <r>
    <s v="None"/>
    <x v="3"/>
    <x v="117"/>
    <s v="TRC"/>
    <n v="0"/>
    <n v="0"/>
    <n v="0"/>
  </r>
  <r>
    <s v="None"/>
    <x v="3"/>
    <x v="118"/>
    <s v="TRC"/>
    <n v="0"/>
    <n v="0"/>
    <n v="0"/>
  </r>
  <r>
    <s v="None"/>
    <x v="3"/>
    <x v="119"/>
    <s v="TRC"/>
    <n v="0"/>
    <n v="0"/>
    <n v="0"/>
  </r>
  <r>
    <s v="None"/>
    <x v="3"/>
    <x v="120"/>
    <s v="TRC"/>
    <n v="0"/>
    <n v="0"/>
    <n v="0"/>
  </r>
  <r>
    <s v="None"/>
    <x v="3"/>
    <x v="121"/>
    <s v="TRC"/>
    <n v="0"/>
    <n v="0"/>
    <n v="0"/>
  </r>
  <r>
    <s v="None"/>
    <x v="3"/>
    <x v="122"/>
    <s v="TRC"/>
    <n v="0"/>
    <n v="0"/>
    <n v="0"/>
  </r>
  <r>
    <s v="None"/>
    <x v="3"/>
    <x v="123"/>
    <s v="TRC"/>
    <n v="6.1518104035555554"/>
    <n v="6.1518104035555554"/>
    <n v="6.1518104035555554"/>
  </r>
  <r>
    <s v="None"/>
    <x v="3"/>
    <x v="124"/>
    <s v="TRC"/>
    <n v="81.326933535004443"/>
    <n v="81.326933535004443"/>
    <n v="81.326933535004443"/>
  </r>
  <r>
    <s v="None"/>
    <x v="3"/>
    <x v="125"/>
    <s v="TRC"/>
    <n v="0"/>
    <n v="0"/>
    <n v="0"/>
  </r>
  <r>
    <s v="None"/>
    <x v="3"/>
    <x v="126"/>
    <s v="TRC"/>
    <n v="0"/>
    <n v="0"/>
    <n v="0"/>
  </r>
  <r>
    <s v="None"/>
    <x v="3"/>
    <x v="127"/>
    <s v="TRC"/>
    <n v="0"/>
    <n v="0"/>
    <n v="0"/>
  </r>
  <r>
    <s v="None"/>
    <x v="3"/>
    <x v="128"/>
    <s v="TRC"/>
    <n v="0"/>
    <n v="0"/>
    <n v="0"/>
  </r>
  <r>
    <s v="None"/>
    <x v="3"/>
    <x v="129"/>
    <s v="TRC"/>
    <n v="0"/>
    <n v="0"/>
    <n v="0"/>
  </r>
  <r>
    <s v="None"/>
    <x v="3"/>
    <x v="130"/>
    <s v="TRC"/>
    <n v="0"/>
    <n v="0"/>
    <n v="0"/>
  </r>
  <r>
    <s v="None"/>
    <x v="3"/>
    <x v="131"/>
    <s v="TRC"/>
    <n v="487.77568205964332"/>
    <n v="487.77568205964332"/>
    <n v="487.77568205964332"/>
  </r>
  <r>
    <s v="None"/>
    <x v="3"/>
    <x v="132"/>
    <s v="TRC"/>
    <n v="150.59762899999993"/>
    <n v="150.59762899999993"/>
    <n v="150.59762899999993"/>
  </r>
  <r>
    <s v="None"/>
    <x v="3"/>
    <x v="133"/>
    <s v="TRC"/>
    <n v="462.11981120066656"/>
    <n v="462.11981120066656"/>
    <n v="462.11981120066656"/>
  </r>
  <r>
    <s v="None"/>
    <x v="3"/>
    <x v="134"/>
    <s v="TRC"/>
    <n v="848.6036357030398"/>
    <n v="848.6036357030398"/>
    <n v="848.6036357030398"/>
  </r>
  <r>
    <s v="None"/>
    <x v="3"/>
    <x v="135"/>
    <s v="TRC"/>
    <n v="536.89129166023667"/>
    <n v="536.89129166023679"/>
    <n v="536.89129166023679"/>
  </r>
  <r>
    <s v="None"/>
    <x v="3"/>
    <x v="136"/>
    <s v="TRC"/>
    <n v="155.98744753920008"/>
    <n v="155.98744753920002"/>
    <n v="155.98744753920002"/>
  </r>
  <r>
    <s v="None"/>
    <x v="3"/>
    <x v="137"/>
    <s v="TRC"/>
    <n v="0.31711835999999999"/>
    <n v="0.31711835999999999"/>
    <n v="0.31711835999999999"/>
  </r>
  <r>
    <s v="None"/>
    <x v="3"/>
    <x v="138"/>
    <s v="TRC"/>
    <n v="54.119419317599991"/>
    <n v="54.119419317599991"/>
    <n v="54.119419317599991"/>
  </r>
  <r>
    <s v="None"/>
    <x v="3"/>
    <x v="139"/>
    <s v="TRC"/>
    <n v="0"/>
    <n v="0"/>
    <n v="0"/>
  </r>
  <r>
    <s v="None"/>
    <x v="3"/>
    <x v="140"/>
    <s v="TRC"/>
    <n v="0"/>
    <n v="0"/>
    <n v="0"/>
  </r>
  <r>
    <s v="None"/>
    <x v="3"/>
    <x v="141"/>
    <s v="TRC"/>
    <n v="0"/>
    <n v="0"/>
    <n v="0"/>
  </r>
  <r>
    <s v="None"/>
    <x v="3"/>
    <x v="142"/>
    <s v="TRC"/>
    <n v="0"/>
    <n v="0"/>
    <n v="0"/>
  </r>
  <r>
    <s v="None"/>
    <x v="3"/>
    <x v="143"/>
    <s v="TRC"/>
    <n v="0"/>
    <n v="0"/>
    <n v="0"/>
  </r>
  <r>
    <s v="None"/>
    <x v="3"/>
    <x v="144"/>
    <s v="TRC"/>
    <n v="0"/>
    <n v="0"/>
    <n v="0"/>
  </r>
  <r>
    <s v="None"/>
    <x v="3"/>
    <x v="145"/>
    <s v="TRC"/>
    <n v="0"/>
    <n v="0"/>
    <n v="0"/>
  </r>
  <r>
    <s v="None"/>
    <x v="3"/>
    <x v="146"/>
    <s v="TRC"/>
    <n v="0"/>
    <n v="0"/>
    <n v="0"/>
  </r>
  <r>
    <s v="None"/>
    <x v="3"/>
    <x v="147"/>
    <s v="TRC"/>
    <n v="0"/>
    <n v="0"/>
    <n v="0"/>
  </r>
  <r>
    <s v="None"/>
    <x v="3"/>
    <x v="148"/>
    <s v="TRC"/>
    <n v="0"/>
    <n v="0"/>
    <n v="0"/>
  </r>
  <r>
    <s v="None"/>
    <x v="3"/>
    <x v="149"/>
    <s v="TRC"/>
    <n v="0"/>
    <n v="0"/>
    <n v="0"/>
  </r>
  <r>
    <s v="None"/>
    <x v="3"/>
    <x v="150"/>
    <s v="TRC"/>
    <n v="0"/>
    <n v="0"/>
    <n v="0"/>
  </r>
  <r>
    <s v="None"/>
    <x v="3"/>
    <x v="151"/>
    <s v="TRC"/>
    <n v="0"/>
    <n v="0"/>
    <n v="0"/>
  </r>
  <r>
    <s v="None"/>
    <x v="3"/>
    <x v="152"/>
    <s v="TRC"/>
    <n v="0"/>
    <n v="0"/>
    <n v="0"/>
  </r>
  <r>
    <s v="None"/>
    <x v="3"/>
    <x v="153"/>
    <s v="TRC"/>
    <n v="0"/>
    <n v="0"/>
    <n v="0"/>
  </r>
  <r>
    <s v="None"/>
    <x v="3"/>
    <x v="154"/>
    <s v="TRC"/>
    <n v="0"/>
    <n v="0"/>
    <n v="0"/>
  </r>
  <r>
    <s v="None"/>
    <x v="3"/>
    <x v="155"/>
    <s v="TRC"/>
    <n v="0"/>
    <n v="0"/>
    <n v="0"/>
  </r>
  <r>
    <s v="None"/>
    <x v="3"/>
    <x v="156"/>
    <s v="TRC"/>
    <n v="0"/>
    <n v="0"/>
    <n v="0"/>
  </r>
  <r>
    <s v="None"/>
    <x v="3"/>
    <x v="157"/>
    <s v="TRC"/>
    <n v="0"/>
    <n v="0"/>
    <n v="0"/>
  </r>
  <r>
    <s v="None"/>
    <x v="3"/>
    <x v="158"/>
    <s v="TRC"/>
    <n v="6.6890375374313118"/>
    <n v="6.6890375374313118"/>
    <n v="6.6890375374313118"/>
  </r>
  <r>
    <s v="None"/>
    <x v="3"/>
    <x v="159"/>
    <s v="TRC"/>
    <n v="0"/>
    <n v="0"/>
    <n v="0"/>
  </r>
  <r>
    <s v="None"/>
    <x v="3"/>
    <x v="160"/>
    <s v="TRC"/>
    <n v="1764.6770526069965"/>
    <n v="1764.6770526069965"/>
    <n v="1764.6770526069965"/>
  </r>
  <r>
    <s v="None"/>
    <x v="3"/>
    <x v="161"/>
    <s v="TRC"/>
    <n v="0"/>
    <n v="0"/>
    <n v="0"/>
  </r>
  <r>
    <s v="None"/>
    <x v="3"/>
    <x v="162"/>
    <s v="TRC"/>
    <n v="0"/>
    <n v="0"/>
    <n v="0"/>
  </r>
  <r>
    <s v="None"/>
    <x v="3"/>
    <x v="163"/>
    <s v="TRC"/>
    <n v="0"/>
    <n v="0"/>
    <n v="0"/>
  </r>
  <r>
    <s v="None"/>
    <x v="3"/>
    <x v="164"/>
    <s v="TRC"/>
    <n v="0"/>
    <n v="0"/>
    <n v="0"/>
  </r>
  <r>
    <s v="None"/>
    <x v="3"/>
    <x v="165"/>
    <s v="TRC"/>
    <n v="0"/>
    <n v="0"/>
    <n v="0"/>
  </r>
  <r>
    <s v="None"/>
    <x v="3"/>
    <x v="166"/>
    <s v="TRC"/>
    <n v="0"/>
    <n v="0"/>
    <n v="0"/>
  </r>
  <r>
    <s v="None"/>
    <x v="3"/>
    <x v="167"/>
    <s v="TRC"/>
    <n v="7.7313600000000005"/>
    <n v="8.8358399999999993"/>
    <n v="8.8358399999999993"/>
  </r>
  <r>
    <s v="None"/>
    <x v="3"/>
    <x v="168"/>
    <s v="TRC"/>
    <n v="430.83555839999991"/>
    <n v="430.83555839999991"/>
    <n v="430.83555839999991"/>
  </r>
  <r>
    <s v="None"/>
    <x v="3"/>
    <x v="169"/>
    <s v="TRC"/>
    <n v="0"/>
    <n v="4.5357909750000571"/>
    <n v="6.6268800000000008"/>
  </r>
  <r>
    <s v="None"/>
    <x v="3"/>
    <x v="170"/>
    <s v="TRC"/>
    <n v="2.9086816500001045"/>
    <n v="0"/>
    <n v="1.3229253000000563"/>
  </r>
  <r>
    <s v="None"/>
    <x v="3"/>
    <x v="171"/>
    <s v="TRC"/>
    <n v="0"/>
    <n v="0"/>
    <n v="0"/>
  </r>
  <r>
    <s v="None"/>
    <x v="3"/>
    <x v="172"/>
    <s v="TRC"/>
    <n v="5.4584023322683715"/>
    <n v="5.4584023322683706"/>
    <n v="5.4584023322683706"/>
  </r>
  <r>
    <s v="None"/>
    <x v="3"/>
    <x v="173"/>
    <s v="TRC"/>
    <n v="9.7761177316293946"/>
    <n v="9.7761177316293928"/>
    <n v="9.7761177316293928"/>
  </r>
  <r>
    <s v="None"/>
    <x v="3"/>
    <x v="174"/>
    <s v="TRC"/>
    <n v="487.77568205964315"/>
    <n v="487.77568205964315"/>
    <n v="487.77568205964315"/>
  </r>
  <r>
    <s v="None"/>
    <x v="3"/>
    <x v="175"/>
    <s v="TRC"/>
    <n v="0"/>
    <n v="0"/>
    <n v="0"/>
  </r>
  <r>
    <s v="None"/>
    <x v="3"/>
    <x v="176"/>
    <s v="TRC"/>
    <n v="0"/>
    <n v="0"/>
    <n v="0"/>
  </r>
  <r>
    <s v="None"/>
    <x v="3"/>
    <x v="177"/>
    <s v="TRC"/>
    <n v="0"/>
    <n v="0"/>
    <n v="0"/>
  </r>
  <r>
    <s v="None"/>
    <x v="3"/>
    <x v="178"/>
    <s v="TRC"/>
    <n v="0"/>
    <n v="0"/>
    <n v="0"/>
  </r>
  <r>
    <s v="None"/>
    <x v="3"/>
    <x v="179"/>
    <s v="TRC"/>
    <n v="0"/>
    <n v="0"/>
    <n v="0"/>
  </r>
  <r>
    <s v="None"/>
    <x v="3"/>
    <x v="180"/>
    <s v="TRC"/>
    <n v="9044.4813333333313"/>
    <n v="9044.4813333333313"/>
    <n v="9044.4813333333313"/>
  </r>
  <r>
    <s v="None"/>
    <x v="3"/>
    <x v="181"/>
    <s v="TRC"/>
    <n v="1254.8800000000001"/>
    <n v="1254.8800000000001"/>
    <n v="1254.8800000000001"/>
  </r>
  <r>
    <s v="None"/>
    <x v="3"/>
    <x v="182"/>
    <s v="TRC"/>
    <n v="0"/>
    <n v="0"/>
    <n v="0"/>
  </r>
  <r>
    <s v="None"/>
    <x v="3"/>
    <x v="183"/>
    <s v="TRC"/>
    <n v="0"/>
    <n v="0"/>
    <n v="0"/>
  </r>
  <r>
    <s v="None"/>
    <x v="3"/>
    <x v="184"/>
    <s v="TRC"/>
    <n v="0"/>
    <n v="0"/>
    <n v="0"/>
  </r>
  <r>
    <s v="None"/>
    <x v="3"/>
    <x v="185"/>
    <s v="TRC"/>
    <n v="0"/>
    <n v="0"/>
    <n v="0"/>
  </r>
  <r>
    <s v="None"/>
    <x v="3"/>
    <x v="186"/>
    <s v="TRC"/>
    <n v="0"/>
    <n v="0"/>
    <n v="0"/>
  </r>
  <r>
    <s v="None"/>
    <x v="3"/>
    <x v="187"/>
    <s v="TRC"/>
    <n v="0"/>
    <n v="0"/>
    <n v="0"/>
  </r>
  <r>
    <s v="None"/>
    <x v="3"/>
    <x v="188"/>
    <s v="TRC"/>
    <n v="6.4118231309904141"/>
    <n v="6.4118231309904141"/>
    <n v="6.4118231309904141"/>
  </r>
  <r>
    <s v="None"/>
    <x v="3"/>
    <x v="189"/>
    <s v="TRC"/>
    <n v="11.111146869009586"/>
    <n v="11.111146869009586"/>
    <n v="11.111146869009586"/>
  </r>
  <r>
    <s v="None"/>
    <x v="3"/>
    <x v="190"/>
    <s v="TRC"/>
    <n v="0"/>
    <n v="0"/>
    <n v="0"/>
  </r>
  <r>
    <s v="None"/>
    <x v="3"/>
    <x v="191"/>
    <s v="TRC"/>
    <n v="1532.0714956172096"/>
    <n v="1532.0714956172098"/>
    <n v="1532.0714956172098"/>
  </r>
  <r>
    <s v="None"/>
    <x v="3"/>
    <x v="192"/>
    <s v="TRC"/>
    <n v="5.1325244043450482"/>
    <n v="5.1325244043450482"/>
    <n v="5.1325244043450482"/>
  </r>
  <r>
    <s v="None"/>
    <x v="3"/>
    <x v="193"/>
    <s v="TRC"/>
    <n v="1010.3600115812568"/>
    <n v="1010.3600115812568"/>
    <n v="1010.3600115812568"/>
  </r>
  <r>
    <s v="None"/>
    <x v="3"/>
    <x v="194"/>
    <s v="TRC"/>
    <n v="122.79782491160812"/>
    <n v="122.79782491160812"/>
    <n v="122.79782491160812"/>
  </r>
  <r>
    <s v="None"/>
    <x v="3"/>
    <x v="195"/>
    <s v="TRC"/>
    <n v="12.944474635314167"/>
    <n v="12.944474635314167"/>
    <n v="12.944474635314167"/>
  </r>
  <r>
    <s v="None"/>
    <x v="3"/>
    <x v="196"/>
    <s v="TRC"/>
    <n v="0"/>
    <n v="0"/>
    <n v="0"/>
  </r>
  <r>
    <s v="None"/>
    <x v="3"/>
    <x v="197"/>
    <s v="TRC"/>
    <n v="0"/>
    <n v="0"/>
    <n v="0"/>
  </r>
  <r>
    <s v="None"/>
    <x v="3"/>
    <x v="198"/>
    <s v="TRC"/>
    <n v="0"/>
    <n v="0"/>
    <n v="0"/>
  </r>
  <r>
    <s v="None"/>
    <x v="3"/>
    <x v="199"/>
    <s v="TRC"/>
    <n v="250.00029988681791"/>
    <n v="251.81134444596549"/>
    <n v="254.5071869052916"/>
  </r>
  <r>
    <s v="None"/>
    <x v="3"/>
    <x v="200"/>
    <s v="TRC"/>
    <n v="0"/>
    <n v="0"/>
    <n v="0"/>
  </r>
  <r>
    <s v="None"/>
    <x v="3"/>
    <x v="201"/>
    <s v="TRC"/>
    <n v="0"/>
    <n v="0"/>
    <n v="0"/>
  </r>
  <r>
    <s v="None"/>
    <x v="3"/>
    <x v="202"/>
    <s v="TRC"/>
    <n v="551.11111111111109"/>
    <n v="551.11111111111109"/>
    <n v="551.11111111111109"/>
  </r>
  <r>
    <s v="None"/>
    <x v="3"/>
    <x v="203"/>
    <s v="TRC"/>
    <n v="109.37096707048001"/>
    <n v="109.37096707048001"/>
    <n v="109.37096707048001"/>
  </r>
  <r>
    <s v="None"/>
    <x v="3"/>
    <x v="204"/>
    <s v="TRC"/>
    <n v="0"/>
    <n v="0"/>
    <n v="0"/>
  </r>
  <r>
    <s v="None"/>
    <x v="3"/>
    <x v="205"/>
    <s v="TRC"/>
    <n v="0"/>
    <n v="0"/>
    <n v="0"/>
  </r>
  <r>
    <s v="None"/>
    <x v="3"/>
    <x v="206"/>
    <s v="TRC"/>
    <n v="251.9442811501597"/>
    <n v="251.94428115015975"/>
    <n v="251.94428115015975"/>
  </r>
  <r>
    <s v="None"/>
    <x v="3"/>
    <x v="207"/>
    <s v="TRC"/>
    <n v="0"/>
    <n v="0"/>
    <n v="0"/>
  </r>
  <r>
    <s v="None"/>
    <x v="3"/>
    <x v="208"/>
    <s v="TRC"/>
    <n v="0"/>
    <n v="0"/>
    <n v="0"/>
  </r>
  <r>
    <s v="None"/>
    <x v="3"/>
    <x v="209"/>
    <s v="TRC"/>
    <n v="357.84792332268376"/>
    <n v="357.84792332268376"/>
    <n v="357.84792332268376"/>
  </r>
  <r>
    <s v="None"/>
    <x v="3"/>
    <x v="210"/>
    <s v="TRC"/>
    <n v="0"/>
    <n v="0"/>
    <n v="0"/>
  </r>
  <r>
    <s v="None"/>
    <x v="3"/>
    <x v="211"/>
    <s v="TRC"/>
    <n v="11.942917997870076"/>
    <n v="11.942917997870076"/>
    <n v="11.942917997870076"/>
  </r>
  <r>
    <s v="None"/>
    <x v="3"/>
    <x v="212"/>
    <s v="TRC"/>
    <n v="0"/>
    <n v="0"/>
    <n v="0"/>
  </r>
  <r>
    <s v="None"/>
    <x v="3"/>
    <x v="213"/>
    <s v="TRC"/>
    <n v="0"/>
    <n v="0"/>
    <n v="0"/>
  </r>
  <r>
    <s v="None"/>
    <x v="3"/>
    <x v="214"/>
    <s v="TRC"/>
    <n v="0"/>
    <n v="0"/>
    <n v="0"/>
  </r>
  <r>
    <s v="None"/>
    <x v="3"/>
    <x v="215"/>
    <s v="TRC"/>
    <n v="0"/>
    <n v="0"/>
    <n v="0"/>
  </r>
  <r>
    <s v="None"/>
    <x v="3"/>
    <x v="216"/>
    <s v="TRC"/>
    <n v="0"/>
    <n v="0"/>
    <n v="0"/>
  </r>
  <r>
    <s v="None"/>
    <x v="3"/>
    <x v="217"/>
    <s v="TRC"/>
    <n v="0"/>
    <n v="0"/>
    <n v="0"/>
  </r>
  <r>
    <s v="None"/>
    <x v="3"/>
    <x v="218"/>
    <s v="TRC"/>
    <n v="0"/>
    <n v="0"/>
    <n v="0"/>
  </r>
  <r>
    <s v="None"/>
    <x v="3"/>
    <x v="219"/>
    <s v="TRC"/>
    <n v="0"/>
    <n v="0"/>
    <n v="0"/>
  </r>
  <r>
    <s v="None"/>
    <x v="3"/>
    <x v="220"/>
    <s v="TRC"/>
    <n v="0"/>
    <n v="0"/>
    <n v="0"/>
  </r>
  <r>
    <s v="None"/>
    <x v="3"/>
    <x v="221"/>
    <s v="TRC"/>
    <n v="0"/>
    <n v="0"/>
    <n v="0"/>
  </r>
  <r>
    <s v="None"/>
    <x v="3"/>
    <x v="222"/>
    <s v="TRC"/>
    <n v="0"/>
    <n v="0"/>
    <n v="0"/>
  </r>
  <r>
    <s v="None"/>
    <x v="3"/>
    <x v="223"/>
    <s v="TRC"/>
    <n v="0"/>
    <n v="0"/>
    <n v="0"/>
  </r>
  <r>
    <s v="None"/>
    <x v="3"/>
    <x v="224"/>
    <s v="TRC"/>
    <n v="0"/>
    <n v="0"/>
    <n v="0"/>
  </r>
  <r>
    <s v="None"/>
    <x v="3"/>
    <x v="225"/>
    <s v="TRC"/>
    <n v="0"/>
    <n v="0"/>
    <n v="0"/>
  </r>
  <r>
    <s v="None"/>
    <x v="3"/>
    <x v="226"/>
    <s v="TRC"/>
    <n v="0"/>
    <n v="0"/>
    <n v="0"/>
  </r>
  <r>
    <s v="None"/>
    <x v="3"/>
    <x v="227"/>
    <s v="TRC"/>
    <n v="0"/>
    <n v="0"/>
    <n v="0"/>
  </r>
  <r>
    <s v="None"/>
    <x v="3"/>
    <x v="228"/>
    <s v="TRC"/>
    <n v="0"/>
    <n v="0"/>
    <n v="0"/>
  </r>
  <r>
    <s v="None"/>
    <x v="3"/>
    <x v="229"/>
    <s v="TRC"/>
    <n v="0"/>
    <n v="0"/>
    <n v="0"/>
  </r>
  <r>
    <s v="None"/>
    <x v="3"/>
    <x v="230"/>
    <s v="TRC"/>
    <n v="0"/>
    <n v="0"/>
    <n v="0"/>
  </r>
  <r>
    <s v="None"/>
    <x v="3"/>
    <x v="231"/>
    <s v="TRC"/>
    <n v="65.406389577278773"/>
    <n v="65.406389577278773"/>
    <n v="65.406389577278773"/>
  </r>
  <r>
    <s v="None"/>
    <x v="3"/>
    <x v="232"/>
    <s v="TRC"/>
    <n v="557.67571916830707"/>
    <n v="557.67571916830707"/>
    <n v="557.67571916830707"/>
  </r>
  <r>
    <s v="None"/>
    <x v="3"/>
    <x v="233"/>
    <s v="TRC"/>
    <n v="387.00242182041973"/>
    <n v="387.00242182041973"/>
    <n v="387.00242182041973"/>
  </r>
  <r>
    <s v="None"/>
    <x v="3"/>
    <x v="234"/>
    <s v="TRC"/>
    <n v="557.67571916830695"/>
    <n v="557.67571916830695"/>
    <n v="557.67571916830695"/>
  </r>
  <r>
    <s v="None"/>
    <x v="3"/>
    <x v="235"/>
    <s v="TRC"/>
    <n v="387.00242182041967"/>
    <n v="387.00242182041967"/>
    <n v="387.00242182041967"/>
  </r>
  <r>
    <s v="None"/>
    <x v="3"/>
    <x v="236"/>
    <s v="TRC"/>
    <n v="24.259199999999996"/>
    <n v="24.259200000000007"/>
    <n v="24.259200000000007"/>
  </r>
  <r>
    <s v="None"/>
    <x v="3"/>
    <x v="237"/>
    <s v="TRC"/>
    <n v="0"/>
    <n v="0"/>
    <n v="0"/>
  </r>
  <r>
    <s v="None"/>
    <x v="3"/>
    <x v="238"/>
    <s v="TRC"/>
    <n v="0"/>
    <n v="0"/>
    <n v="0"/>
  </r>
  <r>
    <s v="None"/>
    <x v="3"/>
    <x v="239"/>
    <s v="TRC"/>
    <n v="0"/>
    <n v="0"/>
    <n v="0"/>
  </r>
  <r>
    <s v="None"/>
    <x v="3"/>
    <x v="240"/>
    <s v="TRC"/>
    <n v="0"/>
    <n v="0"/>
    <n v="0"/>
  </r>
  <r>
    <s v="None"/>
    <x v="3"/>
    <x v="241"/>
    <s v="TRC"/>
    <n v="0"/>
    <n v="0"/>
    <n v="0"/>
  </r>
  <r>
    <s v="None"/>
    <x v="3"/>
    <x v="242"/>
    <s v="TRC"/>
    <n v="0"/>
    <n v="0"/>
    <n v="0"/>
  </r>
  <r>
    <s v="None"/>
    <x v="3"/>
    <x v="243"/>
    <s v="TRC"/>
    <n v="853.60744360437536"/>
    <n v="853.60744360437536"/>
    <n v="853.60744360437536"/>
  </r>
  <r>
    <s v="None"/>
    <x v="3"/>
    <x v="244"/>
    <s v="TRC"/>
    <n v="0"/>
    <n v="0"/>
    <n v="0"/>
  </r>
  <r>
    <s v="None"/>
    <x v="3"/>
    <x v="245"/>
    <s v="TRC"/>
    <n v="0"/>
    <n v="0"/>
    <n v="0"/>
  </r>
  <r>
    <s v="None"/>
    <x v="3"/>
    <x v="246"/>
    <s v="TRC"/>
    <n v="0"/>
    <n v="0"/>
    <n v="0"/>
  </r>
  <r>
    <s v="None"/>
    <x v="3"/>
    <x v="247"/>
    <s v="TRC"/>
    <n v="0"/>
    <n v="0"/>
    <n v="0"/>
  </r>
  <r>
    <s v="None"/>
    <x v="3"/>
    <x v="248"/>
    <s v="TRC"/>
    <n v="0"/>
    <n v="0"/>
    <n v="0"/>
  </r>
  <r>
    <s v="None"/>
    <x v="3"/>
    <x v="249"/>
    <s v="TRC"/>
    <n v="0"/>
    <n v="0"/>
    <n v="0"/>
  </r>
  <r>
    <s v="None"/>
    <x v="3"/>
    <x v="250"/>
    <s v="TRC"/>
    <n v="0"/>
    <n v="0"/>
    <n v="0"/>
  </r>
  <r>
    <s v="None"/>
    <x v="3"/>
    <x v="251"/>
    <s v="TRC"/>
    <n v="0"/>
    <n v="0"/>
    <n v="0"/>
  </r>
  <r>
    <s v="None"/>
    <x v="3"/>
    <x v="252"/>
    <s v="TRC"/>
    <n v="0"/>
    <n v="0"/>
    <n v="0"/>
  </r>
  <r>
    <s v="None"/>
    <x v="3"/>
    <x v="253"/>
    <s v="TRC"/>
    <n v="0"/>
    <n v="0"/>
    <n v="0"/>
  </r>
  <r>
    <s v="None"/>
    <x v="3"/>
    <x v="254"/>
    <s v="TRC"/>
    <n v="0"/>
    <n v="0"/>
    <n v="0"/>
  </r>
  <r>
    <s v="None"/>
    <x v="3"/>
    <x v="255"/>
    <s v="TRC"/>
    <n v="0"/>
    <n v="0"/>
    <n v="0"/>
  </r>
  <r>
    <s v="None"/>
    <x v="3"/>
    <x v="256"/>
    <s v="TRC"/>
    <n v="0"/>
    <n v="0"/>
    <n v="0"/>
  </r>
  <r>
    <s v="None"/>
    <x v="3"/>
    <x v="257"/>
    <s v="TRC"/>
    <n v="0"/>
    <n v="0"/>
    <n v="0"/>
  </r>
  <r>
    <s v="None"/>
    <x v="3"/>
    <x v="258"/>
    <s v="TRC"/>
    <n v="0"/>
    <n v="0"/>
    <n v="0"/>
  </r>
  <r>
    <s v="None"/>
    <x v="3"/>
    <x v="259"/>
    <s v="TRC"/>
    <n v="0"/>
    <n v="0"/>
    <n v="0"/>
  </r>
  <r>
    <s v="None"/>
    <x v="3"/>
    <x v="260"/>
    <s v="TRC"/>
    <n v="62.597375931842393"/>
    <n v="62.597375931842393"/>
    <n v="62.597375931842393"/>
  </r>
  <r>
    <s v="None"/>
    <x v="3"/>
    <x v="261"/>
    <s v="TRC"/>
    <n v="559.77150959999994"/>
    <n v="559.77150959999994"/>
    <n v="559.77150959999994"/>
  </r>
  <r>
    <s v="None"/>
    <x v="3"/>
    <x v="262"/>
    <s v="TRC"/>
    <n v="0"/>
    <n v="0"/>
    <n v="0"/>
  </r>
  <r>
    <s v="None"/>
    <x v="3"/>
    <x v="263"/>
    <s v="TRC"/>
    <n v="0"/>
    <n v="0"/>
    <n v="0"/>
  </r>
  <r>
    <s v="None"/>
    <x v="3"/>
    <x v="264"/>
    <s v="TRC"/>
    <n v="326.55807335621716"/>
    <n v="335.36358167061115"/>
    <n v="345.68006659695197"/>
  </r>
  <r>
    <s v="None"/>
    <x v="3"/>
    <x v="265"/>
    <s v="TRC"/>
    <n v="0"/>
    <n v="0"/>
    <n v="0"/>
  </r>
  <r>
    <s v="None"/>
    <x v="3"/>
    <x v="266"/>
    <s v="TRC"/>
    <n v="0"/>
    <n v="0"/>
    <n v="0"/>
  </r>
  <r>
    <s v="None"/>
    <x v="3"/>
    <x v="267"/>
    <s v="TRC"/>
    <n v="0"/>
    <n v="0"/>
    <n v="0"/>
  </r>
  <r>
    <s v="None"/>
    <x v="3"/>
    <x v="268"/>
    <s v="TRC"/>
    <n v="0"/>
    <n v="0"/>
    <n v="0"/>
  </r>
  <r>
    <s v="None"/>
    <x v="3"/>
    <x v="269"/>
    <s v="TRC"/>
    <n v="0"/>
    <n v="0"/>
    <n v="0"/>
  </r>
  <r>
    <s v="None"/>
    <x v="3"/>
    <x v="270"/>
    <s v="TRC"/>
    <n v="0"/>
    <n v="0"/>
    <n v="0"/>
  </r>
  <r>
    <s v="None"/>
    <x v="3"/>
    <x v="271"/>
    <s v="TRC"/>
    <n v="0"/>
    <n v="0"/>
    <n v="0"/>
  </r>
  <r>
    <s v="None"/>
    <x v="3"/>
    <x v="272"/>
    <s v="TRC"/>
    <n v="0"/>
    <n v="0"/>
    <n v="0"/>
  </r>
  <r>
    <s v="None"/>
    <x v="3"/>
    <x v="273"/>
    <s v="TRC"/>
    <n v="0"/>
    <n v="0"/>
    <n v="0"/>
  </r>
  <r>
    <s v="None"/>
    <x v="3"/>
    <x v="274"/>
    <s v="TRC"/>
    <n v="0"/>
    <n v="0"/>
    <n v="0"/>
  </r>
  <r>
    <s v="None"/>
    <x v="3"/>
    <x v="275"/>
    <s v="TRC"/>
    <n v="0"/>
    <n v="0"/>
    <n v="0"/>
  </r>
  <r>
    <s v="None"/>
    <x v="3"/>
    <x v="276"/>
    <s v="TRC"/>
    <n v="0"/>
    <n v="0"/>
    <n v="0"/>
  </r>
  <r>
    <s v="None"/>
    <x v="3"/>
    <x v="277"/>
    <s v="TRC"/>
    <n v="0"/>
    <n v="0"/>
    <n v="0"/>
  </r>
  <r>
    <s v="None"/>
    <x v="3"/>
    <x v="278"/>
    <s v="TRC"/>
    <n v="0"/>
    <n v="0"/>
    <n v="0"/>
  </r>
  <r>
    <s v="None"/>
    <x v="3"/>
    <x v="279"/>
    <s v="TRC"/>
    <n v="0"/>
    <n v="0"/>
    <n v="0"/>
  </r>
  <r>
    <s v="None"/>
    <x v="3"/>
    <x v="280"/>
    <s v="TRC"/>
    <n v="79.689669861554847"/>
    <n v="79.689669861554847"/>
    <n v="79.689669861554847"/>
  </r>
  <r>
    <s v="None"/>
    <x v="3"/>
    <x v="281"/>
    <s v="TRC"/>
    <n v="0"/>
    <n v="0"/>
    <n v="0"/>
  </r>
  <r>
    <s v="None"/>
    <x v="3"/>
    <x v="282"/>
    <s v="TRC"/>
    <n v="205.34492012779555"/>
    <n v="205.34492012779555"/>
    <n v="205.34492012779555"/>
  </r>
  <r>
    <s v="None"/>
    <x v="3"/>
    <x v="283"/>
    <s v="TRC"/>
    <n v="0"/>
    <n v="0"/>
    <n v="0"/>
  </r>
  <r>
    <s v="None"/>
    <x v="3"/>
    <x v="284"/>
    <s v="TRC"/>
    <n v="9.1807994888178937E-2"/>
    <n v="9.1807994888178937E-2"/>
    <n v="9.1807994888178937E-2"/>
  </r>
  <r>
    <s v="None"/>
    <x v="3"/>
    <x v="285"/>
    <s v="TRC"/>
    <n v="4.2528703514377009"/>
    <n v="4.2528703514377009"/>
    <n v="4.2528703514377009"/>
  </r>
  <r>
    <s v="None"/>
    <x v="3"/>
    <x v="286"/>
    <s v="TRC"/>
    <n v="308.80812330965784"/>
    <n v="308.80812330965784"/>
    <n v="308.80812330965784"/>
  </r>
  <r>
    <s v="None"/>
    <x v="3"/>
    <x v="287"/>
    <s v="TRC"/>
    <n v="0"/>
    <n v="0"/>
    <n v="0"/>
  </r>
  <r>
    <s v="None"/>
    <x v="3"/>
    <x v="288"/>
    <s v="TRC"/>
    <n v="0"/>
    <n v="0"/>
    <n v="0"/>
  </r>
  <r>
    <s v="None"/>
    <x v="3"/>
    <x v="289"/>
    <s v="TRC"/>
    <n v="0"/>
    <n v="0"/>
    <n v="0"/>
  </r>
  <r>
    <s v="None"/>
    <x v="3"/>
    <x v="290"/>
    <s v="TRC"/>
    <n v="1610.0898940664574"/>
    <n v="1399.6378390539585"/>
    <n v="1239.4305874664581"/>
  </r>
  <r>
    <s v="None"/>
    <x v="3"/>
    <x v="291"/>
    <s v="TRC"/>
    <n v="0"/>
    <n v="0"/>
    <n v="0"/>
  </r>
  <r>
    <s v="None"/>
    <x v="3"/>
    <x v="292"/>
    <s v="TRC"/>
    <n v="21.788444444444444"/>
    <n v="21.788444444444444"/>
    <n v="21.788444444444444"/>
  </r>
  <r>
    <s v="None"/>
    <x v="3"/>
    <x v="293"/>
    <s v="TRC"/>
    <n v="247.11626790727342"/>
    <n v="247.11626790727342"/>
    <n v="247.11626790727342"/>
  </r>
  <r>
    <s v="None"/>
    <x v="3"/>
    <x v="294"/>
    <s v="TRC"/>
    <n v="0"/>
    <n v="0"/>
    <n v="0"/>
  </r>
  <r>
    <s v="None"/>
    <x v="4"/>
    <x v="0"/>
    <s v="TRC"/>
    <n v="0"/>
    <n v="0"/>
    <n v="0"/>
  </r>
  <r>
    <s v="None"/>
    <x v="4"/>
    <x v="1"/>
    <s v="TRC"/>
    <n v="0"/>
    <n v="0"/>
    <n v="0"/>
  </r>
  <r>
    <s v="None"/>
    <x v="4"/>
    <x v="2"/>
    <s v="TRC"/>
    <n v="0"/>
    <n v="0"/>
    <n v="0"/>
  </r>
  <r>
    <s v="None"/>
    <x v="4"/>
    <x v="3"/>
    <s v="TRC"/>
    <n v="1186.5689270917351"/>
    <n v="1186.5689270917351"/>
    <n v="1186.5689270917351"/>
  </r>
  <r>
    <s v="None"/>
    <x v="4"/>
    <x v="4"/>
    <s v="TRC"/>
    <n v="37875.28015276818"/>
    <n v="37875.28015276818"/>
    <n v="37875.28015276818"/>
  </r>
  <r>
    <s v="None"/>
    <x v="4"/>
    <x v="5"/>
    <s v="TRC"/>
    <n v="0"/>
    <n v="0"/>
    <n v="0"/>
  </r>
  <r>
    <s v="None"/>
    <x v="4"/>
    <x v="6"/>
    <s v="TRC"/>
    <n v="0"/>
    <n v="0"/>
    <n v="0"/>
  </r>
  <r>
    <s v="None"/>
    <x v="4"/>
    <x v="7"/>
    <s v="TRC"/>
    <n v="0"/>
    <n v="0"/>
    <n v="0"/>
  </r>
  <r>
    <s v="None"/>
    <x v="4"/>
    <x v="8"/>
    <s v="TRC"/>
    <n v="0"/>
    <n v="0"/>
    <n v="0"/>
  </r>
  <r>
    <s v="None"/>
    <x v="4"/>
    <x v="9"/>
    <s v="TRC"/>
    <n v="0"/>
    <n v="0"/>
    <n v="0"/>
  </r>
  <r>
    <s v="None"/>
    <x v="4"/>
    <x v="10"/>
    <s v="TRC"/>
    <n v="0"/>
    <n v="0"/>
    <n v="0"/>
  </r>
  <r>
    <s v="None"/>
    <x v="4"/>
    <x v="11"/>
    <s v="TRC"/>
    <n v="0"/>
    <n v="0"/>
    <n v="0"/>
  </r>
  <r>
    <s v="None"/>
    <x v="4"/>
    <x v="12"/>
    <s v="TRC"/>
    <n v="0"/>
    <n v="0"/>
    <n v="0"/>
  </r>
  <r>
    <s v="None"/>
    <x v="4"/>
    <x v="13"/>
    <s v="TRC"/>
    <n v="0"/>
    <n v="0"/>
    <n v="0"/>
  </r>
  <r>
    <s v="None"/>
    <x v="4"/>
    <x v="14"/>
    <s v="TRC"/>
    <n v="0"/>
    <n v="0"/>
    <n v="0"/>
  </r>
  <r>
    <s v="None"/>
    <x v="4"/>
    <x v="15"/>
    <s v="TRC"/>
    <n v="964.14765733905131"/>
    <n v="964.14765733904699"/>
    <n v="964.14765733904699"/>
  </r>
  <r>
    <s v="None"/>
    <x v="4"/>
    <x v="16"/>
    <s v="TRC"/>
    <n v="16371.227221617055"/>
    <n v="16371.227221617055"/>
    <n v="16371.227221617055"/>
  </r>
  <r>
    <s v="None"/>
    <x v="4"/>
    <x v="17"/>
    <s v="TRC"/>
    <n v="0"/>
    <n v="0"/>
    <n v="0"/>
  </r>
  <r>
    <s v="None"/>
    <x v="4"/>
    <x v="18"/>
    <s v="TRC"/>
    <n v="0"/>
    <n v="0"/>
    <n v="0"/>
  </r>
  <r>
    <s v="None"/>
    <x v="4"/>
    <x v="19"/>
    <s v="TRC"/>
    <n v="0"/>
    <n v="0"/>
    <n v="0"/>
  </r>
  <r>
    <s v="None"/>
    <x v="4"/>
    <x v="20"/>
    <s v="TRC"/>
    <n v="0"/>
    <n v="0"/>
    <n v="0"/>
  </r>
  <r>
    <s v="None"/>
    <x v="4"/>
    <x v="21"/>
    <s v="TRC"/>
    <n v="965.52405323594996"/>
    <n v="965.52405323594996"/>
    <n v="965.52405323594996"/>
  </r>
  <r>
    <s v="None"/>
    <x v="4"/>
    <x v="22"/>
    <s v="TRC"/>
    <n v="53953.484094824882"/>
    <n v="53953.484094824882"/>
    <n v="53953.484094824882"/>
  </r>
  <r>
    <s v="None"/>
    <x v="4"/>
    <x v="23"/>
    <s v="TRC"/>
    <n v="0"/>
    <n v="0"/>
    <n v="0"/>
  </r>
  <r>
    <s v="None"/>
    <x v="4"/>
    <x v="24"/>
    <s v="TRC"/>
    <n v="0"/>
    <n v="0"/>
    <n v="0"/>
  </r>
  <r>
    <s v="None"/>
    <x v="4"/>
    <x v="25"/>
    <s v="TRC"/>
    <n v="0"/>
    <n v="0"/>
    <n v="0"/>
  </r>
  <r>
    <s v="None"/>
    <x v="4"/>
    <x v="26"/>
    <s v="TRC"/>
    <n v="2139448.1263168282"/>
    <n v="1945544.768930681"/>
    <n v="2193314.6633882797"/>
  </r>
  <r>
    <s v="None"/>
    <x v="4"/>
    <x v="27"/>
    <s v="TRC"/>
    <n v="0"/>
    <n v="0"/>
    <n v="0"/>
  </r>
  <r>
    <s v="None"/>
    <x v="4"/>
    <x v="28"/>
    <s v="TRC"/>
    <n v="0"/>
    <n v="0"/>
    <n v="0"/>
  </r>
  <r>
    <s v="None"/>
    <x v="4"/>
    <x v="29"/>
    <s v="TRC"/>
    <n v="0"/>
    <n v="0"/>
    <n v="0"/>
  </r>
  <r>
    <s v="None"/>
    <x v="4"/>
    <x v="30"/>
    <s v="TRC"/>
    <n v="230027.6861414616"/>
    <n v="197227.6861414616"/>
    <n v="164427.6861414616"/>
  </r>
  <r>
    <s v="None"/>
    <x v="4"/>
    <x v="31"/>
    <s v="TRC"/>
    <n v="1346.7248656901688"/>
    <n v="1346.7248656901688"/>
    <n v="1346.7248656901688"/>
  </r>
  <r>
    <s v="None"/>
    <x v="4"/>
    <x v="32"/>
    <s v="TRC"/>
    <n v="0"/>
    <n v="0"/>
    <n v="0"/>
  </r>
  <r>
    <s v="None"/>
    <x v="4"/>
    <x v="33"/>
    <s v="TRC"/>
    <n v="0"/>
    <n v="0"/>
    <n v="0"/>
  </r>
  <r>
    <s v="None"/>
    <x v="4"/>
    <x v="34"/>
    <s v="TRC"/>
    <n v="0"/>
    <n v="0"/>
    <n v="0"/>
  </r>
  <r>
    <s v="None"/>
    <x v="4"/>
    <x v="35"/>
    <s v="TRC"/>
    <n v="0"/>
    <n v="0"/>
    <n v="0"/>
  </r>
  <r>
    <s v="None"/>
    <x v="4"/>
    <x v="36"/>
    <s v="TRC"/>
    <n v="0"/>
    <n v="0"/>
    <n v="0"/>
  </r>
  <r>
    <s v="None"/>
    <x v="4"/>
    <x v="37"/>
    <s v="TRC"/>
    <n v="0"/>
    <n v="0"/>
    <n v="0"/>
  </r>
  <r>
    <s v="None"/>
    <x v="4"/>
    <x v="38"/>
    <s v="TRC"/>
    <n v="0"/>
    <n v="0"/>
    <n v="0"/>
  </r>
  <r>
    <s v="None"/>
    <x v="4"/>
    <x v="39"/>
    <s v="TRC"/>
    <n v="0"/>
    <n v="0"/>
    <n v="0"/>
  </r>
  <r>
    <s v="None"/>
    <x v="4"/>
    <x v="40"/>
    <s v="TRC"/>
    <n v="40353.798853959335"/>
    <n v="46219.929384934039"/>
    <n v="58461.457610231359"/>
  </r>
  <r>
    <s v="None"/>
    <x v="4"/>
    <x v="41"/>
    <s v="TRC"/>
    <n v="0"/>
    <n v="0"/>
    <n v="0"/>
  </r>
  <r>
    <s v="None"/>
    <x v="4"/>
    <x v="42"/>
    <s v="TRC"/>
    <n v="167229.63091608125"/>
    <n v="167229.63091608125"/>
    <n v="167229.63091608125"/>
  </r>
  <r>
    <s v="None"/>
    <x v="4"/>
    <x v="43"/>
    <s v="TRC"/>
    <n v="963606.18233454367"/>
    <n v="1350560.8745760287"/>
    <n v="1359940.0993461134"/>
  </r>
  <r>
    <s v="None"/>
    <x v="4"/>
    <x v="44"/>
    <s v="TRC"/>
    <n v="10528421.341612641"/>
    <n v="10725565.194937434"/>
    <n v="10708623.639289826"/>
  </r>
  <r>
    <s v="None"/>
    <x v="4"/>
    <x v="45"/>
    <s v="TRC"/>
    <n v="0"/>
    <n v="0"/>
    <n v="0"/>
  </r>
  <r>
    <s v="None"/>
    <x v="4"/>
    <x v="46"/>
    <s v="TRC"/>
    <n v="25747.878707369659"/>
    <n v="26899.567462989238"/>
    <n v="28188.742723260289"/>
  </r>
  <r>
    <s v="None"/>
    <x v="4"/>
    <x v="47"/>
    <s v="TRC"/>
    <n v="0"/>
    <n v="0"/>
    <n v="0"/>
  </r>
  <r>
    <s v="None"/>
    <x v="4"/>
    <x v="48"/>
    <s v="TRC"/>
    <n v="0"/>
    <n v="0"/>
    <n v="0"/>
  </r>
  <r>
    <s v="None"/>
    <x v="4"/>
    <x v="49"/>
    <s v="TRC"/>
    <n v="2186.7013993071278"/>
    <n v="2141.4988993071279"/>
    <n v="2096.296399307128"/>
  </r>
  <r>
    <s v="None"/>
    <x v="4"/>
    <x v="50"/>
    <s v="TRC"/>
    <n v="3524.943950681954"/>
    <n v="3524.9439506819549"/>
    <n v="3524.9439506819549"/>
  </r>
  <r>
    <s v="None"/>
    <x v="4"/>
    <x v="51"/>
    <s v="TRC"/>
    <n v="100746.84119704824"/>
    <n v="102113.03591427575"/>
    <n v="103503.82213641338"/>
  </r>
  <r>
    <s v="None"/>
    <x v="4"/>
    <x v="52"/>
    <s v="TRC"/>
    <n v="40824"/>
    <n v="40824"/>
    <n v="40824"/>
  </r>
  <r>
    <s v="None"/>
    <x v="4"/>
    <x v="53"/>
    <s v="TRC"/>
    <n v="83468.461609220016"/>
    <n v="83468.461609220016"/>
    <n v="83468.461609220016"/>
  </r>
  <r>
    <s v="None"/>
    <x v="4"/>
    <x v="54"/>
    <s v="TRC"/>
    <n v="0"/>
    <n v="0"/>
    <n v="0"/>
  </r>
  <r>
    <s v="None"/>
    <x v="4"/>
    <x v="55"/>
    <s v="TRC"/>
    <n v="0"/>
    <n v="0"/>
    <n v="0"/>
  </r>
  <r>
    <s v="None"/>
    <x v="4"/>
    <x v="56"/>
    <s v="TRC"/>
    <n v="0"/>
    <n v="0"/>
    <n v="0"/>
  </r>
  <r>
    <s v="None"/>
    <x v="4"/>
    <x v="57"/>
    <s v="TRC"/>
    <n v="0"/>
    <n v="0"/>
    <n v="0"/>
  </r>
  <r>
    <s v="None"/>
    <x v="4"/>
    <x v="58"/>
    <s v="TRC"/>
    <n v="0"/>
    <n v="0"/>
    <n v="0"/>
  </r>
  <r>
    <s v="None"/>
    <x v="4"/>
    <x v="59"/>
    <s v="TRC"/>
    <n v="0"/>
    <n v="0"/>
    <n v="0"/>
  </r>
  <r>
    <s v="None"/>
    <x v="4"/>
    <x v="60"/>
    <s v="TRC"/>
    <n v="0"/>
    <n v="0"/>
    <n v="0"/>
  </r>
  <r>
    <s v="None"/>
    <x v="4"/>
    <x v="61"/>
    <s v="TRC"/>
    <n v="0"/>
    <n v="0"/>
    <n v="0"/>
  </r>
  <r>
    <s v="None"/>
    <x v="4"/>
    <x v="62"/>
    <s v="TRC"/>
    <n v="0"/>
    <n v="0"/>
    <n v="0"/>
  </r>
  <r>
    <s v="None"/>
    <x v="4"/>
    <x v="63"/>
    <s v="TRC"/>
    <n v="0"/>
    <n v="0"/>
    <n v="0"/>
  </r>
  <r>
    <s v="None"/>
    <x v="4"/>
    <x v="64"/>
    <s v="TRC"/>
    <n v="0"/>
    <n v="0"/>
    <n v="0"/>
  </r>
  <r>
    <s v="None"/>
    <x v="4"/>
    <x v="65"/>
    <s v="TRC"/>
    <n v="0"/>
    <n v="0"/>
    <n v="0"/>
  </r>
  <r>
    <s v="None"/>
    <x v="4"/>
    <x v="66"/>
    <s v="TRC"/>
    <n v="0"/>
    <n v="0"/>
    <n v="0"/>
  </r>
  <r>
    <s v="None"/>
    <x v="4"/>
    <x v="67"/>
    <s v="TRC"/>
    <n v="0"/>
    <n v="0"/>
    <n v="0"/>
  </r>
  <r>
    <s v="None"/>
    <x v="4"/>
    <x v="68"/>
    <s v="TRC"/>
    <n v="0"/>
    <n v="0"/>
    <n v="0"/>
  </r>
  <r>
    <s v="None"/>
    <x v="4"/>
    <x v="69"/>
    <s v="TRC"/>
    <n v="0"/>
    <n v="0"/>
    <n v="0"/>
  </r>
  <r>
    <s v="None"/>
    <x v="4"/>
    <x v="70"/>
    <s v="TRC"/>
    <n v="0"/>
    <n v="0"/>
    <n v="0"/>
  </r>
  <r>
    <s v="None"/>
    <x v="4"/>
    <x v="71"/>
    <s v="TRC"/>
    <n v="0"/>
    <n v="0"/>
    <n v="0"/>
  </r>
  <r>
    <s v="None"/>
    <x v="4"/>
    <x v="72"/>
    <s v="TRC"/>
    <n v="0"/>
    <n v="0"/>
    <n v="0"/>
  </r>
  <r>
    <s v="None"/>
    <x v="4"/>
    <x v="73"/>
    <s v="TRC"/>
    <n v="0"/>
    <n v="0"/>
    <n v="0"/>
  </r>
  <r>
    <s v="None"/>
    <x v="4"/>
    <x v="74"/>
    <s v="TRC"/>
    <n v="0"/>
    <n v="0"/>
    <n v="0"/>
  </r>
  <r>
    <s v="None"/>
    <x v="4"/>
    <x v="75"/>
    <s v="TRC"/>
    <n v="0"/>
    <n v="0"/>
    <n v="0"/>
  </r>
  <r>
    <s v="None"/>
    <x v="4"/>
    <x v="76"/>
    <s v="TRC"/>
    <n v="0"/>
    <n v="0"/>
    <n v="0"/>
  </r>
  <r>
    <s v="None"/>
    <x v="4"/>
    <x v="77"/>
    <s v="TRC"/>
    <n v="116825.47598759367"/>
    <n v="116825.47598759367"/>
    <n v="116825.47598759367"/>
  </r>
  <r>
    <s v="None"/>
    <x v="4"/>
    <x v="78"/>
    <s v="TRC"/>
    <n v="0"/>
    <n v="0"/>
    <n v="0"/>
  </r>
  <r>
    <s v="None"/>
    <x v="4"/>
    <x v="79"/>
    <s v="TRC"/>
    <n v="0"/>
    <n v="0"/>
    <n v="0"/>
  </r>
  <r>
    <s v="None"/>
    <x v="4"/>
    <x v="80"/>
    <s v="TRC"/>
    <n v="0"/>
    <n v="0"/>
    <n v="0"/>
  </r>
  <r>
    <s v="None"/>
    <x v="4"/>
    <x v="81"/>
    <s v="TRC"/>
    <n v="0"/>
    <n v="0"/>
    <n v="0"/>
  </r>
  <r>
    <s v="None"/>
    <x v="4"/>
    <x v="82"/>
    <s v="TRC"/>
    <n v="342.82316949595452"/>
    <n v="342.82316949595452"/>
    <n v="342.82316949595452"/>
  </r>
  <r>
    <s v="None"/>
    <x v="4"/>
    <x v="83"/>
    <s v="TRC"/>
    <n v="0"/>
    <n v="0"/>
    <n v="0"/>
  </r>
  <r>
    <s v="None"/>
    <x v="4"/>
    <x v="84"/>
    <s v="TRC"/>
    <n v="0"/>
    <n v="0"/>
    <n v="0"/>
  </r>
  <r>
    <s v="None"/>
    <x v="4"/>
    <x v="85"/>
    <s v="TRC"/>
    <n v="0"/>
    <n v="0"/>
    <n v="0"/>
  </r>
  <r>
    <s v="None"/>
    <x v="4"/>
    <x v="86"/>
    <s v="TRC"/>
    <n v="1186213.3034124596"/>
    <n v="1186213.3034124596"/>
    <n v="1186213.3034124596"/>
  </r>
  <r>
    <s v="None"/>
    <x v="4"/>
    <x v="87"/>
    <s v="TRC"/>
    <n v="0"/>
    <n v="0"/>
    <n v="0"/>
  </r>
  <r>
    <s v="None"/>
    <x v="4"/>
    <x v="88"/>
    <s v="TRC"/>
    <n v="202811.7449054477"/>
    <n v="202811.7449054477"/>
    <n v="202811.7449054477"/>
  </r>
  <r>
    <s v="None"/>
    <x v="4"/>
    <x v="89"/>
    <s v="TRC"/>
    <n v="0"/>
    <n v="0"/>
    <n v="0"/>
  </r>
  <r>
    <s v="None"/>
    <x v="4"/>
    <x v="90"/>
    <s v="TRC"/>
    <n v="709.03123840066814"/>
    <n v="709.03123840066814"/>
    <n v="709.03123840066814"/>
  </r>
  <r>
    <s v="None"/>
    <x v="4"/>
    <x v="91"/>
    <s v="TRC"/>
    <n v="0"/>
    <n v="0"/>
    <n v="0"/>
  </r>
  <r>
    <s v="None"/>
    <x v="4"/>
    <x v="92"/>
    <s v="TRC"/>
    <n v="362645.98280814511"/>
    <n v="0"/>
    <n v="0"/>
  </r>
  <r>
    <s v="None"/>
    <x v="4"/>
    <x v="93"/>
    <s v="TRC"/>
    <n v="87943.60000000002"/>
    <n v="87943.60000000002"/>
    <n v="87943.60000000002"/>
  </r>
  <r>
    <s v="None"/>
    <x v="4"/>
    <x v="94"/>
    <s v="TRC"/>
    <n v="0"/>
    <n v="0"/>
    <n v="0"/>
  </r>
  <r>
    <s v="None"/>
    <x v="4"/>
    <x v="95"/>
    <s v="TRC"/>
    <n v="0"/>
    <n v="0"/>
    <n v="0"/>
  </r>
  <r>
    <s v="None"/>
    <x v="4"/>
    <x v="96"/>
    <s v="TRC"/>
    <n v="0"/>
    <n v="0"/>
    <n v="0"/>
  </r>
  <r>
    <s v="None"/>
    <x v="4"/>
    <x v="97"/>
    <s v="TRC"/>
    <n v="0"/>
    <n v="0"/>
    <n v="0"/>
  </r>
  <r>
    <s v="None"/>
    <x v="4"/>
    <x v="98"/>
    <s v="TRC"/>
    <n v="0"/>
    <n v="0"/>
    <n v="0"/>
  </r>
  <r>
    <s v="None"/>
    <x v="4"/>
    <x v="99"/>
    <s v="TRC"/>
    <n v="0"/>
    <n v="0"/>
    <n v="0"/>
  </r>
  <r>
    <s v="None"/>
    <x v="4"/>
    <x v="100"/>
    <s v="TRC"/>
    <n v="0"/>
    <n v="0"/>
    <n v="0"/>
  </r>
  <r>
    <s v="None"/>
    <x v="4"/>
    <x v="101"/>
    <s v="TRC"/>
    <n v="0"/>
    <n v="0"/>
    <n v="0"/>
  </r>
  <r>
    <s v="None"/>
    <x v="4"/>
    <x v="102"/>
    <s v="TRC"/>
    <n v="0"/>
    <n v="0"/>
    <n v="0"/>
  </r>
  <r>
    <s v="None"/>
    <x v="4"/>
    <x v="103"/>
    <s v="TRC"/>
    <n v="0"/>
    <n v="0"/>
    <n v="0"/>
  </r>
  <r>
    <s v="None"/>
    <x v="4"/>
    <x v="104"/>
    <s v="TRC"/>
    <n v="74770.480864942001"/>
    <n v="74770.480864942001"/>
    <n v="74770.480864942001"/>
  </r>
  <r>
    <s v="None"/>
    <x v="4"/>
    <x v="105"/>
    <s v="TRC"/>
    <n v="39462.732689585537"/>
    <n v="39462.732689585551"/>
    <n v="39462.732689585544"/>
  </r>
  <r>
    <s v="None"/>
    <x v="4"/>
    <x v="106"/>
    <s v="TRC"/>
    <n v="0"/>
    <n v="0"/>
    <n v="0"/>
  </r>
  <r>
    <s v="None"/>
    <x v="4"/>
    <x v="107"/>
    <s v="TRC"/>
    <n v="0"/>
    <n v="0"/>
    <n v="0"/>
  </r>
  <r>
    <s v="None"/>
    <x v="4"/>
    <x v="108"/>
    <s v="TRC"/>
    <n v="0"/>
    <n v="0"/>
    <n v="0"/>
  </r>
  <r>
    <s v="None"/>
    <x v="4"/>
    <x v="109"/>
    <s v="TRC"/>
    <n v="3027.6040848445577"/>
    <n v="3027.6040848445577"/>
    <n v="3027.6040848445577"/>
  </r>
  <r>
    <s v="None"/>
    <x v="4"/>
    <x v="110"/>
    <s v="TRC"/>
    <n v="0"/>
    <n v="0"/>
    <n v="0"/>
  </r>
  <r>
    <s v="None"/>
    <x v="4"/>
    <x v="111"/>
    <s v="TRC"/>
    <n v="0"/>
    <n v="0"/>
    <n v="0"/>
  </r>
  <r>
    <s v="None"/>
    <x v="4"/>
    <x v="112"/>
    <s v="TRC"/>
    <n v="0"/>
    <n v="0"/>
    <n v="0"/>
  </r>
  <r>
    <s v="None"/>
    <x v="4"/>
    <x v="113"/>
    <s v="TRC"/>
    <n v="0"/>
    <n v="0"/>
    <n v="0"/>
  </r>
  <r>
    <s v="None"/>
    <x v="4"/>
    <x v="114"/>
    <s v="TRC"/>
    <n v="0"/>
    <n v="0"/>
    <n v="0"/>
  </r>
  <r>
    <s v="None"/>
    <x v="4"/>
    <x v="115"/>
    <s v="TRC"/>
    <n v="0"/>
    <n v="0"/>
    <n v="0"/>
  </r>
  <r>
    <s v="None"/>
    <x v="4"/>
    <x v="116"/>
    <s v="TRC"/>
    <n v="0"/>
    <n v="0"/>
    <n v="0"/>
  </r>
  <r>
    <s v="None"/>
    <x v="4"/>
    <x v="117"/>
    <s v="TRC"/>
    <n v="0"/>
    <n v="0"/>
    <n v="0"/>
  </r>
  <r>
    <s v="None"/>
    <x v="4"/>
    <x v="118"/>
    <s v="TRC"/>
    <n v="0"/>
    <n v="0"/>
    <n v="0"/>
  </r>
  <r>
    <s v="None"/>
    <x v="4"/>
    <x v="119"/>
    <s v="TRC"/>
    <n v="0"/>
    <n v="0"/>
    <n v="0"/>
  </r>
  <r>
    <s v="None"/>
    <x v="4"/>
    <x v="120"/>
    <s v="TRC"/>
    <n v="0"/>
    <n v="0"/>
    <n v="0"/>
  </r>
  <r>
    <s v="None"/>
    <x v="4"/>
    <x v="121"/>
    <s v="TRC"/>
    <n v="0"/>
    <n v="0"/>
    <n v="0"/>
  </r>
  <r>
    <s v="None"/>
    <x v="4"/>
    <x v="122"/>
    <s v="TRC"/>
    <n v="0"/>
    <n v="0"/>
    <n v="0"/>
  </r>
  <r>
    <s v="None"/>
    <x v="4"/>
    <x v="123"/>
    <s v="TRC"/>
    <n v="2888.2448628386364"/>
    <n v="2888.2448628386364"/>
    <n v="2888.2448628386364"/>
  </r>
  <r>
    <s v="None"/>
    <x v="4"/>
    <x v="124"/>
    <s v="TRC"/>
    <n v="38182.597086726775"/>
    <n v="38182.597086726775"/>
    <n v="38182.597086726775"/>
  </r>
  <r>
    <s v="None"/>
    <x v="4"/>
    <x v="125"/>
    <s v="TRC"/>
    <n v="0"/>
    <n v="0"/>
    <n v="0"/>
  </r>
  <r>
    <s v="None"/>
    <x v="4"/>
    <x v="126"/>
    <s v="TRC"/>
    <n v="0"/>
    <n v="0"/>
    <n v="0"/>
  </r>
  <r>
    <s v="None"/>
    <x v="4"/>
    <x v="127"/>
    <s v="TRC"/>
    <n v="0"/>
    <n v="0"/>
    <n v="0"/>
  </r>
  <r>
    <s v="None"/>
    <x v="4"/>
    <x v="128"/>
    <s v="TRC"/>
    <n v="0"/>
    <n v="0"/>
    <n v="0"/>
  </r>
  <r>
    <s v="None"/>
    <x v="4"/>
    <x v="129"/>
    <s v="TRC"/>
    <n v="0"/>
    <n v="0"/>
    <n v="0"/>
  </r>
  <r>
    <s v="None"/>
    <x v="4"/>
    <x v="130"/>
    <s v="TRC"/>
    <n v="0"/>
    <n v="0"/>
    <n v="0"/>
  </r>
  <r>
    <s v="None"/>
    <x v="4"/>
    <x v="131"/>
    <s v="TRC"/>
    <n v="159859.30932863487"/>
    <n v="159859.30932863487"/>
    <n v="159859.30932863487"/>
  </r>
  <r>
    <s v="None"/>
    <x v="4"/>
    <x v="132"/>
    <s v="TRC"/>
    <n v="86817.21000934788"/>
    <n v="86817.21000934788"/>
    <n v="86817.21000934788"/>
  </r>
  <r>
    <s v="None"/>
    <x v="4"/>
    <x v="133"/>
    <s v="TRC"/>
    <n v="591234.75089418376"/>
    <n v="591234.75089418376"/>
    <n v="591234.75089418376"/>
  </r>
  <r>
    <s v="None"/>
    <x v="4"/>
    <x v="134"/>
    <s v="TRC"/>
    <n v="740470.77011188236"/>
    <n v="740470.77011188236"/>
    <n v="740470.77011188236"/>
  </r>
  <r>
    <s v="None"/>
    <x v="4"/>
    <x v="135"/>
    <s v="TRC"/>
    <n v="483825.05588830268"/>
    <n v="483825.05588830274"/>
    <n v="483825.05588830274"/>
  </r>
  <r>
    <s v="None"/>
    <x v="4"/>
    <x v="136"/>
    <s v="TRC"/>
    <n v="219677.83655102749"/>
    <n v="219677.83655102743"/>
    <n v="219677.83655102743"/>
  </r>
  <r>
    <s v="None"/>
    <x v="4"/>
    <x v="137"/>
    <s v="TRC"/>
    <n v="245.1025038137403"/>
    <n v="245.1025038137403"/>
    <n v="245.1025038137403"/>
  </r>
  <r>
    <s v="None"/>
    <x v="4"/>
    <x v="138"/>
    <s v="TRC"/>
    <n v="41829.193300852923"/>
    <n v="41829.193300852923"/>
    <n v="41829.193300852923"/>
  </r>
  <r>
    <s v="None"/>
    <x v="4"/>
    <x v="139"/>
    <s v="TRC"/>
    <n v="0"/>
    <n v="0"/>
    <n v="0"/>
  </r>
  <r>
    <s v="None"/>
    <x v="4"/>
    <x v="140"/>
    <s v="TRC"/>
    <n v="0"/>
    <n v="0"/>
    <n v="0"/>
  </r>
  <r>
    <s v="None"/>
    <x v="4"/>
    <x v="141"/>
    <s v="TRC"/>
    <n v="0"/>
    <n v="0"/>
    <n v="0"/>
  </r>
  <r>
    <s v="None"/>
    <x v="4"/>
    <x v="142"/>
    <s v="TRC"/>
    <n v="0"/>
    <n v="0"/>
    <n v="0"/>
  </r>
  <r>
    <s v="None"/>
    <x v="4"/>
    <x v="143"/>
    <s v="TRC"/>
    <n v="0"/>
    <n v="0"/>
    <n v="0"/>
  </r>
  <r>
    <s v="None"/>
    <x v="4"/>
    <x v="144"/>
    <s v="TRC"/>
    <n v="0"/>
    <n v="0"/>
    <n v="0"/>
  </r>
  <r>
    <s v="None"/>
    <x v="4"/>
    <x v="145"/>
    <s v="TRC"/>
    <n v="0"/>
    <n v="0"/>
    <n v="0"/>
  </r>
  <r>
    <s v="None"/>
    <x v="4"/>
    <x v="146"/>
    <s v="TRC"/>
    <n v="0"/>
    <n v="0"/>
    <n v="0"/>
  </r>
  <r>
    <s v="None"/>
    <x v="4"/>
    <x v="147"/>
    <s v="TRC"/>
    <n v="0"/>
    <n v="0"/>
    <n v="0"/>
  </r>
  <r>
    <s v="None"/>
    <x v="4"/>
    <x v="148"/>
    <s v="TRC"/>
    <n v="0"/>
    <n v="0"/>
    <n v="0"/>
  </r>
  <r>
    <s v="None"/>
    <x v="4"/>
    <x v="149"/>
    <s v="TRC"/>
    <n v="0"/>
    <n v="0"/>
    <n v="0"/>
  </r>
  <r>
    <s v="None"/>
    <x v="4"/>
    <x v="150"/>
    <s v="TRC"/>
    <n v="0"/>
    <n v="0"/>
    <n v="0"/>
  </r>
  <r>
    <s v="None"/>
    <x v="4"/>
    <x v="151"/>
    <s v="TRC"/>
    <n v="0"/>
    <n v="0"/>
    <n v="0"/>
  </r>
  <r>
    <s v="None"/>
    <x v="4"/>
    <x v="152"/>
    <s v="TRC"/>
    <n v="0"/>
    <n v="0"/>
    <n v="0"/>
  </r>
  <r>
    <s v="None"/>
    <x v="4"/>
    <x v="153"/>
    <s v="TRC"/>
    <n v="0"/>
    <n v="0"/>
    <n v="0"/>
  </r>
  <r>
    <s v="None"/>
    <x v="4"/>
    <x v="154"/>
    <s v="TRC"/>
    <n v="0"/>
    <n v="0"/>
    <n v="0"/>
  </r>
  <r>
    <s v="None"/>
    <x v="4"/>
    <x v="155"/>
    <s v="TRC"/>
    <n v="0"/>
    <n v="0"/>
    <n v="0"/>
  </r>
  <r>
    <s v="None"/>
    <x v="4"/>
    <x v="156"/>
    <s v="TRC"/>
    <n v="0"/>
    <n v="0"/>
    <n v="0"/>
  </r>
  <r>
    <s v="None"/>
    <x v="4"/>
    <x v="157"/>
    <s v="TRC"/>
    <n v="0"/>
    <n v="0"/>
    <n v="0"/>
  </r>
  <r>
    <s v="None"/>
    <x v="4"/>
    <x v="158"/>
    <s v="TRC"/>
    <n v="5874.0234926856783"/>
    <n v="5874.0234926856783"/>
    <n v="5874.0234926856783"/>
  </r>
  <r>
    <s v="None"/>
    <x v="4"/>
    <x v="159"/>
    <s v="TRC"/>
    <n v="0"/>
    <n v="0"/>
    <n v="0"/>
  </r>
  <r>
    <s v="None"/>
    <x v="4"/>
    <x v="160"/>
    <s v="TRC"/>
    <n v="1488721.5102531281"/>
    <n v="1349426.5102531281"/>
    <n v="1349426.5102531281"/>
  </r>
  <r>
    <s v="None"/>
    <x v="4"/>
    <x v="161"/>
    <s v="TRC"/>
    <n v="0"/>
    <n v="0"/>
    <n v="0"/>
  </r>
  <r>
    <s v="None"/>
    <x v="4"/>
    <x v="162"/>
    <s v="TRC"/>
    <n v="0"/>
    <n v="0"/>
    <n v="0"/>
  </r>
  <r>
    <s v="None"/>
    <x v="4"/>
    <x v="163"/>
    <s v="TRC"/>
    <n v="0"/>
    <n v="0"/>
    <n v="0"/>
  </r>
  <r>
    <s v="None"/>
    <x v="4"/>
    <x v="164"/>
    <s v="TRC"/>
    <n v="0"/>
    <n v="0"/>
    <n v="0"/>
  </r>
  <r>
    <s v="None"/>
    <x v="4"/>
    <x v="165"/>
    <s v="TRC"/>
    <n v="0"/>
    <n v="0"/>
    <n v="0"/>
  </r>
  <r>
    <s v="None"/>
    <x v="4"/>
    <x v="166"/>
    <s v="TRC"/>
    <n v="0"/>
    <n v="0"/>
    <n v="0"/>
  </r>
  <r>
    <s v="None"/>
    <x v="4"/>
    <x v="167"/>
    <s v="TRC"/>
    <n v="5750.7838692449441"/>
    <n v="5750.7838692449441"/>
    <n v="5750.7838692449441"/>
  </r>
  <r>
    <s v="None"/>
    <x v="4"/>
    <x v="168"/>
    <s v="TRC"/>
    <n v="290078.33161643817"/>
    <n v="290078.33161643817"/>
    <n v="290078.33161643817"/>
  </r>
  <r>
    <s v="None"/>
    <x v="4"/>
    <x v="169"/>
    <s v="TRC"/>
    <n v="0"/>
    <n v="3699.1720361000698"/>
    <n v="5404.5632432589164"/>
  </r>
  <r>
    <s v="None"/>
    <x v="4"/>
    <x v="170"/>
    <s v="TRC"/>
    <n v="2437.0968179580236"/>
    <n v="0"/>
    <n v="1108.4392955228307"/>
  </r>
  <r>
    <s v="None"/>
    <x v="4"/>
    <x v="171"/>
    <s v="TRC"/>
    <n v="0"/>
    <n v="0"/>
    <n v="0"/>
  </r>
  <r>
    <s v="None"/>
    <x v="4"/>
    <x v="172"/>
    <s v="TRC"/>
    <n v="4531.1717542666074"/>
    <n v="4531.1717542666065"/>
    <n v="4531.1717542666065"/>
  </r>
  <r>
    <s v="None"/>
    <x v="4"/>
    <x v="173"/>
    <s v="TRC"/>
    <n v="9588.7687496218623"/>
    <n v="9588.7687496218605"/>
    <n v="9588.7687496218605"/>
  </r>
  <r>
    <s v="None"/>
    <x v="4"/>
    <x v="174"/>
    <s v="TRC"/>
    <n v="159943.72373145394"/>
    <n v="159943.72373145394"/>
    <n v="159943.72373145394"/>
  </r>
  <r>
    <s v="None"/>
    <x v="4"/>
    <x v="175"/>
    <s v="TRC"/>
    <n v="0"/>
    <n v="0"/>
    <n v="0"/>
  </r>
  <r>
    <s v="None"/>
    <x v="4"/>
    <x v="176"/>
    <s v="TRC"/>
    <n v="0"/>
    <n v="0"/>
    <n v="0"/>
  </r>
  <r>
    <s v="None"/>
    <x v="4"/>
    <x v="177"/>
    <s v="TRC"/>
    <n v="0"/>
    <n v="0"/>
    <n v="0"/>
  </r>
  <r>
    <s v="None"/>
    <x v="4"/>
    <x v="178"/>
    <s v="TRC"/>
    <n v="0"/>
    <n v="0"/>
    <n v="0"/>
  </r>
  <r>
    <s v="None"/>
    <x v="4"/>
    <x v="179"/>
    <s v="TRC"/>
    <n v="0"/>
    <n v="0"/>
    <n v="0"/>
  </r>
  <r>
    <s v="None"/>
    <x v="4"/>
    <x v="180"/>
    <s v="TRC"/>
    <n v="2273709.1199999996"/>
    <n v="2273709.1199999996"/>
    <n v="2273709.1199999996"/>
  </r>
  <r>
    <s v="None"/>
    <x v="4"/>
    <x v="181"/>
    <s v="TRC"/>
    <n v="190741.76000000004"/>
    <n v="190741.76000000004"/>
    <n v="190741.76000000004"/>
  </r>
  <r>
    <s v="None"/>
    <x v="4"/>
    <x v="182"/>
    <s v="TRC"/>
    <n v="0"/>
    <n v="0"/>
    <n v="0"/>
  </r>
  <r>
    <s v="None"/>
    <x v="4"/>
    <x v="183"/>
    <s v="TRC"/>
    <n v="0"/>
    <n v="0"/>
    <n v="0"/>
  </r>
  <r>
    <s v="None"/>
    <x v="4"/>
    <x v="184"/>
    <s v="TRC"/>
    <n v="0"/>
    <n v="0"/>
    <n v="0"/>
  </r>
  <r>
    <s v="None"/>
    <x v="4"/>
    <x v="185"/>
    <s v="TRC"/>
    <n v="0"/>
    <n v="0"/>
    <n v="0"/>
  </r>
  <r>
    <s v="None"/>
    <x v="4"/>
    <x v="186"/>
    <s v="TRC"/>
    <n v="0"/>
    <n v="0"/>
    <n v="0"/>
  </r>
  <r>
    <s v="None"/>
    <x v="4"/>
    <x v="187"/>
    <s v="TRC"/>
    <n v="0"/>
    <n v="0"/>
    <n v="0"/>
  </r>
  <r>
    <s v="None"/>
    <x v="4"/>
    <x v="188"/>
    <s v="TRC"/>
    <n v="5623.9509463230643"/>
    <n v="5623.9509463230643"/>
    <n v="5623.9509463230643"/>
  </r>
  <r>
    <s v="None"/>
    <x v="4"/>
    <x v="189"/>
    <s v="TRC"/>
    <n v="10737.451289280531"/>
    <n v="10737.451289280531"/>
    <n v="10737.451289280531"/>
  </r>
  <r>
    <s v="None"/>
    <x v="4"/>
    <x v="190"/>
    <s v="TRC"/>
    <n v="0"/>
    <n v="0"/>
    <n v="0"/>
  </r>
  <r>
    <s v="None"/>
    <x v="4"/>
    <x v="191"/>
    <s v="TRC"/>
    <n v="343009.81431082531"/>
    <n v="343009.81431082543"/>
    <n v="343009.81431082543"/>
  </r>
  <r>
    <s v="None"/>
    <x v="4"/>
    <x v="192"/>
    <s v="TRC"/>
    <n v="3728.6928090389697"/>
    <n v="3554.5320090389696"/>
    <n v="3467.4516090389698"/>
  </r>
  <r>
    <s v="None"/>
    <x v="4"/>
    <x v="193"/>
    <s v="TRC"/>
    <n v="413676.59362682671"/>
    <n v="413676.59362682671"/>
    <n v="413676.59362682671"/>
  </r>
  <r>
    <s v="None"/>
    <x v="4"/>
    <x v="194"/>
    <s v="TRC"/>
    <n v="114109.0408932438"/>
    <n v="107777.08437150464"/>
    <n v="104611.1061106351"/>
  </r>
  <r>
    <s v="None"/>
    <x v="4"/>
    <x v="195"/>
    <s v="TRC"/>
    <n v="4143.0773894926697"/>
    <n v="4143.0773894926697"/>
    <n v="4143.0773894926697"/>
  </r>
  <r>
    <s v="None"/>
    <x v="4"/>
    <x v="196"/>
    <s v="TRC"/>
    <n v="0"/>
    <n v="0"/>
    <n v="0"/>
  </r>
  <r>
    <s v="None"/>
    <x v="4"/>
    <x v="197"/>
    <s v="TRC"/>
    <n v="0"/>
    <n v="0"/>
    <n v="0"/>
  </r>
  <r>
    <s v="None"/>
    <x v="4"/>
    <x v="198"/>
    <s v="TRC"/>
    <n v="0"/>
    <n v="0"/>
    <n v="0"/>
  </r>
  <r>
    <s v="None"/>
    <x v="4"/>
    <x v="199"/>
    <s v="TRC"/>
    <n v="184624.85360523502"/>
    <n v="185962.30734731676"/>
    <n v="187953.18303675068"/>
  </r>
  <r>
    <s v="None"/>
    <x v="4"/>
    <x v="200"/>
    <s v="TRC"/>
    <n v="0"/>
    <n v="0"/>
    <n v="0"/>
  </r>
  <r>
    <s v="None"/>
    <x v="4"/>
    <x v="201"/>
    <s v="TRC"/>
    <n v="0"/>
    <n v="0"/>
    <n v="0"/>
  </r>
  <r>
    <s v="None"/>
    <x v="4"/>
    <x v="202"/>
    <s v="TRC"/>
    <n v="536748.16748563189"/>
    <n v="536748.16748563189"/>
    <n v="536748.16748563189"/>
  </r>
  <r>
    <s v="None"/>
    <x v="4"/>
    <x v="203"/>
    <s v="TRC"/>
    <n v="84340.81335292125"/>
    <n v="84340.81335292125"/>
    <n v="84340.81335292125"/>
  </r>
  <r>
    <s v="None"/>
    <x v="4"/>
    <x v="204"/>
    <s v="TRC"/>
    <n v="0"/>
    <n v="0"/>
    <n v="0"/>
  </r>
  <r>
    <s v="None"/>
    <x v="4"/>
    <x v="205"/>
    <s v="TRC"/>
    <n v="0"/>
    <n v="0"/>
    <n v="0"/>
  </r>
  <r>
    <s v="None"/>
    <x v="4"/>
    <x v="206"/>
    <s v="TRC"/>
    <n v="199704.38611630333"/>
    <n v="158024.38611630336"/>
    <n v="158024.38611630336"/>
  </r>
  <r>
    <s v="None"/>
    <x v="4"/>
    <x v="207"/>
    <s v="TRC"/>
    <n v="0"/>
    <n v="0"/>
    <n v="0"/>
  </r>
  <r>
    <s v="None"/>
    <x v="4"/>
    <x v="208"/>
    <s v="TRC"/>
    <n v="0"/>
    <n v="0"/>
    <n v="0"/>
  </r>
  <r>
    <s v="None"/>
    <x v="4"/>
    <x v="209"/>
    <s v="TRC"/>
    <n v="156849.22404235025"/>
    <n v="134849.22404235025"/>
    <n v="134849.22404235025"/>
  </r>
  <r>
    <s v="None"/>
    <x v="4"/>
    <x v="210"/>
    <s v="TRC"/>
    <n v="0"/>
    <n v="0"/>
    <n v="0"/>
  </r>
  <r>
    <s v="None"/>
    <x v="4"/>
    <x v="211"/>
    <s v="TRC"/>
    <n v="9063.5592790546871"/>
    <n v="9063.5592790546871"/>
    <n v="9063.5592790546871"/>
  </r>
  <r>
    <s v="None"/>
    <x v="4"/>
    <x v="212"/>
    <s v="TRC"/>
    <n v="0"/>
    <n v="0"/>
    <n v="0"/>
  </r>
  <r>
    <s v="None"/>
    <x v="4"/>
    <x v="213"/>
    <s v="TRC"/>
    <n v="0"/>
    <n v="0"/>
    <n v="0"/>
  </r>
  <r>
    <s v="None"/>
    <x v="4"/>
    <x v="214"/>
    <s v="TRC"/>
    <n v="0"/>
    <n v="0"/>
    <n v="0"/>
  </r>
  <r>
    <s v="None"/>
    <x v="4"/>
    <x v="215"/>
    <s v="TRC"/>
    <n v="0"/>
    <n v="0"/>
    <n v="0"/>
  </r>
  <r>
    <s v="None"/>
    <x v="4"/>
    <x v="216"/>
    <s v="TRC"/>
    <n v="0"/>
    <n v="0"/>
    <n v="0"/>
  </r>
  <r>
    <s v="None"/>
    <x v="4"/>
    <x v="217"/>
    <s v="TRC"/>
    <n v="0"/>
    <n v="0"/>
    <n v="0"/>
  </r>
  <r>
    <s v="None"/>
    <x v="4"/>
    <x v="218"/>
    <s v="TRC"/>
    <n v="0"/>
    <n v="0"/>
    <n v="0"/>
  </r>
  <r>
    <s v="None"/>
    <x v="4"/>
    <x v="219"/>
    <s v="TRC"/>
    <n v="0"/>
    <n v="0"/>
    <n v="0"/>
  </r>
  <r>
    <s v="None"/>
    <x v="4"/>
    <x v="220"/>
    <s v="TRC"/>
    <n v="0"/>
    <n v="0"/>
    <n v="0"/>
  </r>
  <r>
    <s v="None"/>
    <x v="4"/>
    <x v="221"/>
    <s v="TRC"/>
    <n v="0"/>
    <n v="0"/>
    <n v="0"/>
  </r>
  <r>
    <s v="None"/>
    <x v="4"/>
    <x v="222"/>
    <s v="TRC"/>
    <n v="0"/>
    <n v="0"/>
    <n v="0"/>
  </r>
  <r>
    <s v="None"/>
    <x v="4"/>
    <x v="223"/>
    <s v="TRC"/>
    <n v="0"/>
    <n v="0"/>
    <n v="0"/>
  </r>
  <r>
    <s v="None"/>
    <x v="4"/>
    <x v="224"/>
    <s v="TRC"/>
    <n v="0"/>
    <n v="0"/>
    <n v="0"/>
  </r>
  <r>
    <s v="None"/>
    <x v="4"/>
    <x v="225"/>
    <s v="TRC"/>
    <n v="0"/>
    <n v="0"/>
    <n v="0"/>
  </r>
  <r>
    <s v="None"/>
    <x v="4"/>
    <x v="226"/>
    <s v="TRC"/>
    <n v="0"/>
    <n v="0"/>
    <n v="0"/>
  </r>
  <r>
    <s v="None"/>
    <x v="4"/>
    <x v="227"/>
    <s v="TRC"/>
    <n v="0"/>
    <n v="0"/>
    <n v="0"/>
  </r>
  <r>
    <s v="None"/>
    <x v="4"/>
    <x v="228"/>
    <s v="TRC"/>
    <n v="0"/>
    <n v="0"/>
    <n v="0"/>
  </r>
  <r>
    <s v="None"/>
    <x v="4"/>
    <x v="229"/>
    <s v="TRC"/>
    <n v="0"/>
    <n v="0"/>
    <n v="0"/>
  </r>
  <r>
    <s v="None"/>
    <x v="4"/>
    <x v="230"/>
    <s v="TRC"/>
    <n v="0"/>
    <n v="0"/>
    <n v="0"/>
  </r>
  <r>
    <s v="None"/>
    <x v="4"/>
    <x v="231"/>
    <s v="TRC"/>
    <n v="42999.59127287507"/>
    <n v="42999.59127287507"/>
    <n v="42999.59127287507"/>
  </r>
  <r>
    <s v="None"/>
    <x v="4"/>
    <x v="232"/>
    <s v="TRC"/>
    <n v="264089.95091708546"/>
    <n v="264089.95091708546"/>
    <n v="264089.95091708546"/>
  </r>
  <r>
    <s v="None"/>
    <x v="4"/>
    <x v="233"/>
    <s v="TRC"/>
    <n v="261105.64555059315"/>
    <n v="261105.64555059315"/>
    <n v="261105.64555059315"/>
  </r>
  <r>
    <s v="None"/>
    <x v="4"/>
    <x v="234"/>
    <s v="TRC"/>
    <n v="292910.45781004126"/>
    <n v="292910.45781004126"/>
    <n v="292910.45781004126"/>
  </r>
  <r>
    <s v="None"/>
    <x v="4"/>
    <x v="235"/>
    <s v="TRC"/>
    <n v="338894.35444940848"/>
    <n v="338894.35444940848"/>
    <n v="338894.35444940848"/>
  </r>
  <r>
    <s v="None"/>
    <x v="4"/>
    <x v="236"/>
    <s v="TRC"/>
    <n v="18884.138207019918"/>
    <n v="18884.138207019922"/>
    <n v="18884.138207019922"/>
  </r>
  <r>
    <s v="None"/>
    <x v="4"/>
    <x v="237"/>
    <s v="TRC"/>
    <n v="0"/>
    <n v="0"/>
    <n v="0"/>
  </r>
  <r>
    <s v="None"/>
    <x v="4"/>
    <x v="238"/>
    <s v="TRC"/>
    <n v="0"/>
    <n v="0"/>
    <n v="0"/>
  </r>
  <r>
    <s v="None"/>
    <x v="4"/>
    <x v="239"/>
    <s v="TRC"/>
    <n v="0"/>
    <n v="0"/>
    <n v="0"/>
  </r>
  <r>
    <s v="None"/>
    <x v="4"/>
    <x v="240"/>
    <s v="TRC"/>
    <n v="0"/>
    <n v="0"/>
    <n v="0"/>
  </r>
  <r>
    <s v="None"/>
    <x v="4"/>
    <x v="241"/>
    <s v="TRC"/>
    <n v="0"/>
    <n v="0"/>
    <n v="0"/>
  </r>
  <r>
    <s v="None"/>
    <x v="4"/>
    <x v="242"/>
    <s v="TRC"/>
    <n v="0"/>
    <n v="0"/>
    <n v="0"/>
  </r>
  <r>
    <s v="None"/>
    <x v="4"/>
    <x v="243"/>
    <s v="TRC"/>
    <n v="280196.9669399113"/>
    <n v="280196.9669399113"/>
    <n v="280196.9669399113"/>
  </r>
  <r>
    <s v="None"/>
    <x v="4"/>
    <x v="244"/>
    <s v="TRC"/>
    <n v="0"/>
    <n v="0"/>
    <n v="0"/>
  </r>
  <r>
    <s v="None"/>
    <x v="4"/>
    <x v="245"/>
    <s v="TRC"/>
    <n v="0"/>
    <n v="0"/>
    <n v="0"/>
  </r>
  <r>
    <s v="None"/>
    <x v="4"/>
    <x v="246"/>
    <s v="TRC"/>
    <n v="0"/>
    <n v="0"/>
    <n v="0"/>
  </r>
  <r>
    <s v="None"/>
    <x v="4"/>
    <x v="247"/>
    <s v="TRC"/>
    <n v="0"/>
    <n v="0"/>
    <n v="0"/>
  </r>
  <r>
    <s v="None"/>
    <x v="4"/>
    <x v="248"/>
    <s v="TRC"/>
    <n v="0"/>
    <n v="0"/>
    <n v="0"/>
  </r>
  <r>
    <s v="None"/>
    <x v="4"/>
    <x v="249"/>
    <s v="TRC"/>
    <n v="0"/>
    <n v="0"/>
    <n v="0"/>
  </r>
  <r>
    <s v="None"/>
    <x v="4"/>
    <x v="250"/>
    <s v="TRC"/>
    <n v="0"/>
    <n v="0"/>
    <n v="0"/>
  </r>
  <r>
    <s v="None"/>
    <x v="4"/>
    <x v="251"/>
    <s v="TRC"/>
    <n v="0"/>
    <n v="0"/>
    <n v="0"/>
  </r>
  <r>
    <s v="None"/>
    <x v="4"/>
    <x v="252"/>
    <s v="TRC"/>
    <n v="0"/>
    <n v="0"/>
    <n v="0"/>
  </r>
  <r>
    <s v="None"/>
    <x v="4"/>
    <x v="253"/>
    <s v="TRC"/>
    <n v="0"/>
    <n v="0"/>
    <n v="0"/>
  </r>
  <r>
    <s v="None"/>
    <x v="4"/>
    <x v="254"/>
    <s v="TRC"/>
    <n v="0"/>
    <n v="0"/>
    <n v="0"/>
  </r>
  <r>
    <s v="None"/>
    <x v="4"/>
    <x v="255"/>
    <s v="TRC"/>
    <n v="0"/>
    <n v="0"/>
    <n v="0"/>
  </r>
  <r>
    <s v="None"/>
    <x v="4"/>
    <x v="256"/>
    <s v="TRC"/>
    <n v="0"/>
    <n v="0"/>
    <n v="0"/>
  </r>
  <r>
    <s v="None"/>
    <x v="4"/>
    <x v="257"/>
    <s v="TRC"/>
    <n v="0"/>
    <n v="0"/>
    <n v="0"/>
  </r>
  <r>
    <s v="None"/>
    <x v="4"/>
    <x v="258"/>
    <s v="TRC"/>
    <n v="0"/>
    <n v="0"/>
    <n v="0"/>
  </r>
  <r>
    <s v="None"/>
    <x v="4"/>
    <x v="259"/>
    <s v="TRC"/>
    <n v="0"/>
    <n v="0"/>
    <n v="0"/>
  </r>
  <r>
    <s v="None"/>
    <x v="4"/>
    <x v="260"/>
    <s v="TRC"/>
    <n v="29521.34047746889"/>
    <n v="29521.34047746889"/>
    <n v="29521.34047746889"/>
  </r>
  <r>
    <s v="None"/>
    <x v="4"/>
    <x v="261"/>
    <s v="TRC"/>
    <n v="597311.75520000001"/>
    <n v="597311.75520000001"/>
    <n v="597311.75520000001"/>
  </r>
  <r>
    <s v="None"/>
    <x v="4"/>
    <x v="262"/>
    <s v="TRC"/>
    <n v="0"/>
    <n v="0"/>
    <n v="0"/>
  </r>
  <r>
    <s v="None"/>
    <x v="4"/>
    <x v="263"/>
    <s v="TRC"/>
    <n v="0"/>
    <n v="0"/>
    <n v="0"/>
  </r>
  <r>
    <s v="None"/>
    <x v="4"/>
    <x v="264"/>
    <s v="TRC"/>
    <n v="149351.12126129819"/>
    <n v="153378.31472956645"/>
    <n v="158096.55236304112"/>
  </r>
  <r>
    <s v="None"/>
    <x v="4"/>
    <x v="265"/>
    <s v="TRC"/>
    <n v="0"/>
    <n v="0"/>
    <n v="0"/>
  </r>
  <r>
    <s v="None"/>
    <x v="4"/>
    <x v="266"/>
    <s v="TRC"/>
    <n v="0"/>
    <n v="0"/>
    <n v="0"/>
  </r>
  <r>
    <s v="None"/>
    <x v="4"/>
    <x v="267"/>
    <s v="TRC"/>
    <n v="0"/>
    <n v="0"/>
    <n v="0"/>
  </r>
  <r>
    <s v="None"/>
    <x v="4"/>
    <x v="268"/>
    <s v="TRC"/>
    <n v="0"/>
    <n v="0"/>
    <n v="0"/>
  </r>
  <r>
    <s v="None"/>
    <x v="4"/>
    <x v="269"/>
    <s v="TRC"/>
    <n v="0"/>
    <n v="0"/>
    <n v="0"/>
  </r>
  <r>
    <s v="None"/>
    <x v="4"/>
    <x v="270"/>
    <s v="TRC"/>
    <n v="0"/>
    <n v="0"/>
    <n v="0"/>
  </r>
  <r>
    <s v="None"/>
    <x v="4"/>
    <x v="271"/>
    <s v="TRC"/>
    <n v="0"/>
    <n v="0"/>
    <n v="0"/>
  </r>
  <r>
    <s v="None"/>
    <x v="4"/>
    <x v="272"/>
    <s v="TRC"/>
    <n v="0"/>
    <n v="0"/>
    <n v="0"/>
  </r>
  <r>
    <s v="None"/>
    <x v="4"/>
    <x v="273"/>
    <s v="TRC"/>
    <n v="0"/>
    <n v="0"/>
    <n v="0"/>
  </r>
  <r>
    <s v="None"/>
    <x v="4"/>
    <x v="274"/>
    <s v="TRC"/>
    <n v="0"/>
    <n v="0"/>
    <n v="0"/>
  </r>
  <r>
    <s v="None"/>
    <x v="4"/>
    <x v="275"/>
    <s v="TRC"/>
    <n v="0"/>
    <n v="0"/>
    <n v="0"/>
  </r>
  <r>
    <s v="None"/>
    <x v="4"/>
    <x v="276"/>
    <s v="TRC"/>
    <n v="0"/>
    <n v="0"/>
    <n v="0"/>
  </r>
  <r>
    <s v="None"/>
    <x v="4"/>
    <x v="277"/>
    <s v="TRC"/>
    <n v="0"/>
    <n v="0"/>
    <n v="0"/>
  </r>
  <r>
    <s v="None"/>
    <x v="4"/>
    <x v="278"/>
    <s v="TRC"/>
    <n v="0"/>
    <n v="0"/>
    <n v="0"/>
  </r>
  <r>
    <s v="None"/>
    <x v="4"/>
    <x v="279"/>
    <s v="TRC"/>
    <n v="0"/>
    <n v="0"/>
    <n v="0"/>
  </r>
  <r>
    <s v="None"/>
    <x v="4"/>
    <x v="280"/>
    <s v="TRC"/>
    <n v="47722.921232404013"/>
    <n v="47722.921232404013"/>
    <n v="47722.921232404013"/>
  </r>
  <r>
    <s v="None"/>
    <x v="4"/>
    <x v="281"/>
    <s v="TRC"/>
    <n v="0"/>
    <n v="0"/>
    <n v="0"/>
  </r>
  <r>
    <s v="None"/>
    <x v="4"/>
    <x v="282"/>
    <s v="TRC"/>
    <n v="78723.627211525571"/>
    <n v="78723.627211525571"/>
    <n v="78723.627211525571"/>
  </r>
  <r>
    <s v="None"/>
    <x v="4"/>
    <x v="283"/>
    <s v="TRC"/>
    <n v="0"/>
    <n v="0"/>
    <n v="0"/>
  </r>
  <r>
    <s v="None"/>
    <x v="4"/>
    <x v="284"/>
    <s v="TRC"/>
    <n v="55.926189592431861"/>
    <n v="55.926189592431861"/>
    <n v="55.926189592431861"/>
  </r>
  <r>
    <s v="None"/>
    <x v="4"/>
    <x v="285"/>
    <s v="TRC"/>
    <n v="2737.757312002358"/>
    <n v="2737.757312002358"/>
    <n v="2737.757312002358"/>
  </r>
  <r>
    <s v="None"/>
    <x v="4"/>
    <x v="286"/>
    <s v="TRC"/>
    <n v="230803.18979649624"/>
    <n v="230803.18979649624"/>
    <n v="230803.18979649624"/>
  </r>
  <r>
    <s v="None"/>
    <x v="4"/>
    <x v="287"/>
    <s v="TRC"/>
    <n v="0"/>
    <n v="0"/>
    <n v="0"/>
  </r>
  <r>
    <s v="None"/>
    <x v="4"/>
    <x v="288"/>
    <s v="TRC"/>
    <n v="0"/>
    <n v="0"/>
    <n v="0"/>
  </r>
  <r>
    <s v="None"/>
    <x v="4"/>
    <x v="289"/>
    <s v="TRC"/>
    <n v="0"/>
    <n v="0"/>
    <n v="0"/>
  </r>
  <r>
    <s v="None"/>
    <x v="4"/>
    <x v="290"/>
    <s v="TRC"/>
    <n v="2296975.0548855076"/>
    <n v="1996741.4329029396"/>
    <n v="1768187.6969504384"/>
  </r>
  <r>
    <s v="None"/>
    <x v="4"/>
    <x v="291"/>
    <s v="TRC"/>
    <n v="0"/>
    <n v="0"/>
    <n v="0"/>
  </r>
  <r>
    <s v="None"/>
    <x v="4"/>
    <x v="292"/>
    <s v="TRC"/>
    <n v="21491.091039510829"/>
    <n v="21491.091039510829"/>
    <n v="21491.091039510829"/>
  </r>
  <r>
    <s v="None"/>
    <x v="4"/>
    <x v="293"/>
    <s v="TRC"/>
    <n v="220457.7951057044"/>
    <n v="220457.7951057044"/>
    <n v="220457.7951057044"/>
  </r>
  <r>
    <s v="None"/>
    <x v="4"/>
    <x v="294"/>
    <s v="TRC"/>
    <n v="0"/>
    <n v="0"/>
    <n v="0"/>
  </r>
  <r>
    <s v="None"/>
    <x v="5"/>
    <x v="0"/>
    <s v="TRC"/>
    <n v="0"/>
    <n v="0"/>
    <n v="0"/>
  </r>
  <r>
    <s v="None"/>
    <x v="5"/>
    <x v="1"/>
    <s v="TRC"/>
    <n v="0"/>
    <n v="0"/>
    <n v="0"/>
  </r>
  <r>
    <s v="None"/>
    <x v="5"/>
    <x v="2"/>
    <s v="TRC"/>
    <n v="0"/>
    <n v="0"/>
    <n v="0"/>
  </r>
  <r>
    <s v="None"/>
    <x v="5"/>
    <x v="3"/>
    <s v="TRC"/>
    <n v="100"/>
    <n v="100"/>
    <n v="100"/>
  </r>
  <r>
    <s v="None"/>
    <x v="5"/>
    <x v="4"/>
    <s v="TRC"/>
    <n v="3192"/>
    <n v="3192"/>
    <n v="3192"/>
  </r>
  <r>
    <s v="None"/>
    <x v="5"/>
    <x v="5"/>
    <s v="TRC"/>
    <n v="0"/>
    <n v="0"/>
    <n v="0"/>
  </r>
  <r>
    <s v="None"/>
    <x v="5"/>
    <x v="6"/>
    <s v="TRC"/>
    <n v="0"/>
    <n v="0"/>
    <n v="0"/>
  </r>
  <r>
    <s v="None"/>
    <x v="5"/>
    <x v="7"/>
    <s v="TRC"/>
    <n v="0"/>
    <n v="0"/>
    <n v="0"/>
  </r>
  <r>
    <s v="None"/>
    <x v="5"/>
    <x v="8"/>
    <s v="TRC"/>
    <n v="0"/>
    <n v="0"/>
    <n v="0"/>
  </r>
  <r>
    <s v="None"/>
    <x v="5"/>
    <x v="9"/>
    <s v="TRC"/>
    <n v="0"/>
    <n v="0"/>
    <n v="0"/>
  </r>
  <r>
    <s v="None"/>
    <x v="5"/>
    <x v="10"/>
    <s v="TRC"/>
    <n v="0"/>
    <n v="0"/>
    <n v="0"/>
  </r>
  <r>
    <s v="None"/>
    <x v="5"/>
    <x v="11"/>
    <s v="TRC"/>
    <n v="0"/>
    <n v="0"/>
    <n v="0"/>
  </r>
  <r>
    <s v="None"/>
    <x v="5"/>
    <x v="12"/>
    <s v="TRC"/>
    <n v="0"/>
    <n v="0"/>
    <n v="0"/>
  </r>
  <r>
    <s v="None"/>
    <x v="5"/>
    <x v="13"/>
    <s v="TRC"/>
    <n v="0"/>
    <n v="0"/>
    <n v="0"/>
  </r>
  <r>
    <s v="None"/>
    <x v="5"/>
    <x v="14"/>
    <s v="TRC"/>
    <n v="0"/>
    <n v="0"/>
    <n v="0"/>
  </r>
  <r>
    <s v="None"/>
    <x v="5"/>
    <x v="15"/>
    <s v="TRC"/>
    <n v="100.00000000000023"/>
    <n v="99.999999999999773"/>
    <n v="99.999999999999773"/>
  </r>
  <r>
    <s v="None"/>
    <x v="5"/>
    <x v="16"/>
    <s v="TRC"/>
    <n v="1698"/>
    <n v="1698"/>
    <n v="1698"/>
  </r>
  <r>
    <s v="None"/>
    <x v="5"/>
    <x v="17"/>
    <s v="TRC"/>
    <n v="0"/>
    <n v="0"/>
    <n v="0"/>
  </r>
  <r>
    <s v="None"/>
    <x v="5"/>
    <x v="18"/>
    <s v="TRC"/>
    <n v="0"/>
    <n v="0"/>
    <n v="0"/>
  </r>
  <r>
    <s v="None"/>
    <x v="5"/>
    <x v="19"/>
    <s v="TRC"/>
    <n v="0"/>
    <n v="0"/>
    <n v="0"/>
  </r>
  <r>
    <s v="None"/>
    <x v="5"/>
    <x v="20"/>
    <s v="TRC"/>
    <n v="0"/>
    <n v="0"/>
    <n v="0"/>
  </r>
  <r>
    <s v="None"/>
    <x v="5"/>
    <x v="21"/>
    <s v="TRC"/>
    <n v="100"/>
    <n v="100"/>
    <n v="100"/>
  </r>
  <r>
    <s v="None"/>
    <x v="5"/>
    <x v="22"/>
    <s v="TRC"/>
    <n v="5588"/>
    <n v="5588"/>
    <n v="5588"/>
  </r>
  <r>
    <s v="None"/>
    <x v="5"/>
    <x v="23"/>
    <s v="TRC"/>
    <n v="0"/>
    <n v="0"/>
    <n v="0"/>
  </r>
  <r>
    <s v="None"/>
    <x v="5"/>
    <x v="24"/>
    <s v="TRC"/>
    <n v="0"/>
    <n v="0"/>
    <n v="0"/>
  </r>
  <r>
    <s v="None"/>
    <x v="5"/>
    <x v="25"/>
    <s v="TRC"/>
    <n v="0"/>
    <n v="0"/>
    <n v="0"/>
  </r>
  <r>
    <s v="None"/>
    <x v="5"/>
    <x v="26"/>
    <s v="TRC"/>
    <n v="250107.21993590123"/>
    <n v="227439.39777394198"/>
    <n v="256404.36248812958"/>
  </r>
  <r>
    <s v="None"/>
    <x v="5"/>
    <x v="27"/>
    <s v="TRC"/>
    <n v="0"/>
    <n v="0"/>
    <n v="0"/>
  </r>
  <r>
    <s v="None"/>
    <x v="5"/>
    <x v="28"/>
    <s v="TRC"/>
    <n v="0"/>
    <n v="0"/>
    <n v="0"/>
  </r>
  <r>
    <s v="None"/>
    <x v="5"/>
    <x v="29"/>
    <s v="TRC"/>
    <n v="0"/>
    <n v="0"/>
    <n v="0"/>
  </r>
  <r>
    <s v="None"/>
    <x v="5"/>
    <x v="30"/>
    <s v="TRC"/>
    <n v="164"/>
    <n v="164"/>
    <n v="164"/>
  </r>
  <r>
    <s v="None"/>
    <x v="5"/>
    <x v="31"/>
    <s v="TRC"/>
    <n v="7.9999999999999991"/>
    <n v="7.9999999999999991"/>
    <n v="7.9999999999999991"/>
  </r>
  <r>
    <s v="None"/>
    <x v="5"/>
    <x v="32"/>
    <s v="TRC"/>
    <n v="0"/>
    <n v="0"/>
    <n v="0"/>
  </r>
  <r>
    <s v="None"/>
    <x v="5"/>
    <x v="33"/>
    <s v="TRC"/>
    <n v="0"/>
    <n v="0"/>
    <n v="0"/>
  </r>
  <r>
    <s v="None"/>
    <x v="5"/>
    <x v="34"/>
    <s v="TRC"/>
    <n v="0"/>
    <n v="0"/>
    <n v="0"/>
  </r>
  <r>
    <s v="None"/>
    <x v="5"/>
    <x v="35"/>
    <s v="TRC"/>
    <n v="0"/>
    <n v="0"/>
    <n v="0"/>
  </r>
  <r>
    <s v="None"/>
    <x v="5"/>
    <x v="36"/>
    <s v="TRC"/>
    <n v="0"/>
    <n v="0"/>
    <n v="0"/>
  </r>
  <r>
    <s v="None"/>
    <x v="5"/>
    <x v="37"/>
    <s v="TRC"/>
    <n v="0"/>
    <n v="0"/>
    <n v="0"/>
  </r>
  <r>
    <s v="None"/>
    <x v="5"/>
    <x v="38"/>
    <s v="TRC"/>
    <n v="0"/>
    <n v="0"/>
    <n v="0"/>
  </r>
  <r>
    <s v="None"/>
    <x v="5"/>
    <x v="39"/>
    <s v="TRC"/>
    <n v="0"/>
    <n v="0"/>
    <n v="0"/>
  </r>
  <r>
    <s v="None"/>
    <x v="5"/>
    <x v="40"/>
    <s v="TRC"/>
    <n v="38.60923319189488"/>
    <n v="44.221760587993415"/>
    <n v="55.934066028830351"/>
  </r>
  <r>
    <s v="None"/>
    <x v="5"/>
    <x v="41"/>
    <s v="TRC"/>
    <n v="0"/>
    <n v="0"/>
    <n v="0"/>
  </r>
  <r>
    <s v="None"/>
    <x v="5"/>
    <x v="42"/>
    <s v="TRC"/>
    <n v="80"/>
    <n v="80"/>
    <n v="80"/>
  </r>
  <r>
    <s v="None"/>
    <x v="5"/>
    <x v="43"/>
    <s v="TRC"/>
    <n v="1.3765802604779196"/>
    <n v="1.9293726779657552"/>
    <n v="1.9427715704944477"/>
  </r>
  <r>
    <s v="None"/>
    <x v="5"/>
    <x v="44"/>
    <s v="TRC"/>
    <n v="37.815495930175452"/>
    <n v="38.523588087695515"/>
    <n v="38.462738193123876"/>
  </r>
  <r>
    <s v="None"/>
    <x v="5"/>
    <x v="45"/>
    <s v="TRC"/>
    <n v="0"/>
    <n v="0"/>
    <n v="0"/>
  </r>
  <r>
    <s v="None"/>
    <x v="5"/>
    <x v="46"/>
    <s v="TRC"/>
    <n v="28.713408448075068"/>
    <n v="29.997743752780973"/>
    <n v="31.435400665415145"/>
  </r>
  <r>
    <s v="None"/>
    <x v="5"/>
    <x v="47"/>
    <s v="TRC"/>
    <n v="0"/>
    <n v="0"/>
    <n v="0"/>
  </r>
  <r>
    <s v="None"/>
    <x v="5"/>
    <x v="48"/>
    <s v="TRC"/>
    <n v="0"/>
    <n v="0"/>
    <n v="0"/>
  </r>
  <r>
    <s v="None"/>
    <x v="5"/>
    <x v="49"/>
    <s v="TRC"/>
    <n v="100"/>
    <n v="100"/>
    <n v="100"/>
  </r>
  <r>
    <s v="None"/>
    <x v="5"/>
    <x v="50"/>
    <s v="TRC"/>
    <n v="99.999999999999986"/>
    <n v="100.00000000000001"/>
    <n v="100.00000000000001"/>
  </r>
  <r>
    <s v="None"/>
    <x v="5"/>
    <x v="51"/>
    <s v="TRC"/>
    <n v="248"/>
    <n v="248"/>
    <n v="248"/>
  </r>
  <r>
    <s v="None"/>
    <x v="5"/>
    <x v="52"/>
    <s v="TRC"/>
    <n v="100"/>
    <n v="100"/>
    <n v="100"/>
  </r>
  <r>
    <s v="None"/>
    <x v="5"/>
    <x v="53"/>
    <s v="TRC"/>
    <n v="21512"/>
    <n v="21512"/>
    <n v="21512"/>
  </r>
  <r>
    <s v="None"/>
    <x v="5"/>
    <x v="54"/>
    <s v="TRC"/>
    <n v="0"/>
    <n v="0"/>
    <n v="0"/>
  </r>
  <r>
    <s v="None"/>
    <x v="5"/>
    <x v="55"/>
    <s v="TRC"/>
    <n v="0"/>
    <n v="0"/>
    <n v="0"/>
  </r>
  <r>
    <s v="None"/>
    <x v="5"/>
    <x v="56"/>
    <s v="TRC"/>
    <n v="0"/>
    <n v="0"/>
    <n v="0"/>
  </r>
  <r>
    <s v="None"/>
    <x v="5"/>
    <x v="57"/>
    <s v="TRC"/>
    <n v="0"/>
    <n v="0"/>
    <n v="0"/>
  </r>
  <r>
    <s v="None"/>
    <x v="5"/>
    <x v="58"/>
    <s v="TRC"/>
    <n v="0"/>
    <n v="0"/>
    <n v="0"/>
  </r>
  <r>
    <s v="None"/>
    <x v="5"/>
    <x v="59"/>
    <s v="TRC"/>
    <n v="0"/>
    <n v="0"/>
    <n v="0"/>
  </r>
  <r>
    <s v="None"/>
    <x v="5"/>
    <x v="60"/>
    <s v="TRC"/>
    <n v="0"/>
    <n v="0"/>
    <n v="0"/>
  </r>
  <r>
    <s v="None"/>
    <x v="5"/>
    <x v="61"/>
    <s v="TRC"/>
    <n v="0"/>
    <n v="0"/>
    <n v="0"/>
  </r>
  <r>
    <s v="None"/>
    <x v="5"/>
    <x v="62"/>
    <s v="TRC"/>
    <n v="0"/>
    <n v="0"/>
    <n v="0"/>
  </r>
  <r>
    <s v="None"/>
    <x v="5"/>
    <x v="63"/>
    <s v="TRC"/>
    <n v="0"/>
    <n v="0"/>
    <n v="0"/>
  </r>
  <r>
    <s v="None"/>
    <x v="5"/>
    <x v="64"/>
    <s v="TRC"/>
    <n v="0"/>
    <n v="0"/>
    <n v="0"/>
  </r>
  <r>
    <s v="None"/>
    <x v="5"/>
    <x v="65"/>
    <s v="TRC"/>
    <n v="0"/>
    <n v="0"/>
    <n v="0"/>
  </r>
  <r>
    <s v="None"/>
    <x v="5"/>
    <x v="66"/>
    <s v="TRC"/>
    <n v="0"/>
    <n v="0"/>
    <n v="0"/>
  </r>
  <r>
    <s v="None"/>
    <x v="5"/>
    <x v="67"/>
    <s v="TRC"/>
    <n v="0"/>
    <n v="0"/>
    <n v="0"/>
  </r>
  <r>
    <s v="None"/>
    <x v="5"/>
    <x v="68"/>
    <s v="TRC"/>
    <n v="0"/>
    <n v="0"/>
    <n v="0"/>
  </r>
  <r>
    <s v="None"/>
    <x v="5"/>
    <x v="69"/>
    <s v="TRC"/>
    <n v="0"/>
    <n v="0"/>
    <n v="0"/>
  </r>
  <r>
    <s v="None"/>
    <x v="5"/>
    <x v="70"/>
    <s v="TRC"/>
    <n v="0"/>
    <n v="0"/>
    <n v="0"/>
  </r>
  <r>
    <s v="None"/>
    <x v="5"/>
    <x v="71"/>
    <s v="TRC"/>
    <n v="0"/>
    <n v="0"/>
    <n v="0"/>
  </r>
  <r>
    <s v="None"/>
    <x v="5"/>
    <x v="72"/>
    <s v="TRC"/>
    <n v="0"/>
    <n v="0"/>
    <n v="0"/>
  </r>
  <r>
    <s v="None"/>
    <x v="5"/>
    <x v="73"/>
    <s v="TRC"/>
    <n v="0"/>
    <n v="0"/>
    <n v="0"/>
  </r>
  <r>
    <s v="None"/>
    <x v="5"/>
    <x v="74"/>
    <s v="TRC"/>
    <n v="0"/>
    <n v="0"/>
    <n v="0"/>
  </r>
  <r>
    <s v="None"/>
    <x v="5"/>
    <x v="75"/>
    <s v="TRC"/>
    <n v="0"/>
    <n v="0"/>
    <n v="0"/>
  </r>
  <r>
    <s v="None"/>
    <x v="5"/>
    <x v="76"/>
    <s v="TRC"/>
    <n v="0"/>
    <n v="0"/>
    <n v="0"/>
  </r>
  <r>
    <s v="None"/>
    <x v="5"/>
    <x v="77"/>
    <s v="TRC"/>
    <n v="100"/>
    <n v="100"/>
    <n v="100"/>
  </r>
  <r>
    <s v="None"/>
    <x v="5"/>
    <x v="78"/>
    <s v="TRC"/>
    <n v="0"/>
    <n v="0"/>
    <n v="0"/>
  </r>
  <r>
    <s v="None"/>
    <x v="5"/>
    <x v="79"/>
    <s v="TRC"/>
    <n v="0"/>
    <n v="0"/>
    <n v="0"/>
  </r>
  <r>
    <s v="None"/>
    <x v="5"/>
    <x v="80"/>
    <s v="TRC"/>
    <n v="0"/>
    <n v="0"/>
    <n v="0"/>
  </r>
  <r>
    <s v="None"/>
    <x v="5"/>
    <x v="81"/>
    <s v="TRC"/>
    <n v="0"/>
    <n v="0"/>
    <n v="0"/>
  </r>
  <r>
    <s v="None"/>
    <x v="5"/>
    <x v="82"/>
    <s v="TRC"/>
    <n v="2"/>
    <n v="2"/>
    <n v="2"/>
  </r>
  <r>
    <s v="None"/>
    <x v="5"/>
    <x v="83"/>
    <s v="TRC"/>
    <n v="0"/>
    <n v="0"/>
    <n v="0"/>
  </r>
  <r>
    <s v="None"/>
    <x v="5"/>
    <x v="84"/>
    <s v="TRC"/>
    <n v="0"/>
    <n v="0"/>
    <n v="0"/>
  </r>
  <r>
    <s v="None"/>
    <x v="5"/>
    <x v="85"/>
    <s v="TRC"/>
    <n v="0"/>
    <n v="0"/>
    <n v="0"/>
  </r>
  <r>
    <s v="None"/>
    <x v="5"/>
    <x v="86"/>
    <s v="TRC"/>
    <n v="9530"/>
    <n v="9530"/>
    <n v="9530"/>
  </r>
  <r>
    <s v="None"/>
    <x v="5"/>
    <x v="87"/>
    <s v="TRC"/>
    <n v="0"/>
    <n v="0"/>
    <n v="0"/>
  </r>
  <r>
    <s v="None"/>
    <x v="5"/>
    <x v="88"/>
    <s v="TRC"/>
    <n v="364"/>
    <n v="364"/>
    <n v="364"/>
  </r>
  <r>
    <s v="None"/>
    <x v="5"/>
    <x v="89"/>
    <s v="TRC"/>
    <n v="0"/>
    <n v="0"/>
    <n v="0"/>
  </r>
  <r>
    <s v="None"/>
    <x v="5"/>
    <x v="90"/>
    <s v="TRC"/>
    <n v="100"/>
    <n v="100"/>
    <n v="100"/>
  </r>
  <r>
    <s v="None"/>
    <x v="5"/>
    <x v="91"/>
    <s v="TRC"/>
    <n v="0"/>
    <n v="0"/>
    <n v="0"/>
  </r>
  <r>
    <s v="None"/>
    <x v="5"/>
    <x v="92"/>
    <s v="TRC"/>
    <n v="406.00000000000006"/>
    <n v="0"/>
    <n v="0"/>
  </r>
  <r>
    <s v="None"/>
    <x v="5"/>
    <x v="93"/>
    <s v="TRC"/>
    <n v="100.00000000000001"/>
    <n v="100.00000000000001"/>
    <n v="100.00000000000001"/>
  </r>
  <r>
    <s v="None"/>
    <x v="5"/>
    <x v="94"/>
    <s v="TRC"/>
    <n v="0"/>
    <n v="0"/>
    <n v="0"/>
  </r>
  <r>
    <s v="None"/>
    <x v="5"/>
    <x v="95"/>
    <s v="TRC"/>
    <n v="0"/>
    <n v="0"/>
    <n v="0"/>
  </r>
  <r>
    <s v="None"/>
    <x v="5"/>
    <x v="96"/>
    <s v="TRC"/>
    <n v="0"/>
    <n v="0"/>
    <n v="0"/>
  </r>
  <r>
    <s v="None"/>
    <x v="5"/>
    <x v="97"/>
    <s v="TRC"/>
    <n v="0"/>
    <n v="0"/>
    <n v="0"/>
  </r>
  <r>
    <s v="None"/>
    <x v="5"/>
    <x v="98"/>
    <s v="TRC"/>
    <n v="0"/>
    <n v="0"/>
    <n v="0"/>
  </r>
  <r>
    <s v="None"/>
    <x v="5"/>
    <x v="99"/>
    <s v="TRC"/>
    <n v="0"/>
    <n v="0"/>
    <n v="0"/>
  </r>
  <r>
    <s v="None"/>
    <x v="5"/>
    <x v="100"/>
    <s v="TRC"/>
    <n v="0"/>
    <n v="0"/>
    <n v="0"/>
  </r>
  <r>
    <s v="None"/>
    <x v="5"/>
    <x v="101"/>
    <s v="TRC"/>
    <n v="0"/>
    <n v="0"/>
    <n v="0"/>
  </r>
  <r>
    <s v="None"/>
    <x v="5"/>
    <x v="102"/>
    <s v="TRC"/>
    <n v="0"/>
    <n v="0"/>
    <n v="0"/>
  </r>
  <r>
    <s v="None"/>
    <x v="5"/>
    <x v="103"/>
    <s v="TRC"/>
    <n v="0"/>
    <n v="0"/>
    <n v="0"/>
  </r>
  <r>
    <s v="None"/>
    <x v="5"/>
    <x v="104"/>
    <s v="TRC"/>
    <n v="12"/>
    <n v="12"/>
    <n v="12"/>
  </r>
  <r>
    <s v="None"/>
    <x v="5"/>
    <x v="105"/>
    <s v="TRC"/>
    <n v="99.999999999999986"/>
    <n v="100.00000000000001"/>
    <n v="100"/>
  </r>
  <r>
    <s v="None"/>
    <x v="5"/>
    <x v="106"/>
    <s v="TRC"/>
    <n v="0"/>
    <n v="0"/>
    <n v="0"/>
  </r>
  <r>
    <s v="None"/>
    <x v="5"/>
    <x v="107"/>
    <s v="TRC"/>
    <n v="0"/>
    <n v="0"/>
    <n v="0"/>
  </r>
  <r>
    <s v="None"/>
    <x v="5"/>
    <x v="108"/>
    <s v="TRC"/>
    <n v="0"/>
    <n v="0"/>
    <n v="0"/>
  </r>
  <r>
    <s v="None"/>
    <x v="5"/>
    <x v="109"/>
    <s v="TRC"/>
    <n v="6"/>
    <n v="6"/>
    <n v="6"/>
  </r>
  <r>
    <s v="None"/>
    <x v="5"/>
    <x v="110"/>
    <s v="TRC"/>
    <n v="0"/>
    <n v="0"/>
    <n v="0"/>
  </r>
  <r>
    <s v="None"/>
    <x v="5"/>
    <x v="111"/>
    <s v="TRC"/>
    <n v="0"/>
    <n v="0"/>
    <n v="0"/>
  </r>
  <r>
    <s v="None"/>
    <x v="5"/>
    <x v="112"/>
    <s v="TRC"/>
    <n v="0"/>
    <n v="0"/>
    <n v="0"/>
  </r>
  <r>
    <s v="None"/>
    <x v="5"/>
    <x v="113"/>
    <s v="TRC"/>
    <n v="0"/>
    <n v="0"/>
    <n v="0"/>
  </r>
  <r>
    <s v="None"/>
    <x v="5"/>
    <x v="114"/>
    <s v="TRC"/>
    <n v="0"/>
    <n v="0"/>
    <n v="0"/>
  </r>
  <r>
    <s v="None"/>
    <x v="5"/>
    <x v="115"/>
    <s v="TRC"/>
    <n v="0"/>
    <n v="0"/>
    <n v="0"/>
  </r>
  <r>
    <s v="None"/>
    <x v="5"/>
    <x v="116"/>
    <s v="TRC"/>
    <n v="0"/>
    <n v="0"/>
    <n v="0"/>
  </r>
  <r>
    <s v="None"/>
    <x v="5"/>
    <x v="117"/>
    <s v="TRC"/>
    <n v="0"/>
    <n v="0"/>
    <n v="0"/>
  </r>
  <r>
    <s v="None"/>
    <x v="5"/>
    <x v="118"/>
    <s v="TRC"/>
    <n v="0"/>
    <n v="0"/>
    <n v="0"/>
  </r>
  <r>
    <s v="None"/>
    <x v="5"/>
    <x v="119"/>
    <s v="TRC"/>
    <n v="0"/>
    <n v="0"/>
    <n v="0"/>
  </r>
  <r>
    <s v="None"/>
    <x v="5"/>
    <x v="120"/>
    <s v="TRC"/>
    <n v="0"/>
    <n v="0"/>
    <n v="0"/>
  </r>
  <r>
    <s v="None"/>
    <x v="5"/>
    <x v="121"/>
    <s v="TRC"/>
    <n v="0"/>
    <n v="0"/>
    <n v="0"/>
  </r>
  <r>
    <s v="None"/>
    <x v="5"/>
    <x v="122"/>
    <s v="TRC"/>
    <n v="0"/>
    <n v="0"/>
    <n v="0"/>
  </r>
  <r>
    <s v="None"/>
    <x v="5"/>
    <x v="123"/>
    <s v="TRC"/>
    <n v="100"/>
    <n v="100"/>
    <n v="100"/>
  </r>
  <r>
    <s v="None"/>
    <x v="5"/>
    <x v="124"/>
    <s v="TRC"/>
    <n v="1322"/>
    <n v="1322"/>
    <n v="1322"/>
  </r>
  <r>
    <s v="None"/>
    <x v="5"/>
    <x v="125"/>
    <s v="TRC"/>
    <n v="0"/>
    <n v="0"/>
    <n v="0"/>
  </r>
  <r>
    <s v="None"/>
    <x v="5"/>
    <x v="126"/>
    <s v="TRC"/>
    <n v="0"/>
    <n v="0"/>
    <n v="0"/>
  </r>
  <r>
    <s v="None"/>
    <x v="5"/>
    <x v="127"/>
    <s v="TRC"/>
    <n v="0"/>
    <n v="0"/>
    <n v="0"/>
  </r>
  <r>
    <s v="None"/>
    <x v="5"/>
    <x v="128"/>
    <s v="TRC"/>
    <n v="0"/>
    <n v="0"/>
    <n v="0"/>
  </r>
  <r>
    <s v="None"/>
    <x v="5"/>
    <x v="129"/>
    <s v="TRC"/>
    <n v="0"/>
    <n v="0"/>
    <n v="0"/>
  </r>
  <r>
    <s v="None"/>
    <x v="5"/>
    <x v="130"/>
    <s v="TRC"/>
    <n v="0"/>
    <n v="0"/>
    <n v="0"/>
  </r>
  <r>
    <s v="None"/>
    <x v="5"/>
    <x v="131"/>
    <s v="TRC"/>
    <n v="26.62914915430262"/>
    <n v="26.62914915430262"/>
    <n v="26.62914915430262"/>
  </r>
  <r>
    <s v="None"/>
    <x v="5"/>
    <x v="132"/>
    <s v="TRC"/>
    <n v="3245.9999999999995"/>
    <n v="3245.9999999999995"/>
    <n v="3245.9999999999995"/>
  </r>
  <r>
    <s v="None"/>
    <x v="5"/>
    <x v="133"/>
    <s v="TRC"/>
    <n v="40344"/>
    <n v="40344"/>
    <n v="40344"/>
  </r>
  <r>
    <s v="None"/>
    <x v="5"/>
    <x v="134"/>
    <s v="TRC"/>
    <n v="161248"/>
    <n v="161248"/>
    <n v="161248"/>
  </r>
  <r>
    <s v="None"/>
    <x v="5"/>
    <x v="135"/>
    <s v="TRC"/>
    <n v="118496"/>
    <n v="118496.00000000001"/>
    <n v="118496.00000000001"/>
  </r>
  <r>
    <s v="None"/>
    <x v="5"/>
    <x v="136"/>
    <s v="TRC"/>
    <n v="25744.000000000004"/>
    <n v="25744"/>
    <n v="25744"/>
  </r>
  <r>
    <s v="None"/>
    <x v="5"/>
    <x v="137"/>
    <s v="TRC"/>
    <n v="100"/>
    <n v="100"/>
    <n v="100"/>
  </r>
  <r>
    <s v="None"/>
    <x v="5"/>
    <x v="138"/>
    <s v="TRC"/>
    <n v="17066"/>
    <n v="17066"/>
    <n v="17066"/>
  </r>
  <r>
    <s v="None"/>
    <x v="5"/>
    <x v="139"/>
    <s v="TRC"/>
    <n v="0"/>
    <n v="0"/>
    <n v="0"/>
  </r>
  <r>
    <s v="None"/>
    <x v="5"/>
    <x v="140"/>
    <s v="TRC"/>
    <n v="0"/>
    <n v="0"/>
    <n v="0"/>
  </r>
  <r>
    <s v="None"/>
    <x v="5"/>
    <x v="141"/>
    <s v="TRC"/>
    <n v="0"/>
    <n v="0"/>
    <n v="0"/>
  </r>
  <r>
    <s v="None"/>
    <x v="5"/>
    <x v="142"/>
    <s v="TRC"/>
    <n v="0"/>
    <n v="0"/>
    <n v="0"/>
  </r>
  <r>
    <s v="None"/>
    <x v="5"/>
    <x v="143"/>
    <s v="TRC"/>
    <n v="0"/>
    <n v="0"/>
    <n v="0"/>
  </r>
  <r>
    <s v="None"/>
    <x v="5"/>
    <x v="144"/>
    <s v="TRC"/>
    <n v="0"/>
    <n v="0"/>
    <n v="0"/>
  </r>
  <r>
    <s v="None"/>
    <x v="5"/>
    <x v="145"/>
    <s v="TRC"/>
    <n v="0"/>
    <n v="0"/>
    <n v="0"/>
  </r>
  <r>
    <s v="None"/>
    <x v="5"/>
    <x v="146"/>
    <s v="TRC"/>
    <n v="0"/>
    <n v="0"/>
    <n v="0"/>
  </r>
  <r>
    <s v="None"/>
    <x v="5"/>
    <x v="147"/>
    <s v="TRC"/>
    <n v="0"/>
    <n v="0"/>
    <n v="0"/>
  </r>
  <r>
    <s v="None"/>
    <x v="5"/>
    <x v="148"/>
    <s v="TRC"/>
    <n v="0"/>
    <n v="0"/>
    <n v="0"/>
  </r>
  <r>
    <s v="None"/>
    <x v="5"/>
    <x v="149"/>
    <s v="TRC"/>
    <n v="0"/>
    <n v="0"/>
    <n v="0"/>
  </r>
  <r>
    <s v="None"/>
    <x v="5"/>
    <x v="150"/>
    <s v="TRC"/>
    <n v="0"/>
    <n v="0"/>
    <n v="0"/>
  </r>
  <r>
    <s v="None"/>
    <x v="5"/>
    <x v="151"/>
    <s v="TRC"/>
    <n v="0"/>
    <n v="0"/>
    <n v="0"/>
  </r>
  <r>
    <s v="None"/>
    <x v="5"/>
    <x v="152"/>
    <s v="TRC"/>
    <n v="0"/>
    <n v="0"/>
    <n v="0"/>
  </r>
  <r>
    <s v="None"/>
    <x v="5"/>
    <x v="153"/>
    <s v="TRC"/>
    <n v="0"/>
    <n v="0"/>
    <n v="0"/>
  </r>
  <r>
    <s v="None"/>
    <x v="5"/>
    <x v="154"/>
    <s v="TRC"/>
    <n v="0"/>
    <n v="0"/>
    <n v="0"/>
  </r>
  <r>
    <s v="None"/>
    <x v="5"/>
    <x v="155"/>
    <s v="TRC"/>
    <n v="0"/>
    <n v="0"/>
    <n v="0"/>
  </r>
  <r>
    <s v="None"/>
    <x v="5"/>
    <x v="156"/>
    <s v="TRC"/>
    <n v="0"/>
    <n v="0"/>
    <n v="0"/>
  </r>
  <r>
    <s v="None"/>
    <x v="5"/>
    <x v="157"/>
    <s v="TRC"/>
    <n v="0"/>
    <n v="0"/>
    <n v="0"/>
  </r>
  <r>
    <s v="None"/>
    <x v="5"/>
    <x v="158"/>
    <s v="TRC"/>
    <n v="1782"/>
    <n v="1782"/>
    <n v="1782"/>
  </r>
  <r>
    <s v="None"/>
    <x v="5"/>
    <x v="159"/>
    <s v="TRC"/>
    <n v="0"/>
    <n v="0"/>
    <n v="0"/>
  </r>
  <r>
    <s v="None"/>
    <x v="5"/>
    <x v="160"/>
    <s v="TRC"/>
    <n v="278590"/>
    <n v="278590"/>
    <n v="278590"/>
  </r>
  <r>
    <s v="None"/>
    <x v="5"/>
    <x v="161"/>
    <s v="TRC"/>
    <n v="0"/>
    <n v="0"/>
    <n v="0"/>
  </r>
  <r>
    <s v="None"/>
    <x v="5"/>
    <x v="162"/>
    <s v="TRC"/>
    <n v="0"/>
    <n v="0"/>
    <n v="0"/>
  </r>
  <r>
    <s v="None"/>
    <x v="5"/>
    <x v="163"/>
    <s v="TRC"/>
    <n v="0"/>
    <n v="0"/>
    <n v="0"/>
  </r>
  <r>
    <s v="None"/>
    <x v="5"/>
    <x v="164"/>
    <s v="TRC"/>
    <n v="0"/>
    <n v="0"/>
    <n v="0"/>
  </r>
  <r>
    <s v="None"/>
    <x v="5"/>
    <x v="165"/>
    <s v="TRC"/>
    <n v="0"/>
    <n v="0"/>
    <n v="0"/>
  </r>
  <r>
    <s v="None"/>
    <x v="5"/>
    <x v="166"/>
    <s v="TRC"/>
    <n v="0"/>
    <n v="0"/>
    <n v="0"/>
  </r>
  <r>
    <s v="None"/>
    <x v="5"/>
    <x v="167"/>
    <s v="TRC"/>
    <n v="100"/>
    <n v="100"/>
    <n v="100"/>
  </r>
  <r>
    <s v="None"/>
    <x v="5"/>
    <x v="168"/>
    <s v="TRC"/>
    <n v="4875.9999999999991"/>
    <n v="4875.9999999999991"/>
    <n v="4875.9999999999991"/>
  </r>
  <r>
    <s v="None"/>
    <x v="5"/>
    <x v="169"/>
    <s v="TRC"/>
    <n v="0"/>
    <n v="68.445346452630147"/>
    <n v="100"/>
  </r>
  <r>
    <s v="None"/>
    <x v="5"/>
    <x v="170"/>
    <s v="TRC"/>
    <n v="43.892173239897275"/>
    <n v="0"/>
    <n v="19.963018796176424"/>
  </r>
  <r>
    <s v="None"/>
    <x v="5"/>
    <x v="171"/>
    <s v="TRC"/>
    <n v="0"/>
    <n v="0"/>
    <n v="0"/>
  </r>
  <r>
    <s v="None"/>
    <x v="5"/>
    <x v="172"/>
    <s v="TRC"/>
    <n v="100.00000000000001"/>
    <n v="100"/>
    <n v="100"/>
  </r>
  <r>
    <s v="None"/>
    <x v="5"/>
    <x v="173"/>
    <s v="TRC"/>
    <n v="100.00000000000001"/>
    <n v="100"/>
    <n v="100"/>
  </r>
  <r>
    <s v="None"/>
    <x v="5"/>
    <x v="174"/>
    <s v="TRC"/>
    <n v="53.25829830860522"/>
    <n v="53.25829830860522"/>
    <n v="53.25829830860522"/>
  </r>
  <r>
    <s v="None"/>
    <x v="5"/>
    <x v="175"/>
    <s v="TRC"/>
    <n v="0"/>
    <n v="0"/>
    <n v="0"/>
  </r>
  <r>
    <s v="None"/>
    <x v="5"/>
    <x v="176"/>
    <s v="TRC"/>
    <n v="0"/>
    <n v="0"/>
    <n v="0"/>
  </r>
  <r>
    <s v="None"/>
    <x v="5"/>
    <x v="177"/>
    <s v="TRC"/>
    <n v="0"/>
    <n v="0"/>
    <n v="0"/>
  </r>
  <r>
    <s v="None"/>
    <x v="5"/>
    <x v="178"/>
    <s v="TRC"/>
    <n v="0"/>
    <n v="0"/>
    <n v="0"/>
  </r>
  <r>
    <s v="None"/>
    <x v="5"/>
    <x v="179"/>
    <s v="TRC"/>
    <n v="0"/>
    <n v="0"/>
    <n v="0"/>
  </r>
  <r>
    <s v="None"/>
    <x v="5"/>
    <x v="180"/>
    <s v="TRC"/>
    <n v="5681.9999999999991"/>
    <n v="5681.9999999999991"/>
    <n v="5681.9999999999991"/>
  </r>
  <r>
    <s v="None"/>
    <x v="5"/>
    <x v="181"/>
    <s v="TRC"/>
    <n v="682.00000000000011"/>
    <n v="682.00000000000011"/>
    <n v="682.00000000000011"/>
  </r>
  <r>
    <s v="None"/>
    <x v="5"/>
    <x v="182"/>
    <s v="TRC"/>
    <n v="0"/>
    <n v="0"/>
    <n v="0"/>
  </r>
  <r>
    <s v="None"/>
    <x v="5"/>
    <x v="183"/>
    <s v="TRC"/>
    <n v="0"/>
    <n v="0"/>
    <n v="0"/>
  </r>
  <r>
    <s v="None"/>
    <x v="5"/>
    <x v="184"/>
    <s v="TRC"/>
    <n v="0"/>
    <n v="0"/>
    <n v="0"/>
  </r>
  <r>
    <s v="None"/>
    <x v="5"/>
    <x v="185"/>
    <s v="TRC"/>
    <n v="0"/>
    <n v="0"/>
    <n v="0"/>
  </r>
  <r>
    <s v="None"/>
    <x v="5"/>
    <x v="186"/>
    <s v="TRC"/>
    <n v="0"/>
    <n v="0"/>
    <n v="0"/>
  </r>
  <r>
    <s v="None"/>
    <x v="5"/>
    <x v="187"/>
    <s v="TRC"/>
    <n v="0"/>
    <n v="0"/>
    <n v="0"/>
  </r>
  <r>
    <s v="None"/>
    <x v="5"/>
    <x v="188"/>
    <s v="TRC"/>
    <n v="99.999999999999986"/>
    <n v="99.999999999999986"/>
    <n v="99.999999999999986"/>
  </r>
  <r>
    <s v="None"/>
    <x v="5"/>
    <x v="189"/>
    <s v="TRC"/>
    <n v="100"/>
    <n v="100"/>
    <n v="100"/>
  </r>
  <r>
    <s v="None"/>
    <x v="5"/>
    <x v="190"/>
    <s v="TRC"/>
    <n v="0"/>
    <n v="0"/>
    <n v="0"/>
  </r>
  <r>
    <s v="None"/>
    <x v="5"/>
    <x v="191"/>
    <s v="TRC"/>
    <n v="5497.9999999999991"/>
    <n v="5498"/>
    <n v="5498"/>
  </r>
  <r>
    <s v="None"/>
    <x v="5"/>
    <x v="192"/>
    <s v="TRC"/>
    <n v="18"/>
    <n v="18"/>
    <n v="18"/>
  </r>
  <r>
    <s v="None"/>
    <x v="5"/>
    <x v="193"/>
    <s v="TRC"/>
    <n v="6146"/>
    <n v="6146"/>
    <n v="6146"/>
  </r>
  <r>
    <s v="None"/>
    <x v="5"/>
    <x v="194"/>
    <s v="TRC"/>
    <n v="730"/>
    <n v="730"/>
    <n v="730"/>
  </r>
  <r>
    <s v="None"/>
    <x v="5"/>
    <x v="195"/>
    <s v="TRC"/>
    <n v="316"/>
    <n v="316"/>
    <n v="316"/>
  </r>
  <r>
    <s v="None"/>
    <x v="5"/>
    <x v="196"/>
    <s v="TRC"/>
    <n v="0"/>
    <n v="0"/>
    <n v="0"/>
  </r>
  <r>
    <s v="None"/>
    <x v="5"/>
    <x v="197"/>
    <s v="TRC"/>
    <n v="0"/>
    <n v="0"/>
    <n v="0"/>
  </r>
  <r>
    <s v="None"/>
    <x v="5"/>
    <x v="198"/>
    <s v="TRC"/>
    <n v="0"/>
    <n v="0"/>
    <n v="0"/>
  </r>
  <r>
    <s v="None"/>
    <x v="5"/>
    <x v="199"/>
    <s v="TRC"/>
    <n v="81.119002589488929"/>
    <n v="81.706642397719889"/>
    <n v="82.58137755418943"/>
  </r>
  <r>
    <s v="None"/>
    <x v="5"/>
    <x v="200"/>
    <s v="TRC"/>
    <n v="0"/>
    <n v="0"/>
    <n v="0"/>
  </r>
  <r>
    <s v="None"/>
    <x v="5"/>
    <x v="201"/>
    <s v="TRC"/>
    <n v="0"/>
    <n v="0"/>
    <n v="0"/>
  </r>
  <r>
    <s v="None"/>
    <x v="5"/>
    <x v="202"/>
    <s v="TRC"/>
    <n v="99.999999999999986"/>
    <n v="99.999999999999986"/>
    <n v="99.999999999999986"/>
  </r>
  <r>
    <s v="None"/>
    <x v="5"/>
    <x v="203"/>
    <s v="TRC"/>
    <n v="40"/>
    <n v="40"/>
    <n v="40"/>
  </r>
  <r>
    <s v="None"/>
    <x v="5"/>
    <x v="204"/>
    <s v="TRC"/>
    <n v="0"/>
    <n v="0"/>
    <n v="0"/>
  </r>
  <r>
    <s v="None"/>
    <x v="5"/>
    <x v="205"/>
    <s v="TRC"/>
    <n v="0"/>
    <n v="0"/>
    <n v="0"/>
  </r>
  <r>
    <s v="None"/>
    <x v="5"/>
    <x v="206"/>
    <s v="TRC"/>
    <n v="1041.9999999999998"/>
    <n v="1042"/>
    <n v="1042"/>
  </r>
  <r>
    <s v="None"/>
    <x v="5"/>
    <x v="207"/>
    <s v="TRC"/>
    <n v="0"/>
    <n v="0"/>
    <n v="0"/>
  </r>
  <r>
    <s v="None"/>
    <x v="5"/>
    <x v="208"/>
    <s v="TRC"/>
    <n v="0"/>
    <n v="0"/>
    <n v="0"/>
  </r>
  <r>
    <s v="None"/>
    <x v="5"/>
    <x v="209"/>
    <s v="TRC"/>
    <n v="440"/>
    <n v="440"/>
    <n v="440"/>
  </r>
  <r>
    <s v="None"/>
    <x v="5"/>
    <x v="210"/>
    <s v="TRC"/>
    <n v="0"/>
    <n v="0"/>
    <n v="0"/>
  </r>
  <r>
    <s v="None"/>
    <x v="5"/>
    <x v="211"/>
    <s v="TRC"/>
    <n v="100"/>
    <n v="100"/>
    <n v="100"/>
  </r>
  <r>
    <s v="None"/>
    <x v="5"/>
    <x v="212"/>
    <s v="TRC"/>
    <n v="0"/>
    <n v="0"/>
    <n v="0"/>
  </r>
  <r>
    <s v="None"/>
    <x v="5"/>
    <x v="213"/>
    <s v="TRC"/>
    <n v="0"/>
    <n v="0"/>
    <n v="0"/>
  </r>
  <r>
    <s v="None"/>
    <x v="5"/>
    <x v="214"/>
    <s v="TRC"/>
    <n v="0"/>
    <n v="0"/>
    <n v="0"/>
  </r>
  <r>
    <s v="None"/>
    <x v="5"/>
    <x v="215"/>
    <s v="TRC"/>
    <n v="0"/>
    <n v="0"/>
    <n v="0"/>
  </r>
  <r>
    <s v="None"/>
    <x v="5"/>
    <x v="216"/>
    <s v="TRC"/>
    <n v="0"/>
    <n v="0"/>
    <n v="0"/>
  </r>
  <r>
    <s v="None"/>
    <x v="5"/>
    <x v="217"/>
    <s v="TRC"/>
    <n v="0"/>
    <n v="0"/>
    <n v="0"/>
  </r>
  <r>
    <s v="None"/>
    <x v="5"/>
    <x v="218"/>
    <s v="TRC"/>
    <n v="0"/>
    <n v="0"/>
    <n v="0"/>
  </r>
  <r>
    <s v="None"/>
    <x v="5"/>
    <x v="219"/>
    <s v="TRC"/>
    <n v="0"/>
    <n v="0"/>
    <n v="0"/>
  </r>
  <r>
    <s v="None"/>
    <x v="5"/>
    <x v="220"/>
    <s v="TRC"/>
    <n v="0"/>
    <n v="0"/>
    <n v="0"/>
  </r>
  <r>
    <s v="None"/>
    <x v="5"/>
    <x v="221"/>
    <s v="TRC"/>
    <n v="0"/>
    <n v="0"/>
    <n v="0"/>
  </r>
  <r>
    <s v="None"/>
    <x v="5"/>
    <x v="222"/>
    <s v="TRC"/>
    <n v="0"/>
    <n v="0"/>
    <n v="0"/>
  </r>
  <r>
    <s v="None"/>
    <x v="5"/>
    <x v="223"/>
    <s v="TRC"/>
    <n v="0"/>
    <n v="0"/>
    <n v="0"/>
  </r>
  <r>
    <s v="None"/>
    <x v="5"/>
    <x v="224"/>
    <s v="TRC"/>
    <n v="0"/>
    <n v="0"/>
    <n v="0"/>
  </r>
  <r>
    <s v="None"/>
    <x v="5"/>
    <x v="225"/>
    <s v="TRC"/>
    <n v="0"/>
    <n v="0"/>
    <n v="0"/>
  </r>
  <r>
    <s v="None"/>
    <x v="5"/>
    <x v="226"/>
    <s v="TRC"/>
    <n v="0"/>
    <n v="0"/>
    <n v="0"/>
  </r>
  <r>
    <s v="None"/>
    <x v="5"/>
    <x v="227"/>
    <s v="TRC"/>
    <n v="0"/>
    <n v="0"/>
    <n v="0"/>
  </r>
  <r>
    <s v="None"/>
    <x v="5"/>
    <x v="228"/>
    <s v="TRC"/>
    <n v="0"/>
    <n v="0"/>
    <n v="0"/>
  </r>
  <r>
    <s v="None"/>
    <x v="5"/>
    <x v="229"/>
    <s v="TRC"/>
    <n v="0"/>
    <n v="0"/>
    <n v="0"/>
  </r>
  <r>
    <s v="None"/>
    <x v="5"/>
    <x v="230"/>
    <s v="TRC"/>
    <n v="0"/>
    <n v="0"/>
    <n v="0"/>
  </r>
  <r>
    <s v="None"/>
    <x v="5"/>
    <x v="231"/>
    <s v="TRC"/>
    <n v="183.95547068609656"/>
    <n v="183.95547068609656"/>
    <n v="183.95547068609656"/>
  </r>
  <r>
    <s v="None"/>
    <x v="5"/>
    <x v="232"/>
    <s v="TRC"/>
    <n v="156.84629601608637"/>
    <n v="156.84629601608637"/>
    <n v="156.84629601608637"/>
  </r>
  <r>
    <s v="None"/>
    <x v="5"/>
    <x v="233"/>
    <s v="TRC"/>
    <n v="91.65846832588889"/>
    <n v="91.65846832588889"/>
    <n v="91.65846832588889"/>
  </r>
  <r>
    <s v="None"/>
    <x v="5"/>
    <x v="234"/>
    <s v="TRC"/>
    <n v="313.69259203217268"/>
    <n v="313.69259203217268"/>
    <n v="313.69259203217268"/>
  </r>
  <r>
    <s v="None"/>
    <x v="5"/>
    <x v="235"/>
    <s v="TRC"/>
    <n v="183.31693665177775"/>
    <n v="183.31693665177775"/>
    <n v="183.31693665177775"/>
  </r>
  <r>
    <s v="None"/>
    <x v="5"/>
    <x v="236"/>
    <s v="TRC"/>
    <n v="266"/>
    <n v="266.00000000000006"/>
    <n v="266.00000000000006"/>
  </r>
  <r>
    <s v="None"/>
    <x v="5"/>
    <x v="237"/>
    <s v="TRC"/>
    <n v="0"/>
    <n v="0"/>
    <n v="0"/>
  </r>
  <r>
    <s v="None"/>
    <x v="5"/>
    <x v="238"/>
    <s v="TRC"/>
    <n v="0"/>
    <n v="0"/>
    <n v="0"/>
  </r>
  <r>
    <s v="None"/>
    <x v="5"/>
    <x v="239"/>
    <s v="TRC"/>
    <n v="0"/>
    <n v="0"/>
    <n v="0"/>
  </r>
  <r>
    <s v="None"/>
    <x v="5"/>
    <x v="240"/>
    <s v="TRC"/>
    <n v="0"/>
    <n v="0"/>
    <n v="0"/>
  </r>
  <r>
    <s v="None"/>
    <x v="5"/>
    <x v="241"/>
    <s v="TRC"/>
    <n v="0"/>
    <n v="0"/>
    <n v="0"/>
  </r>
  <r>
    <s v="None"/>
    <x v="5"/>
    <x v="242"/>
    <s v="TRC"/>
    <n v="0"/>
    <n v="0"/>
    <n v="0"/>
  </r>
  <r>
    <s v="None"/>
    <x v="5"/>
    <x v="243"/>
    <s v="TRC"/>
    <n v="186.40404408011824"/>
    <n v="186.40404408011824"/>
    <n v="186.40404408011824"/>
  </r>
  <r>
    <s v="None"/>
    <x v="5"/>
    <x v="244"/>
    <s v="TRC"/>
    <n v="0"/>
    <n v="0"/>
    <n v="0"/>
  </r>
  <r>
    <s v="None"/>
    <x v="5"/>
    <x v="245"/>
    <s v="TRC"/>
    <n v="0"/>
    <n v="0"/>
    <n v="0"/>
  </r>
  <r>
    <s v="None"/>
    <x v="5"/>
    <x v="246"/>
    <s v="TRC"/>
    <n v="0"/>
    <n v="0"/>
    <n v="0"/>
  </r>
  <r>
    <s v="None"/>
    <x v="5"/>
    <x v="247"/>
    <s v="TRC"/>
    <n v="0"/>
    <n v="0"/>
    <n v="0"/>
  </r>
  <r>
    <s v="None"/>
    <x v="5"/>
    <x v="248"/>
    <s v="TRC"/>
    <n v="0"/>
    <n v="0"/>
    <n v="0"/>
  </r>
  <r>
    <s v="None"/>
    <x v="5"/>
    <x v="249"/>
    <s v="TRC"/>
    <n v="0"/>
    <n v="0"/>
    <n v="0"/>
  </r>
  <r>
    <s v="None"/>
    <x v="5"/>
    <x v="250"/>
    <s v="TRC"/>
    <n v="0"/>
    <n v="0"/>
    <n v="0"/>
  </r>
  <r>
    <s v="None"/>
    <x v="5"/>
    <x v="251"/>
    <s v="TRC"/>
    <n v="0"/>
    <n v="0"/>
    <n v="0"/>
  </r>
  <r>
    <s v="None"/>
    <x v="5"/>
    <x v="252"/>
    <s v="TRC"/>
    <n v="0"/>
    <n v="0"/>
    <n v="0"/>
  </r>
  <r>
    <s v="None"/>
    <x v="5"/>
    <x v="253"/>
    <s v="TRC"/>
    <n v="0"/>
    <n v="0"/>
    <n v="0"/>
  </r>
  <r>
    <s v="None"/>
    <x v="5"/>
    <x v="254"/>
    <s v="TRC"/>
    <n v="0"/>
    <n v="0"/>
    <n v="0"/>
  </r>
  <r>
    <s v="None"/>
    <x v="5"/>
    <x v="255"/>
    <s v="TRC"/>
    <n v="0"/>
    <n v="0"/>
    <n v="0"/>
  </r>
  <r>
    <s v="None"/>
    <x v="5"/>
    <x v="256"/>
    <s v="TRC"/>
    <n v="0"/>
    <n v="0"/>
    <n v="0"/>
  </r>
  <r>
    <s v="None"/>
    <x v="5"/>
    <x v="257"/>
    <s v="TRC"/>
    <n v="0"/>
    <n v="0"/>
    <n v="0"/>
  </r>
  <r>
    <s v="None"/>
    <x v="5"/>
    <x v="258"/>
    <s v="TRC"/>
    <n v="0"/>
    <n v="0"/>
    <n v="0"/>
  </r>
  <r>
    <s v="None"/>
    <x v="5"/>
    <x v="259"/>
    <s v="TRC"/>
    <n v="0"/>
    <n v="0"/>
    <n v="0"/>
  </r>
  <r>
    <s v="None"/>
    <x v="5"/>
    <x v="260"/>
    <s v="TRC"/>
    <n v="1418"/>
    <n v="1418"/>
    <n v="1418"/>
  </r>
  <r>
    <s v="None"/>
    <x v="5"/>
    <x v="261"/>
    <s v="TRC"/>
    <n v="1026"/>
    <n v="1026"/>
    <n v="1026"/>
  </r>
  <r>
    <s v="None"/>
    <x v="5"/>
    <x v="262"/>
    <s v="TRC"/>
    <n v="0"/>
    <n v="0"/>
    <n v="0"/>
  </r>
  <r>
    <s v="None"/>
    <x v="5"/>
    <x v="263"/>
    <s v="TRC"/>
    <n v="0"/>
    <n v="0"/>
    <n v="0"/>
  </r>
  <r>
    <s v="None"/>
    <x v="5"/>
    <x v="264"/>
    <s v="TRC"/>
    <n v="48.105214498407342"/>
    <n v="49.40235243739"/>
    <n v="50.922072085263665"/>
  </r>
  <r>
    <s v="None"/>
    <x v="5"/>
    <x v="265"/>
    <s v="TRC"/>
    <n v="0"/>
    <n v="0"/>
    <n v="0"/>
  </r>
  <r>
    <s v="None"/>
    <x v="5"/>
    <x v="266"/>
    <s v="TRC"/>
    <n v="0"/>
    <n v="0"/>
    <n v="0"/>
  </r>
  <r>
    <s v="None"/>
    <x v="5"/>
    <x v="267"/>
    <s v="TRC"/>
    <n v="0"/>
    <n v="0"/>
    <n v="0"/>
  </r>
  <r>
    <s v="None"/>
    <x v="5"/>
    <x v="268"/>
    <s v="TRC"/>
    <n v="0"/>
    <n v="0"/>
    <n v="0"/>
  </r>
  <r>
    <s v="None"/>
    <x v="5"/>
    <x v="269"/>
    <s v="TRC"/>
    <n v="0"/>
    <n v="0"/>
    <n v="0"/>
  </r>
  <r>
    <s v="None"/>
    <x v="5"/>
    <x v="270"/>
    <s v="TRC"/>
    <n v="0"/>
    <n v="0"/>
    <n v="0"/>
  </r>
  <r>
    <s v="None"/>
    <x v="5"/>
    <x v="271"/>
    <s v="TRC"/>
    <n v="0"/>
    <n v="0"/>
    <n v="0"/>
  </r>
  <r>
    <s v="None"/>
    <x v="5"/>
    <x v="272"/>
    <s v="TRC"/>
    <n v="0"/>
    <n v="0"/>
    <n v="0"/>
  </r>
  <r>
    <s v="None"/>
    <x v="5"/>
    <x v="273"/>
    <s v="TRC"/>
    <n v="0"/>
    <n v="0"/>
    <n v="0"/>
  </r>
  <r>
    <s v="None"/>
    <x v="5"/>
    <x v="274"/>
    <s v="TRC"/>
    <n v="0"/>
    <n v="0"/>
    <n v="0"/>
  </r>
  <r>
    <s v="None"/>
    <x v="5"/>
    <x v="275"/>
    <s v="TRC"/>
    <n v="0"/>
    <n v="0"/>
    <n v="0"/>
  </r>
  <r>
    <s v="None"/>
    <x v="5"/>
    <x v="276"/>
    <s v="TRC"/>
    <n v="0"/>
    <n v="0"/>
    <n v="0"/>
  </r>
  <r>
    <s v="None"/>
    <x v="5"/>
    <x v="277"/>
    <s v="TRC"/>
    <n v="0"/>
    <n v="0"/>
    <n v="0"/>
  </r>
  <r>
    <s v="None"/>
    <x v="5"/>
    <x v="278"/>
    <s v="TRC"/>
    <n v="0"/>
    <n v="0"/>
    <n v="0"/>
  </r>
  <r>
    <s v="None"/>
    <x v="5"/>
    <x v="279"/>
    <s v="TRC"/>
    <n v="0"/>
    <n v="0"/>
    <n v="0"/>
  </r>
  <r>
    <s v="None"/>
    <x v="5"/>
    <x v="280"/>
    <s v="TRC"/>
    <n v="2486"/>
    <n v="2486"/>
    <n v="2486"/>
  </r>
  <r>
    <s v="None"/>
    <x v="5"/>
    <x v="281"/>
    <s v="TRC"/>
    <n v="0"/>
    <n v="0"/>
    <n v="0"/>
  </r>
  <r>
    <s v="None"/>
    <x v="5"/>
    <x v="282"/>
    <s v="TRC"/>
    <n v="1296"/>
    <n v="1296"/>
    <n v="1296"/>
  </r>
  <r>
    <s v="None"/>
    <x v="5"/>
    <x v="283"/>
    <s v="TRC"/>
    <n v="0"/>
    <n v="0"/>
    <n v="0"/>
  </r>
  <r>
    <s v="None"/>
    <x v="5"/>
    <x v="284"/>
    <s v="TRC"/>
    <n v="4"/>
    <n v="4"/>
    <n v="4"/>
  </r>
  <r>
    <s v="None"/>
    <x v="5"/>
    <x v="285"/>
    <s v="TRC"/>
    <n v="100"/>
    <n v="100"/>
    <n v="100"/>
  </r>
  <r>
    <s v="None"/>
    <x v="5"/>
    <x v="286"/>
    <s v="TRC"/>
    <n v="209.99999999999997"/>
    <n v="209.99999999999997"/>
    <n v="209.99999999999997"/>
  </r>
  <r>
    <s v="None"/>
    <x v="5"/>
    <x v="287"/>
    <s v="TRC"/>
    <n v="0"/>
    <n v="0"/>
    <n v="0"/>
  </r>
  <r>
    <s v="None"/>
    <x v="5"/>
    <x v="288"/>
    <s v="TRC"/>
    <n v="0"/>
    <n v="0"/>
    <n v="0"/>
  </r>
  <r>
    <s v="None"/>
    <x v="5"/>
    <x v="289"/>
    <s v="TRC"/>
    <n v="0"/>
    <n v="0"/>
    <n v="0"/>
  </r>
  <r>
    <s v="None"/>
    <x v="5"/>
    <x v="290"/>
    <s v="TRC"/>
    <n v="808.23183684122478"/>
    <n v="702.58925650046422"/>
    <n v="622.16852862494022"/>
  </r>
  <r>
    <s v="None"/>
    <x v="5"/>
    <x v="291"/>
    <s v="TRC"/>
    <n v="0"/>
    <n v="0"/>
    <n v="0"/>
  </r>
  <r>
    <s v="None"/>
    <x v="5"/>
    <x v="292"/>
    <s v="TRC"/>
    <n v="4"/>
    <n v="4"/>
    <n v="4"/>
  </r>
  <r>
    <s v="None"/>
    <x v="5"/>
    <x v="293"/>
    <s v="TRC"/>
    <n v="100"/>
    <n v="100"/>
    <n v="100"/>
  </r>
  <r>
    <s v="None"/>
    <x v="5"/>
    <x v="294"/>
    <s v="TRC"/>
    <n v="0"/>
    <n v="0"/>
    <n v="0"/>
  </r>
  <r>
    <s v="None"/>
    <x v="6"/>
    <x v="0"/>
    <s v="TRC"/>
    <n v="0"/>
    <n v="0"/>
    <n v="0"/>
  </r>
  <r>
    <s v="None"/>
    <x v="6"/>
    <x v="1"/>
    <s v="TRC"/>
    <n v="0"/>
    <n v="0"/>
    <n v="0"/>
  </r>
  <r>
    <s v="None"/>
    <x v="6"/>
    <x v="2"/>
    <s v="TRC"/>
    <n v="0"/>
    <n v="0"/>
    <n v="0"/>
  </r>
  <r>
    <s v="None"/>
    <x v="6"/>
    <x v="3"/>
    <s v="TRC"/>
    <n v="3261.0605014389575"/>
    <n v="3176.6210459304157"/>
    <n v="3196.9867748552565"/>
  </r>
  <r>
    <s v="None"/>
    <x v="6"/>
    <x v="4"/>
    <s v="TRC"/>
    <n v="104093.05120593154"/>
    <n v="101397.74378609886"/>
    <n v="102047.81785337979"/>
  </r>
  <r>
    <s v="None"/>
    <x v="6"/>
    <x v="5"/>
    <s v="TRC"/>
    <n v="0"/>
    <n v="0"/>
    <n v="0"/>
  </r>
  <r>
    <s v="None"/>
    <x v="6"/>
    <x v="6"/>
    <s v="TRC"/>
    <n v="0"/>
    <n v="0"/>
    <n v="0"/>
  </r>
  <r>
    <s v="None"/>
    <x v="6"/>
    <x v="7"/>
    <s v="TRC"/>
    <n v="0"/>
    <n v="0"/>
    <n v="0"/>
  </r>
  <r>
    <s v="None"/>
    <x v="6"/>
    <x v="8"/>
    <s v="TRC"/>
    <n v="0"/>
    <n v="0"/>
    <n v="0"/>
  </r>
  <r>
    <s v="None"/>
    <x v="6"/>
    <x v="9"/>
    <s v="TRC"/>
    <n v="0"/>
    <n v="0"/>
    <n v="0"/>
  </r>
  <r>
    <s v="None"/>
    <x v="6"/>
    <x v="10"/>
    <s v="TRC"/>
    <n v="0"/>
    <n v="0"/>
    <n v="0"/>
  </r>
  <r>
    <s v="None"/>
    <x v="6"/>
    <x v="11"/>
    <s v="TRC"/>
    <n v="0"/>
    <n v="0"/>
    <n v="0"/>
  </r>
  <r>
    <s v="None"/>
    <x v="6"/>
    <x v="12"/>
    <s v="TRC"/>
    <n v="0"/>
    <n v="0"/>
    <n v="0"/>
  </r>
  <r>
    <s v="None"/>
    <x v="6"/>
    <x v="13"/>
    <s v="TRC"/>
    <n v="0"/>
    <n v="0"/>
    <n v="0"/>
  </r>
  <r>
    <s v="None"/>
    <x v="6"/>
    <x v="14"/>
    <s v="TRC"/>
    <n v="0"/>
    <n v="0"/>
    <n v="0"/>
  </r>
  <r>
    <s v="None"/>
    <x v="6"/>
    <x v="15"/>
    <s v="TRC"/>
    <n v="4383.2273999032604"/>
    <n v="4343.8542870839638"/>
    <n v="4412.5712022792559"/>
  </r>
  <r>
    <s v="None"/>
    <x v="6"/>
    <x v="16"/>
    <s v="TRC"/>
    <n v="74427.20125035719"/>
    <n v="73758.645794685872"/>
    <n v="74925.459014701933"/>
  </r>
  <r>
    <s v="None"/>
    <x v="6"/>
    <x v="17"/>
    <s v="TRC"/>
    <n v="0"/>
    <n v="0"/>
    <n v="0"/>
  </r>
  <r>
    <s v="None"/>
    <x v="6"/>
    <x v="18"/>
    <s v="TRC"/>
    <n v="0"/>
    <n v="0"/>
    <n v="0"/>
  </r>
  <r>
    <s v="None"/>
    <x v="6"/>
    <x v="19"/>
    <s v="TRC"/>
    <n v="0"/>
    <n v="0"/>
    <n v="0"/>
  </r>
  <r>
    <s v="None"/>
    <x v="6"/>
    <x v="20"/>
    <s v="TRC"/>
    <n v="0"/>
    <n v="0"/>
    <n v="0"/>
  </r>
  <r>
    <s v="None"/>
    <x v="6"/>
    <x v="21"/>
    <s v="TRC"/>
    <n v="4449.2372174599741"/>
    <n v="4412.5150659753608"/>
    <n v="4484.0761685983261"/>
  </r>
  <r>
    <s v="None"/>
    <x v="6"/>
    <x v="22"/>
    <s v="TRC"/>
    <n v="248623.37571166334"/>
    <n v="246571.34188670316"/>
    <n v="250570.17630127445"/>
  </r>
  <r>
    <s v="None"/>
    <x v="6"/>
    <x v="23"/>
    <s v="TRC"/>
    <n v="0"/>
    <n v="0"/>
    <n v="0"/>
  </r>
  <r>
    <s v="None"/>
    <x v="6"/>
    <x v="24"/>
    <s v="TRC"/>
    <n v="0"/>
    <n v="0"/>
    <n v="0"/>
  </r>
  <r>
    <s v="None"/>
    <x v="6"/>
    <x v="25"/>
    <s v="TRC"/>
    <n v="0"/>
    <n v="0"/>
    <n v="0"/>
  </r>
  <r>
    <s v="None"/>
    <x v="6"/>
    <x v="26"/>
    <s v="TRC"/>
    <n v="5206002.2219764646"/>
    <n v="4619969.295553972"/>
    <n v="5245198.1182430862"/>
  </r>
  <r>
    <s v="None"/>
    <x v="6"/>
    <x v="27"/>
    <s v="TRC"/>
    <n v="0"/>
    <n v="0"/>
    <n v="0"/>
  </r>
  <r>
    <s v="None"/>
    <x v="6"/>
    <x v="28"/>
    <s v="TRC"/>
    <n v="0"/>
    <n v="0"/>
    <n v="0"/>
  </r>
  <r>
    <s v="None"/>
    <x v="6"/>
    <x v="29"/>
    <s v="TRC"/>
    <n v="0"/>
    <n v="0"/>
    <n v="0"/>
  </r>
  <r>
    <s v="None"/>
    <x v="6"/>
    <x v="30"/>
    <s v="TRC"/>
    <n v="1175572.2160197746"/>
    <n v="1199815.4064719277"/>
    <n v="1228941.3305847268"/>
  </r>
  <r>
    <s v="None"/>
    <x v="6"/>
    <x v="31"/>
    <s v="TRC"/>
    <n v="13540.827923029194"/>
    <n v="14023.268436585162"/>
    <n v="14583.100769215609"/>
  </r>
  <r>
    <s v="None"/>
    <x v="6"/>
    <x v="32"/>
    <s v="TRC"/>
    <n v="0"/>
    <n v="0"/>
    <n v="0"/>
  </r>
  <r>
    <s v="None"/>
    <x v="6"/>
    <x v="33"/>
    <s v="TRC"/>
    <n v="0"/>
    <n v="0"/>
    <n v="0"/>
  </r>
  <r>
    <s v="None"/>
    <x v="6"/>
    <x v="34"/>
    <s v="TRC"/>
    <n v="0"/>
    <n v="0"/>
    <n v="0"/>
  </r>
  <r>
    <s v="None"/>
    <x v="6"/>
    <x v="35"/>
    <s v="TRC"/>
    <n v="0"/>
    <n v="0"/>
    <n v="0"/>
  </r>
  <r>
    <s v="None"/>
    <x v="6"/>
    <x v="36"/>
    <s v="TRC"/>
    <n v="0"/>
    <n v="0"/>
    <n v="0"/>
  </r>
  <r>
    <s v="None"/>
    <x v="6"/>
    <x v="37"/>
    <s v="TRC"/>
    <n v="0"/>
    <n v="0"/>
    <n v="0"/>
  </r>
  <r>
    <s v="None"/>
    <x v="6"/>
    <x v="38"/>
    <s v="TRC"/>
    <n v="0"/>
    <n v="0"/>
    <n v="0"/>
  </r>
  <r>
    <s v="None"/>
    <x v="6"/>
    <x v="39"/>
    <s v="TRC"/>
    <n v="0"/>
    <n v="0"/>
    <n v="0"/>
  </r>
  <r>
    <s v="None"/>
    <x v="6"/>
    <x v="40"/>
    <s v="TRC"/>
    <n v="565961.28201360896"/>
    <n v="670513.74892556132"/>
    <n v="879381.98233432998"/>
  </r>
  <r>
    <s v="None"/>
    <x v="6"/>
    <x v="41"/>
    <s v="TRC"/>
    <n v="0"/>
    <n v="0"/>
    <n v="0"/>
  </r>
  <r>
    <s v="None"/>
    <x v="6"/>
    <x v="42"/>
    <s v="TRC"/>
    <n v="2345392.4783252915"/>
    <n v="2426004.7180757849"/>
    <n v="2515481.6583684543"/>
  </r>
  <r>
    <s v="None"/>
    <x v="6"/>
    <x v="43"/>
    <s v="TRC"/>
    <n v="1887593.4652257902"/>
    <n v="2761167.4682859844"/>
    <n v="2910881.0728828157"/>
  </r>
  <r>
    <s v="None"/>
    <x v="6"/>
    <x v="44"/>
    <s v="TRC"/>
    <n v="54724646.892955683"/>
    <n v="57802555.43427182"/>
    <n v="60102122.196640871"/>
  </r>
  <r>
    <s v="None"/>
    <x v="6"/>
    <x v="45"/>
    <s v="TRC"/>
    <n v="0"/>
    <n v="0"/>
    <n v="0"/>
  </r>
  <r>
    <s v="None"/>
    <x v="6"/>
    <x v="46"/>
    <s v="TRC"/>
    <n v="918426.82918564801"/>
    <n v="994573.17192757048"/>
    <n v="1084838.6602053687"/>
  </r>
  <r>
    <s v="None"/>
    <x v="6"/>
    <x v="47"/>
    <s v="TRC"/>
    <n v="0"/>
    <n v="0"/>
    <n v="0"/>
  </r>
  <r>
    <s v="None"/>
    <x v="6"/>
    <x v="48"/>
    <s v="TRC"/>
    <n v="0"/>
    <n v="0"/>
    <n v="0"/>
  </r>
  <r>
    <s v="None"/>
    <x v="6"/>
    <x v="49"/>
    <s v="TRC"/>
    <n v="4172.7599456209755"/>
    <n v="3461.781476677073"/>
    <n v="2725.2930144097513"/>
  </r>
  <r>
    <s v="None"/>
    <x v="6"/>
    <x v="50"/>
    <s v="TRC"/>
    <n v="12137.223279735719"/>
    <n v="12534.727679959547"/>
    <n v="12966.452210220827"/>
  </r>
  <r>
    <s v="None"/>
    <x v="6"/>
    <x v="51"/>
    <s v="TRC"/>
    <n v="112011.90719296929"/>
    <n v="117124.64715677589"/>
    <n v="123929.07221978735"/>
  </r>
  <r>
    <s v="None"/>
    <x v="6"/>
    <x v="52"/>
    <s v="TRC"/>
    <n v="45166.091610068259"/>
    <n v="47227.680305151567"/>
    <n v="49971.40008862393"/>
  </r>
  <r>
    <s v="None"/>
    <x v="6"/>
    <x v="53"/>
    <s v="TRC"/>
    <n v="289300.46055562585"/>
    <n v="302192.11498162185"/>
    <n v="316778.80816380511"/>
  </r>
  <r>
    <s v="None"/>
    <x v="6"/>
    <x v="54"/>
    <s v="TRC"/>
    <n v="0"/>
    <n v="0"/>
    <n v="0"/>
  </r>
  <r>
    <s v="None"/>
    <x v="6"/>
    <x v="55"/>
    <s v="TRC"/>
    <n v="0"/>
    <n v="0"/>
    <n v="0"/>
  </r>
  <r>
    <s v="None"/>
    <x v="6"/>
    <x v="56"/>
    <s v="TRC"/>
    <n v="0"/>
    <n v="0"/>
    <n v="0"/>
  </r>
  <r>
    <s v="None"/>
    <x v="6"/>
    <x v="57"/>
    <s v="TRC"/>
    <n v="0"/>
    <n v="0"/>
    <n v="0"/>
  </r>
  <r>
    <s v="None"/>
    <x v="6"/>
    <x v="58"/>
    <s v="TRC"/>
    <n v="0"/>
    <n v="0"/>
    <n v="0"/>
  </r>
  <r>
    <s v="None"/>
    <x v="6"/>
    <x v="59"/>
    <s v="TRC"/>
    <n v="0"/>
    <n v="0"/>
    <n v="0"/>
  </r>
  <r>
    <s v="None"/>
    <x v="6"/>
    <x v="60"/>
    <s v="TRC"/>
    <n v="0"/>
    <n v="0"/>
    <n v="0"/>
  </r>
  <r>
    <s v="None"/>
    <x v="6"/>
    <x v="61"/>
    <s v="TRC"/>
    <n v="0"/>
    <n v="0"/>
    <n v="0"/>
  </r>
  <r>
    <s v="None"/>
    <x v="6"/>
    <x v="62"/>
    <s v="TRC"/>
    <n v="0"/>
    <n v="0"/>
    <n v="0"/>
  </r>
  <r>
    <s v="None"/>
    <x v="6"/>
    <x v="63"/>
    <s v="TRC"/>
    <n v="0"/>
    <n v="0"/>
    <n v="0"/>
  </r>
  <r>
    <s v="None"/>
    <x v="6"/>
    <x v="64"/>
    <s v="TRC"/>
    <n v="0"/>
    <n v="0"/>
    <n v="0"/>
  </r>
  <r>
    <s v="None"/>
    <x v="6"/>
    <x v="65"/>
    <s v="TRC"/>
    <n v="0"/>
    <n v="0"/>
    <n v="0"/>
  </r>
  <r>
    <s v="None"/>
    <x v="6"/>
    <x v="66"/>
    <s v="TRC"/>
    <n v="0"/>
    <n v="0"/>
    <n v="0"/>
  </r>
  <r>
    <s v="None"/>
    <x v="6"/>
    <x v="67"/>
    <s v="TRC"/>
    <n v="0"/>
    <n v="0"/>
    <n v="0"/>
  </r>
  <r>
    <s v="None"/>
    <x v="6"/>
    <x v="68"/>
    <s v="TRC"/>
    <n v="0"/>
    <n v="0"/>
    <n v="0"/>
  </r>
  <r>
    <s v="None"/>
    <x v="6"/>
    <x v="69"/>
    <s v="TRC"/>
    <n v="0"/>
    <n v="0"/>
    <n v="0"/>
  </r>
  <r>
    <s v="None"/>
    <x v="6"/>
    <x v="70"/>
    <s v="TRC"/>
    <n v="0"/>
    <n v="0"/>
    <n v="0"/>
  </r>
  <r>
    <s v="None"/>
    <x v="6"/>
    <x v="71"/>
    <s v="TRC"/>
    <n v="0"/>
    <n v="0"/>
    <n v="0"/>
  </r>
  <r>
    <s v="None"/>
    <x v="6"/>
    <x v="72"/>
    <s v="TRC"/>
    <n v="0"/>
    <n v="0"/>
    <n v="0"/>
  </r>
  <r>
    <s v="None"/>
    <x v="6"/>
    <x v="73"/>
    <s v="TRC"/>
    <n v="0"/>
    <n v="0"/>
    <n v="0"/>
  </r>
  <r>
    <s v="None"/>
    <x v="6"/>
    <x v="74"/>
    <s v="TRC"/>
    <n v="0"/>
    <n v="0"/>
    <n v="0"/>
  </r>
  <r>
    <s v="None"/>
    <x v="6"/>
    <x v="75"/>
    <s v="TRC"/>
    <n v="0"/>
    <n v="0"/>
    <n v="0"/>
  </r>
  <r>
    <s v="None"/>
    <x v="6"/>
    <x v="76"/>
    <s v="TRC"/>
    <n v="0"/>
    <n v="0"/>
    <n v="0"/>
  </r>
  <r>
    <s v="None"/>
    <x v="6"/>
    <x v="77"/>
    <s v="TRC"/>
    <n v="814937.52927124989"/>
    <n v="845321.829940303"/>
    <n v="880412.51430075231"/>
  </r>
  <r>
    <s v="None"/>
    <x v="6"/>
    <x v="78"/>
    <s v="TRC"/>
    <n v="0"/>
    <n v="0"/>
    <n v="0"/>
  </r>
  <r>
    <s v="None"/>
    <x v="6"/>
    <x v="79"/>
    <s v="TRC"/>
    <n v="0"/>
    <n v="0"/>
    <n v="0"/>
  </r>
  <r>
    <s v="None"/>
    <x v="6"/>
    <x v="80"/>
    <s v="TRC"/>
    <n v="0"/>
    <n v="0"/>
    <n v="0"/>
  </r>
  <r>
    <s v="None"/>
    <x v="6"/>
    <x v="81"/>
    <s v="TRC"/>
    <n v="0"/>
    <n v="0"/>
    <n v="0"/>
  </r>
  <r>
    <s v="None"/>
    <x v="6"/>
    <x v="82"/>
    <s v="TRC"/>
    <n v="2188.6020223712253"/>
    <n v="2246.663811793424"/>
    <n v="2322.4739769062076"/>
  </r>
  <r>
    <s v="None"/>
    <x v="6"/>
    <x v="83"/>
    <s v="TRC"/>
    <n v="0"/>
    <n v="0"/>
    <n v="0"/>
  </r>
  <r>
    <s v="None"/>
    <x v="6"/>
    <x v="84"/>
    <s v="TRC"/>
    <n v="0"/>
    <n v="0"/>
    <n v="0"/>
  </r>
  <r>
    <s v="None"/>
    <x v="6"/>
    <x v="85"/>
    <s v="TRC"/>
    <n v="0"/>
    <n v="0"/>
    <n v="0"/>
  </r>
  <r>
    <s v="None"/>
    <x v="6"/>
    <x v="86"/>
    <s v="TRC"/>
    <n v="11715110.557122961"/>
    <n v="12173592.122134583"/>
    <n v="12694885.110237209"/>
  </r>
  <r>
    <s v="None"/>
    <x v="6"/>
    <x v="87"/>
    <s v="TRC"/>
    <n v="0"/>
    <n v="0"/>
    <n v="0"/>
  </r>
  <r>
    <s v="None"/>
    <x v="6"/>
    <x v="88"/>
    <s v="TRC"/>
    <n v="1411145.4728111075"/>
    <n v="1466371.941368856"/>
    <n v="1529164.3697102114"/>
  </r>
  <r>
    <s v="None"/>
    <x v="6"/>
    <x v="89"/>
    <s v="TRC"/>
    <n v="0"/>
    <n v="0"/>
    <n v="0"/>
  </r>
  <r>
    <s v="None"/>
    <x v="6"/>
    <x v="90"/>
    <s v="TRC"/>
    <n v="6600.4471172810909"/>
    <n v="6894.421074358027"/>
    <n v="7213.4848838151765"/>
  </r>
  <r>
    <s v="None"/>
    <x v="6"/>
    <x v="91"/>
    <s v="TRC"/>
    <n v="0"/>
    <n v="0"/>
    <n v="0"/>
  </r>
  <r>
    <s v="None"/>
    <x v="6"/>
    <x v="92"/>
    <s v="TRC"/>
    <n v="243147.31691843292"/>
    <n v="0"/>
    <n v="0"/>
  </r>
  <r>
    <s v="None"/>
    <x v="6"/>
    <x v="93"/>
    <s v="TRC"/>
    <n v="59888.501704047514"/>
    <n v="63878.462080698511"/>
    <n v="68474.674778290748"/>
  </r>
  <r>
    <s v="None"/>
    <x v="6"/>
    <x v="94"/>
    <s v="TRC"/>
    <n v="0"/>
    <n v="0"/>
    <n v="0"/>
  </r>
  <r>
    <s v="None"/>
    <x v="6"/>
    <x v="95"/>
    <s v="TRC"/>
    <n v="0"/>
    <n v="0"/>
    <n v="0"/>
  </r>
  <r>
    <s v="None"/>
    <x v="6"/>
    <x v="96"/>
    <s v="TRC"/>
    <n v="0"/>
    <n v="0"/>
    <n v="0"/>
  </r>
  <r>
    <s v="None"/>
    <x v="6"/>
    <x v="97"/>
    <s v="TRC"/>
    <n v="0"/>
    <n v="0"/>
    <n v="0"/>
  </r>
  <r>
    <s v="None"/>
    <x v="6"/>
    <x v="98"/>
    <s v="TRC"/>
    <n v="0"/>
    <n v="0"/>
    <n v="0"/>
  </r>
  <r>
    <s v="None"/>
    <x v="6"/>
    <x v="99"/>
    <s v="TRC"/>
    <n v="0"/>
    <n v="0"/>
    <n v="0"/>
  </r>
  <r>
    <s v="None"/>
    <x v="6"/>
    <x v="100"/>
    <s v="TRC"/>
    <n v="0"/>
    <n v="0"/>
    <n v="0"/>
  </r>
  <r>
    <s v="None"/>
    <x v="6"/>
    <x v="101"/>
    <s v="TRC"/>
    <n v="0"/>
    <n v="0"/>
    <n v="0"/>
  </r>
  <r>
    <s v="None"/>
    <x v="6"/>
    <x v="102"/>
    <s v="TRC"/>
    <n v="0"/>
    <n v="0"/>
    <n v="0"/>
  </r>
  <r>
    <s v="None"/>
    <x v="6"/>
    <x v="103"/>
    <s v="TRC"/>
    <n v="0"/>
    <n v="0"/>
    <n v="0"/>
  </r>
  <r>
    <s v="None"/>
    <x v="6"/>
    <x v="104"/>
    <s v="TRC"/>
    <n v="412771.9353454517"/>
    <n v="420822.80917805212"/>
    <n v="430875.80726743734"/>
  </r>
  <r>
    <s v="None"/>
    <x v="6"/>
    <x v="105"/>
    <s v="TRC"/>
    <n v="275082.62980984262"/>
    <n v="281103.85445617826"/>
    <n v="289463.00965146639"/>
  </r>
  <r>
    <s v="None"/>
    <x v="6"/>
    <x v="106"/>
    <s v="TRC"/>
    <n v="0"/>
    <n v="0"/>
    <n v="0"/>
  </r>
  <r>
    <s v="None"/>
    <x v="6"/>
    <x v="107"/>
    <s v="TRC"/>
    <n v="0"/>
    <n v="0"/>
    <n v="0"/>
  </r>
  <r>
    <s v="None"/>
    <x v="6"/>
    <x v="108"/>
    <s v="TRC"/>
    <n v="0"/>
    <n v="0"/>
    <n v="0"/>
  </r>
  <r>
    <s v="None"/>
    <x v="6"/>
    <x v="109"/>
    <s v="TRC"/>
    <n v="6426.6955604067844"/>
    <n v="6627.9960106909193"/>
    <n v="6875.0483442849591"/>
  </r>
  <r>
    <s v="None"/>
    <x v="6"/>
    <x v="110"/>
    <s v="TRC"/>
    <n v="0"/>
    <n v="0"/>
    <n v="0"/>
  </r>
  <r>
    <s v="None"/>
    <x v="6"/>
    <x v="111"/>
    <s v="TRC"/>
    <n v="0"/>
    <n v="0"/>
    <n v="0"/>
  </r>
  <r>
    <s v="None"/>
    <x v="6"/>
    <x v="112"/>
    <s v="TRC"/>
    <n v="0"/>
    <n v="0"/>
    <n v="0"/>
  </r>
  <r>
    <s v="None"/>
    <x v="6"/>
    <x v="113"/>
    <s v="TRC"/>
    <n v="0"/>
    <n v="0"/>
    <n v="0"/>
  </r>
  <r>
    <s v="None"/>
    <x v="6"/>
    <x v="114"/>
    <s v="TRC"/>
    <n v="0"/>
    <n v="0"/>
    <n v="0"/>
  </r>
  <r>
    <s v="None"/>
    <x v="6"/>
    <x v="115"/>
    <s v="TRC"/>
    <n v="0"/>
    <n v="0"/>
    <n v="0"/>
  </r>
  <r>
    <s v="None"/>
    <x v="6"/>
    <x v="116"/>
    <s v="TRC"/>
    <n v="0"/>
    <n v="0"/>
    <n v="0"/>
  </r>
  <r>
    <s v="None"/>
    <x v="6"/>
    <x v="117"/>
    <s v="TRC"/>
    <n v="0"/>
    <n v="0"/>
    <n v="0"/>
  </r>
  <r>
    <s v="None"/>
    <x v="6"/>
    <x v="118"/>
    <s v="TRC"/>
    <n v="0"/>
    <n v="0"/>
    <n v="0"/>
  </r>
  <r>
    <s v="None"/>
    <x v="6"/>
    <x v="119"/>
    <s v="TRC"/>
    <n v="0"/>
    <n v="0"/>
    <n v="0"/>
  </r>
  <r>
    <s v="None"/>
    <x v="6"/>
    <x v="120"/>
    <s v="TRC"/>
    <n v="0"/>
    <n v="0"/>
    <n v="0"/>
  </r>
  <r>
    <s v="None"/>
    <x v="6"/>
    <x v="121"/>
    <s v="TRC"/>
    <n v="0"/>
    <n v="0"/>
    <n v="0"/>
  </r>
  <r>
    <s v="None"/>
    <x v="6"/>
    <x v="122"/>
    <s v="TRC"/>
    <n v="0"/>
    <n v="0"/>
    <n v="0"/>
  </r>
  <r>
    <s v="None"/>
    <x v="6"/>
    <x v="123"/>
    <s v="TRC"/>
    <n v="22664.70162021949"/>
    <n v="22961.40990434392"/>
    <n v="23381.585415560119"/>
  </r>
  <r>
    <s v="None"/>
    <x v="6"/>
    <x v="124"/>
    <s v="TRC"/>
    <n v="299627.35541930166"/>
    <n v="303549.83893542661"/>
    <n v="309104.55919370474"/>
  </r>
  <r>
    <s v="None"/>
    <x v="6"/>
    <x v="125"/>
    <s v="TRC"/>
    <n v="0"/>
    <n v="0"/>
    <n v="0"/>
  </r>
  <r>
    <s v="None"/>
    <x v="6"/>
    <x v="126"/>
    <s v="TRC"/>
    <n v="0"/>
    <n v="0"/>
    <n v="0"/>
  </r>
  <r>
    <s v="None"/>
    <x v="6"/>
    <x v="127"/>
    <s v="TRC"/>
    <n v="0"/>
    <n v="0"/>
    <n v="0"/>
  </r>
  <r>
    <s v="None"/>
    <x v="6"/>
    <x v="128"/>
    <s v="TRC"/>
    <n v="0"/>
    <n v="0"/>
    <n v="0"/>
  </r>
  <r>
    <s v="None"/>
    <x v="6"/>
    <x v="129"/>
    <s v="TRC"/>
    <n v="0"/>
    <n v="0"/>
    <n v="0"/>
  </r>
  <r>
    <s v="None"/>
    <x v="6"/>
    <x v="130"/>
    <s v="TRC"/>
    <n v="0"/>
    <n v="0"/>
    <n v="0"/>
  </r>
  <r>
    <s v="None"/>
    <x v="6"/>
    <x v="131"/>
    <s v="TRC"/>
    <n v="1113610.7362382973"/>
    <n v="1115007.4482973153"/>
    <n v="1121702.9471789228"/>
  </r>
  <r>
    <s v="None"/>
    <x v="6"/>
    <x v="132"/>
    <s v="TRC"/>
    <n v="632789.14759101451"/>
    <n v="591443.4582093287"/>
    <n v="547662.81101056188"/>
  </r>
  <r>
    <s v="None"/>
    <x v="6"/>
    <x v="133"/>
    <s v="TRC"/>
    <n v="1826736.5838967247"/>
    <n v="1683689.6167102593"/>
    <n v="1510315.0232206811"/>
  </r>
  <r>
    <s v="None"/>
    <x v="6"/>
    <x v="134"/>
    <s v="TRC"/>
    <n v="2925154.0571482088"/>
    <n v="2575797.1988007245"/>
    <n v="2202342.2127780127"/>
  </r>
  <r>
    <s v="None"/>
    <x v="6"/>
    <x v="135"/>
    <s v="TRC"/>
    <n v="1723617.025984514"/>
    <n v="1502495.4792146827"/>
    <n v="1266717.6258218372"/>
  </r>
  <r>
    <s v="None"/>
    <x v="6"/>
    <x v="136"/>
    <s v="TRC"/>
    <n v="514487.72887138231"/>
    <n v="446408.37615860265"/>
    <n v="373570.83246510371"/>
  </r>
  <r>
    <s v="None"/>
    <x v="6"/>
    <x v="137"/>
    <s v="TRC"/>
    <n v="4260.5423124705903"/>
    <n v="4437.7942010955048"/>
    <n v="4628.0447972603615"/>
  </r>
  <r>
    <s v="None"/>
    <x v="6"/>
    <x v="138"/>
    <s v="TRC"/>
    <n v="727104.15104623104"/>
    <n v="757353.95835895883"/>
    <n v="789822.12510045327"/>
  </r>
  <r>
    <s v="None"/>
    <x v="6"/>
    <x v="139"/>
    <s v="TRC"/>
    <n v="0"/>
    <n v="0"/>
    <n v="0"/>
  </r>
  <r>
    <s v="None"/>
    <x v="6"/>
    <x v="140"/>
    <s v="TRC"/>
    <n v="0"/>
    <n v="0"/>
    <n v="0"/>
  </r>
  <r>
    <s v="None"/>
    <x v="6"/>
    <x v="141"/>
    <s v="TRC"/>
    <n v="0"/>
    <n v="0"/>
    <n v="0"/>
  </r>
  <r>
    <s v="None"/>
    <x v="6"/>
    <x v="142"/>
    <s v="TRC"/>
    <n v="0"/>
    <n v="0"/>
    <n v="0"/>
  </r>
  <r>
    <s v="None"/>
    <x v="6"/>
    <x v="143"/>
    <s v="TRC"/>
    <n v="0"/>
    <n v="0"/>
    <n v="0"/>
  </r>
  <r>
    <s v="None"/>
    <x v="6"/>
    <x v="144"/>
    <s v="TRC"/>
    <n v="0"/>
    <n v="0"/>
    <n v="0"/>
  </r>
  <r>
    <s v="None"/>
    <x v="6"/>
    <x v="145"/>
    <s v="TRC"/>
    <n v="0"/>
    <n v="0"/>
    <n v="0"/>
  </r>
  <r>
    <s v="None"/>
    <x v="6"/>
    <x v="146"/>
    <s v="TRC"/>
    <n v="0"/>
    <n v="0"/>
    <n v="0"/>
  </r>
  <r>
    <s v="None"/>
    <x v="6"/>
    <x v="147"/>
    <s v="TRC"/>
    <n v="0"/>
    <n v="0"/>
    <n v="0"/>
  </r>
  <r>
    <s v="None"/>
    <x v="6"/>
    <x v="148"/>
    <s v="TRC"/>
    <n v="0"/>
    <n v="0"/>
    <n v="0"/>
  </r>
  <r>
    <s v="None"/>
    <x v="6"/>
    <x v="149"/>
    <s v="TRC"/>
    <n v="0"/>
    <n v="0"/>
    <n v="0"/>
  </r>
  <r>
    <s v="None"/>
    <x v="6"/>
    <x v="150"/>
    <s v="TRC"/>
    <n v="0"/>
    <n v="0"/>
    <n v="0"/>
  </r>
  <r>
    <s v="None"/>
    <x v="6"/>
    <x v="151"/>
    <s v="TRC"/>
    <n v="0"/>
    <n v="0"/>
    <n v="0"/>
  </r>
  <r>
    <s v="None"/>
    <x v="6"/>
    <x v="152"/>
    <s v="TRC"/>
    <n v="0"/>
    <n v="0"/>
    <n v="0"/>
  </r>
  <r>
    <s v="None"/>
    <x v="6"/>
    <x v="153"/>
    <s v="TRC"/>
    <n v="0"/>
    <n v="0"/>
    <n v="0"/>
  </r>
  <r>
    <s v="None"/>
    <x v="6"/>
    <x v="154"/>
    <s v="TRC"/>
    <n v="0"/>
    <n v="0"/>
    <n v="0"/>
  </r>
  <r>
    <s v="None"/>
    <x v="6"/>
    <x v="155"/>
    <s v="TRC"/>
    <n v="0"/>
    <n v="0"/>
    <n v="0"/>
  </r>
  <r>
    <s v="None"/>
    <x v="6"/>
    <x v="156"/>
    <s v="TRC"/>
    <n v="0"/>
    <n v="0"/>
    <n v="0"/>
  </r>
  <r>
    <s v="None"/>
    <x v="6"/>
    <x v="157"/>
    <s v="TRC"/>
    <n v="0"/>
    <n v="0"/>
    <n v="0"/>
  </r>
  <r>
    <s v="None"/>
    <x v="6"/>
    <x v="158"/>
    <s v="TRC"/>
    <n v="44482.53544888438"/>
    <n v="46462.990152714061"/>
    <n v="48643.751735330196"/>
  </r>
  <r>
    <s v="None"/>
    <x v="6"/>
    <x v="159"/>
    <s v="TRC"/>
    <n v="0"/>
    <n v="0"/>
    <n v="0"/>
  </r>
  <r>
    <s v="None"/>
    <x v="6"/>
    <x v="160"/>
    <s v="TRC"/>
    <n v="11735217.377561267"/>
    <n v="12257693.585837696"/>
    <n v="12833014.011312155"/>
  </r>
  <r>
    <s v="None"/>
    <x v="6"/>
    <x v="161"/>
    <s v="TRC"/>
    <n v="0"/>
    <n v="0"/>
    <n v="0"/>
  </r>
  <r>
    <s v="None"/>
    <x v="6"/>
    <x v="162"/>
    <s v="TRC"/>
    <n v="0"/>
    <n v="0"/>
    <n v="0"/>
  </r>
  <r>
    <s v="None"/>
    <x v="6"/>
    <x v="163"/>
    <s v="TRC"/>
    <n v="0"/>
    <n v="0"/>
    <n v="0"/>
  </r>
  <r>
    <s v="None"/>
    <x v="6"/>
    <x v="164"/>
    <s v="TRC"/>
    <n v="0"/>
    <n v="0"/>
    <n v="0"/>
  </r>
  <r>
    <s v="None"/>
    <x v="6"/>
    <x v="165"/>
    <s v="TRC"/>
    <n v="0"/>
    <n v="0"/>
    <n v="0"/>
  </r>
  <r>
    <s v="None"/>
    <x v="6"/>
    <x v="166"/>
    <s v="TRC"/>
    <n v="0"/>
    <n v="0"/>
    <n v="0"/>
  </r>
  <r>
    <s v="None"/>
    <x v="6"/>
    <x v="167"/>
    <s v="TRC"/>
    <n v="42139.738081449905"/>
    <n v="50270.952716933163"/>
    <n v="52667.712774416395"/>
  </r>
  <r>
    <s v="None"/>
    <x v="6"/>
    <x v="168"/>
    <s v="TRC"/>
    <n v="2348269.2460776689"/>
    <n v="2451215.2686526654"/>
    <n v="2568081.361339048"/>
  </r>
  <r>
    <s v="None"/>
    <x v="6"/>
    <x v="169"/>
    <s v="TRC"/>
    <n v="0"/>
    <n v="25806.095813928565"/>
    <n v="39500.784580546242"/>
  </r>
  <r>
    <s v="None"/>
    <x v="6"/>
    <x v="170"/>
    <s v="TRC"/>
    <n v="15853.769569800386"/>
    <n v="0"/>
    <n v="7885.5603701847449"/>
  </r>
  <r>
    <s v="None"/>
    <x v="6"/>
    <x v="171"/>
    <s v="TRC"/>
    <n v="0"/>
    <n v="0"/>
    <n v="0"/>
  </r>
  <r>
    <s v="None"/>
    <x v="6"/>
    <x v="172"/>
    <s v="TRC"/>
    <n v="27710.26468329797"/>
    <n v="28715.264621745599"/>
    <n v="29882.11187339629"/>
  </r>
  <r>
    <s v="None"/>
    <x v="6"/>
    <x v="173"/>
    <s v="TRC"/>
    <n v="53886.044377800004"/>
    <n v="55942.618190142035"/>
    <n v="58307.012293755302"/>
  </r>
  <r>
    <s v="None"/>
    <x v="6"/>
    <x v="174"/>
    <s v="TRC"/>
    <n v="1113610.7362382968"/>
    <n v="1115007.4482973148"/>
    <n v="1121702.9471789224"/>
  </r>
  <r>
    <s v="None"/>
    <x v="6"/>
    <x v="175"/>
    <s v="TRC"/>
    <n v="0"/>
    <n v="0"/>
    <n v="0"/>
  </r>
  <r>
    <s v="None"/>
    <x v="6"/>
    <x v="176"/>
    <s v="TRC"/>
    <n v="0"/>
    <n v="0"/>
    <n v="0"/>
  </r>
  <r>
    <s v="None"/>
    <x v="6"/>
    <x v="177"/>
    <s v="TRC"/>
    <n v="0"/>
    <n v="0"/>
    <n v="0"/>
  </r>
  <r>
    <s v="None"/>
    <x v="6"/>
    <x v="178"/>
    <s v="TRC"/>
    <n v="0"/>
    <n v="0"/>
    <n v="0"/>
  </r>
  <r>
    <s v="None"/>
    <x v="6"/>
    <x v="179"/>
    <s v="TRC"/>
    <n v="0"/>
    <n v="0"/>
    <n v="0"/>
  </r>
  <r>
    <s v="None"/>
    <x v="6"/>
    <x v="180"/>
    <s v="TRC"/>
    <n v="33793037.375299469"/>
    <n v="34574602.750985645"/>
    <n v="35494098.396654479"/>
  </r>
  <r>
    <s v="None"/>
    <x v="6"/>
    <x v="181"/>
    <s v="TRC"/>
    <n v="3481683.7803120133"/>
    <n v="3519922.3073808886"/>
    <n v="3573584.8060794808"/>
  </r>
  <r>
    <s v="None"/>
    <x v="6"/>
    <x v="182"/>
    <s v="TRC"/>
    <n v="0"/>
    <n v="0"/>
    <n v="0"/>
  </r>
  <r>
    <s v="None"/>
    <x v="6"/>
    <x v="183"/>
    <s v="TRC"/>
    <n v="0"/>
    <n v="0"/>
    <n v="0"/>
  </r>
  <r>
    <s v="None"/>
    <x v="6"/>
    <x v="184"/>
    <s v="TRC"/>
    <n v="0"/>
    <n v="0"/>
    <n v="0"/>
  </r>
  <r>
    <s v="None"/>
    <x v="6"/>
    <x v="185"/>
    <s v="TRC"/>
    <n v="0"/>
    <n v="0"/>
    <n v="0"/>
  </r>
  <r>
    <s v="None"/>
    <x v="6"/>
    <x v="186"/>
    <s v="TRC"/>
    <n v="0"/>
    <n v="0"/>
    <n v="0"/>
  </r>
  <r>
    <s v="None"/>
    <x v="6"/>
    <x v="187"/>
    <s v="TRC"/>
    <n v="0"/>
    <n v="0"/>
    <n v="0"/>
  </r>
  <r>
    <s v="None"/>
    <x v="6"/>
    <x v="188"/>
    <s v="TRC"/>
    <n v="32550.402136969347"/>
    <n v="33730.944339009046"/>
    <n v="35101.603677108164"/>
  </r>
  <r>
    <s v="None"/>
    <x v="6"/>
    <x v="189"/>
    <s v="TRC"/>
    <n v="61244.736402250441"/>
    <n v="63582.156461788669"/>
    <n v="66269.432830393154"/>
  </r>
  <r>
    <s v="None"/>
    <x v="6"/>
    <x v="190"/>
    <s v="TRC"/>
    <n v="0"/>
    <n v="0"/>
    <n v="0"/>
  </r>
  <r>
    <s v="None"/>
    <x v="6"/>
    <x v="191"/>
    <s v="TRC"/>
    <n v="3856534.0488068364"/>
    <n v="3945861.9184912094"/>
    <n v="4065862.0102699655"/>
  </r>
  <r>
    <s v="None"/>
    <x v="6"/>
    <x v="192"/>
    <s v="TRC"/>
    <n v="12919.602758952577"/>
    <n v="13218.85607216594"/>
    <n v="13620.863028982261"/>
  </r>
  <r>
    <s v="None"/>
    <x v="6"/>
    <x v="193"/>
    <s v="TRC"/>
    <n v="2543280.6480393712"/>
    <n v="2602189.9794295966"/>
    <n v="2681326.8176686577"/>
  </r>
  <r>
    <s v="None"/>
    <x v="6"/>
    <x v="194"/>
    <s v="TRC"/>
    <n v="309106.97982815298"/>
    <n v="316266.74236704776"/>
    <n v="325884.92944368167"/>
  </r>
  <r>
    <s v="None"/>
    <x v="6"/>
    <x v="195"/>
    <s v="TRC"/>
    <n v="41051.610442064863"/>
    <n v="42329.800121037086"/>
    <n v="43902.846331501307"/>
  </r>
  <r>
    <s v="None"/>
    <x v="6"/>
    <x v="196"/>
    <s v="TRC"/>
    <n v="0"/>
    <n v="0"/>
    <n v="0"/>
  </r>
  <r>
    <s v="None"/>
    <x v="6"/>
    <x v="197"/>
    <s v="TRC"/>
    <n v="0"/>
    <n v="0"/>
    <n v="0"/>
  </r>
  <r>
    <s v="None"/>
    <x v="6"/>
    <x v="198"/>
    <s v="TRC"/>
    <n v="0"/>
    <n v="0"/>
    <n v="0"/>
  </r>
  <r>
    <s v="None"/>
    <x v="6"/>
    <x v="199"/>
    <s v="TRC"/>
    <n v="1178215.8948896315"/>
    <n v="1227592.333814658"/>
    <n v="1289169.1812035576"/>
  </r>
  <r>
    <s v="None"/>
    <x v="6"/>
    <x v="200"/>
    <s v="TRC"/>
    <n v="0"/>
    <n v="0"/>
    <n v="0"/>
  </r>
  <r>
    <s v="None"/>
    <x v="6"/>
    <x v="201"/>
    <s v="TRC"/>
    <n v="0"/>
    <n v="0"/>
    <n v="0"/>
  </r>
  <r>
    <s v="None"/>
    <x v="6"/>
    <x v="202"/>
    <s v="TRC"/>
    <n v="2296957.9263209733"/>
    <n v="2358414.5561046926"/>
    <n v="2429007.4510562965"/>
  </r>
  <r>
    <s v="None"/>
    <x v="6"/>
    <x v="203"/>
    <s v="TRC"/>
    <n v="495522.25675068964"/>
    <n v="510026.50043767731"/>
    <n v="526465.95805209666"/>
  </r>
  <r>
    <s v="None"/>
    <x v="6"/>
    <x v="204"/>
    <s v="TRC"/>
    <n v="0"/>
    <n v="0"/>
    <n v="0"/>
  </r>
  <r>
    <s v="None"/>
    <x v="6"/>
    <x v="205"/>
    <s v="TRC"/>
    <n v="0"/>
    <n v="0"/>
    <n v="0"/>
  </r>
  <r>
    <s v="None"/>
    <x v="6"/>
    <x v="206"/>
    <s v="TRC"/>
    <n v="1395764.2869663867"/>
    <n v="1446871.2993917393"/>
    <n v="1510154.0450836567"/>
  </r>
  <r>
    <s v="None"/>
    <x v="6"/>
    <x v="207"/>
    <s v="TRC"/>
    <n v="0"/>
    <n v="0"/>
    <n v="0"/>
  </r>
  <r>
    <s v="None"/>
    <x v="6"/>
    <x v="208"/>
    <s v="TRC"/>
    <n v="0"/>
    <n v="0"/>
    <n v="0"/>
  </r>
  <r>
    <s v="None"/>
    <x v="6"/>
    <x v="209"/>
    <s v="TRC"/>
    <n v="1982467.5093188607"/>
    <n v="2055057.1238961369"/>
    <n v="2144940.4862992438"/>
  </r>
  <r>
    <s v="None"/>
    <x v="6"/>
    <x v="210"/>
    <s v="TRC"/>
    <n v="0"/>
    <n v="0"/>
    <n v="0"/>
  </r>
  <r>
    <s v="None"/>
    <x v="6"/>
    <x v="211"/>
    <s v="TRC"/>
    <n v="66163.432436317424"/>
    <n v="68586.058803249442"/>
    <n v="71585.85161072413"/>
  </r>
  <r>
    <s v="None"/>
    <x v="6"/>
    <x v="212"/>
    <s v="TRC"/>
    <n v="0"/>
    <n v="0"/>
    <n v="0"/>
  </r>
  <r>
    <s v="None"/>
    <x v="6"/>
    <x v="213"/>
    <s v="TRC"/>
    <n v="0"/>
    <n v="0"/>
    <n v="0"/>
  </r>
  <r>
    <s v="None"/>
    <x v="6"/>
    <x v="214"/>
    <s v="TRC"/>
    <n v="0"/>
    <n v="0"/>
    <n v="0"/>
  </r>
  <r>
    <s v="None"/>
    <x v="6"/>
    <x v="215"/>
    <s v="TRC"/>
    <n v="0"/>
    <n v="0"/>
    <n v="0"/>
  </r>
  <r>
    <s v="None"/>
    <x v="6"/>
    <x v="216"/>
    <s v="TRC"/>
    <n v="0"/>
    <n v="0"/>
    <n v="0"/>
  </r>
  <r>
    <s v="None"/>
    <x v="6"/>
    <x v="217"/>
    <s v="TRC"/>
    <n v="0"/>
    <n v="0"/>
    <n v="0"/>
  </r>
  <r>
    <s v="None"/>
    <x v="6"/>
    <x v="218"/>
    <s v="TRC"/>
    <n v="0"/>
    <n v="0"/>
    <n v="0"/>
  </r>
  <r>
    <s v="None"/>
    <x v="6"/>
    <x v="219"/>
    <s v="TRC"/>
    <n v="0"/>
    <n v="0"/>
    <n v="0"/>
  </r>
  <r>
    <s v="None"/>
    <x v="6"/>
    <x v="220"/>
    <s v="TRC"/>
    <n v="0"/>
    <n v="0"/>
    <n v="0"/>
  </r>
  <r>
    <s v="None"/>
    <x v="6"/>
    <x v="221"/>
    <s v="TRC"/>
    <n v="0"/>
    <n v="0"/>
    <n v="0"/>
  </r>
  <r>
    <s v="None"/>
    <x v="6"/>
    <x v="222"/>
    <s v="TRC"/>
    <n v="0"/>
    <n v="0"/>
    <n v="0"/>
  </r>
  <r>
    <s v="None"/>
    <x v="6"/>
    <x v="223"/>
    <s v="TRC"/>
    <n v="0"/>
    <n v="0"/>
    <n v="0"/>
  </r>
  <r>
    <s v="None"/>
    <x v="6"/>
    <x v="224"/>
    <s v="TRC"/>
    <n v="0"/>
    <n v="0"/>
    <n v="0"/>
  </r>
  <r>
    <s v="None"/>
    <x v="6"/>
    <x v="225"/>
    <s v="TRC"/>
    <n v="0"/>
    <n v="0"/>
    <n v="0"/>
  </r>
  <r>
    <s v="None"/>
    <x v="6"/>
    <x v="226"/>
    <s v="TRC"/>
    <n v="0"/>
    <n v="0"/>
    <n v="0"/>
  </r>
  <r>
    <s v="None"/>
    <x v="6"/>
    <x v="227"/>
    <s v="TRC"/>
    <n v="0"/>
    <n v="0"/>
    <n v="0"/>
  </r>
  <r>
    <s v="None"/>
    <x v="6"/>
    <x v="228"/>
    <s v="TRC"/>
    <n v="0"/>
    <n v="0"/>
    <n v="0"/>
  </r>
  <r>
    <s v="None"/>
    <x v="6"/>
    <x v="229"/>
    <s v="TRC"/>
    <n v="0"/>
    <n v="0"/>
    <n v="0"/>
  </r>
  <r>
    <s v="None"/>
    <x v="6"/>
    <x v="230"/>
    <s v="TRC"/>
    <n v="0"/>
    <n v="0"/>
    <n v="0"/>
  </r>
  <r>
    <s v="None"/>
    <x v="6"/>
    <x v="231"/>
    <s v="TRC"/>
    <n v="98099.238807791611"/>
    <n v="98273.313268499478"/>
    <n v="99595.617709621976"/>
  </r>
  <r>
    <s v="None"/>
    <x v="6"/>
    <x v="232"/>
    <s v="TRC"/>
    <n v="1294298.4844257035"/>
    <n v="1296577.626980894"/>
    <n v="1304932.9609907102"/>
  </r>
  <r>
    <s v="None"/>
    <x v="6"/>
    <x v="233"/>
    <s v="TRC"/>
    <n v="898186.22330959875"/>
    <n v="899767.84800333262"/>
    <n v="905566.08232800441"/>
  </r>
  <r>
    <s v="None"/>
    <x v="6"/>
    <x v="234"/>
    <s v="TRC"/>
    <n v="1294298.4844257033"/>
    <n v="1296577.6269808938"/>
    <n v="1304932.96099071"/>
  </r>
  <r>
    <s v="None"/>
    <x v="6"/>
    <x v="235"/>
    <s v="TRC"/>
    <n v="898186.22330959863"/>
    <n v="899767.84800333239"/>
    <n v="905566.0823280043"/>
  </r>
  <r>
    <s v="None"/>
    <x v="6"/>
    <x v="236"/>
    <s v="TRC"/>
    <n v="116480.43119578641"/>
    <n v="121527.32957741231"/>
    <n v="127458.73498925015"/>
  </r>
  <r>
    <s v="None"/>
    <x v="6"/>
    <x v="237"/>
    <s v="TRC"/>
    <n v="0"/>
    <n v="0"/>
    <n v="0"/>
  </r>
  <r>
    <s v="None"/>
    <x v="6"/>
    <x v="238"/>
    <s v="TRC"/>
    <n v="0"/>
    <n v="0"/>
    <n v="0"/>
  </r>
  <r>
    <s v="None"/>
    <x v="6"/>
    <x v="239"/>
    <s v="TRC"/>
    <n v="0"/>
    <n v="0"/>
    <n v="0"/>
  </r>
  <r>
    <s v="None"/>
    <x v="6"/>
    <x v="240"/>
    <s v="TRC"/>
    <n v="0"/>
    <n v="0"/>
    <n v="0"/>
  </r>
  <r>
    <s v="None"/>
    <x v="6"/>
    <x v="241"/>
    <s v="TRC"/>
    <n v="0"/>
    <n v="0"/>
    <n v="0"/>
  </r>
  <r>
    <s v="None"/>
    <x v="6"/>
    <x v="242"/>
    <s v="TRC"/>
    <n v="0"/>
    <n v="0"/>
    <n v="0"/>
  </r>
  <r>
    <s v="None"/>
    <x v="6"/>
    <x v="243"/>
    <s v="TRC"/>
    <n v="1948818.7884170194"/>
    <n v="1951263.0345203008"/>
    <n v="1962980.1575631138"/>
  </r>
  <r>
    <s v="None"/>
    <x v="6"/>
    <x v="244"/>
    <s v="TRC"/>
    <n v="0"/>
    <n v="0"/>
    <n v="0"/>
  </r>
  <r>
    <s v="None"/>
    <x v="6"/>
    <x v="245"/>
    <s v="TRC"/>
    <n v="0"/>
    <n v="0"/>
    <n v="0"/>
  </r>
  <r>
    <s v="None"/>
    <x v="6"/>
    <x v="246"/>
    <s v="TRC"/>
    <n v="0"/>
    <n v="0"/>
    <n v="0"/>
  </r>
  <r>
    <s v="None"/>
    <x v="6"/>
    <x v="247"/>
    <s v="TRC"/>
    <n v="0"/>
    <n v="0"/>
    <n v="0"/>
  </r>
  <r>
    <s v="None"/>
    <x v="6"/>
    <x v="248"/>
    <s v="TRC"/>
    <n v="0"/>
    <n v="0"/>
    <n v="0"/>
  </r>
  <r>
    <s v="None"/>
    <x v="6"/>
    <x v="249"/>
    <s v="TRC"/>
    <n v="0"/>
    <n v="0"/>
    <n v="0"/>
  </r>
  <r>
    <s v="None"/>
    <x v="6"/>
    <x v="250"/>
    <s v="TRC"/>
    <n v="0"/>
    <n v="0"/>
    <n v="0"/>
  </r>
  <r>
    <s v="None"/>
    <x v="6"/>
    <x v="251"/>
    <s v="TRC"/>
    <n v="0"/>
    <n v="0"/>
    <n v="0"/>
  </r>
  <r>
    <s v="None"/>
    <x v="6"/>
    <x v="252"/>
    <s v="TRC"/>
    <n v="0"/>
    <n v="0"/>
    <n v="0"/>
  </r>
  <r>
    <s v="None"/>
    <x v="6"/>
    <x v="253"/>
    <s v="TRC"/>
    <n v="0"/>
    <n v="0"/>
    <n v="0"/>
  </r>
  <r>
    <s v="None"/>
    <x v="6"/>
    <x v="254"/>
    <s v="TRC"/>
    <n v="0"/>
    <n v="0"/>
    <n v="0"/>
  </r>
  <r>
    <s v="None"/>
    <x v="6"/>
    <x v="255"/>
    <s v="TRC"/>
    <n v="0"/>
    <n v="0"/>
    <n v="0"/>
  </r>
  <r>
    <s v="None"/>
    <x v="6"/>
    <x v="256"/>
    <s v="TRC"/>
    <n v="0"/>
    <n v="0"/>
    <n v="0"/>
  </r>
  <r>
    <s v="None"/>
    <x v="6"/>
    <x v="257"/>
    <s v="TRC"/>
    <n v="0"/>
    <n v="0"/>
    <n v="0"/>
  </r>
  <r>
    <s v="None"/>
    <x v="6"/>
    <x v="258"/>
    <s v="TRC"/>
    <n v="0"/>
    <n v="0"/>
    <n v="0"/>
  </r>
  <r>
    <s v="None"/>
    <x v="6"/>
    <x v="259"/>
    <s v="TRC"/>
    <n v="0"/>
    <n v="0"/>
    <n v="0"/>
  </r>
  <r>
    <s v="None"/>
    <x v="6"/>
    <x v="260"/>
    <s v="TRC"/>
    <n v="299683.21082499286"/>
    <n v="311176.67271920334"/>
    <n v="324271.69256076985"/>
  </r>
  <r>
    <s v="None"/>
    <x v="6"/>
    <x v="261"/>
    <s v="TRC"/>
    <n v="4160688.6569903567"/>
    <n v="4292447.855259805"/>
    <n v="4439676.2716406761"/>
  </r>
  <r>
    <s v="None"/>
    <x v="6"/>
    <x v="262"/>
    <s v="TRC"/>
    <n v="0"/>
    <n v="0"/>
    <n v="0"/>
  </r>
  <r>
    <s v="None"/>
    <x v="6"/>
    <x v="263"/>
    <s v="TRC"/>
    <n v="0"/>
    <n v="0"/>
    <n v="0"/>
  </r>
  <r>
    <s v="None"/>
    <x v="6"/>
    <x v="264"/>
    <s v="TRC"/>
    <n v="1534455.184861751"/>
    <n v="1629941.0003232018"/>
    <n v="1745554.9063902192"/>
  </r>
  <r>
    <s v="None"/>
    <x v="6"/>
    <x v="265"/>
    <s v="TRC"/>
    <n v="0"/>
    <n v="0"/>
    <n v="0"/>
  </r>
  <r>
    <s v="None"/>
    <x v="6"/>
    <x v="266"/>
    <s v="TRC"/>
    <n v="0"/>
    <n v="0"/>
    <n v="0"/>
  </r>
  <r>
    <s v="None"/>
    <x v="6"/>
    <x v="267"/>
    <s v="TRC"/>
    <n v="0"/>
    <n v="0"/>
    <n v="0"/>
  </r>
  <r>
    <s v="None"/>
    <x v="6"/>
    <x v="268"/>
    <s v="TRC"/>
    <n v="0"/>
    <n v="0"/>
    <n v="0"/>
  </r>
  <r>
    <s v="None"/>
    <x v="6"/>
    <x v="269"/>
    <s v="TRC"/>
    <n v="0"/>
    <n v="0"/>
    <n v="0"/>
  </r>
  <r>
    <s v="None"/>
    <x v="6"/>
    <x v="270"/>
    <s v="TRC"/>
    <n v="0"/>
    <n v="0"/>
    <n v="0"/>
  </r>
  <r>
    <s v="None"/>
    <x v="6"/>
    <x v="271"/>
    <s v="TRC"/>
    <n v="0"/>
    <n v="0"/>
    <n v="0"/>
  </r>
  <r>
    <s v="None"/>
    <x v="6"/>
    <x v="272"/>
    <s v="TRC"/>
    <n v="0"/>
    <n v="0"/>
    <n v="0"/>
  </r>
  <r>
    <s v="None"/>
    <x v="6"/>
    <x v="273"/>
    <s v="TRC"/>
    <n v="0"/>
    <n v="0"/>
    <n v="0"/>
  </r>
  <r>
    <s v="None"/>
    <x v="6"/>
    <x v="274"/>
    <s v="TRC"/>
    <n v="0"/>
    <n v="0"/>
    <n v="0"/>
  </r>
  <r>
    <s v="None"/>
    <x v="6"/>
    <x v="275"/>
    <s v="TRC"/>
    <n v="0"/>
    <n v="0"/>
    <n v="0"/>
  </r>
  <r>
    <s v="None"/>
    <x v="6"/>
    <x v="276"/>
    <s v="TRC"/>
    <n v="0"/>
    <n v="0"/>
    <n v="0"/>
  </r>
  <r>
    <s v="None"/>
    <x v="6"/>
    <x v="277"/>
    <s v="TRC"/>
    <n v="0"/>
    <n v="0"/>
    <n v="0"/>
  </r>
  <r>
    <s v="None"/>
    <x v="6"/>
    <x v="278"/>
    <s v="TRC"/>
    <n v="0"/>
    <n v="0"/>
    <n v="0"/>
  </r>
  <r>
    <s v="None"/>
    <x v="6"/>
    <x v="279"/>
    <s v="TRC"/>
    <n v="0"/>
    <n v="0"/>
    <n v="0"/>
  </r>
  <r>
    <s v="None"/>
    <x v="6"/>
    <x v="280"/>
    <s v="TRC"/>
    <n v="551654.11803794501"/>
    <n v="572994.13473621116"/>
    <n v="596581.15207377274"/>
  </r>
  <r>
    <s v="None"/>
    <x v="6"/>
    <x v="281"/>
    <s v="TRC"/>
    <n v="0"/>
    <n v="0"/>
    <n v="0"/>
  </r>
  <r>
    <s v="None"/>
    <x v="6"/>
    <x v="282"/>
    <s v="TRC"/>
    <n v="1421506.3383180273"/>
    <n v="1476495.4483500337"/>
    <n v="1537274.6459505395"/>
  </r>
  <r>
    <s v="None"/>
    <x v="6"/>
    <x v="283"/>
    <s v="TRC"/>
    <n v="0"/>
    <n v="0"/>
    <n v="0"/>
  </r>
  <r>
    <s v="None"/>
    <x v="6"/>
    <x v="284"/>
    <s v="TRC"/>
    <n v="528.20904621215243"/>
    <n v="550.42049290696264"/>
    <n v="575.18846207959359"/>
  </r>
  <r>
    <s v="None"/>
    <x v="6"/>
    <x v="285"/>
    <s v="TRC"/>
    <n v="24468.507287768825"/>
    <n v="25497.41989201371"/>
    <n v="26644.759640451764"/>
  </r>
  <r>
    <s v="None"/>
    <x v="6"/>
    <x v="286"/>
    <s v="TRC"/>
    <n v="2528255.1107818829"/>
    <n v="2604701.0818745266"/>
    <n v="2689756.1004969357"/>
  </r>
  <r>
    <s v="None"/>
    <x v="6"/>
    <x v="287"/>
    <s v="TRC"/>
    <n v="0"/>
    <n v="0"/>
    <n v="0"/>
  </r>
  <r>
    <s v="None"/>
    <x v="6"/>
    <x v="288"/>
    <s v="TRC"/>
    <n v="0"/>
    <n v="0"/>
    <n v="0"/>
  </r>
  <r>
    <s v="None"/>
    <x v="6"/>
    <x v="289"/>
    <s v="TRC"/>
    <n v="0"/>
    <n v="0"/>
    <n v="0"/>
  </r>
  <r>
    <s v="None"/>
    <x v="6"/>
    <x v="290"/>
    <s v="TRC"/>
    <n v="10405417.562639641"/>
    <n v="9353311.2396880575"/>
    <n v="8589287.6143701822"/>
  </r>
  <r>
    <s v="None"/>
    <x v="6"/>
    <x v="291"/>
    <s v="TRC"/>
    <n v="0"/>
    <n v="0"/>
    <n v="0"/>
  </r>
  <r>
    <s v="None"/>
    <x v="6"/>
    <x v="292"/>
    <s v="TRC"/>
    <n v="91399.5307255722"/>
    <n v="93863.45935987198"/>
    <n v="96690.404243468598"/>
  </r>
  <r>
    <s v="None"/>
    <x v="6"/>
    <x v="293"/>
    <s v="TRC"/>
    <n v="1230098.0679538208"/>
    <n v="1269296.4383879553"/>
    <n v="1313207.248811421"/>
  </r>
  <r>
    <s v="None"/>
    <x v="6"/>
    <x v="294"/>
    <s v="TRC"/>
    <n v="0"/>
    <n v="0"/>
    <n v="0"/>
  </r>
  <r>
    <s v="None"/>
    <x v="7"/>
    <x v="0"/>
    <s v="TRC"/>
    <n v="0"/>
    <n v="0"/>
    <n v="0"/>
  </r>
  <r>
    <s v="None"/>
    <x v="7"/>
    <x v="1"/>
    <s v="TRC"/>
    <n v="0"/>
    <n v="0"/>
    <n v="0"/>
  </r>
  <r>
    <s v="None"/>
    <x v="7"/>
    <x v="2"/>
    <s v="TRC"/>
    <n v="0"/>
    <n v="0"/>
    <n v="0"/>
  </r>
  <r>
    <s v="None"/>
    <x v="7"/>
    <x v="3"/>
    <s v="TRC"/>
    <n v="0"/>
    <n v="0"/>
    <n v="0"/>
  </r>
  <r>
    <s v="None"/>
    <x v="7"/>
    <x v="4"/>
    <s v="TRC"/>
    <n v="0"/>
    <n v="0"/>
    <n v="0"/>
  </r>
  <r>
    <s v="None"/>
    <x v="7"/>
    <x v="5"/>
    <s v="TRC"/>
    <n v="0"/>
    <n v="0"/>
    <n v="0"/>
  </r>
  <r>
    <s v="None"/>
    <x v="7"/>
    <x v="6"/>
    <s v="TRC"/>
    <n v="0"/>
    <n v="0"/>
    <n v="0"/>
  </r>
  <r>
    <s v="None"/>
    <x v="7"/>
    <x v="7"/>
    <s v="TRC"/>
    <n v="0"/>
    <n v="0"/>
    <n v="0"/>
  </r>
  <r>
    <s v="None"/>
    <x v="7"/>
    <x v="8"/>
    <s v="TRC"/>
    <n v="0"/>
    <n v="0"/>
    <n v="0"/>
  </r>
  <r>
    <s v="None"/>
    <x v="7"/>
    <x v="9"/>
    <s v="TRC"/>
    <n v="0"/>
    <n v="0"/>
    <n v="0"/>
  </r>
  <r>
    <s v="None"/>
    <x v="7"/>
    <x v="10"/>
    <s v="TRC"/>
    <n v="0"/>
    <n v="0"/>
    <n v="0"/>
  </r>
  <r>
    <s v="None"/>
    <x v="7"/>
    <x v="11"/>
    <s v="TRC"/>
    <n v="0"/>
    <n v="0"/>
    <n v="0"/>
  </r>
  <r>
    <s v="None"/>
    <x v="7"/>
    <x v="12"/>
    <s v="TRC"/>
    <n v="0"/>
    <n v="0"/>
    <n v="0"/>
  </r>
  <r>
    <s v="None"/>
    <x v="7"/>
    <x v="13"/>
    <s v="TRC"/>
    <n v="0"/>
    <n v="0"/>
    <n v="0"/>
  </r>
  <r>
    <s v="None"/>
    <x v="7"/>
    <x v="14"/>
    <s v="TRC"/>
    <n v="0"/>
    <n v="0"/>
    <n v="0"/>
  </r>
  <r>
    <s v="None"/>
    <x v="7"/>
    <x v="15"/>
    <s v="TRC"/>
    <n v="0"/>
    <n v="0"/>
    <n v="0"/>
  </r>
  <r>
    <s v="None"/>
    <x v="7"/>
    <x v="16"/>
    <s v="TRC"/>
    <n v="0"/>
    <n v="0"/>
    <n v="0"/>
  </r>
  <r>
    <s v="None"/>
    <x v="7"/>
    <x v="17"/>
    <s v="TRC"/>
    <n v="0"/>
    <n v="0"/>
    <n v="0"/>
  </r>
  <r>
    <s v="None"/>
    <x v="7"/>
    <x v="18"/>
    <s v="TRC"/>
    <n v="0"/>
    <n v="0"/>
    <n v="0"/>
  </r>
  <r>
    <s v="None"/>
    <x v="7"/>
    <x v="19"/>
    <s v="TRC"/>
    <n v="0"/>
    <n v="0"/>
    <n v="0"/>
  </r>
  <r>
    <s v="None"/>
    <x v="7"/>
    <x v="20"/>
    <s v="TRC"/>
    <n v="0"/>
    <n v="0"/>
    <n v="0"/>
  </r>
  <r>
    <s v="None"/>
    <x v="7"/>
    <x v="21"/>
    <s v="TRC"/>
    <n v="0"/>
    <n v="0"/>
    <n v="0"/>
  </r>
  <r>
    <s v="None"/>
    <x v="7"/>
    <x v="22"/>
    <s v="TRC"/>
    <n v="0"/>
    <n v="0"/>
    <n v="0"/>
  </r>
  <r>
    <s v="None"/>
    <x v="7"/>
    <x v="23"/>
    <s v="TRC"/>
    <n v="0"/>
    <n v="0"/>
    <n v="0"/>
  </r>
  <r>
    <s v="None"/>
    <x v="7"/>
    <x v="24"/>
    <s v="TRC"/>
    <n v="0"/>
    <n v="0"/>
    <n v="0"/>
  </r>
  <r>
    <s v="None"/>
    <x v="7"/>
    <x v="25"/>
    <s v="TRC"/>
    <n v="0"/>
    <n v="0"/>
    <n v="0"/>
  </r>
  <r>
    <s v="None"/>
    <x v="7"/>
    <x v="26"/>
    <s v="TRC"/>
    <n v="0"/>
    <n v="0"/>
    <n v="0"/>
  </r>
  <r>
    <s v="None"/>
    <x v="7"/>
    <x v="27"/>
    <s v="TRC"/>
    <n v="0"/>
    <n v="0"/>
    <n v="0"/>
  </r>
  <r>
    <s v="None"/>
    <x v="7"/>
    <x v="28"/>
    <s v="TRC"/>
    <n v="0"/>
    <n v="0"/>
    <n v="0"/>
  </r>
  <r>
    <s v="None"/>
    <x v="7"/>
    <x v="29"/>
    <s v="TRC"/>
    <n v="0"/>
    <n v="0"/>
    <n v="0"/>
  </r>
  <r>
    <s v="None"/>
    <x v="7"/>
    <x v="30"/>
    <s v="TRC"/>
    <n v="82656"/>
    <n v="64288"/>
    <n v="45920"/>
  </r>
  <r>
    <s v="None"/>
    <x v="7"/>
    <x v="31"/>
    <s v="TRC"/>
    <n v="859.99999999999989"/>
    <n v="859.99999999999989"/>
    <n v="859.99999999999989"/>
  </r>
  <r>
    <s v="None"/>
    <x v="7"/>
    <x v="32"/>
    <s v="TRC"/>
    <n v="0"/>
    <n v="0"/>
    <n v="0"/>
  </r>
  <r>
    <s v="None"/>
    <x v="7"/>
    <x v="33"/>
    <s v="TRC"/>
    <n v="0"/>
    <n v="0"/>
    <n v="0"/>
  </r>
  <r>
    <s v="None"/>
    <x v="7"/>
    <x v="34"/>
    <s v="TRC"/>
    <n v="0"/>
    <n v="0"/>
    <n v="0"/>
  </r>
  <r>
    <s v="None"/>
    <x v="7"/>
    <x v="35"/>
    <s v="TRC"/>
    <n v="0"/>
    <n v="0"/>
    <n v="0"/>
  </r>
  <r>
    <s v="None"/>
    <x v="7"/>
    <x v="36"/>
    <s v="TRC"/>
    <n v="0"/>
    <n v="0"/>
    <n v="0"/>
  </r>
  <r>
    <s v="None"/>
    <x v="7"/>
    <x v="37"/>
    <s v="TRC"/>
    <n v="0"/>
    <n v="0"/>
    <n v="0"/>
  </r>
  <r>
    <s v="None"/>
    <x v="7"/>
    <x v="38"/>
    <s v="TRC"/>
    <n v="0"/>
    <n v="0"/>
    <n v="0"/>
  </r>
  <r>
    <s v="None"/>
    <x v="7"/>
    <x v="39"/>
    <s v="TRC"/>
    <n v="0"/>
    <n v="0"/>
    <n v="0"/>
  </r>
  <r>
    <s v="None"/>
    <x v="7"/>
    <x v="40"/>
    <s v="TRC"/>
    <n v="26563.152436023676"/>
    <n v="30424.57128453947"/>
    <n v="38482.637427835281"/>
  </r>
  <r>
    <s v="None"/>
    <x v="7"/>
    <x v="41"/>
    <s v="TRC"/>
    <n v="0"/>
    <n v="0"/>
    <n v="0"/>
  </r>
  <r>
    <s v="None"/>
    <x v="7"/>
    <x v="42"/>
    <s v="TRC"/>
    <n v="110080"/>
    <n v="110080"/>
    <n v="110080"/>
  </r>
  <r>
    <s v="None"/>
    <x v="7"/>
    <x v="43"/>
    <s v="TRC"/>
    <n v="688290.1302389598"/>
    <n v="964686.33898287755"/>
    <n v="971385.7852472238"/>
  </r>
  <r>
    <s v="None"/>
    <x v="7"/>
    <x v="44"/>
    <s v="TRC"/>
    <n v="5059823.7086376986"/>
    <n v="5154568.5056684166"/>
    <n v="5146426.6122025689"/>
  </r>
  <r>
    <s v="None"/>
    <x v="7"/>
    <x v="45"/>
    <s v="TRC"/>
    <n v="0"/>
    <n v="0"/>
    <n v="0"/>
  </r>
  <r>
    <s v="None"/>
    <x v="7"/>
    <x v="46"/>
    <s v="TRC"/>
    <n v="6173.3828163361395"/>
    <n v="6449.5149068479095"/>
    <n v="6758.6111430642559"/>
  </r>
  <r>
    <s v="None"/>
    <x v="7"/>
    <x v="47"/>
    <s v="TRC"/>
    <n v="0"/>
    <n v="0"/>
    <n v="0"/>
  </r>
  <r>
    <s v="None"/>
    <x v="7"/>
    <x v="48"/>
    <s v="TRC"/>
    <n v="0"/>
    <n v="0"/>
    <n v="0"/>
  </r>
  <r>
    <s v="None"/>
    <x v="7"/>
    <x v="49"/>
    <s v="TRC"/>
    <n v="238.66919999999999"/>
    <n v="198.89099999999999"/>
    <n v="159.11279999999999"/>
  </r>
  <r>
    <s v="None"/>
    <x v="7"/>
    <x v="50"/>
    <s v="TRC"/>
    <n v="2999.9999999999995"/>
    <n v="3000.0000000000005"/>
    <n v="3000.0000000000005"/>
  </r>
  <r>
    <s v="None"/>
    <x v="7"/>
    <x v="51"/>
    <s v="TRC"/>
    <n v="0"/>
    <n v="0"/>
    <n v="0"/>
  </r>
  <r>
    <s v="None"/>
    <x v="7"/>
    <x v="52"/>
    <s v="TRC"/>
    <n v="0"/>
    <n v="0"/>
    <n v="0"/>
  </r>
  <r>
    <s v="None"/>
    <x v="7"/>
    <x v="53"/>
    <s v="TRC"/>
    <n v="64105.760000000002"/>
    <n v="64105.760000000002"/>
    <n v="64105.760000000002"/>
  </r>
  <r>
    <s v="None"/>
    <x v="7"/>
    <x v="54"/>
    <s v="TRC"/>
    <n v="0"/>
    <n v="0"/>
    <n v="0"/>
  </r>
  <r>
    <s v="None"/>
    <x v="7"/>
    <x v="55"/>
    <s v="TRC"/>
    <n v="0"/>
    <n v="0"/>
    <n v="0"/>
  </r>
  <r>
    <s v="None"/>
    <x v="7"/>
    <x v="56"/>
    <s v="TRC"/>
    <n v="0"/>
    <n v="0"/>
    <n v="0"/>
  </r>
  <r>
    <s v="None"/>
    <x v="7"/>
    <x v="57"/>
    <s v="TRC"/>
    <n v="0"/>
    <n v="0"/>
    <n v="0"/>
  </r>
  <r>
    <s v="None"/>
    <x v="7"/>
    <x v="58"/>
    <s v="TRC"/>
    <n v="0"/>
    <n v="0"/>
    <n v="0"/>
  </r>
  <r>
    <s v="None"/>
    <x v="7"/>
    <x v="59"/>
    <s v="TRC"/>
    <n v="0"/>
    <n v="0"/>
    <n v="0"/>
  </r>
  <r>
    <s v="None"/>
    <x v="7"/>
    <x v="60"/>
    <s v="TRC"/>
    <n v="0"/>
    <n v="0"/>
    <n v="0"/>
  </r>
  <r>
    <s v="None"/>
    <x v="7"/>
    <x v="61"/>
    <s v="TRC"/>
    <n v="0"/>
    <n v="0"/>
    <n v="0"/>
  </r>
  <r>
    <s v="None"/>
    <x v="7"/>
    <x v="62"/>
    <s v="TRC"/>
    <n v="0"/>
    <n v="0"/>
    <n v="0"/>
  </r>
  <r>
    <s v="None"/>
    <x v="7"/>
    <x v="63"/>
    <s v="TRC"/>
    <n v="0"/>
    <n v="0"/>
    <n v="0"/>
  </r>
  <r>
    <s v="None"/>
    <x v="7"/>
    <x v="64"/>
    <s v="TRC"/>
    <n v="0"/>
    <n v="0"/>
    <n v="0"/>
  </r>
  <r>
    <s v="None"/>
    <x v="7"/>
    <x v="65"/>
    <s v="TRC"/>
    <n v="0"/>
    <n v="0"/>
    <n v="0"/>
  </r>
  <r>
    <s v="None"/>
    <x v="7"/>
    <x v="66"/>
    <s v="TRC"/>
    <n v="0"/>
    <n v="0"/>
    <n v="0"/>
  </r>
  <r>
    <s v="None"/>
    <x v="7"/>
    <x v="67"/>
    <s v="TRC"/>
    <n v="0"/>
    <n v="0"/>
    <n v="0"/>
  </r>
  <r>
    <s v="None"/>
    <x v="7"/>
    <x v="68"/>
    <s v="TRC"/>
    <n v="0"/>
    <n v="0"/>
    <n v="0"/>
  </r>
  <r>
    <s v="None"/>
    <x v="7"/>
    <x v="69"/>
    <s v="TRC"/>
    <n v="0"/>
    <n v="0"/>
    <n v="0"/>
  </r>
  <r>
    <s v="None"/>
    <x v="7"/>
    <x v="70"/>
    <s v="TRC"/>
    <n v="0"/>
    <n v="0"/>
    <n v="0"/>
  </r>
  <r>
    <s v="None"/>
    <x v="7"/>
    <x v="71"/>
    <s v="TRC"/>
    <n v="0"/>
    <n v="0"/>
    <n v="0"/>
  </r>
  <r>
    <s v="None"/>
    <x v="7"/>
    <x v="72"/>
    <s v="TRC"/>
    <n v="0"/>
    <n v="0"/>
    <n v="0"/>
  </r>
  <r>
    <s v="None"/>
    <x v="7"/>
    <x v="73"/>
    <s v="TRC"/>
    <n v="0"/>
    <n v="0"/>
    <n v="0"/>
  </r>
  <r>
    <s v="None"/>
    <x v="7"/>
    <x v="74"/>
    <s v="TRC"/>
    <n v="0"/>
    <n v="0"/>
    <n v="0"/>
  </r>
  <r>
    <s v="None"/>
    <x v="7"/>
    <x v="75"/>
    <s v="TRC"/>
    <n v="0"/>
    <n v="0"/>
    <n v="0"/>
  </r>
  <r>
    <s v="None"/>
    <x v="7"/>
    <x v="76"/>
    <s v="TRC"/>
    <n v="0"/>
    <n v="0"/>
    <n v="0"/>
  </r>
  <r>
    <s v="None"/>
    <x v="7"/>
    <x v="77"/>
    <s v="TRC"/>
    <n v="86000"/>
    <n v="86000"/>
    <n v="86000"/>
  </r>
  <r>
    <s v="None"/>
    <x v="7"/>
    <x v="78"/>
    <s v="TRC"/>
    <n v="0"/>
    <n v="0"/>
    <n v="0"/>
  </r>
  <r>
    <s v="None"/>
    <x v="7"/>
    <x v="79"/>
    <s v="TRC"/>
    <n v="0"/>
    <n v="0"/>
    <n v="0"/>
  </r>
  <r>
    <s v="None"/>
    <x v="7"/>
    <x v="80"/>
    <s v="TRC"/>
    <n v="0"/>
    <n v="0"/>
    <n v="0"/>
  </r>
  <r>
    <s v="None"/>
    <x v="7"/>
    <x v="81"/>
    <s v="TRC"/>
    <n v="0"/>
    <n v="0"/>
    <n v="0"/>
  </r>
  <r>
    <s v="None"/>
    <x v="7"/>
    <x v="82"/>
    <s v="TRC"/>
    <n v="258"/>
    <n v="258"/>
    <n v="258"/>
  </r>
  <r>
    <s v="None"/>
    <x v="7"/>
    <x v="83"/>
    <s v="TRC"/>
    <n v="0"/>
    <n v="0"/>
    <n v="0"/>
  </r>
  <r>
    <s v="None"/>
    <x v="7"/>
    <x v="84"/>
    <s v="TRC"/>
    <n v="0"/>
    <n v="0"/>
    <n v="0"/>
  </r>
  <r>
    <s v="None"/>
    <x v="7"/>
    <x v="85"/>
    <s v="TRC"/>
    <n v="0"/>
    <n v="0"/>
    <n v="0"/>
  </r>
  <r>
    <s v="None"/>
    <x v="7"/>
    <x v="86"/>
    <s v="TRC"/>
    <n v="819580"/>
    <n v="819580"/>
    <n v="819580"/>
  </r>
  <r>
    <s v="None"/>
    <x v="7"/>
    <x v="87"/>
    <s v="TRC"/>
    <n v="0"/>
    <n v="0"/>
    <n v="0"/>
  </r>
  <r>
    <s v="None"/>
    <x v="7"/>
    <x v="88"/>
    <s v="TRC"/>
    <n v="150259.20000000001"/>
    <n v="150259.20000000001"/>
    <n v="150259.20000000001"/>
  </r>
  <r>
    <s v="None"/>
    <x v="7"/>
    <x v="89"/>
    <s v="TRC"/>
    <n v="0"/>
    <n v="0"/>
    <n v="0"/>
  </r>
  <r>
    <s v="None"/>
    <x v="7"/>
    <x v="90"/>
    <s v="TRC"/>
    <n v="430"/>
    <n v="430"/>
    <n v="430"/>
  </r>
  <r>
    <s v="None"/>
    <x v="7"/>
    <x v="91"/>
    <s v="TRC"/>
    <n v="0"/>
    <n v="0"/>
    <n v="0"/>
  </r>
  <r>
    <s v="None"/>
    <x v="7"/>
    <x v="92"/>
    <s v="TRC"/>
    <n v="0"/>
    <n v="0"/>
    <n v="0"/>
  </r>
  <r>
    <s v="None"/>
    <x v="7"/>
    <x v="93"/>
    <s v="TRC"/>
    <n v="0"/>
    <n v="0"/>
    <n v="0"/>
  </r>
  <r>
    <s v="None"/>
    <x v="7"/>
    <x v="94"/>
    <s v="TRC"/>
    <n v="0"/>
    <n v="0"/>
    <n v="0"/>
  </r>
  <r>
    <s v="None"/>
    <x v="7"/>
    <x v="95"/>
    <s v="TRC"/>
    <n v="0"/>
    <n v="0"/>
    <n v="0"/>
  </r>
  <r>
    <s v="None"/>
    <x v="7"/>
    <x v="96"/>
    <s v="TRC"/>
    <n v="0"/>
    <n v="0"/>
    <n v="0"/>
  </r>
  <r>
    <s v="None"/>
    <x v="7"/>
    <x v="97"/>
    <s v="TRC"/>
    <n v="0"/>
    <n v="0"/>
    <n v="0"/>
  </r>
  <r>
    <s v="None"/>
    <x v="7"/>
    <x v="98"/>
    <s v="TRC"/>
    <n v="0"/>
    <n v="0"/>
    <n v="0"/>
  </r>
  <r>
    <s v="None"/>
    <x v="7"/>
    <x v="99"/>
    <s v="TRC"/>
    <n v="0"/>
    <n v="0"/>
    <n v="0"/>
  </r>
  <r>
    <s v="None"/>
    <x v="7"/>
    <x v="100"/>
    <s v="TRC"/>
    <n v="0"/>
    <n v="0"/>
    <n v="0"/>
  </r>
  <r>
    <s v="None"/>
    <x v="7"/>
    <x v="101"/>
    <s v="TRC"/>
    <n v="0"/>
    <n v="0"/>
    <n v="0"/>
  </r>
  <r>
    <s v="None"/>
    <x v="7"/>
    <x v="102"/>
    <s v="TRC"/>
    <n v="0"/>
    <n v="0"/>
    <n v="0"/>
  </r>
  <r>
    <s v="None"/>
    <x v="7"/>
    <x v="103"/>
    <s v="TRC"/>
    <n v="0"/>
    <n v="0"/>
    <n v="0"/>
  </r>
  <r>
    <s v="None"/>
    <x v="7"/>
    <x v="104"/>
    <s v="TRC"/>
    <n v="26880"/>
    <n v="26880"/>
    <n v="26880"/>
  </r>
  <r>
    <s v="None"/>
    <x v="7"/>
    <x v="105"/>
    <s v="TRC"/>
    <n v="30099.999999999996"/>
    <n v="30100.000000000004"/>
    <n v="30100"/>
  </r>
  <r>
    <s v="None"/>
    <x v="7"/>
    <x v="106"/>
    <s v="TRC"/>
    <n v="0"/>
    <n v="0"/>
    <n v="0"/>
  </r>
  <r>
    <s v="None"/>
    <x v="7"/>
    <x v="107"/>
    <s v="TRC"/>
    <n v="0"/>
    <n v="0"/>
    <n v="0"/>
  </r>
  <r>
    <s v="None"/>
    <x v="7"/>
    <x v="108"/>
    <s v="TRC"/>
    <n v="0"/>
    <n v="0"/>
    <n v="0"/>
  </r>
  <r>
    <s v="None"/>
    <x v="7"/>
    <x v="109"/>
    <s v="TRC"/>
    <n v="2400"/>
    <n v="2400"/>
    <n v="2400"/>
  </r>
  <r>
    <s v="None"/>
    <x v="7"/>
    <x v="110"/>
    <s v="TRC"/>
    <n v="0"/>
    <n v="0"/>
    <n v="0"/>
  </r>
  <r>
    <s v="None"/>
    <x v="7"/>
    <x v="111"/>
    <s v="TRC"/>
    <n v="0"/>
    <n v="0"/>
    <n v="0"/>
  </r>
  <r>
    <s v="None"/>
    <x v="7"/>
    <x v="112"/>
    <s v="TRC"/>
    <n v="0"/>
    <n v="0"/>
    <n v="0"/>
  </r>
  <r>
    <s v="None"/>
    <x v="7"/>
    <x v="113"/>
    <s v="TRC"/>
    <n v="0"/>
    <n v="0"/>
    <n v="0"/>
  </r>
  <r>
    <s v="None"/>
    <x v="7"/>
    <x v="114"/>
    <s v="TRC"/>
    <n v="0"/>
    <n v="0"/>
    <n v="0"/>
  </r>
  <r>
    <s v="None"/>
    <x v="7"/>
    <x v="115"/>
    <s v="TRC"/>
    <n v="0"/>
    <n v="0"/>
    <n v="0"/>
  </r>
  <r>
    <s v="None"/>
    <x v="7"/>
    <x v="116"/>
    <s v="TRC"/>
    <n v="0"/>
    <n v="0"/>
    <n v="0"/>
  </r>
  <r>
    <s v="None"/>
    <x v="7"/>
    <x v="117"/>
    <s v="TRC"/>
    <n v="0"/>
    <n v="0"/>
    <n v="0"/>
  </r>
  <r>
    <s v="None"/>
    <x v="7"/>
    <x v="118"/>
    <s v="TRC"/>
    <n v="0"/>
    <n v="0"/>
    <n v="0"/>
  </r>
  <r>
    <s v="None"/>
    <x v="7"/>
    <x v="119"/>
    <s v="TRC"/>
    <n v="0"/>
    <n v="0"/>
    <n v="0"/>
  </r>
  <r>
    <s v="None"/>
    <x v="7"/>
    <x v="120"/>
    <s v="TRC"/>
    <n v="0"/>
    <n v="0"/>
    <n v="0"/>
  </r>
  <r>
    <s v="None"/>
    <x v="7"/>
    <x v="121"/>
    <s v="TRC"/>
    <n v="0"/>
    <n v="0"/>
    <n v="0"/>
  </r>
  <r>
    <s v="None"/>
    <x v="7"/>
    <x v="122"/>
    <s v="TRC"/>
    <n v="0"/>
    <n v="0"/>
    <n v="0"/>
  </r>
  <r>
    <s v="None"/>
    <x v="7"/>
    <x v="123"/>
    <s v="TRC"/>
    <n v="0"/>
    <n v="0"/>
    <n v="0"/>
  </r>
  <r>
    <s v="None"/>
    <x v="7"/>
    <x v="124"/>
    <s v="TRC"/>
    <n v="0"/>
    <n v="0"/>
    <n v="0"/>
  </r>
  <r>
    <s v="None"/>
    <x v="7"/>
    <x v="125"/>
    <s v="TRC"/>
    <n v="0"/>
    <n v="0"/>
    <n v="0"/>
  </r>
  <r>
    <s v="None"/>
    <x v="7"/>
    <x v="126"/>
    <s v="TRC"/>
    <n v="0"/>
    <n v="0"/>
    <n v="0"/>
  </r>
  <r>
    <s v="None"/>
    <x v="7"/>
    <x v="127"/>
    <s v="TRC"/>
    <n v="0"/>
    <n v="0"/>
    <n v="0"/>
  </r>
  <r>
    <s v="None"/>
    <x v="7"/>
    <x v="128"/>
    <s v="TRC"/>
    <n v="0"/>
    <n v="0"/>
    <n v="0"/>
  </r>
  <r>
    <s v="None"/>
    <x v="7"/>
    <x v="129"/>
    <s v="TRC"/>
    <n v="0"/>
    <n v="0"/>
    <n v="0"/>
  </r>
  <r>
    <s v="None"/>
    <x v="7"/>
    <x v="130"/>
    <s v="TRC"/>
    <n v="0"/>
    <n v="0"/>
    <n v="0"/>
  </r>
  <r>
    <s v="None"/>
    <x v="7"/>
    <x v="131"/>
    <s v="TRC"/>
    <n v="137406.40963620151"/>
    <n v="137406.40963620151"/>
    <n v="137406.40963620151"/>
  </r>
  <r>
    <s v="None"/>
    <x v="7"/>
    <x v="132"/>
    <s v="TRC"/>
    <n v="32459.999999999996"/>
    <n v="32459.999999999996"/>
    <n v="32459.999999999996"/>
  </r>
  <r>
    <s v="None"/>
    <x v="7"/>
    <x v="133"/>
    <s v="TRC"/>
    <n v="403440"/>
    <n v="403440"/>
    <n v="403440"/>
  </r>
  <r>
    <s v="None"/>
    <x v="7"/>
    <x v="134"/>
    <s v="TRC"/>
    <n v="272251.12319999997"/>
    <n v="272251.12319999997"/>
    <n v="272251.12319999997"/>
  </r>
  <r>
    <s v="None"/>
    <x v="7"/>
    <x v="135"/>
    <s v="TRC"/>
    <n v="185138.15040000001"/>
    <n v="185138.15040000001"/>
    <n v="185138.15040000001"/>
  </r>
  <r>
    <s v="None"/>
    <x v="7"/>
    <x v="136"/>
    <s v="TRC"/>
    <n v="154464.00000000003"/>
    <n v="154464"/>
    <n v="154464"/>
  </r>
  <r>
    <s v="None"/>
    <x v="7"/>
    <x v="137"/>
    <s v="TRC"/>
    <n v="0"/>
    <n v="0"/>
    <n v="0"/>
  </r>
  <r>
    <s v="None"/>
    <x v="7"/>
    <x v="138"/>
    <s v="TRC"/>
    <n v="0"/>
    <n v="0"/>
    <n v="0"/>
  </r>
  <r>
    <s v="None"/>
    <x v="7"/>
    <x v="139"/>
    <s v="TRC"/>
    <n v="0"/>
    <n v="0"/>
    <n v="0"/>
  </r>
  <r>
    <s v="None"/>
    <x v="7"/>
    <x v="140"/>
    <s v="TRC"/>
    <n v="0"/>
    <n v="0"/>
    <n v="0"/>
  </r>
  <r>
    <s v="None"/>
    <x v="7"/>
    <x v="141"/>
    <s v="TRC"/>
    <n v="0"/>
    <n v="0"/>
    <n v="0"/>
  </r>
  <r>
    <s v="None"/>
    <x v="7"/>
    <x v="142"/>
    <s v="TRC"/>
    <n v="0"/>
    <n v="0"/>
    <n v="0"/>
  </r>
  <r>
    <s v="None"/>
    <x v="7"/>
    <x v="143"/>
    <s v="TRC"/>
    <n v="0"/>
    <n v="0"/>
    <n v="0"/>
  </r>
  <r>
    <s v="None"/>
    <x v="7"/>
    <x v="144"/>
    <s v="TRC"/>
    <n v="0"/>
    <n v="0"/>
    <n v="0"/>
  </r>
  <r>
    <s v="None"/>
    <x v="7"/>
    <x v="145"/>
    <s v="TRC"/>
    <n v="0"/>
    <n v="0"/>
    <n v="0"/>
  </r>
  <r>
    <s v="None"/>
    <x v="7"/>
    <x v="146"/>
    <s v="TRC"/>
    <n v="0"/>
    <n v="0"/>
    <n v="0"/>
  </r>
  <r>
    <s v="None"/>
    <x v="7"/>
    <x v="147"/>
    <s v="TRC"/>
    <n v="0"/>
    <n v="0"/>
    <n v="0"/>
  </r>
  <r>
    <s v="None"/>
    <x v="7"/>
    <x v="148"/>
    <s v="TRC"/>
    <n v="0"/>
    <n v="0"/>
    <n v="0"/>
  </r>
  <r>
    <s v="None"/>
    <x v="7"/>
    <x v="149"/>
    <s v="TRC"/>
    <n v="0"/>
    <n v="0"/>
    <n v="0"/>
  </r>
  <r>
    <s v="None"/>
    <x v="7"/>
    <x v="150"/>
    <s v="TRC"/>
    <n v="0"/>
    <n v="0"/>
    <n v="0"/>
  </r>
  <r>
    <s v="None"/>
    <x v="7"/>
    <x v="151"/>
    <s v="TRC"/>
    <n v="0"/>
    <n v="0"/>
    <n v="0"/>
  </r>
  <r>
    <s v="None"/>
    <x v="7"/>
    <x v="152"/>
    <s v="TRC"/>
    <n v="0"/>
    <n v="0"/>
    <n v="0"/>
  </r>
  <r>
    <s v="None"/>
    <x v="7"/>
    <x v="153"/>
    <s v="TRC"/>
    <n v="0"/>
    <n v="0"/>
    <n v="0"/>
  </r>
  <r>
    <s v="None"/>
    <x v="7"/>
    <x v="154"/>
    <s v="TRC"/>
    <n v="0"/>
    <n v="0"/>
    <n v="0"/>
  </r>
  <r>
    <s v="None"/>
    <x v="7"/>
    <x v="155"/>
    <s v="TRC"/>
    <n v="0"/>
    <n v="0"/>
    <n v="0"/>
  </r>
  <r>
    <s v="None"/>
    <x v="7"/>
    <x v="156"/>
    <s v="TRC"/>
    <n v="0"/>
    <n v="0"/>
    <n v="0"/>
  </r>
  <r>
    <s v="None"/>
    <x v="7"/>
    <x v="157"/>
    <s v="TRC"/>
    <n v="0"/>
    <n v="0"/>
    <n v="0"/>
  </r>
  <r>
    <s v="None"/>
    <x v="7"/>
    <x v="158"/>
    <s v="TRC"/>
    <n v="3831.3"/>
    <n v="3831.3"/>
    <n v="3831.3"/>
  </r>
  <r>
    <s v="None"/>
    <x v="7"/>
    <x v="159"/>
    <s v="TRC"/>
    <n v="0"/>
    <n v="0"/>
    <n v="0"/>
  </r>
  <r>
    <s v="None"/>
    <x v="7"/>
    <x v="160"/>
    <s v="TRC"/>
    <n v="958349.6"/>
    <n v="838555.9"/>
    <n v="838555.9"/>
  </r>
  <r>
    <s v="None"/>
    <x v="7"/>
    <x v="161"/>
    <s v="TRC"/>
    <n v="0"/>
    <n v="0"/>
    <n v="0"/>
  </r>
  <r>
    <s v="None"/>
    <x v="7"/>
    <x v="162"/>
    <s v="TRC"/>
    <n v="0"/>
    <n v="0"/>
    <n v="0"/>
  </r>
  <r>
    <s v="None"/>
    <x v="7"/>
    <x v="163"/>
    <s v="TRC"/>
    <n v="0"/>
    <n v="0"/>
    <n v="0"/>
  </r>
  <r>
    <s v="None"/>
    <x v="7"/>
    <x v="164"/>
    <s v="TRC"/>
    <n v="0"/>
    <n v="0"/>
    <n v="0"/>
  </r>
  <r>
    <s v="None"/>
    <x v="7"/>
    <x v="165"/>
    <s v="TRC"/>
    <n v="0"/>
    <n v="0"/>
    <n v="0"/>
  </r>
  <r>
    <s v="None"/>
    <x v="7"/>
    <x v="166"/>
    <s v="TRC"/>
    <n v="0"/>
    <n v="0"/>
    <n v="0"/>
  </r>
  <r>
    <s v="None"/>
    <x v="7"/>
    <x v="167"/>
    <s v="TRC"/>
    <n v="0"/>
    <n v="0"/>
    <n v="0"/>
  </r>
  <r>
    <s v="None"/>
    <x v="7"/>
    <x v="168"/>
    <s v="TRC"/>
    <n v="0"/>
    <n v="0"/>
    <n v="0"/>
  </r>
  <r>
    <s v="None"/>
    <x v="7"/>
    <x v="169"/>
    <s v="TRC"/>
    <n v="0"/>
    <n v="0"/>
    <n v="0"/>
  </r>
  <r>
    <s v="None"/>
    <x v="7"/>
    <x v="170"/>
    <s v="TRC"/>
    <n v="0"/>
    <n v="0"/>
    <n v="0"/>
  </r>
  <r>
    <s v="None"/>
    <x v="7"/>
    <x v="171"/>
    <s v="TRC"/>
    <n v="0"/>
    <n v="0"/>
    <n v="0"/>
  </r>
  <r>
    <s v="None"/>
    <x v="7"/>
    <x v="172"/>
    <s v="TRC"/>
    <n v="3600.0000000000005"/>
    <n v="3600"/>
    <n v="3600"/>
  </r>
  <r>
    <s v="None"/>
    <x v="7"/>
    <x v="173"/>
    <s v="TRC"/>
    <n v="7650.0000000000009"/>
    <n v="7650"/>
    <n v="7650"/>
  </r>
  <r>
    <s v="None"/>
    <x v="7"/>
    <x v="174"/>
    <s v="TRC"/>
    <n v="137406.40963620145"/>
    <n v="137406.40963620145"/>
    <n v="137406.40963620145"/>
  </r>
  <r>
    <s v="None"/>
    <x v="7"/>
    <x v="175"/>
    <s v="TRC"/>
    <n v="0"/>
    <n v="0"/>
    <n v="0"/>
  </r>
  <r>
    <s v="None"/>
    <x v="7"/>
    <x v="176"/>
    <s v="TRC"/>
    <n v="0"/>
    <n v="0"/>
    <n v="0"/>
  </r>
  <r>
    <s v="None"/>
    <x v="7"/>
    <x v="177"/>
    <s v="TRC"/>
    <n v="0"/>
    <n v="0"/>
    <n v="0"/>
  </r>
  <r>
    <s v="None"/>
    <x v="7"/>
    <x v="178"/>
    <s v="TRC"/>
    <n v="0"/>
    <n v="0"/>
    <n v="0"/>
  </r>
  <r>
    <s v="None"/>
    <x v="7"/>
    <x v="179"/>
    <s v="TRC"/>
    <n v="0"/>
    <n v="0"/>
    <n v="0"/>
  </r>
  <r>
    <s v="None"/>
    <x v="7"/>
    <x v="180"/>
    <s v="TRC"/>
    <n v="659111.99999999988"/>
    <n v="659111.99999999988"/>
    <n v="659111.99999999988"/>
  </r>
  <r>
    <s v="None"/>
    <x v="7"/>
    <x v="181"/>
    <s v="TRC"/>
    <n v="81840.000000000015"/>
    <n v="81840.000000000015"/>
    <n v="81840.000000000015"/>
  </r>
  <r>
    <s v="None"/>
    <x v="7"/>
    <x v="182"/>
    <s v="TRC"/>
    <n v="0"/>
    <n v="0"/>
    <n v="0"/>
  </r>
  <r>
    <s v="None"/>
    <x v="7"/>
    <x v="183"/>
    <s v="TRC"/>
    <n v="0"/>
    <n v="0"/>
    <n v="0"/>
  </r>
  <r>
    <s v="None"/>
    <x v="7"/>
    <x v="184"/>
    <s v="TRC"/>
    <n v="0"/>
    <n v="0"/>
    <n v="0"/>
  </r>
  <r>
    <s v="None"/>
    <x v="7"/>
    <x v="185"/>
    <s v="TRC"/>
    <n v="0"/>
    <n v="0"/>
    <n v="0"/>
  </r>
  <r>
    <s v="None"/>
    <x v="7"/>
    <x v="186"/>
    <s v="TRC"/>
    <n v="0"/>
    <n v="0"/>
    <n v="0"/>
  </r>
  <r>
    <s v="None"/>
    <x v="7"/>
    <x v="187"/>
    <s v="TRC"/>
    <n v="0"/>
    <n v="0"/>
    <n v="0"/>
  </r>
  <r>
    <s v="None"/>
    <x v="7"/>
    <x v="188"/>
    <s v="TRC"/>
    <n v="4499.9999999999991"/>
    <n v="4499.9999999999991"/>
    <n v="4499.9999999999991"/>
  </r>
  <r>
    <s v="None"/>
    <x v="7"/>
    <x v="189"/>
    <s v="TRC"/>
    <n v="8550"/>
    <n v="8550"/>
    <n v="8550"/>
  </r>
  <r>
    <s v="None"/>
    <x v="7"/>
    <x v="190"/>
    <s v="TRC"/>
    <n v="0"/>
    <n v="0"/>
    <n v="0"/>
  </r>
  <r>
    <s v="None"/>
    <x v="7"/>
    <x v="191"/>
    <s v="TRC"/>
    <n v="236413.99999999997"/>
    <n v="236414"/>
    <n v="236414"/>
  </r>
  <r>
    <s v="None"/>
    <x v="7"/>
    <x v="192"/>
    <s v="TRC"/>
    <n v="1762.507296"/>
    <n v="1609.2457919999999"/>
    <n v="1532.6150399999999"/>
  </r>
  <r>
    <s v="None"/>
    <x v="7"/>
    <x v="193"/>
    <s v="TRC"/>
    <n v="317133.59999999998"/>
    <n v="317133.59999999998"/>
    <n v="317133.59999999998"/>
  </r>
  <r>
    <s v="None"/>
    <x v="7"/>
    <x v="194"/>
    <s v="TRC"/>
    <n v="64079.4"/>
    <n v="58507.278260869556"/>
    <n v="55721.217391304344"/>
  </r>
  <r>
    <s v="None"/>
    <x v="7"/>
    <x v="195"/>
    <s v="TRC"/>
    <n v="2717.6"/>
    <n v="2717.6"/>
    <n v="2717.6"/>
  </r>
  <r>
    <s v="None"/>
    <x v="7"/>
    <x v="196"/>
    <s v="TRC"/>
    <n v="0"/>
    <n v="0"/>
    <n v="0"/>
  </r>
  <r>
    <s v="None"/>
    <x v="7"/>
    <x v="197"/>
    <s v="TRC"/>
    <n v="0"/>
    <n v="0"/>
    <n v="0"/>
  </r>
  <r>
    <s v="None"/>
    <x v="7"/>
    <x v="198"/>
    <s v="TRC"/>
    <n v="0"/>
    <n v="0"/>
    <n v="0"/>
  </r>
  <r>
    <s v="None"/>
    <x v="7"/>
    <x v="199"/>
    <s v="TRC"/>
    <n v="139524.68445392096"/>
    <n v="140535.42492407822"/>
    <n v="142039.96939320583"/>
  </r>
  <r>
    <s v="None"/>
    <x v="7"/>
    <x v="200"/>
    <s v="TRC"/>
    <n v="0"/>
    <n v="0"/>
    <n v="0"/>
  </r>
  <r>
    <s v="None"/>
    <x v="7"/>
    <x v="201"/>
    <s v="TRC"/>
    <n v="0"/>
    <n v="0"/>
    <n v="0"/>
  </r>
  <r>
    <s v="None"/>
    <x v="7"/>
    <x v="202"/>
    <s v="TRC"/>
    <n v="223999.99999999997"/>
    <n v="223999.99999999997"/>
    <n v="223999.99999999997"/>
  </r>
  <r>
    <s v="None"/>
    <x v="7"/>
    <x v="203"/>
    <s v="TRC"/>
    <n v="25600"/>
    <n v="25600"/>
    <n v="25600"/>
  </r>
  <r>
    <s v="None"/>
    <x v="7"/>
    <x v="204"/>
    <s v="TRC"/>
    <n v="0"/>
    <n v="0"/>
    <n v="0"/>
  </r>
  <r>
    <s v="None"/>
    <x v="7"/>
    <x v="205"/>
    <s v="TRC"/>
    <n v="0"/>
    <n v="0"/>
    <n v="0"/>
  </r>
  <r>
    <s v="None"/>
    <x v="7"/>
    <x v="206"/>
    <s v="TRC"/>
    <n v="143379.19999999995"/>
    <n v="107534.39999999999"/>
    <n v="107534.39999999999"/>
  </r>
  <r>
    <s v="None"/>
    <x v="7"/>
    <x v="207"/>
    <s v="TRC"/>
    <n v="0"/>
    <n v="0"/>
    <n v="0"/>
  </r>
  <r>
    <s v="None"/>
    <x v="7"/>
    <x v="208"/>
    <s v="TRC"/>
    <n v="0"/>
    <n v="0"/>
    <n v="0"/>
  </r>
  <r>
    <s v="None"/>
    <x v="7"/>
    <x v="209"/>
    <s v="TRC"/>
    <n v="94600"/>
    <n v="75680"/>
    <n v="75680"/>
  </r>
  <r>
    <s v="None"/>
    <x v="7"/>
    <x v="210"/>
    <s v="TRC"/>
    <n v="0"/>
    <n v="0"/>
    <n v="0"/>
  </r>
  <r>
    <s v="None"/>
    <x v="7"/>
    <x v="211"/>
    <s v="TRC"/>
    <n v="6450"/>
    <n v="6450"/>
    <n v="6450"/>
  </r>
  <r>
    <s v="None"/>
    <x v="7"/>
    <x v="212"/>
    <s v="TRC"/>
    <n v="0"/>
    <n v="0"/>
    <n v="0"/>
  </r>
  <r>
    <s v="None"/>
    <x v="7"/>
    <x v="213"/>
    <s v="TRC"/>
    <n v="0"/>
    <n v="0"/>
    <n v="0"/>
  </r>
  <r>
    <s v="None"/>
    <x v="7"/>
    <x v="214"/>
    <s v="TRC"/>
    <n v="0"/>
    <n v="0"/>
    <n v="0"/>
  </r>
  <r>
    <s v="None"/>
    <x v="7"/>
    <x v="215"/>
    <s v="TRC"/>
    <n v="0"/>
    <n v="0"/>
    <n v="0"/>
  </r>
  <r>
    <s v="None"/>
    <x v="7"/>
    <x v="216"/>
    <s v="TRC"/>
    <n v="0"/>
    <n v="0"/>
    <n v="0"/>
  </r>
  <r>
    <s v="None"/>
    <x v="7"/>
    <x v="217"/>
    <s v="TRC"/>
    <n v="0"/>
    <n v="0"/>
    <n v="0"/>
  </r>
  <r>
    <s v="None"/>
    <x v="7"/>
    <x v="218"/>
    <s v="TRC"/>
    <n v="0"/>
    <n v="0"/>
    <n v="0"/>
  </r>
  <r>
    <s v="None"/>
    <x v="7"/>
    <x v="219"/>
    <s v="TRC"/>
    <n v="0"/>
    <n v="0"/>
    <n v="0"/>
  </r>
  <r>
    <s v="None"/>
    <x v="7"/>
    <x v="220"/>
    <s v="TRC"/>
    <n v="0"/>
    <n v="0"/>
    <n v="0"/>
  </r>
  <r>
    <s v="None"/>
    <x v="7"/>
    <x v="221"/>
    <s v="TRC"/>
    <n v="0"/>
    <n v="0"/>
    <n v="0"/>
  </r>
  <r>
    <s v="None"/>
    <x v="7"/>
    <x v="222"/>
    <s v="TRC"/>
    <n v="0"/>
    <n v="0"/>
    <n v="0"/>
  </r>
  <r>
    <s v="None"/>
    <x v="7"/>
    <x v="223"/>
    <s v="TRC"/>
    <n v="0"/>
    <n v="0"/>
    <n v="0"/>
  </r>
  <r>
    <s v="None"/>
    <x v="7"/>
    <x v="224"/>
    <s v="TRC"/>
    <n v="0"/>
    <n v="0"/>
    <n v="0"/>
  </r>
  <r>
    <s v="None"/>
    <x v="7"/>
    <x v="225"/>
    <s v="TRC"/>
    <n v="0"/>
    <n v="0"/>
    <n v="0"/>
  </r>
  <r>
    <s v="None"/>
    <x v="7"/>
    <x v="226"/>
    <s v="TRC"/>
    <n v="0"/>
    <n v="0"/>
    <n v="0"/>
  </r>
  <r>
    <s v="None"/>
    <x v="7"/>
    <x v="227"/>
    <s v="TRC"/>
    <n v="0"/>
    <n v="0"/>
    <n v="0"/>
  </r>
  <r>
    <s v="None"/>
    <x v="7"/>
    <x v="228"/>
    <s v="TRC"/>
    <n v="0"/>
    <n v="0"/>
    <n v="0"/>
  </r>
  <r>
    <s v="None"/>
    <x v="7"/>
    <x v="229"/>
    <s v="TRC"/>
    <n v="0"/>
    <n v="0"/>
    <n v="0"/>
  </r>
  <r>
    <s v="None"/>
    <x v="7"/>
    <x v="230"/>
    <s v="TRC"/>
    <n v="0"/>
    <n v="0"/>
    <n v="0"/>
  </r>
  <r>
    <s v="None"/>
    <x v="7"/>
    <x v="231"/>
    <s v="TRC"/>
    <n v="5886.57506195509"/>
    <n v="5886.57506195509"/>
    <n v="5886.57506195509"/>
  </r>
  <r>
    <s v="None"/>
    <x v="7"/>
    <x v="232"/>
    <s v="TRC"/>
    <n v="150572.44417544291"/>
    <n v="150572.44417544291"/>
    <n v="150572.44417544291"/>
  </r>
  <r>
    <s v="None"/>
    <x v="7"/>
    <x v="233"/>
    <s v="TRC"/>
    <n v="139320.87185535111"/>
    <n v="139320.87185535111"/>
    <n v="139320.87185535111"/>
  </r>
  <r>
    <s v="None"/>
    <x v="7"/>
    <x v="234"/>
    <s v="TRC"/>
    <n v="150572.44417544288"/>
    <n v="150572.44417544288"/>
    <n v="150572.44417544288"/>
  </r>
  <r>
    <s v="None"/>
    <x v="7"/>
    <x v="235"/>
    <s v="TRC"/>
    <n v="139320.87185535108"/>
    <n v="139320.87185535108"/>
    <n v="139320.87185535108"/>
  </r>
  <r>
    <s v="None"/>
    <x v="7"/>
    <x v="236"/>
    <s v="TRC"/>
    <n v="10640"/>
    <n v="10640.000000000002"/>
    <n v="10640.000000000002"/>
  </r>
  <r>
    <s v="None"/>
    <x v="7"/>
    <x v="237"/>
    <s v="TRC"/>
    <n v="0"/>
    <n v="0"/>
    <n v="0"/>
  </r>
  <r>
    <s v="None"/>
    <x v="7"/>
    <x v="238"/>
    <s v="TRC"/>
    <n v="0"/>
    <n v="0"/>
    <n v="0"/>
  </r>
  <r>
    <s v="None"/>
    <x v="7"/>
    <x v="239"/>
    <s v="TRC"/>
    <n v="0"/>
    <n v="0"/>
    <n v="0"/>
  </r>
  <r>
    <s v="None"/>
    <x v="7"/>
    <x v="240"/>
    <s v="TRC"/>
    <n v="0"/>
    <n v="0"/>
    <n v="0"/>
  </r>
  <r>
    <s v="None"/>
    <x v="7"/>
    <x v="241"/>
    <s v="TRC"/>
    <n v="0"/>
    <n v="0"/>
    <n v="0"/>
  </r>
  <r>
    <s v="None"/>
    <x v="7"/>
    <x v="242"/>
    <s v="TRC"/>
    <n v="0"/>
    <n v="0"/>
    <n v="0"/>
  </r>
  <r>
    <s v="None"/>
    <x v="7"/>
    <x v="243"/>
    <s v="TRC"/>
    <n v="240461.21686335254"/>
    <n v="240461.21686335254"/>
    <n v="240461.21686335254"/>
  </r>
  <r>
    <s v="None"/>
    <x v="7"/>
    <x v="244"/>
    <s v="TRC"/>
    <n v="0"/>
    <n v="0"/>
    <n v="0"/>
  </r>
  <r>
    <s v="None"/>
    <x v="7"/>
    <x v="245"/>
    <s v="TRC"/>
    <n v="0"/>
    <n v="0"/>
    <n v="0"/>
  </r>
  <r>
    <s v="None"/>
    <x v="7"/>
    <x v="246"/>
    <s v="TRC"/>
    <n v="0"/>
    <n v="0"/>
    <n v="0"/>
  </r>
  <r>
    <s v="None"/>
    <x v="7"/>
    <x v="247"/>
    <s v="TRC"/>
    <n v="0"/>
    <n v="0"/>
    <n v="0"/>
  </r>
  <r>
    <s v="None"/>
    <x v="7"/>
    <x v="248"/>
    <s v="TRC"/>
    <n v="0"/>
    <n v="0"/>
    <n v="0"/>
  </r>
  <r>
    <s v="None"/>
    <x v="7"/>
    <x v="249"/>
    <s v="TRC"/>
    <n v="0"/>
    <n v="0"/>
    <n v="0"/>
  </r>
  <r>
    <s v="None"/>
    <x v="7"/>
    <x v="250"/>
    <s v="TRC"/>
    <n v="0"/>
    <n v="0"/>
    <n v="0"/>
  </r>
  <r>
    <s v="None"/>
    <x v="7"/>
    <x v="251"/>
    <s v="TRC"/>
    <n v="0"/>
    <n v="0"/>
    <n v="0"/>
  </r>
  <r>
    <s v="None"/>
    <x v="7"/>
    <x v="252"/>
    <s v="TRC"/>
    <n v="0"/>
    <n v="0"/>
    <n v="0"/>
  </r>
  <r>
    <s v="None"/>
    <x v="7"/>
    <x v="253"/>
    <s v="TRC"/>
    <n v="0"/>
    <n v="0"/>
    <n v="0"/>
  </r>
  <r>
    <s v="None"/>
    <x v="7"/>
    <x v="254"/>
    <s v="TRC"/>
    <n v="0"/>
    <n v="0"/>
    <n v="0"/>
  </r>
  <r>
    <s v="None"/>
    <x v="7"/>
    <x v="255"/>
    <s v="TRC"/>
    <n v="0"/>
    <n v="0"/>
    <n v="0"/>
  </r>
  <r>
    <s v="None"/>
    <x v="7"/>
    <x v="256"/>
    <s v="TRC"/>
    <n v="0"/>
    <n v="0"/>
    <n v="0"/>
  </r>
  <r>
    <s v="None"/>
    <x v="7"/>
    <x v="257"/>
    <s v="TRC"/>
    <n v="0"/>
    <n v="0"/>
    <n v="0"/>
  </r>
  <r>
    <s v="None"/>
    <x v="7"/>
    <x v="258"/>
    <s v="TRC"/>
    <n v="0"/>
    <n v="0"/>
    <n v="0"/>
  </r>
  <r>
    <s v="None"/>
    <x v="7"/>
    <x v="259"/>
    <s v="TRC"/>
    <n v="0"/>
    <n v="0"/>
    <n v="0"/>
  </r>
  <r>
    <s v="None"/>
    <x v="7"/>
    <x v="260"/>
    <s v="TRC"/>
    <n v="18292.2"/>
    <n v="18292.2"/>
    <n v="18292.2"/>
  </r>
  <r>
    <s v="None"/>
    <x v="7"/>
    <x v="261"/>
    <s v="TRC"/>
    <n v="250302.96"/>
    <n v="250302.96"/>
    <n v="250302.96"/>
  </r>
  <r>
    <s v="None"/>
    <x v="7"/>
    <x v="262"/>
    <s v="TRC"/>
    <n v="0"/>
    <n v="0"/>
    <n v="0"/>
  </r>
  <r>
    <s v="None"/>
    <x v="7"/>
    <x v="263"/>
    <s v="TRC"/>
    <n v="0"/>
    <n v="0"/>
    <n v="0"/>
  </r>
  <r>
    <s v="None"/>
    <x v="7"/>
    <x v="264"/>
    <s v="TRC"/>
    <n v="103426.21117157579"/>
    <n v="106215.0577403885"/>
    <n v="109482.45498331689"/>
  </r>
  <r>
    <s v="None"/>
    <x v="7"/>
    <x v="265"/>
    <s v="TRC"/>
    <n v="0"/>
    <n v="0"/>
    <n v="0"/>
  </r>
  <r>
    <s v="None"/>
    <x v="7"/>
    <x v="266"/>
    <s v="TRC"/>
    <n v="0"/>
    <n v="0"/>
    <n v="0"/>
  </r>
  <r>
    <s v="None"/>
    <x v="7"/>
    <x v="267"/>
    <s v="TRC"/>
    <n v="0"/>
    <n v="0"/>
    <n v="0"/>
  </r>
  <r>
    <s v="None"/>
    <x v="7"/>
    <x v="268"/>
    <s v="TRC"/>
    <n v="0"/>
    <n v="0"/>
    <n v="0"/>
  </r>
  <r>
    <s v="None"/>
    <x v="7"/>
    <x v="269"/>
    <s v="TRC"/>
    <n v="0"/>
    <n v="0"/>
    <n v="0"/>
  </r>
  <r>
    <s v="None"/>
    <x v="7"/>
    <x v="270"/>
    <s v="TRC"/>
    <n v="0"/>
    <n v="0"/>
    <n v="0"/>
  </r>
  <r>
    <s v="None"/>
    <x v="7"/>
    <x v="271"/>
    <s v="TRC"/>
    <n v="0"/>
    <n v="0"/>
    <n v="0"/>
  </r>
  <r>
    <s v="None"/>
    <x v="7"/>
    <x v="272"/>
    <s v="TRC"/>
    <n v="0"/>
    <n v="0"/>
    <n v="0"/>
  </r>
  <r>
    <s v="None"/>
    <x v="7"/>
    <x v="273"/>
    <s v="TRC"/>
    <n v="0"/>
    <n v="0"/>
    <n v="0"/>
  </r>
  <r>
    <s v="None"/>
    <x v="7"/>
    <x v="274"/>
    <s v="TRC"/>
    <n v="0"/>
    <n v="0"/>
    <n v="0"/>
  </r>
  <r>
    <s v="None"/>
    <x v="7"/>
    <x v="275"/>
    <s v="TRC"/>
    <n v="0"/>
    <n v="0"/>
    <n v="0"/>
  </r>
  <r>
    <s v="None"/>
    <x v="7"/>
    <x v="276"/>
    <s v="TRC"/>
    <n v="0"/>
    <n v="0"/>
    <n v="0"/>
  </r>
  <r>
    <s v="None"/>
    <x v="7"/>
    <x v="277"/>
    <s v="TRC"/>
    <n v="0"/>
    <n v="0"/>
    <n v="0"/>
  </r>
  <r>
    <s v="None"/>
    <x v="7"/>
    <x v="278"/>
    <s v="TRC"/>
    <n v="0"/>
    <n v="0"/>
    <n v="0"/>
  </r>
  <r>
    <s v="None"/>
    <x v="7"/>
    <x v="279"/>
    <s v="TRC"/>
    <n v="0"/>
    <n v="0"/>
    <n v="0"/>
  </r>
  <r>
    <s v="None"/>
    <x v="7"/>
    <x v="280"/>
    <s v="TRC"/>
    <n v="32069.4"/>
    <n v="32069.4"/>
    <n v="32069.4"/>
  </r>
  <r>
    <s v="None"/>
    <x v="7"/>
    <x v="281"/>
    <s v="TRC"/>
    <n v="0"/>
    <n v="0"/>
    <n v="0"/>
  </r>
  <r>
    <s v="None"/>
    <x v="7"/>
    <x v="282"/>
    <s v="TRC"/>
    <n v="44582.400000000001"/>
    <n v="44582.400000000001"/>
    <n v="44582.400000000001"/>
  </r>
  <r>
    <s v="None"/>
    <x v="7"/>
    <x v="283"/>
    <s v="TRC"/>
    <n v="0"/>
    <n v="0"/>
    <n v="0"/>
  </r>
  <r>
    <s v="None"/>
    <x v="7"/>
    <x v="284"/>
    <s v="TRC"/>
    <n v="34.4"/>
    <n v="34.4"/>
    <n v="34.4"/>
  </r>
  <r>
    <s v="None"/>
    <x v="7"/>
    <x v="285"/>
    <s v="TRC"/>
    <n v="1720"/>
    <n v="1720"/>
    <n v="1720"/>
  </r>
  <r>
    <s v="None"/>
    <x v="7"/>
    <x v="286"/>
    <s v="TRC"/>
    <n v="111299.99999999999"/>
    <n v="111299.99999999999"/>
    <n v="111299.99999999999"/>
  </r>
  <r>
    <s v="None"/>
    <x v="7"/>
    <x v="287"/>
    <s v="TRC"/>
    <n v="0"/>
    <n v="0"/>
    <n v="0"/>
  </r>
  <r>
    <s v="None"/>
    <x v="7"/>
    <x v="288"/>
    <s v="TRC"/>
    <n v="0"/>
    <n v="0"/>
    <n v="0"/>
  </r>
  <r>
    <s v="None"/>
    <x v="7"/>
    <x v="289"/>
    <s v="TRC"/>
    <n v="0"/>
    <n v="0"/>
    <n v="0"/>
  </r>
  <r>
    <s v="None"/>
    <x v="7"/>
    <x v="290"/>
    <s v="TRC"/>
    <n v="1159924.1671791256"/>
    <n v="1008312.4928613732"/>
    <n v="892897.6557404726"/>
  </r>
  <r>
    <s v="None"/>
    <x v="7"/>
    <x v="291"/>
    <s v="TRC"/>
    <n v="0"/>
    <n v="0"/>
    <n v="0"/>
  </r>
  <r>
    <s v="None"/>
    <x v="7"/>
    <x v="292"/>
    <s v="TRC"/>
    <n v="8960"/>
    <n v="8960"/>
    <n v="8960"/>
  </r>
  <r>
    <s v="None"/>
    <x v="7"/>
    <x v="293"/>
    <s v="TRC"/>
    <n v="64000"/>
    <n v="64000"/>
    <n v="64000"/>
  </r>
  <r>
    <s v="None"/>
    <x v="7"/>
    <x v="294"/>
    <s v="TRC"/>
    <n v="0"/>
    <n v="0"/>
    <n v="0"/>
  </r>
  <r>
    <s v="None"/>
    <x v="8"/>
    <x v="0"/>
    <s v="TRC"/>
    <n v="0"/>
    <n v="0"/>
    <n v="0"/>
  </r>
  <r>
    <s v="None"/>
    <x v="8"/>
    <x v="1"/>
    <s v="TRC"/>
    <n v="0"/>
    <n v="0"/>
    <n v="0"/>
  </r>
  <r>
    <s v="None"/>
    <x v="8"/>
    <x v="2"/>
    <s v="TRC"/>
    <n v="0"/>
    <n v="0"/>
    <n v="0"/>
  </r>
  <r>
    <s v="None"/>
    <x v="8"/>
    <x v="3"/>
    <s v="TRC"/>
    <n v="1186.5689270917351"/>
    <n v="1186.5689270917351"/>
    <n v="1186.5689270917351"/>
  </r>
  <r>
    <s v="None"/>
    <x v="8"/>
    <x v="4"/>
    <s v="TRC"/>
    <n v="37875.28015276818"/>
    <n v="37875.28015276818"/>
    <n v="37875.28015276818"/>
  </r>
  <r>
    <s v="None"/>
    <x v="8"/>
    <x v="5"/>
    <s v="TRC"/>
    <n v="0"/>
    <n v="0"/>
    <n v="0"/>
  </r>
  <r>
    <s v="None"/>
    <x v="8"/>
    <x v="6"/>
    <s v="TRC"/>
    <n v="0"/>
    <n v="0"/>
    <n v="0"/>
  </r>
  <r>
    <s v="None"/>
    <x v="8"/>
    <x v="7"/>
    <s v="TRC"/>
    <n v="0"/>
    <n v="0"/>
    <n v="0"/>
  </r>
  <r>
    <s v="None"/>
    <x v="8"/>
    <x v="8"/>
    <s v="TRC"/>
    <n v="0"/>
    <n v="0"/>
    <n v="0"/>
  </r>
  <r>
    <s v="None"/>
    <x v="8"/>
    <x v="9"/>
    <s v="TRC"/>
    <n v="0"/>
    <n v="0"/>
    <n v="0"/>
  </r>
  <r>
    <s v="None"/>
    <x v="8"/>
    <x v="10"/>
    <s v="TRC"/>
    <n v="0"/>
    <n v="0"/>
    <n v="0"/>
  </r>
  <r>
    <s v="None"/>
    <x v="8"/>
    <x v="11"/>
    <s v="TRC"/>
    <n v="0"/>
    <n v="0"/>
    <n v="0"/>
  </r>
  <r>
    <s v="None"/>
    <x v="8"/>
    <x v="12"/>
    <s v="TRC"/>
    <n v="0"/>
    <n v="0"/>
    <n v="0"/>
  </r>
  <r>
    <s v="None"/>
    <x v="8"/>
    <x v="13"/>
    <s v="TRC"/>
    <n v="0"/>
    <n v="0"/>
    <n v="0"/>
  </r>
  <r>
    <s v="None"/>
    <x v="8"/>
    <x v="14"/>
    <s v="TRC"/>
    <n v="0"/>
    <n v="0"/>
    <n v="0"/>
  </r>
  <r>
    <s v="None"/>
    <x v="8"/>
    <x v="15"/>
    <s v="TRC"/>
    <n v="964.14765733905131"/>
    <n v="964.14765733904699"/>
    <n v="964.14765733904699"/>
  </r>
  <r>
    <s v="None"/>
    <x v="8"/>
    <x v="16"/>
    <s v="TRC"/>
    <n v="16371.227221617055"/>
    <n v="16371.227221617055"/>
    <n v="16371.227221617055"/>
  </r>
  <r>
    <s v="None"/>
    <x v="8"/>
    <x v="17"/>
    <s v="TRC"/>
    <n v="0"/>
    <n v="0"/>
    <n v="0"/>
  </r>
  <r>
    <s v="None"/>
    <x v="8"/>
    <x v="18"/>
    <s v="TRC"/>
    <n v="0"/>
    <n v="0"/>
    <n v="0"/>
  </r>
  <r>
    <s v="None"/>
    <x v="8"/>
    <x v="19"/>
    <s v="TRC"/>
    <n v="0"/>
    <n v="0"/>
    <n v="0"/>
  </r>
  <r>
    <s v="None"/>
    <x v="8"/>
    <x v="20"/>
    <s v="TRC"/>
    <n v="0"/>
    <n v="0"/>
    <n v="0"/>
  </r>
  <r>
    <s v="None"/>
    <x v="8"/>
    <x v="21"/>
    <s v="TRC"/>
    <n v="965.52405323594996"/>
    <n v="965.52405323594996"/>
    <n v="965.52405323594996"/>
  </r>
  <r>
    <s v="None"/>
    <x v="8"/>
    <x v="22"/>
    <s v="TRC"/>
    <n v="53953.484094824882"/>
    <n v="53953.484094824882"/>
    <n v="53953.484094824882"/>
  </r>
  <r>
    <s v="None"/>
    <x v="8"/>
    <x v="23"/>
    <s v="TRC"/>
    <n v="0"/>
    <n v="0"/>
    <n v="0"/>
  </r>
  <r>
    <s v="None"/>
    <x v="8"/>
    <x v="24"/>
    <s v="TRC"/>
    <n v="0"/>
    <n v="0"/>
    <n v="0"/>
  </r>
  <r>
    <s v="None"/>
    <x v="8"/>
    <x v="25"/>
    <s v="TRC"/>
    <n v="0"/>
    <n v="0"/>
    <n v="0"/>
  </r>
  <r>
    <s v="None"/>
    <x v="8"/>
    <x v="26"/>
    <s v="TRC"/>
    <n v="2139448.1263168282"/>
    <n v="1945544.768930681"/>
    <n v="2193314.6633882797"/>
  </r>
  <r>
    <s v="None"/>
    <x v="8"/>
    <x v="27"/>
    <s v="TRC"/>
    <n v="0"/>
    <n v="0"/>
    <n v="0"/>
  </r>
  <r>
    <s v="None"/>
    <x v="8"/>
    <x v="28"/>
    <s v="TRC"/>
    <n v="0"/>
    <n v="0"/>
    <n v="0"/>
  </r>
  <r>
    <s v="None"/>
    <x v="8"/>
    <x v="29"/>
    <s v="TRC"/>
    <n v="0"/>
    <n v="0"/>
    <n v="0"/>
  </r>
  <r>
    <s v="None"/>
    <x v="8"/>
    <x v="30"/>
    <s v="TRC"/>
    <n v="82427.686141461614"/>
    <n v="82427.686141461614"/>
    <n v="82427.686141461614"/>
  </r>
  <r>
    <s v="None"/>
    <x v="8"/>
    <x v="31"/>
    <s v="TRC"/>
    <n v="346.724865690169"/>
    <n v="346.724865690169"/>
    <n v="346.724865690169"/>
  </r>
  <r>
    <s v="None"/>
    <x v="8"/>
    <x v="32"/>
    <s v="TRC"/>
    <n v="0"/>
    <n v="0"/>
    <n v="0"/>
  </r>
  <r>
    <s v="None"/>
    <x v="8"/>
    <x v="33"/>
    <s v="TRC"/>
    <n v="0"/>
    <n v="0"/>
    <n v="0"/>
  </r>
  <r>
    <s v="None"/>
    <x v="8"/>
    <x v="34"/>
    <s v="TRC"/>
    <n v="0"/>
    <n v="0"/>
    <n v="0"/>
  </r>
  <r>
    <s v="None"/>
    <x v="8"/>
    <x v="35"/>
    <s v="TRC"/>
    <n v="0"/>
    <n v="0"/>
    <n v="0"/>
  </r>
  <r>
    <s v="None"/>
    <x v="8"/>
    <x v="36"/>
    <s v="TRC"/>
    <n v="0"/>
    <n v="0"/>
    <n v="0"/>
  </r>
  <r>
    <s v="None"/>
    <x v="8"/>
    <x v="37"/>
    <s v="TRC"/>
    <n v="0"/>
    <n v="0"/>
    <n v="0"/>
  </r>
  <r>
    <s v="None"/>
    <x v="8"/>
    <x v="38"/>
    <s v="TRC"/>
    <n v="0"/>
    <n v="0"/>
    <n v="0"/>
  </r>
  <r>
    <s v="None"/>
    <x v="8"/>
    <x v="39"/>
    <s v="TRC"/>
    <n v="0"/>
    <n v="0"/>
    <n v="0"/>
  </r>
  <r>
    <s v="None"/>
    <x v="8"/>
    <x v="40"/>
    <s v="TRC"/>
    <n v="9466.4123004434332"/>
    <n v="10842.520914539309"/>
    <n v="13714.204787167078"/>
  </r>
  <r>
    <s v="None"/>
    <x v="8"/>
    <x v="41"/>
    <s v="TRC"/>
    <n v="0"/>
    <n v="0"/>
    <n v="0"/>
  </r>
  <r>
    <s v="None"/>
    <x v="8"/>
    <x v="42"/>
    <s v="TRC"/>
    <n v="39229.630916081238"/>
    <n v="39229.630916081238"/>
    <n v="39229.630916081238"/>
  </r>
  <r>
    <s v="None"/>
    <x v="8"/>
    <x v="43"/>
    <s v="TRC"/>
    <n v="275316.05209558393"/>
    <n v="385874.53559315106"/>
    <n v="388554.31409888953"/>
  </r>
  <r>
    <s v="None"/>
    <x v="8"/>
    <x v="44"/>
    <s v="TRC"/>
    <n v="5145630.1622108342"/>
    <n v="5241981.6782689039"/>
    <n v="5233701.7114147516"/>
  </r>
  <r>
    <s v="None"/>
    <x v="8"/>
    <x v="45"/>
    <s v="TRC"/>
    <n v="0"/>
    <n v="0"/>
    <n v="0"/>
  </r>
  <r>
    <s v="None"/>
    <x v="8"/>
    <x v="46"/>
    <s v="TRC"/>
    <n v="18569.526595350893"/>
    <n v="19400.131524793997"/>
    <n v="20329.892556906503"/>
  </r>
  <r>
    <s v="None"/>
    <x v="8"/>
    <x v="47"/>
    <s v="TRC"/>
    <n v="0"/>
    <n v="0"/>
    <n v="0"/>
  </r>
  <r>
    <s v="None"/>
    <x v="8"/>
    <x v="48"/>
    <s v="TRC"/>
    <n v="0"/>
    <n v="0"/>
    <n v="0"/>
  </r>
  <r>
    <s v="None"/>
    <x v="8"/>
    <x v="49"/>
    <s v="TRC"/>
    <n v="1915.4863993071278"/>
    <n v="1915.4863993071278"/>
    <n v="1915.4863993071278"/>
  </r>
  <r>
    <s v="None"/>
    <x v="8"/>
    <x v="50"/>
    <s v="TRC"/>
    <n v="524.94395068195433"/>
    <n v="524.94395068195445"/>
    <n v="524.94395068195445"/>
  </r>
  <r>
    <s v="None"/>
    <x v="8"/>
    <x v="51"/>
    <s v="TRC"/>
    <n v="100746.84119704824"/>
    <n v="102113.03591427575"/>
    <n v="103503.82213641338"/>
  </r>
  <r>
    <s v="None"/>
    <x v="8"/>
    <x v="52"/>
    <s v="TRC"/>
    <n v="40824"/>
    <n v="40824"/>
    <n v="40824"/>
  </r>
  <r>
    <s v="None"/>
    <x v="8"/>
    <x v="53"/>
    <s v="TRC"/>
    <n v="19362.701609220007"/>
    <n v="19362.701609220007"/>
    <n v="19362.701609220007"/>
  </r>
  <r>
    <s v="None"/>
    <x v="8"/>
    <x v="54"/>
    <s v="TRC"/>
    <n v="0"/>
    <n v="0"/>
    <n v="0"/>
  </r>
  <r>
    <s v="None"/>
    <x v="8"/>
    <x v="55"/>
    <s v="TRC"/>
    <n v="0"/>
    <n v="0"/>
    <n v="0"/>
  </r>
  <r>
    <s v="None"/>
    <x v="8"/>
    <x v="56"/>
    <s v="TRC"/>
    <n v="0"/>
    <n v="0"/>
    <n v="0"/>
  </r>
  <r>
    <s v="None"/>
    <x v="8"/>
    <x v="57"/>
    <s v="TRC"/>
    <n v="0"/>
    <n v="0"/>
    <n v="0"/>
  </r>
  <r>
    <s v="None"/>
    <x v="8"/>
    <x v="58"/>
    <s v="TRC"/>
    <n v="0"/>
    <n v="0"/>
    <n v="0"/>
  </r>
  <r>
    <s v="None"/>
    <x v="8"/>
    <x v="59"/>
    <s v="TRC"/>
    <n v="0"/>
    <n v="0"/>
    <n v="0"/>
  </r>
  <r>
    <s v="None"/>
    <x v="8"/>
    <x v="60"/>
    <s v="TRC"/>
    <n v="0"/>
    <n v="0"/>
    <n v="0"/>
  </r>
  <r>
    <s v="None"/>
    <x v="8"/>
    <x v="61"/>
    <s v="TRC"/>
    <n v="0"/>
    <n v="0"/>
    <n v="0"/>
  </r>
  <r>
    <s v="None"/>
    <x v="8"/>
    <x v="62"/>
    <s v="TRC"/>
    <n v="0"/>
    <n v="0"/>
    <n v="0"/>
  </r>
  <r>
    <s v="None"/>
    <x v="8"/>
    <x v="63"/>
    <s v="TRC"/>
    <n v="0"/>
    <n v="0"/>
    <n v="0"/>
  </r>
  <r>
    <s v="None"/>
    <x v="8"/>
    <x v="64"/>
    <s v="TRC"/>
    <n v="0"/>
    <n v="0"/>
    <n v="0"/>
  </r>
  <r>
    <s v="None"/>
    <x v="8"/>
    <x v="65"/>
    <s v="TRC"/>
    <n v="0"/>
    <n v="0"/>
    <n v="0"/>
  </r>
  <r>
    <s v="None"/>
    <x v="8"/>
    <x v="66"/>
    <s v="TRC"/>
    <n v="0"/>
    <n v="0"/>
    <n v="0"/>
  </r>
  <r>
    <s v="None"/>
    <x v="8"/>
    <x v="67"/>
    <s v="TRC"/>
    <n v="0"/>
    <n v="0"/>
    <n v="0"/>
  </r>
  <r>
    <s v="None"/>
    <x v="8"/>
    <x v="68"/>
    <s v="TRC"/>
    <n v="0"/>
    <n v="0"/>
    <n v="0"/>
  </r>
  <r>
    <s v="None"/>
    <x v="8"/>
    <x v="69"/>
    <s v="TRC"/>
    <n v="0"/>
    <n v="0"/>
    <n v="0"/>
  </r>
  <r>
    <s v="None"/>
    <x v="8"/>
    <x v="70"/>
    <s v="TRC"/>
    <n v="0"/>
    <n v="0"/>
    <n v="0"/>
  </r>
  <r>
    <s v="None"/>
    <x v="8"/>
    <x v="71"/>
    <s v="TRC"/>
    <n v="0"/>
    <n v="0"/>
    <n v="0"/>
  </r>
  <r>
    <s v="None"/>
    <x v="8"/>
    <x v="72"/>
    <s v="TRC"/>
    <n v="0"/>
    <n v="0"/>
    <n v="0"/>
  </r>
  <r>
    <s v="None"/>
    <x v="8"/>
    <x v="73"/>
    <s v="TRC"/>
    <n v="0"/>
    <n v="0"/>
    <n v="0"/>
  </r>
  <r>
    <s v="None"/>
    <x v="8"/>
    <x v="74"/>
    <s v="TRC"/>
    <n v="0"/>
    <n v="0"/>
    <n v="0"/>
  </r>
  <r>
    <s v="None"/>
    <x v="8"/>
    <x v="75"/>
    <s v="TRC"/>
    <n v="0"/>
    <n v="0"/>
    <n v="0"/>
  </r>
  <r>
    <s v="None"/>
    <x v="8"/>
    <x v="76"/>
    <s v="TRC"/>
    <n v="0"/>
    <n v="0"/>
    <n v="0"/>
  </r>
  <r>
    <s v="None"/>
    <x v="8"/>
    <x v="77"/>
    <s v="TRC"/>
    <n v="16825.47598759368"/>
    <n v="16825.47598759368"/>
    <n v="16825.47598759368"/>
  </r>
  <r>
    <s v="None"/>
    <x v="8"/>
    <x v="78"/>
    <s v="TRC"/>
    <n v="0"/>
    <n v="0"/>
    <n v="0"/>
  </r>
  <r>
    <s v="None"/>
    <x v="8"/>
    <x v="79"/>
    <s v="TRC"/>
    <n v="0"/>
    <n v="0"/>
    <n v="0"/>
  </r>
  <r>
    <s v="None"/>
    <x v="8"/>
    <x v="80"/>
    <s v="TRC"/>
    <n v="0"/>
    <n v="0"/>
    <n v="0"/>
  </r>
  <r>
    <s v="None"/>
    <x v="8"/>
    <x v="81"/>
    <s v="TRC"/>
    <n v="0"/>
    <n v="0"/>
    <n v="0"/>
  </r>
  <r>
    <s v="None"/>
    <x v="8"/>
    <x v="82"/>
    <s v="TRC"/>
    <n v="42.82316949595451"/>
    <n v="42.82316949595451"/>
    <n v="42.82316949595451"/>
  </r>
  <r>
    <s v="None"/>
    <x v="8"/>
    <x v="83"/>
    <s v="TRC"/>
    <n v="0"/>
    <n v="0"/>
    <n v="0"/>
  </r>
  <r>
    <s v="None"/>
    <x v="8"/>
    <x v="84"/>
    <s v="TRC"/>
    <n v="0"/>
    <n v="0"/>
    <n v="0"/>
  </r>
  <r>
    <s v="None"/>
    <x v="8"/>
    <x v="85"/>
    <s v="TRC"/>
    <n v="0"/>
    <n v="0"/>
    <n v="0"/>
  </r>
  <r>
    <s v="None"/>
    <x v="8"/>
    <x v="86"/>
    <s v="TRC"/>
    <n v="233213.30341245947"/>
    <n v="233213.30341245947"/>
    <n v="233213.30341245947"/>
  </r>
  <r>
    <s v="None"/>
    <x v="8"/>
    <x v="87"/>
    <s v="TRC"/>
    <n v="0"/>
    <n v="0"/>
    <n v="0"/>
  </r>
  <r>
    <s v="None"/>
    <x v="8"/>
    <x v="88"/>
    <s v="TRC"/>
    <n v="28091.744905447689"/>
    <n v="28091.744905447689"/>
    <n v="28091.744905447689"/>
  </r>
  <r>
    <s v="None"/>
    <x v="8"/>
    <x v="89"/>
    <s v="TRC"/>
    <n v="0"/>
    <n v="0"/>
    <n v="0"/>
  </r>
  <r>
    <s v="None"/>
    <x v="8"/>
    <x v="90"/>
    <s v="TRC"/>
    <n v="209.03123840066814"/>
    <n v="209.03123840066814"/>
    <n v="209.03123840066814"/>
  </r>
  <r>
    <s v="None"/>
    <x v="8"/>
    <x v="91"/>
    <s v="TRC"/>
    <n v="0"/>
    <n v="0"/>
    <n v="0"/>
  </r>
  <r>
    <s v="None"/>
    <x v="8"/>
    <x v="92"/>
    <s v="TRC"/>
    <n v="362645.98280814511"/>
    <n v="0"/>
    <n v="0"/>
  </r>
  <r>
    <s v="None"/>
    <x v="8"/>
    <x v="93"/>
    <s v="TRC"/>
    <n v="87943.60000000002"/>
    <n v="87943.60000000002"/>
    <n v="87943.60000000002"/>
  </r>
  <r>
    <s v="None"/>
    <x v="8"/>
    <x v="94"/>
    <s v="TRC"/>
    <n v="0"/>
    <n v="0"/>
    <n v="0"/>
  </r>
  <r>
    <s v="None"/>
    <x v="8"/>
    <x v="95"/>
    <s v="TRC"/>
    <n v="0"/>
    <n v="0"/>
    <n v="0"/>
  </r>
  <r>
    <s v="None"/>
    <x v="8"/>
    <x v="96"/>
    <s v="TRC"/>
    <n v="0"/>
    <n v="0"/>
    <n v="0"/>
  </r>
  <r>
    <s v="None"/>
    <x v="8"/>
    <x v="97"/>
    <s v="TRC"/>
    <n v="0"/>
    <n v="0"/>
    <n v="0"/>
  </r>
  <r>
    <s v="None"/>
    <x v="8"/>
    <x v="98"/>
    <s v="TRC"/>
    <n v="0"/>
    <n v="0"/>
    <n v="0"/>
  </r>
  <r>
    <s v="None"/>
    <x v="8"/>
    <x v="99"/>
    <s v="TRC"/>
    <n v="0"/>
    <n v="0"/>
    <n v="0"/>
  </r>
  <r>
    <s v="None"/>
    <x v="8"/>
    <x v="100"/>
    <s v="TRC"/>
    <n v="0"/>
    <n v="0"/>
    <n v="0"/>
  </r>
  <r>
    <s v="None"/>
    <x v="8"/>
    <x v="101"/>
    <s v="TRC"/>
    <n v="0"/>
    <n v="0"/>
    <n v="0"/>
  </r>
  <r>
    <s v="None"/>
    <x v="8"/>
    <x v="102"/>
    <s v="TRC"/>
    <n v="0"/>
    <n v="0"/>
    <n v="0"/>
  </r>
  <r>
    <s v="None"/>
    <x v="8"/>
    <x v="103"/>
    <s v="TRC"/>
    <n v="0"/>
    <n v="0"/>
    <n v="0"/>
  </r>
  <r>
    <s v="None"/>
    <x v="8"/>
    <x v="104"/>
    <s v="TRC"/>
    <n v="26770.480864941997"/>
    <n v="26770.480864941997"/>
    <n v="26770.480864941997"/>
  </r>
  <r>
    <s v="None"/>
    <x v="8"/>
    <x v="105"/>
    <s v="TRC"/>
    <n v="4462.7326895855404"/>
    <n v="4462.7326895855422"/>
    <n v="4462.7326895855413"/>
  </r>
  <r>
    <s v="None"/>
    <x v="8"/>
    <x v="106"/>
    <s v="TRC"/>
    <n v="0"/>
    <n v="0"/>
    <n v="0"/>
  </r>
  <r>
    <s v="None"/>
    <x v="8"/>
    <x v="107"/>
    <s v="TRC"/>
    <n v="0"/>
    <n v="0"/>
    <n v="0"/>
  </r>
  <r>
    <s v="None"/>
    <x v="8"/>
    <x v="108"/>
    <s v="TRC"/>
    <n v="0"/>
    <n v="0"/>
    <n v="0"/>
  </r>
  <r>
    <s v="None"/>
    <x v="8"/>
    <x v="109"/>
    <s v="TRC"/>
    <n v="627.60408484455763"/>
    <n v="627.60408484455763"/>
    <n v="627.60408484455763"/>
  </r>
  <r>
    <s v="None"/>
    <x v="8"/>
    <x v="110"/>
    <s v="TRC"/>
    <n v="0"/>
    <n v="0"/>
    <n v="0"/>
  </r>
  <r>
    <s v="None"/>
    <x v="8"/>
    <x v="111"/>
    <s v="TRC"/>
    <n v="0"/>
    <n v="0"/>
    <n v="0"/>
  </r>
  <r>
    <s v="None"/>
    <x v="8"/>
    <x v="112"/>
    <s v="TRC"/>
    <n v="0"/>
    <n v="0"/>
    <n v="0"/>
  </r>
  <r>
    <s v="None"/>
    <x v="8"/>
    <x v="113"/>
    <s v="TRC"/>
    <n v="0"/>
    <n v="0"/>
    <n v="0"/>
  </r>
  <r>
    <s v="None"/>
    <x v="8"/>
    <x v="114"/>
    <s v="TRC"/>
    <n v="0"/>
    <n v="0"/>
    <n v="0"/>
  </r>
  <r>
    <s v="None"/>
    <x v="8"/>
    <x v="115"/>
    <s v="TRC"/>
    <n v="0"/>
    <n v="0"/>
    <n v="0"/>
  </r>
  <r>
    <s v="None"/>
    <x v="8"/>
    <x v="116"/>
    <s v="TRC"/>
    <n v="0"/>
    <n v="0"/>
    <n v="0"/>
  </r>
  <r>
    <s v="None"/>
    <x v="8"/>
    <x v="117"/>
    <s v="TRC"/>
    <n v="0"/>
    <n v="0"/>
    <n v="0"/>
  </r>
  <r>
    <s v="None"/>
    <x v="8"/>
    <x v="118"/>
    <s v="TRC"/>
    <n v="0"/>
    <n v="0"/>
    <n v="0"/>
  </r>
  <r>
    <s v="None"/>
    <x v="8"/>
    <x v="119"/>
    <s v="TRC"/>
    <n v="0"/>
    <n v="0"/>
    <n v="0"/>
  </r>
  <r>
    <s v="None"/>
    <x v="8"/>
    <x v="120"/>
    <s v="TRC"/>
    <n v="0"/>
    <n v="0"/>
    <n v="0"/>
  </r>
  <r>
    <s v="None"/>
    <x v="8"/>
    <x v="121"/>
    <s v="TRC"/>
    <n v="0"/>
    <n v="0"/>
    <n v="0"/>
  </r>
  <r>
    <s v="None"/>
    <x v="8"/>
    <x v="122"/>
    <s v="TRC"/>
    <n v="0"/>
    <n v="0"/>
    <n v="0"/>
  </r>
  <r>
    <s v="None"/>
    <x v="8"/>
    <x v="123"/>
    <s v="TRC"/>
    <n v="2888.2448628386364"/>
    <n v="2888.2448628386364"/>
    <n v="2888.2448628386364"/>
  </r>
  <r>
    <s v="None"/>
    <x v="8"/>
    <x v="124"/>
    <s v="TRC"/>
    <n v="38182.597086726775"/>
    <n v="38182.597086726775"/>
    <n v="38182.597086726775"/>
  </r>
  <r>
    <s v="None"/>
    <x v="8"/>
    <x v="125"/>
    <s v="TRC"/>
    <n v="0"/>
    <n v="0"/>
    <n v="0"/>
  </r>
  <r>
    <s v="None"/>
    <x v="8"/>
    <x v="126"/>
    <s v="TRC"/>
    <n v="0"/>
    <n v="0"/>
    <n v="0"/>
  </r>
  <r>
    <s v="None"/>
    <x v="8"/>
    <x v="127"/>
    <s v="TRC"/>
    <n v="0"/>
    <n v="0"/>
    <n v="0"/>
  </r>
  <r>
    <s v="None"/>
    <x v="8"/>
    <x v="128"/>
    <s v="TRC"/>
    <n v="0"/>
    <n v="0"/>
    <n v="0"/>
  </r>
  <r>
    <s v="None"/>
    <x v="8"/>
    <x v="129"/>
    <s v="TRC"/>
    <n v="0"/>
    <n v="0"/>
    <n v="0"/>
  </r>
  <r>
    <s v="None"/>
    <x v="8"/>
    <x v="130"/>
    <s v="TRC"/>
    <n v="0"/>
    <n v="0"/>
    <n v="0"/>
  </r>
  <r>
    <s v="None"/>
    <x v="8"/>
    <x v="131"/>
    <s v="TRC"/>
    <n v="84.414402819139312"/>
    <n v="84.414402819139312"/>
    <n v="84.414402819139312"/>
  </r>
  <r>
    <s v="None"/>
    <x v="8"/>
    <x v="132"/>
    <s v="TRC"/>
    <n v="54357.210009347888"/>
    <n v="54357.210009347888"/>
    <n v="54357.210009347888"/>
  </r>
  <r>
    <s v="None"/>
    <x v="8"/>
    <x v="133"/>
    <s v="TRC"/>
    <n v="187794.75089418382"/>
    <n v="187794.75089418382"/>
    <n v="187794.75089418382"/>
  </r>
  <r>
    <s v="None"/>
    <x v="8"/>
    <x v="134"/>
    <s v="TRC"/>
    <n v="416362.29011188238"/>
    <n v="416362.29011188238"/>
    <n v="416362.29011188238"/>
  </r>
  <r>
    <s v="None"/>
    <x v="8"/>
    <x v="135"/>
    <s v="TRC"/>
    <n v="263422.49588830268"/>
    <n v="263422.49588830274"/>
    <n v="263422.49588830274"/>
  </r>
  <r>
    <s v="None"/>
    <x v="8"/>
    <x v="136"/>
    <s v="TRC"/>
    <n v="65213.83655102746"/>
    <n v="65213.836551027445"/>
    <n v="65213.836551027445"/>
  </r>
  <r>
    <s v="None"/>
    <x v="8"/>
    <x v="137"/>
    <s v="TRC"/>
    <n v="245.1025038137403"/>
    <n v="245.1025038137403"/>
    <n v="245.1025038137403"/>
  </r>
  <r>
    <s v="None"/>
    <x v="8"/>
    <x v="138"/>
    <s v="TRC"/>
    <n v="41829.193300852923"/>
    <n v="41829.193300852923"/>
    <n v="41829.193300852923"/>
  </r>
  <r>
    <s v="None"/>
    <x v="8"/>
    <x v="139"/>
    <s v="TRC"/>
    <n v="0"/>
    <n v="0"/>
    <n v="0"/>
  </r>
  <r>
    <s v="None"/>
    <x v="8"/>
    <x v="140"/>
    <s v="TRC"/>
    <n v="0"/>
    <n v="0"/>
    <n v="0"/>
  </r>
  <r>
    <s v="None"/>
    <x v="8"/>
    <x v="141"/>
    <s v="TRC"/>
    <n v="0"/>
    <n v="0"/>
    <n v="0"/>
  </r>
  <r>
    <s v="None"/>
    <x v="8"/>
    <x v="142"/>
    <s v="TRC"/>
    <n v="0"/>
    <n v="0"/>
    <n v="0"/>
  </r>
  <r>
    <s v="None"/>
    <x v="8"/>
    <x v="143"/>
    <s v="TRC"/>
    <n v="0"/>
    <n v="0"/>
    <n v="0"/>
  </r>
  <r>
    <s v="None"/>
    <x v="8"/>
    <x v="144"/>
    <s v="TRC"/>
    <n v="0"/>
    <n v="0"/>
    <n v="0"/>
  </r>
  <r>
    <s v="None"/>
    <x v="8"/>
    <x v="145"/>
    <s v="TRC"/>
    <n v="0"/>
    <n v="0"/>
    <n v="0"/>
  </r>
  <r>
    <s v="None"/>
    <x v="8"/>
    <x v="146"/>
    <s v="TRC"/>
    <n v="0"/>
    <n v="0"/>
    <n v="0"/>
  </r>
  <r>
    <s v="None"/>
    <x v="8"/>
    <x v="147"/>
    <s v="TRC"/>
    <n v="0"/>
    <n v="0"/>
    <n v="0"/>
  </r>
  <r>
    <s v="None"/>
    <x v="8"/>
    <x v="148"/>
    <s v="TRC"/>
    <n v="0"/>
    <n v="0"/>
    <n v="0"/>
  </r>
  <r>
    <s v="None"/>
    <x v="8"/>
    <x v="149"/>
    <s v="TRC"/>
    <n v="0"/>
    <n v="0"/>
    <n v="0"/>
  </r>
  <r>
    <s v="None"/>
    <x v="8"/>
    <x v="150"/>
    <s v="TRC"/>
    <n v="0"/>
    <n v="0"/>
    <n v="0"/>
  </r>
  <r>
    <s v="None"/>
    <x v="8"/>
    <x v="151"/>
    <s v="TRC"/>
    <n v="0"/>
    <n v="0"/>
    <n v="0"/>
  </r>
  <r>
    <s v="None"/>
    <x v="8"/>
    <x v="152"/>
    <s v="TRC"/>
    <n v="0"/>
    <n v="0"/>
    <n v="0"/>
  </r>
  <r>
    <s v="None"/>
    <x v="8"/>
    <x v="153"/>
    <s v="TRC"/>
    <n v="0"/>
    <n v="0"/>
    <n v="0"/>
  </r>
  <r>
    <s v="None"/>
    <x v="8"/>
    <x v="154"/>
    <s v="TRC"/>
    <n v="0"/>
    <n v="0"/>
    <n v="0"/>
  </r>
  <r>
    <s v="None"/>
    <x v="8"/>
    <x v="155"/>
    <s v="TRC"/>
    <n v="0"/>
    <n v="0"/>
    <n v="0"/>
  </r>
  <r>
    <s v="None"/>
    <x v="8"/>
    <x v="156"/>
    <s v="TRC"/>
    <n v="0"/>
    <n v="0"/>
    <n v="0"/>
  </r>
  <r>
    <s v="None"/>
    <x v="8"/>
    <x v="157"/>
    <s v="TRC"/>
    <n v="0"/>
    <n v="0"/>
    <n v="0"/>
  </r>
  <r>
    <s v="None"/>
    <x v="8"/>
    <x v="158"/>
    <s v="TRC"/>
    <n v="1419.0234926856785"/>
    <n v="1419.0234926856785"/>
    <n v="1419.0234926856785"/>
  </r>
  <r>
    <s v="None"/>
    <x v="8"/>
    <x v="159"/>
    <s v="TRC"/>
    <n v="0"/>
    <n v="0"/>
    <n v="0"/>
  </r>
  <r>
    <s v="None"/>
    <x v="8"/>
    <x v="160"/>
    <s v="TRC"/>
    <n v="374361.51025312807"/>
    <n v="374361.51025312807"/>
    <n v="374361.51025312807"/>
  </r>
  <r>
    <s v="None"/>
    <x v="8"/>
    <x v="161"/>
    <s v="TRC"/>
    <n v="0"/>
    <n v="0"/>
    <n v="0"/>
  </r>
  <r>
    <s v="None"/>
    <x v="8"/>
    <x v="162"/>
    <s v="TRC"/>
    <n v="0"/>
    <n v="0"/>
    <n v="0"/>
  </r>
  <r>
    <s v="None"/>
    <x v="8"/>
    <x v="163"/>
    <s v="TRC"/>
    <n v="0"/>
    <n v="0"/>
    <n v="0"/>
  </r>
  <r>
    <s v="None"/>
    <x v="8"/>
    <x v="164"/>
    <s v="TRC"/>
    <n v="0"/>
    <n v="0"/>
    <n v="0"/>
  </r>
  <r>
    <s v="None"/>
    <x v="8"/>
    <x v="165"/>
    <s v="TRC"/>
    <n v="0"/>
    <n v="0"/>
    <n v="0"/>
  </r>
  <r>
    <s v="None"/>
    <x v="8"/>
    <x v="166"/>
    <s v="TRC"/>
    <n v="0"/>
    <n v="0"/>
    <n v="0"/>
  </r>
  <r>
    <s v="None"/>
    <x v="8"/>
    <x v="167"/>
    <s v="TRC"/>
    <n v="5750.7838692449441"/>
    <n v="5750.7838692449441"/>
    <n v="5750.7838692449441"/>
  </r>
  <r>
    <s v="None"/>
    <x v="8"/>
    <x v="168"/>
    <s v="TRC"/>
    <n v="290078.33161643817"/>
    <n v="290078.33161643817"/>
    <n v="290078.33161643817"/>
  </r>
  <r>
    <s v="None"/>
    <x v="8"/>
    <x v="169"/>
    <s v="TRC"/>
    <n v="0"/>
    <n v="3699.1720361000698"/>
    <n v="5404.5632432589164"/>
  </r>
  <r>
    <s v="None"/>
    <x v="8"/>
    <x v="170"/>
    <s v="TRC"/>
    <n v="2437.0968179580236"/>
    <n v="0"/>
    <n v="1108.4392955228307"/>
  </r>
  <r>
    <s v="None"/>
    <x v="8"/>
    <x v="171"/>
    <s v="TRC"/>
    <n v="0"/>
    <n v="0"/>
    <n v="0"/>
  </r>
  <r>
    <s v="None"/>
    <x v="8"/>
    <x v="172"/>
    <s v="TRC"/>
    <n v="531.17175426660697"/>
    <n v="531.17175426660697"/>
    <n v="531.17175426660697"/>
  </r>
  <r>
    <s v="None"/>
    <x v="8"/>
    <x v="173"/>
    <s v="TRC"/>
    <n v="1088.7687496218612"/>
    <n v="1088.7687496218609"/>
    <n v="1088.7687496218609"/>
  </r>
  <r>
    <s v="None"/>
    <x v="8"/>
    <x v="174"/>
    <s v="TRC"/>
    <n v="168.82880563827854"/>
    <n v="168.82880563827854"/>
    <n v="168.82880563827854"/>
  </r>
  <r>
    <s v="None"/>
    <x v="8"/>
    <x v="175"/>
    <s v="TRC"/>
    <n v="0"/>
    <n v="0"/>
    <n v="0"/>
  </r>
  <r>
    <s v="None"/>
    <x v="8"/>
    <x v="176"/>
    <s v="TRC"/>
    <n v="0"/>
    <n v="0"/>
    <n v="0"/>
  </r>
  <r>
    <s v="None"/>
    <x v="8"/>
    <x v="177"/>
    <s v="TRC"/>
    <n v="0"/>
    <n v="0"/>
    <n v="0"/>
  </r>
  <r>
    <s v="None"/>
    <x v="8"/>
    <x v="178"/>
    <s v="TRC"/>
    <n v="0"/>
    <n v="0"/>
    <n v="0"/>
  </r>
  <r>
    <s v="None"/>
    <x v="8"/>
    <x v="179"/>
    <s v="TRC"/>
    <n v="0"/>
    <n v="0"/>
    <n v="0"/>
  </r>
  <r>
    <s v="None"/>
    <x v="8"/>
    <x v="180"/>
    <s v="TRC"/>
    <n v="1137309.1199999999"/>
    <n v="1137309.1199999999"/>
    <n v="1137309.1199999999"/>
  </r>
  <r>
    <s v="None"/>
    <x v="8"/>
    <x v="181"/>
    <s v="TRC"/>
    <n v="54341.760000000017"/>
    <n v="54341.760000000017"/>
    <n v="54341.760000000017"/>
  </r>
  <r>
    <s v="None"/>
    <x v="8"/>
    <x v="182"/>
    <s v="TRC"/>
    <n v="0"/>
    <n v="0"/>
    <n v="0"/>
  </r>
  <r>
    <s v="None"/>
    <x v="8"/>
    <x v="183"/>
    <s v="TRC"/>
    <n v="0"/>
    <n v="0"/>
    <n v="0"/>
  </r>
  <r>
    <s v="None"/>
    <x v="8"/>
    <x v="184"/>
    <s v="TRC"/>
    <n v="0"/>
    <n v="0"/>
    <n v="0"/>
  </r>
  <r>
    <s v="None"/>
    <x v="8"/>
    <x v="185"/>
    <s v="TRC"/>
    <n v="0"/>
    <n v="0"/>
    <n v="0"/>
  </r>
  <r>
    <s v="None"/>
    <x v="8"/>
    <x v="186"/>
    <s v="TRC"/>
    <n v="0"/>
    <n v="0"/>
    <n v="0"/>
  </r>
  <r>
    <s v="None"/>
    <x v="8"/>
    <x v="187"/>
    <s v="TRC"/>
    <n v="0"/>
    <n v="0"/>
    <n v="0"/>
  </r>
  <r>
    <s v="None"/>
    <x v="8"/>
    <x v="188"/>
    <s v="TRC"/>
    <n v="623.95094632306552"/>
    <n v="623.95094632306552"/>
    <n v="623.95094632306552"/>
  </r>
  <r>
    <s v="None"/>
    <x v="8"/>
    <x v="189"/>
    <s v="TRC"/>
    <n v="1237.4512892805308"/>
    <n v="1237.4512892805308"/>
    <n v="1237.4512892805308"/>
  </r>
  <r>
    <s v="None"/>
    <x v="8"/>
    <x v="190"/>
    <s v="TRC"/>
    <n v="0"/>
    <n v="0"/>
    <n v="0"/>
  </r>
  <r>
    <s v="None"/>
    <x v="8"/>
    <x v="191"/>
    <s v="TRC"/>
    <n v="68109.814310825401"/>
    <n v="68109.814310825401"/>
    <n v="68109.814310825401"/>
  </r>
  <r>
    <s v="None"/>
    <x v="8"/>
    <x v="192"/>
    <s v="TRC"/>
    <n v="1725.8436090389696"/>
    <n v="1725.8436090389696"/>
    <n v="1725.8436090389696"/>
  </r>
  <r>
    <s v="None"/>
    <x v="8"/>
    <x v="193"/>
    <s v="TRC"/>
    <n v="44916.593626826696"/>
    <n v="44916.593626826696"/>
    <n v="44916.593626826696"/>
  </r>
  <r>
    <s v="None"/>
    <x v="8"/>
    <x v="194"/>
    <s v="TRC"/>
    <n v="41291.540893243793"/>
    <n v="41291.540893243793"/>
    <n v="41291.540893243793"/>
  </r>
  <r>
    <s v="None"/>
    <x v="8"/>
    <x v="195"/>
    <s v="TRC"/>
    <n v="983.07738949266945"/>
    <n v="983.07738949266945"/>
    <n v="983.07738949266945"/>
  </r>
  <r>
    <s v="None"/>
    <x v="8"/>
    <x v="196"/>
    <s v="TRC"/>
    <n v="0"/>
    <n v="0"/>
    <n v="0"/>
  </r>
  <r>
    <s v="None"/>
    <x v="8"/>
    <x v="197"/>
    <s v="TRC"/>
    <n v="0"/>
    <n v="0"/>
    <n v="0"/>
  </r>
  <r>
    <s v="None"/>
    <x v="8"/>
    <x v="198"/>
    <s v="TRC"/>
    <n v="0"/>
    <n v="0"/>
    <n v="0"/>
  </r>
  <r>
    <s v="None"/>
    <x v="8"/>
    <x v="199"/>
    <s v="TRC"/>
    <n v="22386.84842625718"/>
    <n v="22549.022551876988"/>
    <n v="22790.427928371832"/>
  </r>
  <r>
    <s v="None"/>
    <x v="8"/>
    <x v="200"/>
    <s v="TRC"/>
    <n v="0"/>
    <n v="0"/>
    <n v="0"/>
  </r>
  <r>
    <s v="None"/>
    <x v="8"/>
    <x v="201"/>
    <s v="TRC"/>
    <n v="0"/>
    <n v="0"/>
    <n v="0"/>
  </r>
  <r>
    <s v="None"/>
    <x v="8"/>
    <x v="202"/>
    <s v="TRC"/>
    <n v="186748.16748563194"/>
    <n v="186748.16748563194"/>
    <n v="186748.16748563194"/>
  </r>
  <r>
    <s v="None"/>
    <x v="8"/>
    <x v="203"/>
    <s v="TRC"/>
    <n v="44340.813352921257"/>
    <n v="44340.813352921257"/>
    <n v="44340.813352921257"/>
  </r>
  <r>
    <s v="None"/>
    <x v="8"/>
    <x v="204"/>
    <s v="TRC"/>
    <n v="0"/>
    <n v="0"/>
    <n v="0"/>
  </r>
  <r>
    <s v="None"/>
    <x v="8"/>
    <x v="205"/>
    <s v="TRC"/>
    <n v="0"/>
    <n v="0"/>
    <n v="0"/>
  </r>
  <r>
    <s v="None"/>
    <x v="8"/>
    <x v="206"/>
    <s v="TRC"/>
    <n v="32984.386116303358"/>
    <n v="32984.386116303365"/>
    <n v="32984.386116303365"/>
  </r>
  <r>
    <s v="None"/>
    <x v="8"/>
    <x v="207"/>
    <s v="TRC"/>
    <n v="0"/>
    <n v="0"/>
    <n v="0"/>
  </r>
  <r>
    <s v="None"/>
    <x v="8"/>
    <x v="208"/>
    <s v="TRC"/>
    <n v="0"/>
    <n v="0"/>
    <n v="0"/>
  </r>
  <r>
    <s v="None"/>
    <x v="8"/>
    <x v="209"/>
    <s v="TRC"/>
    <n v="46849.224042350266"/>
    <n v="46849.224042350266"/>
    <n v="46849.224042350266"/>
  </r>
  <r>
    <s v="None"/>
    <x v="8"/>
    <x v="210"/>
    <s v="TRC"/>
    <n v="0"/>
    <n v="0"/>
    <n v="0"/>
  </r>
  <r>
    <s v="None"/>
    <x v="8"/>
    <x v="211"/>
    <s v="TRC"/>
    <n v="1563.5592790546877"/>
    <n v="1563.5592790546877"/>
    <n v="1563.5592790546877"/>
  </r>
  <r>
    <s v="None"/>
    <x v="8"/>
    <x v="212"/>
    <s v="TRC"/>
    <n v="0"/>
    <n v="0"/>
    <n v="0"/>
  </r>
  <r>
    <s v="None"/>
    <x v="8"/>
    <x v="213"/>
    <s v="TRC"/>
    <n v="0"/>
    <n v="0"/>
    <n v="0"/>
  </r>
  <r>
    <s v="None"/>
    <x v="8"/>
    <x v="214"/>
    <s v="TRC"/>
    <n v="0"/>
    <n v="0"/>
    <n v="0"/>
  </r>
  <r>
    <s v="None"/>
    <x v="8"/>
    <x v="215"/>
    <s v="TRC"/>
    <n v="0"/>
    <n v="0"/>
    <n v="0"/>
  </r>
  <r>
    <s v="None"/>
    <x v="8"/>
    <x v="216"/>
    <s v="TRC"/>
    <n v="0"/>
    <n v="0"/>
    <n v="0"/>
  </r>
  <r>
    <s v="None"/>
    <x v="8"/>
    <x v="217"/>
    <s v="TRC"/>
    <n v="0"/>
    <n v="0"/>
    <n v="0"/>
  </r>
  <r>
    <s v="None"/>
    <x v="8"/>
    <x v="218"/>
    <s v="TRC"/>
    <n v="0"/>
    <n v="0"/>
    <n v="0"/>
  </r>
  <r>
    <s v="None"/>
    <x v="8"/>
    <x v="219"/>
    <s v="TRC"/>
    <n v="0"/>
    <n v="0"/>
    <n v="0"/>
  </r>
  <r>
    <s v="None"/>
    <x v="8"/>
    <x v="220"/>
    <s v="TRC"/>
    <n v="0"/>
    <n v="0"/>
    <n v="0"/>
  </r>
  <r>
    <s v="None"/>
    <x v="8"/>
    <x v="221"/>
    <s v="TRC"/>
    <n v="0"/>
    <n v="0"/>
    <n v="0"/>
  </r>
  <r>
    <s v="None"/>
    <x v="8"/>
    <x v="222"/>
    <s v="TRC"/>
    <n v="0"/>
    <n v="0"/>
    <n v="0"/>
  </r>
  <r>
    <s v="None"/>
    <x v="8"/>
    <x v="223"/>
    <s v="TRC"/>
    <n v="0"/>
    <n v="0"/>
    <n v="0"/>
  </r>
  <r>
    <s v="None"/>
    <x v="8"/>
    <x v="224"/>
    <s v="TRC"/>
    <n v="0"/>
    <n v="0"/>
    <n v="0"/>
  </r>
  <r>
    <s v="None"/>
    <x v="8"/>
    <x v="225"/>
    <s v="TRC"/>
    <n v="0"/>
    <n v="0"/>
    <n v="0"/>
  </r>
  <r>
    <s v="None"/>
    <x v="8"/>
    <x v="226"/>
    <s v="TRC"/>
    <n v="0"/>
    <n v="0"/>
    <n v="0"/>
  </r>
  <r>
    <s v="None"/>
    <x v="8"/>
    <x v="227"/>
    <s v="TRC"/>
    <n v="0"/>
    <n v="0"/>
    <n v="0"/>
  </r>
  <r>
    <s v="None"/>
    <x v="8"/>
    <x v="228"/>
    <s v="TRC"/>
    <n v="0"/>
    <n v="0"/>
    <n v="0"/>
  </r>
  <r>
    <s v="None"/>
    <x v="8"/>
    <x v="229"/>
    <s v="TRC"/>
    <n v="0"/>
    <n v="0"/>
    <n v="0"/>
  </r>
  <r>
    <s v="None"/>
    <x v="8"/>
    <x v="230"/>
    <s v="TRC"/>
    <n v="0"/>
    <n v="0"/>
    <n v="0"/>
  </r>
  <r>
    <s v="None"/>
    <x v="8"/>
    <x v="231"/>
    <s v="TRC"/>
    <n v="33801.817738570244"/>
    <n v="33801.817738570244"/>
    <n v="33801.817738570244"/>
  </r>
  <r>
    <s v="None"/>
    <x v="8"/>
    <x v="232"/>
    <s v="TRC"/>
    <n v="28820.506892955869"/>
    <n v="28820.506892955869"/>
    <n v="28820.506892955869"/>
  </r>
  <r>
    <s v="None"/>
    <x v="8"/>
    <x v="233"/>
    <s v="TRC"/>
    <n v="77788.708898815385"/>
    <n v="77788.708898815385"/>
    <n v="77788.708898815385"/>
  </r>
  <r>
    <s v="None"/>
    <x v="8"/>
    <x v="234"/>
    <s v="TRC"/>
    <n v="57641.013785911731"/>
    <n v="57641.013785911731"/>
    <n v="57641.013785911731"/>
  </r>
  <r>
    <s v="None"/>
    <x v="8"/>
    <x v="235"/>
    <s v="TRC"/>
    <n v="155577.41779763074"/>
    <n v="155577.41779763074"/>
    <n v="155577.41779763074"/>
  </r>
  <r>
    <s v="None"/>
    <x v="8"/>
    <x v="236"/>
    <s v="TRC"/>
    <n v="8244.1382070199179"/>
    <n v="8244.1382070199197"/>
    <n v="8244.1382070199197"/>
  </r>
  <r>
    <s v="None"/>
    <x v="8"/>
    <x v="237"/>
    <s v="TRC"/>
    <n v="0"/>
    <n v="0"/>
    <n v="0"/>
  </r>
  <r>
    <s v="None"/>
    <x v="8"/>
    <x v="238"/>
    <s v="TRC"/>
    <n v="0"/>
    <n v="0"/>
    <n v="0"/>
  </r>
  <r>
    <s v="None"/>
    <x v="8"/>
    <x v="239"/>
    <s v="TRC"/>
    <n v="0"/>
    <n v="0"/>
    <n v="0"/>
  </r>
  <r>
    <s v="None"/>
    <x v="8"/>
    <x v="240"/>
    <s v="TRC"/>
    <n v="0"/>
    <n v="0"/>
    <n v="0"/>
  </r>
  <r>
    <s v="None"/>
    <x v="8"/>
    <x v="241"/>
    <s v="TRC"/>
    <n v="0"/>
    <n v="0"/>
    <n v="0"/>
  </r>
  <r>
    <s v="None"/>
    <x v="8"/>
    <x v="242"/>
    <s v="TRC"/>
    <n v="0"/>
    <n v="0"/>
    <n v="0"/>
  </r>
  <r>
    <s v="None"/>
    <x v="8"/>
    <x v="243"/>
    <s v="TRC"/>
    <n v="590.9008197339748"/>
    <n v="590.9008197339748"/>
    <n v="590.9008197339748"/>
  </r>
  <r>
    <s v="None"/>
    <x v="8"/>
    <x v="244"/>
    <s v="TRC"/>
    <n v="0"/>
    <n v="0"/>
    <n v="0"/>
  </r>
  <r>
    <s v="None"/>
    <x v="8"/>
    <x v="245"/>
    <s v="TRC"/>
    <n v="0"/>
    <n v="0"/>
    <n v="0"/>
  </r>
  <r>
    <s v="None"/>
    <x v="8"/>
    <x v="246"/>
    <s v="TRC"/>
    <n v="0"/>
    <n v="0"/>
    <n v="0"/>
  </r>
  <r>
    <s v="None"/>
    <x v="8"/>
    <x v="247"/>
    <s v="TRC"/>
    <n v="0"/>
    <n v="0"/>
    <n v="0"/>
  </r>
  <r>
    <s v="None"/>
    <x v="8"/>
    <x v="248"/>
    <s v="TRC"/>
    <n v="0"/>
    <n v="0"/>
    <n v="0"/>
  </r>
  <r>
    <s v="None"/>
    <x v="8"/>
    <x v="249"/>
    <s v="TRC"/>
    <n v="0"/>
    <n v="0"/>
    <n v="0"/>
  </r>
  <r>
    <s v="None"/>
    <x v="8"/>
    <x v="250"/>
    <s v="TRC"/>
    <n v="0"/>
    <n v="0"/>
    <n v="0"/>
  </r>
  <r>
    <s v="None"/>
    <x v="8"/>
    <x v="251"/>
    <s v="TRC"/>
    <n v="0"/>
    <n v="0"/>
    <n v="0"/>
  </r>
  <r>
    <s v="None"/>
    <x v="8"/>
    <x v="252"/>
    <s v="TRC"/>
    <n v="0"/>
    <n v="0"/>
    <n v="0"/>
  </r>
  <r>
    <s v="None"/>
    <x v="8"/>
    <x v="253"/>
    <s v="TRC"/>
    <n v="0"/>
    <n v="0"/>
    <n v="0"/>
  </r>
  <r>
    <s v="None"/>
    <x v="8"/>
    <x v="254"/>
    <s v="TRC"/>
    <n v="0"/>
    <n v="0"/>
    <n v="0"/>
  </r>
  <r>
    <s v="None"/>
    <x v="8"/>
    <x v="255"/>
    <s v="TRC"/>
    <n v="0"/>
    <n v="0"/>
    <n v="0"/>
  </r>
  <r>
    <s v="None"/>
    <x v="8"/>
    <x v="256"/>
    <s v="TRC"/>
    <n v="0"/>
    <n v="0"/>
    <n v="0"/>
  </r>
  <r>
    <s v="None"/>
    <x v="8"/>
    <x v="257"/>
    <s v="TRC"/>
    <n v="0"/>
    <n v="0"/>
    <n v="0"/>
  </r>
  <r>
    <s v="None"/>
    <x v="8"/>
    <x v="258"/>
    <s v="TRC"/>
    <n v="0"/>
    <n v="0"/>
    <n v="0"/>
  </r>
  <r>
    <s v="None"/>
    <x v="8"/>
    <x v="259"/>
    <s v="TRC"/>
    <n v="0"/>
    <n v="0"/>
    <n v="0"/>
  </r>
  <r>
    <s v="None"/>
    <x v="8"/>
    <x v="260"/>
    <s v="TRC"/>
    <n v="8251.3404774688897"/>
    <n v="8251.3404774688897"/>
    <n v="8251.3404774688897"/>
  </r>
  <r>
    <s v="None"/>
    <x v="8"/>
    <x v="261"/>
    <s v="TRC"/>
    <n v="267965.75520000001"/>
    <n v="267965.75520000001"/>
    <n v="267965.75520000001"/>
  </r>
  <r>
    <s v="None"/>
    <x v="8"/>
    <x v="262"/>
    <s v="TRC"/>
    <n v="0"/>
    <n v="0"/>
    <n v="0"/>
  </r>
  <r>
    <s v="None"/>
    <x v="8"/>
    <x v="263"/>
    <s v="TRC"/>
    <n v="0"/>
    <n v="0"/>
    <n v="0"/>
  </r>
  <r>
    <s v="None"/>
    <x v="8"/>
    <x v="264"/>
    <s v="TRC"/>
    <n v="29088.085015279838"/>
    <n v="29872.433636091446"/>
    <n v="30791.372149881958"/>
  </r>
  <r>
    <s v="None"/>
    <x v="8"/>
    <x v="265"/>
    <s v="TRC"/>
    <n v="0"/>
    <n v="0"/>
    <n v="0"/>
  </r>
  <r>
    <s v="None"/>
    <x v="8"/>
    <x v="266"/>
    <s v="TRC"/>
    <n v="0"/>
    <n v="0"/>
    <n v="0"/>
  </r>
  <r>
    <s v="None"/>
    <x v="8"/>
    <x v="267"/>
    <s v="TRC"/>
    <n v="0"/>
    <n v="0"/>
    <n v="0"/>
  </r>
  <r>
    <s v="None"/>
    <x v="8"/>
    <x v="268"/>
    <s v="TRC"/>
    <n v="0"/>
    <n v="0"/>
    <n v="0"/>
  </r>
  <r>
    <s v="None"/>
    <x v="8"/>
    <x v="269"/>
    <s v="TRC"/>
    <n v="0"/>
    <n v="0"/>
    <n v="0"/>
  </r>
  <r>
    <s v="None"/>
    <x v="8"/>
    <x v="270"/>
    <s v="TRC"/>
    <n v="0"/>
    <n v="0"/>
    <n v="0"/>
  </r>
  <r>
    <s v="None"/>
    <x v="8"/>
    <x v="271"/>
    <s v="TRC"/>
    <n v="0"/>
    <n v="0"/>
    <n v="0"/>
  </r>
  <r>
    <s v="None"/>
    <x v="8"/>
    <x v="272"/>
    <s v="TRC"/>
    <n v="0"/>
    <n v="0"/>
    <n v="0"/>
  </r>
  <r>
    <s v="None"/>
    <x v="8"/>
    <x v="273"/>
    <s v="TRC"/>
    <n v="0"/>
    <n v="0"/>
    <n v="0"/>
  </r>
  <r>
    <s v="None"/>
    <x v="8"/>
    <x v="274"/>
    <s v="TRC"/>
    <n v="0"/>
    <n v="0"/>
    <n v="0"/>
  </r>
  <r>
    <s v="None"/>
    <x v="8"/>
    <x v="275"/>
    <s v="TRC"/>
    <n v="0"/>
    <n v="0"/>
    <n v="0"/>
  </r>
  <r>
    <s v="None"/>
    <x v="8"/>
    <x v="276"/>
    <s v="TRC"/>
    <n v="0"/>
    <n v="0"/>
    <n v="0"/>
  </r>
  <r>
    <s v="None"/>
    <x v="8"/>
    <x v="277"/>
    <s v="TRC"/>
    <n v="0"/>
    <n v="0"/>
    <n v="0"/>
  </r>
  <r>
    <s v="None"/>
    <x v="8"/>
    <x v="278"/>
    <s v="TRC"/>
    <n v="0"/>
    <n v="0"/>
    <n v="0"/>
  </r>
  <r>
    <s v="None"/>
    <x v="8"/>
    <x v="279"/>
    <s v="TRC"/>
    <n v="0"/>
    <n v="0"/>
    <n v="0"/>
  </r>
  <r>
    <s v="None"/>
    <x v="8"/>
    <x v="280"/>
    <s v="TRC"/>
    <n v="10432.921232404016"/>
    <n v="10432.921232404016"/>
    <n v="10432.921232404016"/>
  </r>
  <r>
    <s v="None"/>
    <x v="8"/>
    <x v="281"/>
    <s v="TRC"/>
    <n v="0"/>
    <n v="0"/>
    <n v="0"/>
  </r>
  <r>
    <s v="None"/>
    <x v="8"/>
    <x v="282"/>
    <s v="TRC"/>
    <n v="26883.627211525563"/>
    <n v="26883.627211525563"/>
    <n v="26883.627211525563"/>
  </r>
  <r>
    <s v="None"/>
    <x v="8"/>
    <x v="283"/>
    <s v="TRC"/>
    <n v="0"/>
    <n v="0"/>
    <n v="0"/>
  </r>
  <r>
    <s v="None"/>
    <x v="8"/>
    <x v="284"/>
    <s v="TRC"/>
    <n v="15.926189592431861"/>
    <n v="15.926189592431861"/>
    <n v="15.926189592431861"/>
  </r>
  <r>
    <s v="None"/>
    <x v="8"/>
    <x v="285"/>
    <s v="TRC"/>
    <n v="737.75731200235816"/>
    <n v="737.75731200235816"/>
    <n v="737.75731200235816"/>
  </r>
  <r>
    <s v="None"/>
    <x v="8"/>
    <x v="286"/>
    <s v="TRC"/>
    <n v="125803.18979649626"/>
    <n v="125803.18979649626"/>
    <n v="125803.18979649626"/>
  </r>
  <r>
    <s v="None"/>
    <x v="8"/>
    <x v="287"/>
    <s v="TRC"/>
    <n v="0"/>
    <n v="0"/>
    <n v="0"/>
  </r>
  <r>
    <s v="None"/>
    <x v="8"/>
    <x v="288"/>
    <s v="TRC"/>
    <n v="0"/>
    <n v="0"/>
    <n v="0"/>
  </r>
  <r>
    <s v="None"/>
    <x v="8"/>
    <x v="289"/>
    <s v="TRC"/>
    <n v="0"/>
    <n v="0"/>
    <n v="0"/>
  </r>
  <r>
    <s v="None"/>
    <x v="8"/>
    <x v="290"/>
    <s v="TRC"/>
    <n v="770759.04543928988"/>
    <n v="670014.4686116589"/>
    <n v="593322.36044981657"/>
  </r>
  <r>
    <s v="None"/>
    <x v="8"/>
    <x v="291"/>
    <s v="TRC"/>
    <n v="0"/>
    <n v="0"/>
    <n v="0"/>
  </r>
  <r>
    <s v="None"/>
    <x v="8"/>
    <x v="292"/>
    <s v="TRC"/>
    <n v="7491.0910395108285"/>
    <n v="7491.0910395108285"/>
    <n v="7491.0910395108285"/>
  </r>
  <r>
    <s v="None"/>
    <x v="8"/>
    <x v="293"/>
    <s v="TRC"/>
    <n v="120457.79510570441"/>
    <n v="120457.79510570441"/>
    <n v="120457.79510570441"/>
  </r>
  <r>
    <s v="None"/>
    <x v="8"/>
    <x v="294"/>
    <s v="TRC"/>
    <n v="0"/>
    <n v="0"/>
    <n v="0"/>
  </r>
  <r>
    <s v="None"/>
    <x v="9"/>
    <x v="0"/>
    <s v="TRC"/>
    <n v="0"/>
    <n v="0"/>
    <n v="0"/>
  </r>
  <r>
    <s v="None"/>
    <x v="9"/>
    <x v="1"/>
    <s v="TRC"/>
    <n v="0"/>
    <n v="0"/>
    <n v="0"/>
  </r>
  <r>
    <s v="None"/>
    <x v="9"/>
    <x v="2"/>
    <s v="TRC"/>
    <n v="0"/>
    <n v="0"/>
    <n v="0"/>
  </r>
  <r>
    <s v="None"/>
    <x v="9"/>
    <x v="3"/>
    <s v="TRC"/>
    <n v="0"/>
    <n v="0"/>
    <n v="0"/>
  </r>
  <r>
    <s v="None"/>
    <x v="9"/>
    <x v="4"/>
    <s v="TRC"/>
    <n v="0"/>
    <n v="0"/>
    <n v="0"/>
  </r>
  <r>
    <s v="None"/>
    <x v="9"/>
    <x v="5"/>
    <s v="TRC"/>
    <n v="0"/>
    <n v="0"/>
    <n v="0"/>
  </r>
  <r>
    <s v="None"/>
    <x v="9"/>
    <x v="6"/>
    <s v="TRC"/>
    <n v="0"/>
    <n v="0"/>
    <n v="0"/>
  </r>
  <r>
    <s v="None"/>
    <x v="9"/>
    <x v="7"/>
    <s v="TRC"/>
    <n v="0"/>
    <n v="0"/>
    <n v="0"/>
  </r>
  <r>
    <s v="None"/>
    <x v="9"/>
    <x v="8"/>
    <s v="TRC"/>
    <n v="0"/>
    <n v="0"/>
    <n v="0"/>
  </r>
  <r>
    <s v="None"/>
    <x v="9"/>
    <x v="9"/>
    <s v="TRC"/>
    <n v="0"/>
    <n v="0"/>
    <n v="0"/>
  </r>
  <r>
    <s v="None"/>
    <x v="9"/>
    <x v="10"/>
    <s v="TRC"/>
    <n v="0"/>
    <n v="0"/>
    <n v="0"/>
  </r>
  <r>
    <s v="None"/>
    <x v="9"/>
    <x v="11"/>
    <s v="TRC"/>
    <n v="0"/>
    <n v="0"/>
    <n v="0"/>
  </r>
  <r>
    <s v="None"/>
    <x v="9"/>
    <x v="12"/>
    <s v="TRC"/>
    <n v="0"/>
    <n v="0"/>
    <n v="0"/>
  </r>
  <r>
    <s v="None"/>
    <x v="9"/>
    <x v="13"/>
    <s v="TRC"/>
    <n v="0"/>
    <n v="0"/>
    <n v="0"/>
  </r>
  <r>
    <s v="None"/>
    <x v="9"/>
    <x v="14"/>
    <s v="TRC"/>
    <n v="0"/>
    <n v="0"/>
    <n v="0"/>
  </r>
  <r>
    <s v="None"/>
    <x v="9"/>
    <x v="15"/>
    <s v="TRC"/>
    <n v="0"/>
    <n v="0"/>
    <n v="0"/>
  </r>
  <r>
    <s v="None"/>
    <x v="9"/>
    <x v="16"/>
    <s v="TRC"/>
    <n v="0"/>
    <n v="0"/>
    <n v="0"/>
  </r>
  <r>
    <s v="None"/>
    <x v="9"/>
    <x v="17"/>
    <s v="TRC"/>
    <n v="0"/>
    <n v="0"/>
    <n v="0"/>
  </r>
  <r>
    <s v="None"/>
    <x v="9"/>
    <x v="18"/>
    <s v="TRC"/>
    <n v="0"/>
    <n v="0"/>
    <n v="0"/>
  </r>
  <r>
    <s v="None"/>
    <x v="9"/>
    <x v="19"/>
    <s v="TRC"/>
    <n v="0"/>
    <n v="0"/>
    <n v="0"/>
  </r>
  <r>
    <s v="None"/>
    <x v="9"/>
    <x v="20"/>
    <s v="TRC"/>
    <n v="0"/>
    <n v="0"/>
    <n v="0"/>
  </r>
  <r>
    <s v="None"/>
    <x v="9"/>
    <x v="21"/>
    <s v="TRC"/>
    <n v="0"/>
    <n v="0"/>
    <n v="0"/>
  </r>
  <r>
    <s v="None"/>
    <x v="9"/>
    <x v="22"/>
    <s v="TRC"/>
    <n v="0"/>
    <n v="0"/>
    <n v="0"/>
  </r>
  <r>
    <s v="None"/>
    <x v="9"/>
    <x v="23"/>
    <s v="TRC"/>
    <n v="0"/>
    <n v="0"/>
    <n v="0"/>
  </r>
  <r>
    <s v="None"/>
    <x v="9"/>
    <x v="24"/>
    <s v="TRC"/>
    <n v="0"/>
    <n v="0"/>
    <n v="0"/>
  </r>
  <r>
    <s v="None"/>
    <x v="9"/>
    <x v="25"/>
    <s v="TRC"/>
    <n v="0"/>
    <n v="0"/>
    <n v="0"/>
  </r>
  <r>
    <s v="None"/>
    <x v="9"/>
    <x v="26"/>
    <s v="TRC"/>
    <n v="0"/>
    <n v="0"/>
    <n v="0"/>
  </r>
  <r>
    <s v="None"/>
    <x v="9"/>
    <x v="27"/>
    <s v="TRC"/>
    <n v="0"/>
    <n v="0"/>
    <n v="0"/>
  </r>
  <r>
    <s v="None"/>
    <x v="9"/>
    <x v="28"/>
    <s v="TRC"/>
    <n v="0"/>
    <n v="0"/>
    <n v="0"/>
  </r>
  <r>
    <s v="None"/>
    <x v="9"/>
    <x v="29"/>
    <s v="TRC"/>
    <n v="0"/>
    <n v="0"/>
    <n v="0"/>
  </r>
  <r>
    <s v="None"/>
    <x v="9"/>
    <x v="30"/>
    <s v="TRC"/>
    <n v="1079303.6800000002"/>
    <n v="1079303.6800000002"/>
    <n v="1079303.6800000002"/>
  </r>
  <r>
    <s v="None"/>
    <x v="9"/>
    <x v="31"/>
    <s v="TRC"/>
    <n v="4964.0919999999996"/>
    <n v="4964.0919999999996"/>
    <n v="4964.0919999999996"/>
  </r>
  <r>
    <s v="None"/>
    <x v="9"/>
    <x v="32"/>
    <s v="TRC"/>
    <n v="0"/>
    <n v="0"/>
    <n v="0"/>
  </r>
  <r>
    <s v="None"/>
    <x v="9"/>
    <x v="33"/>
    <s v="TRC"/>
    <n v="0"/>
    <n v="0"/>
    <n v="0"/>
  </r>
  <r>
    <s v="None"/>
    <x v="9"/>
    <x v="34"/>
    <s v="TRC"/>
    <n v="0"/>
    <n v="0"/>
    <n v="0"/>
  </r>
  <r>
    <s v="None"/>
    <x v="9"/>
    <x v="35"/>
    <s v="TRC"/>
    <n v="0"/>
    <n v="0"/>
    <n v="0"/>
  </r>
  <r>
    <s v="None"/>
    <x v="9"/>
    <x v="36"/>
    <s v="TRC"/>
    <n v="0"/>
    <n v="0"/>
    <n v="0"/>
  </r>
  <r>
    <s v="None"/>
    <x v="9"/>
    <x v="37"/>
    <s v="TRC"/>
    <n v="0"/>
    <n v="0"/>
    <n v="0"/>
  </r>
  <r>
    <s v="None"/>
    <x v="9"/>
    <x v="38"/>
    <s v="TRC"/>
    <n v="0"/>
    <n v="0"/>
    <n v="0"/>
  </r>
  <r>
    <s v="None"/>
    <x v="9"/>
    <x v="39"/>
    <s v="TRC"/>
    <n v="0"/>
    <n v="0"/>
    <n v="0"/>
  </r>
  <r>
    <s v="None"/>
    <x v="9"/>
    <x v="40"/>
    <s v="TRC"/>
    <n v="228578.58302722735"/>
    <n v="261806.47836059058"/>
    <n v="331146.94333026535"/>
  </r>
  <r>
    <s v="None"/>
    <x v="9"/>
    <x v="41"/>
    <s v="TRC"/>
    <n v="0"/>
    <n v="0"/>
    <n v="0"/>
  </r>
  <r>
    <s v="None"/>
    <x v="9"/>
    <x v="42"/>
    <s v="TRC"/>
    <n v="947249.40800000005"/>
    <n v="947249.40800000005"/>
    <n v="947249.40800000005"/>
  </r>
  <r>
    <s v="None"/>
    <x v="9"/>
    <x v="43"/>
    <s v="TRC"/>
    <n v="632765.76543258294"/>
    <n v="886865.09201712883"/>
    <n v="893024.09395133029"/>
  </r>
  <r>
    <s v="None"/>
    <x v="9"/>
    <x v="44"/>
    <s v="TRC"/>
    <n v="21786016.455237489"/>
    <n v="22193957.882848039"/>
    <n v="22158901.439138163"/>
  </r>
  <r>
    <s v="None"/>
    <x v="9"/>
    <x v="45"/>
    <s v="TRC"/>
    <n v="0"/>
    <n v="0"/>
    <n v="0"/>
  </r>
  <r>
    <s v="None"/>
    <x v="9"/>
    <x v="46"/>
    <s v="TRC"/>
    <n v="25316.561405934845"/>
    <n v="26448.957570820552"/>
    <n v="27716.537126037365"/>
  </r>
  <r>
    <s v="None"/>
    <x v="9"/>
    <x v="47"/>
    <s v="TRC"/>
    <n v="0"/>
    <n v="0"/>
    <n v="0"/>
  </r>
  <r>
    <s v="None"/>
    <x v="9"/>
    <x v="48"/>
    <s v="TRC"/>
    <n v="0"/>
    <n v="0"/>
    <n v="0"/>
  </r>
  <r>
    <s v="None"/>
    <x v="9"/>
    <x v="49"/>
    <s v="TRC"/>
    <n v="460.24"/>
    <n v="460.24"/>
    <n v="460.24"/>
  </r>
  <r>
    <s v="None"/>
    <x v="9"/>
    <x v="50"/>
    <s v="TRC"/>
    <n v="22975.567295597444"/>
    <n v="22975.567295597448"/>
    <n v="22975.567295597448"/>
  </r>
  <r>
    <s v="None"/>
    <x v="9"/>
    <x v="51"/>
    <s v="TRC"/>
    <n v="0"/>
    <n v="0"/>
    <n v="0"/>
  </r>
  <r>
    <s v="None"/>
    <x v="9"/>
    <x v="52"/>
    <s v="TRC"/>
    <n v="0"/>
    <n v="0"/>
    <n v="0"/>
  </r>
  <r>
    <s v="None"/>
    <x v="9"/>
    <x v="53"/>
    <s v="TRC"/>
    <n v="303115.99335439631"/>
    <n v="303115.99335439631"/>
    <n v="303115.99335439631"/>
  </r>
  <r>
    <s v="None"/>
    <x v="9"/>
    <x v="54"/>
    <s v="TRC"/>
    <n v="0"/>
    <n v="0"/>
    <n v="0"/>
  </r>
  <r>
    <s v="None"/>
    <x v="9"/>
    <x v="55"/>
    <s v="TRC"/>
    <n v="0"/>
    <n v="0"/>
    <n v="0"/>
  </r>
  <r>
    <s v="None"/>
    <x v="9"/>
    <x v="56"/>
    <s v="TRC"/>
    <n v="0"/>
    <n v="0"/>
    <n v="0"/>
  </r>
  <r>
    <s v="None"/>
    <x v="9"/>
    <x v="57"/>
    <s v="TRC"/>
    <n v="0"/>
    <n v="0"/>
    <n v="0"/>
  </r>
  <r>
    <s v="None"/>
    <x v="9"/>
    <x v="58"/>
    <s v="TRC"/>
    <n v="0"/>
    <n v="0"/>
    <n v="0"/>
  </r>
  <r>
    <s v="None"/>
    <x v="9"/>
    <x v="59"/>
    <s v="TRC"/>
    <n v="0"/>
    <n v="0"/>
    <n v="0"/>
  </r>
  <r>
    <s v="None"/>
    <x v="9"/>
    <x v="60"/>
    <s v="TRC"/>
    <n v="0"/>
    <n v="0"/>
    <n v="0"/>
  </r>
  <r>
    <s v="None"/>
    <x v="9"/>
    <x v="61"/>
    <s v="TRC"/>
    <n v="0"/>
    <n v="0"/>
    <n v="0"/>
  </r>
  <r>
    <s v="None"/>
    <x v="9"/>
    <x v="62"/>
    <s v="TRC"/>
    <n v="0"/>
    <n v="0"/>
    <n v="0"/>
  </r>
  <r>
    <s v="None"/>
    <x v="9"/>
    <x v="63"/>
    <s v="TRC"/>
    <n v="0"/>
    <n v="0"/>
    <n v="0"/>
  </r>
  <r>
    <s v="None"/>
    <x v="9"/>
    <x v="64"/>
    <s v="TRC"/>
    <n v="0"/>
    <n v="0"/>
    <n v="0"/>
  </r>
  <r>
    <s v="None"/>
    <x v="9"/>
    <x v="65"/>
    <s v="TRC"/>
    <n v="0"/>
    <n v="0"/>
    <n v="0"/>
  </r>
  <r>
    <s v="None"/>
    <x v="9"/>
    <x v="66"/>
    <s v="TRC"/>
    <n v="0"/>
    <n v="0"/>
    <n v="0"/>
  </r>
  <r>
    <s v="None"/>
    <x v="9"/>
    <x v="67"/>
    <s v="TRC"/>
    <n v="0"/>
    <n v="0"/>
    <n v="0"/>
  </r>
  <r>
    <s v="None"/>
    <x v="9"/>
    <x v="68"/>
    <s v="TRC"/>
    <n v="0"/>
    <n v="0"/>
    <n v="0"/>
  </r>
  <r>
    <s v="None"/>
    <x v="9"/>
    <x v="69"/>
    <s v="TRC"/>
    <n v="0"/>
    <n v="0"/>
    <n v="0"/>
  </r>
  <r>
    <s v="None"/>
    <x v="9"/>
    <x v="70"/>
    <s v="TRC"/>
    <n v="0"/>
    <n v="0"/>
    <n v="0"/>
  </r>
  <r>
    <s v="None"/>
    <x v="9"/>
    <x v="71"/>
    <s v="TRC"/>
    <n v="0"/>
    <n v="0"/>
    <n v="0"/>
  </r>
  <r>
    <s v="None"/>
    <x v="9"/>
    <x v="72"/>
    <s v="TRC"/>
    <n v="0"/>
    <n v="0"/>
    <n v="0"/>
  </r>
  <r>
    <s v="None"/>
    <x v="9"/>
    <x v="73"/>
    <s v="TRC"/>
    <n v="0"/>
    <n v="0"/>
    <n v="0"/>
  </r>
  <r>
    <s v="None"/>
    <x v="9"/>
    <x v="74"/>
    <s v="TRC"/>
    <n v="0"/>
    <n v="0"/>
    <n v="0"/>
  </r>
  <r>
    <s v="None"/>
    <x v="9"/>
    <x v="75"/>
    <s v="TRC"/>
    <n v="0"/>
    <n v="0"/>
    <n v="0"/>
  </r>
  <r>
    <s v="None"/>
    <x v="9"/>
    <x v="76"/>
    <s v="TRC"/>
    <n v="0"/>
    <n v="0"/>
    <n v="0"/>
  </r>
  <r>
    <s v="None"/>
    <x v="9"/>
    <x v="77"/>
    <s v="TRC"/>
    <n v="159903.24"/>
    <n v="159903.24"/>
    <n v="159903.24"/>
  </r>
  <r>
    <s v="None"/>
    <x v="9"/>
    <x v="78"/>
    <s v="TRC"/>
    <n v="0"/>
    <n v="0"/>
    <n v="0"/>
  </r>
  <r>
    <s v="None"/>
    <x v="9"/>
    <x v="79"/>
    <s v="TRC"/>
    <n v="0"/>
    <n v="0"/>
    <n v="0"/>
  </r>
  <r>
    <s v="None"/>
    <x v="9"/>
    <x v="80"/>
    <s v="TRC"/>
    <n v="0"/>
    <n v="0"/>
    <n v="0"/>
  </r>
  <r>
    <s v="None"/>
    <x v="9"/>
    <x v="81"/>
    <s v="TRC"/>
    <n v="0"/>
    <n v="0"/>
    <n v="0"/>
  </r>
  <r>
    <s v="None"/>
    <x v="9"/>
    <x v="82"/>
    <s v="TRC"/>
    <n v="434.64400000000001"/>
    <n v="434.64400000000001"/>
    <n v="434.64400000000001"/>
  </r>
  <r>
    <s v="None"/>
    <x v="9"/>
    <x v="83"/>
    <s v="TRC"/>
    <n v="0"/>
    <n v="0"/>
    <n v="0"/>
  </r>
  <r>
    <s v="None"/>
    <x v="9"/>
    <x v="84"/>
    <s v="TRC"/>
    <n v="0"/>
    <n v="0"/>
    <n v="0"/>
  </r>
  <r>
    <s v="None"/>
    <x v="9"/>
    <x v="85"/>
    <s v="TRC"/>
    <n v="0"/>
    <n v="0"/>
    <n v="0"/>
  </r>
  <r>
    <s v="None"/>
    <x v="9"/>
    <x v="86"/>
    <s v="TRC"/>
    <n v="2901690.2067999998"/>
    <n v="2901690.2067999998"/>
    <n v="2901690.2067999998"/>
  </r>
  <r>
    <s v="None"/>
    <x v="9"/>
    <x v="87"/>
    <s v="TRC"/>
    <n v="0"/>
    <n v="0"/>
    <n v="0"/>
  </r>
  <r>
    <s v="None"/>
    <x v="9"/>
    <x v="88"/>
    <s v="TRC"/>
    <n v="562562.93183999986"/>
    <n v="562562.93183999986"/>
    <n v="562562.93183999986"/>
  </r>
  <r>
    <s v="None"/>
    <x v="9"/>
    <x v="89"/>
    <s v="TRC"/>
    <n v="0"/>
    <n v="0"/>
    <n v="0"/>
  </r>
  <r>
    <s v="None"/>
    <x v="9"/>
    <x v="90"/>
    <s v="TRC"/>
    <n v="1967.336"/>
    <n v="1967.336"/>
    <n v="1967.336"/>
  </r>
  <r>
    <s v="None"/>
    <x v="9"/>
    <x v="91"/>
    <s v="TRC"/>
    <n v="0"/>
    <n v="0"/>
    <n v="0"/>
  </r>
  <r>
    <s v="None"/>
    <x v="9"/>
    <x v="92"/>
    <s v="TRC"/>
    <n v="0"/>
    <n v="0"/>
    <n v="0"/>
  </r>
  <r>
    <s v="None"/>
    <x v="9"/>
    <x v="93"/>
    <s v="TRC"/>
    <n v="0"/>
    <n v="0"/>
    <n v="0"/>
  </r>
  <r>
    <s v="None"/>
    <x v="9"/>
    <x v="94"/>
    <s v="TRC"/>
    <n v="0"/>
    <n v="0"/>
    <n v="0"/>
  </r>
  <r>
    <s v="None"/>
    <x v="9"/>
    <x v="95"/>
    <s v="TRC"/>
    <n v="0"/>
    <n v="0"/>
    <n v="0"/>
  </r>
  <r>
    <s v="None"/>
    <x v="9"/>
    <x v="96"/>
    <s v="TRC"/>
    <n v="0"/>
    <n v="0"/>
    <n v="0"/>
  </r>
  <r>
    <s v="None"/>
    <x v="9"/>
    <x v="97"/>
    <s v="TRC"/>
    <n v="0"/>
    <n v="0"/>
    <n v="0"/>
  </r>
  <r>
    <s v="None"/>
    <x v="9"/>
    <x v="98"/>
    <s v="TRC"/>
    <n v="0"/>
    <n v="0"/>
    <n v="0"/>
  </r>
  <r>
    <s v="None"/>
    <x v="9"/>
    <x v="99"/>
    <s v="TRC"/>
    <n v="0"/>
    <n v="0"/>
    <n v="0"/>
  </r>
  <r>
    <s v="None"/>
    <x v="9"/>
    <x v="100"/>
    <s v="TRC"/>
    <n v="0"/>
    <n v="0"/>
    <n v="0"/>
  </r>
  <r>
    <s v="None"/>
    <x v="9"/>
    <x v="101"/>
    <s v="TRC"/>
    <n v="0"/>
    <n v="0"/>
    <n v="0"/>
  </r>
  <r>
    <s v="None"/>
    <x v="9"/>
    <x v="102"/>
    <s v="TRC"/>
    <n v="0"/>
    <n v="0"/>
    <n v="0"/>
  </r>
  <r>
    <s v="None"/>
    <x v="9"/>
    <x v="103"/>
    <s v="TRC"/>
    <n v="0"/>
    <n v="0"/>
    <n v="0"/>
  </r>
  <r>
    <s v="None"/>
    <x v="9"/>
    <x v="104"/>
    <s v="TRC"/>
    <n v="138378.23999999999"/>
    <n v="138378.23999999999"/>
    <n v="138378.23999999999"/>
  </r>
  <r>
    <s v="None"/>
    <x v="9"/>
    <x v="105"/>
    <s v="TRC"/>
    <n v="73203.199999999997"/>
    <n v="73203.200000000012"/>
    <n v="73203.199999999997"/>
  </r>
  <r>
    <s v="None"/>
    <x v="9"/>
    <x v="106"/>
    <s v="TRC"/>
    <n v="0"/>
    <n v="0"/>
    <n v="0"/>
  </r>
  <r>
    <s v="None"/>
    <x v="9"/>
    <x v="107"/>
    <s v="TRC"/>
    <n v="0"/>
    <n v="0"/>
    <n v="0"/>
  </r>
  <r>
    <s v="None"/>
    <x v="9"/>
    <x v="108"/>
    <s v="TRC"/>
    <n v="0"/>
    <n v="0"/>
    <n v="0"/>
  </r>
  <r>
    <s v="None"/>
    <x v="9"/>
    <x v="109"/>
    <s v="TRC"/>
    <n v="16837.800000000003"/>
    <n v="16837.800000000003"/>
    <n v="16837.800000000003"/>
  </r>
  <r>
    <s v="None"/>
    <x v="9"/>
    <x v="110"/>
    <s v="TRC"/>
    <n v="0"/>
    <n v="0"/>
    <n v="0"/>
  </r>
  <r>
    <s v="None"/>
    <x v="9"/>
    <x v="111"/>
    <s v="TRC"/>
    <n v="0"/>
    <n v="0"/>
    <n v="0"/>
  </r>
  <r>
    <s v="None"/>
    <x v="9"/>
    <x v="112"/>
    <s v="TRC"/>
    <n v="0"/>
    <n v="0"/>
    <n v="0"/>
  </r>
  <r>
    <s v="None"/>
    <x v="9"/>
    <x v="113"/>
    <s v="TRC"/>
    <n v="0"/>
    <n v="0"/>
    <n v="0"/>
  </r>
  <r>
    <s v="None"/>
    <x v="9"/>
    <x v="114"/>
    <s v="TRC"/>
    <n v="0"/>
    <n v="0"/>
    <n v="0"/>
  </r>
  <r>
    <s v="None"/>
    <x v="9"/>
    <x v="115"/>
    <s v="TRC"/>
    <n v="0"/>
    <n v="0"/>
    <n v="0"/>
  </r>
  <r>
    <s v="None"/>
    <x v="9"/>
    <x v="116"/>
    <s v="TRC"/>
    <n v="0"/>
    <n v="0"/>
    <n v="0"/>
  </r>
  <r>
    <s v="None"/>
    <x v="9"/>
    <x v="117"/>
    <s v="TRC"/>
    <n v="0"/>
    <n v="0"/>
    <n v="0"/>
  </r>
  <r>
    <s v="None"/>
    <x v="9"/>
    <x v="118"/>
    <s v="TRC"/>
    <n v="0"/>
    <n v="0"/>
    <n v="0"/>
  </r>
  <r>
    <s v="None"/>
    <x v="9"/>
    <x v="119"/>
    <s v="TRC"/>
    <n v="0"/>
    <n v="0"/>
    <n v="0"/>
  </r>
  <r>
    <s v="None"/>
    <x v="9"/>
    <x v="120"/>
    <s v="TRC"/>
    <n v="0"/>
    <n v="0"/>
    <n v="0"/>
  </r>
  <r>
    <s v="None"/>
    <x v="9"/>
    <x v="121"/>
    <s v="TRC"/>
    <n v="0"/>
    <n v="0"/>
    <n v="0"/>
  </r>
  <r>
    <s v="None"/>
    <x v="9"/>
    <x v="122"/>
    <s v="TRC"/>
    <n v="0"/>
    <n v="0"/>
    <n v="0"/>
  </r>
  <r>
    <s v="None"/>
    <x v="9"/>
    <x v="123"/>
    <s v="TRC"/>
    <n v="0"/>
    <n v="0"/>
    <n v="0"/>
  </r>
  <r>
    <s v="None"/>
    <x v="9"/>
    <x v="124"/>
    <s v="TRC"/>
    <n v="0"/>
    <n v="0"/>
    <n v="0"/>
  </r>
  <r>
    <s v="None"/>
    <x v="9"/>
    <x v="125"/>
    <s v="TRC"/>
    <n v="0"/>
    <n v="0"/>
    <n v="0"/>
  </r>
  <r>
    <s v="None"/>
    <x v="9"/>
    <x v="126"/>
    <s v="TRC"/>
    <n v="0"/>
    <n v="0"/>
    <n v="0"/>
  </r>
  <r>
    <s v="None"/>
    <x v="9"/>
    <x v="127"/>
    <s v="TRC"/>
    <n v="0"/>
    <n v="0"/>
    <n v="0"/>
  </r>
  <r>
    <s v="None"/>
    <x v="9"/>
    <x v="128"/>
    <s v="TRC"/>
    <n v="0"/>
    <n v="0"/>
    <n v="0"/>
  </r>
  <r>
    <s v="None"/>
    <x v="9"/>
    <x v="129"/>
    <s v="TRC"/>
    <n v="0"/>
    <n v="0"/>
    <n v="0"/>
  </r>
  <r>
    <s v="None"/>
    <x v="9"/>
    <x v="130"/>
    <s v="TRC"/>
    <n v="0"/>
    <n v="0"/>
    <n v="0"/>
  </r>
  <r>
    <s v="None"/>
    <x v="9"/>
    <x v="131"/>
    <s v="TRC"/>
    <n v="274812.81927240302"/>
    <n v="274812.81927240302"/>
    <n v="274812.81927240302"/>
  </r>
  <r>
    <s v="None"/>
    <x v="9"/>
    <x v="132"/>
    <s v="TRC"/>
    <n v="151488.0087990762"/>
    <n v="151488.0087990762"/>
    <n v="151488.0087990762"/>
  </r>
  <r>
    <s v="None"/>
    <x v="9"/>
    <x v="133"/>
    <s v="TRC"/>
    <n v="1488095.5873940093"/>
    <n v="1488095.5873940093"/>
    <n v="1488095.5873940093"/>
  </r>
  <r>
    <s v="None"/>
    <x v="9"/>
    <x v="134"/>
    <s v="TRC"/>
    <n v="711370.36673100223"/>
    <n v="711370.36673100223"/>
    <n v="711370.36673100223"/>
  </r>
  <r>
    <s v="None"/>
    <x v="9"/>
    <x v="135"/>
    <s v="TRC"/>
    <n v="472531.4359076657"/>
    <n v="472531.43590766576"/>
    <n v="472531.43590766576"/>
  </r>
  <r>
    <s v="None"/>
    <x v="9"/>
    <x v="136"/>
    <s v="TRC"/>
    <n v="441691.7472450998"/>
    <n v="441691.74724509974"/>
    <n v="441691.74724509974"/>
  </r>
  <r>
    <s v="None"/>
    <x v="9"/>
    <x v="137"/>
    <s v="TRC"/>
    <n v="0"/>
    <n v="0"/>
    <n v="0"/>
  </r>
  <r>
    <s v="None"/>
    <x v="9"/>
    <x v="138"/>
    <s v="TRC"/>
    <n v="0"/>
    <n v="0"/>
    <n v="0"/>
  </r>
  <r>
    <s v="None"/>
    <x v="9"/>
    <x v="139"/>
    <s v="TRC"/>
    <n v="0"/>
    <n v="0"/>
    <n v="0"/>
  </r>
  <r>
    <s v="None"/>
    <x v="9"/>
    <x v="140"/>
    <s v="TRC"/>
    <n v="0"/>
    <n v="0"/>
    <n v="0"/>
  </r>
  <r>
    <s v="None"/>
    <x v="9"/>
    <x v="141"/>
    <s v="TRC"/>
    <n v="0"/>
    <n v="0"/>
    <n v="0"/>
  </r>
  <r>
    <s v="None"/>
    <x v="9"/>
    <x v="142"/>
    <s v="TRC"/>
    <n v="0"/>
    <n v="0"/>
    <n v="0"/>
  </r>
  <r>
    <s v="None"/>
    <x v="9"/>
    <x v="143"/>
    <s v="TRC"/>
    <n v="0"/>
    <n v="0"/>
    <n v="0"/>
  </r>
  <r>
    <s v="None"/>
    <x v="9"/>
    <x v="144"/>
    <s v="TRC"/>
    <n v="0"/>
    <n v="0"/>
    <n v="0"/>
  </r>
  <r>
    <s v="None"/>
    <x v="9"/>
    <x v="145"/>
    <s v="TRC"/>
    <n v="0"/>
    <n v="0"/>
    <n v="0"/>
  </r>
  <r>
    <s v="None"/>
    <x v="9"/>
    <x v="146"/>
    <s v="TRC"/>
    <n v="0"/>
    <n v="0"/>
    <n v="0"/>
  </r>
  <r>
    <s v="None"/>
    <x v="9"/>
    <x v="147"/>
    <s v="TRC"/>
    <n v="0"/>
    <n v="0"/>
    <n v="0"/>
  </r>
  <r>
    <s v="None"/>
    <x v="9"/>
    <x v="148"/>
    <s v="TRC"/>
    <n v="0"/>
    <n v="0"/>
    <n v="0"/>
  </r>
  <r>
    <s v="None"/>
    <x v="9"/>
    <x v="149"/>
    <s v="TRC"/>
    <n v="0"/>
    <n v="0"/>
    <n v="0"/>
  </r>
  <r>
    <s v="None"/>
    <x v="9"/>
    <x v="150"/>
    <s v="TRC"/>
    <n v="0"/>
    <n v="0"/>
    <n v="0"/>
  </r>
  <r>
    <s v="None"/>
    <x v="9"/>
    <x v="151"/>
    <s v="TRC"/>
    <n v="0"/>
    <n v="0"/>
    <n v="0"/>
  </r>
  <r>
    <s v="None"/>
    <x v="9"/>
    <x v="152"/>
    <s v="TRC"/>
    <n v="0"/>
    <n v="0"/>
    <n v="0"/>
  </r>
  <r>
    <s v="None"/>
    <x v="9"/>
    <x v="153"/>
    <s v="TRC"/>
    <n v="0"/>
    <n v="0"/>
    <n v="0"/>
  </r>
  <r>
    <s v="None"/>
    <x v="9"/>
    <x v="154"/>
    <s v="TRC"/>
    <n v="0"/>
    <n v="0"/>
    <n v="0"/>
  </r>
  <r>
    <s v="None"/>
    <x v="9"/>
    <x v="155"/>
    <s v="TRC"/>
    <n v="0"/>
    <n v="0"/>
    <n v="0"/>
  </r>
  <r>
    <s v="None"/>
    <x v="9"/>
    <x v="156"/>
    <s v="TRC"/>
    <n v="0"/>
    <n v="0"/>
    <n v="0"/>
  </r>
  <r>
    <s v="None"/>
    <x v="9"/>
    <x v="157"/>
    <s v="TRC"/>
    <n v="0"/>
    <n v="0"/>
    <n v="0"/>
  </r>
  <r>
    <s v="None"/>
    <x v="9"/>
    <x v="158"/>
    <s v="TRC"/>
    <n v="18079.291691999999"/>
    <n v="18079.291691999999"/>
    <n v="18079.291691999999"/>
  </r>
  <r>
    <s v="None"/>
    <x v="9"/>
    <x v="159"/>
    <s v="TRC"/>
    <n v="0"/>
    <n v="0"/>
    <n v="0"/>
  </r>
  <r>
    <s v="None"/>
    <x v="9"/>
    <x v="160"/>
    <s v="TRC"/>
    <n v="2189134.03254"/>
    <n v="2189134.03254"/>
    <n v="2189134.03254"/>
  </r>
  <r>
    <s v="None"/>
    <x v="9"/>
    <x v="161"/>
    <s v="TRC"/>
    <n v="0"/>
    <n v="0"/>
    <n v="0"/>
  </r>
  <r>
    <s v="None"/>
    <x v="9"/>
    <x v="162"/>
    <s v="TRC"/>
    <n v="0"/>
    <n v="0"/>
    <n v="0"/>
  </r>
  <r>
    <s v="None"/>
    <x v="9"/>
    <x v="163"/>
    <s v="TRC"/>
    <n v="0"/>
    <n v="0"/>
    <n v="0"/>
  </r>
  <r>
    <s v="None"/>
    <x v="9"/>
    <x v="164"/>
    <s v="TRC"/>
    <n v="0"/>
    <n v="0"/>
    <n v="0"/>
  </r>
  <r>
    <s v="None"/>
    <x v="9"/>
    <x v="165"/>
    <s v="TRC"/>
    <n v="0"/>
    <n v="0"/>
    <n v="0"/>
  </r>
  <r>
    <s v="None"/>
    <x v="9"/>
    <x v="166"/>
    <s v="TRC"/>
    <n v="0"/>
    <n v="0"/>
    <n v="0"/>
  </r>
  <r>
    <s v="None"/>
    <x v="9"/>
    <x v="167"/>
    <s v="TRC"/>
    <n v="0"/>
    <n v="0"/>
    <n v="0"/>
  </r>
  <r>
    <s v="None"/>
    <x v="9"/>
    <x v="168"/>
    <s v="TRC"/>
    <n v="0"/>
    <n v="0"/>
    <n v="0"/>
  </r>
  <r>
    <s v="None"/>
    <x v="9"/>
    <x v="169"/>
    <s v="TRC"/>
    <n v="0"/>
    <n v="0"/>
    <n v="0"/>
  </r>
  <r>
    <s v="None"/>
    <x v="9"/>
    <x v="170"/>
    <s v="TRC"/>
    <n v="0"/>
    <n v="0"/>
    <n v="0"/>
  </r>
  <r>
    <s v="None"/>
    <x v="9"/>
    <x v="171"/>
    <s v="TRC"/>
    <n v="0"/>
    <n v="0"/>
    <n v="0"/>
  </r>
  <r>
    <s v="None"/>
    <x v="9"/>
    <x v="172"/>
    <s v="TRC"/>
    <n v="9113.9579999999987"/>
    <n v="9113.9579999999987"/>
    <n v="9113.9579999999987"/>
  </r>
  <r>
    <s v="None"/>
    <x v="9"/>
    <x v="173"/>
    <s v="TRC"/>
    <n v="21912.282000000007"/>
    <n v="21912.282000000003"/>
    <n v="21912.282000000003"/>
  </r>
  <r>
    <s v="None"/>
    <x v="9"/>
    <x v="174"/>
    <s v="TRC"/>
    <n v="274812.81927240291"/>
    <n v="274812.81927240291"/>
    <n v="274812.81927240291"/>
  </r>
  <r>
    <s v="None"/>
    <x v="9"/>
    <x v="175"/>
    <s v="TRC"/>
    <n v="0"/>
    <n v="0"/>
    <n v="0"/>
  </r>
  <r>
    <s v="None"/>
    <x v="9"/>
    <x v="176"/>
    <s v="TRC"/>
    <n v="0"/>
    <n v="0"/>
    <n v="0"/>
  </r>
  <r>
    <s v="None"/>
    <x v="9"/>
    <x v="177"/>
    <s v="TRC"/>
    <n v="0"/>
    <n v="0"/>
    <n v="0"/>
  </r>
  <r>
    <s v="None"/>
    <x v="9"/>
    <x v="178"/>
    <s v="TRC"/>
    <n v="0"/>
    <n v="0"/>
    <n v="0"/>
  </r>
  <r>
    <s v="None"/>
    <x v="9"/>
    <x v="179"/>
    <s v="TRC"/>
    <n v="0"/>
    <n v="0"/>
    <n v="0"/>
  </r>
  <r>
    <s v="None"/>
    <x v="9"/>
    <x v="180"/>
    <s v="TRC"/>
    <n v="19298799.359999996"/>
    <n v="19298799.359999996"/>
    <n v="19298799.359999996"/>
  </r>
  <r>
    <s v="None"/>
    <x v="9"/>
    <x v="181"/>
    <s v="TRC"/>
    <n v="2396275.2000000002"/>
    <n v="2396275.2000000002"/>
    <n v="2396275.2000000002"/>
  </r>
  <r>
    <s v="None"/>
    <x v="9"/>
    <x v="182"/>
    <s v="TRC"/>
    <n v="0"/>
    <n v="0"/>
    <n v="0"/>
  </r>
  <r>
    <s v="None"/>
    <x v="9"/>
    <x v="183"/>
    <s v="TRC"/>
    <n v="0"/>
    <n v="0"/>
    <n v="0"/>
  </r>
  <r>
    <s v="None"/>
    <x v="9"/>
    <x v="184"/>
    <s v="TRC"/>
    <n v="0"/>
    <n v="0"/>
    <n v="0"/>
  </r>
  <r>
    <s v="None"/>
    <x v="9"/>
    <x v="185"/>
    <s v="TRC"/>
    <n v="0"/>
    <n v="0"/>
    <n v="0"/>
  </r>
  <r>
    <s v="None"/>
    <x v="9"/>
    <x v="186"/>
    <s v="TRC"/>
    <n v="0"/>
    <n v="0"/>
    <n v="0"/>
  </r>
  <r>
    <s v="None"/>
    <x v="9"/>
    <x v="187"/>
    <s v="TRC"/>
    <n v="0"/>
    <n v="0"/>
    <n v="0"/>
  </r>
  <r>
    <s v="None"/>
    <x v="9"/>
    <x v="188"/>
    <s v="TRC"/>
    <n v="14004.899999999998"/>
    <n v="14004.899999999998"/>
    <n v="14004.899999999998"/>
  </r>
  <r>
    <s v="None"/>
    <x v="9"/>
    <x v="189"/>
    <s v="TRC"/>
    <n v="38185.896000000001"/>
    <n v="38185.896000000001"/>
    <n v="38185.896000000001"/>
  </r>
  <r>
    <s v="None"/>
    <x v="9"/>
    <x v="190"/>
    <s v="TRC"/>
    <n v="0"/>
    <n v="0"/>
    <n v="0"/>
  </r>
  <r>
    <s v="None"/>
    <x v="9"/>
    <x v="191"/>
    <s v="TRC"/>
    <n v="547109.27879999997"/>
    <n v="547109.27880000009"/>
    <n v="547109.27880000009"/>
  </r>
  <r>
    <s v="None"/>
    <x v="9"/>
    <x v="192"/>
    <s v="TRC"/>
    <n v="1832.8464000000001"/>
    <n v="1832.8464000000001"/>
    <n v="1832.8464000000001"/>
  </r>
  <r>
    <s v="None"/>
    <x v="9"/>
    <x v="193"/>
    <s v="TRC"/>
    <n v="527234.61"/>
    <n v="527234.61"/>
    <n v="527234.61"/>
  </r>
  <r>
    <s v="None"/>
    <x v="9"/>
    <x v="194"/>
    <s v="TRC"/>
    <n v="64079.4"/>
    <n v="64079.4"/>
    <n v="64079.4"/>
  </r>
  <r>
    <s v="None"/>
    <x v="9"/>
    <x v="195"/>
    <s v="TRC"/>
    <n v="36866.961600000002"/>
    <n v="36866.961600000002"/>
    <n v="36866.961600000002"/>
  </r>
  <r>
    <s v="None"/>
    <x v="9"/>
    <x v="196"/>
    <s v="TRC"/>
    <n v="0"/>
    <n v="0"/>
    <n v="0"/>
  </r>
  <r>
    <s v="None"/>
    <x v="9"/>
    <x v="197"/>
    <s v="TRC"/>
    <n v="0"/>
    <n v="0"/>
    <n v="0"/>
  </r>
  <r>
    <s v="None"/>
    <x v="9"/>
    <x v="198"/>
    <s v="TRC"/>
    <n v="0"/>
    <n v="0"/>
    <n v="0"/>
  </r>
  <r>
    <s v="None"/>
    <x v="9"/>
    <x v="199"/>
    <s v="TRC"/>
    <n v="181261.91046914426"/>
    <n v="182575.00248097169"/>
    <n v="184529.6143543275"/>
  </r>
  <r>
    <s v="None"/>
    <x v="9"/>
    <x v="200"/>
    <s v="TRC"/>
    <n v="0"/>
    <n v="0"/>
    <n v="0"/>
  </r>
  <r>
    <s v="None"/>
    <x v="9"/>
    <x v="201"/>
    <s v="TRC"/>
    <n v="0"/>
    <n v="0"/>
    <n v="0"/>
  </r>
  <r>
    <s v="None"/>
    <x v="9"/>
    <x v="202"/>
    <s v="TRC"/>
    <n v="510719.99999999988"/>
    <n v="510719.99999999988"/>
    <n v="510719.99999999988"/>
  </r>
  <r>
    <s v="None"/>
    <x v="9"/>
    <x v="203"/>
    <s v="TRC"/>
    <n v="112230.40000000001"/>
    <n v="112230.40000000001"/>
    <n v="112230.40000000001"/>
  </r>
  <r>
    <s v="None"/>
    <x v="9"/>
    <x v="204"/>
    <s v="TRC"/>
    <n v="0"/>
    <n v="0"/>
    <n v="0"/>
  </r>
  <r>
    <s v="None"/>
    <x v="9"/>
    <x v="205"/>
    <s v="TRC"/>
    <n v="0"/>
    <n v="0"/>
    <n v="0"/>
  </r>
  <r>
    <s v="None"/>
    <x v="9"/>
    <x v="206"/>
    <s v="TRC"/>
    <n v="538711.49919999996"/>
    <n v="538711.49920000008"/>
    <n v="538711.49920000008"/>
  </r>
  <r>
    <s v="None"/>
    <x v="9"/>
    <x v="207"/>
    <s v="TRC"/>
    <n v="0"/>
    <n v="0"/>
    <n v="0"/>
  </r>
  <r>
    <s v="None"/>
    <x v="9"/>
    <x v="208"/>
    <s v="TRC"/>
    <n v="0"/>
    <n v="0"/>
    <n v="0"/>
  </r>
  <r>
    <s v="None"/>
    <x v="9"/>
    <x v="209"/>
    <s v="TRC"/>
    <n v="883745.63199999998"/>
    <n v="883745.63199999998"/>
    <n v="883745.63199999998"/>
  </r>
  <r>
    <s v="None"/>
    <x v="9"/>
    <x v="210"/>
    <s v="TRC"/>
    <n v="0"/>
    <n v="0"/>
    <n v="0"/>
  </r>
  <r>
    <s v="None"/>
    <x v="9"/>
    <x v="211"/>
    <s v="TRC"/>
    <n v="10065.44"/>
    <n v="10065.44"/>
    <n v="10065.44"/>
  </r>
  <r>
    <s v="None"/>
    <x v="9"/>
    <x v="212"/>
    <s v="TRC"/>
    <n v="0"/>
    <n v="0"/>
    <n v="0"/>
  </r>
  <r>
    <s v="None"/>
    <x v="9"/>
    <x v="213"/>
    <s v="TRC"/>
    <n v="0"/>
    <n v="0"/>
    <n v="0"/>
  </r>
  <r>
    <s v="None"/>
    <x v="9"/>
    <x v="214"/>
    <s v="TRC"/>
    <n v="0"/>
    <n v="0"/>
    <n v="0"/>
  </r>
  <r>
    <s v="None"/>
    <x v="9"/>
    <x v="215"/>
    <s v="TRC"/>
    <n v="0"/>
    <n v="0"/>
    <n v="0"/>
  </r>
  <r>
    <s v="None"/>
    <x v="9"/>
    <x v="216"/>
    <s v="TRC"/>
    <n v="0"/>
    <n v="0"/>
    <n v="0"/>
  </r>
  <r>
    <s v="None"/>
    <x v="9"/>
    <x v="217"/>
    <s v="TRC"/>
    <n v="0"/>
    <n v="0"/>
    <n v="0"/>
  </r>
  <r>
    <s v="None"/>
    <x v="9"/>
    <x v="218"/>
    <s v="TRC"/>
    <n v="0"/>
    <n v="0"/>
    <n v="0"/>
  </r>
  <r>
    <s v="None"/>
    <x v="9"/>
    <x v="219"/>
    <s v="TRC"/>
    <n v="0"/>
    <n v="0"/>
    <n v="0"/>
  </r>
  <r>
    <s v="None"/>
    <x v="9"/>
    <x v="220"/>
    <s v="TRC"/>
    <n v="0"/>
    <n v="0"/>
    <n v="0"/>
  </r>
  <r>
    <s v="None"/>
    <x v="9"/>
    <x v="221"/>
    <s v="TRC"/>
    <n v="0"/>
    <n v="0"/>
    <n v="0"/>
  </r>
  <r>
    <s v="None"/>
    <x v="9"/>
    <x v="222"/>
    <s v="TRC"/>
    <n v="0"/>
    <n v="0"/>
    <n v="0"/>
  </r>
  <r>
    <s v="None"/>
    <x v="9"/>
    <x v="223"/>
    <s v="TRC"/>
    <n v="0"/>
    <n v="0"/>
    <n v="0"/>
  </r>
  <r>
    <s v="None"/>
    <x v="9"/>
    <x v="224"/>
    <s v="TRC"/>
    <n v="0"/>
    <n v="0"/>
    <n v="0"/>
  </r>
  <r>
    <s v="None"/>
    <x v="9"/>
    <x v="225"/>
    <s v="TRC"/>
    <n v="0"/>
    <n v="0"/>
    <n v="0"/>
  </r>
  <r>
    <s v="None"/>
    <x v="9"/>
    <x v="226"/>
    <s v="TRC"/>
    <n v="0"/>
    <n v="0"/>
    <n v="0"/>
  </r>
  <r>
    <s v="None"/>
    <x v="9"/>
    <x v="227"/>
    <s v="TRC"/>
    <n v="0"/>
    <n v="0"/>
    <n v="0"/>
  </r>
  <r>
    <s v="None"/>
    <x v="9"/>
    <x v="228"/>
    <s v="TRC"/>
    <n v="0"/>
    <n v="0"/>
    <n v="0"/>
  </r>
  <r>
    <s v="None"/>
    <x v="9"/>
    <x v="229"/>
    <s v="TRC"/>
    <n v="0"/>
    <n v="0"/>
    <n v="0"/>
  </r>
  <r>
    <s v="None"/>
    <x v="9"/>
    <x v="230"/>
    <s v="TRC"/>
    <n v="0"/>
    <n v="0"/>
    <n v="0"/>
  </r>
  <r>
    <s v="None"/>
    <x v="9"/>
    <x v="231"/>
    <s v="TRC"/>
    <n v="23546.30024782036"/>
    <n v="23546.30024782036"/>
    <n v="23546.30024782036"/>
  </r>
  <r>
    <s v="None"/>
    <x v="9"/>
    <x v="232"/>
    <s v="TRC"/>
    <n v="501908.14725147636"/>
    <n v="501908.14725147636"/>
    <n v="501908.14725147636"/>
  </r>
  <r>
    <s v="None"/>
    <x v="9"/>
    <x v="233"/>
    <s v="TRC"/>
    <n v="348302.1796383778"/>
    <n v="348302.1796383778"/>
    <n v="348302.1796383778"/>
  </r>
  <r>
    <s v="None"/>
    <x v="9"/>
    <x v="234"/>
    <s v="TRC"/>
    <n v="401526.51780118106"/>
    <n v="401526.51780118106"/>
    <n v="401526.51780118106"/>
  </r>
  <r>
    <s v="None"/>
    <x v="9"/>
    <x v="235"/>
    <s v="TRC"/>
    <n v="278641.74371070217"/>
    <n v="278641.74371070217"/>
    <n v="278641.74371070217"/>
  </r>
  <r>
    <s v="None"/>
    <x v="9"/>
    <x v="236"/>
    <s v="TRC"/>
    <n v="56247.407432432534"/>
    <n v="56247.407432432548"/>
    <n v="56247.407432432548"/>
  </r>
  <r>
    <s v="None"/>
    <x v="9"/>
    <x v="237"/>
    <s v="TRC"/>
    <n v="0"/>
    <n v="0"/>
    <n v="0"/>
  </r>
  <r>
    <s v="None"/>
    <x v="9"/>
    <x v="238"/>
    <s v="TRC"/>
    <n v="0"/>
    <n v="0"/>
    <n v="0"/>
  </r>
  <r>
    <s v="None"/>
    <x v="9"/>
    <x v="239"/>
    <s v="TRC"/>
    <n v="0"/>
    <n v="0"/>
    <n v="0"/>
  </r>
  <r>
    <s v="None"/>
    <x v="9"/>
    <x v="240"/>
    <s v="TRC"/>
    <n v="0"/>
    <n v="0"/>
    <n v="0"/>
  </r>
  <r>
    <s v="None"/>
    <x v="9"/>
    <x v="241"/>
    <s v="TRC"/>
    <n v="0"/>
    <n v="0"/>
    <n v="0"/>
  </r>
  <r>
    <s v="None"/>
    <x v="9"/>
    <x v="242"/>
    <s v="TRC"/>
    <n v="0"/>
    <n v="0"/>
    <n v="0"/>
  </r>
  <r>
    <s v="None"/>
    <x v="9"/>
    <x v="243"/>
    <s v="TRC"/>
    <n v="480922.43372670509"/>
    <n v="480922.43372670509"/>
    <n v="480922.43372670509"/>
  </r>
  <r>
    <s v="None"/>
    <x v="9"/>
    <x v="244"/>
    <s v="TRC"/>
    <n v="0"/>
    <n v="0"/>
    <n v="0"/>
  </r>
  <r>
    <s v="None"/>
    <x v="9"/>
    <x v="245"/>
    <s v="TRC"/>
    <n v="0"/>
    <n v="0"/>
    <n v="0"/>
  </r>
  <r>
    <s v="None"/>
    <x v="9"/>
    <x v="246"/>
    <s v="TRC"/>
    <n v="0"/>
    <n v="0"/>
    <n v="0"/>
  </r>
  <r>
    <s v="None"/>
    <x v="9"/>
    <x v="247"/>
    <s v="TRC"/>
    <n v="0"/>
    <n v="0"/>
    <n v="0"/>
  </r>
  <r>
    <s v="None"/>
    <x v="9"/>
    <x v="248"/>
    <s v="TRC"/>
    <n v="0"/>
    <n v="0"/>
    <n v="0"/>
  </r>
  <r>
    <s v="None"/>
    <x v="9"/>
    <x v="249"/>
    <s v="TRC"/>
    <n v="0"/>
    <n v="0"/>
    <n v="0"/>
  </r>
  <r>
    <s v="None"/>
    <x v="9"/>
    <x v="250"/>
    <s v="TRC"/>
    <n v="0"/>
    <n v="0"/>
    <n v="0"/>
  </r>
  <r>
    <s v="None"/>
    <x v="9"/>
    <x v="251"/>
    <s v="TRC"/>
    <n v="0"/>
    <n v="0"/>
    <n v="0"/>
  </r>
  <r>
    <s v="None"/>
    <x v="9"/>
    <x v="252"/>
    <s v="TRC"/>
    <n v="0"/>
    <n v="0"/>
    <n v="0"/>
  </r>
  <r>
    <s v="None"/>
    <x v="9"/>
    <x v="253"/>
    <s v="TRC"/>
    <n v="0"/>
    <n v="0"/>
    <n v="0"/>
  </r>
  <r>
    <s v="None"/>
    <x v="9"/>
    <x v="254"/>
    <s v="TRC"/>
    <n v="0"/>
    <n v="0"/>
    <n v="0"/>
  </r>
  <r>
    <s v="None"/>
    <x v="9"/>
    <x v="255"/>
    <s v="TRC"/>
    <n v="0"/>
    <n v="0"/>
    <n v="0"/>
  </r>
  <r>
    <s v="None"/>
    <x v="9"/>
    <x v="256"/>
    <s v="TRC"/>
    <n v="0"/>
    <n v="0"/>
    <n v="0"/>
  </r>
  <r>
    <s v="None"/>
    <x v="9"/>
    <x v="257"/>
    <s v="TRC"/>
    <n v="0"/>
    <n v="0"/>
    <n v="0"/>
  </r>
  <r>
    <s v="None"/>
    <x v="9"/>
    <x v="258"/>
    <s v="TRC"/>
    <n v="0"/>
    <n v="0"/>
    <n v="0"/>
  </r>
  <r>
    <s v="None"/>
    <x v="9"/>
    <x v="259"/>
    <s v="TRC"/>
    <n v="0"/>
    <n v="0"/>
    <n v="0"/>
  </r>
  <r>
    <s v="None"/>
    <x v="9"/>
    <x v="260"/>
    <s v="TRC"/>
    <n v="21717.353476000008"/>
    <n v="21717.353476000008"/>
    <n v="21717.353476000008"/>
  </r>
  <r>
    <s v="None"/>
    <x v="9"/>
    <x v="261"/>
    <s v="TRC"/>
    <n v="422629.92000000004"/>
    <n v="422629.92000000004"/>
    <n v="422629.92000000004"/>
  </r>
  <r>
    <s v="None"/>
    <x v="9"/>
    <x v="262"/>
    <s v="TRC"/>
    <n v="0"/>
    <n v="0"/>
    <n v="0"/>
  </r>
  <r>
    <s v="None"/>
    <x v="9"/>
    <x v="263"/>
    <s v="TRC"/>
    <n v="0"/>
    <n v="0"/>
    <n v="0"/>
  </r>
  <r>
    <s v="None"/>
    <x v="9"/>
    <x v="264"/>
    <s v="TRC"/>
    <n v="259707.35330027365"/>
    <n v="266710.25858842512"/>
    <n v="274914.82376130798"/>
  </r>
  <r>
    <s v="None"/>
    <x v="9"/>
    <x v="265"/>
    <s v="TRC"/>
    <n v="0"/>
    <n v="0"/>
    <n v="0"/>
  </r>
  <r>
    <s v="None"/>
    <x v="9"/>
    <x v="266"/>
    <s v="TRC"/>
    <n v="0"/>
    <n v="0"/>
    <n v="0"/>
  </r>
  <r>
    <s v="None"/>
    <x v="9"/>
    <x v="267"/>
    <s v="TRC"/>
    <n v="0"/>
    <n v="0"/>
    <n v="0"/>
  </r>
  <r>
    <s v="None"/>
    <x v="9"/>
    <x v="268"/>
    <s v="TRC"/>
    <n v="0"/>
    <n v="0"/>
    <n v="0"/>
  </r>
  <r>
    <s v="None"/>
    <x v="9"/>
    <x v="269"/>
    <s v="TRC"/>
    <n v="0"/>
    <n v="0"/>
    <n v="0"/>
  </r>
  <r>
    <s v="None"/>
    <x v="9"/>
    <x v="270"/>
    <s v="TRC"/>
    <n v="0"/>
    <n v="0"/>
    <n v="0"/>
  </r>
  <r>
    <s v="None"/>
    <x v="9"/>
    <x v="271"/>
    <s v="TRC"/>
    <n v="0"/>
    <n v="0"/>
    <n v="0"/>
  </r>
  <r>
    <s v="None"/>
    <x v="9"/>
    <x v="272"/>
    <s v="TRC"/>
    <n v="0"/>
    <n v="0"/>
    <n v="0"/>
  </r>
  <r>
    <s v="None"/>
    <x v="9"/>
    <x v="273"/>
    <s v="TRC"/>
    <n v="0"/>
    <n v="0"/>
    <n v="0"/>
  </r>
  <r>
    <s v="None"/>
    <x v="9"/>
    <x v="274"/>
    <s v="TRC"/>
    <n v="0"/>
    <n v="0"/>
    <n v="0"/>
  </r>
  <r>
    <s v="None"/>
    <x v="9"/>
    <x v="275"/>
    <s v="TRC"/>
    <n v="0"/>
    <n v="0"/>
    <n v="0"/>
  </r>
  <r>
    <s v="None"/>
    <x v="9"/>
    <x v="276"/>
    <s v="TRC"/>
    <n v="0"/>
    <n v="0"/>
    <n v="0"/>
  </r>
  <r>
    <s v="None"/>
    <x v="9"/>
    <x v="277"/>
    <s v="TRC"/>
    <n v="0"/>
    <n v="0"/>
    <n v="0"/>
  </r>
  <r>
    <s v="None"/>
    <x v="9"/>
    <x v="278"/>
    <s v="TRC"/>
    <n v="0"/>
    <n v="0"/>
    <n v="0"/>
  </r>
  <r>
    <s v="None"/>
    <x v="9"/>
    <x v="279"/>
    <s v="TRC"/>
    <n v="0"/>
    <n v="0"/>
    <n v="0"/>
  </r>
  <r>
    <s v="None"/>
    <x v="9"/>
    <x v="280"/>
    <s v="TRC"/>
    <n v="0"/>
    <n v="0"/>
    <n v="0"/>
  </r>
  <r>
    <s v="None"/>
    <x v="9"/>
    <x v="281"/>
    <s v="TRC"/>
    <n v="0"/>
    <n v="0"/>
    <n v="0"/>
  </r>
  <r>
    <s v="None"/>
    <x v="9"/>
    <x v="282"/>
    <s v="TRC"/>
    <n v="318708.43199999997"/>
    <n v="318708.43199999997"/>
    <n v="318708.43199999997"/>
  </r>
  <r>
    <s v="None"/>
    <x v="9"/>
    <x v="283"/>
    <s v="TRC"/>
    <n v="0"/>
    <n v="0"/>
    <n v="0"/>
  </r>
  <r>
    <s v="None"/>
    <x v="9"/>
    <x v="284"/>
    <s v="TRC"/>
    <n v="0"/>
    <n v="0"/>
    <n v="0"/>
  </r>
  <r>
    <s v="None"/>
    <x v="9"/>
    <x v="285"/>
    <s v="TRC"/>
    <n v="0"/>
    <n v="0"/>
    <n v="0"/>
  </r>
  <r>
    <s v="None"/>
    <x v="9"/>
    <x v="286"/>
    <s v="TRC"/>
    <n v="1579976.9579999999"/>
    <n v="1579976.9579999999"/>
    <n v="1579976.9579999999"/>
  </r>
  <r>
    <s v="None"/>
    <x v="9"/>
    <x v="287"/>
    <s v="TRC"/>
    <n v="0"/>
    <n v="0"/>
    <n v="0"/>
  </r>
  <r>
    <s v="None"/>
    <x v="9"/>
    <x v="288"/>
    <s v="TRC"/>
    <n v="0"/>
    <n v="0"/>
    <n v="0"/>
  </r>
  <r>
    <s v="None"/>
    <x v="9"/>
    <x v="289"/>
    <s v="TRC"/>
    <n v="0"/>
    <n v="0"/>
    <n v="0"/>
  </r>
  <r>
    <s v="None"/>
    <x v="9"/>
    <x v="290"/>
    <s v="TRC"/>
    <n v="3382873.4920288427"/>
    <n v="2940703.9703962873"/>
    <n v="2604101.1095104455"/>
  </r>
  <r>
    <s v="None"/>
    <x v="9"/>
    <x v="291"/>
    <s v="TRC"/>
    <n v="0"/>
    <n v="0"/>
    <n v="0"/>
  </r>
  <r>
    <s v="None"/>
    <x v="9"/>
    <x v="292"/>
    <s v="TRC"/>
    <n v="44886.613333333342"/>
    <n v="44886.613333333342"/>
    <n v="44886.613333333342"/>
  </r>
  <r>
    <s v="None"/>
    <x v="9"/>
    <x v="293"/>
    <s v="TRC"/>
    <n v="226880.00000000003"/>
    <n v="226880.00000000003"/>
    <n v="226880.00000000003"/>
  </r>
  <r>
    <s v="None"/>
    <x v="9"/>
    <x v="294"/>
    <s v="TRC"/>
    <n v="0"/>
    <n v="0"/>
    <n v="0"/>
  </r>
  <r>
    <s v="None"/>
    <x v="10"/>
    <x v="0"/>
    <s v="TRC"/>
    <n v="0"/>
    <n v="0"/>
    <n v="0"/>
  </r>
  <r>
    <s v="None"/>
    <x v="10"/>
    <x v="1"/>
    <s v="TRC"/>
    <n v="0"/>
    <n v="0"/>
    <n v="0"/>
  </r>
  <r>
    <s v="None"/>
    <x v="10"/>
    <x v="2"/>
    <s v="TRC"/>
    <n v="0"/>
    <n v="0"/>
    <n v="0"/>
  </r>
  <r>
    <s v="None"/>
    <x v="10"/>
    <x v="3"/>
    <s v="TRC"/>
    <n v="0"/>
    <n v="0"/>
    <n v="0"/>
  </r>
  <r>
    <s v="None"/>
    <x v="10"/>
    <x v="4"/>
    <s v="TRC"/>
    <n v="0"/>
    <n v="0"/>
    <n v="0"/>
  </r>
  <r>
    <s v="None"/>
    <x v="10"/>
    <x v="5"/>
    <s v="TRC"/>
    <n v="0"/>
    <n v="0"/>
    <n v="0"/>
  </r>
  <r>
    <s v="None"/>
    <x v="10"/>
    <x v="6"/>
    <s v="TRC"/>
    <n v="0"/>
    <n v="0"/>
    <n v="0"/>
  </r>
  <r>
    <s v="None"/>
    <x v="10"/>
    <x v="7"/>
    <s v="TRC"/>
    <n v="0"/>
    <n v="0"/>
    <n v="0"/>
  </r>
  <r>
    <s v="None"/>
    <x v="10"/>
    <x v="8"/>
    <s v="TRC"/>
    <n v="0"/>
    <n v="0"/>
    <n v="0"/>
  </r>
  <r>
    <s v="None"/>
    <x v="10"/>
    <x v="9"/>
    <s v="TRC"/>
    <n v="0"/>
    <n v="0"/>
    <n v="0"/>
  </r>
  <r>
    <s v="None"/>
    <x v="10"/>
    <x v="10"/>
    <s v="TRC"/>
    <n v="0"/>
    <n v="0"/>
    <n v="0"/>
  </r>
  <r>
    <s v="None"/>
    <x v="10"/>
    <x v="11"/>
    <s v="TRC"/>
    <n v="0"/>
    <n v="0"/>
    <n v="0"/>
  </r>
  <r>
    <s v="None"/>
    <x v="10"/>
    <x v="12"/>
    <s v="TRC"/>
    <n v="0"/>
    <n v="0"/>
    <n v="0"/>
  </r>
  <r>
    <s v="None"/>
    <x v="10"/>
    <x v="13"/>
    <s v="TRC"/>
    <n v="0"/>
    <n v="0"/>
    <n v="0"/>
  </r>
  <r>
    <s v="None"/>
    <x v="10"/>
    <x v="14"/>
    <s v="TRC"/>
    <n v="0"/>
    <n v="0"/>
    <n v="0"/>
  </r>
  <r>
    <s v="None"/>
    <x v="10"/>
    <x v="15"/>
    <s v="TRC"/>
    <n v="0"/>
    <n v="0"/>
    <n v="0"/>
  </r>
  <r>
    <s v="None"/>
    <x v="10"/>
    <x v="16"/>
    <s v="TRC"/>
    <n v="0"/>
    <n v="0"/>
    <n v="0"/>
  </r>
  <r>
    <s v="None"/>
    <x v="10"/>
    <x v="17"/>
    <s v="TRC"/>
    <n v="0"/>
    <n v="0"/>
    <n v="0"/>
  </r>
  <r>
    <s v="None"/>
    <x v="10"/>
    <x v="18"/>
    <s v="TRC"/>
    <n v="0"/>
    <n v="0"/>
    <n v="0"/>
  </r>
  <r>
    <s v="None"/>
    <x v="10"/>
    <x v="19"/>
    <s v="TRC"/>
    <n v="0"/>
    <n v="0"/>
    <n v="0"/>
  </r>
  <r>
    <s v="None"/>
    <x v="10"/>
    <x v="20"/>
    <s v="TRC"/>
    <n v="0"/>
    <n v="0"/>
    <n v="0"/>
  </r>
  <r>
    <s v="None"/>
    <x v="10"/>
    <x v="21"/>
    <s v="TRC"/>
    <n v="0"/>
    <n v="0"/>
    <n v="0"/>
  </r>
  <r>
    <s v="None"/>
    <x v="10"/>
    <x v="22"/>
    <s v="TRC"/>
    <n v="0"/>
    <n v="0"/>
    <n v="0"/>
  </r>
  <r>
    <s v="None"/>
    <x v="10"/>
    <x v="23"/>
    <s v="TRC"/>
    <n v="0"/>
    <n v="0"/>
    <n v="0"/>
  </r>
  <r>
    <s v="None"/>
    <x v="10"/>
    <x v="24"/>
    <s v="TRC"/>
    <n v="0"/>
    <n v="0"/>
    <n v="0"/>
  </r>
  <r>
    <s v="None"/>
    <x v="10"/>
    <x v="25"/>
    <s v="TRC"/>
    <n v="0"/>
    <n v="0"/>
    <n v="0"/>
  </r>
  <r>
    <s v="None"/>
    <x v="10"/>
    <x v="26"/>
    <s v="TRC"/>
    <n v="0"/>
    <n v="0"/>
    <n v="0"/>
  </r>
  <r>
    <s v="None"/>
    <x v="10"/>
    <x v="27"/>
    <s v="TRC"/>
    <n v="0"/>
    <n v="0"/>
    <n v="0"/>
  </r>
  <r>
    <s v="None"/>
    <x v="10"/>
    <x v="28"/>
    <s v="TRC"/>
    <n v="0"/>
    <n v="0"/>
    <n v="0"/>
  </r>
  <r>
    <s v="None"/>
    <x v="10"/>
    <x v="29"/>
    <s v="TRC"/>
    <n v="0"/>
    <n v="0"/>
    <n v="0"/>
  </r>
  <r>
    <s v="None"/>
    <x v="10"/>
    <x v="30"/>
    <s v="TRC"/>
    <n v="0"/>
    <n v="0"/>
    <n v="0"/>
  </r>
  <r>
    <s v="None"/>
    <x v="10"/>
    <x v="31"/>
    <s v="TRC"/>
    <n v="0"/>
    <n v="0"/>
    <n v="0"/>
  </r>
  <r>
    <s v="None"/>
    <x v="10"/>
    <x v="32"/>
    <s v="TRC"/>
    <n v="0"/>
    <n v="0"/>
    <n v="0"/>
  </r>
  <r>
    <s v="None"/>
    <x v="10"/>
    <x v="33"/>
    <s v="TRC"/>
    <n v="0"/>
    <n v="0"/>
    <n v="0"/>
  </r>
  <r>
    <s v="None"/>
    <x v="10"/>
    <x v="34"/>
    <s v="TRC"/>
    <n v="0"/>
    <n v="0"/>
    <n v="0"/>
  </r>
  <r>
    <s v="None"/>
    <x v="10"/>
    <x v="35"/>
    <s v="TRC"/>
    <n v="0"/>
    <n v="0"/>
    <n v="0"/>
  </r>
  <r>
    <s v="None"/>
    <x v="10"/>
    <x v="36"/>
    <s v="TRC"/>
    <n v="0"/>
    <n v="0"/>
    <n v="0"/>
  </r>
  <r>
    <s v="None"/>
    <x v="10"/>
    <x v="37"/>
    <s v="TRC"/>
    <n v="0"/>
    <n v="0"/>
    <n v="0"/>
  </r>
  <r>
    <s v="None"/>
    <x v="10"/>
    <x v="38"/>
    <s v="TRC"/>
    <n v="0"/>
    <n v="0"/>
    <n v="0"/>
  </r>
  <r>
    <s v="None"/>
    <x v="10"/>
    <x v="39"/>
    <s v="TRC"/>
    <n v="0"/>
    <n v="0"/>
    <n v="0"/>
  </r>
  <r>
    <s v="None"/>
    <x v="10"/>
    <x v="40"/>
    <s v="TRC"/>
    <n v="0"/>
    <n v="0"/>
    <n v="0"/>
  </r>
  <r>
    <s v="None"/>
    <x v="10"/>
    <x v="41"/>
    <s v="TRC"/>
    <n v="0"/>
    <n v="0"/>
    <n v="0"/>
  </r>
  <r>
    <s v="None"/>
    <x v="10"/>
    <x v="42"/>
    <s v="TRC"/>
    <n v="0"/>
    <n v="0"/>
    <n v="0"/>
  </r>
  <r>
    <s v="None"/>
    <x v="10"/>
    <x v="43"/>
    <s v="TRC"/>
    <n v="0"/>
    <n v="0"/>
    <n v="0"/>
  </r>
  <r>
    <s v="None"/>
    <x v="10"/>
    <x v="44"/>
    <s v="TRC"/>
    <n v="0"/>
    <n v="0"/>
    <n v="0"/>
  </r>
  <r>
    <s v="None"/>
    <x v="10"/>
    <x v="45"/>
    <s v="TRC"/>
    <n v="0"/>
    <n v="0"/>
    <n v="0"/>
  </r>
  <r>
    <s v="None"/>
    <x v="10"/>
    <x v="46"/>
    <s v="TRC"/>
    <n v="0"/>
    <n v="0"/>
    <n v="0"/>
  </r>
  <r>
    <s v="None"/>
    <x v="10"/>
    <x v="47"/>
    <s v="TRC"/>
    <n v="0"/>
    <n v="0"/>
    <n v="0"/>
  </r>
  <r>
    <s v="None"/>
    <x v="10"/>
    <x v="48"/>
    <s v="TRC"/>
    <n v="0"/>
    <n v="0"/>
    <n v="0"/>
  </r>
  <r>
    <s v="None"/>
    <x v="10"/>
    <x v="49"/>
    <s v="TRC"/>
    <n v="0"/>
    <n v="0"/>
    <n v="0"/>
  </r>
  <r>
    <s v="None"/>
    <x v="10"/>
    <x v="50"/>
    <s v="TRC"/>
    <n v="0"/>
    <n v="0"/>
    <n v="0"/>
  </r>
  <r>
    <s v="None"/>
    <x v="10"/>
    <x v="51"/>
    <s v="TRC"/>
    <n v="0"/>
    <n v="0"/>
    <n v="0"/>
  </r>
  <r>
    <s v="None"/>
    <x v="10"/>
    <x v="52"/>
    <s v="TRC"/>
    <n v="0"/>
    <n v="0"/>
    <n v="0"/>
  </r>
  <r>
    <s v="None"/>
    <x v="10"/>
    <x v="53"/>
    <s v="TRC"/>
    <n v="0"/>
    <n v="0"/>
    <n v="0"/>
  </r>
  <r>
    <s v="None"/>
    <x v="10"/>
    <x v="54"/>
    <s v="TRC"/>
    <n v="0"/>
    <n v="0"/>
    <n v="0"/>
  </r>
  <r>
    <s v="None"/>
    <x v="10"/>
    <x v="55"/>
    <s v="TRC"/>
    <n v="0"/>
    <n v="0"/>
    <n v="0"/>
  </r>
  <r>
    <s v="None"/>
    <x v="10"/>
    <x v="56"/>
    <s v="TRC"/>
    <n v="0"/>
    <n v="0"/>
    <n v="0"/>
  </r>
  <r>
    <s v="None"/>
    <x v="10"/>
    <x v="57"/>
    <s v="TRC"/>
    <n v="0"/>
    <n v="0"/>
    <n v="0"/>
  </r>
  <r>
    <s v="None"/>
    <x v="10"/>
    <x v="58"/>
    <s v="TRC"/>
    <n v="0"/>
    <n v="0"/>
    <n v="0"/>
  </r>
  <r>
    <s v="None"/>
    <x v="10"/>
    <x v="59"/>
    <s v="TRC"/>
    <n v="0"/>
    <n v="0"/>
    <n v="0"/>
  </r>
  <r>
    <s v="None"/>
    <x v="10"/>
    <x v="60"/>
    <s v="TRC"/>
    <n v="0"/>
    <n v="0"/>
    <n v="0"/>
  </r>
  <r>
    <s v="None"/>
    <x v="10"/>
    <x v="61"/>
    <s v="TRC"/>
    <n v="0"/>
    <n v="0"/>
    <n v="0"/>
  </r>
  <r>
    <s v="None"/>
    <x v="10"/>
    <x v="62"/>
    <s v="TRC"/>
    <n v="0"/>
    <n v="0"/>
    <n v="0"/>
  </r>
  <r>
    <s v="None"/>
    <x v="10"/>
    <x v="63"/>
    <s v="TRC"/>
    <n v="0"/>
    <n v="0"/>
    <n v="0"/>
  </r>
  <r>
    <s v="None"/>
    <x v="10"/>
    <x v="64"/>
    <s v="TRC"/>
    <n v="0"/>
    <n v="0"/>
    <n v="0"/>
  </r>
  <r>
    <s v="None"/>
    <x v="10"/>
    <x v="65"/>
    <s v="TRC"/>
    <n v="0"/>
    <n v="0"/>
    <n v="0"/>
  </r>
  <r>
    <s v="None"/>
    <x v="10"/>
    <x v="66"/>
    <s v="TRC"/>
    <n v="0"/>
    <n v="0"/>
    <n v="0"/>
  </r>
  <r>
    <s v="None"/>
    <x v="10"/>
    <x v="67"/>
    <s v="TRC"/>
    <n v="0"/>
    <n v="0"/>
    <n v="0"/>
  </r>
  <r>
    <s v="None"/>
    <x v="10"/>
    <x v="68"/>
    <s v="TRC"/>
    <n v="0"/>
    <n v="0"/>
    <n v="0"/>
  </r>
  <r>
    <s v="None"/>
    <x v="10"/>
    <x v="69"/>
    <s v="TRC"/>
    <n v="0"/>
    <n v="0"/>
    <n v="0"/>
  </r>
  <r>
    <s v="None"/>
    <x v="10"/>
    <x v="70"/>
    <s v="TRC"/>
    <n v="0"/>
    <n v="0"/>
    <n v="0"/>
  </r>
  <r>
    <s v="None"/>
    <x v="10"/>
    <x v="71"/>
    <s v="TRC"/>
    <n v="0"/>
    <n v="0"/>
    <n v="0"/>
  </r>
  <r>
    <s v="None"/>
    <x v="10"/>
    <x v="72"/>
    <s v="TRC"/>
    <n v="0"/>
    <n v="0"/>
    <n v="0"/>
  </r>
  <r>
    <s v="None"/>
    <x v="10"/>
    <x v="73"/>
    <s v="TRC"/>
    <n v="0"/>
    <n v="0"/>
    <n v="0"/>
  </r>
  <r>
    <s v="None"/>
    <x v="10"/>
    <x v="74"/>
    <s v="TRC"/>
    <n v="0"/>
    <n v="0"/>
    <n v="0"/>
  </r>
  <r>
    <s v="None"/>
    <x v="10"/>
    <x v="75"/>
    <s v="TRC"/>
    <n v="0"/>
    <n v="0"/>
    <n v="0"/>
  </r>
  <r>
    <s v="None"/>
    <x v="10"/>
    <x v="76"/>
    <s v="TRC"/>
    <n v="0"/>
    <n v="0"/>
    <n v="0"/>
  </r>
  <r>
    <s v="None"/>
    <x v="10"/>
    <x v="77"/>
    <s v="TRC"/>
    <n v="0"/>
    <n v="0"/>
    <n v="0"/>
  </r>
  <r>
    <s v="None"/>
    <x v="10"/>
    <x v="78"/>
    <s v="TRC"/>
    <n v="0"/>
    <n v="0"/>
    <n v="0"/>
  </r>
  <r>
    <s v="None"/>
    <x v="10"/>
    <x v="79"/>
    <s v="TRC"/>
    <n v="0"/>
    <n v="0"/>
    <n v="0"/>
  </r>
  <r>
    <s v="None"/>
    <x v="10"/>
    <x v="80"/>
    <s v="TRC"/>
    <n v="0"/>
    <n v="0"/>
    <n v="0"/>
  </r>
  <r>
    <s v="None"/>
    <x v="10"/>
    <x v="81"/>
    <s v="TRC"/>
    <n v="0"/>
    <n v="0"/>
    <n v="0"/>
  </r>
  <r>
    <s v="None"/>
    <x v="10"/>
    <x v="82"/>
    <s v="TRC"/>
    <n v="0"/>
    <n v="0"/>
    <n v="0"/>
  </r>
  <r>
    <s v="None"/>
    <x v="10"/>
    <x v="83"/>
    <s v="TRC"/>
    <n v="0"/>
    <n v="0"/>
    <n v="0"/>
  </r>
  <r>
    <s v="None"/>
    <x v="10"/>
    <x v="84"/>
    <s v="TRC"/>
    <n v="0"/>
    <n v="0"/>
    <n v="0"/>
  </r>
  <r>
    <s v="None"/>
    <x v="10"/>
    <x v="85"/>
    <s v="TRC"/>
    <n v="0"/>
    <n v="0"/>
    <n v="0"/>
  </r>
  <r>
    <s v="None"/>
    <x v="10"/>
    <x v="86"/>
    <s v="TRC"/>
    <n v="0"/>
    <n v="0"/>
    <n v="0"/>
  </r>
  <r>
    <s v="None"/>
    <x v="10"/>
    <x v="87"/>
    <s v="TRC"/>
    <n v="0"/>
    <n v="0"/>
    <n v="0"/>
  </r>
  <r>
    <s v="None"/>
    <x v="10"/>
    <x v="88"/>
    <s v="TRC"/>
    <n v="0"/>
    <n v="0"/>
    <n v="0"/>
  </r>
  <r>
    <s v="None"/>
    <x v="10"/>
    <x v="89"/>
    <s v="TRC"/>
    <n v="0"/>
    <n v="0"/>
    <n v="0"/>
  </r>
  <r>
    <s v="None"/>
    <x v="10"/>
    <x v="90"/>
    <s v="TRC"/>
    <n v="0"/>
    <n v="0"/>
    <n v="0"/>
  </r>
  <r>
    <s v="None"/>
    <x v="10"/>
    <x v="91"/>
    <s v="TRC"/>
    <n v="0"/>
    <n v="0"/>
    <n v="0"/>
  </r>
  <r>
    <s v="None"/>
    <x v="10"/>
    <x v="92"/>
    <s v="TRC"/>
    <n v="0"/>
    <n v="0"/>
    <n v="0"/>
  </r>
  <r>
    <s v="None"/>
    <x v="10"/>
    <x v="93"/>
    <s v="TRC"/>
    <n v="0"/>
    <n v="0"/>
    <n v="0"/>
  </r>
  <r>
    <s v="None"/>
    <x v="10"/>
    <x v="94"/>
    <s v="TRC"/>
    <n v="0"/>
    <n v="0"/>
    <n v="0"/>
  </r>
  <r>
    <s v="None"/>
    <x v="10"/>
    <x v="95"/>
    <s v="TRC"/>
    <n v="0"/>
    <n v="0"/>
    <n v="0"/>
  </r>
  <r>
    <s v="None"/>
    <x v="10"/>
    <x v="96"/>
    <s v="TRC"/>
    <n v="0"/>
    <n v="0"/>
    <n v="0"/>
  </r>
  <r>
    <s v="None"/>
    <x v="10"/>
    <x v="97"/>
    <s v="TRC"/>
    <n v="0"/>
    <n v="0"/>
    <n v="0"/>
  </r>
  <r>
    <s v="None"/>
    <x v="10"/>
    <x v="98"/>
    <s v="TRC"/>
    <n v="0"/>
    <n v="0"/>
    <n v="0"/>
  </r>
  <r>
    <s v="None"/>
    <x v="10"/>
    <x v="99"/>
    <s v="TRC"/>
    <n v="0"/>
    <n v="0"/>
    <n v="0"/>
  </r>
  <r>
    <s v="None"/>
    <x v="10"/>
    <x v="100"/>
    <s v="TRC"/>
    <n v="0"/>
    <n v="0"/>
    <n v="0"/>
  </r>
  <r>
    <s v="None"/>
    <x v="10"/>
    <x v="101"/>
    <s v="TRC"/>
    <n v="0"/>
    <n v="0"/>
    <n v="0"/>
  </r>
  <r>
    <s v="None"/>
    <x v="10"/>
    <x v="102"/>
    <s v="TRC"/>
    <n v="0"/>
    <n v="0"/>
    <n v="0"/>
  </r>
  <r>
    <s v="None"/>
    <x v="10"/>
    <x v="103"/>
    <s v="TRC"/>
    <n v="0"/>
    <n v="0"/>
    <n v="0"/>
  </r>
  <r>
    <s v="None"/>
    <x v="10"/>
    <x v="104"/>
    <s v="TRC"/>
    <n v="0"/>
    <n v="0"/>
    <n v="0"/>
  </r>
  <r>
    <s v="None"/>
    <x v="10"/>
    <x v="105"/>
    <s v="TRC"/>
    <n v="0"/>
    <n v="0"/>
    <n v="0"/>
  </r>
  <r>
    <s v="None"/>
    <x v="10"/>
    <x v="106"/>
    <s v="TRC"/>
    <n v="0"/>
    <n v="0"/>
    <n v="0"/>
  </r>
  <r>
    <s v="None"/>
    <x v="10"/>
    <x v="107"/>
    <s v="TRC"/>
    <n v="0"/>
    <n v="0"/>
    <n v="0"/>
  </r>
  <r>
    <s v="None"/>
    <x v="10"/>
    <x v="108"/>
    <s v="TRC"/>
    <n v="0"/>
    <n v="0"/>
    <n v="0"/>
  </r>
  <r>
    <s v="None"/>
    <x v="10"/>
    <x v="109"/>
    <s v="TRC"/>
    <n v="0"/>
    <n v="0"/>
    <n v="0"/>
  </r>
  <r>
    <s v="None"/>
    <x v="10"/>
    <x v="110"/>
    <s v="TRC"/>
    <n v="0"/>
    <n v="0"/>
    <n v="0"/>
  </r>
  <r>
    <s v="None"/>
    <x v="10"/>
    <x v="111"/>
    <s v="TRC"/>
    <n v="0"/>
    <n v="0"/>
    <n v="0"/>
  </r>
  <r>
    <s v="None"/>
    <x v="10"/>
    <x v="112"/>
    <s v="TRC"/>
    <n v="0"/>
    <n v="0"/>
    <n v="0"/>
  </r>
  <r>
    <s v="None"/>
    <x v="10"/>
    <x v="113"/>
    <s v="TRC"/>
    <n v="0"/>
    <n v="0"/>
    <n v="0"/>
  </r>
  <r>
    <s v="None"/>
    <x v="10"/>
    <x v="114"/>
    <s v="TRC"/>
    <n v="0"/>
    <n v="0"/>
    <n v="0"/>
  </r>
  <r>
    <s v="None"/>
    <x v="10"/>
    <x v="115"/>
    <s v="TRC"/>
    <n v="0"/>
    <n v="0"/>
    <n v="0"/>
  </r>
  <r>
    <s v="None"/>
    <x v="10"/>
    <x v="116"/>
    <s v="TRC"/>
    <n v="0"/>
    <n v="0"/>
    <n v="0"/>
  </r>
  <r>
    <s v="None"/>
    <x v="10"/>
    <x v="117"/>
    <s v="TRC"/>
    <n v="0"/>
    <n v="0"/>
    <n v="0"/>
  </r>
  <r>
    <s v="None"/>
    <x v="10"/>
    <x v="118"/>
    <s v="TRC"/>
    <n v="0"/>
    <n v="0"/>
    <n v="0"/>
  </r>
  <r>
    <s v="None"/>
    <x v="10"/>
    <x v="119"/>
    <s v="TRC"/>
    <n v="0"/>
    <n v="0"/>
    <n v="0"/>
  </r>
  <r>
    <s v="None"/>
    <x v="10"/>
    <x v="120"/>
    <s v="TRC"/>
    <n v="0"/>
    <n v="0"/>
    <n v="0"/>
  </r>
  <r>
    <s v="None"/>
    <x v="10"/>
    <x v="121"/>
    <s v="TRC"/>
    <n v="0"/>
    <n v="0"/>
    <n v="0"/>
  </r>
  <r>
    <s v="None"/>
    <x v="10"/>
    <x v="122"/>
    <s v="TRC"/>
    <n v="0"/>
    <n v="0"/>
    <n v="0"/>
  </r>
  <r>
    <s v="None"/>
    <x v="10"/>
    <x v="123"/>
    <s v="TRC"/>
    <n v="0"/>
    <n v="0"/>
    <n v="0"/>
  </r>
  <r>
    <s v="None"/>
    <x v="10"/>
    <x v="124"/>
    <s v="TRC"/>
    <n v="0"/>
    <n v="0"/>
    <n v="0"/>
  </r>
  <r>
    <s v="None"/>
    <x v="10"/>
    <x v="125"/>
    <s v="TRC"/>
    <n v="0"/>
    <n v="0"/>
    <n v="0"/>
  </r>
  <r>
    <s v="None"/>
    <x v="10"/>
    <x v="126"/>
    <s v="TRC"/>
    <n v="0"/>
    <n v="0"/>
    <n v="0"/>
  </r>
  <r>
    <s v="None"/>
    <x v="10"/>
    <x v="127"/>
    <s v="TRC"/>
    <n v="0"/>
    <n v="0"/>
    <n v="0"/>
  </r>
  <r>
    <s v="None"/>
    <x v="10"/>
    <x v="128"/>
    <s v="TRC"/>
    <n v="0"/>
    <n v="0"/>
    <n v="0"/>
  </r>
  <r>
    <s v="None"/>
    <x v="10"/>
    <x v="129"/>
    <s v="TRC"/>
    <n v="0"/>
    <n v="0"/>
    <n v="0"/>
  </r>
  <r>
    <s v="None"/>
    <x v="10"/>
    <x v="130"/>
    <s v="TRC"/>
    <n v="0"/>
    <n v="0"/>
    <n v="0"/>
  </r>
  <r>
    <s v="None"/>
    <x v="10"/>
    <x v="131"/>
    <s v="TRC"/>
    <n v="0"/>
    <n v="0"/>
    <n v="0"/>
  </r>
  <r>
    <s v="None"/>
    <x v="10"/>
    <x v="132"/>
    <s v="TRC"/>
    <n v="0"/>
    <n v="0"/>
    <n v="0"/>
  </r>
  <r>
    <s v="None"/>
    <x v="10"/>
    <x v="133"/>
    <s v="TRC"/>
    <n v="0"/>
    <n v="0"/>
    <n v="0"/>
  </r>
  <r>
    <s v="None"/>
    <x v="10"/>
    <x v="134"/>
    <s v="TRC"/>
    <n v="0"/>
    <n v="0"/>
    <n v="0"/>
  </r>
  <r>
    <s v="None"/>
    <x v="10"/>
    <x v="135"/>
    <s v="TRC"/>
    <n v="0"/>
    <n v="0"/>
    <n v="0"/>
  </r>
  <r>
    <s v="None"/>
    <x v="10"/>
    <x v="136"/>
    <s v="TRC"/>
    <n v="0"/>
    <n v="0"/>
    <n v="0"/>
  </r>
  <r>
    <s v="None"/>
    <x v="10"/>
    <x v="137"/>
    <s v="TRC"/>
    <n v="0"/>
    <n v="0"/>
    <n v="0"/>
  </r>
  <r>
    <s v="None"/>
    <x v="10"/>
    <x v="138"/>
    <s v="TRC"/>
    <n v="0"/>
    <n v="0"/>
    <n v="0"/>
  </r>
  <r>
    <s v="None"/>
    <x v="10"/>
    <x v="139"/>
    <s v="TRC"/>
    <n v="0"/>
    <n v="0"/>
    <n v="0"/>
  </r>
  <r>
    <s v="None"/>
    <x v="10"/>
    <x v="140"/>
    <s v="TRC"/>
    <n v="0"/>
    <n v="0"/>
    <n v="0"/>
  </r>
  <r>
    <s v="None"/>
    <x v="10"/>
    <x v="141"/>
    <s v="TRC"/>
    <n v="0"/>
    <n v="0"/>
    <n v="0"/>
  </r>
  <r>
    <s v="None"/>
    <x v="10"/>
    <x v="142"/>
    <s v="TRC"/>
    <n v="0"/>
    <n v="0"/>
    <n v="0"/>
  </r>
  <r>
    <s v="None"/>
    <x v="10"/>
    <x v="143"/>
    <s v="TRC"/>
    <n v="0"/>
    <n v="0"/>
    <n v="0"/>
  </r>
  <r>
    <s v="None"/>
    <x v="10"/>
    <x v="144"/>
    <s v="TRC"/>
    <n v="0"/>
    <n v="0"/>
    <n v="0"/>
  </r>
  <r>
    <s v="None"/>
    <x v="10"/>
    <x v="145"/>
    <s v="TRC"/>
    <n v="0"/>
    <n v="0"/>
    <n v="0"/>
  </r>
  <r>
    <s v="None"/>
    <x v="10"/>
    <x v="146"/>
    <s v="TRC"/>
    <n v="0"/>
    <n v="0"/>
    <n v="0"/>
  </r>
  <r>
    <s v="None"/>
    <x v="10"/>
    <x v="147"/>
    <s v="TRC"/>
    <n v="0"/>
    <n v="0"/>
    <n v="0"/>
  </r>
  <r>
    <s v="None"/>
    <x v="10"/>
    <x v="148"/>
    <s v="TRC"/>
    <n v="0"/>
    <n v="0"/>
    <n v="0"/>
  </r>
  <r>
    <s v="None"/>
    <x v="10"/>
    <x v="149"/>
    <s v="TRC"/>
    <n v="0"/>
    <n v="0"/>
    <n v="0"/>
  </r>
  <r>
    <s v="None"/>
    <x v="10"/>
    <x v="150"/>
    <s v="TRC"/>
    <n v="0"/>
    <n v="0"/>
    <n v="0"/>
  </r>
  <r>
    <s v="None"/>
    <x v="10"/>
    <x v="151"/>
    <s v="TRC"/>
    <n v="0"/>
    <n v="0"/>
    <n v="0"/>
  </r>
  <r>
    <s v="None"/>
    <x v="10"/>
    <x v="152"/>
    <s v="TRC"/>
    <n v="0"/>
    <n v="0"/>
    <n v="0"/>
  </r>
  <r>
    <s v="None"/>
    <x v="10"/>
    <x v="153"/>
    <s v="TRC"/>
    <n v="0"/>
    <n v="0"/>
    <n v="0"/>
  </r>
  <r>
    <s v="None"/>
    <x v="10"/>
    <x v="154"/>
    <s v="TRC"/>
    <n v="0"/>
    <n v="0"/>
    <n v="0"/>
  </r>
  <r>
    <s v="None"/>
    <x v="10"/>
    <x v="155"/>
    <s v="TRC"/>
    <n v="0"/>
    <n v="0"/>
    <n v="0"/>
  </r>
  <r>
    <s v="None"/>
    <x v="10"/>
    <x v="156"/>
    <s v="TRC"/>
    <n v="0"/>
    <n v="0"/>
    <n v="0"/>
  </r>
  <r>
    <s v="None"/>
    <x v="10"/>
    <x v="157"/>
    <s v="TRC"/>
    <n v="0"/>
    <n v="0"/>
    <n v="0"/>
  </r>
  <r>
    <s v="None"/>
    <x v="10"/>
    <x v="158"/>
    <s v="TRC"/>
    <n v="0"/>
    <n v="0"/>
    <n v="0"/>
  </r>
  <r>
    <s v="None"/>
    <x v="10"/>
    <x v="159"/>
    <s v="TRC"/>
    <n v="0"/>
    <n v="0"/>
    <n v="0"/>
  </r>
  <r>
    <s v="None"/>
    <x v="10"/>
    <x v="160"/>
    <s v="TRC"/>
    <n v="0"/>
    <n v="0"/>
    <n v="0"/>
  </r>
  <r>
    <s v="None"/>
    <x v="10"/>
    <x v="161"/>
    <s v="TRC"/>
    <n v="0"/>
    <n v="0"/>
    <n v="0"/>
  </r>
  <r>
    <s v="None"/>
    <x v="10"/>
    <x v="162"/>
    <s v="TRC"/>
    <n v="0"/>
    <n v="0"/>
    <n v="0"/>
  </r>
  <r>
    <s v="None"/>
    <x v="10"/>
    <x v="163"/>
    <s v="TRC"/>
    <n v="0"/>
    <n v="0"/>
    <n v="0"/>
  </r>
  <r>
    <s v="None"/>
    <x v="10"/>
    <x v="164"/>
    <s v="TRC"/>
    <n v="0"/>
    <n v="0"/>
    <n v="0"/>
  </r>
  <r>
    <s v="None"/>
    <x v="10"/>
    <x v="165"/>
    <s v="TRC"/>
    <n v="0"/>
    <n v="0"/>
    <n v="0"/>
  </r>
  <r>
    <s v="None"/>
    <x v="10"/>
    <x v="166"/>
    <s v="TRC"/>
    <n v="0"/>
    <n v="0"/>
    <n v="0"/>
  </r>
  <r>
    <s v="None"/>
    <x v="10"/>
    <x v="167"/>
    <s v="TRC"/>
    <n v="0"/>
    <n v="0"/>
    <n v="0"/>
  </r>
  <r>
    <s v="None"/>
    <x v="10"/>
    <x v="168"/>
    <s v="TRC"/>
    <n v="0"/>
    <n v="0"/>
    <n v="0"/>
  </r>
  <r>
    <s v="None"/>
    <x v="10"/>
    <x v="169"/>
    <s v="TRC"/>
    <n v="0"/>
    <n v="0"/>
    <n v="0"/>
  </r>
  <r>
    <s v="None"/>
    <x v="10"/>
    <x v="170"/>
    <s v="TRC"/>
    <n v="0"/>
    <n v="0"/>
    <n v="0"/>
  </r>
  <r>
    <s v="None"/>
    <x v="10"/>
    <x v="171"/>
    <s v="TRC"/>
    <n v="0"/>
    <n v="0"/>
    <n v="0"/>
  </r>
  <r>
    <s v="None"/>
    <x v="10"/>
    <x v="172"/>
    <s v="TRC"/>
    <n v="0"/>
    <n v="0"/>
    <n v="0"/>
  </r>
  <r>
    <s v="None"/>
    <x v="10"/>
    <x v="173"/>
    <s v="TRC"/>
    <n v="0"/>
    <n v="0"/>
    <n v="0"/>
  </r>
  <r>
    <s v="None"/>
    <x v="10"/>
    <x v="174"/>
    <s v="TRC"/>
    <n v="0"/>
    <n v="0"/>
    <n v="0"/>
  </r>
  <r>
    <s v="None"/>
    <x v="10"/>
    <x v="175"/>
    <s v="TRC"/>
    <n v="0"/>
    <n v="0"/>
    <n v="0"/>
  </r>
  <r>
    <s v="None"/>
    <x v="10"/>
    <x v="176"/>
    <s v="TRC"/>
    <n v="0"/>
    <n v="0"/>
    <n v="0"/>
  </r>
  <r>
    <s v="None"/>
    <x v="10"/>
    <x v="177"/>
    <s v="TRC"/>
    <n v="0"/>
    <n v="0"/>
    <n v="0"/>
  </r>
  <r>
    <s v="None"/>
    <x v="10"/>
    <x v="178"/>
    <s v="TRC"/>
    <n v="0"/>
    <n v="0"/>
    <n v="0"/>
  </r>
  <r>
    <s v="None"/>
    <x v="10"/>
    <x v="179"/>
    <s v="TRC"/>
    <n v="0"/>
    <n v="0"/>
    <n v="0"/>
  </r>
  <r>
    <s v="None"/>
    <x v="10"/>
    <x v="180"/>
    <s v="TRC"/>
    <n v="0"/>
    <n v="0"/>
    <n v="0"/>
  </r>
  <r>
    <s v="None"/>
    <x v="10"/>
    <x v="181"/>
    <s v="TRC"/>
    <n v="0"/>
    <n v="0"/>
    <n v="0"/>
  </r>
  <r>
    <s v="None"/>
    <x v="10"/>
    <x v="182"/>
    <s v="TRC"/>
    <n v="0"/>
    <n v="0"/>
    <n v="0"/>
  </r>
  <r>
    <s v="None"/>
    <x v="10"/>
    <x v="183"/>
    <s v="TRC"/>
    <n v="0"/>
    <n v="0"/>
    <n v="0"/>
  </r>
  <r>
    <s v="None"/>
    <x v="10"/>
    <x v="184"/>
    <s v="TRC"/>
    <n v="0"/>
    <n v="0"/>
    <n v="0"/>
  </r>
  <r>
    <s v="None"/>
    <x v="10"/>
    <x v="185"/>
    <s v="TRC"/>
    <n v="0"/>
    <n v="0"/>
    <n v="0"/>
  </r>
  <r>
    <s v="None"/>
    <x v="10"/>
    <x v="186"/>
    <s v="TRC"/>
    <n v="0"/>
    <n v="0"/>
    <n v="0"/>
  </r>
  <r>
    <s v="None"/>
    <x v="10"/>
    <x v="187"/>
    <s v="TRC"/>
    <n v="0"/>
    <n v="0"/>
    <n v="0"/>
  </r>
  <r>
    <s v="None"/>
    <x v="10"/>
    <x v="188"/>
    <s v="TRC"/>
    <n v="0"/>
    <n v="0"/>
    <n v="0"/>
  </r>
  <r>
    <s v="None"/>
    <x v="10"/>
    <x v="189"/>
    <s v="TRC"/>
    <n v="0"/>
    <n v="0"/>
    <n v="0"/>
  </r>
  <r>
    <s v="None"/>
    <x v="10"/>
    <x v="190"/>
    <s v="TRC"/>
    <n v="0"/>
    <n v="0"/>
    <n v="0"/>
  </r>
  <r>
    <s v="None"/>
    <x v="10"/>
    <x v="191"/>
    <s v="TRC"/>
    <n v="0"/>
    <n v="0"/>
    <n v="0"/>
  </r>
  <r>
    <s v="None"/>
    <x v="10"/>
    <x v="192"/>
    <s v="TRC"/>
    <n v="0"/>
    <n v="0"/>
    <n v="0"/>
  </r>
  <r>
    <s v="None"/>
    <x v="10"/>
    <x v="193"/>
    <s v="TRC"/>
    <n v="0"/>
    <n v="0"/>
    <n v="0"/>
  </r>
  <r>
    <s v="None"/>
    <x v="10"/>
    <x v="194"/>
    <s v="TRC"/>
    <n v="0"/>
    <n v="0"/>
    <n v="0"/>
  </r>
  <r>
    <s v="None"/>
    <x v="10"/>
    <x v="195"/>
    <s v="TRC"/>
    <n v="0"/>
    <n v="0"/>
    <n v="0"/>
  </r>
  <r>
    <s v="None"/>
    <x v="10"/>
    <x v="196"/>
    <s v="TRC"/>
    <n v="0"/>
    <n v="0"/>
    <n v="0"/>
  </r>
  <r>
    <s v="None"/>
    <x v="10"/>
    <x v="197"/>
    <s v="TRC"/>
    <n v="0"/>
    <n v="0"/>
    <n v="0"/>
  </r>
  <r>
    <s v="None"/>
    <x v="10"/>
    <x v="198"/>
    <s v="TRC"/>
    <n v="0"/>
    <n v="0"/>
    <n v="0"/>
  </r>
  <r>
    <s v="None"/>
    <x v="10"/>
    <x v="199"/>
    <s v="TRC"/>
    <n v="0"/>
    <n v="0"/>
    <n v="0"/>
  </r>
  <r>
    <s v="None"/>
    <x v="10"/>
    <x v="200"/>
    <s v="TRC"/>
    <n v="0"/>
    <n v="0"/>
    <n v="0"/>
  </r>
  <r>
    <s v="None"/>
    <x v="10"/>
    <x v="201"/>
    <s v="TRC"/>
    <n v="0"/>
    <n v="0"/>
    <n v="0"/>
  </r>
  <r>
    <s v="None"/>
    <x v="10"/>
    <x v="202"/>
    <s v="TRC"/>
    <n v="0"/>
    <n v="0"/>
    <n v="0"/>
  </r>
  <r>
    <s v="None"/>
    <x v="10"/>
    <x v="203"/>
    <s v="TRC"/>
    <n v="0"/>
    <n v="0"/>
    <n v="0"/>
  </r>
  <r>
    <s v="None"/>
    <x v="10"/>
    <x v="204"/>
    <s v="TRC"/>
    <n v="0"/>
    <n v="0"/>
    <n v="0"/>
  </r>
  <r>
    <s v="None"/>
    <x v="10"/>
    <x v="205"/>
    <s v="TRC"/>
    <n v="0"/>
    <n v="0"/>
    <n v="0"/>
  </r>
  <r>
    <s v="None"/>
    <x v="10"/>
    <x v="206"/>
    <s v="TRC"/>
    <n v="0"/>
    <n v="0"/>
    <n v="0"/>
  </r>
  <r>
    <s v="None"/>
    <x v="10"/>
    <x v="207"/>
    <s v="TRC"/>
    <n v="0"/>
    <n v="0"/>
    <n v="0"/>
  </r>
  <r>
    <s v="None"/>
    <x v="10"/>
    <x v="208"/>
    <s v="TRC"/>
    <n v="0"/>
    <n v="0"/>
    <n v="0"/>
  </r>
  <r>
    <s v="None"/>
    <x v="10"/>
    <x v="209"/>
    <s v="TRC"/>
    <n v="0"/>
    <n v="0"/>
    <n v="0"/>
  </r>
  <r>
    <s v="None"/>
    <x v="10"/>
    <x v="210"/>
    <s v="TRC"/>
    <n v="0"/>
    <n v="0"/>
    <n v="0"/>
  </r>
  <r>
    <s v="None"/>
    <x v="10"/>
    <x v="211"/>
    <s v="TRC"/>
    <n v="0"/>
    <n v="0"/>
    <n v="0"/>
  </r>
  <r>
    <s v="None"/>
    <x v="10"/>
    <x v="212"/>
    <s v="TRC"/>
    <n v="0"/>
    <n v="0"/>
    <n v="0"/>
  </r>
  <r>
    <s v="None"/>
    <x v="10"/>
    <x v="213"/>
    <s v="TRC"/>
    <n v="0"/>
    <n v="0"/>
    <n v="0"/>
  </r>
  <r>
    <s v="None"/>
    <x v="10"/>
    <x v="214"/>
    <s v="TRC"/>
    <n v="0"/>
    <n v="0"/>
    <n v="0"/>
  </r>
  <r>
    <s v="None"/>
    <x v="10"/>
    <x v="215"/>
    <s v="TRC"/>
    <n v="0"/>
    <n v="0"/>
    <n v="0"/>
  </r>
  <r>
    <s v="None"/>
    <x v="10"/>
    <x v="216"/>
    <s v="TRC"/>
    <n v="0"/>
    <n v="0"/>
    <n v="0"/>
  </r>
  <r>
    <s v="None"/>
    <x v="10"/>
    <x v="217"/>
    <s v="TRC"/>
    <n v="0"/>
    <n v="0"/>
    <n v="0"/>
  </r>
  <r>
    <s v="None"/>
    <x v="10"/>
    <x v="218"/>
    <s v="TRC"/>
    <n v="0"/>
    <n v="0"/>
    <n v="0"/>
  </r>
  <r>
    <s v="None"/>
    <x v="10"/>
    <x v="219"/>
    <s v="TRC"/>
    <n v="0"/>
    <n v="0"/>
    <n v="0"/>
  </r>
  <r>
    <s v="None"/>
    <x v="10"/>
    <x v="220"/>
    <s v="TRC"/>
    <n v="0"/>
    <n v="0"/>
    <n v="0"/>
  </r>
  <r>
    <s v="None"/>
    <x v="10"/>
    <x v="221"/>
    <s v="TRC"/>
    <n v="0"/>
    <n v="0"/>
    <n v="0"/>
  </r>
  <r>
    <s v="None"/>
    <x v="10"/>
    <x v="222"/>
    <s v="TRC"/>
    <n v="0"/>
    <n v="0"/>
    <n v="0"/>
  </r>
  <r>
    <s v="None"/>
    <x v="10"/>
    <x v="223"/>
    <s v="TRC"/>
    <n v="0"/>
    <n v="0"/>
    <n v="0"/>
  </r>
  <r>
    <s v="None"/>
    <x v="10"/>
    <x v="224"/>
    <s v="TRC"/>
    <n v="0"/>
    <n v="0"/>
    <n v="0"/>
  </r>
  <r>
    <s v="None"/>
    <x v="10"/>
    <x v="225"/>
    <s v="TRC"/>
    <n v="0"/>
    <n v="0"/>
    <n v="0"/>
  </r>
  <r>
    <s v="None"/>
    <x v="10"/>
    <x v="226"/>
    <s v="TRC"/>
    <n v="0"/>
    <n v="0"/>
    <n v="0"/>
  </r>
  <r>
    <s v="None"/>
    <x v="10"/>
    <x v="227"/>
    <s v="TRC"/>
    <n v="0"/>
    <n v="0"/>
    <n v="0"/>
  </r>
  <r>
    <s v="None"/>
    <x v="10"/>
    <x v="228"/>
    <s v="TRC"/>
    <n v="0"/>
    <n v="0"/>
    <n v="0"/>
  </r>
  <r>
    <s v="None"/>
    <x v="10"/>
    <x v="229"/>
    <s v="TRC"/>
    <n v="0"/>
    <n v="0"/>
    <n v="0"/>
  </r>
  <r>
    <s v="None"/>
    <x v="10"/>
    <x v="230"/>
    <s v="TRC"/>
    <n v="0"/>
    <n v="0"/>
    <n v="0"/>
  </r>
  <r>
    <s v="None"/>
    <x v="10"/>
    <x v="231"/>
    <s v="TRC"/>
    <n v="0"/>
    <n v="0"/>
    <n v="0"/>
  </r>
  <r>
    <s v="None"/>
    <x v="10"/>
    <x v="232"/>
    <s v="TRC"/>
    <n v="0"/>
    <n v="0"/>
    <n v="0"/>
  </r>
  <r>
    <s v="None"/>
    <x v="10"/>
    <x v="233"/>
    <s v="TRC"/>
    <n v="0"/>
    <n v="0"/>
    <n v="0"/>
  </r>
  <r>
    <s v="None"/>
    <x v="10"/>
    <x v="234"/>
    <s v="TRC"/>
    <n v="0"/>
    <n v="0"/>
    <n v="0"/>
  </r>
  <r>
    <s v="None"/>
    <x v="10"/>
    <x v="235"/>
    <s v="TRC"/>
    <n v="0"/>
    <n v="0"/>
    <n v="0"/>
  </r>
  <r>
    <s v="None"/>
    <x v="10"/>
    <x v="236"/>
    <s v="TRC"/>
    <n v="0"/>
    <n v="0"/>
    <n v="0"/>
  </r>
  <r>
    <s v="None"/>
    <x v="10"/>
    <x v="237"/>
    <s v="TRC"/>
    <n v="0"/>
    <n v="0"/>
    <n v="0"/>
  </r>
  <r>
    <s v="None"/>
    <x v="10"/>
    <x v="238"/>
    <s v="TRC"/>
    <n v="0"/>
    <n v="0"/>
    <n v="0"/>
  </r>
  <r>
    <s v="None"/>
    <x v="10"/>
    <x v="239"/>
    <s v="TRC"/>
    <n v="0"/>
    <n v="0"/>
    <n v="0"/>
  </r>
  <r>
    <s v="None"/>
    <x v="10"/>
    <x v="240"/>
    <s v="TRC"/>
    <n v="0"/>
    <n v="0"/>
    <n v="0"/>
  </r>
  <r>
    <s v="None"/>
    <x v="10"/>
    <x v="241"/>
    <s v="TRC"/>
    <n v="0"/>
    <n v="0"/>
    <n v="0"/>
  </r>
  <r>
    <s v="None"/>
    <x v="10"/>
    <x v="242"/>
    <s v="TRC"/>
    <n v="0"/>
    <n v="0"/>
    <n v="0"/>
  </r>
  <r>
    <s v="None"/>
    <x v="10"/>
    <x v="243"/>
    <s v="TRC"/>
    <n v="0"/>
    <n v="0"/>
    <n v="0"/>
  </r>
  <r>
    <s v="None"/>
    <x v="10"/>
    <x v="244"/>
    <s v="TRC"/>
    <n v="0"/>
    <n v="0"/>
    <n v="0"/>
  </r>
  <r>
    <s v="None"/>
    <x v="10"/>
    <x v="245"/>
    <s v="TRC"/>
    <n v="0"/>
    <n v="0"/>
    <n v="0"/>
  </r>
  <r>
    <s v="None"/>
    <x v="10"/>
    <x v="246"/>
    <s v="TRC"/>
    <n v="0"/>
    <n v="0"/>
    <n v="0"/>
  </r>
  <r>
    <s v="None"/>
    <x v="10"/>
    <x v="247"/>
    <s v="TRC"/>
    <n v="0"/>
    <n v="0"/>
    <n v="0"/>
  </r>
  <r>
    <s v="None"/>
    <x v="10"/>
    <x v="248"/>
    <s v="TRC"/>
    <n v="0"/>
    <n v="0"/>
    <n v="0"/>
  </r>
  <r>
    <s v="None"/>
    <x v="10"/>
    <x v="249"/>
    <s v="TRC"/>
    <n v="0"/>
    <n v="0"/>
    <n v="0"/>
  </r>
  <r>
    <s v="None"/>
    <x v="10"/>
    <x v="250"/>
    <s v="TRC"/>
    <n v="0"/>
    <n v="0"/>
    <n v="0"/>
  </r>
  <r>
    <s v="None"/>
    <x v="10"/>
    <x v="251"/>
    <s v="TRC"/>
    <n v="0"/>
    <n v="0"/>
    <n v="0"/>
  </r>
  <r>
    <s v="None"/>
    <x v="10"/>
    <x v="252"/>
    <s v="TRC"/>
    <n v="0"/>
    <n v="0"/>
    <n v="0"/>
  </r>
  <r>
    <s v="None"/>
    <x v="10"/>
    <x v="253"/>
    <s v="TRC"/>
    <n v="0"/>
    <n v="0"/>
    <n v="0"/>
  </r>
  <r>
    <s v="None"/>
    <x v="10"/>
    <x v="254"/>
    <s v="TRC"/>
    <n v="0"/>
    <n v="0"/>
    <n v="0"/>
  </r>
  <r>
    <s v="None"/>
    <x v="10"/>
    <x v="255"/>
    <s v="TRC"/>
    <n v="0"/>
    <n v="0"/>
    <n v="0"/>
  </r>
  <r>
    <s v="None"/>
    <x v="10"/>
    <x v="256"/>
    <s v="TRC"/>
    <n v="0"/>
    <n v="0"/>
    <n v="0"/>
  </r>
  <r>
    <s v="None"/>
    <x v="10"/>
    <x v="257"/>
    <s v="TRC"/>
    <n v="0"/>
    <n v="0"/>
    <n v="0"/>
  </r>
  <r>
    <s v="None"/>
    <x v="10"/>
    <x v="258"/>
    <s v="TRC"/>
    <n v="0"/>
    <n v="0"/>
    <n v="0"/>
  </r>
  <r>
    <s v="None"/>
    <x v="10"/>
    <x v="259"/>
    <s v="TRC"/>
    <n v="0"/>
    <n v="0"/>
    <n v="0"/>
  </r>
  <r>
    <s v="None"/>
    <x v="10"/>
    <x v="260"/>
    <s v="TRC"/>
    <n v="0"/>
    <n v="0"/>
    <n v="0"/>
  </r>
  <r>
    <s v="None"/>
    <x v="10"/>
    <x v="261"/>
    <s v="TRC"/>
    <n v="0"/>
    <n v="0"/>
    <n v="0"/>
  </r>
  <r>
    <s v="None"/>
    <x v="10"/>
    <x v="262"/>
    <s v="TRC"/>
    <n v="0"/>
    <n v="0"/>
    <n v="0"/>
  </r>
  <r>
    <s v="None"/>
    <x v="10"/>
    <x v="263"/>
    <s v="TRC"/>
    <n v="0"/>
    <n v="0"/>
    <n v="0"/>
  </r>
  <r>
    <s v="None"/>
    <x v="10"/>
    <x v="264"/>
    <s v="TRC"/>
    <n v="0"/>
    <n v="0"/>
    <n v="0"/>
  </r>
  <r>
    <s v="None"/>
    <x v="10"/>
    <x v="265"/>
    <s v="TRC"/>
    <n v="0"/>
    <n v="0"/>
    <n v="0"/>
  </r>
  <r>
    <s v="None"/>
    <x v="10"/>
    <x v="266"/>
    <s v="TRC"/>
    <n v="0"/>
    <n v="0"/>
    <n v="0"/>
  </r>
  <r>
    <s v="None"/>
    <x v="10"/>
    <x v="267"/>
    <s v="TRC"/>
    <n v="0"/>
    <n v="0"/>
    <n v="0"/>
  </r>
  <r>
    <s v="None"/>
    <x v="10"/>
    <x v="268"/>
    <s v="TRC"/>
    <n v="0"/>
    <n v="0"/>
    <n v="0"/>
  </r>
  <r>
    <s v="None"/>
    <x v="10"/>
    <x v="269"/>
    <s v="TRC"/>
    <n v="0"/>
    <n v="0"/>
    <n v="0"/>
  </r>
  <r>
    <s v="None"/>
    <x v="10"/>
    <x v="270"/>
    <s v="TRC"/>
    <n v="0"/>
    <n v="0"/>
    <n v="0"/>
  </r>
  <r>
    <s v="None"/>
    <x v="10"/>
    <x v="271"/>
    <s v="TRC"/>
    <n v="0"/>
    <n v="0"/>
    <n v="0"/>
  </r>
  <r>
    <s v="None"/>
    <x v="10"/>
    <x v="272"/>
    <s v="TRC"/>
    <n v="0"/>
    <n v="0"/>
    <n v="0"/>
  </r>
  <r>
    <s v="None"/>
    <x v="10"/>
    <x v="273"/>
    <s v="TRC"/>
    <n v="0"/>
    <n v="0"/>
    <n v="0"/>
  </r>
  <r>
    <s v="None"/>
    <x v="10"/>
    <x v="274"/>
    <s v="TRC"/>
    <n v="0"/>
    <n v="0"/>
    <n v="0"/>
  </r>
  <r>
    <s v="None"/>
    <x v="10"/>
    <x v="275"/>
    <s v="TRC"/>
    <n v="0"/>
    <n v="0"/>
    <n v="0"/>
  </r>
  <r>
    <s v="None"/>
    <x v="10"/>
    <x v="276"/>
    <s v="TRC"/>
    <n v="0"/>
    <n v="0"/>
    <n v="0"/>
  </r>
  <r>
    <s v="None"/>
    <x v="10"/>
    <x v="277"/>
    <s v="TRC"/>
    <n v="0"/>
    <n v="0"/>
    <n v="0"/>
  </r>
  <r>
    <s v="None"/>
    <x v="10"/>
    <x v="278"/>
    <s v="TRC"/>
    <n v="0"/>
    <n v="0"/>
    <n v="0"/>
  </r>
  <r>
    <s v="None"/>
    <x v="10"/>
    <x v="279"/>
    <s v="TRC"/>
    <n v="0"/>
    <n v="0"/>
    <n v="0"/>
  </r>
  <r>
    <s v="None"/>
    <x v="10"/>
    <x v="280"/>
    <s v="TRC"/>
    <n v="0"/>
    <n v="0"/>
    <n v="0"/>
  </r>
  <r>
    <s v="None"/>
    <x v="10"/>
    <x v="281"/>
    <s v="TRC"/>
    <n v="0"/>
    <n v="0"/>
    <n v="0"/>
  </r>
  <r>
    <s v="None"/>
    <x v="10"/>
    <x v="282"/>
    <s v="TRC"/>
    <n v="0"/>
    <n v="0"/>
    <n v="0"/>
  </r>
  <r>
    <s v="None"/>
    <x v="10"/>
    <x v="283"/>
    <s v="TRC"/>
    <n v="0"/>
    <n v="0"/>
    <n v="0"/>
  </r>
  <r>
    <s v="None"/>
    <x v="10"/>
    <x v="284"/>
    <s v="TRC"/>
    <n v="0"/>
    <n v="0"/>
    <n v="0"/>
  </r>
  <r>
    <s v="None"/>
    <x v="10"/>
    <x v="285"/>
    <s v="TRC"/>
    <n v="0"/>
    <n v="0"/>
    <n v="0"/>
  </r>
  <r>
    <s v="None"/>
    <x v="10"/>
    <x v="286"/>
    <s v="TRC"/>
    <n v="0"/>
    <n v="0"/>
    <n v="0"/>
  </r>
  <r>
    <s v="None"/>
    <x v="10"/>
    <x v="287"/>
    <s v="TRC"/>
    <n v="0"/>
    <n v="0"/>
    <n v="0"/>
  </r>
  <r>
    <s v="None"/>
    <x v="10"/>
    <x v="288"/>
    <s v="TRC"/>
    <n v="0"/>
    <n v="0"/>
    <n v="0"/>
  </r>
  <r>
    <s v="None"/>
    <x v="10"/>
    <x v="289"/>
    <s v="TRC"/>
    <n v="0"/>
    <n v="0"/>
    <n v="0"/>
  </r>
  <r>
    <s v="None"/>
    <x v="10"/>
    <x v="290"/>
    <s v="TRC"/>
    <n v="0"/>
    <n v="0"/>
    <n v="0"/>
  </r>
  <r>
    <s v="None"/>
    <x v="10"/>
    <x v="291"/>
    <s v="TRC"/>
    <n v="0"/>
    <n v="0"/>
    <n v="0"/>
  </r>
  <r>
    <s v="None"/>
    <x v="10"/>
    <x v="292"/>
    <s v="TRC"/>
    <n v="0"/>
    <n v="0"/>
    <n v="0"/>
  </r>
  <r>
    <s v="None"/>
    <x v="10"/>
    <x v="293"/>
    <s v="TRC"/>
    <n v="0"/>
    <n v="0"/>
    <n v="0"/>
  </r>
  <r>
    <s v="None"/>
    <x v="10"/>
    <x v="294"/>
    <s v="TRC"/>
    <n v="0"/>
    <n v="0"/>
    <n v="0"/>
  </r>
  <r>
    <s v="None"/>
    <x v="11"/>
    <x v="0"/>
    <s v="TRC"/>
    <s v="Per 1/2 Size Cabinet - 15 cubic Feet "/>
    <s v="Per 1/2 Size Cabinet - 15 cubic Feet "/>
    <s v="Per 1/2 Size Cabinet - 15 cubic Feet "/>
  </r>
  <r>
    <s v="None"/>
    <x v="11"/>
    <x v="1"/>
    <s v="TRC"/>
    <s v="Per lamp"/>
    <s v="Per lamp"/>
    <s v="Per lamp"/>
  </r>
  <r>
    <s v="None"/>
    <x v="11"/>
    <x v="2"/>
    <s v="TRC"/>
    <s v="Per lamp"/>
    <s v="Per lamp"/>
    <s v="Per lamp"/>
  </r>
  <r>
    <s v="None"/>
    <x v="11"/>
    <x v="3"/>
    <s v="TRC"/>
    <s v="Per lamp"/>
    <s v="Per lamp"/>
    <s v="Per lamp"/>
  </r>
  <r>
    <s v="None"/>
    <x v="11"/>
    <x v="4"/>
    <s v="TRC"/>
    <s v="Per lamp"/>
    <s v="Per lamp"/>
    <s v="Per lamp"/>
  </r>
  <r>
    <s v="None"/>
    <x v="11"/>
    <x v="5"/>
    <s v="TRC"/>
    <s v="Per lamp"/>
    <s v="Per lamp"/>
    <s v="Per lamp"/>
  </r>
  <r>
    <s v="None"/>
    <x v="11"/>
    <x v="6"/>
    <s v="TRC"/>
    <s v="Per lamp"/>
    <s v="Per lamp"/>
    <s v="Per lamp"/>
  </r>
  <r>
    <s v="None"/>
    <x v="11"/>
    <x v="7"/>
    <s v="TRC"/>
    <s v="Per lamp"/>
    <s v="Per lamp"/>
    <s v="Per lamp"/>
  </r>
  <r>
    <s v="None"/>
    <x v="11"/>
    <x v="8"/>
    <s v="TRC"/>
    <s v="Per lamp"/>
    <s v="Per lamp"/>
    <s v="Per lamp"/>
  </r>
  <r>
    <s v="None"/>
    <x v="11"/>
    <x v="9"/>
    <s v="TRC"/>
    <s v="Per lamp"/>
    <s v="Per lamp"/>
    <s v="Per lamp"/>
  </r>
  <r>
    <s v="None"/>
    <x v="11"/>
    <x v="10"/>
    <s v="TRC"/>
    <s v="Per lamp"/>
    <s v="Per lamp"/>
    <s v="Per lamp"/>
  </r>
  <r>
    <s v="None"/>
    <x v="11"/>
    <x v="11"/>
    <s v="TRC"/>
    <s v="Per lamp"/>
    <s v="Per lamp"/>
    <s v="Per lamp"/>
  </r>
  <r>
    <s v="None"/>
    <x v="11"/>
    <x v="12"/>
    <s v="TRC"/>
    <s v="Per lamp"/>
    <s v="Per lamp"/>
    <s v="Per lamp"/>
  </r>
  <r>
    <s v="None"/>
    <x v="11"/>
    <x v="13"/>
    <s v="TRC"/>
    <s v="Per lamp"/>
    <s v="Per lamp"/>
    <s v="Per lamp"/>
  </r>
  <r>
    <s v="None"/>
    <x v="11"/>
    <x v="14"/>
    <s v="TRC"/>
    <s v="Per lamp"/>
    <s v="Per lamp"/>
    <s v="Per lamp"/>
  </r>
  <r>
    <s v="None"/>
    <x v="11"/>
    <x v="15"/>
    <s v="TRC"/>
    <s v="Per lamp"/>
    <s v="Per lamp"/>
    <s v="Per lamp"/>
  </r>
  <r>
    <s v="None"/>
    <x v="11"/>
    <x v="16"/>
    <s v="TRC"/>
    <s v="Per lamp"/>
    <s v="Per lamp"/>
    <s v="Per lamp"/>
  </r>
  <r>
    <s v="None"/>
    <x v="11"/>
    <x v="17"/>
    <s v="TRC"/>
    <s v="Per lamp"/>
    <s v="Per lamp"/>
    <s v="Per lamp"/>
  </r>
  <r>
    <s v="None"/>
    <x v="11"/>
    <x v="18"/>
    <s v="TRC"/>
    <s v="Per lamp"/>
    <s v="Per lamp"/>
    <s v="Per lamp"/>
  </r>
  <r>
    <s v="None"/>
    <x v="11"/>
    <x v="19"/>
    <s v="TRC"/>
    <s v="Per lamp"/>
    <s v="Per lamp"/>
    <s v="Per lamp"/>
  </r>
  <r>
    <s v="None"/>
    <x v="11"/>
    <x v="20"/>
    <s v="TRC"/>
    <s v="Per lamp"/>
    <s v="Per lamp"/>
    <s v="Per lamp"/>
  </r>
  <r>
    <s v="None"/>
    <x v="11"/>
    <x v="21"/>
    <s v="TRC"/>
    <s v="Per lamp"/>
    <s v="Per lamp"/>
    <s v="Per lamp"/>
  </r>
  <r>
    <s v="None"/>
    <x v="11"/>
    <x v="22"/>
    <s v="TRC"/>
    <s v="Per lamp"/>
    <s v="Per lamp"/>
    <s v="Per lamp"/>
  </r>
  <r>
    <s v="None"/>
    <x v="11"/>
    <x v="23"/>
    <s v="TRC"/>
    <s v="Per lamp"/>
    <s v="Per lamp"/>
    <s v="Per lamp"/>
  </r>
  <r>
    <s v="None"/>
    <x v="11"/>
    <x v="24"/>
    <s v="TRC"/>
    <s v="Per lamp"/>
    <s v="Per lamp"/>
    <s v="Per lamp"/>
  </r>
  <r>
    <s v="None"/>
    <x v="11"/>
    <x v="25"/>
    <s v="TRC"/>
    <s v="Per lamp"/>
    <s v="Per lamp"/>
    <s v="Per lamp"/>
  </r>
  <r>
    <s v="None"/>
    <x v="11"/>
    <x v="26"/>
    <s v="TRC"/>
    <s v="Per lamp"/>
    <s v="Per lamp"/>
    <s v="Per lamp"/>
  </r>
  <r>
    <s v="None"/>
    <x v="11"/>
    <x v="27"/>
    <s v="TRC"/>
    <s v="Per 1000 sqft floor area"/>
    <s v="Per 1000 sqft floor area"/>
    <s v="Per 1000 sqft floor area"/>
  </r>
  <r>
    <s v="None"/>
    <x v="11"/>
    <x v="28"/>
    <s v="TRC"/>
    <s v="per Nozzle"/>
    <s v="per Nozzle"/>
    <s v="per Nozzle"/>
  </r>
  <r>
    <s v="None"/>
    <x v="11"/>
    <x v="29"/>
    <s v="TRC"/>
    <s v="Per appliance"/>
    <s v="Per appliance"/>
    <s v="Per appliance"/>
  </r>
  <r>
    <s v="None"/>
    <x v="11"/>
    <x v="30"/>
    <s v="TRC"/>
    <s v="Per ASHP or AWHP"/>
    <s v="Per ASHP or AWHP"/>
    <s v="Per ASHP or AWHP"/>
  </r>
  <r>
    <s v="None"/>
    <x v="11"/>
    <x v="31"/>
    <s v="TRC"/>
    <s v="Per 50'"/>
    <s v="Per 50'"/>
    <s v="Per 50'"/>
  </r>
  <r>
    <s v="None"/>
    <x v="11"/>
    <x v="32"/>
    <s v="TRC"/>
    <s v="Per Washer - 3.6 cubic feet"/>
    <s v="Per Washer - 3.6 cubic feet"/>
    <s v="Per Washer - 3.6 cubic feet"/>
  </r>
  <r>
    <s v="None"/>
    <x v="11"/>
    <x v="33"/>
    <s v="TRC"/>
    <s v="Per Washer - 3.6 cubic feet"/>
    <s v="Per Washer - 3.6 cubic feet"/>
    <s v="Per Washer - 3.6 cubic feet"/>
  </r>
  <r>
    <s v="None"/>
    <x v="11"/>
    <x v="34"/>
    <s v="TRC"/>
    <s v="per 36&quot; Fan"/>
    <s v="per 36&quot; Fan"/>
    <s v="per 36&quot; Fan"/>
  </r>
  <r>
    <s v="None"/>
    <x v="11"/>
    <x v="35"/>
    <s v="TRC"/>
    <s v="Per clothes line"/>
    <s v="Per clothes line"/>
    <s v="Per clothes line"/>
  </r>
  <r>
    <s v="None"/>
    <x v="11"/>
    <x v="36"/>
    <s v="TRC"/>
    <s v="Per unit replaced"/>
    <s v="Per unit replaced"/>
    <s v="Per unit replaced"/>
  </r>
  <r>
    <s v="None"/>
    <x v="11"/>
    <x v="37"/>
    <s v="TRC"/>
    <s v="Per Clothes Dryers"/>
    <s v="Per Clothes Dryers"/>
    <s v="Per Clothes Dryers"/>
  </r>
  <r>
    <s v="None"/>
    <x v="11"/>
    <x v="38"/>
    <s v="TRC"/>
    <s v="Per unit replaced"/>
    <s v="Per unit replaced"/>
    <s v="Per unit replaced"/>
  </r>
  <r>
    <s v="None"/>
    <x v="11"/>
    <x v="39"/>
    <s v="TRC"/>
    <s v="Per clothes Washers"/>
    <s v="Per clothes Washers"/>
    <s v="Per clothes Washers"/>
  </r>
  <r>
    <s v="None"/>
    <x v="11"/>
    <x v="40"/>
    <s v="TRC"/>
    <s v="Per Heat Pump - 11.3 HSPF, 20 SEER"/>
    <s v="Per Heat Pump - 11.3 HSPF, 20 SEER"/>
    <s v="Per Heat Pump - 11.3 HSPF, 20 SEER"/>
  </r>
  <r>
    <s v="None"/>
    <x v="11"/>
    <x v="41"/>
    <s v="TRC"/>
    <s v="Per Heat Pump - 11.3 HSPF, 20 SEER"/>
    <s v="Per Heat Pump - 11.3 HSPF, 20 SEER"/>
    <s v="Per Heat Pump - 11.3 HSPF, 20 SEER"/>
  </r>
  <r>
    <s v="None"/>
    <x v="11"/>
    <x v="42"/>
    <s v="TRC"/>
    <s v="Per Heat Pump - 11.3 HSPF, 20 SEER"/>
    <s v="Per Heat Pump - 11.3 HSPF, 20 SEER"/>
    <s v="Per Heat Pump - 11.3 HSPF, 20 SEER"/>
  </r>
  <r>
    <s v="None"/>
    <x v="11"/>
    <x v="43"/>
    <s v="TRC"/>
    <s v="Per Gross GWh "/>
    <s v="Per Gross GWh "/>
    <s v="Per Gross GWh "/>
  </r>
  <r>
    <s v="None"/>
    <x v="11"/>
    <x v="44"/>
    <s v="TRC"/>
    <s v="Per Gross GWh "/>
    <s v="Per Gross GWh "/>
    <s v="Per Gross GWh "/>
  </r>
  <r>
    <s v="None"/>
    <x v="11"/>
    <x v="45"/>
    <s v="TRC"/>
    <s v="Per 50 CFM Dryer"/>
    <s v="Per 50 CFM Dryer"/>
    <s v="Per 50 CFM Dryer"/>
  </r>
  <r>
    <s v="None"/>
    <x v="11"/>
    <x v="46"/>
    <s v="TRC"/>
    <s v="per 5hp compressor - 75 head of cattle "/>
    <s v="per 5hp compressor - 75 head of cattle "/>
    <s v="per 5hp compressor - 75 head of cattle "/>
  </r>
  <r>
    <s v="None"/>
    <x v="11"/>
    <x v="47"/>
    <s v="TRC"/>
    <s v="Per Sensor "/>
    <s v="Per Sensor "/>
    <s v="Per Sensor "/>
  </r>
  <r>
    <s v="None"/>
    <x v="11"/>
    <x v="48"/>
    <s v="TRC"/>
    <s v="Per Sensor"/>
    <s v="Per Sensor"/>
    <s v="Per Sensor"/>
  </r>
  <r>
    <s v="None"/>
    <x v="11"/>
    <x v="49"/>
    <s v="TRC"/>
    <s v="Per Decorative Lamp "/>
    <s v="Per Decorative Lamp "/>
    <s v="Per Decorative Lamp "/>
  </r>
  <r>
    <s v="None"/>
    <x v="11"/>
    <x v="50"/>
    <s v="TRC"/>
    <s v="Per appliance"/>
    <s v="Per appliance"/>
    <s v="Per appliance"/>
  </r>
  <r>
    <s v="None"/>
    <x v="11"/>
    <x v="51"/>
    <s v="TRC"/>
    <s v="Per appliance"/>
    <s v="Per appliance"/>
    <s v="Per appliance"/>
  </r>
  <r>
    <s v="None"/>
    <x v="11"/>
    <x v="52"/>
    <s v="TRC"/>
    <s v="Per appliance"/>
    <s v="Per appliance"/>
    <s v="Per appliance"/>
  </r>
  <r>
    <s v="None"/>
    <x v="11"/>
    <x v="53"/>
    <s v="TRC"/>
    <s v="Per dimmer"/>
    <s v="Per dimmer"/>
    <s v="Per dimmer"/>
  </r>
  <r>
    <s v="None"/>
    <x v="11"/>
    <x v="54"/>
    <s v="TRC"/>
    <s v="Per unit replaced"/>
    <s v="Per unit replaced"/>
    <s v="Per unit replaced"/>
  </r>
  <r>
    <s v="None"/>
    <x v="11"/>
    <x v="55"/>
    <s v="TRC"/>
    <s v="Per controller - controlling 4 low temp doors"/>
    <s v="Per controller - controlling 4 low temp doors"/>
    <s v="Per controller - controlling 4 low temp doors"/>
  </r>
  <r>
    <s v="None"/>
    <x v="11"/>
    <x v="56"/>
    <s v="TRC"/>
    <s v="per Pad"/>
    <s v="per Pad"/>
    <s v="per Pad"/>
  </r>
  <r>
    <s v="None"/>
    <x v="11"/>
    <x v="57"/>
    <s v="TRC"/>
    <s v="Per Luminaire"/>
    <s v="Per Luminaire"/>
    <s v="Per Luminaire"/>
  </r>
  <r>
    <s v="None"/>
    <x v="11"/>
    <x v="58"/>
    <s v="TRC"/>
    <s v="Per Luminaire"/>
    <s v="Per Luminaire"/>
    <s v="Per Luminaire"/>
  </r>
  <r>
    <s v="None"/>
    <x v="11"/>
    <x v="59"/>
    <s v="TRC"/>
    <s v="Per Luminaire"/>
    <s v="Per Luminaire"/>
    <s v="Per Luminaire"/>
  </r>
  <r>
    <s v="None"/>
    <x v="11"/>
    <x v="60"/>
    <s v="TRC"/>
    <s v="Per DWHR unit"/>
    <s v="Per DWHR unit"/>
    <s v="Per DWHR unit"/>
  </r>
  <r>
    <s v="None"/>
    <x v="11"/>
    <x v="61"/>
    <s v="TRC"/>
    <s v="Per DWHR unit"/>
    <s v="Per DWHR unit"/>
    <s v="Per DWHR unit"/>
  </r>
  <r>
    <s v="None"/>
    <x v="11"/>
    <x v="62"/>
    <s v="TRC"/>
    <s v="Per DWHR unit"/>
    <s v="Per DWHR unit"/>
    <s v="Per DWHR unit"/>
  </r>
  <r>
    <s v="None"/>
    <x v="11"/>
    <x v="63"/>
    <s v="TRC"/>
    <s v="Per Economizer Control - Controlling  8 ton unit"/>
    <s v="Per Economizer Control - Controlling  8 ton unit"/>
    <s v="Per Economizer Control - Controlling  8 ton unit"/>
  </r>
  <r>
    <s v="None"/>
    <x v="11"/>
    <x v="64"/>
    <s v="TRC"/>
    <s v="Per 1/50 hp motor "/>
    <s v="Per 1/50 hp motor "/>
    <s v="Per 1/50 hp motor "/>
  </r>
  <r>
    <s v="None"/>
    <x v="11"/>
    <x v="65"/>
    <s v="TRC"/>
    <s v="Per 1/15 hp motor "/>
    <s v="Per 1/15 hp motor "/>
    <s v="Per 1/15 hp motor "/>
  </r>
  <r>
    <s v="None"/>
    <x v="11"/>
    <x v="66"/>
    <s v="TRC"/>
    <s v="Per pump"/>
    <s v="Per pump"/>
    <s v="Per pump"/>
  </r>
  <r>
    <s v="None"/>
    <x v="11"/>
    <x v="67"/>
    <s v="TRC"/>
    <s v="Per appliance"/>
    <s v="Per appliance"/>
    <s v="Per appliance"/>
  </r>
  <r>
    <s v="None"/>
    <x v="11"/>
    <x v="68"/>
    <s v="TRC"/>
    <s v="Per appliance"/>
    <s v="Per appliance"/>
    <s v="Per appliance"/>
  </r>
  <r>
    <s v="None"/>
    <x v="11"/>
    <x v="69"/>
    <s v="TRC"/>
    <s v="Per Oven"/>
    <s v="Per Oven"/>
    <s v="Per Oven"/>
  </r>
  <r>
    <s v="None"/>
    <x v="11"/>
    <x v="70"/>
    <s v="TRC"/>
    <s v="Per Oven"/>
    <s v="Per Oven"/>
    <s v="Per Oven"/>
  </r>
  <r>
    <s v="None"/>
    <x v="11"/>
    <x v="71"/>
    <s v="TRC"/>
    <s v="Per Oven"/>
    <s v="Per Oven"/>
    <s v="Per Oven"/>
  </r>
  <r>
    <s v="None"/>
    <x v="11"/>
    <x v="72"/>
    <s v="TRC"/>
    <s v="Per Oven"/>
    <s v="Per Oven"/>
    <s v="Per Oven"/>
  </r>
  <r>
    <s v="None"/>
    <x v="11"/>
    <x v="73"/>
    <s v="TRC"/>
    <s v="Per Fryer"/>
    <s v="Per Fryer"/>
    <s v="Per Fryer"/>
  </r>
  <r>
    <s v="None"/>
    <x v="11"/>
    <x v="74"/>
    <s v="TRC"/>
    <s v="Per Griddle - 3'"/>
    <s v="Per Griddle - 3'"/>
    <s v="Per Griddle - 3'"/>
  </r>
  <r>
    <s v="None"/>
    <x v="11"/>
    <x v="75"/>
    <s v="TRC"/>
    <s v="Per Steam Cooker - 3 pan"/>
    <s v="Per Steam Cooker - 3 pan"/>
    <s v="Per Steam Cooker - 3 pan"/>
  </r>
  <r>
    <s v="None"/>
    <x v="11"/>
    <x v="76"/>
    <s v="TRC"/>
    <s v="Per Steam Cooker - 3 pan"/>
    <s v="Per Steam Cooker - 3 pan"/>
    <s v="Per Steam Cooker - 3 pan"/>
  </r>
  <r>
    <s v="None"/>
    <x v="11"/>
    <x v="77"/>
    <s v="TRC"/>
    <s v="Per 60 gal HWH"/>
    <s v="Per 60 gal HWH"/>
    <s v="Per 60 gal HWH"/>
  </r>
  <r>
    <s v="None"/>
    <x v="11"/>
    <x v="78"/>
    <s v="TRC"/>
    <s v="Per Gross GWh "/>
    <s v="Per Gross GWh "/>
    <s v="Per Gross GWh "/>
  </r>
  <r>
    <s v="None"/>
    <x v="11"/>
    <x v="79"/>
    <s v="TRC"/>
    <s v="Per unit replaced"/>
    <s v="Per unit replaced"/>
    <s v="Per unit replaced"/>
  </r>
  <r>
    <s v="None"/>
    <x v="11"/>
    <x v="80"/>
    <s v="TRC"/>
    <s v="Per Pool Pump"/>
    <s v="Per Pool Pump"/>
    <s v="Per Pool Pump"/>
  </r>
  <r>
    <s v="None"/>
    <x v="11"/>
    <x v="81"/>
    <s v="TRC"/>
    <s v="Per 30 kVA Power Supply "/>
    <s v="Per 30 kVA Power Supply "/>
    <s v="Per 30 kVA Power Supply "/>
  </r>
  <r>
    <s v="None"/>
    <x v="11"/>
    <x v="82"/>
    <s v="TRC"/>
    <s v="Per Washer - 3 cubic feet"/>
    <s v="Per Washer - 3 cubic feet"/>
    <s v="Per Washer - 3 cubic feet"/>
  </r>
  <r>
    <s v="None"/>
    <x v="11"/>
    <x v="83"/>
    <s v="TRC"/>
    <s v="Per controller - controlling 500 W of fan power - medium temp"/>
    <s v="Per controller - controlling 500 W of fan power - medium temp"/>
    <s v="Per controller - controlling 500 W of fan power - medium temp"/>
  </r>
  <r>
    <s v="None"/>
    <x v="11"/>
    <x v="84"/>
    <s v="TRC"/>
    <s v="Per faucet aerator"/>
    <s v="Per faucet aerator"/>
    <s v="Per faucet aerator"/>
  </r>
  <r>
    <s v="None"/>
    <x v="11"/>
    <x v="85"/>
    <s v="TRC"/>
    <s v="Per faucet aerator"/>
    <s v="Per faucet aerator"/>
    <s v="Per faucet aerator"/>
  </r>
  <r>
    <s v="None"/>
    <x v="11"/>
    <x v="86"/>
    <s v="TRC"/>
    <s v="Per Luminaire"/>
    <s v="Per Luminaire"/>
    <s v="Per Luminaire"/>
  </r>
  <r>
    <s v="None"/>
    <x v="11"/>
    <x v="87"/>
    <s v="TRC"/>
    <s v="Per Luminaire"/>
    <s v="Per Luminaire"/>
    <s v="Per Luminaire"/>
  </r>
  <r>
    <s v="None"/>
    <x v="11"/>
    <x v="88"/>
    <s v="TRC"/>
    <s v="Per Luminaire"/>
    <s v="Per Luminaire"/>
    <s v="Per Luminaire"/>
  </r>
  <r>
    <s v="None"/>
    <x v="11"/>
    <x v="89"/>
    <s v="TRC"/>
    <s v="Per Luminaire"/>
    <s v="Per Luminaire"/>
    <s v="Per Luminaire"/>
  </r>
  <r>
    <s v="None"/>
    <x v="11"/>
    <x v="90"/>
    <s v="TRC"/>
    <s v="Per Lamp"/>
    <s v="Per Lamp"/>
    <s v="Per Lamp"/>
  </r>
  <r>
    <s v="None"/>
    <x v="11"/>
    <x v="91"/>
    <s v="TRC"/>
    <s v="Per Lamp"/>
    <s v="Per Lamp"/>
    <s v="Per Lamp"/>
  </r>
  <r>
    <s v="None"/>
    <x v="11"/>
    <x v="92"/>
    <s v="TRC"/>
    <s v="Per appliance"/>
    <s v="Per appliance"/>
    <s v="Per appliance"/>
  </r>
  <r>
    <s v="None"/>
    <x v="11"/>
    <x v="93"/>
    <s v="TRC"/>
    <s v="Per appliance"/>
    <s v="Per appliance"/>
    <s v="Per appliance"/>
  </r>
  <r>
    <s v="None"/>
    <x v="11"/>
    <x v="94"/>
    <s v="TRC"/>
    <s v="Per unit replaced"/>
    <s v="Per unit replaced"/>
    <s v="Per unit replaced"/>
  </r>
  <r>
    <s v="None"/>
    <x v="11"/>
    <x v="95"/>
    <s v="TRC"/>
    <s v="Per appliance"/>
    <s v="Per appliance"/>
    <s v="Per appliance"/>
  </r>
  <r>
    <s v="None"/>
    <x v="11"/>
    <x v="96"/>
    <s v="TRC"/>
    <s v="Per unit replaced"/>
    <s v="Per unit replaced"/>
    <s v="Per unit replaced"/>
  </r>
  <r>
    <s v="None"/>
    <x v="11"/>
    <x v="97"/>
    <s v="TRC"/>
    <s v="Per Luminaire"/>
    <s v="Per Luminaire"/>
    <s v="Per Luminaire"/>
  </r>
  <r>
    <s v="None"/>
    <x v="11"/>
    <x v="98"/>
    <s v="TRC"/>
    <s v="Per 800 lumen A-lamp"/>
    <s v="Per 800 lumen A-lamp"/>
    <s v="Per 800 lumen A-lamp"/>
  </r>
  <r>
    <s v="None"/>
    <x v="11"/>
    <x v="99"/>
    <s v="TRC"/>
    <s v="Per 30 cubic foot freezer"/>
    <s v="Per 30 cubic foot freezer"/>
    <s v="Per 30 cubic foot freezer"/>
  </r>
  <r>
    <s v="None"/>
    <x v="11"/>
    <x v="100"/>
    <s v="TRC"/>
    <s v="Per 30 cubic foot refrigerator"/>
    <s v="Per 30 cubic foot refrigerator"/>
    <s v="Per 30 cubic foot refrigerator"/>
  </r>
  <r>
    <s v="None"/>
    <x v="11"/>
    <x v="101"/>
    <s v="TRC"/>
    <s v="Per 30 cubic foot refrigerator"/>
    <s v="Per 30 cubic foot refrigerator"/>
    <s v="Per 30 cubic foot refrigerator"/>
  </r>
  <r>
    <s v="None"/>
    <x v="11"/>
    <x v="102"/>
    <s v="TRC"/>
    <s v="Per Heat Pump - 3.5 COP, 15 EER"/>
    <s v="Per Heat Pump - 3.5 COP, 15 EER"/>
    <s v="Per Heat Pump - 3.5 COP, 15 EER"/>
  </r>
  <r>
    <s v="None"/>
    <x v="11"/>
    <x v="103"/>
    <s v="TRC"/>
    <s v="Per Heat Pump - 3.5 COP, 15 EER"/>
    <s v="Per Heat Pump - 3.5 COP, 15 EER"/>
    <s v="Per Heat Pump - 3.5 COP, 15 EER"/>
  </r>
  <r>
    <s v="None"/>
    <x v="11"/>
    <x v="104"/>
    <s v="TRC"/>
    <s v="Per GSHP"/>
    <s v="Per GSHP"/>
    <s v="Per GSHP"/>
  </r>
  <r>
    <s v="None"/>
    <x v="11"/>
    <x v="105"/>
    <s v="TRC"/>
    <s v="Per Dryer"/>
    <s v="Per Dryer"/>
    <s v="Per Dryer"/>
  </r>
  <r>
    <s v="None"/>
    <x v="11"/>
    <x v="106"/>
    <s v="TRC"/>
    <s v="Per unit replaced"/>
    <s v="Per unit replaced"/>
    <s v="Per unit replaced"/>
  </r>
  <r>
    <s v="None"/>
    <x v="11"/>
    <x v="107"/>
    <s v="TRC"/>
    <s v="Per 60 gal HWH"/>
    <s v="Per 60 gal HWH"/>
    <s v="Per 60 gal HWH"/>
  </r>
  <r>
    <s v="None"/>
    <x v="11"/>
    <x v="108"/>
    <s v="TRC"/>
    <s v="Per heat Pump Hot Water Heater"/>
    <s v="Per heat Pump Hot Water Heater"/>
    <s v="Per heat Pump Hot Water Heater"/>
  </r>
  <r>
    <s v="None"/>
    <x v="11"/>
    <x v="109"/>
    <s v="TRC"/>
    <s v="Per HPWH"/>
    <s v="Per HPWH"/>
    <s v="Per HPWH"/>
  </r>
  <r>
    <s v="None"/>
    <x v="11"/>
    <x v="110"/>
    <s v="TRC"/>
    <s v="Per HPWH"/>
    <s v="Per HPWH"/>
    <s v="Per HPWH"/>
  </r>
  <r>
    <s v="None"/>
    <x v="11"/>
    <x v="111"/>
    <s v="TRC"/>
    <s v="Per 60 gal HWH"/>
    <s v="Per 60 gal HWH"/>
    <s v="Per 60 gal HWH"/>
  </r>
  <r>
    <s v="None"/>
    <x v="11"/>
    <x v="112"/>
    <s v="TRC"/>
    <s v="per heat reclaimer"/>
    <s v="per heat reclaimer"/>
    <s v="per heat reclaimer"/>
  </r>
  <r>
    <s v="None"/>
    <x v="11"/>
    <x v="113"/>
    <s v="TRC"/>
    <s v="per heat reclaimer"/>
    <s v="per heat reclaimer"/>
    <s v="per heat reclaimer"/>
  </r>
  <r>
    <s v="None"/>
    <x v="11"/>
    <x v="114"/>
    <s v="TRC"/>
    <s v="Per timer"/>
    <s v="Per timer"/>
    <s v="Per timer"/>
  </r>
  <r>
    <s v="None"/>
    <x v="11"/>
    <x v="115"/>
    <s v="TRC"/>
    <s v="Per Luminaire"/>
    <s v="Per Luminaire"/>
    <s v="Per Luminaire"/>
  </r>
  <r>
    <s v="None"/>
    <x v="11"/>
    <x v="116"/>
    <s v="TRC"/>
    <s v="Per Luminaire"/>
    <s v="Per Luminaire"/>
    <s v="Per Luminaire"/>
  </r>
  <r>
    <s v="None"/>
    <x v="11"/>
    <x v="117"/>
    <s v="TRC"/>
    <s v="Per Luminaire"/>
    <s v="Per Luminaire"/>
    <s v="Per Luminaire"/>
  </r>
  <r>
    <s v="None"/>
    <x v="11"/>
    <x v="118"/>
    <s v="TRC"/>
    <s v="Per 1.5 kW pump "/>
    <s v="Per 1.5 kW pump "/>
    <s v="Per 1.5 kW pump "/>
  </r>
  <r>
    <s v="None"/>
    <x v="11"/>
    <x v="119"/>
    <s v="TRC"/>
    <s v="Per 100 W pump"/>
    <s v="Per 100 W pump"/>
    <s v="Per 100 W pump"/>
  </r>
  <r>
    <s v="None"/>
    <x v="11"/>
    <x v="120"/>
    <s v="TRC"/>
    <s v="Per 300 W pump"/>
    <s v="Per 300 W pump"/>
    <s v="Per 300 W pump"/>
  </r>
  <r>
    <s v="None"/>
    <x v="11"/>
    <x v="121"/>
    <s v="TRC"/>
    <s v="per 22' Fan"/>
    <s v="per 22' Fan"/>
    <s v="per 22' Fan"/>
  </r>
  <r>
    <s v="None"/>
    <x v="11"/>
    <x v="122"/>
    <s v="TRC"/>
    <s v="per 22' Fan"/>
    <s v="per 22' Fan"/>
    <s v="per 22' Fan"/>
  </r>
  <r>
    <s v="None"/>
    <x v="11"/>
    <x v="123"/>
    <s v="TRC"/>
    <s v="Per string of lights"/>
    <s v="Per string of lights"/>
    <s v="Per string of lights"/>
  </r>
  <r>
    <s v="None"/>
    <x v="11"/>
    <x v="124"/>
    <s v="TRC"/>
    <s v="Per string of lights"/>
    <s v="Per string of lights"/>
    <s v="Per string of lights"/>
  </r>
  <r>
    <s v="None"/>
    <x v="11"/>
    <x v="125"/>
    <s v="TRC"/>
    <s v="Per tank wrap"/>
    <s v="Per tank wrap"/>
    <s v="Per tank wrap"/>
  </r>
  <r>
    <s v="None"/>
    <x v="11"/>
    <x v="126"/>
    <s v="TRC"/>
    <s v="Per tank wrap"/>
    <s v="Per tank wrap"/>
    <s v="Per tank wrap"/>
  </r>
  <r>
    <s v="None"/>
    <x v="11"/>
    <x v="127"/>
    <s v="TRC"/>
    <s v="Per Hotel Room "/>
    <s v="Per Hotel Room "/>
    <s v="Per Hotel Room "/>
  </r>
  <r>
    <s v="None"/>
    <x v="11"/>
    <x v="128"/>
    <s v="TRC"/>
    <s v="Per unit replaced"/>
    <s v="Per unit replaced"/>
    <s v="Per unit replaced"/>
  </r>
  <r>
    <s v="None"/>
    <x v="11"/>
    <x v="129"/>
    <s v="TRC"/>
    <s v="Per 500 lb/day head"/>
    <s v="Per 500 lb/day head"/>
    <s v="Per 500 lb/day head"/>
  </r>
  <r>
    <s v="None"/>
    <x v="11"/>
    <x v="130"/>
    <s v="TRC"/>
    <s v="Per sensor"/>
    <s v="Per sensor"/>
    <s v="Per sensor"/>
  </r>
  <r>
    <s v="None"/>
    <x v="11"/>
    <x v="131"/>
    <s v="TRC"/>
    <s v="Per ETS"/>
    <s v="Per ETS"/>
    <s v="Per ETS"/>
  </r>
  <r>
    <s v="None"/>
    <x v="11"/>
    <x v="132"/>
    <s v="TRC"/>
    <s v="Per fixture"/>
    <s v="Per fixture"/>
    <s v="Per fixture"/>
  </r>
  <r>
    <s v="None"/>
    <x v="11"/>
    <x v="133"/>
    <s v="TRC"/>
    <s v="Per fixture"/>
    <s v="Per fixture"/>
    <s v="Per fixture"/>
  </r>
  <r>
    <s v="None"/>
    <x v="11"/>
    <x v="134"/>
    <s v="TRC"/>
    <s v="Per lamp"/>
    <s v="Per lamp"/>
    <s v="Per lamp"/>
  </r>
  <r>
    <s v="None"/>
    <x v="11"/>
    <x v="135"/>
    <s v="TRC"/>
    <s v="Per lamp"/>
    <s v="Per lamp"/>
    <s v="Per lamp"/>
  </r>
  <r>
    <s v="None"/>
    <x v="11"/>
    <x v="136"/>
    <s v="TRC"/>
    <s v="Per fixture"/>
    <s v="Per fixture"/>
    <s v="Per fixture"/>
  </r>
  <r>
    <s v="None"/>
    <x v="11"/>
    <x v="137"/>
    <s v="TRC"/>
    <s v="Per nightlight"/>
    <s v="Per nightlight"/>
    <s v="Per nightlight"/>
  </r>
  <r>
    <s v="None"/>
    <x v="11"/>
    <x v="138"/>
    <s v="TRC"/>
    <s v="Per nightlight"/>
    <s v="Per nightlight"/>
    <s v="Per nightlight"/>
  </r>
  <r>
    <s v="None"/>
    <x v="11"/>
    <x v="139"/>
    <s v="TRC"/>
    <s v="Per Lamp"/>
    <s v="Per Lamp"/>
    <s v="Per Lamp"/>
  </r>
  <r>
    <s v="None"/>
    <x v="11"/>
    <x v="140"/>
    <s v="TRC"/>
    <s v="Per Lamp"/>
    <s v="Per Lamp"/>
    <s v="Per Lamp"/>
  </r>
  <r>
    <s v="None"/>
    <x v="11"/>
    <x v="141"/>
    <s v="TRC"/>
    <s v="Per Lamp"/>
    <s v="Per Lamp"/>
    <s v="Per Lamp"/>
  </r>
  <r>
    <s v="None"/>
    <x v="11"/>
    <x v="142"/>
    <s v="TRC"/>
    <s v="Per Lamp"/>
    <s v="Per Lamp"/>
    <s v="Per Lamp"/>
  </r>
  <r>
    <s v="None"/>
    <x v="11"/>
    <x v="143"/>
    <s v="TRC"/>
    <s v="Per Troffer"/>
    <s v="Per Troffer"/>
    <s v="Per Troffer"/>
  </r>
  <r>
    <s v="None"/>
    <x v="11"/>
    <x v="144"/>
    <s v="TRC"/>
    <s v="Per Troffer"/>
    <s v="Per Troffer"/>
    <s v="Per Troffer"/>
  </r>
  <r>
    <s v="None"/>
    <x v="11"/>
    <x v="145"/>
    <s v="TRC"/>
    <s v="Per Troffer"/>
    <s v="Per Troffer"/>
    <s v="Per Troffer"/>
  </r>
  <r>
    <s v="None"/>
    <x v="11"/>
    <x v="146"/>
    <s v="TRC"/>
    <s v="Per Troffer"/>
    <s v="Per Troffer"/>
    <s v="Per Troffer"/>
  </r>
  <r>
    <s v="None"/>
    <x v="11"/>
    <x v="147"/>
    <s v="TRC"/>
    <s v="Per Troffer"/>
    <s v="Per Troffer"/>
    <s v="Per Troffer"/>
  </r>
  <r>
    <s v="None"/>
    <x v="11"/>
    <x v="148"/>
    <s v="TRC"/>
    <s v="Per Troffer"/>
    <s v="Per Troffer"/>
    <s v="Per Troffer"/>
  </r>
  <r>
    <s v="None"/>
    <x v="11"/>
    <x v="149"/>
    <s v="TRC"/>
    <s v="Per Wall Sconce"/>
    <s v="Per Wall Sconce"/>
    <s v="Per Wall Sconce"/>
  </r>
  <r>
    <s v="None"/>
    <x v="11"/>
    <x v="150"/>
    <s v="TRC"/>
    <s v="Per Luminaire"/>
    <s v="Per Luminaire"/>
    <s v="Per Luminaire"/>
  </r>
  <r>
    <s v="None"/>
    <x v="11"/>
    <x v="151"/>
    <s v="TRC"/>
    <s v="Per Luminaire"/>
    <s v="Per Luminaire"/>
    <s v="Per Luminaire"/>
  </r>
  <r>
    <s v="None"/>
    <x v="11"/>
    <x v="152"/>
    <s v="TRC"/>
    <s v="Per Luminaire"/>
    <s v="Per Luminaire"/>
    <s v="Per Luminaire"/>
  </r>
  <r>
    <s v="None"/>
    <x v="11"/>
    <x v="153"/>
    <s v="TRC"/>
    <s v="Per Luminaire"/>
    <s v="Per Luminaire"/>
    <s v="Per Luminaire"/>
  </r>
  <r>
    <s v="None"/>
    <x v="11"/>
    <x v="154"/>
    <s v="TRC"/>
    <s v="Per Luminaire"/>
    <s v="Per Luminaire"/>
    <s v="Per Luminaire"/>
  </r>
  <r>
    <s v="None"/>
    <x v="11"/>
    <x v="155"/>
    <s v="TRC"/>
    <s v="Per Luminaire"/>
    <s v="Per Luminaire"/>
    <s v="Per Luminaire"/>
  </r>
  <r>
    <s v="None"/>
    <x v="11"/>
    <x v="156"/>
    <s v="TRC"/>
    <s v="Per Luminaire"/>
    <s v="Per Luminaire"/>
    <s v="Per Luminaire"/>
  </r>
  <r>
    <s v="None"/>
    <x v="11"/>
    <x v="157"/>
    <s v="TRC"/>
    <s v="Per Luminaire"/>
    <s v="Per Luminaire"/>
    <s v="Per Luminaire"/>
  </r>
  <r>
    <s v="None"/>
    <x v="11"/>
    <x v="158"/>
    <s v="TRC"/>
    <s v="Per Lamp"/>
    <s v="Per Lamp"/>
    <s v="Per Lamp"/>
  </r>
  <r>
    <s v="None"/>
    <x v="11"/>
    <x v="159"/>
    <s v="TRC"/>
    <s v="Per Lamp"/>
    <s v="Per Lamp"/>
    <s v="Per Lamp"/>
  </r>
  <r>
    <s v="None"/>
    <x v="11"/>
    <x v="160"/>
    <s v="TRC"/>
    <s v="Per Lamp"/>
    <s v="Per Lamp"/>
    <s v="Per Lamp"/>
  </r>
  <r>
    <s v="None"/>
    <x v="11"/>
    <x v="161"/>
    <s v="TRC"/>
    <s v="Per Lamp"/>
    <s v="Per Lamp"/>
    <s v="Per Lamp"/>
  </r>
  <r>
    <s v="None"/>
    <x v="11"/>
    <x v="162"/>
    <s v="TRC"/>
    <s v="Per Luminaire"/>
    <s v="Per Luminaire"/>
    <s v="Per Luminaire"/>
  </r>
  <r>
    <s v="None"/>
    <x v="11"/>
    <x v="163"/>
    <s v="TRC"/>
    <s v="Per Luminaire"/>
    <s v="Per Luminaire"/>
    <s v="Per Luminaire"/>
  </r>
  <r>
    <s v="None"/>
    <x v="11"/>
    <x v="164"/>
    <s v="TRC"/>
    <s v="Per Luminaire"/>
    <s v="Per Luminaire"/>
    <s v="Per Luminaire"/>
  </r>
  <r>
    <s v="None"/>
    <x v="11"/>
    <x v="165"/>
    <s v="TRC"/>
    <s v="Per showerhead"/>
    <s v="Per showerhead"/>
    <s v="Per showerhead"/>
  </r>
  <r>
    <s v="None"/>
    <x v="11"/>
    <x v="166"/>
    <s v="TRC"/>
    <s v="Per showerhead"/>
    <s v="Per showerhead"/>
    <s v="Per showerhead"/>
  </r>
  <r>
    <s v="None"/>
    <x v="11"/>
    <x v="167"/>
    <s v="TRC"/>
    <s v="Per showerhead"/>
    <s v="Per showerhead"/>
    <s v="Per showerhead"/>
  </r>
  <r>
    <s v="None"/>
    <x v="11"/>
    <x v="168"/>
    <s v="TRC"/>
    <s v="Per showerhead"/>
    <s v="Per showerhead"/>
    <s v="Per showerhead"/>
  </r>
  <r>
    <s v="None"/>
    <x v="11"/>
    <x v="169"/>
    <s v="TRC"/>
    <s v="Per showerhead"/>
    <s v="Per showerhead"/>
    <s v="Per showerhead"/>
  </r>
  <r>
    <s v="None"/>
    <x v="11"/>
    <x v="170"/>
    <s v="TRC"/>
    <s v="Per showerhead"/>
    <s v="Per showerhead"/>
    <s v="Per showerhead"/>
  </r>
  <r>
    <s v="None"/>
    <x v="11"/>
    <x v="171"/>
    <s v="TRC"/>
    <s v="per 100W Waterer"/>
    <s v="per 100W Waterer"/>
    <s v="per 100W Waterer"/>
  </r>
  <r>
    <s v="None"/>
    <x v="11"/>
    <x v="172"/>
    <s v="TRC"/>
    <s v="Per fixture"/>
    <s v="Per fixture"/>
    <s v="Per fixture"/>
  </r>
  <r>
    <s v="None"/>
    <x v="11"/>
    <x v="173"/>
    <s v="TRC"/>
    <s v="Per fixture"/>
    <s v="Per fixture"/>
    <s v="Per fixture"/>
  </r>
  <r>
    <s v="None"/>
    <x v="11"/>
    <x v="174"/>
    <s v="TRC"/>
    <s v="Per ETS"/>
    <s v="Per ETS"/>
    <s v="Per ETS"/>
  </r>
  <r>
    <s v="None"/>
    <x v="11"/>
    <x v="175"/>
    <s v="TRC"/>
    <s v="Per ETS"/>
    <s v="Per ETS"/>
    <s v="Per ETS"/>
  </r>
  <r>
    <s v="None"/>
    <x v="11"/>
    <x v="176"/>
    <s v="TRC"/>
    <s v="per 20 plate pre-cooler"/>
    <s v="per 20 plate pre-cooler"/>
    <s v="per 20 plate pre-cooler"/>
  </r>
  <r>
    <s v="None"/>
    <x v="11"/>
    <x v="177"/>
    <s v="TRC"/>
    <s v="Per appliance"/>
    <s v="Per appliance"/>
    <s v="Per appliance"/>
  </r>
  <r>
    <s v="None"/>
    <x v="11"/>
    <x v="178"/>
    <s v="TRC"/>
    <s v="Per appliance"/>
    <s v="Per appliance"/>
    <s v="Per appliance"/>
  </r>
  <r>
    <s v="None"/>
    <x v="11"/>
    <x v="179"/>
    <s v="TRC"/>
    <s v="Per sensor"/>
    <s v="Per sensor"/>
    <s v="Per sensor"/>
  </r>
  <r>
    <s v="None"/>
    <x v="11"/>
    <x v="180"/>
    <s v="TRC"/>
    <s v="Per MSHP"/>
    <s v="Per MSHP"/>
    <s v="Per MSHP"/>
  </r>
  <r>
    <s v="None"/>
    <x v="11"/>
    <x v="181"/>
    <s v="TRC"/>
    <s v="Per MSHP"/>
    <s v="Per MSHP"/>
    <s v="Per MSHP"/>
  </r>
  <r>
    <s v="None"/>
    <x v="11"/>
    <x v="182"/>
    <s v="TRC"/>
    <s v="Per Dishwasher"/>
    <s v="Per Dishwasher"/>
    <s v="Per Dishwasher"/>
  </r>
  <r>
    <s v="None"/>
    <x v="11"/>
    <x v="183"/>
    <s v="TRC"/>
    <s v="Per Dishwasher"/>
    <s v="Per Dishwasher"/>
    <s v="Per Dishwasher"/>
  </r>
  <r>
    <s v="None"/>
    <x v="11"/>
    <x v="184"/>
    <s v="TRC"/>
    <s v="Per Dishwasher"/>
    <s v="Per Dishwasher"/>
    <s v="Per Dishwasher"/>
  </r>
  <r>
    <s v="None"/>
    <x v="11"/>
    <x v="185"/>
    <s v="TRC"/>
    <s v="Per Dishwasher"/>
    <s v="Per Dishwasher"/>
    <s v="Per Dishwasher"/>
  </r>
  <r>
    <s v="None"/>
    <x v="11"/>
    <x v="186"/>
    <s v="TRC"/>
    <s v="per 75 head diary barn/10000 square feet"/>
    <s v="per 75 head diary barn/10000 square feet"/>
    <s v="per 75 head diary barn/10000 square feet"/>
  </r>
  <r>
    <s v="None"/>
    <x v="11"/>
    <x v="187"/>
    <s v="TRC"/>
    <s v="Per bulb"/>
    <s v="Per bulb"/>
    <s v="Per bulb"/>
  </r>
  <r>
    <s v="None"/>
    <x v="11"/>
    <x v="188"/>
    <s v="TRC"/>
    <s v="Per fixture"/>
    <s v="Per fixture"/>
    <s v="Per fixture"/>
  </r>
  <r>
    <s v="None"/>
    <x v="11"/>
    <x v="189"/>
    <s v="TRC"/>
    <s v="Per fixture"/>
    <s v="Per fixture"/>
    <s v="Per fixture"/>
  </r>
  <r>
    <s v="None"/>
    <x v="11"/>
    <x v="190"/>
    <s v="TRC"/>
    <s v="Per Drain "/>
    <s v="Per Drain "/>
    <s v="Per Drain "/>
  </r>
  <r>
    <s v="None"/>
    <x v="11"/>
    <x v="191"/>
    <s v="TRC"/>
    <s v="Per Occupancy Sensor "/>
    <s v="Per Occupancy Sensor "/>
    <s v="Per Occupancy Sensor "/>
  </r>
  <r>
    <s v="None"/>
    <x v="11"/>
    <x v="192"/>
    <s v="TRC"/>
    <s v="Per Occupancy Sensor "/>
    <s v="Per Occupancy Sensor "/>
    <s v="Per Occupancy Sensor "/>
  </r>
  <r>
    <s v="None"/>
    <x v="11"/>
    <x v="193"/>
    <s v="TRC"/>
    <s v="Per Occupancy Sensor "/>
    <s v="Per Occupancy Sensor "/>
    <s v="Per Occupancy Sensor "/>
  </r>
  <r>
    <s v="None"/>
    <x v="11"/>
    <x v="194"/>
    <s v="TRC"/>
    <s v="Per Occupancy Sensor "/>
    <s v="Per Occupancy Sensor "/>
    <s v="Per Occupancy Sensor "/>
  </r>
  <r>
    <s v="None"/>
    <x v="11"/>
    <x v="195"/>
    <s v="TRC"/>
    <s v="Per Occupancy Sensor "/>
    <s v="Per Occupancy Sensor "/>
    <s v="Per Occupancy Sensor "/>
  </r>
  <r>
    <s v="None"/>
    <x v="11"/>
    <x v="196"/>
    <s v="TRC"/>
    <s v="Per 100' conversion"/>
    <s v="Per 100' conversion"/>
    <s v="Per 100' conversion"/>
  </r>
  <r>
    <s v="None"/>
    <x v="11"/>
    <x v="197"/>
    <s v="TRC"/>
    <s v="Per 100' conversion"/>
    <s v="Per 100' conversion"/>
    <s v="Per 100' conversion"/>
  </r>
  <r>
    <s v="None"/>
    <x v="11"/>
    <x v="198"/>
    <s v="TRC"/>
    <s v="Per sensor"/>
    <s v="Per sensor"/>
    <s v="Per sensor"/>
  </r>
  <r>
    <s v="None"/>
    <x v="11"/>
    <x v="199"/>
    <s v="TRC"/>
    <s v="Per Economizer - 8 hp scroll compressor "/>
    <s v="Per Economizer - 8 hp scroll compressor "/>
    <s v="Per Economizer - 8 hp scroll compressor "/>
  </r>
  <r>
    <s v="None"/>
    <x v="11"/>
    <x v="200"/>
    <s v="TRC"/>
    <s v="Per Heat Pump - 3.1 COP 10.9 EER"/>
    <s v="Per Heat Pump - 3.1 COP 10.9 EER"/>
    <s v="Per Heat Pump - 3.1 COP 10.9 EER"/>
  </r>
  <r>
    <s v="None"/>
    <x v="11"/>
    <x v="201"/>
    <s v="TRC"/>
    <s v="Per Luminaire"/>
    <s v="Per Luminaire"/>
    <s v="Per Luminaire"/>
  </r>
  <r>
    <s v="None"/>
    <x v="11"/>
    <x v="202"/>
    <s v="TRC"/>
    <s v="Per pellet boiler/furnace"/>
    <s v="Per pellet boiler/furnace"/>
    <s v="Per pellet boiler/furnace"/>
  </r>
  <r>
    <s v="None"/>
    <x v="11"/>
    <x v="203"/>
    <s v="TRC"/>
    <s v="Per pellet stove"/>
    <s v="Per pellet stove"/>
    <s v="Per pellet stove"/>
  </r>
  <r>
    <s v="None"/>
    <x v="11"/>
    <x v="204"/>
    <s v="TRC"/>
    <s v="Per foot of insulation"/>
    <s v="Per foot of insulation"/>
    <s v="Per foot of insulation"/>
  </r>
  <r>
    <s v="None"/>
    <x v="11"/>
    <x v="205"/>
    <s v="TRC"/>
    <s v="Per foot of insulation"/>
    <s v="Per foot of insulation"/>
    <s v="Per foot of insulation"/>
  </r>
  <r>
    <s v="None"/>
    <x v="11"/>
    <x v="206"/>
    <s v="TRC"/>
    <s v="Per Luminaire"/>
    <s v="Per Luminaire"/>
    <s v="Per Luminaire"/>
  </r>
  <r>
    <s v="None"/>
    <x v="11"/>
    <x v="207"/>
    <s v="TRC"/>
    <s v="Per Luminaire"/>
    <s v="Per Luminaire"/>
    <s v="Per Luminaire"/>
  </r>
  <r>
    <s v="None"/>
    <x v="11"/>
    <x v="208"/>
    <s v="TRC"/>
    <s v="Per Luminaire"/>
    <s v="Per Luminaire"/>
    <s v="Per Luminaire"/>
  </r>
  <r>
    <s v="None"/>
    <x v="11"/>
    <x v="209"/>
    <s v="TRC"/>
    <s v="Per Luminaire"/>
    <s v="Per Luminaire"/>
    <s v="Per Luminaire"/>
  </r>
  <r>
    <s v="None"/>
    <x v="11"/>
    <x v="210"/>
    <s v="TRC"/>
    <s v="Per Luminaire"/>
    <s v="Per Luminaire"/>
    <s v="Per Luminaire"/>
  </r>
  <r>
    <s v="None"/>
    <x v="11"/>
    <x v="211"/>
    <s v="TRC"/>
    <s v="Per Luminaire"/>
    <s v="Per Luminaire"/>
    <s v="Per Luminaire"/>
  </r>
  <r>
    <s v="None"/>
    <x v="11"/>
    <x v="212"/>
    <s v="TRC"/>
    <s v="Per Luminaire"/>
    <s v="Per Luminaire"/>
    <s v="Per Luminaire"/>
  </r>
  <r>
    <s v="None"/>
    <x v="11"/>
    <x v="213"/>
    <s v="TRC"/>
    <s v="Per Dishwasher"/>
    <s v="Per Dishwasher"/>
    <s v="Per Dishwasher"/>
  </r>
  <r>
    <s v="None"/>
    <x v="11"/>
    <x v="214"/>
    <s v="TRC"/>
    <s v="Per powerbar"/>
    <s v="Per powerbar"/>
    <s v="Per powerbar"/>
  </r>
  <r>
    <s v="None"/>
    <x v="11"/>
    <x v="215"/>
    <s v="TRC"/>
    <s v="Per Luminaire"/>
    <s v="Per Luminaire"/>
    <s v="Per Luminaire"/>
  </r>
  <r>
    <s v="None"/>
    <x v="11"/>
    <x v="216"/>
    <s v="TRC"/>
    <s v="Per Luminaire"/>
    <s v="Per Luminaire"/>
    <s v="Per Luminaire"/>
  </r>
  <r>
    <s v="None"/>
    <x v="11"/>
    <x v="217"/>
    <s v="TRC"/>
    <s v="Per Luminaire"/>
    <s v="Per Luminaire"/>
    <s v="Per Luminaire"/>
  </r>
  <r>
    <s v="None"/>
    <x v="11"/>
    <x v="218"/>
    <s v="TRC"/>
    <s v="Per Luminaire"/>
    <s v="Per Luminaire"/>
    <s v="Per Luminaire"/>
  </r>
  <r>
    <s v="None"/>
    <x v="11"/>
    <x v="219"/>
    <s v="TRC"/>
    <s v="Per Luminaire"/>
    <s v="Per Luminaire"/>
    <s v="Per Luminaire"/>
  </r>
  <r>
    <s v="None"/>
    <x v="11"/>
    <x v="220"/>
    <s v="TRC"/>
    <s v="Per thermostat"/>
    <s v="Per thermostat"/>
    <s v="Per thermostat"/>
  </r>
  <r>
    <s v="None"/>
    <x v="11"/>
    <x v="221"/>
    <s v="TRC"/>
    <s v="Per thermostat"/>
    <s v="Per thermostat"/>
    <s v="Per thermostat"/>
  </r>
  <r>
    <s v="None"/>
    <x v="11"/>
    <x v="222"/>
    <s v="TRC"/>
    <s v="Per unit replaced"/>
    <s v="Per unit replaced"/>
    <s v="Per unit replaced"/>
  </r>
  <r>
    <s v="None"/>
    <x v="11"/>
    <x v="223"/>
    <s v="TRC"/>
    <s v="Per 660 lumen lamp"/>
    <s v="Per 660 lumen lamp"/>
    <s v="Per 660 lumen lamp"/>
  </r>
  <r>
    <s v="None"/>
    <x v="11"/>
    <x v="224"/>
    <s v="TRC"/>
    <s v="Per 100 lumen lamp"/>
    <s v="Per 100 lumen lamp"/>
    <s v="Per 100 lumen lamp"/>
  </r>
  <r>
    <s v="None"/>
    <x v="11"/>
    <x v="225"/>
    <s v="TRC"/>
    <s v="Per 6' Luminaire"/>
    <s v="Per 6' Luminaire"/>
    <s v="Per 6' Luminaire"/>
  </r>
  <r>
    <s v="None"/>
    <x v="11"/>
    <x v="226"/>
    <s v="TRC"/>
    <s v="Per 6' Luminaire"/>
    <s v="Per 6' Luminaire"/>
    <s v="Per 6' Luminaire"/>
  </r>
  <r>
    <s v="None"/>
    <x v="11"/>
    <x v="227"/>
    <s v="TRC"/>
    <s v="Per appliance"/>
    <s v="Per appliance"/>
    <s v="Per appliance"/>
  </r>
  <r>
    <s v="None"/>
    <x v="11"/>
    <x v="228"/>
    <s v="TRC"/>
    <s v="Per appliance"/>
    <s v="Per appliance"/>
    <s v="Per appliance"/>
  </r>
  <r>
    <s v="None"/>
    <x v="11"/>
    <x v="229"/>
    <s v="TRC"/>
    <s v="Per appliance"/>
    <s v="Per appliance"/>
    <s v="Per appliance"/>
  </r>
  <r>
    <s v="None"/>
    <x v="11"/>
    <x v="230"/>
    <s v="TRC"/>
    <s v="Per 1500 lb/day unit"/>
    <s v="Per 1500 lb/day unit"/>
    <s v="Per 1500 lb/day unit"/>
  </r>
  <r>
    <s v="None"/>
    <x v="11"/>
    <x v="231"/>
    <s v="TRC"/>
    <s v="Per ETS"/>
    <s v="Per ETS"/>
    <s v="Per ETS"/>
  </r>
  <r>
    <s v="None"/>
    <x v="11"/>
    <x v="232"/>
    <s v="TRC"/>
    <s v="Per ETS"/>
    <s v="Per ETS"/>
    <s v="Per ETS"/>
  </r>
  <r>
    <s v="None"/>
    <x v="11"/>
    <x v="233"/>
    <s v="TRC"/>
    <s v="Per ETS"/>
    <s v="Per ETS"/>
    <s v="Per ETS"/>
  </r>
  <r>
    <s v="None"/>
    <x v="11"/>
    <x v="234"/>
    <s v="TRC"/>
    <s v="Per ETS"/>
    <s v="Per ETS"/>
    <s v="Per ETS"/>
  </r>
  <r>
    <s v="None"/>
    <x v="11"/>
    <x v="235"/>
    <s v="TRC"/>
    <s v="Per ETS"/>
    <s v="Per ETS"/>
    <s v="Per ETS"/>
  </r>
  <r>
    <s v="None"/>
    <x v="11"/>
    <x v="236"/>
    <s v="TRC"/>
    <s v="Per appliance"/>
    <s v="Per appliance"/>
    <s v="Per appliance"/>
  </r>
  <r>
    <s v="None"/>
    <x v="11"/>
    <x v="237"/>
    <s v="TRC"/>
    <s v="Per Server "/>
    <s v="Per Server "/>
    <s v="Per Server "/>
  </r>
  <r>
    <s v="None"/>
    <x v="11"/>
    <x v="238"/>
    <s v="TRC"/>
    <s v="Per Dishwasher"/>
    <s v="Per Dishwasher"/>
    <s v="Per Dishwasher"/>
  </r>
  <r>
    <s v="None"/>
    <x v="11"/>
    <x v="239"/>
    <s v="TRC"/>
    <s v="Per Dishwasher"/>
    <s v="Per Dishwasher"/>
    <s v="Per Dishwasher"/>
  </r>
  <r>
    <s v="None"/>
    <x v="11"/>
    <x v="240"/>
    <s v="TRC"/>
    <s v="Per Dishwasher"/>
    <s v="Per Dishwasher"/>
    <s v="Per Dishwasher"/>
  </r>
  <r>
    <s v="None"/>
    <x v="11"/>
    <x v="241"/>
    <s v="TRC"/>
    <s v="Per Dishwasher"/>
    <s v="Per Dishwasher"/>
    <s v="Per Dishwasher"/>
  </r>
  <r>
    <s v="None"/>
    <x v="11"/>
    <x v="242"/>
    <s v="TRC"/>
    <s v="per Pad"/>
    <s v="per Pad"/>
    <s v="per Pad"/>
  </r>
  <r>
    <s v="None"/>
    <x v="11"/>
    <x v="243"/>
    <s v="TRC"/>
    <s v="Per ETS"/>
    <s v="Per ETS"/>
    <s v="Per ETS"/>
  </r>
  <r>
    <s v="None"/>
    <x v="11"/>
    <x v="244"/>
    <s v="TRC"/>
    <s v="Per ETS"/>
    <s v="Per ETS"/>
    <s v="Per ETS"/>
  </r>
  <r>
    <s v="None"/>
    <x v="11"/>
    <x v="245"/>
    <s v="TRC"/>
    <s v="Per powerbar"/>
    <s v="Per powerbar"/>
    <s v="Per powerbar"/>
  </r>
  <r>
    <s v="None"/>
    <x v="11"/>
    <x v="246"/>
    <s v="TRC"/>
    <s v="Per powerbar"/>
    <s v="Per powerbar"/>
    <s v="Per powerbar"/>
  </r>
  <r>
    <s v="None"/>
    <x v="11"/>
    <x v="247"/>
    <s v="TRC"/>
    <s v="Per Powerbar"/>
    <s v="Per Powerbar"/>
    <s v="Per Powerbar"/>
  </r>
  <r>
    <s v="None"/>
    <x v="11"/>
    <x v="248"/>
    <s v="TRC"/>
    <s v="Per solar air heating system"/>
    <s v="Per solar air heating system"/>
    <s v="Per solar air heating system"/>
  </r>
  <r>
    <s v="None"/>
    <x v="11"/>
    <x v="249"/>
    <s v="TRC"/>
    <s v="Per solar domestic hot water system"/>
    <s v="Per solar domestic hot water system"/>
    <s v="Per solar domestic hot water system"/>
  </r>
  <r>
    <s v="None"/>
    <x v="11"/>
    <x v="250"/>
    <s v="TRC"/>
    <s v="Per solar domestic hot water system"/>
    <s v="Per solar domestic hot water system"/>
    <s v="Per solar domestic hot water system"/>
  </r>
  <r>
    <s v="None"/>
    <x v="11"/>
    <x v="251"/>
    <s v="TRC"/>
    <s v="Per 30 cubic foot freezer"/>
    <s v="Per 30 cubic foot freezer"/>
    <s v="Per 30 cubic foot freezer"/>
  </r>
  <r>
    <s v="None"/>
    <x v="11"/>
    <x v="252"/>
    <s v="TRC"/>
    <s v="Per 30 cubic foot freezer"/>
    <s v="Per 30 cubic foot freezer"/>
    <s v="Per 30 cubic foot freezer"/>
  </r>
  <r>
    <s v="None"/>
    <x v="11"/>
    <x v="253"/>
    <s v="TRC"/>
    <s v="Per 30 cubic foot refrigerator"/>
    <s v="Per 30 cubic foot refrigerator"/>
    <s v="Per 30 cubic foot refrigerator"/>
  </r>
  <r>
    <s v="None"/>
    <x v="11"/>
    <x v="254"/>
    <s v="TRC"/>
    <s v="Per 30 cubic foot refrigerator"/>
    <s v="Per 30 cubic foot refrigerator"/>
    <s v="Per 30 cubic foot refrigerator"/>
  </r>
  <r>
    <s v="None"/>
    <x v="11"/>
    <x v="255"/>
    <s v="TRC"/>
    <s v="Per Fryer"/>
    <s v="Per Fryer"/>
    <s v="Per Fryer"/>
  </r>
  <r>
    <s v="None"/>
    <x v="11"/>
    <x v="256"/>
    <s v="TRC"/>
    <s v="Per Fryer"/>
    <s v="Per Fryer"/>
    <s v="Per Fryer"/>
  </r>
  <r>
    <s v="None"/>
    <x v="11"/>
    <x v="257"/>
    <s v="TRC"/>
    <s v="Per Gross GWh "/>
    <s v="Per Gross GWh "/>
    <s v="Per Gross GWh "/>
  </r>
  <r>
    <s v="None"/>
    <x v="11"/>
    <x v="258"/>
    <s v="TRC"/>
    <s v="Per 6' of curtain - medium temp"/>
    <s v="Per 6' of curtain - medium temp"/>
    <s v="Per 6' of curtain - medium temp"/>
  </r>
  <r>
    <s v="None"/>
    <x v="11"/>
    <x v="259"/>
    <s v="TRC"/>
    <s v="Per 6' of curtain - medium temp"/>
    <s v="Per 6' of curtain - medium temp"/>
    <s v="Per 6' of curtain - medium temp"/>
  </r>
  <r>
    <s v="None"/>
    <x v="11"/>
    <x v="260"/>
    <s v="TRC"/>
    <s v="Per Luminaire "/>
    <s v="Per Luminaire "/>
    <s v="Per Luminaire "/>
  </r>
  <r>
    <s v="None"/>
    <x v="11"/>
    <x v="261"/>
    <s v="TRC"/>
    <s v="Per unconverted D"/>
    <s v="Per unconverted D"/>
    <s v="Per unconverted D"/>
  </r>
  <r>
    <s v="None"/>
    <x v="11"/>
    <x v="262"/>
    <s v="TRC"/>
    <s v="Per Dishwasher"/>
    <s v="Per Dishwasher"/>
    <s v="Per Dishwasher"/>
  </r>
  <r>
    <s v="None"/>
    <x v="11"/>
    <x v="263"/>
    <s v="TRC"/>
    <s v="Per Dishwasher"/>
    <s v="Per Dishwasher"/>
    <s v="Per Dishwasher"/>
  </r>
  <r>
    <s v="None"/>
    <x v="11"/>
    <x v="264"/>
    <s v="TRC"/>
    <s v="Per 5hp controlled fan "/>
    <s v="Per 5hp controlled fan "/>
    <s v="Per 5hp controlled fan "/>
  </r>
  <r>
    <s v="None"/>
    <x v="11"/>
    <x v="265"/>
    <s v="TRC"/>
    <s v="Per 5hp controlled fan "/>
    <s v="Per 5hp controlled fan "/>
    <s v="Per 5hp controlled fan "/>
  </r>
  <r>
    <s v="None"/>
    <x v="11"/>
    <x v="266"/>
    <s v="TRC"/>
    <s v="per 36&quot; Fan"/>
    <s v="per 36&quot; Fan"/>
    <s v="per 36&quot; Fan"/>
  </r>
  <r>
    <s v="None"/>
    <x v="11"/>
    <x v="267"/>
    <s v="TRC"/>
    <s v="per VFD"/>
    <s v="per VFD"/>
    <s v="per VFD"/>
  </r>
  <r>
    <s v="None"/>
    <x v="11"/>
    <x v="268"/>
    <s v="TRC"/>
    <s v="per VFD"/>
    <s v="per VFD"/>
    <s v="per VFD"/>
  </r>
  <r>
    <s v="None"/>
    <x v="11"/>
    <x v="269"/>
    <s v="TRC"/>
    <s v="per VFD"/>
    <s v="per VFD"/>
    <s v="per VFD"/>
  </r>
  <r>
    <s v="None"/>
    <x v="11"/>
    <x v="270"/>
    <s v="TRC"/>
    <s v="per VFD"/>
    <s v="per VFD"/>
    <s v="per VFD"/>
  </r>
  <r>
    <s v="None"/>
    <x v="11"/>
    <x v="271"/>
    <s v="TRC"/>
    <s v="per VFD"/>
    <s v="per VFD"/>
    <s v="per VFD"/>
  </r>
  <r>
    <s v="None"/>
    <x v="11"/>
    <x v="272"/>
    <s v="TRC"/>
    <s v="per VFD"/>
    <s v="per VFD"/>
    <s v="per VFD"/>
  </r>
  <r>
    <s v="None"/>
    <x v="11"/>
    <x v="273"/>
    <s v="TRC"/>
    <s v="per VFD"/>
    <s v="per VFD"/>
    <s v="per VFD"/>
  </r>
  <r>
    <s v="None"/>
    <x v="11"/>
    <x v="274"/>
    <s v="TRC"/>
    <s v="per VFD"/>
    <s v="per VFD"/>
    <s v="per VFD"/>
  </r>
  <r>
    <s v="None"/>
    <x v="11"/>
    <x v="275"/>
    <s v="TRC"/>
    <s v="per VFD"/>
    <s v="per VFD"/>
    <s v="per VFD"/>
  </r>
  <r>
    <s v="None"/>
    <x v="11"/>
    <x v="276"/>
    <s v="TRC"/>
    <s v="per pump -75 head"/>
    <s v="per pump -75 head"/>
    <s v="per pump -75 head"/>
  </r>
  <r>
    <s v="None"/>
    <x v="11"/>
    <x v="277"/>
    <s v="TRC"/>
    <s v="per pump -75 head"/>
    <s v="per pump -75 head"/>
    <s v="per pump -75 head"/>
  </r>
  <r>
    <s v="None"/>
    <x v="11"/>
    <x v="278"/>
    <s v="TRC"/>
    <s v="per 7.5 hp pump"/>
    <s v="per 7.5 hp pump"/>
    <s v="per 7.5 hp pump"/>
  </r>
  <r>
    <s v="None"/>
    <x v="11"/>
    <x v="279"/>
    <s v="TRC"/>
    <s v="per 7.5 hp pump"/>
    <s v="per 7.5 hp pump"/>
    <s v="per 7.5 hp pump"/>
  </r>
  <r>
    <s v="None"/>
    <x v="11"/>
    <x v="280"/>
    <s v="TRC"/>
    <s v="Per Luminaire"/>
    <s v="Per Luminaire"/>
    <s v="Per Luminaire"/>
  </r>
  <r>
    <s v="None"/>
    <x v="11"/>
    <x v="281"/>
    <s v="TRC"/>
    <s v="Per Luminaire"/>
    <s v="Per Luminaire"/>
    <s v="Per Luminaire"/>
  </r>
  <r>
    <s v="None"/>
    <x v="11"/>
    <x v="282"/>
    <s v="TRC"/>
    <s v="Per Luminaire"/>
    <s v="Per Luminaire"/>
    <s v="Per Luminaire"/>
  </r>
  <r>
    <s v="None"/>
    <x v="11"/>
    <x v="283"/>
    <s v="TRC"/>
    <s v="Per Luminaire"/>
    <s v="Per Luminaire"/>
    <s v="Per Luminaire"/>
  </r>
  <r>
    <s v="None"/>
    <x v="11"/>
    <x v="284"/>
    <s v="TRC"/>
    <s v="Per Luminaire"/>
    <s v="Per Luminaire"/>
    <s v="Per Luminaire"/>
  </r>
  <r>
    <s v="None"/>
    <x v="11"/>
    <x v="285"/>
    <s v="TRC"/>
    <s v="Per Luminaire "/>
    <s v="Per Luminaire "/>
    <s v="Per Luminaire "/>
  </r>
  <r>
    <s v="None"/>
    <x v="11"/>
    <x v="286"/>
    <s v="TRC"/>
    <s v="Per home"/>
    <s v="Per home"/>
    <s v="Per home"/>
  </r>
  <r>
    <s v="None"/>
    <x v="11"/>
    <x v="287"/>
    <s v="TRC"/>
    <s v="Per home"/>
    <s v="Per home"/>
    <s v="Per home"/>
  </r>
  <r>
    <s v="None"/>
    <x v="11"/>
    <x v="288"/>
    <s v="TRC"/>
    <s v="Per home"/>
    <s v="Per home"/>
    <s v="Per home"/>
  </r>
  <r>
    <s v="None"/>
    <x v="11"/>
    <x v="289"/>
    <s v="TRC"/>
    <s v="Per home"/>
    <s v="Per home"/>
    <s v="Per home"/>
  </r>
  <r>
    <s v="None"/>
    <x v="11"/>
    <x v="290"/>
    <s v="TRC"/>
    <s v="Per home"/>
    <s v="Per home"/>
    <s v="Per home"/>
  </r>
  <r>
    <s v="None"/>
    <x v="11"/>
    <x v="291"/>
    <s v="TRC"/>
    <s v="Per Home "/>
    <s v="Per Home "/>
    <s v="Per Home "/>
  </r>
  <r>
    <s v="None"/>
    <x v="11"/>
    <x v="292"/>
    <s v="TRC"/>
    <s v="Per wood boiler/furnace"/>
    <s v="Per wood boiler/furnace"/>
    <s v="Per wood boiler/furnace"/>
  </r>
  <r>
    <s v="None"/>
    <x v="11"/>
    <x v="293"/>
    <s v="TRC"/>
    <s v="Per wood stove"/>
    <s v="Per wood stove"/>
    <s v="Per wood stove"/>
  </r>
  <r>
    <s v="None"/>
    <x v="11"/>
    <x v="294"/>
    <s v="TRC"/>
    <s v="Per Door - medium temp"/>
    <s v="Per Door - medium temp"/>
    <s v="Per Door - medium temp"/>
  </r>
  <r>
    <s v="None"/>
    <x v="12"/>
    <x v="0"/>
    <s v="TRC"/>
    <s v="BNI"/>
    <s v="BNI"/>
    <s v="BNI"/>
  </r>
  <r>
    <s v="None"/>
    <x v="12"/>
    <x v="1"/>
    <s v="TRC"/>
    <s v="Residential"/>
    <s v="Residential"/>
    <s v="Residential"/>
  </r>
  <r>
    <s v="None"/>
    <x v="12"/>
    <x v="2"/>
    <s v="TRC"/>
    <s v="Residential"/>
    <s v="Residential"/>
    <s v="Residential"/>
  </r>
  <r>
    <s v="None"/>
    <x v="12"/>
    <x v="3"/>
    <s v="TRC"/>
    <s v="Residential"/>
    <s v="Residential"/>
    <s v="Residential"/>
  </r>
  <r>
    <s v="None"/>
    <x v="12"/>
    <x v="4"/>
    <s v="TRC"/>
    <s v="Residential"/>
    <s v="Residential"/>
    <s v="Residential"/>
  </r>
  <r>
    <s v="None"/>
    <x v="12"/>
    <x v="5"/>
    <s v="TRC"/>
    <s v="Residential"/>
    <s v="Residential"/>
    <s v="Residential"/>
  </r>
  <r>
    <s v="None"/>
    <x v="12"/>
    <x v="6"/>
    <s v="TRC"/>
    <s v="Residential"/>
    <s v="Residential"/>
    <s v="Residential"/>
  </r>
  <r>
    <s v="None"/>
    <x v="12"/>
    <x v="7"/>
    <s v="TRC"/>
    <s v="Residential"/>
    <s v="Residential"/>
    <s v="Residential"/>
  </r>
  <r>
    <s v="None"/>
    <x v="12"/>
    <x v="8"/>
    <s v="TRC"/>
    <s v="Residential"/>
    <s v="Residential"/>
    <s v="Residential"/>
  </r>
  <r>
    <s v="None"/>
    <x v="12"/>
    <x v="9"/>
    <s v="TRC"/>
    <s v="Residential"/>
    <s v="Residential"/>
    <s v="Residential"/>
  </r>
  <r>
    <s v="None"/>
    <x v="12"/>
    <x v="10"/>
    <s v="TRC"/>
    <s v="Residential"/>
    <s v="Residential"/>
    <s v="Residential"/>
  </r>
  <r>
    <s v="None"/>
    <x v="12"/>
    <x v="11"/>
    <s v="TRC"/>
    <s v="Residential"/>
    <s v="Residential"/>
    <s v="Residential"/>
  </r>
  <r>
    <s v="None"/>
    <x v="12"/>
    <x v="12"/>
    <s v="TRC"/>
    <s v="Residential"/>
    <s v="Residential"/>
    <s v="Residential"/>
  </r>
  <r>
    <s v="None"/>
    <x v="12"/>
    <x v="13"/>
    <s v="TRC"/>
    <s v="Residential"/>
    <s v="Residential"/>
    <s v="Residential"/>
  </r>
  <r>
    <s v="None"/>
    <x v="12"/>
    <x v="14"/>
    <s v="TRC"/>
    <s v="Residential"/>
    <s v="Residential"/>
    <s v="Residential"/>
  </r>
  <r>
    <s v="None"/>
    <x v="12"/>
    <x v="15"/>
    <s v="TRC"/>
    <s v="Residential"/>
    <s v="Residential"/>
    <s v="Residential"/>
  </r>
  <r>
    <s v="None"/>
    <x v="12"/>
    <x v="16"/>
    <s v="TRC"/>
    <s v="Residential"/>
    <s v="Residential"/>
    <s v="Residential"/>
  </r>
  <r>
    <s v="None"/>
    <x v="12"/>
    <x v="17"/>
    <s v="TRC"/>
    <s v="Residential"/>
    <s v="Residential"/>
    <s v="Residential"/>
  </r>
  <r>
    <s v="None"/>
    <x v="12"/>
    <x v="18"/>
    <s v="TRC"/>
    <s v="Residential"/>
    <s v="Residential"/>
    <s v="Residential"/>
  </r>
  <r>
    <s v="None"/>
    <x v="12"/>
    <x v="19"/>
    <s v="TRC"/>
    <s v="Residential"/>
    <s v="Residential"/>
    <s v="Residential"/>
  </r>
  <r>
    <s v="None"/>
    <x v="12"/>
    <x v="20"/>
    <s v="TRC"/>
    <s v="Residential"/>
    <s v="Residential"/>
    <s v="Residential"/>
  </r>
  <r>
    <s v="None"/>
    <x v="12"/>
    <x v="21"/>
    <s v="TRC"/>
    <s v="Residential"/>
    <s v="Residential"/>
    <s v="Residential"/>
  </r>
  <r>
    <s v="None"/>
    <x v="12"/>
    <x v="22"/>
    <s v="TRC"/>
    <s v="Residential"/>
    <s v="Residential"/>
    <s v="Residential"/>
  </r>
  <r>
    <s v="None"/>
    <x v="12"/>
    <x v="23"/>
    <s v="TRC"/>
    <s v="Residential"/>
    <s v="Residential"/>
    <s v="Residential"/>
  </r>
  <r>
    <s v="None"/>
    <x v="12"/>
    <x v="24"/>
    <s v="TRC"/>
    <s v="Residential"/>
    <s v="Residential"/>
    <s v="Residential"/>
  </r>
  <r>
    <s v="None"/>
    <x v="12"/>
    <x v="25"/>
    <s v="TRC"/>
    <s v="Residential"/>
    <s v="Residential"/>
    <s v="Residential"/>
  </r>
  <r>
    <s v="None"/>
    <x v="12"/>
    <x v="26"/>
    <s v="TRC"/>
    <s v="Residential"/>
    <s v="Residential"/>
    <s v="Residential"/>
  </r>
  <r>
    <s v="None"/>
    <x v="12"/>
    <x v="27"/>
    <s v="TRC"/>
    <s v="BNI"/>
    <s v="BNI"/>
    <s v="BNI"/>
  </r>
  <r>
    <s v="None"/>
    <x v="12"/>
    <x v="28"/>
    <s v="TRC"/>
    <s v="BNI"/>
    <s v="BNI"/>
    <s v="BNI"/>
  </r>
  <r>
    <s v="None"/>
    <x v="12"/>
    <x v="29"/>
    <s v="TRC"/>
    <s v="Residential"/>
    <s v="Residential"/>
    <s v="Residential"/>
  </r>
  <r>
    <s v="None"/>
    <x v="12"/>
    <x v="30"/>
    <s v="TRC"/>
    <s v="Residential"/>
    <s v="Residential"/>
    <s v="Residential"/>
  </r>
  <r>
    <s v="None"/>
    <x v="12"/>
    <x v="31"/>
    <s v="TRC"/>
    <s v="BNI"/>
    <s v="BNI"/>
    <s v="BNI"/>
  </r>
  <r>
    <s v="None"/>
    <x v="12"/>
    <x v="32"/>
    <s v="TRC"/>
    <s v="BNI"/>
    <s v="BNI"/>
    <s v="BNI"/>
  </r>
  <r>
    <s v="None"/>
    <x v="12"/>
    <x v="33"/>
    <s v="TRC"/>
    <s v="BNI"/>
    <s v="BNI"/>
    <s v="BNI"/>
  </r>
  <r>
    <s v="None"/>
    <x v="12"/>
    <x v="34"/>
    <s v="TRC"/>
    <s v="BNI"/>
    <s v="BNI"/>
    <s v="BNI"/>
  </r>
  <r>
    <s v="None"/>
    <x v="12"/>
    <x v="35"/>
    <s v="TRC"/>
    <s v="Residential"/>
    <s v="Residential"/>
    <s v="Residential"/>
  </r>
  <r>
    <s v="None"/>
    <x v="12"/>
    <x v="36"/>
    <s v="TRC"/>
    <s v="Residential"/>
    <s v="Residential"/>
    <s v="Residential"/>
  </r>
  <r>
    <s v="None"/>
    <x v="12"/>
    <x v="37"/>
    <s v="TRC"/>
    <s v="Residential"/>
    <s v="Residential"/>
    <s v="Residential"/>
  </r>
  <r>
    <s v="None"/>
    <x v="12"/>
    <x v="38"/>
    <s v="TRC"/>
    <s v="Residential"/>
    <s v="Residential"/>
    <s v="Residential"/>
  </r>
  <r>
    <s v="None"/>
    <x v="12"/>
    <x v="39"/>
    <s v="TRC"/>
    <s v="Residential"/>
    <s v="Residential"/>
    <s v="Residential"/>
  </r>
  <r>
    <s v="None"/>
    <x v="12"/>
    <x v="40"/>
    <s v="TRC"/>
    <s v="BNI"/>
    <s v="BNI"/>
    <s v="BNI"/>
  </r>
  <r>
    <s v="None"/>
    <x v="12"/>
    <x v="41"/>
    <s v="TRC"/>
    <s v="BNI"/>
    <s v="BNI"/>
    <s v="BNI"/>
  </r>
  <r>
    <s v="None"/>
    <x v="12"/>
    <x v="42"/>
    <s v="TRC"/>
    <s v="BNI"/>
    <s v="BNI"/>
    <s v="BNI"/>
  </r>
  <r>
    <s v="None"/>
    <x v="12"/>
    <x v="43"/>
    <s v="TRC"/>
    <s v="Residential"/>
    <s v="Residential"/>
    <s v="Residential"/>
  </r>
  <r>
    <s v="None"/>
    <x v="12"/>
    <x v="44"/>
    <s v="TRC"/>
    <s v="BNI"/>
    <s v="BNI"/>
    <s v="BNI"/>
  </r>
  <r>
    <s v="None"/>
    <x v="12"/>
    <x v="45"/>
    <s v="TRC"/>
    <s v="BNI"/>
    <s v="BNI"/>
    <s v="BNI"/>
  </r>
  <r>
    <s v="None"/>
    <x v="12"/>
    <x v="46"/>
    <s v="TRC"/>
    <s v="BNI"/>
    <s v="BNI"/>
    <s v="BNI"/>
  </r>
  <r>
    <s v="None"/>
    <x v="12"/>
    <x v="47"/>
    <s v="TRC"/>
    <s v="BNI"/>
    <s v="BNI"/>
    <s v="BNI"/>
  </r>
  <r>
    <s v="None"/>
    <x v="12"/>
    <x v="48"/>
    <s v="TRC"/>
    <s v="BNI"/>
    <s v="BNI"/>
    <s v="BNI"/>
  </r>
  <r>
    <s v="None"/>
    <x v="12"/>
    <x v="49"/>
    <s v="TRC"/>
    <s v="BNI"/>
    <s v="BNI"/>
    <s v="BNI"/>
  </r>
  <r>
    <s v="None"/>
    <x v="12"/>
    <x v="50"/>
    <s v="TRC"/>
    <s v="Residential"/>
    <s v="Residential"/>
    <s v="Residential"/>
  </r>
  <r>
    <s v="None"/>
    <x v="12"/>
    <x v="51"/>
    <s v="TRC"/>
    <s v="Residential"/>
    <s v="Residential"/>
    <s v="Residential"/>
  </r>
  <r>
    <s v="None"/>
    <x v="12"/>
    <x v="52"/>
    <s v="TRC"/>
    <s v="Residential"/>
    <s v="Residential"/>
    <s v="Residential"/>
  </r>
  <r>
    <s v="None"/>
    <x v="12"/>
    <x v="53"/>
    <s v="TRC"/>
    <s v="Residential"/>
    <s v="Residential"/>
    <s v="Residential"/>
  </r>
  <r>
    <s v="None"/>
    <x v="12"/>
    <x v="54"/>
    <s v="TRC"/>
    <s v="Residential"/>
    <s v="Residential"/>
    <s v="Residential"/>
  </r>
  <r>
    <s v="None"/>
    <x v="12"/>
    <x v="55"/>
    <s v="TRC"/>
    <s v="BNI"/>
    <s v="BNI"/>
    <s v="BNI"/>
  </r>
  <r>
    <s v="None"/>
    <x v="12"/>
    <x v="56"/>
    <s v="TRC"/>
    <s v="BNI"/>
    <s v="BNI"/>
    <s v="BNI"/>
  </r>
  <r>
    <s v="None"/>
    <x v="12"/>
    <x v="57"/>
    <s v="TRC"/>
    <s v="BNI"/>
    <s v="BNI"/>
    <s v="BNI"/>
  </r>
  <r>
    <s v="None"/>
    <x v="12"/>
    <x v="58"/>
    <s v="TRC"/>
    <s v="BNI"/>
    <s v="BNI"/>
    <s v="BNI"/>
  </r>
  <r>
    <s v="None"/>
    <x v="12"/>
    <x v="59"/>
    <s v="TRC"/>
    <s v="BNI"/>
    <s v="BNI"/>
    <s v="BNI"/>
  </r>
  <r>
    <s v="None"/>
    <x v="12"/>
    <x v="60"/>
    <s v="TRC"/>
    <s v="Residential"/>
    <s v="Residential"/>
    <s v="Residential"/>
  </r>
  <r>
    <s v="None"/>
    <x v="12"/>
    <x v="61"/>
    <s v="TRC"/>
    <s v="Residential"/>
    <s v="Residential"/>
    <s v="Residential"/>
  </r>
  <r>
    <s v="None"/>
    <x v="12"/>
    <x v="62"/>
    <s v="TRC"/>
    <s v="Residential"/>
    <s v="Residential"/>
    <s v="Residential"/>
  </r>
  <r>
    <s v="None"/>
    <x v="12"/>
    <x v="63"/>
    <s v="TRC"/>
    <s v="BNI"/>
    <s v="BNI"/>
    <s v="BNI"/>
  </r>
  <r>
    <s v="None"/>
    <x v="12"/>
    <x v="64"/>
    <s v="TRC"/>
    <s v="BNI"/>
    <s v="BNI"/>
    <s v="BNI"/>
  </r>
  <r>
    <s v="None"/>
    <x v="12"/>
    <x v="65"/>
    <s v="TRC"/>
    <s v="BNI"/>
    <s v="BNI"/>
    <s v="BNI"/>
  </r>
  <r>
    <s v="None"/>
    <x v="12"/>
    <x v="66"/>
    <s v="TRC"/>
    <s v="Residential"/>
    <s v="Residential"/>
    <s v="Residential"/>
  </r>
  <r>
    <s v="None"/>
    <x v="12"/>
    <x v="67"/>
    <s v="TRC"/>
    <s v="Residential"/>
    <s v="Residential"/>
    <s v="Residential"/>
  </r>
  <r>
    <s v="None"/>
    <x v="12"/>
    <x v="68"/>
    <s v="TRC"/>
    <s v="Residential"/>
    <s v="Residential"/>
    <s v="Residential"/>
  </r>
  <r>
    <s v="None"/>
    <x v="12"/>
    <x v="69"/>
    <s v="TRC"/>
    <s v="BNI"/>
    <s v="BNI"/>
    <s v="BNI"/>
  </r>
  <r>
    <s v="None"/>
    <x v="12"/>
    <x v="70"/>
    <s v="TRC"/>
    <s v="BNI"/>
    <s v="BNI"/>
    <s v="BNI"/>
  </r>
  <r>
    <s v="None"/>
    <x v="12"/>
    <x v="71"/>
    <s v="TRC"/>
    <s v="BNI"/>
    <s v="BNI"/>
    <s v="BNI"/>
  </r>
  <r>
    <s v="None"/>
    <x v="12"/>
    <x v="72"/>
    <s v="TRC"/>
    <s v="BNI"/>
    <s v="BNI"/>
    <s v="BNI"/>
  </r>
  <r>
    <s v="None"/>
    <x v="12"/>
    <x v="73"/>
    <s v="TRC"/>
    <s v="BNI"/>
    <s v="BNI"/>
    <s v="BNI"/>
  </r>
  <r>
    <s v="None"/>
    <x v="12"/>
    <x v="74"/>
    <s v="TRC"/>
    <s v="BNI"/>
    <s v="BNI"/>
    <s v="BNI"/>
  </r>
  <r>
    <s v="None"/>
    <x v="12"/>
    <x v="75"/>
    <s v="TRC"/>
    <s v="BNI"/>
    <s v="BNI"/>
    <s v="BNI"/>
  </r>
  <r>
    <s v="None"/>
    <x v="12"/>
    <x v="76"/>
    <s v="TRC"/>
    <s v="BNI"/>
    <s v="BNI"/>
    <s v="BNI"/>
  </r>
  <r>
    <s v="None"/>
    <x v="12"/>
    <x v="77"/>
    <s v="TRC"/>
    <s v="BNI"/>
    <s v="BNI"/>
    <s v="BNI"/>
  </r>
  <r>
    <s v="None"/>
    <x v="12"/>
    <x v="78"/>
    <s v="TRC"/>
    <s v="BNI"/>
    <s v="BNI"/>
    <s v="BNI"/>
  </r>
  <r>
    <s v="None"/>
    <x v="12"/>
    <x v="79"/>
    <s v="TRC"/>
    <s v="Residential"/>
    <s v="Residential"/>
    <s v="Residential"/>
  </r>
  <r>
    <s v="None"/>
    <x v="12"/>
    <x v="80"/>
    <s v="TRC"/>
    <s v="BNI"/>
    <s v="BNI"/>
    <s v="BNI"/>
  </r>
  <r>
    <s v="None"/>
    <x v="12"/>
    <x v="81"/>
    <s v="TRC"/>
    <s v="BNI"/>
    <s v="BNI"/>
    <s v="BNI"/>
  </r>
  <r>
    <s v="None"/>
    <x v="12"/>
    <x v="82"/>
    <s v="TRC"/>
    <s v="BNI"/>
    <s v="BNI"/>
    <s v="BNI"/>
  </r>
  <r>
    <s v="None"/>
    <x v="12"/>
    <x v="83"/>
    <s v="TRC"/>
    <s v="BNI"/>
    <s v="BNI"/>
    <s v="BNI"/>
  </r>
  <r>
    <s v="None"/>
    <x v="12"/>
    <x v="84"/>
    <s v="TRC"/>
    <s v="Residential"/>
    <s v="Residential"/>
    <s v="Residential"/>
  </r>
  <r>
    <s v="None"/>
    <x v="12"/>
    <x v="85"/>
    <s v="TRC"/>
    <s v="Residential"/>
    <s v="Residential"/>
    <s v="Residential"/>
  </r>
  <r>
    <s v="None"/>
    <x v="12"/>
    <x v="86"/>
    <s v="TRC"/>
    <s v="BNI"/>
    <s v="BNI"/>
    <s v="BNI"/>
  </r>
  <r>
    <s v="None"/>
    <x v="12"/>
    <x v="87"/>
    <s v="TRC"/>
    <s v="BNI"/>
    <s v="BNI"/>
    <s v="BNI"/>
  </r>
  <r>
    <s v="None"/>
    <x v="12"/>
    <x v="88"/>
    <s v="TRC"/>
    <s v="BNI"/>
    <s v="BNI"/>
    <s v="BNI"/>
  </r>
  <r>
    <s v="None"/>
    <x v="12"/>
    <x v="89"/>
    <s v="TRC"/>
    <s v="BNI"/>
    <s v="BNI"/>
    <s v="BNI"/>
  </r>
  <r>
    <s v="None"/>
    <x v="12"/>
    <x v="90"/>
    <s v="TRC"/>
    <s v="BNI"/>
    <s v="BNI"/>
    <s v="BNI"/>
  </r>
  <r>
    <s v="None"/>
    <x v="12"/>
    <x v="91"/>
    <s v="TRC"/>
    <s v="BNI"/>
    <s v="BNI"/>
    <s v="BNI"/>
  </r>
  <r>
    <s v="None"/>
    <x v="12"/>
    <x v="92"/>
    <s v="TRC"/>
    <s v="Residential"/>
    <s v="Residential"/>
    <s v="Residential"/>
  </r>
  <r>
    <s v="None"/>
    <x v="12"/>
    <x v="93"/>
    <s v="TRC"/>
    <s v="Residential"/>
    <s v="Residential"/>
    <s v="Residential"/>
  </r>
  <r>
    <s v="None"/>
    <x v="12"/>
    <x v="94"/>
    <s v="TRC"/>
    <s v="Residential"/>
    <s v="Residential"/>
    <s v="Residential"/>
  </r>
  <r>
    <s v="None"/>
    <x v="12"/>
    <x v="95"/>
    <s v="TRC"/>
    <s v="Residential"/>
    <s v="Residential"/>
    <s v="Residential"/>
  </r>
  <r>
    <s v="None"/>
    <x v="12"/>
    <x v="96"/>
    <s v="TRC"/>
    <s v="Residential"/>
    <s v="Residential"/>
    <s v="Residential"/>
  </r>
  <r>
    <s v="None"/>
    <x v="12"/>
    <x v="97"/>
    <s v="TRC"/>
    <s v="BNI"/>
    <s v="BNI"/>
    <s v="BNI"/>
  </r>
  <r>
    <s v="None"/>
    <x v="12"/>
    <x v="98"/>
    <s v="TRC"/>
    <s v="BNI"/>
    <s v="BNI"/>
    <s v="BNI"/>
  </r>
  <r>
    <s v="None"/>
    <x v="12"/>
    <x v="99"/>
    <s v="TRC"/>
    <s v="BNI"/>
    <s v="BNI"/>
    <s v="BNI"/>
  </r>
  <r>
    <s v="None"/>
    <x v="12"/>
    <x v="100"/>
    <s v="TRC"/>
    <s v="BNI"/>
    <s v="BNI"/>
    <s v="BNI"/>
  </r>
  <r>
    <s v="None"/>
    <x v="12"/>
    <x v="101"/>
    <s v="TRC"/>
    <s v="BNI"/>
    <s v="BNI"/>
    <s v="BNI"/>
  </r>
  <r>
    <s v="None"/>
    <x v="12"/>
    <x v="102"/>
    <s v="TRC"/>
    <s v="BNI"/>
    <s v="BNI"/>
    <s v="BNI"/>
  </r>
  <r>
    <s v="None"/>
    <x v="12"/>
    <x v="103"/>
    <s v="TRC"/>
    <s v="BNI"/>
    <s v="BNI"/>
    <s v="BNI"/>
  </r>
  <r>
    <s v="None"/>
    <x v="12"/>
    <x v="104"/>
    <s v="TRC"/>
    <s v="Residential"/>
    <s v="Residential"/>
    <s v="Residential"/>
  </r>
  <r>
    <s v="None"/>
    <x v="12"/>
    <x v="105"/>
    <s v="TRC"/>
    <s v="BNI"/>
    <s v="BNI"/>
    <s v="BNI"/>
  </r>
  <r>
    <s v="None"/>
    <x v="12"/>
    <x v="106"/>
    <s v="TRC"/>
    <s v="Residential"/>
    <s v="Residential"/>
    <s v="Residential"/>
  </r>
  <r>
    <s v="None"/>
    <x v="12"/>
    <x v="107"/>
    <s v="TRC"/>
    <s v="BNI"/>
    <s v="BNI"/>
    <s v="BNI"/>
  </r>
  <r>
    <s v="None"/>
    <x v="12"/>
    <x v="108"/>
    <s v="TRC"/>
    <s v="Residential"/>
    <s v="Residential"/>
    <s v="Residential"/>
  </r>
  <r>
    <s v="None"/>
    <x v="12"/>
    <x v="109"/>
    <s v="TRC"/>
    <s v="Residential"/>
    <s v="Residential"/>
    <s v="Residential"/>
  </r>
  <r>
    <s v="None"/>
    <x v="12"/>
    <x v="110"/>
    <s v="TRC"/>
    <s v="Residential"/>
    <s v="Residential"/>
    <s v="Residential"/>
  </r>
  <r>
    <s v="None"/>
    <x v="12"/>
    <x v="111"/>
    <s v="TRC"/>
    <s v="BNI"/>
    <s v="BNI"/>
    <s v="BNI"/>
  </r>
  <r>
    <s v="None"/>
    <x v="12"/>
    <x v="112"/>
    <s v="TRC"/>
    <s v="BNI"/>
    <s v="BNI"/>
    <s v="BNI"/>
  </r>
  <r>
    <s v="None"/>
    <x v="12"/>
    <x v="113"/>
    <s v="TRC"/>
    <s v="BNI"/>
    <s v="BNI"/>
    <s v="BNI"/>
  </r>
  <r>
    <s v="None"/>
    <x v="12"/>
    <x v="114"/>
    <s v="TRC"/>
    <s v="Residential"/>
    <s v="Residential"/>
    <s v="Residential"/>
  </r>
  <r>
    <s v="None"/>
    <x v="12"/>
    <x v="115"/>
    <s v="TRC"/>
    <s v="BNI"/>
    <s v="BNI"/>
    <s v="BNI"/>
  </r>
  <r>
    <s v="None"/>
    <x v="12"/>
    <x v="116"/>
    <s v="TRC"/>
    <s v="BNI"/>
    <s v="BNI"/>
    <s v="BNI"/>
  </r>
  <r>
    <s v="None"/>
    <x v="12"/>
    <x v="117"/>
    <s v="TRC"/>
    <s v="BNI"/>
    <s v="BNI"/>
    <s v="BNI"/>
  </r>
  <r>
    <s v="None"/>
    <x v="12"/>
    <x v="118"/>
    <s v="TRC"/>
    <s v="BNI"/>
    <s v="BNI"/>
    <s v="BNI"/>
  </r>
  <r>
    <s v="None"/>
    <x v="12"/>
    <x v="119"/>
    <s v="TRC"/>
    <s v="BNI"/>
    <s v="BNI"/>
    <s v="BNI"/>
  </r>
  <r>
    <s v="None"/>
    <x v="12"/>
    <x v="120"/>
    <s v="TRC"/>
    <s v="BNI"/>
    <s v="BNI"/>
    <s v="BNI"/>
  </r>
  <r>
    <s v="None"/>
    <x v="12"/>
    <x v="121"/>
    <s v="TRC"/>
    <s v="BNI"/>
    <s v="BNI"/>
    <s v="BNI"/>
  </r>
  <r>
    <s v="None"/>
    <x v="12"/>
    <x v="122"/>
    <s v="TRC"/>
    <s v="BNI"/>
    <s v="BNI"/>
    <s v="BNI"/>
  </r>
  <r>
    <s v="None"/>
    <x v="12"/>
    <x v="123"/>
    <s v="TRC"/>
    <s v="Residential"/>
    <s v="Residential"/>
    <s v="Residential"/>
  </r>
  <r>
    <s v="None"/>
    <x v="12"/>
    <x v="124"/>
    <s v="TRC"/>
    <s v="Residential"/>
    <s v="Residential"/>
    <s v="Residential"/>
  </r>
  <r>
    <s v="None"/>
    <x v="12"/>
    <x v="125"/>
    <s v="TRC"/>
    <s v="Residential"/>
    <s v="Residential"/>
    <s v="Residential"/>
  </r>
  <r>
    <s v="None"/>
    <x v="12"/>
    <x v="126"/>
    <s v="TRC"/>
    <s v="Residential"/>
    <s v="Residential"/>
    <s v="Residential"/>
  </r>
  <r>
    <s v="None"/>
    <x v="12"/>
    <x v="127"/>
    <s v="TRC"/>
    <s v="BNI"/>
    <s v="BNI"/>
    <s v="BNI"/>
  </r>
  <r>
    <s v="None"/>
    <x v="12"/>
    <x v="128"/>
    <s v="TRC"/>
    <s v="Residential"/>
    <s v="Residential"/>
    <s v="Residential"/>
  </r>
  <r>
    <s v="None"/>
    <x v="12"/>
    <x v="129"/>
    <s v="TRC"/>
    <s v="BNI"/>
    <s v="BNI"/>
    <s v="BNI"/>
  </r>
  <r>
    <s v="None"/>
    <x v="12"/>
    <x v="130"/>
    <s v="TRC"/>
    <s v="Residential"/>
    <s v="Residential"/>
    <s v="Residential"/>
  </r>
  <r>
    <s v="None"/>
    <x v="12"/>
    <x v="131"/>
    <s v="TRC"/>
    <s v="BNI"/>
    <s v="BNI"/>
    <s v="BNI"/>
  </r>
  <r>
    <s v="None"/>
    <x v="12"/>
    <x v="132"/>
    <s v="TRC"/>
    <s v="Residential"/>
    <s v="Residential"/>
    <s v="Residential"/>
  </r>
  <r>
    <s v="None"/>
    <x v="12"/>
    <x v="133"/>
    <s v="TRC"/>
    <s v="Residential"/>
    <s v="Residential"/>
    <s v="Residential"/>
  </r>
  <r>
    <s v="None"/>
    <x v="12"/>
    <x v="134"/>
    <s v="TRC"/>
    <s v="Residential"/>
    <s v="Residential"/>
    <s v="Residential"/>
  </r>
  <r>
    <s v="None"/>
    <x v="12"/>
    <x v="135"/>
    <s v="TRC"/>
    <s v="Residential"/>
    <s v="Residential"/>
    <s v="Residential"/>
  </r>
  <r>
    <s v="None"/>
    <x v="12"/>
    <x v="136"/>
    <s v="TRC"/>
    <s v="Residential"/>
    <s v="Residential"/>
    <s v="Residential"/>
  </r>
  <r>
    <s v="None"/>
    <x v="12"/>
    <x v="137"/>
    <s v="TRC"/>
    <s v="Residential"/>
    <s v="Residential"/>
    <s v="Residential"/>
  </r>
  <r>
    <s v="None"/>
    <x v="12"/>
    <x v="138"/>
    <s v="TRC"/>
    <s v="Residential"/>
    <s v="Residential"/>
    <s v="Residential"/>
  </r>
  <r>
    <s v="None"/>
    <x v="12"/>
    <x v="139"/>
    <s v="TRC"/>
    <s v="BNI"/>
    <s v="BNI"/>
    <s v="BNI"/>
  </r>
  <r>
    <s v="None"/>
    <x v="12"/>
    <x v="140"/>
    <s v="TRC"/>
    <s v="BNI"/>
    <s v="BNI"/>
    <s v="BNI"/>
  </r>
  <r>
    <s v="None"/>
    <x v="12"/>
    <x v="141"/>
    <s v="TRC"/>
    <s v="BNI"/>
    <s v="BNI"/>
    <s v="BNI"/>
  </r>
  <r>
    <s v="None"/>
    <x v="12"/>
    <x v="142"/>
    <s v="TRC"/>
    <s v="BNI"/>
    <s v="BNI"/>
    <s v="BNI"/>
  </r>
  <r>
    <s v="None"/>
    <x v="12"/>
    <x v="143"/>
    <s v="TRC"/>
    <s v="BNI"/>
    <s v="BNI"/>
    <s v="BNI"/>
  </r>
  <r>
    <s v="None"/>
    <x v="12"/>
    <x v="144"/>
    <s v="TRC"/>
    <s v="BNI"/>
    <s v="BNI"/>
    <s v="BNI"/>
  </r>
  <r>
    <s v="None"/>
    <x v="12"/>
    <x v="145"/>
    <s v="TRC"/>
    <s v="BNI"/>
    <s v="BNI"/>
    <s v="BNI"/>
  </r>
  <r>
    <s v="None"/>
    <x v="12"/>
    <x v="146"/>
    <s v="TRC"/>
    <s v="BNI"/>
    <s v="BNI"/>
    <s v="BNI"/>
  </r>
  <r>
    <s v="None"/>
    <x v="12"/>
    <x v="147"/>
    <s v="TRC"/>
    <s v="BNI"/>
    <s v="BNI"/>
    <s v="BNI"/>
  </r>
  <r>
    <s v="None"/>
    <x v="12"/>
    <x v="148"/>
    <s v="TRC"/>
    <s v="BNI"/>
    <s v="BNI"/>
    <s v="BNI"/>
  </r>
  <r>
    <s v="None"/>
    <x v="12"/>
    <x v="149"/>
    <s v="TRC"/>
    <s v="BNI"/>
    <s v="BNI"/>
    <s v="BNI"/>
  </r>
  <r>
    <s v="None"/>
    <x v="12"/>
    <x v="150"/>
    <s v="TRC"/>
    <s v="BNI"/>
    <s v="BNI"/>
    <s v="BNI"/>
  </r>
  <r>
    <s v="None"/>
    <x v="12"/>
    <x v="151"/>
    <s v="TRC"/>
    <s v="BNI"/>
    <s v="BNI"/>
    <s v="BNI"/>
  </r>
  <r>
    <s v="None"/>
    <x v="12"/>
    <x v="152"/>
    <s v="TRC"/>
    <s v="BNI"/>
    <s v="BNI"/>
    <s v="BNI"/>
  </r>
  <r>
    <s v="None"/>
    <x v="12"/>
    <x v="153"/>
    <s v="TRC"/>
    <s v="BNI"/>
    <s v="BNI"/>
    <s v="BNI"/>
  </r>
  <r>
    <s v="None"/>
    <x v="12"/>
    <x v="154"/>
    <s v="TRC"/>
    <s v="BNI"/>
    <s v="BNI"/>
    <s v="BNI"/>
  </r>
  <r>
    <s v="None"/>
    <x v="12"/>
    <x v="155"/>
    <s v="TRC"/>
    <s v="BNI"/>
    <s v="BNI"/>
    <s v="BNI"/>
  </r>
  <r>
    <s v="None"/>
    <x v="12"/>
    <x v="156"/>
    <s v="TRC"/>
    <s v="BNI"/>
    <s v="BNI"/>
    <s v="BNI"/>
  </r>
  <r>
    <s v="None"/>
    <x v="12"/>
    <x v="157"/>
    <s v="TRC"/>
    <s v="BNI"/>
    <s v="BNI"/>
    <s v="BNI"/>
  </r>
  <r>
    <s v="None"/>
    <x v="12"/>
    <x v="158"/>
    <s v="TRC"/>
    <s v="BNI"/>
    <s v="BNI"/>
    <s v="BNI"/>
  </r>
  <r>
    <s v="None"/>
    <x v="12"/>
    <x v="159"/>
    <s v="TRC"/>
    <s v="BNI"/>
    <s v="BNI"/>
    <s v="BNI"/>
  </r>
  <r>
    <s v="None"/>
    <x v="12"/>
    <x v="160"/>
    <s v="TRC"/>
    <s v="BNI"/>
    <s v="BNI"/>
    <s v="BNI"/>
  </r>
  <r>
    <s v="None"/>
    <x v="12"/>
    <x v="161"/>
    <s v="TRC"/>
    <s v="BNI"/>
    <s v="BNI"/>
    <s v="BNI"/>
  </r>
  <r>
    <s v="None"/>
    <x v="12"/>
    <x v="162"/>
    <s v="TRC"/>
    <s v="BNI"/>
    <s v="BNI"/>
    <s v="BNI"/>
  </r>
  <r>
    <s v="None"/>
    <x v="12"/>
    <x v="163"/>
    <s v="TRC"/>
    <s v="BNI"/>
    <s v="BNI"/>
    <s v="BNI"/>
  </r>
  <r>
    <s v="None"/>
    <x v="12"/>
    <x v="164"/>
    <s v="TRC"/>
    <s v="BNI"/>
    <s v="BNI"/>
    <s v="BNI"/>
  </r>
  <r>
    <s v="None"/>
    <x v="12"/>
    <x v="165"/>
    <s v="TRC"/>
    <s v="Residential"/>
    <s v="Residential"/>
    <s v="Residential"/>
  </r>
  <r>
    <s v="None"/>
    <x v="12"/>
    <x v="166"/>
    <s v="TRC"/>
    <s v="Residential"/>
    <s v="Residential"/>
    <s v="Residential"/>
  </r>
  <r>
    <s v="None"/>
    <x v="12"/>
    <x v="167"/>
    <s v="TRC"/>
    <s v="Residential"/>
    <s v="Residential"/>
    <s v="Residential"/>
  </r>
  <r>
    <s v="None"/>
    <x v="12"/>
    <x v="168"/>
    <s v="TRC"/>
    <s v="Residential"/>
    <s v="Residential"/>
    <s v="Residential"/>
  </r>
  <r>
    <s v="None"/>
    <x v="12"/>
    <x v="169"/>
    <s v="TRC"/>
    <s v="Residential"/>
    <s v="Residential"/>
    <s v="Residential"/>
  </r>
  <r>
    <s v="None"/>
    <x v="12"/>
    <x v="170"/>
    <s v="TRC"/>
    <s v="Residential"/>
    <s v="Residential"/>
    <s v="Residential"/>
  </r>
  <r>
    <s v="None"/>
    <x v="12"/>
    <x v="171"/>
    <s v="TRC"/>
    <s v="BNI"/>
    <s v="BNI"/>
    <s v="BNI"/>
  </r>
  <r>
    <s v="None"/>
    <x v="12"/>
    <x v="172"/>
    <s v="TRC"/>
    <s v="BNI"/>
    <s v="BNI"/>
    <s v="BNI"/>
  </r>
  <r>
    <s v="None"/>
    <x v="12"/>
    <x v="173"/>
    <s v="TRC"/>
    <s v="BNI"/>
    <s v="BNI"/>
    <s v="BNI"/>
  </r>
  <r>
    <s v="None"/>
    <x v="12"/>
    <x v="174"/>
    <s v="TRC"/>
    <s v="BNI"/>
    <s v="BNI"/>
    <s v="BNI"/>
  </r>
  <r>
    <s v="None"/>
    <x v="12"/>
    <x v="175"/>
    <s v="TRC"/>
    <s v="BNI"/>
    <s v="BNI"/>
    <s v="BNI"/>
  </r>
  <r>
    <s v="None"/>
    <x v="12"/>
    <x v="176"/>
    <s v="TRC"/>
    <s v="BNI"/>
    <s v="BNI"/>
    <s v="BNI"/>
  </r>
  <r>
    <s v="None"/>
    <x v="12"/>
    <x v="177"/>
    <s v="TRC"/>
    <s v="Residential"/>
    <s v="Residential"/>
    <s v="Residential"/>
  </r>
  <r>
    <s v="None"/>
    <x v="12"/>
    <x v="178"/>
    <s v="TRC"/>
    <s v="Residential"/>
    <s v="Residential"/>
    <s v="Residential"/>
  </r>
  <r>
    <s v="None"/>
    <x v="12"/>
    <x v="179"/>
    <s v="TRC"/>
    <s v="Residential"/>
    <s v="Residential"/>
    <s v="Residential"/>
  </r>
  <r>
    <s v="None"/>
    <x v="12"/>
    <x v="180"/>
    <s v="TRC"/>
    <s v="Residential"/>
    <s v="Residential"/>
    <s v="Residential"/>
  </r>
  <r>
    <s v="None"/>
    <x v="12"/>
    <x v="181"/>
    <s v="TRC"/>
    <s v="Residential"/>
    <s v="Residential"/>
    <s v="Residential"/>
  </r>
  <r>
    <s v="None"/>
    <x v="12"/>
    <x v="182"/>
    <s v="TRC"/>
    <s v="BNI"/>
    <s v="BNI"/>
    <s v="BNI"/>
  </r>
  <r>
    <s v="None"/>
    <x v="12"/>
    <x v="183"/>
    <s v="TRC"/>
    <s v="BNI"/>
    <s v="BNI"/>
    <s v="BNI"/>
  </r>
  <r>
    <s v="None"/>
    <x v="12"/>
    <x v="184"/>
    <s v="TRC"/>
    <s v="BNI"/>
    <s v="BNI"/>
    <s v="BNI"/>
  </r>
  <r>
    <s v="None"/>
    <x v="12"/>
    <x v="185"/>
    <s v="TRC"/>
    <s v="BNI"/>
    <s v="BNI"/>
    <s v="BNI"/>
  </r>
  <r>
    <s v="None"/>
    <x v="12"/>
    <x v="186"/>
    <s v="TRC"/>
    <s v="BNI"/>
    <s v="BNI"/>
    <s v="BNI"/>
  </r>
  <r>
    <s v="None"/>
    <x v="12"/>
    <x v="187"/>
    <s v="TRC"/>
    <s v="Residential"/>
    <s v="Residential"/>
    <s v="Residential"/>
  </r>
  <r>
    <s v="None"/>
    <x v="12"/>
    <x v="188"/>
    <s v="TRC"/>
    <s v="BNI"/>
    <s v="BNI"/>
    <s v="BNI"/>
  </r>
  <r>
    <s v="None"/>
    <x v="12"/>
    <x v="189"/>
    <s v="TRC"/>
    <s v="BNI"/>
    <s v="BNI"/>
    <s v="BNI"/>
  </r>
  <r>
    <s v="None"/>
    <x v="12"/>
    <x v="190"/>
    <s v="TRC"/>
    <s v="BNI"/>
    <s v="BNI"/>
    <s v="BNI"/>
  </r>
  <r>
    <s v="None"/>
    <x v="12"/>
    <x v="191"/>
    <s v="TRC"/>
    <s v="BNI"/>
    <s v="BNI"/>
    <s v="BNI"/>
  </r>
  <r>
    <s v="None"/>
    <x v="12"/>
    <x v="192"/>
    <s v="TRC"/>
    <s v="BNI"/>
    <s v="BNI"/>
    <s v="BNI"/>
  </r>
  <r>
    <s v="None"/>
    <x v="12"/>
    <x v="193"/>
    <s v="TRC"/>
    <s v="BNI"/>
    <s v="BNI"/>
    <s v="BNI"/>
  </r>
  <r>
    <s v="None"/>
    <x v="12"/>
    <x v="194"/>
    <s v="TRC"/>
    <s v="BNI"/>
    <s v="BNI"/>
    <s v="BNI"/>
  </r>
  <r>
    <s v="None"/>
    <x v="12"/>
    <x v="195"/>
    <s v="TRC"/>
    <s v="BNI"/>
    <s v="BNI"/>
    <s v="BNI"/>
  </r>
  <r>
    <s v="None"/>
    <x v="12"/>
    <x v="196"/>
    <s v="TRC"/>
    <s v="BNI"/>
    <s v="BNI"/>
    <s v="BNI"/>
  </r>
  <r>
    <s v="None"/>
    <x v="12"/>
    <x v="197"/>
    <s v="TRC"/>
    <s v="BNI"/>
    <s v="BNI"/>
    <s v="BNI"/>
  </r>
  <r>
    <s v="None"/>
    <x v="12"/>
    <x v="198"/>
    <s v="TRC"/>
    <s v="Residential"/>
    <s v="Residential"/>
    <s v="Residential"/>
  </r>
  <r>
    <s v="None"/>
    <x v="12"/>
    <x v="199"/>
    <s v="TRC"/>
    <s v="BNI"/>
    <s v="BNI"/>
    <s v="BNI"/>
  </r>
  <r>
    <s v="None"/>
    <x v="12"/>
    <x v="200"/>
    <s v="TRC"/>
    <s v="BNI"/>
    <s v="BNI"/>
    <s v="BNI"/>
  </r>
  <r>
    <s v="None"/>
    <x v="12"/>
    <x v="201"/>
    <s v="TRC"/>
    <s v="BNI"/>
    <s v="BNI"/>
    <s v="BNI"/>
  </r>
  <r>
    <s v="None"/>
    <x v="12"/>
    <x v="202"/>
    <s v="TRC"/>
    <s v="Residential"/>
    <s v="Residential"/>
    <s v="Residential"/>
  </r>
  <r>
    <s v="None"/>
    <x v="12"/>
    <x v="203"/>
    <s v="TRC"/>
    <s v="Residential"/>
    <s v="Residential"/>
    <s v="Residential"/>
  </r>
  <r>
    <s v="None"/>
    <x v="12"/>
    <x v="204"/>
    <s v="TRC"/>
    <s v="Residential"/>
    <s v="Residential"/>
    <s v="Residential"/>
  </r>
  <r>
    <s v="None"/>
    <x v="12"/>
    <x v="205"/>
    <s v="TRC"/>
    <s v="Residential"/>
    <s v="Residential"/>
    <s v="Residential"/>
  </r>
  <r>
    <s v="None"/>
    <x v="12"/>
    <x v="206"/>
    <s v="TRC"/>
    <s v="BNI"/>
    <s v="BNI"/>
    <s v="BNI"/>
  </r>
  <r>
    <s v="None"/>
    <x v="12"/>
    <x v="207"/>
    <s v="TRC"/>
    <s v="BNI"/>
    <s v="BNI"/>
    <s v="BNI"/>
  </r>
  <r>
    <s v="None"/>
    <x v="12"/>
    <x v="208"/>
    <s v="TRC"/>
    <s v="BNI"/>
    <s v="BNI"/>
    <s v="BNI"/>
  </r>
  <r>
    <s v="None"/>
    <x v="12"/>
    <x v="209"/>
    <s v="TRC"/>
    <s v="BNI"/>
    <s v="BNI"/>
    <s v="BNI"/>
  </r>
  <r>
    <s v="None"/>
    <x v="12"/>
    <x v="210"/>
    <s v="TRC"/>
    <s v="BNI"/>
    <s v="BNI"/>
    <s v="BNI"/>
  </r>
  <r>
    <s v="None"/>
    <x v="12"/>
    <x v="211"/>
    <s v="TRC"/>
    <s v="BNI"/>
    <s v="BNI"/>
    <s v="BNI"/>
  </r>
  <r>
    <s v="None"/>
    <x v="12"/>
    <x v="212"/>
    <s v="TRC"/>
    <s v="BNI"/>
    <s v="BNI"/>
    <s v="BNI"/>
  </r>
  <r>
    <s v="None"/>
    <x v="12"/>
    <x v="213"/>
    <s v="TRC"/>
    <s v="BNI"/>
    <s v="BNI"/>
    <s v="BNI"/>
  </r>
  <r>
    <s v="None"/>
    <x v="12"/>
    <x v="214"/>
    <s v="TRC"/>
    <s v="Residential"/>
    <s v="Residential"/>
    <s v="Residential"/>
  </r>
  <r>
    <s v="None"/>
    <x v="12"/>
    <x v="215"/>
    <s v="TRC"/>
    <s v="BNI"/>
    <s v="BNI"/>
    <s v="BNI"/>
  </r>
  <r>
    <s v="None"/>
    <x v="12"/>
    <x v="216"/>
    <s v="TRC"/>
    <s v="BNI"/>
    <s v="BNI"/>
    <s v="BNI"/>
  </r>
  <r>
    <s v="None"/>
    <x v="12"/>
    <x v="217"/>
    <s v="TRC"/>
    <s v="BNI"/>
    <s v="BNI"/>
    <s v="BNI"/>
  </r>
  <r>
    <s v="None"/>
    <x v="12"/>
    <x v="218"/>
    <s v="TRC"/>
    <s v="BNI"/>
    <s v="BNI"/>
    <s v="BNI"/>
  </r>
  <r>
    <s v="None"/>
    <x v="12"/>
    <x v="219"/>
    <s v="TRC"/>
    <s v="BNI"/>
    <s v="BNI"/>
    <s v="BNI"/>
  </r>
  <r>
    <s v="None"/>
    <x v="12"/>
    <x v="220"/>
    <s v="TRC"/>
    <s v="Residential"/>
    <s v="Residential"/>
    <s v="Residential"/>
  </r>
  <r>
    <s v="None"/>
    <x v="12"/>
    <x v="221"/>
    <s v="TRC"/>
    <s v="Residential"/>
    <s v="Residential"/>
    <s v="Residential"/>
  </r>
  <r>
    <s v="None"/>
    <x v="12"/>
    <x v="222"/>
    <s v="TRC"/>
    <s v="Residential"/>
    <s v="Residential"/>
    <s v="Residential"/>
  </r>
  <r>
    <s v="None"/>
    <x v="12"/>
    <x v="223"/>
    <s v="TRC"/>
    <s v="BNI"/>
    <s v="BNI"/>
    <s v="BNI"/>
  </r>
  <r>
    <s v="None"/>
    <x v="12"/>
    <x v="224"/>
    <s v="TRC"/>
    <s v="BNI"/>
    <s v="BNI"/>
    <s v="BNI"/>
  </r>
  <r>
    <s v="None"/>
    <x v="12"/>
    <x v="225"/>
    <s v="TRC"/>
    <s v="BNI"/>
    <s v="BNI"/>
    <s v="BNI"/>
  </r>
  <r>
    <s v="None"/>
    <x v="12"/>
    <x v="226"/>
    <s v="TRC"/>
    <s v="BNI"/>
    <s v="BNI"/>
    <s v="BNI"/>
  </r>
  <r>
    <s v="None"/>
    <x v="12"/>
    <x v="227"/>
    <s v="TRC"/>
    <s v="Residential"/>
    <s v="Residential"/>
    <s v="Residential"/>
  </r>
  <r>
    <s v="None"/>
    <x v="12"/>
    <x v="228"/>
    <s v="TRC"/>
    <s v="Residential"/>
    <s v="Residential"/>
    <s v="Residential"/>
  </r>
  <r>
    <s v="None"/>
    <x v="12"/>
    <x v="229"/>
    <s v="TRC"/>
    <s v="Residential"/>
    <s v="Residential"/>
    <s v="Residential"/>
  </r>
  <r>
    <s v="None"/>
    <x v="12"/>
    <x v="230"/>
    <s v="TRC"/>
    <s v="BNI"/>
    <s v="BNI"/>
    <s v="BNI"/>
  </r>
  <r>
    <s v="None"/>
    <x v="12"/>
    <x v="231"/>
    <s v="TRC"/>
    <s v="Residential"/>
    <s v="Residential"/>
    <s v="Residential"/>
  </r>
  <r>
    <s v="None"/>
    <x v="12"/>
    <x v="232"/>
    <s v="TRC"/>
    <s v="Residential"/>
    <s v="Residential"/>
    <s v="Residential"/>
  </r>
  <r>
    <s v="None"/>
    <x v="12"/>
    <x v="233"/>
    <s v="TRC"/>
    <s v="Residential"/>
    <s v="Residential"/>
    <s v="Residential"/>
  </r>
  <r>
    <s v="None"/>
    <x v="12"/>
    <x v="234"/>
    <s v="TRC"/>
    <s v="Residential"/>
    <s v="Residential"/>
    <s v="Residential"/>
  </r>
  <r>
    <s v="None"/>
    <x v="12"/>
    <x v="235"/>
    <s v="TRC"/>
    <s v="Residential"/>
    <s v="Residential"/>
    <s v="Residential"/>
  </r>
  <r>
    <s v="None"/>
    <x v="12"/>
    <x v="236"/>
    <s v="TRC"/>
    <s v="Residential"/>
    <s v="Residential"/>
    <s v="Residential"/>
  </r>
  <r>
    <s v="None"/>
    <x v="12"/>
    <x v="237"/>
    <s v="TRC"/>
    <s v="BNI"/>
    <s v="BNI"/>
    <s v="BNI"/>
  </r>
  <r>
    <s v="None"/>
    <x v="12"/>
    <x v="238"/>
    <s v="TRC"/>
    <s v="BNI"/>
    <s v="BNI"/>
    <s v="BNI"/>
  </r>
  <r>
    <s v="None"/>
    <x v="12"/>
    <x v="239"/>
    <s v="TRC"/>
    <s v="BNI"/>
    <s v="BNI"/>
    <s v="BNI"/>
  </r>
  <r>
    <s v="None"/>
    <x v="12"/>
    <x v="240"/>
    <s v="TRC"/>
    <s v="BNI"/>
    <s v="BNI"/>
    <s v="BNI"/>
  </r>
  <r>
    <s v="None"/>
    <x v="12"/>
    <x v="241"/>
    <s v="TRC"/>
    <s v="BNI"/>
    <s v="BNI"/>
    <s v="BNI"/>
  </r>
  <r>
    <s v="None"/>
    <x v="12"/>
    <x v="242"/>
    <s v="TRC"/>
    <s v="BNI"/>
    <s v="BNI"/>
    <s v="BNI"/>
  </r>
  <r>
    <s v="None"/>
    <x v="12"/>
    <x v="243"/>
    <s v="TRC"/>
    <s v="BNI"/>
    <s v="BNI"/>
    <s v="BNI"/>
  </r>
  <r>
    <s v="None"/>
    <x v="12"/>
    <x v="244"/>
    <s v="TRC"/>
    <s v="BNI"/>
    <s v="BNI"/>
    <s v="BNI"/>
  </r>
  <r>
    <s v="None"/>
    <x v="12"/>
    <x v="245"/>
    <s v="TRC"/>
    <s v="Residential"/>
    <s v="Residential"/>
    <s v="Residential"/>
  </r>
  <r>
    <s v="None"/>
    <x v="12"/>
    <x v="246"/>
    <s v="TRC"/>
    <s v="Residential"/>
    <s v="Residential"/>
    <s v="Residential"/>
  </r>
  <r>
    <s v="None"/>
    <x v="12"/>
    <x v="247"/>
    <s v="TRC"/>
    <s v="Residential"/>
    <s v="Residential"/>
    <s v="Residential"/>
  </r>
  <r>
    <s v="None"/>
    <x v="12"/>
    <x v="248"/>
    <s v="TRC"/>
    <s v="Residential"/>
    <s v="Residential"/>
    <s v="Residential"/>
  </r>
  <r>
    <s v="None"/>
    <x v="12"/>
    <x v="249"/>
    <s v="TRC"/>
    <s v="Residential"/>
    <s v="Residential"/>
    <s v="Residential"/>
  </r>
  <r>
    <s v="None"/>
    <x v="12"/>
    <x v="250"/>
    <s v="TRC"/>
    <s v="Residential"/>
    <s v="Residential"/>
    <s v="Residential"/>
  </r>
  <r>
    <s v="None"/>
    <x v="12"/>
    <x v="251"/>
    <s v="TRC"/>
    <s v="BNI"/>
    <s v="BNI"/>
    <s v="BNI"/>
  </r>
  <r>
    <s v="None"/>
    <x v="12"/>
    <x v="252"/>
    <s v="TRC"/>
    <s v="BNI"/>
    <s v="BNI"/>
    <s v="BNI"/>
  </r>
  <r>
    <s v="None"/>
    <x v="12"/>
    <x v="253"/>
    <s v="TRC"/>
    <s v="BNI"/>
    <s v="BNI"/>
    <s v="BNI"/>
  </r>
  <r>
    <s v="None"/>
    <x v="12"/>
    <x v="254"/>
    <s v="TRC"/>
    <s v="BNI"/>
    <s v="BNI"/>
    <s v="BNI"/>
  </r>
  <r>
    <s v="None"/>
    <x v="12"/>
    <x v="255"/>
    <s v="TRC"/>
    <s v="BNI"/>
    <s v="BNI"/>
    <s v="BNI"/>
  </r>
  <r>
    <s v="None"/>
    <x v="12"/>
    <x v="256"/>
    <s v="TRC"/>
    <s v="BNI"/>
    <s v="BNI"/>
    <s v="BNI"/>
  </r>
  <r>
    <s v="None"/>
    <x v="12"/>
    <x v="257"/>
    <s v="TRC"/>
    <s v="BNI"/>
    <s v="BNI"/>
    <s v="BNI"/>
  </r>
  <r>
    <s v="None"/>
    <x v="12"/>
    <x v="258"/>
    <s v="TRC"/>
    <s v="BNI"/>
    <s v="BNI"/>
    <s v="BNI"/>
  </r>
  <r>
    <s v="None"/>
    <x v="12"/>
    <x v="259"/>
    <s v="TRC"/>
    <s v="BNI"/>
    <s v="BNI"/>
    <s v="BNI"/>
  </r>
  <r>
    <s v="None"/>
    <x v="12"/>
    <x v="260"/>
    <s v="TRC"/>
    <s v="BNI"/>
    <s v="BNI"/>
    <s v="BNI"/>
  </r>
  <r>
    <s v="None"/>
    <x v="12"/>
    <x v="261"/>
    <s v="TRC"/>
    <s v="Residential"/>
    <s v="Residential"/>
    <s v="Residential"/>
  </r>
  <r>
    <s v="None"/>
    <x v="12"/>
    <x v="262"/>
    <s v="TRC"/>
    <s v="BNI"/>
    <s v="BNI"/>
    <s v="BNI"/>
  </r>
  <r>
    <s v="None"/>
    <x v="12"/>
    <x v="263"/>
    <s v="TRC"/>
    <s v="BNI"/>
    <s v="BNI"/>
    <s v="BNI"/>
  </r>
  <r>
    <s v="None"/>
    <x v="12"/>
    <x v="264"/>
    <s v="TRC"/>
    <s v="BNI"/>
    <s v="BNI"/>
    <s v="BNI"/>
  </r>
  <r>
    <s v="None"/>
    <x v="12"/>
    <x v="265"/>
    <s v="TRC"/>
    <s v="BNI"/>
    <s v="BNI"/>
    <s v="BNI"/>
  </r>
  <r>
    <s v="None"/>
    <x v="12"/>
    <x v="266"/>
    <s v="TRC"/>
    <s v="BNI"/>
    <s v="BNI"/>
    <s v="BNI"/>
  </r>
  <r>
    <s v="None"/>
    <x v="12"/>
    <x v="267"/>
    <s v="TRC"/>
    <s v="BNI"/>
    <s v="BNI"/>
    <s v="BNI"/>
  </r>
  <r>
    <s v="None"/>
    <x v="12"/>
    <x v="268"/>
    <s v="TRC"/>
    <s v="BNI"/>
    <s v="BNI"/>
    <s v="BNI"/>
  </r>
  <r>
    <s v="None"/>
    <x v="12"/>
    <x v="269"/>
    <s v="TRC"/>
    <s v="BNI"/>
    <s v="BNI"/>
    <s v="BNI"/>
  </r>
  <r>
    <s v="None"/>
    <x v="12"/>
    <x v="270"/>
    <s v="TRC"/>
    <s v="BNI"/>
    <s v="BNI"/>
    <s v="BNI"/>
  </r>
  <r>
    <s v="None"/>
    <x v="12"/>
    <x v="271"/>
    <s v="TRC"/>
    <s v="BNI"/>
    <s v="BNI"/>
    <s v="BNI"/>
  </r>
  <r>
    <s v="None"/>
    <x v="12"/>
    <x v="272"/>
    <s v="TRC"/>
    <s v="BNI"/>
    <s v="BNI"/>
    <s v="BNI"/>
  </r>
  <r>
    <s v="None"/>
    <x v="12"/>
    <x v="273"/>
    <s v="TRC"/>
    <s v="BNI"/>
    <s v="BNI"/>
    <s v="BNI"/>
  </r>
  <r>
    <s v="None"/>
    <x v="12"/>
    <x v="274"/>
    <s v="TRC"/>
    <s v="BNI"/>
    <s v="BNI"/>
    <s v="BNI"/>
  </r>
  <r>
    <s v="None"/>
    <x v="12"/>
    <x v="275"/>
    <s v="TRC"/>
    <s v="BNI"/>
    <s v="BNI"/>
    <s v="BNI"/>
  </r>
  <r>
    <s v="None"/>
    <x v="12"/>
    <x v="276"/>
    <s v="TRC"/>
    <s v="BNI"/>
    <s v="BNI"/>
    <s v="BNI"/>
  </r>
  <r>
    <s v="None"/>
    <x v="12"/>
    <x v="277"/>
    <s v="TRC"/>
    <s v="BNI"/>
    <s v="BNI"/>
    <s v="BNI"/>
  </r>
  <r>
    <s v="None"/>
    <x v="12"/>
    <x v="278"/>
    <s v="TRC"/>
    <s v="BNI"/>
    <s v="BNI"/>
    <s v="BNI"/>
  </r>
  <r>
    <s v="None"/>
    <x v="12"/>
    <x v="279"/>
    <s v="TRC"/>
    <s v="BNI"/>
    <s v="BNI"/>
    <s v="BNI"/>
  </r>
  <r>
    <s v="None"/>
    <x v="12"/>
    <x v="280"/>
    <s v="TRC"/>
    <s v="BNI"/>
    <s v="BNI"/>
    <s v="BNI"/>
  </r>
  <r>
    <s v="None"/>
    <x v="12"/>
    <x v="281"/>
    <s v="TRC"/>
    <s v="BNI"/>
    <s v="BNI"/>
    <s v="BNI"/>
  </r>
  <r>
    <s v="None"/>
    <x v="12"/>
    <x v="282"/>
    <s v="TRC"/>
    <s v="BNI"/>
    <s v="BNI"/>
    <s v="BNI"/>
  </r>
  <r>
    <s v="None"/>
    <x v="12"/>
    <x v="283"/>
    <s v="TRC"/>
    <s v="BNI"/>
    <s v="BNI"/>
    <s v="BNI"/>
  </r>
  <r>
    <s v="None"/>
    <x v="12"/>
    <x v="284"/>
    <s v="TRC"/>
    <s v="BNI"/>
    <s v="BNI"/>
    <s v="BNI"/>
  </r>
  <r>
    <s v="None"/>
    <x v="12"/>
    <x v="285"/>
    <s v="TRC"/>
    <s v="BNI"/>
    <s v="BNI"/>
    <s v="BNI"/>
  </r>
  <r>
    <s v="None"/>
    <x v="12"/>
    <x v="286"/>
    <s v="TRC"/>
    <s v="Residential"/>
    <s v="Residential"/>
    <s v="Residential"/>
  </r>
  <r>
    <s v="None"/>
    <x v="12"/>
    <x v="287"/>
    <s v="TRC"/>
    <s v="Residential"/>
    <s v="Residential"/>
    <s v="Residential"/>
  </r>
  <r>
    <s v="None"/>
    <x v="12"/>
    <x v="288"/>
    <s v="TRC"/>
    <s v="Residential"/>
    <s v="Residential"/>
    <s v="Residential"/>
  </r>
  <r>
    <s v="None"/>
    <x v="12"/>
    <x v="289"/>
    <s v="TRC"/>
    <s v="Residential"/>
    <s v="Residential"/>
    <s v="Residential"/>
  </r>
  <r>
    <s v="None"/>
    <x v="12"/>
    <x v="290"/>
    <s v="TRC"/>
    <s v="Residential"/>
    <s v="Residential"/>
    <s v="Residential"/>
  </r>
  <r>
    <s v="None"/>
    <x v="12"/>
    <x v="291"/>
    <s v="TRC"/>
    <s v="Residential"/>
    <s v="Residential"/>
    <s v="Residential"/>
  </r>
  <r>
    <s v="None"/>
    <x v="12"/>
    <x v="292"/>
    <s v="TRC"/>
    <s v="Residential"/>
    <s v="Residential"/>
    <s v="Residential"/>
  </r>
  <r>
    <s v="None"/>
    <x v="12"/>
    <x v="293"/>
    <s v="TRC"/>
    <s v="Residential"/>
    <s v="Residential"/>
    <s v="Residential"/>
  </r>
  <r>
    <s v="None"/>
    <x v="12"/>
    <x v="294"/>
    <s v="TRC"/>
    <s v="BNI"/>
    <s v="BNI"/>
    <s v="BNI"/>
  </r>
  <r>
    <s v="None"/>
    <x v="13"/>
    <x v="0"/>
    <s v="TRC"/>
    <s v="Efficient Product Rebates"/>
    <s v="Efficient Product Rebates"/>
    <s v="Efficient Product Rebates"/>
  </r>
  <r>
    <s v="None"/>
    <x v="13"/>
    <x v="1"/>
    <s v="TRC"/>
    <s v="Existing Residential"/>
    <s v="Existing Residential"/>
    <s v="Existing Residential"/>
  </r>
  <r>
    <s v="None"/>
    <x v="13"/>
    <x v="2"/>
    <s v="TRC"/>
    <s v="Existing Residential"/>
    <s v="Existing Residential"/>
    <s v="Existing Residential"/>
  </r>
  <r>
    <s v="None"/>
    <x v="13"/>
    <x v="3"/>
    <s v="TRC"/>
    <s v="Existing Residential"/>
    <s v="Existing Residential"/>
    <s v="Existing Residential"/>
  </r>
  <r>
    <s v="None"/>
    <x v="13"/>
    <x v="4"/>
    <s v="TRC"/>
    <s v="Existing Residential"/>
    <s v="Existing Residential"/>
    <s v="Existing Residential"/>
  </r>
  <r>
    <s v="None"/>
    <x v="13"/>
    <x v="5"/>
    <s v="TRC"/>
    <s v="Existing Residential"/>
    <s v="Existing Residential"/>
    <s v="Existing Residential"/>
  </r>
  <r>
    <s v="None"/>
    <x v="13"/>
    <x v="6"/>
    <s v="TRC"/>
    <s v="Existing Residential"/>
    <s v="Existing Residential"/>
    <s v="Existing Residential"/>
  </r>
  <r>
    <s v="None"/>
    <x v="13"/>
    <x v="7"/>
    <s v="TRC"/>
    <s v="Existing Residential"/>
    <s v="Existing Residential"/>
    <s v="Existing Residential"/>
  </r>
  <r>
    <s v="None"/>
    <x v="13"/>
    <x v="8"/>
    <s v="TRC"/>
    <s v="Existing Residential"/>
    <s v="Existing Residential"/>
    <s v="Existing Residential"/>
  </r>
  <r>
    <s v="None"/>
    <x v="13"/>
    <x v="9"/>
    <s v="TRC"/>
    <s v="Existing Residential"/>
    <s v="Existing Residential"/>
    <s v="Existing Residential"/>
  </r>
  <r>
    <s v="None"/>
    <x v="13"/>
    <x v="10"/>
    <s v="TRC"/>
    <s v="Existing Residential"/>
    <s v="Existing Residential"/>
    <s v="Existing Residential"/>
  </r>
  <r>
    <s v="None"/>
    <x v="13"/>
    <x v="11"/>
    <s v="TRC"/>
    <s v="Existing Residential"/>
    <s v="Existing Residential"/>
    <s v="Existing Residential"/>
  </r>
  <r>
    <s v="None"/>
    <x v="13"/>
    <x v="12"/>
    <s v="TRC"/>
    <s v="Existing Residential"/>
    <s v="Existing Residential"/>
    <s v="Existing Residential"/>
  </r>
  <r>
    <s v="None"/>
    <x v="13"/>
    <x v="13"/>
    <s v="TRC"/>
    <s v="Existing Residential"/>
    <s v="Existing Residential"/>
    <s v="Existing Residential"/>
  </r>
  <r>
    <s v="None"/>
    <x v="13"/>
    <x v="14"/>
    <s v="TRC"/>
    <s v="Existing Residential"/>
    <s v="Existing Residential"/>
    <s v="Existing Residential"/>
  </r>
  <r>
    <s v="None"/>
    <x v="13"/>
    <x v="15"/>
    <s v="TRC"/>
    <s v="Existing Residential"/>
    <s v="Existing Residential"/>
    <s v="Existing Residential"/>
  </r>
  <r>
    <s v="None"/>
    <x v="13"/>
    <x v="16"/>
    <s v="TRC"/>
    <s v="Existing Residential"/>
    <s v="Existing Residential"/>
    <s v="Existing Residential"/>
  </r>
  <r>
    <s v="None"/>
    <x v="13"/>
    <x v="17"/>
    <s v="TRC"/>
    <s v="Existing Residential"/>
    <s v="Existing Residential"/>
    <s v="Existing Residential"/>
  </r>
  <r>
    <s v="None"/>
    <x v="13"/>
    <x v="18"/>
    <s v="TRC"/>
    <s v="Existing Residential"/>
    <s v="Existing Residential"/>
    <s v="Existing Residential"/>
  </r>
  <r>
    <s v="None"/>
    <x v="13"/>
    <x v="19"/>
    <s v="TRC"/>
    <s v="Existing Residential"/>
    <s v="Existing Residential"/>
    <s v="Existing Residential"/>
  </r>
  <r>
    <s v="None"/>
    <x v="13"/>
    <x v="20"/>
    <s v="TRC"/>
    <s v="Existing Residential"/>
    <s v="Existing Residential"/>
    <s v="Existing Residential"/>
  </r>
  <r>
    <s v="None"/>
    <x v="13"/>
    <x v="21"/>
    <s v="TRC"/>
    <s v="Existing Residential"/>
    <s v="Existing Residential"/>
    <s v="Existing Residential"/>
  </r>
  <r>
    <s v="None"/>
    <x v="13"/>
    <x v="22"/>
    <s v="TRC"/>
    <s v="Existing Residential"/>
    <s v="Existing Residential"/>
    <s v="Existing Residential"/>
  </r>
  <r>
    <s v="None"/>
    <x v="13"/>
    <x v="23"/>
    <s v="TRC"/>
    <s v="Existing Residential"/>
    <s v="Existing Residential"/>
    <s v="Existing Residential"/>
  </r>
  <r>
    <s v="None"/>
    <x v="13"/>
    <x v="24"/>
    <s v="TRC"/>
    <s v="Existing Residential"/>
    <s v="Existing Residential"/>
    <s v="Existing Residential"/>
  </r>
  <r>
    <s v="None"/>
    <x v="13"/>
    <x v="25"/>
    <s v="TRC"/>
    <s v="Existing Residential"/>
    <s v="Existing Residential"/>
    <s v="Existing Residential"/>
  </r>
  <r>
    <s v="None"/>
    <x v="13"/>
    <x v="26"/>
    <s v="TRC"/>
    <s v="Existing Residential"/>
    <s v="Existing Residential"/>
    <s v="Existing Residential"/>
  </r>
  <r>
    <s v="None"/>
    <x v="13"/>
    <x v="27"/>
    <s v="TRC"/>
    <s v="Efficient Product Rebates"/>
    <s v="Efficient Product Rebates"/>
    <s v="Efficient Product Rebates"/>
  </r>
  <r>
    <s v="None"/>
    <x v="13"/>
    <x v="28"/>
    <s v="TRC"/>
    <s v="Efficient Product Rebates"/>
    <s v="Efficient Product Rebates"/>
    <s v="Efficient Product Rebates"/>
  </r>
  <r>
    <s v="None"/>
    <x v="13"/>
    <x v="29"/>
    <s v="TRC"/>
    <s v="Residential Efficient Products"/>
    <s v="Residential Efficient Products"/>
    <s v="Residential Efficient Products"/>
  </r>
  <r>
    <s v="None"/>
    <x v="13"/>
    <x v="30"/>
    <s v="TRC"/>
    <s v="Existing Residential"/>
    <s v="Existing Residential"/>
    <s v="Existing Residential"/>
  </r>
  <r>
    <s v="None"/>
    <x v="13"/>
    <x v="31"/>
    <s v="TRC"/>
    <s v="Efficient Product Rebates"/>
    <s v="Efficient Product Rebates"/>
    <s v="Efficient Product Rebates"/>
  </r>
  <r>
    <s v="None"/>
    <x v="13"/>
    <x v="32"/>
    <s v="TRC"/>
    <s v="Efficient Product Rebates"/>
    <s v="Efficient Product Rebates"/>
    <s v="Efficient Product Rebates"/>
  </r>
  <r>
    <s v="None"/>
    <x v="13"/>
    <x v="33"/>
    <s v="TRC"/>
    <s v="Efficient Product Rebates"/>
    <s v="Efficient Product Rebates"/>
    <s v="Efficient Product Rebates"/>
  </r>
  <r>
    <s v="None"/>
    <x v="13"/>
    <x v="34"/>
    <s v="TRC"/>
    <s v="Efficient Product Rebates"/>
    <s v="Efficient Product Rebates"/>
    <s v="Efficient Product Rebates"/>
  </r>
  <r>
    <s v="None"/>
    <x v="13"/>
    <x v="35"/>
    <s v="TRC"/>
    <s v="Residential Efficient Products"/>
    <s v="Residential Efficient Products"/>
    <s v="Residential Efficient Products"/>
  </r>
  <r>
    <s v="None"/>
    <x v="13"/>
    <x v="36"/>
    <s v="TRC"/>
    <s v="Residential Efficient Products"/>
    <s v="Residential Efficient Products"/>
    <s v="Residential Efficient Products"/>
  </r>
  <r>
    <s v="None"/>
    <x v="13"/>
    <x v="37"/>
    <s v="TRC"/>
    <s v="Existing Residential"/>
    <s v="Existing Residential"/>
    <s v="Existing Residential"/>
  </r>
  <r>
    <s v="None"/>
    <x v="13"/>
    <x v="38"/>
    <s v="TRC"/>
    <s v="Residential Efficient Products"/>
    <s v="Residential Efficient Products"/>
    <s v="Residential Efficient Products"/>
  </r>
  <r>
    <s v="None"/>
    <x v="13"/>
    <x v="39"/>
    <s v="TRC"/>
    <s v="Existing Residential"/>
    <s v="Existing Residential"/>
    <s v="Existing Residential"/>
  </r>
  <r>
    <s v="None"/>
    <x v="13"/>
    <x v="40"/>
    <s v="TRC"/>
    <s v="Efficient Product Rebates"/>
    <s v="Efficient Product Rebates"/>
    <s v="Efficient Product Rebates"/>
  </r>
  <r>
    <s v="None"/>
    <x v="13"/>
    <x v="41"/>
    <s v="TRC"/>
    <s v="Direct Installation"/>
    <s v="Direct Installation"/>
    <s v="Direct Installation"/>
  </r>
  <r>
    <s v="None"/>
    <x v="13"/>
    <x v="42"/>
    <s v="TRC"/>
    <s v="Efficient Product Rebates"/>
    <s v="Efficient Product Rebates"/>
    <s v="Efficient Product Rebates"/>
  </r>
  <r>
    <s v="None"/>
    <x v="13"/>
    <x v="43"/>
    <s v="TRC"/>
    <s v="Existing Residential"/>
    <s v="Existing Residential"/>
    <s v="Existing Residential"/>
  </r>
  <r>
    <s v="None"/>
    <x v="13"/>
    <x v="44"/>
    <s v="TRC"/>
    <s v="Custom Incentives"/>
    <s v="Custom Incentives"/>
    <s v="Custom Incentives"/>
  </r>
  <r>
    <s v="None"/>
    <x v="13"/>
    <x v="45"/>
    <s v="TRC"/>
    <s v="Efficient Product Rebates"/>
    <s v="Efficient Product Rebates"/>
    <s v="Efficient Product Rebates"/>
  </r>
  <r>
    <s v="None"/>
    <x v="13"/>
    <x v="46"/>
    <s v="TRC"/>
    <s v="Efficient Product Rebates"/>
    <s v="Efficient Product Rebates"/>
    <s v="Efficient Product Rebates"/>
  </r>
  <r>
    <s v="None"/>
    <x v="13"/>
    <x v="47"/>
    <s v="TRC"/>
    <s v="Efficient Product Rebates"/>
    <s v="Efficient Product Rebates"/>
    <s v="Efficient Product Rebates"/>
  </r>
  <r>
    <s v="None"/>
    <x v="13"/>
    <x v="48"/>
    <s v="TRC"/>
    <s v="Efficient Product Rebates"/>
    <s v="Efficient Product Rebates"/>
    <s v="Efficient Product Rebates"/>
  </r>
  <r>
    <s v="None"/>
    <x v="13"/>
    <x v="49"/>
    <s v="TRC"/>
    <s v="Direct Installation"/>
    <s v="Direct Installation"/>
    <s v="Direct Installation"/>
  </r>
  <r>
    <s v="None"/>
    <x v="13"/>
    <x v="50"/>
    <s v="TRC"/>
    <s v="Residential Efficient Products"/>
    <s v="Residential Efficient Products"/>
    <s v="Residential Efficient Products"/>
  </r>
  <r>
    <s v="None"/>
    <x v="13"/>
    <x v="51"/>
    <s v="TRC"/>
    <s v="Residential Efficient Products"/>
    <s v="Residential Efficient Products"/>
    <s v="Residential Efficient Products"/>
  </r>
  <r>
    <s v="None"/>
    <x v="13"/>
    <x v="52"/>
    <s v="TRC"/>
    <s v="Existing Residential"/>
    <s v="Existing Residential"/>
    <s v="Existing Residential"/>
  </r>
  <r>
    <s v="None"/>
    <x v="13"/>
    <x v="53"/>
    <s v="TRC"/>
    <s v="Residential Efficient Products"/>
    <s v="Residential Efficient Products"/>
    <s v="Residential Efficient Products"/>
  </r>
  <r>
    <s v="None"/>
    <x v="13"/>
    <x v="54"/>
    <s v="TRC"/>
    <s v="Residential Efficient Products"/>
    <s v="Residential Efficient Products"/>
    <s v="Residential Efficient Products"/>
  </r>
  <r>
    <s v="None"/>
    <x v="13"/>
    <x v="55"/>
    <s v="TRC"/>
    <s v="Efficient Product Rebates"/>
    <s v="Efficient Product Rebates"/>
    <s v="Efficient Product Rebates"/>
  </r>
  <r>
    <s v="None"/>
    <x v="13"/>
    <x v="56"/>
    <s v="TRC"/>
    <s v="Efficient Product Rebates"/>
    <s v="Efficient Product Rebates"/>
    <s v="Efficient Product Rebates"/>
  </r>
  <r>
    <s v="None"/>
    <x v="13"/>
    <x v="57"/>
    <s v="TRC"/>
    <s v="Direct Installation"/>
    <s v="Direct Installation"/>
    <s v="Direct Installation"/>
  </r>
  <r>
    <s v="None"/>
    <x v="13"/>
    <x v="58"/>
    <s v="TRC"/>
    <s v="Direct Installation"/>
    <s v="Direct Installation"/>
    <s v="Direct Installation"/>
  </r>
  <r>
    <s v="None"/>
    <x v="13"/>
    <x v="59"/>
    <s v="TRC"/>
    <s v="Direct Installation"/>
    <s v="Direct Installation"/>
    <s v="Direct Installation"/>
  </r>
  <r>
    <s v="None"/>
    <x v="13"/>
    <x v="60"/>
    <s v="TRC"/>
    <s v="Existing Residential"/>
    <s v="Existing Residential"/>
    <s v="Existing Residential"/>
  </r>
  <r>
    <s v="None"/>
    <x v="13"/>
    <x v="61"/>
    <s v="TRC"/>
    <s v="Existing Residential"/>
    <s v="Existing Residential"/>
    <s v="Existing Residential"/>
  </r>
  <r>
    <s v="None"/>
    <x v="13"/>
    <x v="62"/>
    <s v="TRC"/>
    <s v="Existing Residential"/>
    <s v="Existing Residential"/>
    <s v="Existing Residential"/>
  </r>
  <r>
    <s v="None"/>
    <x v="13"/>
    <x v="63"/>
    <s v="TRC"/>
    <s v="Efficient Product Rebates"/>
    <s v="Efficient Product Rebates"/>
    <s v="Efficient Product Rebates"/>
  </r>
  <r>
    <s v="None"/>
    <x v="13"/>
    <x v="64"/>
    <s v="TRC"/>
    <s v="Efficient Product Rebates"/>
    <s v="Efficient Product Rebates"/>
    <s v="Efficient Product Rebates"/>
  </r>
  <r>
    <s v="None"/>
    <x v="13"/>
    <x v="65"/>
    <s v="TRC"/>
    <s v="Efficient Product Rebates"/>
    <s v="Efficient Product Rebates"/>
    <s v="Efficient Product Rebates"/>
  </r>
  <r>
    <s v="None"/>
    <x v="13"/>
    <x v="66"/>
    <s v="TRC"/>
    <s v="Residential Efficient Products"/>
    <s v="Residential Efficient Products"/>
    <s v="Residential Efficient Products"/>
  </r>
  <r>
    <s v="None"/>
    <x v="13"/>
    <x v="67"/>
    <s v="TRC"/>
    <s v="Residential Efficient Products"/>
    <s v="Residential Efficient Products"/>
    <s v="Residential Efficient Products"/>
  </r>
  <r>
    <s v="None"/>
    <x v="13"/>
    <x v="68"/>
    <s v="TRC"/>
    <s v="Residential Efficient Products"/>
    <s v="Residential Efficient Products"/>
    <s v="Residential Efficient Products"/>
  </r>
  <r>
    <s v="None"/>
    <x v="13"/>
    <x v="69"/>
    <s v="TRC"/>
    <s v="Efficient Product Rebates"/>
    <s v="Efficient Product Rebates"/>
    <s v="Efficient Product Rebates"/>
  </r>
  <r>
    <s v="None"/>
    <x v="13"/>
    <x v="70"/>
    <s v="TRC"/>
    <s v="Efficient Product Rebates"/>
    <s v="Efficient Product Rebates"/>
    <s v="Efficient Product Rebates"/>
  </r>
  <r>
    <s v="None"/>
    <x v="13"/>
    <x v="71"/>
    <s v="TRC"/>
    <s v="Efficient Product Rebates"/>
    <s v="Efficient Product Rebates"/>
    <s v="Efficient Product Rebates"/>
  </r>
  <r>
    <s v="None"/>
    <x v="13"/>
    <x v="72"/>
    <s v="TRC"/>
    <s v="Efficient Product Rebates"/>
    <s v="Efficient Product Rebates"/>
    <s v="Efficient Product Rebates"/>
  </r>
  <r>
    <s v="None"/>
    <x v="13"/>
    <x v="73"/>
    <s v="TRC"/>
    <s v="Efficient Product Rebates"/>
    <s v="Efficient Product Rebates"/>
    <s v="Efficient Product Rebates"/>
  </r>
  <r>
    <s v="None"/>
    <x v="13"/>
    <x v="74"/>
    <s v="TRC"/>
    <s v="Efficient Product Rebates"/>
    <s v="Efficient Product Rebates"/>
    <s v="Efficient Product Rebates"/>
  </r>
  <r>
    <s v="None"/>
    <x v="13"/>
    <x v="75"/>
    <s v="TRC"/>
    <s v="Efficient Product Rebates"/>
    <s v="Efficient Product Rebates"/>
    <s v="Efficient Product Rebates"/>
  </r>
  <r>
    <s v="None"/>
    <x v="13"/>
    <x v="76"/>
    <s v="TRC"/>
    <s v="Efficient Product Rebates"/>
    <s v="Efficient Product Rebates"/>
    <s v="Efficient Product Rebates"/>
  </r>
  <r>
    <s v="None"/>
    <x v="13"/>
    <x v="77"/>
    <s v="TRC"/>
    <s v="Efficient Product Rebates"/>
    <s v="Efficient Product Rebates"/>
    <s v="Efficient Product Rebates"/>
  </r>
  <r>
    <s v="None"/>
    <x v="13"/>
    <x v="78"/>
    <s v="TRC"/>
    <s v="Custom Incentives"/>
    <s v="Custom Incentives"/>
    <s v="Custom Incentives"/>
  </r>
  <r>
    <s v="None"/>
    <x v="13"/>
    <x v="79"/>
    <s v="TRC"/>
    <s v="Residential Efficient Products"/>
    <s v="Residential Efficient Products"/>
    <s v="Residential Efficient Products"/>
  </r>
  <r>
    <s v="None"/>
    <x v="13"/>
    <x v="80"/>
    <s v="TRC"/>
    <s v="Efficient Product Rebates"/>
    <s v="Efficient Product Rebates"/>
    <s v="Efficient Product Rebates"/>
  </r>
  <r>
    <s v="None"/>
    <x v="13"/>
    <x v="81"/>
    <s v="TRC"/>
    <s v="Efficient Product Rebates"/>
    <s v="Efficient Product Rebates"/>
    <s v="Efficient Product Rebates"/>
  </r>
  <r>
    <s v="None"/>
    <x v="13"/>
    <x v="82"/>
    <s v="TRC"/>
    <s v="Efficient Product Rebates"/>
    <s v="Efficient Product Rebates"/>
    <s v="Efficient Product Rebates"/>
  </r>
  <r>
    <s v="None"/>
    <x v="13"/>
    <x v="83"/>
    <s v="TRC"/>
    <s v="Efficient Product Rebates"/>
    <s v="Efficient Product Rebates"/>
    <s v="Efficient Product Rebates"/>
  </r>
  <r>
    <s v="None"/>
    <x v="13"/>
    <x v="84"/>
    <s v="TRC"/>
    <s v="Existing Residential"/>
    <s v="Existing Residential"/>
    <s v="Existing Residential"/>
  </r>
  <r>
    <s v="None"/>
    <x v="13"/>
    <x v="85"/>
    <s v="TRC"/>
    <s v="Existing Residential"/>
    <s v="Existing Residential"/>
    <s v="Existing Residential"/>
  </r>
  <r>
    <s v="None"/>
    <x v="13"/>
    <x v="86"/>
    <s v="TRC"/>
    <s v="Efficient Product Rebates"/>
    <s v="Efficient Product Rebates"/>
    <s v="Efficient Product Rebates"/>
  </r>
  <r>
    <s v="None"/>
    <x v="13"/>
    <x v="87"/>
    <s v="TRC"/>
    <s v="Direct Installation"/>
    <s v="Direct Installation"/>
    <s v="Direct Installation"/>
  </r>
  <r>
    <s v="None"/>
    <x v="13"/>
    <x v="88"/>
    <s v="TRC"/>
    <s v="Efficient Product Rebates"/>
    <s v="Efficient Product Rebates"/>
    <s v="Efficient Product Rebates"/>
  </r>
  <r>
    <s v="None"/>
    <x v="13"/>
    <x v="89"/>
    <s v="TRC"/>
    <s v="Direct Installation"/>
    <s v="Direct Installation"/>
    <s v="Direct Installation"/>
  </r>
  <r>
    <s v="None"/>
    <x v="13"/>
    <x v="90"/>
    <s v="TRC"/>
    <s v="Efficient Product Rebates"/>
    <s v="Efficient Product Rebates"/>
    <s v="Efficient Product Rebates"/>
  </r>
  <r>
    <s v="None"/>
    <x v="13"/>
    <x v="91"/>
    <s v="TRC"/>
    <s v="Direct Installation"/>
    <s v="Direct Installation"/>
    <s v="Direct Installation"/>
  </r>
  <r>
    <s v="None"/>
    <x v="13"/>
    <x v="92"/>
    <s v="TRC"/>
    <s v="Residential Efficient Products"/>
    <s v="Residential Efficient Products"/>
    <s v="Residential Efficient Products"/>
  </r>
  <r>
    <s v="None"/>
    <x v="13"/>
    <x v="93"/>
    <s v="TRC"/>
    <s v="Existing Residential"/>
    <s v="Existing Residential"/>
    <s v="Existing Residential"/>
  </r>
  <r>
    <s v="None"/>
    <x v="13"/>
    <x v="94"/>
    <s v="TRC"/>
    <s v="Residential Efficient Products"/>
    <s v="Residential Efficient Products"/>
    <s v="Residential Efficient Products"/>
  </r>
  <r>
    <s v="None"/>
    <x v="13"/>
    <x v="95"/>
    <s v="TRC"/>
    <s v="Residential Efficient Products"/>
    <s v="Residential Efficient Products"/>
    <s v="Residential Efficient Products"/>
  </r>
  <r>
    <s v="None"/>
    <x v="13"/>
    <x v="96"/>
    <s v="TRC"/>
    <s v="Residential Efficient Products"/>
    <s v="Residential Efficient Products"/>
    <s v="Residential Efficient Products"/>
  </r>
  <r>
    <s v="None"/>
    <x v="13"/>
    <x v="97"/>
    <s v="TRC"/>
    <s v="Direct Installation"/>
    <s v="Direct Installation"/>
    <s v="Direct Installation"/>
  </r>
  <r>
    <s v="None"/>
    <x v="13"/>
    <x v="98"/>
    <s v="TRC"/>
    <s v="Direct Installation"/>
    <s v="Direct Installation"/>
    <s v="Direct Installation"/>
  </r>
  <r>
    <s v="None"/>
    <x v="13"/>
    <x v="99"/>
    <s v="TRC"/>
    <s v="Direct Installation"/>
    <s v="Direct Installation"/>
    <s v="Direct Installation"/>
  </r>
  <r>
    <s v="None"/>
    <x v="13"/>
    <x v="100"/>
    <s v="TRC"/>
    <s v="Efficient Product Rebates"/>
    <s v="Efficient Product Rebates"/>
    <s v="Efficient Product Rebates"/>
  </r>
  <r>
    <s v="None"/>
    <x v="13"/>
    <x v="101"/>
    <s v="TRC"/>
    <s v="Direct Installation"/>
    <s v="Direct Installation"/>
    <s v="Direct Installation"/>
  </r>
  <r>
    <s v="None"/>
    <x v="13"/>
    <x v="102"/>
    <s v="TRC"/>
    <s v="Efficient Product Rebates"/>
    <s v="Efficient Product Rebates"/>
    <s v="Efficient Product Rebates"/>
  </r>
  <r>
    <s v="None"/>
    <x v="13"/>
    <x v="103"/>
    <s v="TRC"/>
    <s v="Direct Installation"/>
    <s v="Direct Installation"/>
    <s v="Direct Installation"/>
  </r>
  <r>
    <s v="None"/>
    <x v="13"/>
    <x v="104"/>
    <s v="TRC"/>
    <s v="Existing Residential"/>
    <s v="Existing Residential"/>
    <s v="Existing Residential"/>
  </r>
  <r>
    <s v="None"/>
    <x v="13"/>
    <x v="105"/>
    <s v="TRC"/>
    <s v="Efficient Product Rebates"/>
    <s v="Efficient Product Rebates"/>
    <s v="Efficient Product Rebates"/>
  </r>
  <r>
    <s v="None"/>
    <x v="13"/>
    <x v="106"/>
    <s v="TRC"/>
    <s v="Residential Efficient Products"/>
    <s v="Residential Efficient Products"/>
    <s v="Residential Efficient Products"/>
  </r>
  <r>
    <s v="None"/>
    <x v="13"/>
    <x v="107"/>
    <s v="TRC"/>
    <s v="Efficient Product Rebates"/>
    <s v="Efficient Product Rebates"/>
    <s v="Efficient Product Rebates"/>
  </r>
  <r>
    <s v="None"/>
    <x v="13"/>
    <x v="108"/>
    <s v="TRC"/>
    <s v="Existing Residential"/>
    <s v="Existing Residential"/>
    <s v="Existing Residential"/>
  </r>
  <r>
    <s v="None"/>
    <x v="13"/>
    <x v="109"/>
    <s v="TRC"/>
    <s v="Existing Residential"/>
    <s v="Existing Residential"/>
    <s v="Existing Residential"/>
  </r>
  <r>
    <s v="None"/>
    <x v="13"/>
    <x v="110"/>
    <s v="TRC"/>
    <s v="Existing Residential"/>
    <s v="Existing Residential"/>
    <s v="Existing Residential"/>
  </r>
  <r>
    <s v="None"/>
    <x v="13"/>
    <x v="111"/>
    <s v="TRC"/>
    <s v="Direct Installation"/>
    <s v="Direct Installation"/>
    <s v="Direct Installation"/>
  </r>
  <r>
    <s v="None"/>
    <x v="13"/>
    <x v="112"/>
    <s v="TRC"/>
    <s v="Efficient Product Rebates"/>
    <s v="Efficient Product Rebates"/>
    <s v="Efficient Product Rebates"/>
  </r>
  <r>
    <s v="None"/>
    <x v="13"/>
    <x v="113"/>
    <s v="TRC"/>
    <s v="Direct Installation"/>
    <s v="Direct Installation"/>
    <s v="Direct Installation"/>
  </r>
  <r>
    <s v="None"/>
    <x v="13"/>
    <x v="114"/>
    <s v="TRC"/>
    <s v="Residential Efficient Products"/>
    <s v="Residential Efficient Products"/>
    <s v="Residential Efficient Products"/>
  </r>
  <r>
    <s v="None"/>
    <x v="13"/>
    <x v="115"/>
    <s v="TRC"/>
    <s v="Efficient Product Rebates"/>
    <s v="Efficient Product Rebates"/>
    <s v="Efficient Product Rebates"/>
  </r>
  <r>
    <s v="None"/>
    <x v="13"/>
    <x v="116"/>
    <s v="TRC"/>
    <s v="Direct Installation"/>
    <s v="Direct Installation"/>
    <s v="Direct Installation"/>
  </r>
  <r>
    <s v="None"/>
    <x v="13"/>
    <x v="117"/>
    <s v="TRC"/>
    <s v="Direct Installation"/>
    <s v="Direct Installation"/>
    <s v="Direct Installation"/>
  </r>
  <r>
    <s v="None"/>
    <x v="13"/>
    <x v="118"/>
    <s v="TRC"/>
    <s v="Efficient Product Rebates"/>
    <s v="Efficient Product Rebates"/>
    <s v="Efficient Product Rebates"/>
  </r>
  <r>
    <s v="None"/>
    <x v="13"/>
    <x v="119"/>
    <s v="TRC"/>
    <s v="Efficient Product Rebates"/>
    <s v="Efficient Product Rebates"/>
    <s v="Efficient Product Rebates"/>
  </r>
  <r>
    <s v="None"/>
    <x v="13"/>
    <x v="120"/>
    <s v="TRC"/>
    <s v="Efficient Product Rebates"/>
    <s v="Efficient Product Rebates"/>
    <s v="Efficient Product Rebates"/>
  </r>
  <r>
    <s v="None"/>
    <x v="13"/>
    <x v="121"/>
    <s v="TRC"/>
    <s v="Efficient Product Rebates"/>
    <s v="Efficient Product Rebates"/>
    <s v="Efficient Product Rebates"/>
  </r>
  <r>
    <s v="None"/>
    <x v="13"/>
    <x v="122"/>
    <s v="TRC"/>
    <s v="Direct Installation"/>
    <s v="Direct Installation"/>
    <s v="Direct Installation"/>
  </r>
  <r>
    <s v="None"/>
    <x v="13"/>
    <x v="123"/>
    <s v="TRC"/>
    <s v="Existing Residential"/>
    <s v="Existing Residential"/>
    <s v="Existing Residential"/>
  </r>
  <r>
    <s v="None"/>
    <x v="13"/>
    <x v="124"/>
    <s v="TRC"/>
    <s v="Existing Residential"/>
    <s v="Existing Residential"/>
    <s v="Existing Residential"/>
  </r>
  <r>
    <s v="None"/>
    <x v="13"/>
    <x v="125"/>
    <s v="TRC"/>
    <s v="Existing Residential"/>
    <s v="Existing Residential"/>
    <s v="Existing Residential"/>
  </r>
  <r>
    <s v="None"/>
    <x v="13"/>
    <x v="126"/>
    <s v="TRC"/>
    <s v="Existing Residential"/>
    <s v="Existing Residential"/>
    <s v="Existing Residential"/>
  </r>
  <r>
    <s v="None"/>
    <x v="13"/>
    <x v="127"/>
    <s v="TRC"/>
    <s v="Efficient Product Rebates"/>
    <s v="Efficient Product Rebates"/>
    <s v="Efficient Product Rebates"/>
  </r>
  <r>
    <s v="None"/>
    <x v="13"/>
    <x v="128"/>
    <s v="TRC"/>
    <s v="Residential Efficient Products"/>
    <s v="Residential Efficient Products"/>
    <s v="Residential Efficient Products"/>
  </r>
  <r>
    <s v="None"/>
    <x v="13"/>
    <x v="129"/>
    <s v="TRC"/>
    <s v="Efficient Product Rebates"/>
    <s v="Efficient Product Rebates"/>
    <s v="Efficient Product Rebates"/>
  </r>
  <r>
    <s v="None"/>
    <x v="13"/>
    <x v="130"/>
    <s v="TRC"/>
    <s v="Residential Efficient Products"/>
    <s v="Residential Efficient Products"/>
    <s v="Residential Efficient Products"/>
  </r>
  <r>
    <s v="None"/>
    <x v="13"/>
    <x v="131"/>
    <s v="TRC"/>
    <s v="Efficient Product Rebates"/>
    <s v="Efficient Product Rebates"/>
    <s v="Efficient Product Rebates"/>
  </r>
  <r>
    <s v="None"/>
    <x v="13"/>
    <x v="132"/>
    <s v="TRC"/>
    <s v="Residential Efficient Products"/>
    <s v="Residential Efficient Products"/>
    <s v="Residential Efficient Products"/>
  </r>
  <r>
    <s v="None"/>
    <x v="13"/>
    <x v="133"/>
    <s v="TRC"/>
    <s v="Residential Efficient Products"/>
    <s v="Residential Efficient Products"/>
    <s v="Residential Efficient Products"/>
  </r>
  <r>
    <s v="None"/>
    <x v="13"/>
    <x v="134"/>
    <s v="TRC"/>
    <s v="Residential Efficient Products"/>
    <s v="Residential Efficient Products"/>
    <s v="Residential Efficient Products"/>
  </r>
  <r>
    <s v="None"/>
    <x v="13"/>
    <x v="135"/>
    <s v="TRC"/>
    <s v="Residential Efficient Products"/>
    <s v="Residential Efficient Products"/>
    <s v="Residential Efficient Products"/>
  </r>
  <r>
    <s v="None"/>
    <x v="13"/>
    <x v="136"/>
    <s v="TRC"/>
    <s v="Residential Efficient Products"/>
    <s v="Residential Efficient Products"/>
    <s v="Residential Efficient Products"/>
  </r>
  <r>
    <s v="None"/>
    <x v="13"/>
    <x v="137"/>
    <s v="TRC"/>
    <s v="Existing Residential"/>
    <s v="Existing Residential"/>
    <s v="Existing Residential"/>
  </r>
  <r>
    <s v="None"/>
    <x v="13"/>
    <x v="138"/>
    <s v="TRC"/>
    <s v="Existing Residential"/>
    <s v="Existing Residential"/>
    <s v="Existing Residential"/>
  </r>
  <r>
    <s v="None"/>
    <x v="13"/>
    <x v="139"/>
    <s v="TRC"/>
    <s v="Efficient Product Rebates"/>
    <s v="Efficient Product Rebates"/>
    <s v="Efficient Product Rebates"/>
  </r>
  <r>
    <s v="None"/>
    <x v="13"/>
    <x v="140"/>
    <s v="TRC"/>
    <s v="Direct Installation"/>
    <s v="Direct Installation"/>
    <s v="Direct Installation"/>
  </r>
  <r>
    <s v="None"/>
    <x v="13"/>
    <x v="141"/>
    <s v="TRC"/>
    <s v="Efficient Product Rebates"/>
    <s v="Efficient Product Rebates"/>
    <s v="Efficient Product Rebates"/>
  </r>
  <r>
    <s v="None"/>
    <x v="13"/>
    <x v="142"/>
    <s v="TRC"/>
    <s v="Direct Installation"/>
    <s v="Direct Installation"/>
    <s v="Direct Installation"/>
  </r>
  <r>
    <s v="None"/>
    <x v="13"/>
    <x v="143"/>
    <s v="TRC"/>
    <s v="Efficient Product Rebates"/>
    <s v="Efficient Product Rebates"/>
    <s v="Efficient Product Rebates"/>
  </r>
  <r>
    <s v="None"/>
    <x v="13"/>
    <x v="144"/>
    <s v="TRC"/>
    <s v="Direct Installation"/>
    <s v="Direct Installation"/>
    <s v="Direct Installation"/>
  </r>
  <r>
    <s v="None"/>
    <x v="13"/>
    <x v="145"/>
    <s v="TRC"/>
    <s v="Efficient Product Rebates"/>
    <s v="Efficient Product Rebates"/>
    <s v="Efficient Product Rebates"/>
  </r>
  <r>
    <s v="None"/>
    <x v="13"/>
    <x v="146"/>
    <s v="TRC"/>
    <s v="Direct Installation"/>
    <s v="Direct Installation"/>
    <s v="Direct Installation"/>
  </r>
  <r>
    <s v="None"/>
    <x v="13"/>
    <x v="147"/>
    <s v="TRC"/>
    <s v="Efficient Product Rebates"/>
    <s v="Efficient Product Rebates"/>
    <s v="Efficient Product Rebates"/>
  </r>
  <r>
    <s v="None"/>
    <x v="13"/>
    <x v="148"/>
    <s v="TRC"/>
    <s v="Direct Installation"/>
    <s v="Direct Installation"/>
    <s v="Direct Installation"/>
  </r>
  <r>
    <s v="None"/>
    <x v="13"/>
    <x v="149"/>
    <s v="TRC"/>
    <s v="Direct Installation"/>
    <s v="Direct Installation"/>
    <s v="Direct Installation"/>
  </r>
  <r>
    <s v="None"/>
    <x v="13"/>
    <x v="150"/>
    <s v="TRC"/>
    <s v="Efficient Product Rebates"/>
    <s v="Efficient Product Rebates"/>
    <s v="Efficient Product Rebates"/>
  </r>
  <r>
    <s v="None"/>
    <x v="13"/>
    <x v="151"/>
    <s v="TRC"/>
    <s v="Direct Installation"/>
    <s v="Direct Installation"/>
    <s v="Direct Installation"/>
  </r>
  <r>
    <s v="None"/>
    <x v="13"/>
    <x v="152"/>
    <s v="TRC"/>
    <s v="Efficient Product Rebates"/>
    <s v="Efficient Product Rebates"/>
    <s v="Efficient Product Rebates"/>
  </r>
  <r>
    <s v="None"/>
    <x v="13"/>
    <x v="153"/>
    <s v="TRC"/>
    <s v="Direct Installation"/>
    <s v="Direct Installation"/>
    <s v="Direct Installation"/>
  </r>
  <r>
    <s v="None"/>
    <x v="13"/>
    <x v="154"/>
    <s v="TRC"/>
    <s v="Efficient Product Rebates"/>
    <s v="Efficient Product Rebates"/>
    <s v="Efficient Product Rebates"/>
  </r>
  <r>
    <s v="None"/>
    <x v="13"/>
    <x v="155"/>
    <s v="TRC"/>
    <s v="Direct Installation"/>
    <s v="Direct Installation"/>
    <s v="Direct Installation"/>
  </r>
  <r>
    <s v="None"/>
    <x v="13"/>
    <x v="156"/>
    <s v="TRC"/>
    <s v="Efficient Product Rebates"/>
    <s v="Efficient Product Rebates"/>
    <s v="Efficient Product Rebates"/>
  </r>
  <r>
    <s v="None"/>
    <x v="13"/>
    <x v="157"/>
    <s v="TRC"/>
    <s v="Direct Installation"/>
    <s v="Direct Installation"/>
    <s v="Direct Installation"/>
  </r>
  <r>
    <s v="None"/>
    <x v="13"/>
    <x v="158"/>
    <s v="TRC"/>
    <s v="Efficient Product Rebates"/>
    <s v="Efficient Product Rebates"/>
    <s v="Efficient Product Rebates"/>
  </r>
  <r>
    <s v="None"/>
    <x v="13"/>
    <x v="159"/>
    <s v="TRC"/>
    <s v="Direct Installation"/>
    <s v="Direct Installation"/>
    <s v="Direct Installation"/>
  </r>
  <r>
    <s v="None"/>
    <x v="13"/>
    <x v="160"/>
    <s v="TRC"/>
    <s v="Efficient Product Rebates"/>
    <s v="Efficient Product Rebates"/>
    <s v="Efficient Product Rebates"/>
  </r>
  <r>
    <s v="None"/>
    <x v="13"/>
    <x v="161"/>
    <s v="TRC"/>
    <s v="Direct Installation"/>
    <s v="Direct Installation"/>
    <s v="Direct Installation"/>
  </r>
  <r>
    <s v="None"/>
    <x v="13"/>
    <x v="162"/>
    <s v="TRC"/>
    <s v="Efficient Product Rebates"/>
    <s v="Efficient Product Rebates"/>
    <s v="Efficient Product Rebates"/>
  </r>
  <r>
    <s v="None"/>
    <x v="13"/>
    <x v="163"/>
    <s v="TRC"/>
    <s v="Direct Installation"/>
    <s v="Direct Installation"/>
    <s v="Direct Installation"/>
  </r>
  <r>
    <s v="None"/>
    <x v="13"/>
    <x v="164"/>
    <s v="TRC"/>
    <s v="Efficient Product Rebates"/>
    <s v="Efficient Product Rebates"/>
    <s v="Efficient Product Rebates"/>
  </r>
  <r>
    <s v="None"/>
    <x v="13"/>
    <x v="165"/>
    <s v="TRC"/>
    <s v="Existing Residential"/>
    <s v="Existing Residential"/>
    <s v="Existing Residential"/>
  </r>
  <r>
    <s v="None"/>
    <x v="13"/>
    <x v="166"/>
    <s v="TRC"/>
    <s v="Existing Residential"/>
    <s v="Existing Residential"/>
    <s v="Existing Residential"/>
  </r>
  <r>
    <s v="None"/>
    <x v="13"/>
    <x v="167"/>
    <s v="TRC"/>
    <s v="Existing Residential"/>
    <s v="Existing Residential"/>
    <s v="Existing Residential"/>
  </r>
  <r>
    <s v="None"/>
    <x v="13"/>
    <x v="168"/>
    <s v="TRC"/>
    <s v="Existing Residential"/>
    <s v="Existing Residential"/>
    <s v="Existing Residential"/>
  </r>
  <r>
    <s v="None"/>
    <x v="13"/>
    <x v="169"/>
    <s v="TRC"/>
    <s v="Existing Residential"/>
    <s v="Existing Residential"/>
    <s v="Existing Residential"/>
  </r>
  <r>
    <s v="None"/>
    <x v="13"/>
    <x v="170"/>
    <s v="TRC"/>
    <s v="Existing Residential"/>
    <s v="Existing Residential"/>
    <s v="Existing Residential"/>
  </r>
  <r>
    <s v="None"/>
    <x v="13"/>
    <x v="171"/>
    <s v="TRC"/>
    <s v="Efficient Product Rebates"/>
    <s v="Efficient Product Rebates"/>
    <s v="Efficient Product Rebates"/>
  </r>
  <r>
    <s v="None"/>
    <x v="13"/>
    <x v="172"/>
    <s v="TRC"/>
    <s v="Efficient Product Rebates"/>
    <s v="Efficient Product Rebates"/>
    <s v="Efficient Product Rebates"/>
  </r>
  <r>
    <s v="None"/>
    <x v="13"/>
    <x v="173"/>
    <s v="TRC"/>
    <s v="Efficient Product Rebates"/>
    <s v="Efficient Product Rebates"/>
    <s v="Efficient Product Rebates"/>
  </r>
  <r>
    <s v="None"/>
    <x v="13"/>
    <x v="174"/>
    <s v="TRC"/>
    <s v="Efficient Product Rebates"/>
    <s v="Efficient Product Rebates"/>
    <s v="Efficient Product Rebates"/>
  </r>
  <r>
    <s v="None"/>
    <x v="13"/>
    <x v="175"/>
    <s v="TRC"/>
    <s v="Direct Installation"/>
    <s v="Direct Installation"/>
    <s v="Direct Installation"/>
  </r>
  <r>
    <s v="None"/>
    <x v="13"/>
    <x v="176"/>
    <s v="TRC"/>
    <s v="Efficient Product Rebates"/>
    <s v="Efficient Product Rebates"/>
    <s v="Efficient Product Rebates"/>
  </r>
  <r>
    <s v="None"/>
    <x v="13"/>
    <x v="177"/>
    <s v="TRC"/>
    <s v="Residential Efficient Products"/>
    <s v="Residential Efficient Products"/>
    <s v="Residential Efficient Products"/>
  </r>
  <r>
    <s v="None"/>
    <x v="13"/>
    <x v="178"/>
    <s v="TRC"/>
    <s v="Residential Efficient Products"/>
    <s v="Residential Efficient Products"/>
    <s v="Residential Efficient Products"/>
  </r>
  <r>
    <s v="None"/>
    <x v="13"/>
    <x v="179"/>
    <s v="TRC"/>
    <s v="Residential Efficient Products"/>
    <s v="Residential Efficient Products"/>
    <s v="Residential Efficient Products"/>
  </r>
  <r>
    <s v="None"/>
    <x v="13"/>
    <x v="180"/>
    <s v="TRC"/>
    <s v="Existing Residential"/>
    <s v="Existing Residential"/>
    <s v="Existing Residential"/>
  </r>
  <r>
    <s v="None"/>
    <x v="13"/>
    <x v="181"/>
    <s v="TRC"/>
    <s v="Existing Residential"/>
    <s v="Existing Residential"/>
    <s v="Existing Residential"/>
  </r>
  <r>
    <s v="None"/>
    <x v="13"/>
    <x v="182"/>
    <s v="TRC"/>
    <s v="Efficient Product Rebates"/>
    <s v="Efficient Product Rebates"/>
    <s v="Efficient Product Rebates"/>
  </r>
  <r>
    <s v="None"/>
    <x v="13"/>
    <x v="183"/>
    <s v="TRC"/>
    <s v="Direct Installation"/>
    <s v="Direct Installation"/>
    <s v="Direct Installation"/>
  </r>
  <r>
    <s v="None"/>
    <x v="13"/>
    <x v="184"/>
    <s v="TRC"/>
    <s v="Efficient Product Rebates"/>
    <s v="Efficient Product Rebates"/>
    <s v="Efficient Product Rebates"/>
  </r>
  <r>
    <s v="None"/>
    <x v="13"/>
    <x v="185"/>
    <s v="TRC"/>
    <s v="Direct Installation"/>
    <s v="Direct Installation"/>
    <s v="Direct Installation"/>
  </r>
  <r>
    <s v="None"/>
    <x v="13"/>
    <x v="186"/>
    <s v="TRC"/>
    <s v="Efficient Product Rebates"/>
    <s v="Efficient Product Rebates"/>
    <s v="Efficient Product Rebates"/>
  </r>
  <r>
    <s v="None"/>
    <x v="13"/>
    <x v="187"/>
    <s v="TRC"/>
    <s v="Residential Efficient Products"/>
    <s v="Residential Efficient Products"/>
    <s v="Residential Efficient Products"/>
  </r>
  <r>
    <s v="None"/>
    <x v="13"/>
    <x v="188"/>
    <s v="TRC"/>
    <s v="Efficient Product Rebates"/>
    <s v="Efficient Product Rebates"/>
    <s v="Efficient Product Rebates"/>
  </r>
  <r>
    <s v="None"/>
    <x v="13"/>
    <x v="189"/>
    <s v="TRC"/>
    <s v="Efficient Product Rebates"/>
    <s v="Efficient Product Rebates"/>
    <s v="Efficient Product Rebates"/>
  </r>
  <r>
    <s v="None"/>
    <x v="13"/>
    <x v="190"/>
    <s v="TRC"/>
    <s v="Efficient Product Rebates"/>
    <s v="Efficient Product Rebates"/>
    <s v="Efficient Product Rebates"/>
  </r>
  <r>
    <s v="None"/>
    <x v="13"/>
    <x v="191"/>
    <s v="TRC"/>
    <s v="Efficient Product Rebates"/>
    <s v="Efficient Product Rebates"/>
    <s v="Efficient Product Rebates"/>
  </r>
  <r>
    <s v="None"/>
    <x v="13"/>
    <x v="192"/>
    <s v="TRC"/>
    <s v="Direct Installation"/>
    <s v="Direct Installation"/>
    <s v="Direct Installation"/>
  </r>
  <r>
    <s v="None"/>
    <x v="13"/>
    <x v="193"/>
    <s v="TRC"/>
    <s v="Efficient Product Rebates"/>
    <s v="Efficient Product Rebates"/>
    <s v="Efficient Product Rebates"/>
  </r>
  <r>
    <s v="None"/>
    <x v="13"/>
    <x v="194"/>
    <s v="TRC"/>
    <s v="Direct Installation"/>
    <s v="Direct Installation"/>
    <s v="Direct Installation"/>
  </r>
  <r>
    <s v="None"/>
    <x v="13"/>
    <x v="195"/>
    <s v="TRC"/>
    <s v="Efficient Product Rebates"/>
    <s v="Efficient Product Rebates"/>
    <s v="Efficient Product Rebates"/>
  </r>
  <r>
    <s v="None"/>
    <x v="13"/>
    <x v="196"/>
    <s v="TRC"/>
    <s v="Efficient Product Rebates"/>
    <s v="Efficient Product Rebates"/>
    <s v="Efficient Product Rebates"/>
  </r>
  <r>
    <s v="None"/>
    <x v="13"/>
    <x v="197"/>
    <s v="TRC"/>
    <s v="Direct Installation"/>
    <s v="Direct Installation"/>
    <s v="Direct Installation"/>
  </r>
  <r>
    <s v="None"/>
    <x v="13"/>
    <x v="198"/>
    <s v="TRC"/>
    <s v="Residential Efficient Products"/>
    <s v="Residential Efficient Products"/>
    <s v="Residential Efficient Products"/>
  </r>
  <r>
    <s v="None"/>
    <x v="13"/>
    <x v="199"/>
    <s v="TRC"/>
    <s v="Efficient Product Rebates"/>
    <s v="Efficient Product Rebates"/>
    <s v="Efficient Product Rebates"/>
  </r>
  <r>
    <s v="None"/>
    <x v="13"/>
    <x v="200"/>
    <s v="TRC"/>
    <s v="Efficient Product Rebates"/>
    <s v="Efficient Product Rebates"/>
    <s v="Efficient Product Rebates"/>
  </r>
  <r>
    <s v="None"/>
    <x v="13"/>
    <x v="201"/>
    <s v="TRC"/>
    <s v="Direct Installation"/>
    <s v="Direct Installation"/>
    <s v="Direct Installation"/>
  </r>
  <r>
    <s v="None"/>
    <x v="13"/>
    <x v="202"/>
    <s v="TRC"/>
    <s v="Existing Residential"/>
    <s v="Existing Residential"/>
    <s v="Existing Residential"/>
  </r>
  <r>
    <s v="None"/>
    <x v="13"/>
    <x v="203"/>
    <s v="TRC"/>
    <s v="Existing Residential"/>
    <s v="Existing Residential"/>
    <s v="Existing Residential"/>
  </r>
  <r>
    <s v="None"/>
    <x v="13"/>
    <x v="204"/>
    <s v="TRC"/>
    <s v="Existing Residential"/>
    <s v="Existing Residential"/>
    <s v="Existing Residential"/>
  </r>
  <r>
    <s v="None"/>
    <x v="13"/>
    <x v="205"/>
    <s v="TRC"/>
    <s v="Existing Residential"/>
    <s v="Existing Residential"/>
    <s v="Existing Residential"/>
  </r>
  <r>
    <s v="None"/>
    <x v="13"/>
    <x v="206"/>
    <s v="TRC"/>
    <s v="Efficient Product Rebates"/>
    <s v="Efficient Product Rebates"/>
    <s v="Efficient Product Rebates"/>
  </r>
  <r>
    <s v="None"/>
    <x v="13"/>
    <x v="207"/>
    <s v="TRC"/>
    <s v="Direct Installation"/>
    <s v="Direct Installation"/>
    <s v="Direct Installation"/>
  </r>
  <r>
    <s v="None"/>
    <x v="13"/>
    <x v="208"/>
    <s v="TRC"/>
    <s v="Direct Installation"/>
    <s v="Direct Installation"/>
    <s v="Direct Installation"/>
  </r>
  <r>
    <s v="None"/>
    <x v="13"/>
    <x v="209"/>
    <s v="TRC"/>
    <s v="Efficient Product Rebates"/>
    <s v="Efficient Product Rebates"/>
    <s v="Efficient Product Rebates"/>
  </r>
  <r>
    <s v="None"/>
    <x v="13"/>
    <x v="210"/>
    <s v="TRC"/>
    <s v="Direct Installation"/>
    <s v="Direct Installation"/>
    <s v="Direct Installation"/>
  </r>
  <r>
    <s v="None"/>
    <x v="13"/>
    <x v="211"/>
    <s v="TRC"/>
    <s v="Efficient Product Rebates"/>
    <s v="Efficient Product Rebates"/>
    <s v="Efficient Product Rebates"/>
  </r>
  <r>
    <s v="None"/>
    <x v="13"/>
    <x v="212"/>
    <s v="TRC"/>
    <s v="Direct Installation"/>
    <s v="Direct Installation"/>
    <s v="Direct Installation"/>
  </r>
  <r>
    <s v="None"/>
    <x v="13"/>
    <x v="213"/>
    <s v="TRC"/>
    <s v="Efficient Product Rebates"/>
    <s v="Efficient Product Rebates"/>
    <s v="Efficient Product Rebates"/>
  </r>
  <r>
    <s v="None"/>
    <x v="13"/>
    <x v="214"/>
    <s v="TRC"/>
    <s v="Residential Efficient Products"/>
    <s v="Residential Efficient Products"/>
    <s v="Residential Efficient Products"/>
  </r>
  <r>
    <s v="None"/>
    <x v="13"/>
    <x v="215"/>
    <s v="TRC"/>
    <s v="Efficient Product Rebates"/>
    <s v="Efficient Product Rebates"/>
    <s v="Efficient Product Rebates"/>
  </r>
  <r>
    <s v="None"/>
    <x v="13"/>
    <x v="216"/>
    <s v="TRC"/>
    <s v="Direct Installation"/>
    <s v="Direct Installation"/>
    <s v="Direct Installation"/>
  </r>
  <r>
    <s v="None"/>
    <x v="13"/>
    <x v="217"/>
    <s v="TRC"/>
    <s v="Efficient Product Rebates"/>
    <s v="Efficient Product Rebates"/>
    <s v="Efficient Product Rebates"/>
  </r>
  <r>
    <s v="None"/>
    <x v="13"/>
    <x v="218"/>
    <s v="TRC"/>
    <s v="Direct Installation"/>
    <s v="Direct Installation"/>
    <s v="Direct Installation"/>
  </r>
  <r>
    <s v="None"/>
    <x v="13"/>
    <x v="219"/>
    <s v="TRC"/>
    <s v="Efficient Product Rebates"/>
    <s v="Efficient Product Rebates"/>
    <s v="Efficient Product Rebates"/>
  </r>
  <r>
    <s v="None"/>
    <x v="13"/>
    <x v="220"/>
    <s v="TRC"/>
    <s v="Residential Efficient Products"/>
    <s v="Residential Efficient Products"/>
    <s v="Residential Efficient Products"/>
  </r>
  <r>
    <s v="None"/>
    <x v="13"/>
    <x v="221"/>
    <s v="TRC"/>
    <s v="Existing Residential"/>
    <s v="Existing Residential"/>
    <s v="Existing Residential"/>
  </r>
  <r>
    <s v="None"/>
    <x v="13"/>
    <x v="222"/>
    <s v="TRC"/>
    <s v="Residential Efficient Products"/>
    <s v="Residential Efficient Products"/>
    <s v="Residential Efficient Products"/>
  </r>
  <r>
    <s v="None"/>
    <x v="13"/>
    <x v="223"/>
    <s v="TRC"/>
    <s v="Direct Installation"/>
    <s v="Direct Installation"/>
    <s v="Direct Installation"/>
  </r>
  <r>
    <s v="None"/>
    <x v="13"/>
    <x v="224"/>
    <s v="TRC"/>
    <s v="Direct Installation"/>
    <s v="Direct Installation"/>
    <s v="Direct Installation"/>
  </r>
  <r>
    <s v="None"/>
    <x v="13"/>
    <x v="225"/>
    <s v="TRC"/>
    <s v="Efficient Product Rebates"/>
    <s v="Efficient Product Rebates"/>
    <s v="Efficient Product Rebates"/>
  </r>
  <r>
    <s v="None"/>
    <x v="13"/>
    <x v="226"/>
    <s v="TRC"/>
    <s v="Direct Installation"/>
    <s v="Direct Installation"/>
    <s v="Direct Installation"/>
  </r>
  <r>
    <s v="None"/>
    <x v="13"/>
    <x v="227"/>
    <s v="TRC"/>
    <s v="Residential Efficient Products"/>
    <s v="Residential Efficient Products"/>
    <s v="Residential Efficient Products"/>
  </r>
  <r>
    <s v="None"/>
    <x v="13"/>
    <x v="228"/>
    <s v="TRC"/>
    <s v="Existing Residential"/>
    <s v="Existing Residential"/>
    <s v="Existing Residential"/>
  </r>
  <r>
    <s v="None"/>
    <x v="13"/>
    <x v="229"/>
    <s v="TRC"/>
    <s v="Residential Efficient Products"/>
    <s v="Residential Efficient Products"/>
    <s v="Residential Efficient Products"/>
  </r>
  <r>
    <s v="None"/>
    <x v="13"/>
    <x v="230"/>
    <s v="TRC"/>
    <s v="Efficient Product Rebates"/>
    <s v="Efficient Product Rebates"/>
    <s v="Efficient Product Rebates"/>
  </r>
  <r>
    <s v="None"/>
    <x v="13"/>
    <x v="231"/>
    <s v="TRC"/>
    <s v="Existing Residential"/>
    <s v="Existing Residential"/>
    <s v="Existing Residential"/>
  </r>
  <r>
    <s v="None"/>
    <x v="13"/>
    <x v="232"/>
    <s v="TRC"/>
    <s v="Existing Residential"/>
    <s v="Existing Residential"/>
    <s v="Existing Residential"/>
  </r>
  <r>
    <s v="None"/>
    <x v="13"/>
    <x v="233"/>
    <s v="TRC"/>
    <s v="Existing Residential"/>
    <s v="Existing Residential"/>
    <s v="Existing Residential"/>
  </r>
  <r>
    <s v="None"/>
    <x v="13"/>
    <x v="234"/>
    <s v="TRC"/>
    <s v="Existing Residential"/>
    <s v="Existing Residential"/>
    <s v="Existing Residential"/>
  </r>
  <r>
    <s v="None"/>
    <x v="13"/>
    <x v="235"/>
    <s v="TRC"/>
    <s v="Existing Residential"/>
    <s v="Existing Residential"/>
    <s v="Existing Residential"/>
  </r>
  <r>
    <s v="None"/>
    <x v="13"/>
    <x v="236"/>
    <s v="TRC"/>
    <s v="Residential Efficient Products"/>
    <s v="Residential Efficient Products"/>
    <s v="Residential Efficient Products"/>
  </r>
  <r>
    <s v="None"/>
    <x v="13"/>
    <x v="237"/>
    <s v="TRC"/>
    <s v="Efficient Product Rebates"/>
    <s v="Efficient Product Rebates"/>
    <s v="Efficient Product Rebates"/>
  </r>
  <r>
    <s v="None"/>
    <x v="13"/>
    <x v="238"/>
    <s v="TRC"/>
    <s v="Efficient Product Rebates"/>
    <s v="Efficient Product Rebates"/>
    <s v="Efficient Product Rebates"/>
  </r>
  <r>
    <s v="None"/>
    <x v="13"/>
    <x v="239"/>
    <s v="TRC"/>
    <s v="Efficient Product Rebates"/>
    <s v="Efficient Product Rebates"/>
    <s v="Efficient Product Rebates"/>
  </r>
  <r>
    <s v="None"/>
    <x v="13"/>
    <x v="240"/>
    <s v="TRC"/>
    <s v="Efficient Product Rebates"/>
    <s v="Efficient Product Rebates"/>
    <s v="Efficient Product Rebates"/>
  </r>
  <r>
    <s v="None"/>
    <x v="13"/>
    <x v="241"/>
    <s v="TRC"/>
    <s v="Efficient Product Rebates"/>
    <s v="Efficient Product Rebates"/>
    <s v="Efficient Product Rebates"/>
  </r>
  <r>
    <s v="None"/>
    <x v="13"/>
    <x v="242"/>
    <s v="TRC"/>
    <s v="Efficient Product Rebates"/>
    <s v="Efficient Product Rebates"/>
    <s v="Efficient Product Rebates"/>
  </r>
  <r>
    <s v="None"/>
    <x v="13"/>
    <x v="243"/>
    <s v="TRC"/>
    <s v="Efficient Product Rebates"/>
    <s v="Efficient Product Rebates"/>
    <s v="Efficient Product Rebates"/>
  </r>
  <r>
    <s v="None"/>
    <x v="13"/>
    <x v="244"/>
    <s v="TRC"/>
    <s v="Direct Installation"/>
    <s v="Direct Installation"/>
    <s v="Direct Installation"/>
  </r>
  <r>
    <s v="None"/>
    <x v="13"/>
    <x v="245"/>
    <s v="TRC"/>
    <s v="Residential Efficient Products"/>
    <s v="Residential Efficient Products"/>
    <s v="Residential Efficient Products"/>
  </r>
  <r>
    <s v="None"/>
    <x v="13"/>
    <x v="246"/>
    <s v="TRC"/>
    <s v="Existing Residential"/>
    <s v="Existing Residential"/>
    <s v="Existing Residential"/>
  </r>
  <r>
    <s v="None"/>
    <x v="13"/>
    <x v="247"/>
    <s v="TRC"/>
    <s v="Existing Residential"/>
    <s v="Existing Residential"/>
    <s v="Existing Residential"/>
  </r>
  <r>
    <s v="None"/>
    <x v="13"/>
    <x v="248"/>
    <s v="TRC"/>
    <s v="Existing Residential"/>
    <s v="Existing Residential"/>
    <s v="Existing Residential"/>
  </r>
  <r>
    <s v="None"/>
    <x v="13"/>
    <x v="249"/>
    <s v="TRC"/>
    <s v="Existing Residential"/>
    <s v="Existing Residential"/>
    <s v="Existing Residential"/>
  </r>
  <r>
    <s v="None"/>
    <x v="13"/>
    <x v="250"/>
    <s v="TRC"/>
    <s v="Existing Residential"/>
    <s v="Existing Residential"/>
    <s v="Existing Residential"/>
  </r>
  <r>
    <s v="None"/>
    <x v="13"/>
    <x v="251"/>
    <s v="TRC"/>
    <s v="Efficient Product Rebates"/>
    <s v="Efficient Product Rebates"/>
    <s v="Efficient Product Rebates"/>
  </r>
  <r>
    <s v="None"/>
    <x v="13"/>
    <x v="252"/>
    <s v="TRC"/>
    <s v="Direct Installation"/>
    <s v="Direct Installation"/>
    <s v="Direct Installation"/>
  </r>
  <r>
    <s v="None"/>
    <x v="13"/>
    <x v="253"/>
    <s v="TRC"/>
    <s v="Efficient Product Rebates"/>
    <s v="Efficient Product Rebates"/>
    <s v="Efficient Product Rebates"/>
  </r>
  <r>
    <s v="None"/>
    <x v="13"/>
    <x v="254"/>
    <s v="TRC"/>
    <s v="Direct Installation"/>
    <s v="Direct Installation"/>
    <s v="Direct Installation"/>
  </r>
  <r>
    <s v="None"/>
    <x v="13"/>
    <x v="255"/>
    <s v="TRC"/>
    <s v="Efficient Product Rebates"/>
    <s v="Efficient Product Rebates"/>
    <s v="Efficient Product Rebates"/>
  </r>
  <r>
    <s v="None"/>
    <x v="13"/>
    <x v="256"/>
    <s v="TRC"/>
    <s v="Direct Installation"/>
    <s v="Direct Installation"/>
    <s v="Direct Installation"/>
  </r>
  <r>
    <s v="None"/>
    <x v="13"/>
    <x v="257"/>
    <s v="TRC"/>
    <s v="Custom Incentives"/>
    <s v="Custom Incentives"/>
    <s v="Custom Incentives"/>
  </r>
  <r>
    <s v="None"/>
    <x v="13"/>
    <x v="258"/>
    <s v="TRC"/>
    <s v="Efficient Product Rebates"/>
    <s v="Efficient Product Rebates"/>
    <s v="Efficient Product Rebates"/>
  </r>
  <r>
    <s v="None"/>
    <x v="13"/>
    <x v="259"/>
    <s v="TRC"/>
    <s v="Direct Installation"/>
    <s v="Direct Installation"/>
    <s v="Direct Installation"/>
  </r>
  <r>
    <s v="None"/>
    <x v="13"/>
    <x v="260"/>
    <s v="TRC"/>
    <s v="Efficient Product Rebates"/>
    <s v="Efficient Product Rebates"/>
    <s v="Efficient Product Rebates"/>
  </r>
  <r>
    <s v="None"/>
    <x v="13"/>
    <x v="261"/>
    <s v="TRC"/>
    <s v="Existing Residential"/>
    <s v="Existing Residential"/>
    <s v="Existing Residential"/>
  </r>
  <r>
    <s v="None"/>
    <x v="13"/>
    <x v="262"/>
    <s v="TRC"/>
    <s v="Efficient Product Rebates"/>
    <s v="Efficient Product Rebates"/>
    <s v="Efficient Product Rebates"/>
  </r>
  <r>
    <s v="None"/>
    <x v="13"/>
    <x v="263"/>
    <s v="TRC"/>
    <s v="Efficient Product Rebates"/>
    <s v="Efficient Product Rebates"/>
    <s v="Efficient Product Rebates"/>
  </r>
  <r>
    <s v="None"/>
    <x v="13"/>
    <x v="264"/>
    <s v="TRC"/>
    <s v="Efficient Product Rebates"/>
    <s v="Efficient Product Rebates"/>
    <s v="Efficient Product Rebates"/>
  </r>
  <r>
    <s v="None"/>
    <x v="13"/>
    <x v="265"/>
    <s v="TRC"/>
    <s v="Direct Installation"/>
    <s v="Direct Installation"/>
    <s v="Direct Installation"/>
  </r>
  <r>
    <s v="None"/>
    <x v="13"/>
    <x v="266"/>
    <s v="TRC"/>
    <s v="Efficient Product Rebates"/>
    <s v="Efficient Product Rebates"/>
    <s v="Efficient Product Rebates"/>
  </r>
  <r>
    <s v="None"/>
    <x v="13"/>
    <x v="267"/>
    <s v="TRC"/>
    <s v="Efficient Product Rebates"/>
    <s v="Efficient Product Rebates"/>
    <s v="Efficient Product Rebates"/>
  </r>
  <r>
    <s v="None"/>
    <x v="13"/>
    <x v="268"/>
    <s v="TRC"/>
    <s v="Efficient Product Rebates"/>
    <s v="Efficient Product Rebates"/>
    <s v="Efficient Product Rebates"/>
  </r>
  <r>
    <s v="None"/>
    <x v="13"/>
    <x v="269"/>
    <s v="TRC"/>
    <s v="Efficient Product Rebates"/>
    <s v="Efficient Product Rebates"/>
    <s v="Efficient Product Rebates"/>
  </r>
  <r>
    <s v="None"/>
    <x v="13"/>
    <x v="270"/>
    <s v="TRC"/>
    <s v="Efficient Product Rebates"/>
    <s v="Efficient Product Rebates"/>
    <s v="Efficient Product Rebates"/>
  </r>
  <r>
    <s v="None"/>
    <x v="13"/>
    <x v="271"/>
    <s v="TRC"/>
    <s v="Efficient Product Rebates"/>
    <s v="Efficient Product Rebates"/>
    <s v="Efficient Product Rebates"/>
  </r>
  <r>
    <s v="None"/>
    <x v="13"/>
    <x v="272"/>
    <s v="TRC"/>
    <s v="Efficient Product Rebates"/>
    <s v="Efficient Product Rebates"/>
    <s v="Efficient Product Rebates"/>
  </r>
  <r>
    <s v="None"/>
    <x v="13"/>
    <x v="273"/>
    <s v="TRC"/>
    <s v="Efficient Product Rebates"/>
    <s v="Efficient Product Rebates"/>
    <s v="Efficient Product Rebates"/>
  </r>
  <r>
    <s v="None"/>
    <x v="13"/>
    <x v="274"/>
    <s v="TRC"/>
    <s v="Efficient Product Rebates"/>
    <s v="Efficient Product Rebates"/>
    <s v="Efficient Product Rebates"/>
  </r>
  <r>
    <s v="None"/>
    <x v="13"/>
    <x v="275"/>
    <s v="TRC"/>
    <s v="Efficient Product Rebates"/>
    <s v="Efficient Product Rebates"/>
    <s v="Efficient Product Rebates"/>
  </r>
  <r>
    <s v="None"/>
    <x v="13"/>
    <x v="276"/>
    <s v="TRC"/>
    <s v="Efficient Product Rebates"/>
    <s v="Efficient Product Rebates"/>
    <s v="Efficient Product Rebates"/>
  </r>
  <r>
    <s v="None"/>
    <x v="13"/>
    <x v="277"/>
    <s v="TRC"/>
    <s v="Direct Installation"/>
    <s v="Direct Installation"/>
    <s v="Direct Installation"/>
  </r>
  <r>
    <s v="None"/>
    <x v="13"/>
    <x v="278"/>
    <s v="TRC"/>
    <s v="Efficient Product Rebates"/>
    <s v="Efficient Product Rebates"/>
    <s v="Efficient Product Rebates"/>
  </r>
  <r>
    <s v="None"/>
    <x v="13"/>
    <x v="279"/>
    <s v="TRC"/>
    <s v="Direct Installation"/>
    <s v="Direct Installation"/>
    <s v="Direct Installation"/>
  </r>
  <r>
    <s v="None"/>
    <x v="13"/>
    <x v="280"/>
    <s v="TRC"/>
    <s v="Efficient Product Rebates"/>
    <s v="Efficient Product Rebates"/>
    <s v="Efficient Product Rebates"/>
  </r>
  <r>
    <s v="None"/>
    <x v="13"/>
    <x v="281"/>
    <s v="TRC"/>
    <s v="Direct Installation"/>
    <s v="Direct Installation"/>
    <s v="Direct Installation"/>
  </r>
  <r>
    <s v="None"/>
    <x v="13"/>
    <x v="282"/>
    <s v="TRC"/>
    <s v="Efficient Product Rebates"/>
    <s v="Efficient Product Rebates"/>
    <s v="Efficient Product Rebates"/>
  </r>
  <r>
    <s v="None"/>
    <x v="13"/>
    <x v="283"/>
    <s v="TRC"/>
    <s v="Direct Installation"/>
    <s v="Direct Installation"/>
    <s v="Direct Installation"/>
  </r>
  <r>
    <s v="None"/>
    <x v="13"/>
    <x v="284"/>
    <s v="TRC"/>
    <s v="Efficient Product Rebates"/>
    <s v="Efficient Product Rebates"/>
    <s v="Efficient Product Rebates"/>
  </r>
  <r>
    <s v="None"/>
    <x v="13"/>
    <x v="285"/>
    <s v="TRC"/>
    <s v="Efficient Product Rebates"/>
    <s v="Efficient Product Rebates"/>
    <s v="Efficient Product Rebates"/>
  </r>
  <r>
    <s v="None"/>
    <x v="13"/>
    <x v="286"/>
    <s v="TRC"/>
    <s v="New Residential"/>
    <s v="New Residential"/>
    <s v="New Residential"/>
  </r>
  <r>
    <s v="None"/>
    <x v="13"/>
    <x v="287"/>
    <s v="TRC"/>
    <s v="New Residential"/>
    <s v="New Residential"/>
    <s v="New Residential"/>
  </r>
  <r>
    <s v="None"/>
    <x v="13"/>
    <x v="288"/>
    <s v="TRC"/>
    <s v="New Residential"/>
    <s v="New Residential"/>
    <s v="New Residential"/>
  </r>
  <r>
    <s v="None"/>
    <x v="13"/>
    <x v="289"/>
    <s v="TRC"/>
    <s v="New Residential"/>
    <s v="New Residential"/>
    <s v="New Residential"/>
  </r>
  <r>
    <s v="None"/>
    <x v="13"/>
    <x v="290"/>
    <s v="TRC"/>
    <s v="Existing Residential"/>
    <s v="Existing Residential"/>
    <s v="Existing Residential"/>
  </r>
  <r>
    <s v="None"/>
    <x v="13"/>
    <x v="291"/>
    <s v="TRC"/>
    <s v="Existing Residential"/>
    <s v="Existing Residential"/>
    <s v="Existing Residential"/>
  </r>
  <r>
    <s v="None"/>
    <x v="13"/>
    <x v="292"/>
    <s v="TRC"/>
    <s v="Existing Residential"/>
    <s v="Existing Residential"/>
    <s v="Existing Residential"/>
  </r>
  <r>
    <s v="None"/>
    <x v="13"/>
    <x v="293"/>
    <s v="TRC"/>
    <s v="Existing Residential"/>
    <s v="Existing Residential"/>
    <s v="Existing Residential"/>
  </r>
  <r>
    <s v="None"/>
    <x v="13"/>
    <x v="294"/>
    <s v="TRC"/>
    <s v="Direct Installation"/>
    <s v="Direct Installation"/>
    <s v="Direct Installation"/>
  </r>
  <r>
    <s v="None"/>
    <x v="14"/>
    <x v="0"/>
    <s v="TRC"/>
    <s v="Business Energy Rebates"/>
    <s v="Business Energy Rebates"/>
    <s v="Business Energy Rebates"/>
  </r>
  <r>
    <s v="None"/>
    <x v="14"/>
    <x v="1"/>
    <s v="TRC"/>
    <s v="Efficient Products Installation"/>
    <s v="Efficient Products Installation"/>
    <s v="Efficient Products Installation"/>
  </r>
  <r>
    <s v="None"/>
    <x v="14"/>
    <x v="2"/>
    <s v="TRC"/>
    <s v="Efficient Products Installation"/>
    <s v="Efficient Products Installation"/>
    <s v="Efficient Products Installation"/>
  </r>
  <r>
    <s v="None"/>
    <x v="14"/>
    <x v="3"/>
    <s v="TRC"/>
    <s v="Efficient Products Installation"/>
    <s v="Efficient Products Installation"/>
    <s v="Efficient Products Installation"/>
  </r>
  <r>
    <s v="None"/>
    <x v="14"/>
    <x v="4"/>
    <s v="TRC"/>
    <s v="Efficient Products Installation"/>
    <s v="Efficient Products Installation"/>
    <s v="Efficient Products Installation"/>
  </r>
  <r>
    <s v="None"/>
    <x v="14"/>
    <x v="5"/>
    <s v="TRC"/>
    <s v="Efficient Products Installation"/>
    <s v="Efficient Products Installation"/>
    <s v="Efficient Products Installation"/>
  </r>
  <r>
    <s v="None"/>
    <x v="14"/>
    <x v="6"/>
    <s v="TRC"/>
    <s v="Efficient Products Installation"/>
    <s v="Efficient Products Installation"/>
    <s v="Efficient Products Installation"/>
  </r>
  <r>
    <s v="None"/>
    <x v="14"/>
    <x v="7"/>
    <s v="TRC"/>
    <s v="Efficient Products Installation"/>
    <s v="Efficient Products Installation"/>
    <s v="Efficient Products Installation"/>
  </r>
  <r>
    <s v="None"/>
    <x v="14"/>
    <x v="8"/>
    <s v="TRC"/>
    <s v="Efficient Products Installation"/>
    <s v="Efficient Products Installation"/>
    <s v="Efficient Products Installation"/>
  </r>
  <r>
    <s v="None"/>
    <x v="14"/>
    <x v="9"/>
    <s v="TRC"/>
    <s v="Efficient Products Installation"/>
    <s v="Efficient Products Installation"/>
    <s v="Efficient Products Installation"/>
  </r>
  <r>
    <s v="None"/>
    <x v="14"/>
    <x v="10"/>
    <s v="TRC"/>
    <s v="Efficient Products Installation"/>
    <s v="Efficient Products Installation"/>
    <s v="Efficient Products Installation"/>
  </r>
  <r>
    <s v="None"/>
    <x v="14"/>
    <x v="11"/>
    <s v="TRC"/>
    <s v="Efficient Products Installation"/>
    <s v="Efficient Products Installation"/>
    <s v="Efficient Products Installation"/>
  </r>
  <r>
    <s v="None"/>
    <x v="14"/>
    <x v="12"/>
    <s v="TRC"/>
    <s v="Efficient Products Installation"/>
    <s v="Efficient Products Installation"/>
    <s v="Efficient Products Installation"/>
  </r>
  <r>
    <s v="None"/>
    <x v="14"/>
    <x v="13"/>
    <s v="TRC"/>
    <s v="Efficient Products Installation"/>
    <s v="Efficient Products Installation"/>
    <s v="Efficient Products Installation"/>
  </r>
  <r>
    <s v="None"/>
    <x v="14"/>
    <x v="14"/>
    <s v="TRC"/>
    <s v="Efficient Products Installation"/>
    <s v="Efficient Products Installation"/>
    <s v="Efficient Products Installation"/>
  </r>
  <r>
    <s v="None"/>
    <x v="14"/>
    <x v="15"/>
    <s v="TRC"/>
    <s v="Efficient Products Installation"/>
    <s v="Efficient Products Installation"/>
    <s v="Efficient Products Installation"/>
  </r>
  <r>
    <s v="None"/>
    <x v="14"/>
    <x v="16"/>
    <s v="TRC"/>
    <s v="Efficient Products Installation"/>
    <s v="Efficient Products Installation"/>
    <s v="Efficient Products Installation"/>
  </r>
  <r>
    <s v="None"/>
    <x v="14"/>
    <x v="17"/>
    <s v="TRC"/>
    <s v="Efficient Products Installation"/>
    <s v="Efficient Products Installation"/>
    <s v="Efficient Products Installation"/>
  </r>
  <r>
    <s v="None"/>
    <x v="14"/>
    <x v="18"/>
    <s v="TRC"/>
    <s v="Efficient Products Installation"/>
    <s v="Efficient Products Installation"/>
    <s v="Efficient Products Installation"/>
  </r>
  <r>
    <s v="None"/>
    <x v="14"/>
    <x v="19"/>
    <s v="TRC"/>
    <s v="Efficient Products Installation"/>
    <s v="Efficient Products Installation"/>
    <s v="Efficient Products Installation"/>
  </r>
  <r>
    <s v="None"/>
    <x v="14"/>
    <x v="20"/>
    <s v="TRC"/>
    <s v="Efficient Products Installation"/>
    <s v="Efficient Products Installation"/>
    <s v="Efficient Products Installation"/>
  </r>
  <r>
    <s v="None"/>
    <x v="14"/>
    <x v="21"/>
    <s v="TRC"/>
    <s v="Efficient Products Installation"/>
    <s v="Efficient Products Installation"/>
    <s v="Efficient Products Installation"/>
  </r>
  <r>
    <s v="None"/>
    <x v="14"/>
    <x v="22"/>
    <s v="TRC"/>
    <s v="Efficient Products Installation"/>
    <s v="Efficient Products Installation"/>
    <s v="Efficient Products Installation"/>
  </r>
  <r>
    <s v="None"/>
    <x v="14"/>
    <x v="23"/>
    <s v="TRC"/>
    <s v="Efficient Products Installation"/>
    <s v="Efficient Products Installation"/>
    <s v="Efficient Products Installation"/>
  </r>
  <r>
    <s v="None"/>
    <x v="14"/>
    <x v="24"/>
    <s v="TRC"/>
    <s v="Efficient Products Installation"/>
    <s v="Efficient Products Installation"/>
    <s v="Efficient Products Installation"/>
  </r>
  <r>
    <s v="None"/>
    <x v="14"/>
    <x v="25"/>
    <s v="TRC"/>
    <s v="Efficient Products Installation"/>
    <s v="Efficient Products Installation"/>
    <s v="Efficient Products Installation"/>
  </r>
  <r>
    <s v="None"/>
    <x v="14"/>
    <x v="26"/>
    <s v="TRC"/>
    <s v="Efficient Products Installation"/>
    <s v="Efficient Products Installation"/>
    <s v="Efficient Products Installation"/>
  </r>
  <r>
    <s v="None"/>
    <x v="14"/>
    <x v="27"/>
    <s v="TRC"/>
    <s v="Business Energy Rebates"/>
    <s v="Business Energy Rebates"/>
    <s v="Business Energy Rebates"/>
  </r>
  <r>
    <s v="None"/>
    <x v="14"/>
    <x v="28"/>
    <s v="TRC"/>
    <s v="Business Energy Rebates"/>
    <s v="Business Energy Rebates"/>
    <s v="Business Energy Rebates"/>
  </r>
  <r>
    <s v="None"/>
    <x v="14"/>
    <x v="29"/>
    <s v="TRC"/>
    <s v="Appliance Retirement"/>
    <s v="Appliance Retirement"/>
    <s v="Appliance Retirement"/>
  </r>
  <r>
    <s v="None"/>
    <x v="14"/>
    <x v="30"/>
    <s v="TRC"/>
    <s v="Green Heat"/>
    <s v="Green Heat"/>
    <s v="Green Heat"/>
  </r>
  <r>
    <s v="None"/>
    <x v="14"/>
    <x v="31"/>
    <s v="TRC"/>
    <s v="Business Energy Rebates"/>
    <s v="Business Energy Rebates"/>
    <s v="Business Energy Rebates"/>
  </r>
  <r>
    <s v="None"/>
    <x v="14"/>
    <x v="32"/>
    <s v="TRC"/>
    <s v="Business Energy Rebates"/>
    <s v="Business Energy Rebates"/>
    <s v="Business Energy Rebates"/>
  </r>
  <r>
    <s v="None"/>
    <x v="14"/>
    <x v="33"/>
    <s v="TRC"/>
    <s v="Business Energy Rebates"/>
    <s v="Business Energy Rebates"/>
    <s v="Business Energy Rebates"/>
  </r>
  <r>
    <s v="None"/>
    <x v="14"/>
    <x v="34"/>
    <s v="TRC"/>
    <s v="Business Energy Rebates"/>
    <s v="Business Energy Rebates"/>
    <s v="Business Energy Rebates"/>
  </r>
  <r>
    <s v="None"/>
    <x v="14"/>
    <x v="35"/>
    <s v="TRC"/>
    <s v="Instant Savings"/>
    <s v="Instant Savings"/>
    <s v="Instant Savings"/>
  </r>
  <r>
    <s v="None"/>
    <x v="14"/>
    <x v="36"/>
    <s v="TRC"/>
    <s v="Appliance Retirement"/>
    <s v="Appliance Retirement"/>
    <s v="Appliance Retirement"/>
  </r>
  <r>
    <s v="None"/>
    <x v="14"/>
    <x v="37"/>
    <s v="TRC"/>
    <s v="First Nations Home Retrofits"/>
    <s v="First Nations Home Retrofits"/>
    <s v="First Nations Home Retrofits"/>
  </r>
  <r>
    <s v="None"/>
    <x v="14"/>
    <x v="38"/>
    <s v="TRC"/>
    <s v="Appliance Retirement"/>
    <s v="Appliance Retirement"/>
    <s v="Appliance Retirement"/>
  </r>
  <r>
    <s v="None"/>
    <x v="14"/>
    <x v="39"/>
    <s v="TRC"/>
    <s v="First Nations Home Retrofits"/>
    <s v="First Nations Home Retrofits"/>
    <s v="First Nations Home Retrofits"/>
  </r>
  <r>
    <s v="None"/>
    <x v="14"/>
    <x v="40"/>
    <s v="TRC"/>
    <s v="Business Energy Rebates"/>
    <s v="Business Energy Rebates"/>
    <s v="Business Energy Rebates"/>
  </r>
  <r>
    <s v="None"/>
    <x v="14"/>
    <x v="41"/>
    <s v="TRC"/>
    <s v="Small Business Energy Solutions"/>
    <s v="Small Business Energy Solutions"/>
    <s v="Small Business Energy Solutions"/>
  </r>
  <r>
    <s v="None"/>
    <x v="14"/>
    <x v="42"/>
    <s v="TRC"/>
    <s v="Business Energy Rebates"/>
    <s v="Business Energy Rebates"/>
    <s v="Business Energy Rebates"/>
  </r>
  <r>
    <s v="None"/>
    <x v="14"/>
    <x v="43"/>
    <s v="TRC"/>
    <s v="Affordable MultiFamily Renter "/>
    <s v="Affordable MultiFamily Renter "/>
    <s v="Affordable MultiFamily Renter "/>
  </r>
  <r>
    <s v="None"/>
    <x v="14"/>
    <x v="44"/>
    <s v="TRC"/>
    <s v="Custom Retrofit "/>
    <s v="Custom Retrofit "/>
    <s v="Custom Retrofit "/>
  </r>
  <r>
    <s v="None"/>
    <x v="14"/>
    <x v="45"/>
    <s v="TRC"/>
    <s v="Business Energy Rebates"/>
    <s v="Business Energy Rebates"/>
    <s v="Business Energy Rebates"/>
  </r>
  <r>
    <s v="None"/>
    <x v="14"/>
    <x v="46"/>
    <s v="TRC"/>
    <s v="Business Energy Rebates"/>
    <s v="Business Energy Rebates"/>
    <s v="Business Energy Rebates"/>
  </r>
  <r>
    <s v="None"/>
    <x v="14"/>
    <x v="47"/>
    <s v="TRC"/>
    <s v="Business Energy Rebates"/>
    <s v="Business Energy Rebates"/>
    <s v="Business Energy Rebates"/>
  </r>
  <r>
    <s v="None"/>
    <x v="14"/>
    <x v="48"/>
    <s v="TRC"/>
    <s v="Business Energy Rebates"/>
    <s v="Business Energy Rebates"/>
    <s v="Business Energy Rebates"/>
  </r>
  <r>
    <s v="None"/>
    <x v="14"/>
    <x v="49"/>
    <s v="TRC"/>
    <s v="Small Business Energy Solutions"/>
    <s v="Small Business Energy Solutions"/>
    <s v="Small Business Energy Solutions"/>
  </r>
  <r>
    <s v="None"/>
    <x v="14"/>
    <x v="50"/>
    <s v="TRC"/>
    <s v="Instant Savings"/>
    <s v="Instant Savings"/>
    <s v="Instant Savings"/>
  </r>
  <r>
    <s v="None"/>
    <x v="14"/>
    <x v="51"/>
    <s v="TRC"/>
    <s v="Appliance Retirement"/>
    <s v="Appliance Retirement"/>
    <s v="Appliance Retirement"/>
  </r>
  <r>
    <s v="None"/>
    <x v="14"/>
    <x v="52"/>
    <s v="TRC"/>
    <s v="First Nations Home Retrofits"/>
    <s v="First Nations Home Retrofits"/>
    <s v="First Nations Home Retrofits"/>
  </r>
  <r>
    <s v="None"/>
    <x v="14"/>
    <x v="53"/>
    <s v="TRC"/>
    <s v="Instant Savings"/>
    <s v="Instant Savings"/>
    <s v="Instant Savings"/>
  </r>
  <r>
    <s v="None"/>
    <x v="14"/>
    <x v="54"/>
    <s v="TRC"/>
    <s v="Appliance Retirement"/>
    <s v="Appliance Retirement"/>
    <s v="Appliance Retirement"/>
  </r>
  <r>
    <s v="None"/>
    <x v="14"/>
    <x v="55"/>
    <s v="TRC"/>
    <s v="Business Energy Rebates"/>
    <s v="Business Energy Rebates"/>
    <s v="Business Energy Rebates"/>
  </r>
  <r>
    <s v="None"/>
    <x v="14"/>
    <x v="56"/>
    <s v="TRC"/>
    <s v="Business Energy Rebates"/>
    <s v="Business Energy Rebates"/>
    <s v="Business Energy Rebates"/>
  </r>
  <r>
    <s v="None"/>
    <x v="14"/>
    <x v="57"/>
    <s v="TRC"/>
    <s v="Small Business Energy Solutions"/>
    <s v="Small Business Energy Solutions"/>
    <s v="Small Business Energy Solutions"/>
  </r>
  <r>
    <s v="None"/>
    <x v="14"/>
    <x v="58"/>
    <s v="TRC"/>
    <s v="Small Business Energy Solutions"/>
    <s v="Small Business Energy Solutions"/>
    <s v="Small Business Energy Solutions"/>
  </r>
  <r>
    <s v="None"/>
    <x v="14"/>
    <x v="59"/>
    <s v="TRC"/>
    <s v="Small Business Energy Solutions"/>
    <s v="Small Business Energy Solutions"/>
    <s v="Small Business Energy Solutions"/>
  </r>
  <r>
    <s v="None"/>
    <x v="14"/>
    <x v="60"/>
    <s v="TRC"/>
    <s v="First Nations Home Retrofits"/>
    <s v="First Nations Home Retrofits"/>
    <s v="First Nations Home Retrofits"/>
  </r>
  <r>
    <s v="None"/>
    <x v="14"/>
    <x v="61"/>
    <s v="TRC"/>
    <s v="Green Heat"/>
    <s v="Green Heat"/>
    <s v="Green Heat"/>
  </r>
  <r>
    <s v="None"/>
    <x v="14"/>
    <x v="62"/>
    <s v="TRC"/>
    <s v="Home Energy Assessment"/>
    <s v="Home Energy Assessment"/>
    <s v="Home Energy Assessment"/>
  </r>
  <r>
    <s v="None"/>
    <x v="14"/>
    <x v="63"/>
    <s v="TRC"/>
    <s v="Business Energy Rebates"/>
    <s v="Business Energy Rebates"/>
    <s v="Business Energy Rebates"/>
  </r>
  <r>
    <s v="None"/>
    <x v="14"/>
    <x v="64"/>
    <s v="TRC"/>
    <s v="Business Energy Rebates"/>
    <s v="Business Energy Rebates"/>
    <s v="Business Energy Rebates"/>
  </r>
  <r>
    <s v="None"/>
    <x v="14"/>
    <x v="65"/>
    <s v="TRC"/>
    <s v="Business Energy Rebates"/>
    <s v="Business Energy Rebates"/>
    <s v="Business Energy Rebates"/>
  </r>
  <r>
    <s v="None"/>
    <x v="14"/>
    <x v="66"/>
    <s v="TRC"/>
    <s v="Instant Savings"/>
    <s v="Instant Savings"/>
    <s v="Instant Savings"/>
  </r>
  <r>
    <s v="None"/>
    <x v="14"/>
    <x v="67"/>
    <s v="TRC"/>
    <s v="Instant Savings"/>
    <s v="Instant Savings"/>
    <s v="Instant Savings"/>
  </r>
  <r>
    <s v="None"/>
    <x v="14"/>
    <x v="68"/>
    <s v="TRC"/>
    <s v="Instant Savings"/>
    <s v="Instant Savings"/>
    <s v="Instant Savings"/>
  </r>
  <r>
    <s v="None"/>
    <x v="14"/>
    <x v="69"/>
    <s v="TRC"/>
    <s v="Business Energy Rebates"/>
    <s v="Business Energy Rebates"/>
    <s v="Business Energy Rebates"/>
  </r>
  <r>
    <s v="None"/>
    <x v="14"/>
    <x v="70"/>
    <s v="TRC"/>
    <s v="Business Energy Rebates"/>
    <s v="Business Energy Rebates"/>
    <s v="Business Energy Rebates"/>
  </r>
  <r>
    <s v="None"/>
    <x v="14"/>
    <x v="71"/>
    <s v="TRC"/>
    <s v="Business Energy Rebates"/>
    <s v="Business Energy Rebates"/>
    <s v="Business Energy Rebates"/>
  </r>
  <r>
    <s v="None"/>
    <x v="14"/>
    <x v="72"/>
    <s v="TRC"/>
    <s v="Business Energy Rebates"/>
    <s v="Business Energy Rebates"/>
    <s v="Business Energy Rebates"/>
  </r>
  <r>
    <s v="None"/>
    <x v="14"/>
    <x v="73"/>
    <s v="TRC"/>
    <s v="Business Energy Rebates"/>
    <s v="Business Energy Rebates"/>
    <s v="Business Energy Rebates"/>
  </r>
  <r>
    <s v="None"/>
    <x v="14"/>
    <x v="74"/>
    <s v="TRC"/>
    <s v="Business Energy Rebates"/>
    <s v="Business Energy Rebates"/>
    <s v="Business Energy Rebates"/>
  </r>
  <r>
    <s v="None"/>
    <x v="14"/>
    <x v="75"/>
    <s v="TRC"/>
    <s v="Business Energy Rebates"/>
    <s v="Business Energy Rebates"/>
    <s v="Business Energy Rebates"/>
  </r>
  <r>
    <s v="None"/>
    <x v="14"/>
    <x v="76"/>
    <s v="TRC"/>
    <s v="Business Energy Rebates"/>
    <s v="Business Energy Rebates"/>
    <s v="Business Energy Rebates"/>
  </r>
  <r>
    <s v="None"/>
    <x v="14"/>
    <x v="77"/>
    <s v="TRC"/>
    <s v="Business Energy Rebates"/>
    <s v="Business Energy Rebates"/>
    <s v="Business Energy Rebates"/>
  </r>
  <r>
    <s v="None"/>
    <x v="14"/>
    <x v="78"/>
    <s v="TRC"/>
    <s v="EMIS"/>
    <s v="EMIS"/>
    <s v="EMIS"/>
  </r>
  <r>
    <s v="None"/>
    <x v="14"/>
    <x v="79"/>
    <s v="TRC"/>
    <s v="Instant Savings"/>
    <s v="Instant Savings"/>
    <s v="Instant Savings"/>
  </r>
  <r>
    <s v="None"/>
    <x v="14"/>
    <x v="80"/>
    <s v="TRC"/>
    <s v="Business Energy Rebates"/>
    <s v="Business Energy Rebates"/>
    <s v="Business Energy Rebates"/>
  </r>
  <r>
    <s v="None"/>
    <x v="14"/>
    <x v="81"/>
    <s v="TRC"/>
    <s v="Business Energy Rebates"/>
    <s v="Business Energy Rebates"/>
    <s v="Business Energy Rebates"/>
  </r>
  <r>
    <s v="None"/>
    <x v="14"/>
    <x v="82"/>
    <s v="TRC"/>
    <s v="Business Energy Rebates"/>
    <s v="Business Energy Rebates"/>
    <s v="Business Energy Rebates"/>
  </r>
  <r>
    <s v="None"/>
    <x v="14"/>
    <x v="83"/>
    <s v="TRC"/>
    <s v="Business Energy Rebates"/>
    <s v="Business Energy Rebates"/>
    <s v="Business Energy Rebates"/>
  </r>
  <r>
    <s v="None"/>
    <x v="14"/>
    <x v="84"/>
    <s v="TRC"/>
    <s v="Efficient Products Installation"/>
    <s v="Efficient Products Installation"/>
    <s v="Efficient Products Installation"/>
  </r>
  <r>
    <s v="None"/>
    <x v="14"/>
    <x v="85"/>
    <s v="TRC"/>
    <s v="Efficient Products Installation"/>
    <s v="Efficient Products Installation"/>
    <s v="Efficient Products Installation"/>
  </r>
  <r>
    <s v="None"/>
    <x v="14"/>
    <x v="86"/>
    <s v="TRC"/>
    <s v="Business Energy Rebates"/>
    <s v="Business Energy Rebates"/>
    <s v="Business Energy Rebates"/>
  </r>
  <r>
    <s v="None"/>
    <x v="14"/>
    <x v="87"/>
    <s v="TRC"/>
    <s v="Small Business Energy Solutions"/>
    <s v="Small Business Energy Solutions"/>
    <s v="Small Business Energy Solutions"/>
  </r>
  <r>
    <s v="None"/>
    <x v="14"/>
    <x v="88"/>
    <s v="TRC"/>
    <s v="Business Energy Rebates"/>
    <s v="Business Energy Rebates"/>
    <s v="Business Energy Rebates"/>
  </r>
  <r>
    <s v="None"/>
    <x v="14"/>
    <x v="89"/>
    <s v="TRC"/>
    <s v="Small Business Energy Solutions"/>
    <s v="Small Business Energy Solutions"/>
    <s v="Small Business Energy Solutions"/>
  </r>
  <r>
    <s v="None"/>
    <x v="14"/>
    <x v="90"/>
    <s v="TRC"/>
    <s v="Business Energy Rebates"/>
    <s v="Business Energy Rebates"/>
    <s v="Business Energy Rebates"/>
  </r>
  <r>
    <s v="None"/>
    <x v="14"/>
    <x v="91"/>
    <s v="TRC"/>
    <s v="Small Business Energy Solutions"/>
    <s v="Small Business Energy Solutions"/>
    <s v="Small Business Energy Solutions"/>
  </r>
  <r>
    <s v="None"/>
    <x v="14"/>
    <x v="92"/>
    <s v="TRC"/>
    <s v="Appliance Retirement"/>
    <s v="Appliance Retirement"/>
    <s v="Appliance Retirement"/>
  </r>
  <r>
    <s v="None"/>
    <x v="14"/>
    <x v="93"/>
    <s v="TRC"/>
    <s v="First Nations Home Retrofits"/>
    <s v="First Nations Home Retrofits"/>
    <s v="First Nations Home Retrofits"/>
  </r>
  <r>
    <s v="None"/>
    <x v="14"/>
    <x v="94"/>
    <s v="TRC"/>
    <s v="Appliance Retirement"/>
    <s v="Appliance Retirement"/>
    <s v="Appliance Retirement"/>
  </r>
  <r>
    <s v="None"/>
    <x v="14"/>
    <x v="95"/>
    <s v="TRC"/>
    <s v="Appliance Retirement"/>
    <s v="Appliance Retirement"/>
    <s v="Appliance Retirement"/>
  </r>
  <r>
    <s v="None"/>
    <x v="14"/>
    <x v="96"/>
    <s v="TRC"/>
    <s v="Appliance Retirement"/>
    <s v="Appliance Retirement"/>
    <s v="Appliance Retirement"/>
  </r>
  <r>
    <s v="None"/>
    <x v="14"/>
    <x v="97"/>
    <s v="TRC"/>
    <s v="Small Business Energy Solutions"/>
    <s v="Small Business Energy Solutions"/>
    <s v="Small Business Energy Solutions"/>
  </r>
  <r>
    <s v="None"/>
    <x v="14"/>
    <x v="98"/>
    <s v="TRC"/>
    <s v="Small Business Energy Solutions"/>
    <s v="Small Business Energy Solutions"/>
    <s v="Small Business Energy Solutions"/>
  </r>
  <r>
    <s v="None"/>
    <x v="14"/>
    <x v="99"/>
    <s v="TRC"/>
    <s v="Small Business Energy Solutions"/>
    <s v="Small Business Energy Solutions"/>
    <s v="Small Business Energy Solutions"/>
  </r>
  <r>
    <s v="None"/>
    <x v="14"/>
    <x v="100"/>
    <s v="TRC"/>
    <s v="Business Energy Rebates"/>
    <s v="Business Energy Rebates"/>
    <s v="Business Energy Rebates"/>
  </r>
  <r>
    <s v="None"/>
    <x v="14"/>
    <x v="101"/>
    <s v="TRC"/>
    <s v="Small Business Energy Solutions"/>
    <s v="Small Business Energy Solutions"/>
    <s v="Small Business Energy Solutions"/>
  </r>
  <r>
    <s v="None"/>
    <x v="14"/>
    <x v="102"/>
    <s v="TRC"/>
    <s v="Business Energy Rebates"/>
    <s v="Business Energy Rebates"/>
    <s v="Business Energy Rebates"/>
  </r>
  <r>
    <s v="None"/>
    <x v="14"/>
    <x v="103"/>
    <s v="TRC"/>
    <s v="Small Business Energy Solutions"/>
    <s v="Small Business Energy Solutions"/>
    <s v="Small Business Energy Solutions"/>
  </r>
  <r>
    <s v="None"/>
    <x v="14"/>
    <x v="104"/>
    <s v="TRC"/>
    <s v="Green Heat"/>
    <s v="Green Heat"/>
    <s v="Green Heat"/>
  </r>
  <r>
    <s v="None"/>
    <x v="14"/>
    <x v="105"/>
    <s v="TRC"/>
    <s v="Business Energy Rebates"/>
    <s v="Business Energy Rebates"/>
    <s v="Business Energy Rebates"/>
  </r>
  <r>
    <s v="None"/>
    <x v="14"/>
    <x v="106"/>
    <s v="TRC"/>
    <s v="Instant Savings"/>
    <s v="Instant Savings"/>
    <s v="Instant Savings"/>
  </r>
  <r>
    <s v="None"/>
    <x v="14"/>
    <x v="107"/>
    <s v="TRC"/>
    <s v="Business Energy Rebates"/>
    <s v="Business Energy Rebates"/>
    <s v="Business Energy Rebates"/>
  </r>
  <r>
    <s v="None"/>
    <x v="14"/>
    <x v="108"/>
    <s v="TRC"/>
    <s v="First Nations Home Retrofits"/>
    <s v="First Nations Home Retrofits"/>
    <s v="First Nations Home Retrofits"/>
  </r>
  <r>
    <s v="None"/>
    <x v="14"/>
    <x v="109"/>
    <s v="TRC"/>
    <s v="Green Heat"/>
    <s v="Green Heat"/>
    <s v="Green Heat"/>
  </r>
  <r>
    <s v="None"/>
    <x v="14"/>
    <x v="110"/>
    <s v="TRC"/>
    <s v="Home Energy Assessment"/>
    <s v="Home Energy Assessment"/>
    <s v="Home Energy Assessment"/>
  </r>
  <r>
    <s v="None"/>
    <x v="14"/>
    <x v="111"/>
    <s v="TRC"/>
    <s v="Small Business Energy Solutions"/>
    <s v="Small Business Energy Solutions"/>
    <s v="Small Business Energy Solutions"/>
  </r>
  <r>
    <s v="None"/>
    <x v="14"/>
    <x v="112"/>
    <s v="TRC"/>
    <s v="Business Energy Rebates"/>
    <s v="Business Energy Rebates"/>
    <s v="Business Energy Rebates"/>
  </r>
  <r>
    <s v="None"/>
    <x v="14"/>
    <x v="113"/>
    <s v="TRC"/>
    <s v="Small Business Energy Solutions"/>
    <s v="Small Business Energy Solutions"/>
    <s v="Small Business Energy Solutions"/>
  </r>
  <r>
    <s v="None"/>
    <x v="14"/>
    <x v="114"/>
    <s v="TRC"/>
    <s v="Instant Savings"/>
    <s v="Instant Savings"/>
    <s v="Instant Savings"/>
  </r>
  <r>
    <s v="None"/>
    <x v="14"/>
    <x v="115"/>
    <s v="TRC"/>
    <s v="Business Energy Rebates"/>
    <s v="Business Energy Rebates"/>
    <s v="Business Energy Rebates"/>
  </r>
  <r>
    <s v="None"/>
    <x v="14"/>
    <x v="116"/>
    <s v="TRC"/>
    <s v="Small Business Energy Solutions"/>
    <s v="Small Business Energy Solutions"/>
    <s v="Small Business Energy Solutions"/>
  </r>
  <r>
    <s v="None"/>
    <x v="14"/>
    <x v="117"/>
    <s v="TRC"/>
    <s v="Small Business Energy Solutions"/>
    <s v="Small Business Energy Solutions"/>
    <s v="Small Business Energy Solutions"/>
  </r>
  <r>
    <s v="None"/>
    <x v="14"/>
    <x v="118"/>
    <s v="TRC"/>
    <s v="Business Energy Rebates"/>
    <s v="Business Energy Rebates"/>
    <s v="Business Energy Rebates"/>
  </r>
  <r>
    <s v="None"/>
    <x v="14"/>
    <x v="119"/>
    <s v="TRC"/>
    <s v="Business Energy Rebates"/>
    <s v="Business Energy Rebates"/>
    <s v="Business Energy Rebates"/>
  </r>
  <r>
    <s v="None"/>
    <x v="14"/>
    <x v="120"/>
    <s v="TRC"/>
    <s v="Business Energy Rebates"/>
    <s v="Business Energy Rebates"/>
    <s v="Business Energy Rebates"/>
  </r>
  <r>
    <s v="None"/>
    <x v="14"/>
    <x v="121"/>
    <s v="TRC"/>
    <s v="Business Energy Rebates"/>
    <s v="Business Energy Rebates"/>
    <s v="Business Energy Rebates"/>
  </r>
  <r>
    <s v="None"/>
    <x v="14"/>
    <x v="122"/>
    <s v="TRC"/>
    <s v="Small Business Energy Solutions"/>
    <s v="Small Business Energy Solutions"/>
    <s v="Small Business Energy Solutions"/>
  </r>
  <r>
    <s v="None"/>
    <x v="14"/>
    <x v="123"/>
    <s v="TRC"/>
    <s v="Efficient Products Installation"/>
    <s v="Efficient Products Installation"/>
    <s v="Efficient Products Installation"/>
  </r>
  <r>
    <s v="None"/>
    <x v="14"/>
    <x v="124"/>
    <s v="TRC"/>
    <s v="Efficient Products Installation"/>
    <s v="Efficient Products Installation"/>
    <s v="Efficient Products Installation"/>
  </r>
  <r>
    <s v="None"/>
    <x v="14"/>
    <x v="125"/>
    <s v="TRC"/>
    <s v="Efficient Products Installation"/>
    <s v="Efficient Products Installation"/>
    <s v="Efficient Products Installation"/>
  </r>
  <r>
    <s v="None"/>
    <x v="14"/>
    <x v="126"/>
    <s v="TRC"/>
    <s v="Efficient Products Installation"/>
    <s v="Efficient Products Installation"/>
    <s v="Efficient Products Installation"/>
  </r>
  <r>
    <s v="None"/>
    <x v="14"/>
    <x v="127"/>
    <s v="TRC"/>
    <s v="Business Energy Rebates"/>
    <s v="Business Energy Rebates"/>
    <s v="Business Energy Rebates"/>
  </r>
  <r>
    <s v="None"/>
    <x v="14"/>
    <x v="128"/>
    <s v="TRC"/>
    <s v="Instant Savings"/>
    <s v="Instant Savings"/>
    <s v="Instant Savings"/>
  </r>
  <r>
    <s v="None"/>
    <x v="14"/>
    <x v="129"/>
    <s v="TRC"/>
    <s v="Business Energy Rebates"/>
    <s v="Business Energy Rebates"/>
    <s v="Business Energy Rebates"/>
  </r>
  <r>
    <s v="None"/>
    <x v="14"/>
    <x v="130"/>
    <s v="TRC"/>
    <s v="Instant Savings"/>
    <s v="Instant Savings"/>
    <s v="Instant Savings"/>
  </r>
  <r>
    <s v="None"/>
    <x v="14"/>
    <x v="131"/>
    <s v="TRC"/>
    <s v="ETS Business Energy Rebates "/>
    <s v="ETS Business Energy Rebates "/>
    <s v="ETS Business Energy Rebates "/>
  </r>
  <r>
    <s v="None"/>
    <x v="14"/>
    <x v="132"/>
    <s v="TRC"/>
    <s v="Instant Savings"/>
    <s v="Instant Savings"/>
    <s v="Instant Savings"/>
  </r>
  <r>
    <s v="None"/>
    <x v="14"/>
    <x v="133"/>
    <s v="TRC"/>
    <s v="Instant Savings"/>
    <s v="Instant Savings"/>
    <s v="Instant Savings"/>
  </r>
  <r>
    <s v="None"/>
    <x v="14"/>
    <x v="134"/>
    <s v="TRC"/>
    <s v="Instant Savings"/>
    <s v="Instant Savings"/>
    <s v="Instant Savings"/>
  </r>
  <r>
    <s v="None"/>
    <x v="14"/>
    <x v="135"/>
    <s v="TRC"/>
    <s v="Instant Savings"/>
    <s v="Instant Savings"/>
    <s v="Instant Savings"/>
  </r>
  <r>
    <s v="None"/>
    <x v="14"/>
    <x v="136"/>
    <s v="TRC"/>
    <s v="Instant Savings"/>
    <s v="Instant Savings"/>
    <s v="Instant Savings"/>
  </r>
  <r>
    <s v="None"/>
    <x v="14"/>
    <x v="137"/>
    <s v="TRC"/>
    <s v="Efficient Products Installation"/>
    <s v="Efficient Products Installation"/>
    <s v="Efficient Products Installation"/>
  </r>
  <r>
    <s v="None"/>
    <x v="14"/>
    <x v="138"/>
    <s v="TRC"/>
    <s v="Efficient Products Installation"/>
    <s v="Efficient Products Installation"/>
    <s v="Efficient Products Installation"/>
  </r>
  <r>
    <s v="None"/>
    <x v="14"/>
    <x v="139"/>
    <s v="TRC"/>
    <s v="Business Energy Rebates"/>
    <s v="Business Energy Rebates"/>
    <s v="Business Energy Rebates"/>
  </r>
  <r>
    <s v="None"/>
    <x v="14"/>
    <x v="140"/>
    <s v="TRC"/>
    <s v="Small Business Energy Solutions"/>
    <s v="Small Business Energy Solutions"/>
    <s v="Small Business Energy Solutions"/>
  </r>
  <r>
    <s v="None"/>
    <x v="14"/>
    <x v="141"/>
    <s v="TRC"/>
    <s v="Business Energy Rebates"/>
    <s v="Business Energy Rebates"/>
    <s v="Business Energy Rebates"/>
  </r>
  <r>
    <s v="None"/>
    <x v="14"/>
    <x v="142"/>
    <s v="TRC"/>
    <s v="Small Business Energy Solutions"/>
    <s v="Small Business Energy Solutions"/>
    <s v="Small Business Energy Solutions"/>
  </r>
  <r>
    <s v="None"/>
    <x v="14"/>
    <x v="143"/>
    <s v="TRC"/>
    <s v="Business Energy Rebates"/>
    <s v="Business Energy Rebates"/>
    <s v="Business Energy Rebates"/>
  </r>
  <r>
    <s v="None"/>
    <x v="14"/>
    <x v="144"/>
    <s v="TRC"/>
    <s v="Small Business Energy Solutions"/>
    <s v="Small Business Energy Solutions"/>
    <s v="Small Business Energy Solutions"/>
  </r>
  <r>
    <s v="None"/>
    <x v="14"/>
    <x v="145"/>
    <s v="TRC"/>
    <s v="Business Energy Rebates"/>
    <s v="Business Energy Rebates"/>
    <s v="Business Energy Rebates"/>
  </r>
  <r>
    <s v="None"/>
    <x v="14"/>
    <x v="146"/>
    <s v="TRC"/>
    <s v="Small Business Energy Solutions"/>
    <s v="Small Business Energy Solutions"/>
    <s v="Small Business Energy Solutions"/>
  </r>
  <r>
    <s v="None"/>
    <x v="14"/>
    <x v="147"/>
    <s v="TRC"/>
    <s v="Business Energy Rebates"/>
    <s v="Business Energy Rebates"/>
    <s v="Business Energy Rebates"/>
  </r>
  <r>
    <s v="None"/>
    <x v="14"/>
    <x v="148"/>
    <s v="TRC"/>
    <s v="Small Business Energy Solutions"/>
    <s v="Small Business Energy Solutions"/>
    <s v="Small Business Energy Solutions"/>
  </r>
  <r>
    <s v="None"/>
    <x v="14"/>
    <x v="149"/>
    <s v="TRC"/>
    <s v="Small Business Energy Solutions"/>
    <s v="Small Business Energy Solutions"/>
    <s v="Small Business Energy Solutions"/>
  </r>
  <r>
    <s v="None"/>
    <x v="14"/>
    <x v="150"/>
    <s v="TRC"/>
    <s v="Business Energy Rebates"/>
    <s v="Business Energy Rebates"/>
    <s v="Business Energy Rebates"/>
  </r>
  <r>
    <s v="None"/>
    <x v="14"/>
    <x v="151"/>
    <s v="TRC"/>
    <s v="Small Business Energy Solutions"/>
    <s v="Small Business Energy Solutions"/>
    <s v="Small Business Energy Solutions"/>
  </r>
  <r>
    <s v="None"/>
    <x v="14"/>
    <x v="152"/>
    <s v="TRC"/>
    <s v="Business Energy Rebates"/>
    <s v="Business Energy Rebates"/>
    <s v="Business Energy Rebates"/>
  </r>
  <r>
    <s v="None"/>
    <x v="14"/>
    <x v="153"/>
    <s v="TRC"/>
    <s v="Small Business Energy Solutions"/>
    <s v="Small Business Energy Solutions"/>
    <s v="Small Business Energy Solutions"/>
  </r>
  <r>
    <s v="None"/>
    <x v="14"/>
    <x v="154"/>
    <s v="TRC"/>
    <s v="Business Energy Rebates"/>
    <s v="Business Energy Rebates"/>
    <s v="Business Energy Rebates"/>
  </r>
  <r>
    <s v="None"/>
    <x v="14"/>
    <x v="155"/>
    <s v="TRC"/>
    <s v="Small Business Energy Solutions"/>
    <s v="Small Business Energy Solutions"/>
    <s v="Small Business Energy Solutions"/>
  </r>
  <r>
    <s v="None"/>
    <x v="14"/>
    <x v="156"/>
    <s v="TRC"/>
    <s v="Business Energy Rebates"/>
    <s v="Business Energy Rebates"/>
    <s v="Business Energy Rebates"/>
  </r>
  <r>
    <s v="None"/>
    <x v="14"/>
    <x v="157"/>
    <s v="TRC"/>
    <s v="Small Business Energy Solutions"/>
    <s v="Small Business Energy Solutions"/>
    <s v="Small Business Energy Solutions"/>
  </r>
  <r>
    <s v="None"/>
    <x v="14"/>
    <x v="158"/>
    <s v="TRC"/>
    <s v="Business Energy Rebates"/>
    <s v="Business Energy Rebates"/>
    <s v="Business Energy Rebates"/>
  </r>
  <r>
    <s v="None"/>
    <x v="14"/>
    <x v="159"/>
    <s v="TRC"/>
    <s v="Small Business Energy Solutions"/>
    <s v="Small Business Energy Solutions"/>
    <s v="Small Business Energy Solutions"/>
  </r>
  <r>
    <s v="None"/>
    <x v="14"/>
    <x v="160"/>
    <s v="TRC"/>
    <s v="Business Energy Rebates"/>
    <s v="Business Energy Rebates"/>
    <s v="Business Energy Rebates"/>
  </r>
  <r>
    <s v="None"/>
    <x v="14"/>
    <x v="161"/>
    <s v="TRC"/>
    <s v="Small Business Energy Solutions"/>
    <s v="Small Business Energy Solutions"/>
    <s v="Small Business Energy Solutions"/>
  </r>
  <r>
    <s v="None"/>
    <x v="14"/>
    <x v="162"/>
    <s v="TRC"/>
    <s v="Business Energy Rebates"/>
    <s v="Business Energy Rebates"/>
    <s v="Business Energy Rebates"/>
  </r>
  <r>
    <s v="None"/>
    <x v="14"/>
    <x v="163"/>
    <s v="TRC"/>
    <s v="Small Business Energy Solutions"/>
    <s v="Small Business Energy Solutions"/>
    <s v="Small Business Energy Solutions"/>
  </r>
  <r>
    <s v="None"/>
    <x v="14"/>
    <x v="164"/>
    <s v="TRC"/>
    <s v="Business Energy Rebates"/>
    <s v="Business Energy Rebates"/>
    <s v="Business Energy Rebates"/>
  </r>
  <r>
    <s v="None"/>
    <x v="14"/>
    <x v="165"/>
    <s v="TRC"/>
    <s v="Efficient Products Installation"/>
    <s v="Efficient Products Installation"/>
    <s v="Efficient Products Installation"/>
  </r>
  <r>
    <s v="None"/>
    <x v="14"/>
    <x v="166"/>
    <s v="TRC"/>
    <s v="Efficient Products Installation"/>
    <s v="Efficient Products Installation"/>
    <s v="Efficient Products Installation"/>
  </r>
  <r>
    <s v="None"/>
    <x v="14"/>
    <x v="167"/>
    <s v="TRC"/>
    <s v="Efficient Products Installation"/>
    <s v="Efficient Products Installation"/>
    <s v="Efficient Products Installation"/>
  </r>
  <r>
    <s v="None"/>
    <x v="14"/>
    <x v="168"/>
    <s v="TRC"/>
    <s v="Efficient Products Installation"/>
    <s v="Efficient Products Installation"/>
    <s v="Efficient Products Installation"/>
  </r>
  <r>
    <s v="None"/>
    <x v="14"/>
    <x v="169"/>
    <s v="TRC"/>
    <s v="Efficient Products Installation"/>
    <s v="Efficient Products Installation"/>
    <s v="Efficient Products Installation"/>
  </r>
  <r>
    <s v="None"/>
    <x v="14"/>
    <x v="170"/>
    <s v="TRC"/>
    <s v="Efficient Products Installation"/>
    <s v="Efficient Products Installation"/>
    <s v="Efficient Products Installation"/>
  </r>
  <r>
    <s v="None"/>
    <x v="14"/>
    <x v="171"/>
    <s v="TRC"/>
    <s v="Business Energy Rebates"/>
    <s v="Business Energy Rebates"/>
    <s v="Business Energy Rebates"/>
  </r>
  <r>
    <s v="None"/>
    <x v="14"/>
    <x v="172"/>
    <s v="TRC"/>
    <s v="Business Energy Rebates"/>
    <s v="Business Energy Rebates"/>
    <s v="Business Energy Rebates"/>
  </r>
  <r>
    <s v="None"/>
    <x v="14"/>
    <x v="173"/>
    <s v="TRC"/>
    <s v="Business Energy Rebates"/>
    <s v="Business Energy Rebates"/>
    <s v="Business Energy Rebates"/>
  </r>
  <r>
    <s v="None"/>
    <x v="14"/>
    <x v="174"/>
    <s v="TRC"/>
    <s v="ETS Business Energy Rebates "/>
    <s v="ETS Business Energy Rebates "/>
    <s v="ETS Business Energy Rebates "/>
  </r>
  <r>
    <s v="None"/>
    <x v="14"/>
    <x v="175"/>
    <s v="TRC"/>
    <s v="ETS Small Business Energy Solutions"/>
    <s v="ETS Small Business Energy Solutions"/>
    <s v="ETS Small Business Energy Solutions"/>
  </r>
  <r>
    <s v="None"/>
    <x v="14"/>
    <x v="176"/>
    <s v="TRC"/>
    <s v="Business Energy Rebates"/>
    <s v="Business Energy Rebates"/>
    <s v="Business Energy Rebates"/>
  </r>
  <r>
    <s v="None"/>
    <x v="14"/>
    <x v="177"/>
    <s v="TRC"/>
    <s v="Appliance Retirement"/>
    <s v="Appliance Retirement"/>
    <s v="Appliance Retirement"/>
  </r>
  <r>
    <s v="None"/>
    <x v="14"/>
    <x v="178"/>
    <s v="TRC"/>
    <s v="Appliance Retirement"/>
    <s v="Appliance Retirement"/>
    <s v="Appliance Retirement"/>
  </r>
  <r>
    <s v="None"/>
    <x v="14"/>
    <x v="179"/>
    <s v="TRC"/>
    <s v="Instant Savings"/>
    <s v="Instant Savings"/>
    <s v="Instant Savings"/>
  </r>
  <r>
    <s v="None"/>
    <x v="14"/>
    <x v="180"/>
    <s v="TRC"/>
    <s v="Green Heat"/>
    <s v="Green Heat"/>
    <s v="Green Heat"/>
  </r>
  <r>
    <s v="None"/>
    <x v="14"/>
    <x v="181"/>
    <s v="TRC"/>
    <s v="Green Heat"/>
    <s v="Green Heat"/>
    <s v="Green Heat"/>
  </r>
  <r>
    <s v="None"/>
    <x v="14"/>
    <x v="182"/>
    <s v="TRC"/>
    <s v="Business Energy Rebates"/>
    <s v="Business Energy Rebates"/>
    <s v="Business Energy Rebates"/>
  </r>
  <r>
    <s v="None"/>
    <x v="14"/>
    <x v="183"/>
    <s v="TRC"/>
    <s v="Small Business Energy Solutions"/>
    <s v="Small Business Energy Solutions"/>
    <s v="Small Business Energy Solutions"/>
  </r>
  <r>
    <s v="None"/>
    <x v="14"/>
    <x v="184"/>
    <s v="TRC"/>
    <s v="Business Energy Rebates"/>
    <s v="Business Energy Rebates"/>
    <s v="Business Energy Rebates"/>
  </r>
  <r>
    <s v="None"/>
    <x v="14"/>
    <x v="185"/>
    <s v="TRC"/>
    <s v="Small Business Energy Solutions"/>
    <s v="Small Business Energy Solutions"/>
    <s v="Small Business Energy Solutions"/>
  </r>
  <r>
    <s v="None"/>
    <x v="14"/>
    <x v="186"/>
    <s v="TRC"/>
    <s v="Business Energy Rebates"/>
    <s v="Business Energy Rebates"/>
    <s v="Business Energy Rebates"/>
  </r>
  <r>
    <s v="None"/>
    <x v="14"/>
    <x v="187"/>
    <s v="TRC"/>
    <s v="Instant Savings"/>
    <s v="Instant Savings"/>
    <s v="Instant Savings"/>
  </r>
  <r>
    <s v="None"/>
    <x v="14"/>
    <x v="188"/>
    <s v="TRC"/>
    <s v="Business Energy Rebates"/>
    <s v="Business Energy Rebates"/>
    <s v="Business Energy Rebates"/>
  </r>
  <r>
    <s v="None"/>
    <x v="14"/>
    <x v="189"/>
    <s v="TRC"/>
    <s v="Business Energy Rebates"/>
    <s v="Business Energy Rebates"/>
    <s v="Business Energy Rebates"/>
  </r>
  <r>
    <s v="None"/>
    <x v="14"/>
    <x v="190"/>
    <s v="TRC"/>
    <s v="Business Energy Rebates"/>
    <s v="Business Energy Rebates"/>
    <s v="Business Energy Rebates"/>
  </r>
  <r>
    <s v="None"/>
    <x v="14"/>
    <x v="191"/>
    <s v="TRC"/>
    <s v="Business Energy Rebates"/>
    <s v="Business Energy Rebates"/>
    <s v="Business Energy Rebates"/>
  </r>
  <r>
    <s v="None"/>
    <x v="14"/>
    <x v="192"/>
    <s v="TRC"/>
    <s v="Small Business Energy Solutions"/>
    <s v="Small Business Energy Solutions"/>
    <s v="Small Business Energy Solutions"/>
  </r>
  <r>
    <s v="None"/>
    <x v="14"/>
    <x v="193"/>
    <s v="TRC"/>
    <s v="Business Energy Rebates"/>
    <s v="Business Energy Rebates"/>
    <s v="Business Energy Rebates"/>
  </r>
  <r>
    <s v="None"/>
    <x v="14"/>
    <x v="194"/>
    <s v="TRC"/>
    <s v="Small Business Energy Solutions"/>
    <s v="Small Business Energy Solutions"/>
    <s v="Small Business Energy Solutions"/>
  </r>
  <r>
    <s v="None"/>
    <x v="14"/>
    <x v="195"/>
    <s v="TRC"/>
    <s v="Business Energy Rebates"/>
    <s v="Business Energy Rebates"/>
    <s v="Business Energy Rebates"/>
  </r>
  <r>
    <s v="None"/>
    <x v="14"/>
    <x v="196"/>
    <s v="TRC"/>
    <s v="Business Energy Rebates"/>
    <s v="Business Energy Rebates"/>
    <s v="Business Energy Rebates"/>
  </r>
  <r>
    <s v="None"/>
    <x v="14"/>
    <x v="197"/>
    <s v="TRC"/>
    <s v="Small Business Energy Solutions"/>
    <s v="Small Business Energy Solutions"/>
    <s v="Small Business Energy Solutions"/>
  </r>
  <r>
    <s v="None"/>
    <x v="14"/>
    <x v="198"/>
    <s v="TRC"/>
    <s v="Instant Savings"/>
    <s v="Instant Savings"/>
    <s v="Instant Savings"/>
  </r>
  <r>
    <s v="None"/>
    <x v="14"/>
    <x v="199"/>
    <s v="TRC"/>
    <s v="Business Energy Rebates"/>
    <s v="Business Energy Rebates"/>
    <s v="Business Energy Rebates"/>
  </r>
  <r>
    <s v="None"/>
    <x v="14"/>
    <x v="200"/>
    <s v="TRC"/>
    <s v="Business Energy Rebates"/>
    <s v="Business Energy Rebates"/>
    <s v="Business Energy Rebates"/>
  </r>
  <r>
    <s v="None"/>
    <x v="14"/>
    <x v="201"/>
    <s v="TRC"/>
    <s v="Small Business Energy Solutions"/>
    <s v="Small Business Energy Solutions"/>
    <s v="Small Business Energy Solutions"/>
  </r>
  <r>
    <s v="None"/>
    <x v="14"/>
    <x v="202"/>
    <s v="TRC"/>
    <s v="Green Heat"/>
    <s v="Green Heat"/>
    <s v="Green Heat"/>
  </r>
  <r>
    <s v="None"/>
    <x v="14"/>
    <x v="203"/>
    <s v="TRC"/>
    <s v="Green Heat"/>
    <s v="Green Heat"/>
    <s v="Green Heat"/>
  </r>
  <r>
    <s v="None"/>
    <x v="14"/>
    <x v="204"/>
    <s v="TRC"/>
    <s v="Efficient Products Installation"/>
    <s v="Efficient Products Installation"/>
    <s v="Efficient Products Installation"/>
  </r>
  <r>
    <s v="None"/>
    <x v="14"/>
    <x v="205"/>
    <s v="TRC"/>
    <s v="Efficient Products Installation"/>
    <s v="Efficient Products Installation"/>
    <s v="Efficient Products Installation"/>
  </r>
  <r>
    <s v="None"/>
    <x v="14"/>
    <x v="206"/>
    <s v="TRC"/>
    <s v="Business Energy Rebates"/>
    <s v="Business Energy Rebates"/>
    <s v="Business Energy Rebates"/>
  </r>
  <r>
    <s v="None"/>
    <x v="14"/>
    <x v="207"/>
    <s v="TRC"/>
    <s v="Small Business Energy Solutions"/>
    <s v="Small Business Energy Solutions"/>
    <s v="Small Business Energy Solutions"/>
  </r>
  <r>
    <s v="None"/>
    <x v="14"/>
    <x v="208"/>
    <s v="TRC"/>
    <s v="Small Business Energy Solutions"/>
    <s v="Small Business Energy Solutions"/>
    <s v="Small Business Energy Solutions"/>
  </r>
  <r>
    <s v="None"/>
    <x v="14"/>
    <x v="209"/>
    <s v="TRC"/>
    <s v="Business Energy Rebates"/>
    <s v="Business Energy Rebates"/>
    <s v="Business Energy Rebates"/>
  </r>
  <r>
    <s v="None"/>
    <x v="14"/>
    <x v="210"/>
    <s v="TRC"/>
    <s v="Small Business Energy Solutions"/>
    <s v="Small Business Energy Solutions"/>
    <s v="Small Business Energy Solutions"/>
  </r>
  <r>
    <s v="None"/>
    <x v="14"/>
    <x v="211"/>
    <s v="TRC"/>
    <s v="Business Energy Rebates"/>
    <s v="Business Energy Rebates"/>
    <s v="Business Energy Rebates"/>
  </r>
  <r>
    <s v="None"/>
    <x v="14"/>
    <x v="212"/>
    <s v="TRC"/>
    <s v="Small Business Energy Solutions"/>
    <s v="Small Business Energy Solutions"/>
    <s v="Small Business Energy Solutions"/>
  </r>
  <r>
    <s v="None"/>
    <x v="14"/>
    <x v="213"/>
    <s v="TRC"/>
    <s v="Business Energy Rebates"/>
    <s v="Business Energy Rebates"/>
    <s v="Business Energy Rebates"/>
  </r>
  <r>
    <s v="None"/>
    <x v="14"/>
    <x v="214"/>
    <s v="TRC"/>
    <s v="Instant Savings"/>
    <s v="Instant Savings"/>
    <s v="Instant Savings"/>
  </r>
  <r>
    <s v="None"/>
    <x v="14"/>
    <x v="215"/>
    <s v="TRC"/>
    <s v="Business Energy Rebates"/>
    <s v="Business Energy Rebates"/>
    <s v="Business Energy Rebates"/>
  </r>
  <r>
    <s v="None"/>
    <x v="14"/>
    <x v="216"/>
    <s v="TRC"/>
    <s v="Small Business Energy Solutions"/>
    <s v="Small Business Energy Solutions"/>
    <s v="Small Business Energy Solutions"/>
  </r>
  <r>
    <s v="None"/>
    <x v="14"/>
    <x v="217"/>
    <s v="TRC"/>
    <s v="Business Energy Rebates"/>
    <s v="Business Energy Rebates"/>
    <s v="Business Energy Rebates"/>
  </r>
  <r>
    <s v="None"/>
    <x v="14"/>
    <x v="218"/>
    <s v="TRC"/>
    <s v="Small Business Energy Solutions"/>
    <s v="Small Business Energy Solutions"/>
    <s v="Small Business Energy Solutions"/>
  </r>
  <r>
    <s v="None"/>
    <x v="14"/>
    <x v="219"/>
    <s v="TRC"/>
    <s v="Business Energy Rebates"/>
    <s v="Business Energy Rebates"/>
    <s v="Business Energy Rebates"/>
  </r>
  <r>
    <s v="None"/>
    <x v="14"/>
    <x v="220"/>
    <s v="TRC"/>
    <s v="Instant Savings"/>
    <s v="Instant Savings"/>
    <s v="Instant Savings"/>
  </r>
  <r>
    <s v="None"/>
    <x v="14"/>
    <x v="221"/>
    <s v="TRC"/>
    <s v="First Nations Home Retrofits"/>
    <s v="First Nations Home Retrofits"/>
    <s v="First Nations Home Retrofits"/>
  </r>
  <r>
    <s v="None"/>
    <x v="14"/>
    <x v="222"/>
    <s v="TRC"/>
    <s v="Appliance Retirement"/>
    <s v="Appliance Retirement"/>
    <s v="Appliance Retirement"/>
  </r>
  <r>
    <s v="None"/>
    <x v="14"/>
    <x v="223"/>
    <s v="TRC"/>
    <s v="Small Business Energy Solutions"/>
    <s v="Small Business Energy Solutions"/>
    <s v="Small Business Energy Solutions"/>
  </r>
  <r>
    <s v="None"/>
    <x v="14"/>
    <x v="224"/>
    <s v="TRC"/>
    <s v="Small Business Energy Solutions"/>
    <s v="Small Business Energy Solutions"/>
    <s v="Small Business Energy Solutions"/>
  </r>
  <r>
    <s v="None"/>
    <x v="14"/>
    <x v="225"/>
    <s v="TRC"/>
    <s v="Business Energy Rebates"/>
    <s v="Business Energy Rebates"/>
    <s v="Business Energy Rebates"/>
  </r>
  <r>
    <s v="None"/>
    <x v="14"/>
    <x v="226"/>
    <s v="TRC"/>
    <s v="Small Business Energy Solutions"/>
    <s v="Small Business Energy Solutions"/>
    <s v="Small Business Energy Solutions"/>
  </r>
  <r>
    <s v="None"/>
    <x v="14"/>
    <x v="227"/>
    <s v="TRC"/>
    <s v="Appliance Retirement"/>
    <s v="Appliance Retirement"/>
    <s v="Appliance Retirement"/>
  </r>
  <r>
    <s v="None"/>
    <x v="14"/>
    <x v="228"/>
    <s v="TRC"/>
    <s v="First Nations Home Retrofits"/>
    <s v="First Nations Home Retrofits"/>
    <s v="First Nations Home Retrofits"/>
  </r>
  <r>
    <s v="None"/>
    <x v="14"/>
    <x v="229"/>
    <s v="TRC"/>
    <s v="Appliance Retirement"/>
    <s v="Appliance Retirement"/>
    <s v="Appliance Retirement"/>
  </r>
  <r>
    <s v="None"/>
    <x v="14"/>
    <x v="230"/>
    <s v="TRC"/>
    <s v="Business Energy Rebates"/>
    <s v="Business Energy Rebates"/>
    <s v="Business Energy Rebates"/>
  </r>
  <r>
    <s v="None"/>
    <x v="14"/>
    <x v="231"/>
    <s v="TRC"/>
    <s v="ETS Green Heat"/>
    <s v="ETS Green Heat"/>
    <s v="ETS Green Heat"/>
  </r>
  <r>
    <s v="None"/>
    <x v="14"/>
    <x v="232"/>
    <s v="TRC"/>
    <s v="ETS Green Heat"/>
    <s v="ETS Green Heat"/>
    <s v="ETS Green Heat"/>
  </r>
  <r>
    <s v="None"/>
    <x v="14"/>
    <x v="233"/>
    <s v="TRC"/>
    <s v="ETS Home Energy Assessment"/>
    <s v="ETS Home Energy Assessment"/>
    <s v="ETS Home Energy Assessment"/>
  </r>
  <r>
    <s v="None"/>
    <x v="14"/>
    <x v="234"/>
    <s v="TRC"/>
    <s v="ETS Green Heat"/>
    <s v="ETS Green Heat"/>
    <s v="ETS Green Heat"/>
  </r>
  <r>
    <s v="None"/>
    <x v="14"/>
    <x v="235"/>
    <s v="TRC"/>
    <s v="ETS Home Energy Assessment"/>
    <s v="ETS Home Energy Assessment"/>
    <s v="ETS Home Energy Assessment"/>
  </r>
  <r>
    <s v="None"/>
    <x v="14"/>
    <x v="236"/>
    <s v="TRC"/>
    <s v="Instant Savings"/>
    <s v="Instant Savings"/>
    <s v="Instant Savings"/>
  </r>
  <r>
    <s v="None"/>
    <x v="14"/>
    <x v="237"/>
    <s v="TRC"/>
    <s v="Business Energy Rebates"/>
    <s v="Business Energy Rebates"/>
    <s v="Business Energy Rebates"/>
  </r>
  <r>
    <s v="None"/>
    <x v="14"/>
    <x v="238"/>
    <s v="TRC"/>
    <s v="Business Energy Rebates"/>
    <s v="Business Energy Rebates"/>
    <s v="Business Energy Rebates"/>
  </r>
  <r>
    <s v="None"/>
    <x v="14"/>
    <x v="239"/>
    <s v="TRC"/>
    <s v="Business Energy Rebates"/>
    <s v="Business Energy Rebates"/>
    <s v="Business Energy Rebates"/>
  </r>
  <r>
    <s v="None"/>
    <x v="14"/>
    <x v="240"/>
    <s v="TRC"/>
    <s v="Business Energy Rebates"/>
    <s v="Business Energy Rebates"/>
    <s v="Business Energy Rebates"/>
  </r>
  <r>
    <s v="None"/>
    <x v="14"/>
    <x v="241"/>
    <s v="TRC"/>
    <s v="Business Energy Rebates"/>
    <s v="Business Energy Rebates"/>
    <s v="Business Energy Rebates"/>
  </r>
  <r>
    <s v="None"/>
    <x v="14"/>
    <x v="242"/>
    <s v="TRC"/>
    <s v="Business Energy Rebates"/>
    <s v="Business Energy Rebates"/>
    <s v="Business Energy Rebates"/>
  </r>
  <r>
    <s v="None"/>
    <x v="14"/>
    <x v="243"/>
    <s v="TRC"/>
    <s v="ETS Business Energy Rebates "/>
    <s v="ETS Business Energy Rebates "/>
    <s v="ETS Business Energy Rebates "/>
  </r>
  <r>
    <s v="None"/>
    <x v="14"/>
    <x v="244"/>
    <s v="TRC"/>
    <s v="ETS Small Business Energy Solutions"/>
    <s v="ETS Small Business Energy Solutions"/>
    <s v="ETS Small Business Energy Solutions"/>
  </r>
  <r>
    <s v="None"/>
    <x v="14"/>
    <x v="245"/>
    <s v="TRC"/>
    <s v="Instant Savings"/>
    <s v="Instant Savings"/>
    <s v="Instant Savings"/>
  </r>
  <r>
    <s v="None"/>
    <x v="14"/>
    <x v="246"/>
    <s v="TRC"/>
    <s v="Efficient Products Installation"/>
    <s v="Efficient Products Installation"/>
    <s v="Efficient Products Installation"/>
  </r>
  <r>
    <s v="None"/>
    <x v="14"/>
    <x v="247"/>
    <s v="TRC"/>
    <s v="Efficient Products Installation"/>
    <s v="Efficient Products Installation"/>
    <s v="Efficient Products Installation"/>
  </r>
  <r>
    <s v="None"/>
    <x v="14"/>
    <x v="248"/>
    <s v="TRC"/>
    <s v="Green Heat"/>
    <s v="Green Heat"/>
    <s v="Green Heat"/>
  </r>
  <r>
    <s v="None"/>
    <x v="14"/>
    <x v="249"/>
    <s v="TRC"/>
    <s v="Green Heat"/>
    <s v="Green Heat"/>
    <s v="Green Heat"/>
  </r>
  <r>
    <s v="None"/>
    <x v="14"/>
    <x v="250"/>
    <s v="TRC"/>
    <s v="Home Energy Assessment"/>
    <s v="Home Energy Assessment"/>
    <s v="Home Energy Assessment"/>
  </r>
  <r>
    <s v="None"/>
    <x v="14"/>
    <x v="251"/>
    <s v="TRC"/>
    <s v="Business Energy Rebates"/>
    <s v="Business Energy Rebates"/>
    <s v="Business Energy Rebates"/>
  </r>
  <r>
    <s v="None"/>
    <x v="14"/>
    <x v="252"/>
    <s v="TRC"/>
    <s v="Small Business Energy Solutions"/>
    <s v="Small Business Energy Solutions"/>
    <s v="Small Business Energy Solutions"/>
  </r>
  <r>
    <s v="None"/>
    <x v="14"/>
    <x v="253"/>
    <s v="TRC"/>
    <s v="Business Energy Rebates"/>
    <s v="Business Energy Rebates"/>
    <s v="Business Energy Rebates"/>
  </r>
  <r>
    <s v="None"/>
    <x v="14"/>
    <x v="254"/>
    <s v="TRC"/>
    <s v="Small Business Energy Solutions"/>
    <s v="Small Business Energy Solutions"/>
    <s v="Small Business Energy Solutions"/>
  </r>
  <r>
    <s v="None"/>
    <x v="14"/>
    <x v="255"/>
    <s v="TRC"/>
    <s v="Business Energy Rebates"/>
    <s v="Business Energy Rebates"/>
    <s v="Business Energy Rebates"/>
  </r>
  <r>
    <s v="None"/>
    <x v="14"/>
    <x v="256"/>
    <s v="TRC"/>
    <s v="Small Business Energy Solutions"/>
    <s v="Small Business Energy Solutions"/>
    <s v="Small Business Energy Solutions"/>
  </r>
  <r>
    <s v="None"/>
    <x v="14"/>
    <x v="257"/>
    <s v="TRC"/>
    <s v="SEM"/>
    <s v="SEM"/>
    <s v="SEM"/>
  </r>
  <r>
    <s v="None"/>
    <x v="14"/>
    <x v="258"/>
    <s v="TRC"/>
    <s v="Business Energy Rebates"/>
    <s v="Business Energy Rebates"/>
    <s v="Business Energy Rebates"/>
  </r>
  <r>
    <s v="None"/>
    <x v="14"/>
    <x v="259"/>
    <s v="TRC"/>
    <s v="Small Business Energy Solutions"/>
    <s v="Small Business Energy Solutions"/>
    <s v="Small Business Energy Solutions"/>
  </r>
  <r>
    <s v="None"/>
    <x v="14"/>
    <x v="260"/>
    <s v="TRC"/>
    <s v="Business Energy Rebates"/>
    <s v="Business Energy Rebates"/>
    <s v="Business Energy Rebates"/>
  </r>
  <r>
    <s v="None"/>
    <x v="14"/>
    <x v="261"/>
    <s v="TRC"/>
    <s v="Home Energy Assessment"/>
    <s v="Home Energy Assessment"/>
    <s v="Home Energy Assessment"/>
  </r>
  <r>
    <s v="None"/>
    <x v="14"/>
    <x v="262"/>
    <s v="TRC"/>
    <s v="Business Energy Rebates"/>
    <s v="Business Energy Rebates"/>
    <s v="Business Energy Rebates"/>
  </r>
  <r>
    <s v="None"/>
    <x v="14"/>
    <x v="263"/>
    <s v="TRC"/>
    <s v="Business Energy Rebates"/>
    <s v="Business Energy Rebates"/>
    <s v="Business Energy Rebates"/>
  </r>
  <r>
    <s v="None"/>
    <x v="14"/>
    <x v="264"/>
    <s v="TRC"/>
    <s v="Business Energy Rebates"/>
    <s v="Business Energy Rebates"/>
    <s v="Business Energy Rebates"/>
  </r>
  <r>
    <s v="None"/>
    <x v="14"/>
    <x v="265"/>
    <s v="TRC"/>
    <s v="Small Business Energy Solutions"/>
    <s v="Small Business Energy Solutions"/>
    <s v="Small Business Energy Solutions"/>
  </r>
  <r>
    <s v="None"/>
    <x v="14"/>
    <x v="266"/>
    <s v="TRC"/>
    <s v="Business Energy Rebates"/>
    <s v="Business Energy Rebates"/>
    <s v="Business Energy Rebates"/>
  </r>
  <r>
    <s v="None"/>
    <x v="14"/>
    <x v="267"/>
    <s v="TRC"/>
    <s v="Business Energy Rebates"/>
    <s v="Business Energy Rebates"/>
    <s v="Business Energy Rebates"/>
  </r>
  <r>
    <s v="None"/>
    <x v="14"/>
    <x v="268"/>
    <s v="TRC"/>
    <s v="Business Energy Rebates"/>
    <s v="Business Energy Rebates"/>
    <s v="Business Energy Rebates"/>
  </r>
  <r>
    <s v="None"/>
    <x v="14"/>
    <x v="269"/>
    <s v="TRC"/>
    <s v="Business Energy Rebates"/>
    <s v="Business Energy Rebates"/>
    <s v="Business Energy Rebates"/>
  </r>
  <r>
    <s v="None"/>
    <x v="14"/>
    <x v="270"/>
    <s v="TRC"/>
    <s v="Business Energy Rebates"/>
    <s v="Business Energy Rebates"/>
    <s v="Business Energy Rebates"/>
  </r>
  <r>
    <s v="None"/>
    <x v="14"/>
    <x v="271"/>
    <s v="TRC"/>
    <s v="Business Energy Rebates"/>
    <s v="Business Energy Rebates"/>
    <s v="Business Energy Rebates"/>
  </r>
  <r>
    <s v="None"/>
    <x v="14"/>
    <x v="272"/>
    <s v="TRC"/>
    <s v="Business Energy Rebates"/>
    <s v="Business Energy Rebates"/>
    <s v="Business Energy Rebates"/>
  </r>
  <r>
    <s v="None"/>
    <x v="14"/>
    <x v="273"/>
    <s v="TRC"/>
    <s v="Business Energy Rebates"/>
    <s v="Business Energy Rebates"/>
    <s v="Business Energy Rebates"/>
  </r>
  <r>
    <s v="None"/>
    <x v="14"/>
    <x v="274"/>
    <s v="TRC"/>
    <s v="Business Energy Rebates"/>
    <s v="Business Energy Rebates"/>
    <s v="Business Energy Rebates"/>
  </r>
  <r>
    <s v="None"/>
    <x v="14"/>
    <x v="275"/>
    <s v="TRC"/>
    <s v="Business Energy Rebates"/>
    <s v="Business Energy Rebates"/>
    <s v="Business Energy Rebates"/>
  </r>
  <r>
    <s v="None"/>
    <x v="14"/>
    <x v="276"/>
    <s v="TRC"/>
    <s v="Business Energy Rebates"/>
    <s v="Business Energy Rebates"/>
    <s v="Business Energy Rebates"/>
  </r>
  <r>
    <s v="None"/>
    <x v="14"/>
    <x v="277"/>
    <s v="TRC"/>
    <s v="Small Business Energy Solutions"/>
    <s v="Small Business Energy Solutions"/>
    <s v="Small Business Energy Solutions"/>
  </r>
  <r>
    <s v="None"/>
    <x v="14"/>
    <x v="278"/>
    <s v="TRC"/>
    <s v="Business Energy Rebates"/>
    <s v="Business Energy Rebates"/>
    <s v="Business Energy Rebates"/>
  </r>
  <r>
    <s v="None"/>
    <x v="14"/>
    <x v="279"/>
    <s v="TRC"/>
    <s v="Small Business Energy Solutions"/>
    <s v="Small Business Energy Solutions"/>
    <s v="Small Business Energy Solutions"/>
  </r>
  <r>
    <s v="None"/>
    <x v="14"/>
    <x v="280"/>
    <s v="TRC"/>
    <s v="Business Energy Rebates"/>
    <s v="Business Energy Rebates"/>
    <s v="Business Energy Rebates"/>
  </r>
  <r>
    <s v="None"/>
    <x v="14"/>
    <x v="281"/>
    <s v="TRC"/>
    <s v="Small Business Energy Solutions"/>
    <s v="Small Business Energy Solutions"/>
    <s v="Small Business Energy Solutions"/>
  </r>
  <r>
    <s v="None"/>
    <x v="14"/>
    <x v="282"/>
    <s v="TRC"/>
    <s v="Business Energy Rebates"/>
    <s v="Business Energy Rebates"/>
    <s v="Business Energy Rebates"/>
  </r>
  <r>
    <s v="None"/>
    <x v="14"/>
    <x v="283"/>
    <s v="TRC"/>
    <s v="Small Business Energy Solutions"/>
    <s v="Small Business Energy Solutions"/>
    <s v="Small Business Energy Solutions"/>
  </r>
  <r>
    <s v="None"/>
    <x v="14"/>
    <x v="284"/>
    <s v="TRC"/>
    <s v="Business Energy Rebates"/>
    <s v="Business Energy Rebates"/>
    <s v="Business Energy Rebates"/>
  </r>
  <r>
    <s v="None"/>
    <x v="14"/>
    <x v="285"/>
    <s v="TRC"/>
    <s v="Business Energy Rebates"/>
    <s v="Business Energy Rebates"/>
    <s v="Business Energy Rebates"/>
  </r>
  <r>
    <s v="None"/>
    <x v="14"/>
    <x v="286"/>
    <s v="TRC"/>
    <s v="New Home Construction"/>
    <s v="New Home Construction"/>
    <s v="New Home Construction"/>
  </r>
  <r>
    <s v="None"/>
    <x v="14"/>
    <x v="287"/>
    <s v="TRC"/>
    <s v="New Home Construction"/>
    <s v="New Home Construction"/>
    <s v="New Home Construction"/>
  </r>
  <r>
    <s v="None"/>
    <x v="14"/>
    <x v="288"/>
    <s v="TRC"/>
    <s v="New Home Construction"/>
    <s v="New Home Construction"/>
    <s v="New Home Construction"/>
  </r>
  <r>
    <s v="None"/>
    <x v="14"/>
    <x v="289"/>
    <s v="TRC"/>
    <s v="New Home Construction"/>
    <s v="New Home Construction"/>
    <s v="New Home Construction"/>
  </r>
  <r>
    <s v="None"/>
    <x v="14"/>
    <x v="290"/>
    <s v="TRC"/>
    <s v="Home Energy Assessment"/>
    <s v="Home Energy Assessment"/>
    <s v="Home Energy Assessment"/>
  </r>
  <r>
    <s v="None"/>
    <x v="14"/>
    <x v="291"/>
    <s v="TRC"/>
    <s v="First Nations Home Retrofits"/>
    <s v="First Nations Home Retrofits"/>
    <s v="First Nations Home Retrofits"/>
  </r>
  <r>
    <s v="None"/>
    <x v="14"/>
    <x v="292"/>
    <s v="TRC"/>
    <s v="Green Heat"/>
    <s v="Green Heat"/>
    <s v="Green Heat"/>
  </r>
  <r>
    <s v="None"/>
    <x v="14"/>
    <x v="293"/>
    <s v="TRC"/>
    <s v="Green Heat"/>
    <s v="Green Heat"/>
    <s v="Green Heat"/>
  </r>
  <r>
    <s v="None"/>
    <x v="14"/>
    <x v="294"/>
    <s v="TRC"/>
    <s v="Small Business Energy Solutions"/>
    <s v="Small Business Energy Solutions"/>
    <s v="Small Business Energy Solutions"/>
  </r>
  <r>
    <s v="None"/>
    <x v="15"/>
    <x v="0"/>
    <s v="TRC"/>
    <s v="ROB/NEW"/>
    <s v="ROB/NEW"/>
    <s v="ROB/NEW"/>
  </r>
  <r>
    <s v="None"/>
    <x v="15"/>
    <x v="1"/>
    <s v="TRC"/>
    <s v="RET"/>
    <s v="RET"/>
    <s v="RET"/>
  </r>
  <r>
    <s v="None"/>
    <x v="15"/>
    <x v="2"/>
    <s v="TRC"/>
    <s v="RET"/>
    <s v="RET"/>
    <s v="RET"/>
  </r>
  <r>
    <s v="None"/>
    <x v="15"/>
    <x v="3"/>
    <s v="TRC"/>
    <s v="RET"/>
    <s v="RET"/>
    <s v="RET"/>
  </r>
  <r>
    <s v="None"/>
    <x v="15"/>
    <x v="4"/>
    <s v="TRC"/>
    <s v="RET"/>
    <s v="RET"/>
    <s v="RET"/>
  </r>
  <r>
    <s v="None"/>
    <x v="15"/>
    <x v="5"/>
    <s v="TRC"/>
    <s v="RET"/>
    <s v="RET"/>
    <s v="RET"/>
  </r>
  <r>
    <s v="None"/>
    <x v="15"/>
    <x v="6"/>
    <s v="TRC"/>
    <s v="RET"/>
    <s v="RET"/>
    <s v="RET"/>
  </r>
  <r>
    <s v="None"/>
    <x v="15"/>
    <x v="7"/>
    <s v="TRC"/>
    <s v="RET"/>
    <s v="RET"/>
    <s v="RET"/>
  </r>
  <r>
    <s v="None"/>
    <x v="15"/>
    <x v="8"/>
    <s v="TRC"/>
    <s v="RET"/>
    <s v="RET"/>
    <s v="RET"/>
  </r>
  <r>
    <s v="None"/>
    <x v="15"/>
    <x v="9"/>
    <s v="TRC"/>
    <s v="RET"/>
    <s v="RET"/>
    <s v="RET"/>
  </r>
  <r>
    <s v="None"/>
    <x v="15"/>
    <x v="10"/>
    <s v="TRC"/>
    <s v="RET"/>
    <s v="RET"/>
    <s v="RET"/>
  </r>
  <r>
    <s v="None"/>
    <x v="15"/>
    <x v="11"/>
    <s v="TRC"/>
    <s v="RET"/>
    <s v="RET"/>
    <s v="RET"/>
  </r>
  <r>
    <s v="None"/>
    <x v="15"/>
    <x v="12"/>
    <s v="TRC"/>
    <s v="RET"/>
    <s v="RET"/>
    <s v="RET"/>
  </r>
  <r>
    <s v="None"/>
    <x v="15"/>
    <x v="13"/>
    <s v="TRC"/>
    <s v="RET"/>
    <s v="RET"/>
    <s v="RET"/>
  </r>
  <r>
    <s v="None"/>
    <x v="15"/>
    <x v="14"/>
    <s v="TRC"/>
    <s v="RET"/>
    <s v="RET"/>
    <s v="RET"/>
  </r>
  <r>
    <s v="None"/>
    <x v="15"/>
    <x v="15"/>
    <s v="TRC"/>
    <s v="RET"/>
    <s v="RET"/>
    <s v="RET"/>
  </r>
  <r>
    <s v="None"/>
    <x v="15"/>
    <x v="16"/>
    <s v="TRC"/>
    <s v="RET"/>
    <s v="RET"/>
    <s v="RET"/>
  </r>
  <r>
    <s v="None"/>
    <x v="15"/>
    <x v="17"/>
    <s v="TRC"/>
    <s v="RET"/>
    <s v="RET"/>
    <s v="RET"/>
  </r>
  <r>
    <s v="None"/>
    <x v="15"/>
    <x v="18"/>
    <s v="TRC"/>
    <s v="RET"/>
    <s v="RET"/>
    <s v="RET"/>
  </r>
  <r>
    <s v="None"/>
    <x v="15"/>
    <x v="19"/>
    <s v="TRC"/>
    <s v="RET"/>
    <s v="RET"/>
    <s v="RET"/>
  </r>
  <r>
    <s v="None"/>
    <x v="15"/>
    <x v="20"/>
    <s v="TRC"/>
    <s v="RET"/>
    <s v="RET"/>
    <s v="RET"/>
  </r>
  <r>
    <s v="None"/>
    <x v="15"/>
    <x v="21"/>
    <s v="TRC"/>
    <s v="RET"/>
    <s v="RET"/>
    <s v="RET"/>
  </r>
  <r>
    <s v="None"/>
    <x v="15"/>
    <x v="22"/>
    <s v="TRC"/>
    <s v="RET"/>
    <s v="RET"/>
    <s v="RET"/>
  </r>
  <r>
    <s v="None"/>
    <x v="15"/>
    <x v="23"/>
    <s v="TRC"/>
    <s v="RET"/>
    <s v="RET"/>
    <s v="RET"/>
  </r>
  <r>
    <s v="None"/>
    <x v="15"/>
    <x v="24"/>
    <s v="TRC"/>
    <s v="RET"/>
    <s v="RET"/>
    <s v="RET"/>
  </r>
  <r>
    <s v="None"/>
    <x v="15"/>
    <x v="25"/>
    <s v="TRC"/>
    <s v="RET"/>
    <s v="RET"/>
    <s v="RET"/>
  </r>
  <r>
    <s v="None"/>
    <x v="15"/>
    <x v="26"/>
    <s v="TRC"/>
    <s v="RET"/>
    <s v="RET"/>
    <s v="RET"/>
  </r>
  <r>
    <s v="None"/>
    <x v="15"/>
    <x v="27"/>
    <s v="TRC"/>
    <s v="ROB/NEW"/>
    <s v="ROB/NEW"/>
    <s v="ROB/NEW"/>
  </r>
  <r>
    <s v="None"/>
    <x v="15"/>
    <x v="28"/>
    <s v="TRC"/>
    <s v="ROB/NEW"/>
    <s v="ROB/NEW"/>
    <s v="ROB/NEW"/>
  </r>
  <r>
    <s v="None"/>
    <x v="15"/>
    <x v="29"/>
    <s v="TRC"/>
    <s v="RET"/>
    <s v="RET"/>
    <s v="RET"/>
  </r>
  <r>
    <s v="None"/>
    <x v="15"/>
    <x v="30"/>
    <s v="TRC"/>
    <s v="RET"/>
    <s v="RET"/>
    <s v="RET"/>
  </r>
  <r>
    <s v="None"/>
    <x v="15"/>
    <x v="31"/>
    <s v="TRC"/>
    <s v="ROB/NEW"/>
    <s v="ROB/NEW"/>
    <s v="ROB/NEW"/>
  </r>
  <r>
    <s v="None"/>
    <x v="15"/>
    <x v="32"/>
    <s v="TRC"/>
    <s v="ROB/NEW"/>
    <s v="ROB/NEW"/>
    <s v="ROB/NEW"/>
  </r>
  <r>
    <s v="None"/>
    <x v="15"/>
    <x v="33"/>
    <s v="TRC"/>
    <s v="ROB/NEW"/>
    <s v="ROB/NEW"/>
    <s v="ROB/NEW"/>
  </r>
  <r>
    <s v="None"/>
    <x v="15"/>
    <x v="34"/>
    <s v="TRC"/>
    <s v="ROB/NEW"/>
    <s v="ROB/NEW"/>
    <s v="ROB/NEW"/>
  </r>
  <r>
    <s v="None"/>
    <x v="15"/>
    <x v="35"/>
    <s v="TRC"/>
    <s v="ROB/NEW"/>
    <s v="ROB/NEW"/>
    <s v="ROB/NEW"/>
  </r>
  <r>
    <s v="None"/>
    <x v="15"/>
    <x v="36"/>
    <s v="TRC"/>
    <s v="RET"/>
    <s v="RET"/>
    <s v="RET"/>
  </r>
  <r>
    <s v="None"/>
    <x v="15"/>
    <x v="37"/>
    <s v="TRC"/>
    <s v="RET"/>
    <s v="RET"/>
    <s v="RET"/>
  </r>
  <r>
    <s v="None"/>
    <x v="15"/>
    <x v="38"/>
    <s v="TRC"/>
    <s v="RET"/>
    <s v="RET"/>
    <s v="RET"/>
  </r>
  <r>
    <s v="None"/>
    <x v="15"/>
    <x v="39"/>
    <s v="TRC"/>
    <s v="RET"/>
    <s v="RET"/>
    <s v="RET"/>
  </r>
  <r>
    <s v="None"/>
    <x v="15"/>
    <x v="40"/>
    <s v="TRC"/>
    <s v="ROB/NEW"/>
    <s v="ROB/NEW"/>
    <s v="ROB/NEW"/>
  </r>
  <r>
    <s v="None"/>
    <x v="15"/>
    <x v="41"/>
    <s v="TRC"/>
    <s v="ROB/NEW"/>
    <s v="ROB/NEW"/>
    <s v="ROB/NEW"/>
  </r>
  <r>
    <s v="None"/>
    <x v="15"/>
    <x v="42"/>
    <s v="TRC"/>
    <s v="ROB/NEW"/>
    <s v="ROB/NEW"/>
    <s v="ROB/NEW"/>
  </r>
  <r>
    <s v="None"/>
    <x v="15"/>
    <x v="43"/>
    <s v="TRC"/>
    <s v="ROB/NEW"/>
    <s v="ROB/NEW"/>
    <s v="ROB/NEW"/>
  </r>
  <r>
    <s v="None"/>
    <x v="15"/>
    <x v="44"/>
    <s v="TRC"/>
    <s v="ROB/NEW"/>
    <s v="ROB/NEW"/>
    <s v="ROB/NEW"/>
  </r>
  <r>
    <s v="None"/>
    <x v="15"/>
    <x v="45"/>
    <s v="TRC"/>
    <s v="ROB/NEW"/>
    <s v="ROB/NEW"/>
    <s v="ROB/NEW"/>
  </r>
  <r>
    <s v="None"/>
    <x v="15"/>
    <x v="46"/>
    <s v="TRC"/>
    <s v="ROB/NEW"/>
    <s v="ROB/NEW"/>
    <s v="ROB/NEW"/>
  </r>
  <r>
    <s v="None"/>
    <x v="15"/>
    <x v="47"/>
    <s v="TRC"/>
    <s v="ROB/NEW"/>
    <s v="ROB/NEW"/>
    <s v="ROB/NEW"/>
  </r>
  <r>
    <s v="None"/>
    <x v="15"/>
    <x v="48"/>
    <s v="TRC"/>
    <s v="ROB/NEW"/>
    <s v="ROB/NEW"/>
    <s v="ROB/NEW"/>
  </r>
  <r>
    <s v="None"/>
    <x v="15"/>
    <x v="49"/>
    <s v="TRC"/>
    <s v="RET"/>
    <s v="RET"/>
    <s v="RET"/>
  </r>
  <r>
    <s v="None"/>
    <x v="15"/>
    <x v="50"/>
    <s v="TRC"/>
    <s v="ROB/NEW"/>
    <s v="ROB/NEW"/>
    <s v="ROB/NEW"/>
  </r>
  <r>
    <s v="None"/>
    <x v="15"/>
    <x v="51"/>
    <s v="TRC"/>
    <s v="RET"/>
    <s v="RET"/>
    <s v="RET"/>
  </r>
  <r>
    <s v="None"/>
    <x v="15"/>
    <x v="52"/>
    <s v="TRC"/>
    <s v="RET"/>
    <s v="RET"/>
    <s v="RET"/>
  </r>
  <r>
    <s v="None"/>
    <x v="15"/>
    <x v="53"/>
    <s v="TRC"/>
    <s v="ROB/NEW"/>
    <s v="ROB/NEW"/>
    <s v="ROB/NEW"/>
  </r>
  <r>
    <s v="None"/>
    <x v="15"/>
    <x v="54"/>
    <s v="TRC"/>
    <s v="RET"/>
    <s v="RET"/>
    <s v="RET"/>
  </r>
  <r>
    <s v="None"/>
    <x v="15"/>
    <x v="55"/>
    <s v="TRC"/>
    <s v="ROB/NEW"/>
    <s v="ROB/NEW"/>
    <s v="ROB/NEW"/>
  </r>
  <r>
    <s v="None"/>
    <x v="15"/>
    <x v="56"/>
    <s v="TRC"/>
    <s v="ROB/NEW"/>
    <s v="ROB/NEW"/>
    <s v="ROB/NEW"/>
  </r>
  <r>
    <s v="None"/>
    <x v="15"/>
    <x v="57"/>
    <s v="TRC"/>
    <s v="RET"/>
    <s v="RET"/>
    <s v="RET"/>
  </r>
  <r>
    <s v="None"/>
    <x v="15"/>
    <x v="58"/>
    <s v="TRC"/>
    <s v="RET"/>
    <s v="RET"/>
    <s v="RET"/>
  </r>
  <r>
    <s v="None"/>
    <x v="15"/>
    <x v="59"/>
    <s v="TRC"/>
    <s v="RET"/>
    <s v="RET"/>
    <s v="RET"/>
  </r>
  <r>
    <s v="None"/>
    <x v="15"/>
    <x v="60"/>
    <s v="TRC"/>
    <s v="RET"/>
    <s v="RET"/>
    <s v="RET"/>
  </r>
  <r>
    <s v="None"/>
    <x v="15"/>
    <x v="61"/>
    <s v="TRC"/>
    <s v="ROB/NEW"/>
    <s v="ROB/NEW"/>
    <s v="ROB/NEW"/>
  </r>
  <r>
    <s v="None"/>
    <x v="15"/>
    <x v="62"/>
    <s v="TRC"/>
    <s v="RET"/>
    <s v="RET"/>
    <s v="RET"/>
  </r>
  <r>
    <s v="None"/>
    <x v="15"/>
    <x v="63"/>
    <s v="TRC"/>
    <s v="RET"/>
    <s v="RET"/>
    <s v="RET"/>
  </r>
  <r>
    <s v="None"/>
    <x v="15"/>
    <x v="64"/>
    <s v="TRC"/>
    <s v="RET"/>
    <s v="RET"/>
    <s v="RET"/>
  </r>
  <r>
    <s v="None"/>
    <x v="15"/>
    <x v="65"/>
    <s v="TRC"/>
    <s v="RET"/>
    <s v="RET"/>
    <s v="RET"/>
  </r>
  <r>
    <s v="None"/>
    <x v="15"/>
    <x v="66"/>
    <s v="TRC"/>
    <s v="ROB/NEW"/>
    <s v="ROB/NEW"/>
    <s v="ROB/NEW"/>
  </r>
  <r>
    <s v="None"/>
    <x v="15"/>
    <x v="67"/>
    <s v="TRC"/>
    <s v="ROB/NEW"/>
    <s v="ROB/NEW"/>
    <s v="ROB/NEW"/>
  </r>
  <r>
    <s v="None"/>
    <x v="15"/>
    <x v="68"/>
    <s v="TRC"/>
    <s v="ROB/NEW"/>
    <s v="ROB/NEW"/>
    <s v="ROB/NEW"/>
  </r>
  <r>
    <s v="None"/>
    <x v="15"/>
    <x v="69"/>
    <s v="TRC"/>
    <s v="ROB/NEW"/>
    <s v="ROB/NEW"/>
    <s v="ROB/NEW"/>
  </r>
  <r>
    <s v="None"/>
    <x v="15"/>
    <x v="70"/>
    <s v="TRC"/>
    <s v="RET"/>
    <s v="RET"/>
    <s v="RET"/>
  </r>
  <r>
    <s v="None"/>
    <x v="15"/>
    <x v="71"/>
    <s v="TRC"/>
    <s v="ROB/NEW"/>
    <s v="ROB/NEW"/>
    <s v="ROB/NEW"/>
  </r>
  <r>
    <s v="None"/>
    <x v="15"/>
    <x v="72"/>
    <s v="TRC"/>
    <s v="RET"/>
    <s v="RET"/>
    <s v="RET"/>
  </r>
  <r>
    <s v="None"/>
    <x v="15"/>
    <x v="73"/>
    <s v="TRC"/>
    <s v="RET"/>
    <s v="RET"/>
    <s v="RET"/>
  </r>
  <r>
    <s v="None"/>
    <x v="15"/>
    <x v="74"/>
    <s v="TRC"/>
    <s v="RET"/>
    <s v="RET"/>
    <s v="RET"/>
  </r>
  <r>
    <s v="None"/>
    <x v="15"/>
    <x v="75"/>
    <s v="TRC"/>
    <s v="ROB/NEW"/>
    <s v="ROB/NEW"/>
    <s v="ROB/NEW"/>
  </r>
  <r>
    <s v="None"/>
    <x v="15"/>
    <x v="76"/>
    <s v="TRC"/>
    <s v="RET"/>
    <s v="RET"/>
    <s v="RET"/>
  </r>
  <r>
    <s v="None"/>
    <x v="15"/>
    <x v="77"/>
    <s v="TRC"/>
    <s v="ROB/NEW"/>
    <s v="ROB/NEW"/>
    <s v="ROB/NEW"/>
  </r>
  <r>
    <s v="None"/>
    <x v="15"/>
    <x v="78"/>
    <s v="TRC"/>
    <s v="ROB/NEW"/>
    <s v="ROB/NEW"/>
    <s v="ROB/NEW"/>
  </r>
  <r>
    <s v="None"/>
    <x v="15"/>
    <x v="79"/>
    <s v="TRC"/>
    <s v="ROB/NEW"/>
    <s v="ROB/NEW"/>
    <s v="ROB/NEW"/>
  </r>
  <r>
    <s v="None"/>
    <x v="15"/>
    <x v="80"/>
    <s v="TRC"/>
    <s v="RET"/>
    <s v="RET"/>
    <s v="RET"/>
  </r>
  <r>
    <s v="None"/>
    <x v="15"/>
    <x v="81"/>
    <s v="TRC"/>
    <s v="ROB/NEW"/>
    <s v="ROB/NEW"/>
    <s v="ROB/NEW"/>
  </r>
  <r>
    <s v="None"/>
    <x v="15"/>
    <x v="82"/>
    <s v="TRC"/>
    <s v="ROB/NEW"/>
    <s v="ROB/NEW"/>
    <s v="ROB/NEW"/>
  </r>
  <r>
    <s v="None"/>
    <x v="15"/>
    <x v="83"/>
    <s v="TRC"/>
    <s v="ROB/NEW"/>
    <s v="ROB/NEW"/>
    <s v="ROB/NEW"/>
  </r>
  <r>
    <s v="None"/>
    <x v="15"/>
    <x v="84"/>
    <s v="TRC"/>
    <s v="ROB/NEW"/>
    <s v="ROB/NEW"/>
    <s v="ROB/NEW"/>
  </r>
  <r>
    <s v="None"/>
    <x v="15"/>
    <x v="85"/>
    <s v="TRC"/>
    <s v="ROB/NEW"/>
    <s v="ROB/NEW"/>
    <s v="ROB/NEW"/>
  </r>
  <r>
    <s v="None"/>
    <x v="15"/>
    <x v="86"/>
    <s v="TRC"/>
    <s v="ROB/NEW"/>
    <s v="ROB/NEW"/>
    <s v="ROB/NEW"/>
  </r>
  <r>
    <s v="None"/>
    <x v="15"/>
    <x v="87"/>
    <s v="TRC"/>
    <s v="ROB/NEW"/>
    <s v="ROB/NEW"/>
    <s v="ROB/NEW"/>
  </r>
  <r>
    <s v="None"/>
    <x v="15"/>
    <x v="88"/>
    <s v="TRC"/>
    <s v="ROB/NEW"/>
    <s v="ROB/NEW"/>
    <s v="ROB/NEW"/>
  </r>
  <r>
    <s v="None"/>
    <x v="15"/>
    <x v="89"/>
    <s v="TRC"/>
    <s v="ROB/NEW"/>
    <s v="ROB/NEW"/>
    <s v="ROB/NEW"/>
  </r>
  <r>
    <s v="None"/>
    <x v="15"/>
    <x v="90"/>
    <s v="TRC"/>
    <s v="ROB/NEW"/>
    <s v="ROB/NEW"/>
    <s v="ROB/NEW"/>
  </r>
  <r>
    <s v="None"/>
    <x v="15"/>
    <x v="91"/>
    <s v="TRC"/>
    <s v="ROB/NEW"/>
    <s v="ROB/NEW"/>
    <s v="ROB/NEW"/>
  </r>
  <r>
    <s v="None"/>
    <x v="15"/>
    <x v="92"/>
    <s v="TRC"/>
    <s v="RET"/>
    <s v="RET"/>
    <s v="RET"/>
  </r>
  <r>
    <s v="None"/>
    <x v="15"/>
    <x v="93"/>
    <s v="TRC"/>
    <s v="RET"/>
    <s v="RET"/>
    <s v="RET"/>
  </r>
  <r>
    <s v="None"/>
    <x v="15"/>
    <x v="94"/>
    <s v="TRC"/>
    <s v="RET"/>
    <s v="RET"/>
    <s v="RET"/>
  </r>
  <r>
    <s v="None"/>
    <x v="15"/>
    <x v="95"/>
    <s v="TRC"/>
    <s v="RET"/>
    <s v="RET"/>
    <s v="RET"/>
  </r>
  <r>
    <s v="None"/>
    <x v="15"/>
    <x v="96"/>
    <s v="TRC"/>
    <s v="RET"/>
    <s v="RET"/>
    <s v="RET"/>
  </r>
  <r>
    <s v="None"/>
    <x v="15"/>
    <x v="97"/>
    <s v="TRC"/>
    <s v="ROB/NEW"/>
    <s v="ROB/NEW"/>
    <s v="ROB/NEW"/>
  </r>
  <r>
    <s v="None"/>
    <x v="15"/>
    <x v="98"/>
    <s v="TRC"/>
    <s v="RET"/>
    <s v="RET"/>
    <s v="RET"/>
  </r>
  <r>
    <s v="None"/>
    <x v="15"/>
    <x v="99"/>
    <s v="TRC"/>
    <s v="ROB/NEW"/>
    <s v="ROB/NEW"/>
    <s v="ROB/NEW"/>
  </r>
  <r>
    <s v="None"/>
    <x v="15"/>
    <x v="100"/>
    <s v="TRC"/>
    <s v="ROB/NEW"/>
    <s v="ROB/NEW"/>
    <s v="ROB/NEW"/>
  </r>
  <r>
    <s v="None"/>
    <x v="15"/>
    <x v="101"/>
    <s v="TRC"/>
    <s v="ROB/NEW"/>
    <s v="ROB/NEW"/>
    <s v="ROB/NEW"/>
  </r>
  <r>
    <s v="None"/>
    <x v="15"/>
    <x v="102"/>
    <s v="TRC"/>
    <s v="ROB/NEW"/>
    <s v="ROB/NEW"/>
    <s v="ROB/NEW"/>
  </r>
  <r>
    <s v="None"/>
    <x v="15"/>
    <x v="103"/>
    <s v="TRC"/>
    <s v="ROB/NEW"/>
    <s v="ROB/NEW"/>
    <s v="ROB/NEW"/>
  </r>
  <r>
    <s v="None"/>
    <x v="15"/>
    <x v="104"/>
    <s v="TRC"/>
    <s v="RET"/>
    <s v="RET"/>
    <s v="RET"/>
  </r>
  <r>
    <s v="None"/>
    <x v="15"/>
    <x v="105"/>
    <s v="TRC"/>
    <s v="ROB/NEW"/>
    <s v="ROB/NEW"/>
    <s v="ROB/NEW"/>
  </r>
  <r>
    <s v="None"/>
    <x v="15"/>
    <x v="106"/>
    <s v="TRC"/>
    <s v="ROB/NEW"/>
    <s v="ROB/NEW"/>
    <s v="ROB/NEW"/>
  </r>
  <r>
    <s v="None"/>
    <x v="15"/>
    <x v="107"/>
    <s v="TRC"/>
    <s v="ROB/NEW"/>
    <s v="ROB/NEW"/>
    <s v="ROB/NEW"/>
  </r>
  <r>
    <s v="None"/>
    <x v="15"/>
    <x v="108"/>
    <s v="TRC"/>
    <s v="RET"/>
    <s v="RET"/>
    <s v="RET"/>
  </r>
  <r>
    <s v="None"/>
    <x v="15"/>
    <x v="109"/>
    <s v="TRC"/>
    <s v="RET"/>
    <s v="RET"/>
    <s v="RET"/>
  </r>
  <r>
    <s v="None"/>
    <x v="15"/>
    <x v="110"/>
    <s v="TRC"/>
    <s v="RET"/>
    <s v="RET"/>
    <s v="RET"/>
  </r>
  <r>
    <s v="None"/>
    <x v="15"/>
    <x v="111"/>
    <s v="TRC"/>
    <s v="ROB/NEW"/>
    <s v="ROB/NEW"/>
    <s v="ROB/NEW"/>
  </r>
  <r>
    <s v="None"/>
    <x v="15"/>
    <x v="112"/>
    <s v="TRC"/>
    <s v="ROB/NEW"/>
    <s v="ROB/NEW"/>
    <s v="ROB/NEW"/>
  </r>
  <r>
    <s v="None"/>
    <x v="15"/>
    <x v="113"/>
    <s v="TRC"/>
    <s v="ROB/NEW"/>
    <s v="ROB/NEW"/>
    <s v="ROB/NEW"/>
  </r>
  <r>
    <s v="None"/>
    <x v="15"/>
    <x v="114"/>
    <s v="TRC"/>
    <s v="ROB/NEW"/>
    <s v="ROB/NEW"/>
    <s v="ROB/NEW"/>
  </r>
  <r>
    <s v="None"/>
    <x v="15"/>
    <x v="115"/>
    <s v="TRC"/>
    <s v="ROB/NEW"/>
    <s v="ROB/NEW"/>
    <s v="ROB/NEW"/>
  </r>
  <r>
    <s v="None"/>
    <x v="15"/>
    <x v="116"/>
    <s v="TRC"/>
    <s v="ROB/NEW"/>
    <s v="ROB/NEW"/>
    <s v="ROB/NEW"/>
  </r>
  <r>
    <s v="None"/>
    <x v="15"/>
    <x v="117"/>
    <s v="TRC"/>
    <s v="ROB/NEW"/>
    <s v="ROB/NEW"/>
    <s v="ROB/NEW"/>
  </r>
  <r>
    <s v="None"/>
    <x v="15"/>
    <x v="118"/>
    <s v="TRC"/>
    <s v="ROB/NEW"/>
    <s v="ROB/NEW"/>
    <s v="ROB/NEW"/>
  </r>
  <r>
    <s v="None"/>
    <x v="15"/>
    <x v="119"/>
    <s v="TRC"/>
    <s v="ROB/NEW"/>
    <s v="ROB/NEW"/>
    <s v="ROB/NEW"/>
  </r>
  <r>
    <s v="None"/>
    <x v="15"/>
    <x v="120"/>
    <s v="TRC"/>
    <s v="ROB/NEW"/>
    <s v="ROB/NEW"/>
    <s v="ROB/NEW"/>
  </r>
  <r>
    <s v="None"/>
    <x v="15"/>
    <x v="121"/>
    <s v="TRC"/>
    <s v="ROB/NEW"/>
    <s v="ROB/NEW"/>
    <s v="ROB/NEW"/>
  </r>
  <r>
    <s v="None"/>
    <x v="15"/>
    <x v="122"/>
    <s v="TRC"/>
    <s v="ROB/NEW"/>
    <s v="ROB/NEW"/>
    <s v="ROB/NEW"/>
  </r>
  <r>
    <s v="None"/>
    <x v="15"/>
    <x v="123"/>
    <s v="TRC"/>
    <s v="RET"/>
    <s v="RET"/>
    <s v="RET"/>
  </r>
  <r>
    <s v="None"/>
    <x v="15"/>
    <x v="124"/>
    <s v="TRC"/>
    <s v="RET"/>
    <s v="RET"/>
    <s v="RET"/>
  </r>
  <r>
    <s v="None"/>
    <x v="15"/>
    <x v="125"/>
    <s v="TRC"/>
    <s v="ROB/NEW"/>
    <s v="ROB/NEW"/>
    <s v="ROB/NEW"/>
  </r>
  <r>
    <s v="None"/>
    <x v="15"/>
    <x v="126"/>
    <s v="TRC"/>
    <s v="ROB/NEW"/>
    <s v="ROB/NEW"/>
    <s v="ROB/NEW"/>
  </r>
  <r>
    <s v="None"/>
    <x v="15"/>
    <x v="127"/>
    <s v="TRC"/>
    <s v="ROB/NEW"/>
    <s v="ROB/NEW"/>
    <s v="ROB/NEW"/>
  </r>
  <r>
    <s v="None"/>
    <x v="15"/>
    <x v="128"/>
    <s v="TRC"/>
    <s v="ROB/NEW"/>
    <s v="ROB/NEW"/>
    <s v="ROB/NEW"/>
  </r>
  <r>
    <s v="None"/>
    <x v="15"/>
    <x v="129"/>
    <s v="TRC"/>
    <s v="ROB/NEW"/>
    <s v="ROB/NEW"/>
    <s v="ROB/NEW"/>
  </r>
  <r>
    <s v="None"/>
    <x v="15"/>
    <x v="130"/>
    <s v="TRC"/>
    <s v="ROB/NEW"/>
    <s v="ROB/NEW"/>
    <s v="ROB/NEW"/>
  </r>
  <r>
    <s v="None"/>
    <x v="15"/>
    <x v="131"/>
    <s v="TRC"/>
    <s v="ROB/NEW"/>
    <s v="ROB/NEW"/>
    <s v="ROB/NEW"/>
  </r>
  <r>
    <s v="None"/>
    <x v="15"/>
    <x v="132"/>
    <s v="TRC"/>
    <s v="RET"/>
    <s v="RET"/>
    <s v="RET"/>
  </r>
  <r>
    <s v="None"/>
    <x v="15"/>
    <x v="133"/>
    <s v="TRC"/>
    <s v="RET"/>
    <s v="RET"/>
    <s v="RET"/>
  </r>
  <r>
    <s v="None"/>
    <x v="15"/>
    <x v="134"/>
    <s v="TRC"/>
    <s v="RET"/>
    <s v="RET"/>
    <s v="RET"/>
  </r>
  <r>
    <s v="None"/>
    <x v="15"/>
    <x v="135"/>
    <s v="TRC"/>
    <s v="RET"/>
    <s v="RET"/>
    <s v="RET"/>
  </r>
  <r>
    <s v="None"/>
    <x v="15"/>
    <x v="136"/>
    <s v="TRC"/>
    <s v="RET"/>
    <s v="RET"/>
    <s v="RET"/>
  </r>
  <r>
    <s v="None"/>
    <x v="15"/>
    <x v="137"/>
    <s v="TRC"/>
    <s v="RET"/>
    <s v="RET"/>
    <s v="RET"/>
  </r>
  <r>
    <s v="None"/>
    <x v="15"/>
    <x v="138"/>
    <s v="TRC"/>
    <s v="RET"/>
    <s v="RET"/>
    <s v="RET"/>
  </r>
  <r>
    <s v="None"/>
    <x v="15"/>
    <x v="139"/>
    <s v="TRC"/>
    <s v="ROB/NEW"/>
    <s v="ROB/NEW"/>
    <s v="ROB/NEW"/>
  </r>
  <r>
    <s v="None"/>
    <x v="15"/>
    <x v="140"/>
    <s v="TRC"/>
    <s v="ROB/NEW"/>
    <s v="ROB/NEW"/>
    <s v="ROB/NEW"/>
  </r>
  <r>
    <s v="None"/>
    <x v="15"/>
    <x v="141"/>
    <s v="TRC"/>
    <s v="ROB/NEW"/>
    <s v="ROB/NEW"/>
    <s v="ROB/NEW"/>
  </r>
  <r>
    <s v="None"/>
    <x v="15"/>
    <x v="142"/>
    <s v="TRC"/>
    <s v="ROB/NEW"/>
    <s v="ROB/NEW"/>
    <s v="ROB/NEW"/>
  </r>
  <r>
    <s v="None"/>
    <x v="15"/>
    <x v="143"/>
    <s v="TRC"/>
    <s v="RET"/>
    <s v="RET"/>
    <s v="RET"/>
  </r>
  <r>
    <s v="None"/>
    <x v="15"/>
    <x v="144"/>
    <s v="TRC"/>
    <s v="RET"/>
    <s v="RET"/>
    <s v="RET"/>
  </r>
  <r>
    <s v="None"/>
    <x v="15"/>
    <x v="145"/>
    <s v="TRC"/>
    <s v="RET"/>
    <s v="RET"/>
    <s v="RET"/>
  </r>
  <r>
    <s v="None"/>
    <x v="15"/>
    <x v="146"/>
    <s v="TRC"/>
    <s v="RET"/>
    <s v="RET"/>
    <s v="RET"/>
  </r>
  <r>
    <s v="None"/>
    <x v="15"/>
    <x v="147"/>
    <s v="TRC"/>
    <s v="RET"/>
    <s v="RET"/>
    <s v="RET"/>
  </r>
  <r>
    <s v="None"/>
    <x v="15"/>
    <x v="148"/>
    <s v="TRC"/>
    <s v="RET"/>
    <s v="RET"/>
    <s v="RET"/>
  </r>
  <r>
    <s v="None"/>
    <x v="15"/>
    <x v="149"/>
    <s v="TRC"/>
    <s v="RET"/>
    <s v="RET"/>
    <s v="RET"/>
  </r>
  <r>
    <s v="None"/>
    <x v="15"/>
    <x v="150"/>
    <s v="TRC"/>
    <s v="ROB/NEW"/>
    <s v="ROB/NEW"/>
    <s v="ROB/NEW"/>
  </r>
  <r>
    <s v="None"/>
    <x v="15"/>
    <x v="151"/>
    <s v="TRC"/>
    <s v="ROB/NEW"/>
    <s v="ROB/NEW"/>
    <s v="ROB/NEW"/>
  </r>
  <r>
    <s v="None"/>
    <x v="15"/>
    <x v="152"/>
    <s v="TRC"/>
    <s v="ROB/NEW"/>
    <s v="ROB/NEW"/>
    <s v="ROB/NEW"/>
  </r>
  <r>
    <s v="None"/>
    <x v="15"/>
    <x v="153"/>
    <s v="TRC"/>
    <s v="ROB/NEW"/>
    <s v="ROB/NEW"/>
    <s v="ROB/NEW"/>
  </r>
  <r>
    <s v="None"/>
    <x v="15"/>
    <x v="154"/>
    <s v="TRC"/>
    <s v="ROB/NEW"/>
    <s v="ROB/NEW"/>
    <s v="ROB/NEW"/>
  </r>
  <r>
    <s v="None"/>
    <x v="15"/>
    <x v="155"/>
    <s v="TRC"/>
    <s v="ROB/NEW"/>
    <s v="ROB/NEW"/>
    <s v="ROB/NEW"/>
  </r>
  <r>
    <s v="None"/>
    <x v="15"/>
    <x v="156"/>
    <s v="TRC"/>
    <s v="ROB/NEW"/>
    <s v="ROB/NEW"/>
    <s v="ROB/NEW"/>
  </r>
  <r>
    <s v="None"/>
    <x v="15"/>
    <x v="157"/>
    <s v="TRC"/>
    <s v="ROB/NEW"/>
    <s v="ROB/NEW"/>
    <s v="ROB/NEW"/>
  </r>
  <r>
    <s v="None"/>
    <x v="15"/>
    <x v="158"/>
    <s v="TRC"/>
    <s v="ROB/NEW"/>
    <s v="ROB/NEW"/>
    <s v="ROB/NEW"/>
  </r>
  <r>
    <s v="None"/>
    <x v="15"/>
    <x v="159"/>
    <s v="TRC"/>
    <s v="ROB/NEW"/>
    <s v="ROB/NEW"/>
    <s v="ROB/NEW"/>
  </r>
  <r>
    <s v="None"/>
    <x v="15"/>
    <x v="160"/>
    <s v="TRC"/>
    <s v="ROB/NEW"/>
    <s v="ROB/NEW"/>
    <s v="ROB/NEW"/>
  </r>
  <r>
    <s v="None"/>
    <x v="15"/>
    <x v="161"/>
    <s v="TRC"/>
    <s v="ROB/NEW"/>
    <s v="ROB/NEW"/>
    <s v="ROB/NEW"/>
  </r>
  <r>
    <s v="None"/>
    <x v="15"/>
    <x v="162"/>
    <s v="TRC"/>
    <s v="ROB/NEW"/>
    <s v="ROB/NEW"/>
    <s v="ROB/NEW"/>
  </r>
  <r>
    <s v="None"/>
    <x v="15"/>
    <x v="163"/>
    <s v="TRC"/>
    <s v="ROB/NEW"/>
    <s v="ROB/NEW"/>
    <s v="ROB/NEW"/>
  </r>
  <r>
    <s v="None"/>
    <x v="15"/>
    <x v="164"/>
    <s v="TRC"/>
    <s v="ROB/NEW"/>
    <s v="ROB/NEW"/>
    <s v="ROB/NEW"/>
  </r>
  <r>
    <s v="None"/>
    <x v="15"/>
    <x v="165"/>
    <s v="TRC"/>
    <s v="ROB/NEW"/>
    <s v="ROB/NEW"/>
    <s v="ROB/NEW"/>
  </r>
  <r>
    <s v="None"/>
    <x v="15"/>
    <x v="166"/>
    <s v="TRC"/>
    <s v="ROB/NEW"/>
    <s v="ROB/NEW"/>
    <s v="ROB/NEW"/>
  </r>
  <r>
    <s v="None"/>
    <x v="15"/>
    <x v="167"/>
    <s v="TRC"/>
    <s v="ROB/NEW"/>
    <s v="ROB/NEW"/>
    <s v="ROB/NEW"/>
  </r>
  <r>
    <s v="None"/>
    <x v="15"/>
    <x v="168"/>
    <s v="TRC"/>
    <s v="ROB/NEW"/>
    <s v="ROB/NEW"/>
    <s v="ROB/NEW"/>
  </r>
  <r>
    <s v="None"/>
    <x v="15"/>
    <x v="169"/>
    <s v="TRC"/>
    <s v="ROB/NEW"/>
    <s v="ROB/NEW"/>
    <s v="ROB/NEW"/>
  </r>
  <r>
    <s v="None"/>
    <x v="15"/>
    <x v="170"/>
    <s v="TRC"/>
    <s v="ROB/NEW"/>
    <s v="ROB/NEW"/>
    <s v="ROB/NEW"/>
  </r>
  <r>
    <s v="None"/>
    <x v="15"/>
    <x v="171"/>
    <s v="TRC"/>
    <s v="ROB/NEW"/>
    <s v="ROB/NEW"/>
    <s v="ROB/NEW"/>
  </r>
  <r>
    <s v="None"/>
    <x v="15"/>
    <x v="172"/>
    <s v="TRC"/>
    <s v="ROB/NEW"/>
    <s v="ROB/NEW"/>
    <s v="ROB/NEW"/>
  </r>
  <r>
    <s v="None"/>
    <x v="15"/>
    <x v="173"/>
    <s v="TRC"/>
    <s v="ROB/NEW"/>
    <s v="ROB/NEW"/>
    <s v="ROB/NEW"/>
  </r>
  <r>
    <s v="None"/>
    <x v="15"/>
    <x v="174"/>
    <s v="TRC"/>
    <s v="ROB/NEW"/>
    <s v="ROB/NEW"/>
    <s v="ROB/NEW"/>
  </r>
  <r>
    <s v="None"/>
    <x v="15"/>
    <x v="175"/>
    <s v="TRC"/>
    <s v="ROB/NEW"/>
    <s v="ROB/NEW"/>
    <s v="ROB/NEW"/>
  </r>
  <r>
    <s v="None"/>
    <x v="15"/>
    <x v="176"/>
    <s v="TRC"/>
    <s v="ROB/NEW"/>
    <s v="ROB/NEW"/>
    <s v="ROB/NEW"/>
  </r>
  <r>
    <s v="None"/>
    <x v="15"/>
    <x v="177"/>
    <s v="TRC"/>
    <s v="RET"/>
    <s v="RET"/>
    <s v="RET"/>
  </r>
  <r>
    <s v="None"/>
    <x v="15"/>
    <x v="178"/>
    <s v="TRC"/>
    <s v="RET"/>
    <s v="RET"/>
    <s v="RET"/>
  </r>
  <r>
    <s v="None"/>
    <x v="15"/>
    <x v="179"/>
    <s v="TRC"/>
    <s v="ROB/NEW"/>
    <s v="ROB/NEW"/>
    <s v="ROB/NEW"/>
  </r>
  <r>
    <s v="None"/>
    <x v="15"/>
    <x v="180"/>
    <s v="TRC"/>
    <s v="RET"/>
    <s v="RET"/>
    <s v="RET"/>
  </r>
  <r>
    <s v="None"/>
    <x v="15"/>
    <x v="181"/>
    <s v="TRC"/>
    <s v="RET"/>
    <s v="RET"/>
    <s v="RET"/>
  </r>
  <r>
    <s v="None"/>
    <x v="15"/>
    <x v="182"/>
    <s v="TRC"/>
    <s v="ROB/NEW"/>
    <s v="ROB/NEW"/>
    <s v="ROB/NEW"/>
  </r>
  <r>
    <s v="None"/>
    <x v="15"/>
    <x v="183"/>
    <s v="TRC"/>
    <s v="ROB/NEW"/>
    <s v="ROB/NEW"/>
    <s v="ROB/NEW"/>
  </r>
  <r>
    <s v="None"/>
    <x v="15"/>
    <x v="184"/>
    <s v="TRC"/>
    <s v="ROB/NEW"/>
    <s v="ROB/NEW"/>
    <s v="ROB/NEW"/>
  </r>
  <r>
    <s v="None"/>
    <x v="15"/>
    <x v="185"/>
    <s v="TRC"/>
    <s v="ROB/NEW"/>
    <s v="ROB/NEW"/>
    <s v="ROB/NEW"/>
  </r>
  <r>
    <s v="None"/>
    <x v="15"/>
    <x v="186"/>
    <s v="TRC"/>
    <s v="ROB/NEW"/>
    <s v="ROB/NEW"/>
    <s v="ROB/NEW"/>
  </r>
  <r>
    <s v="None"/>
    <x v="15"/>
    <x v="187"/>
    <s v="TRC"/>
    <s v="ROB/NEW"/>
    <s v="ROB/NEW"/>
    <s v="ROB/NEW"/>
  </r>
  <r>
    <s v="None"/>
    <x v="15"/>
    <x v="188"/>
    <s v="TRC"/>
    <s v="ROB/NEW"/>
    <s v="ROB/NEW"/>
    <s v="ROB/NEW"/>
  </r>
  <r>
    <s v="None"/>
    <x v="15"/>
    <x v="189"/>
    <s v="TRC"/>
    <s v="ROB/NEW"/>
    <s v="ROB/NEW"/>
    <s v="ROB/NEW"/>
  </r>
  <r>
    <s v="None"/>
    <x v="15"/>
    <x v="190"/>
    <s v="TRC"/>
    <s v="ROB/NEW"/>
    <s v="ROB/NEW"/>
    <s v="ROB/NEW"/>
  </r>
  <r>
    <s v="None"/>
    <x v="15"/>
    <x v="191"/>
    <s v="TRC"/>
    <s v="ROB/NEW"/>
    <s v="ROB/NEW"/>
    <s v="ROB/NEW"/>
  </r>
  <r>
    <s v="None"/>
    <x v="15"/>
    <x v="192"/>
    <s v="TRC"/>
    <s v="ROB/NEW"/>
    <s v="ROB/NEW"/>
    <s v="ROB/NEW"/>
  </r>
  <r>
    <s v="None"/>
    <x v="15"/>
    <x v="193"/>
    <s v="TRC"/>
    <s v="ROB/NEW"/>
    <s v="ROB/NEW"/>
    <s v="ROB/NEW"/>
  </r>
  <r>
    <s v="None"/>
    <x v="15"/>
    <x v="194"/>
    <s v="TRC"/>
    <s v="ROB/NEW"/>
    <s v="ROB/NEW"/>
    <s v="ROB/NEW"/>
  </r>
  <r>
    <s v="None"/>
    <x v="15"/>
    <x v="195"/>
    <s v="TRC"/>
    <s v="ROB/NEW"/>
    <s v="ROB/NEW"/>
    <s v="ROB/NEW"/>
  </r>
  <r>
    <s v="None"/>
    <x v="15"/>
    <x v="196"/>
    <s v="TRC"/>
    <s v="RET"/>
    <s v="RET"/>
    <s v="RET"/>
  </r>
  <r>
    <s v="None"/>
    <x v="15"/>
    <x v="197"/>
    <s v="TRC"/>
    <s v="RET"/>
    <s v="RET"/>
    <s v="RET"/>
  </r>
  <r>
    <s v="None"/>
    <x v="15"/>
    <x v="198"/>
    <s v="TRC"/>
    <s v="ROB/NEW"/>
    <s v="ROB/NEW"/>
    <s v="ROB/NEW"/>
  </r>
  <r>
    <s v="None"/>
    <x v="15"/>
    <x v="199"/>
    <s v="TRC"/>
    <s v="ROB/NEW"/>
    <s v="ROB/NEW"/>
    <s v="ROB/NEW"/>
  </r>
  <r>
    <s v="None"/>
    <x v="15"/>
    <x v="200"/>
    <s v="TRC"/>
    <s v="ROB/NEW"/>
    <s v="ROB/NEW"/>
    <s v="ROB/NEW"/>
  </r>
  <r>
    <s v="None"/>
    <x v="15"/>
    <x v="201"/>
    <s v="TRC"/>
    <s v="ROB/NEW"/>
    <s v="ROB/NEW"/>
    <s v="ROB/NEW"/>
  </r>
  <r>
    <s v="None"/>
    <x v="15"/>
    <x v="202"/>
    <s v="TRC"/>
    <s v="RET"/>
    <s v="RET"/>
    <s v="RET"/>
  </r>
  <r>
    <s v="None"/>
    <x v="15"/>
    <x v="203"/>
    <s v="TRC"/>
    <s v="RET"/>
    <s v="RET"/>
    <s v="RET"/>
  </r>
  <r>
    <s v="None"/>
    <x v="15"/>
    <x v="204"/>
    <s v="TRC"/>
    <s v="ROB/NEW"/>
    <s v="ROB/NEW"/>
    <s v="ROB/NEW"/>
  </r>
  <r>
    <s v="None"/>
    <x v="15"/>
    <x v="205"/>
    <s v="TRC"/>
    <s v="ROB/NEW"/>
    <s v="ROB/NEW"/>
    <s v="ROB/NEW"/>
  </r>
  <r>
    <s v="None"/>
    <x v="15"/>
    <x v="206"/>
    <s v="TRC"/>
    <s v="ROB/NEW"/>
    <s v="ROB/NEW"/>
    <s v="ROB/NEW"/>
  </r>
  <r>
    <s v="None"/>
    <x v="15"/>
    <x v="207"/>
    <s v="TRC"/>
    <s v="ROB/NEW"/>
    <s v="ROB/NEW"/>
    <s v="ROB/NEW"/>
  </r>
  <r>
    <s v="None"/>
    <x v="15"/>
    <x v="208"/>
    <s v="TRC"/>
    <s v="ROB/NEW"/>
    <s v="ROB/NEW"/>
    <s v="ROB/NEW"/>
  </r>
  <r>
    <s v="None"/>
    <x v="15"/>
    <x v="209"/>
    <s v="TRC"/>
    <s v="ROB/NEW"/>
    <s v="ROB/NEW"/>
    <s v="ROB/NEW"/>
  </r>
  <r>
    <s v="None"/>
    <x v="15"/>
    <x v="210"/>
    <s v="TRC"/>
    <s v="ROB/NEW"/>
    <s v="ROB/NEW"/>
    <s v="ROB/NEW"/>
  </r>
  <r>
    <s v="None"/>
    <x v="15"/>
    <x v="211"/>
    <s v="TRC"/>
    <s v="ROB/NEW"/>
    <s v="ROB/NEW"/>
    <s v="ROB/NEW"/>
  </r>
  <r>
    <s v="None"/>
    <x v="15"/>
    <x v="212"/>
    <s v="TRC"/>
    <s v="ROB/NEW"/>
    <s v="ROB/NEW"/>
    <s v="ROB/NEW"/>
  </r>
  <r>
    <s v="None"/>
    <x v="15"/>
    <x v="213"/>
    <s v="TRC"/>
    <s v="ROB/NEW"/>
    <s v="ROB/NEW"/>
    <s v="ROB/NEW"/>
  </r>
  <r>
    <s v="None"/>
    <x v="15"/>
    <x v="214"/>
    <s v="TRC"/>
    <s v="ROB/NEW"/>
    <s v="ROB/NEW"/>
    <s v="ROB/NEW"/>
  </r>
  <r>
    <s v="None"/>
    <x v="15"/>
    <x v="215"/>
    <s v="TRC"/>
    <s v="ROB/NEW"/>
    <s v="ROB/NEW"/>
    <s v="ROB/NEW"/>
  </r>
  <r>
    <s v="None"/>
    <x v="15"/>
    <x v="216"/>
    <s v="TRC"/>
    <s v="ROB/NEW"/>
    <s v="ROB/NEW"/>
    <s v="ROB/NEW"/>
  </r>
  <r>
    <s v="None"/>
    <x v="15"/>
    <x v="217"/>
    <s v="TRC"/>
    <s v="ROB/NEW"/>
    <s v="ROB/NEW"/>
    <s v="ROB/NEW"/>
  </r>
  <r>
    <s v="None"/>
    <x v="15"/>
    <x v="218"/>
    <s v="TRC"/>
    <s v="ROB/NEW"/>
    <s v="ROB/NEW"/>
    <s v="ROB/NEW"/>
  </r>
  <r>
    <s v="None"/>
    <x v="15"/>
    <x v="219"/>
    <s v="TRC"/>
    <s v="ROB/NEW"/>
    <s v="ROB/NEW"/>
    <s v="ROB/NEW"/>
  </r>
  <r>
    <s v="None"/>
    <x v="15"/>
    <x v="220"/>
    <s v="TRC"/>
    <s v="ROB/NEW"/>
    <s v="ROB/NEW"/>
    <s v="ROB/NEW"/>
  </r>
  <r>
    <s v="None"/>
    <x v="15"/>
    <x v="221"/>
    <s v="TRC"/>
    <s v="ROB/NEW"/>
    <s v="ROB/NEW"/>
    <s v="ROB/NEW"/>
  </r>
  <r>
    <s v="None"/>
    <x v="15"/>
    <x v="222"/>
    <s v="TRC"/>
    <s v="RET"/>
    <s v="RET"/>
    <s v="RET"/>
  </r>
  <r>
    <s v="None"/>
    <x v="15"/>
    <x v="223"/>
    <s v="TRC"/>
    <s v="RET"/>
    <s v="RET"/>
    <s v="RET"/>
  </r>
  <r>
    <s v="None"/>
    <x v="15"/>
    <x v="224"/>
    <s v="TRC"/>
    <s v="RET"/>
    <s v="RET"/>
    <s v="RET"/>
  </r>
  <r>
    <s v="None"/>
    <x v="15"/>
    <x v="225"/>
    <s v="TRC"/>
    <s v="ROB/NEW"/>
    <s v="ROB/NEW"/>
    <s v="ROB/NEW"/>
  </r>
  <r>
    <s v="None"/>
    <x v="15"/>
    <x v="226"/>
    <s v="TRC"/>
    <s v="ROB/NEW"/>
    <s v="ROB/NEW"/>
    <s v="ROB/NEW"/>
  </r>
  <r>
    <s v="None"/>
    <x v="15"/>
    <x v="227"/>
    <s v="TRC"/>
    <s v="RET"/>
    <s v="RET"/>
    <s v="RET"/>
  </r>
  <r>
    <s v="None"/>
    <x v="15"/>
    <x v="228"/>
    <s v="TRC"/>
    <s v="RET"/>
    <s v="RET"/>
    <s v="RET"/>
  </r>
  <r>
    <s v="None"/>
    <x v="15"/>
    <x v="229"/>
    <s v="TRC"/>
    <s v="RET"/>
    <s v="RET"/>
    <s v="RET"/>
  </r>
  <r>
    <s v="None"/>
    <x v="15"/>
    <x v="230"/>
    <s v="TRC"/>
    <s v="ROB/NEW"/>
    <s v="ROB/NEW"/>
    <s v="ROB/NEW"/>
  </r>
  <r>
    <s v="None"/>
    <x v="15"/>
    <x v="231"/>
    <s v="TRC"/>
    <s v="ROB/NEW"/>
    <s v="ROB/NEW"/>
    <s v="ROB/NEW"/>
  </r>
  <r>
    <s v="None"/>
    <x v="15"/>
    <x v="232"/>
    <s v="TRC"/>
    <s v="RET"/>
    <s v="RET"/>
    <s v="RET"/>
  </r>
  <r>
    <s v="None"/>
    <x v="15"/>
    <x v="233"/>
    <s v="TRC"/>
    <s v="RET"/>
    <s v="RET"/>
    <s v="RET"/>
  </r>
  <r>
    <s v="None"/>
    <x v="15"/>
    <x v="234"/>
    <s v="TRC"/>
    <s v="RET"/>
    <s v="RET"/>
    <s v="RET"/>
  </r>
  <r>
    <s v="None"/>
    <x v="15"/>
    <x v="235"/>
    <s v="TRC"/>
    <s v="RET"/>
    <s v="RET"/>
    <s v="RET"/>
  </r>
  <r>
    <s v="None"/>
    <x v="15"/>
    <x v="236"/>
    <s v="TRC"/>
    <s v="ROB/NEW"/>
    <s v="ROB/NEW"/>
    <s v="ROB/NEW"/>
  </r>
  <r>
    <s v="None"/>
    <x v="15"/>
    <x v="237"/>
    <s v="TRC"/>
    <s v="RET"/>
    <s v="RET"/>
    <s v="RET"/>
  </r>
  <r>
    <s v="None"/>
    <x v="15"/>
    <x v="238"/>
    <s v="TRC"/>
    <s v="ROB/NEW"/>
    <s v="ROB/NEW"/>
    <s v="ROB/NEW"/>
  </r>
  <r>
    <s v="None"/>
    <x v="15"/>
    <x v="239"/>
    <s v="TRC"/>
    <s v="ROB/NEW"/>
    <s v="ROB/NEW"/>
    <s v="ROB/NEW"/>
  </r>
  <r>
    <s v="None"/>
    <x v="15"/>
    <x v="240"/>
    <s v="TRC"/>
    <s v="ROB/NEW"/>
    <s v="ROB/NEW"/>
    <s v="ROB/NEW"/>
  </r>
  <r>
    <s v="None"/>
    <x v="15"/>
    <x v="241"/>
    <s v="TRC"/>
    <s v="ROB/NEW"/>
    <s v="ROB/NEW"/>
    <s v="ROB/NEW"/>
  </r>
  <r>
    <s v="None"/>
    <x v="15"/>
    <x v="242"/>
    <s v="TRC"/>
    <s v="ROB/NEW"/>
    <s v="ROB/NEW"/>
    <s v="ROB/NEW"/>
  </r>
  <r>
    <s v="None"/>
    <x v="15"/>
    <x v="243"/>
    <s v="TRC"/>
    <s v="ROB/NEW"/>
    <s v="ROB/NEW"/>
    <s v="ROB/NEW"/>
  </r>
  <r>
    <s v="None"/>
    <x v="15"/>
    <x v="244"/>
    <s v="TRC"/>
    <s v="ROB/NEW"/>
    <s v="ROB/NEW"/>
    <s v="ROB/NEW"/>
  </r>
  <r>
    <s v="None"/>
    <x v="15"/>
    <x v="245"/>
    <s v="TRC"/>
    <s v="ROB/NEW"/>
    <s v="ROB/NEW"/>
    <s v="ROB/NEW"/>
  </r>
  <r>
    <s v="None"/>
    <x v="15"/>
    <x v="246"/>
    <s v="TRC"/>
    <s v="ROB/NEW"/>
    <s v="ROB/NEW"/>
    <s v="ROB/NEW"/>
  </r>
  <r>
    <s v="None"/>
    <x v="15"/>
    <x v="247"/>
    <s v="TRC"/>
    <s v="ROB/NEW"/>
    <s v="ROB/NEW"/>
    <s v="ROB/NEW"/>
  </r>
  <r>
    <s v="None"/>
    <x v="15"/>
    <x v="248"/>
    <s v="TRC"/>
    <s v="RET"/>
    <s v="RET"/>
    <s v="RET"/>
  </r>
  <r>
    <s v="None"/>
    <x v="15"/>
    <x v="249"/>
    <s v="TRC"/>
    <s v="RET"/>
    <s v="RET"/>
    <s v="RET"/>
  </r>
  <r>
    <s v="None"/>
    <x v="15"/>
    <x v="250"/>
    <s v="TRC"/>
    <s v="RET"/>
    <s v="RET"/>
    <s v="RET"/>
  </r>
  <r>
    <s v="None"/>
    <x v="15"/>
    <x v="251"/>
    <s v="TRC"/>
    <s v="ROB/NEW"/>
    <s v="ROB/NEW"/>
    <s v="ROB/NEW"/>
  </r>
  <r>
    <s v="None"/>
    <x v="15"/>
    <x v="252"/>
    <s v="TRC"/>
    <s v="ROB/NEW"/>
    <s v="ROB/NEW"/>
    <s v="ROB/NEW"/>
  </r>
  <r>
    <s v="None"/>
    <x v="15"/>
    <x v="253"/>
    <s v="TRC"/>
    <s v="ROB/NEW"/>
    <s v="ROB/NEW"/>
    <s v="ROB/NEW"/>
  </r>
  <r>
    <s v="None"/>
    <x v="15"/>
    <x v="254"/>
    <s v="TRC"/>
    <s v="ROB/NEW"/>
    <s v="ROB/NEW"/>
    <s v="ROB/NEW"/>
  </r>
  <r>
    <s v="None"/>
    <x v="15"/>
    <x v="255"/>
    <s v="TRC"/>
    <s v="ROB/NEW"/>
    <s v="ROB/NEW"/>
    <s v="ROB/NEW"/>
  </r>
  <r>
    <s v="None"/>
    <x v="15"/>
    <x v="256"/>
    <s v="TRC"/>
    <s v="ROB/NEW"/>
    <s v="ROB/NEW"/>
    <s v="ROB/NEW"/>
  </r>
  <r>
    <s v="None"/>
    <x v="15"/>
    <x v="257"/>
    <s v="TRC"/>
    <s v="ROB/NEW"/>
    <s v="ROB/NEW"/>
    <s v="ROB/NEW"/>
  </r>
  <r>
    <s v="None"/>
    <x v="15"/>
    <x v="258"/>
    <s v="TRC"/>
    <s v="ROB/NEW"/>
    <s v="ROB/NEW"/>
    <s v="ROB/NEW"/>
  </r>
  <r>
    <s v="None"/>
    <x v="15"/>
    <x v="259"/>
    <s v="TRC"/>
    <s v="ROB/NEW"/>
    <s v="ROB/NEW"/>
    <s v="ROB/NEW"/>
  </r>
  <r>
    <s v="None"/>
    <x v="15"/>
    <x v="260"/>
    <s v="TRC"/>
    <s v="ROB/NEW"/>
    <s v="ROB/NEW"/>
    <s v="ROB/NEW"/>
  </r>
  <r>
    <s v="None"/>
    <x v="15"/>
    <x v="261"/>
    <s v="TRC"/>
    <s v="RET"/>
    <s v="RET"/>
    <s v="RET"/>
  </r>
  <r>
    <s v="None"/>
    <x v="15"/>
    <x v="262"/>
    <s v="TRC"/>
    <s v="ROB/NEW"/>
    <s v="ROB/NEW"/>
    <s v="ROB/NEW"/>
  </r>
  <r>
    <s v="None"/>
    <x v="15"/>
    <x v="263"/>
    <s v="TRC"/>
    <s v="ROB/NEW"/>
    <s v="ROB/NEW"/>
    <s v="ROB/NEW"/>
  </r>
  <r>
    <s v="None"/>
    <x v="15"/>
    <x v="264"/>
    <s v="TRC"/>
    <s v="ROB/NEW"/>
    <s v="ROB/NEW"/>
    <s v="ROB/NEW"/>
  </r>
  <r>
    <s v="None"/>
    <x v="15"/>
    <x v="265"/>
    <s v="TRC"/>
    <s v="ROB/NEW"/>
    <s v="ROB/NEW"/>
    <s v="ROB/NEW"/>
  </r>
  <r>
    <s v="None"/>
    <x v="15"/>
    <x v="266"/>
    <s v="TRC"/>
    <s v="ROB/NEW"/>
    <s v="ROB/NEW"/>
    <s v="ROB/NEW"/>
  </r>
  <r>
    <s v="None"/>
    <x v="15"/>
    <x v="267"/>
    <s v="TRC"/>
    <s v="ROB/NEW"/>
    <s v="ROB/NEW"/>
    <s v="ROB/NEW"/>
  </r>
  <r>
    <s v="None"/>
    <x v="15"/>
    <x v="268"/>
    <s v="TRC"/>
    <s v="ROB/NEW"/>
    <s v="ROB/NEW"/>
    <s v="ROB/NEW"/>
  </r>
  <r>
    <s v="None"/>
    <x v="15"/>
    <x v="269"/>
    <s v="TRC"/>
    <s v="ROB/NEW"/>
    <s v="ROB/NEW"/>
    <s v="ROB/NEW"/>
  </r>
  <r>
    <s v="None"/>
    <x v="15"/>
    <x v="270"/>
    <s v="TRC"/>
    <s v="ROB/NEW"/>
    <s v="ROB/NEW"/>
    <s v="ROB/NEW"/>
  </r>
  <r>
    <s v="None"/>
    <x v="15"/>
    <x v="271"/>
    <s v="TRC"/>
    <s v="ROB/NEW"/>
    <s v="ROB/NEW"/>
    <s v="ROB/NEW"/>
  </r>
  <r>
    <s v="None"/>
    <x v="15"/>
    <x v="272"/>
    <s v="TRC"/>
    <s v="ROB/NEW"/>
    <s v="ROB/NEW"/>
    <s v="ROB/NEW"/>
  </r>
  <r>
    <s v="None"/>
    <x v="15"/>
    <x v="273"/>
    <s v="TRC"/>
    <s v="ROB/NEW"/>
    <s v="ROB/NEW"/>
    <s v="ROB/NEW"/>
  </r>
  <r>
    <s v="None"/>
    <x v="15"/>
    <x v="274"/>
    <s v="TRC"/>
    <s v="ROB/NEW"/>
    <s v="ROB/NEW"/>
    <s v="ROB/NEW"/>
  </r>
  <r>
    <s v="None"/>
    <x v="15"/>
    <x v="275"/>
    <s v="TRC"/>
    <s v="ROB/NEW"/>
    <s v="ROB/NEW"/>
    <s v="ROB/NEW"/>
  </r>
  <r>
    <s v="None"/>
    <x v="15"/>
    <x v="276"/>
    <s v="TRC"/>
    <s v="ROB/NEW"/>
    <s v="ROB/NEW"/>
    <s v="ROB/NEW"/>
  </r>
  <r>
    <s v="None"/>
    <x v="15"/>
    <x v="277"/>
    <s v="TRC"/>
    <s v="ROB/NEW"/>
    <s v="ROB/NEW"/>
    <s v="ROB/NEW"/>
  </r>
  <r>
    <s v="None"/>
    <x v="15"/>
    <x v="278"/>
    <s v="TRC"/>
    <s v="ROB/NEW"/>
    <s v="ROB/NEW"/>
    <s v="ROB/NEW"/>
  </r>
  <r>
    <s v="None"/>
    <x v="15"/>
    <x v="279"/>
    <s v="TRC"/>
    <s v="ROB/NEW"/>
    <s v="ROB/NEW"/>
    <s v="ROB/NEW"/>
  </r>
  <r>
    <s v="None"/>
    <x v="15"/>
    <x v="280"/>
    <s v="TRC"/>
    <s v="ROB/NEW"/>
    <s v="ROB/NEW"/>
    <s v="ROB/NEW"/>
  </r>
  <r>
    <s v="None"/>
    <x v="15"/>
    <x v="281"/>
    <s v="TRC"/>
    <s v="ROB/NEW"/>
    <s v="ROB/NEW"/>
    <s v="ROB/NEW"/>
  </r>
  <r>
    <s v="None"/>
    <x v="15"/>
    <x v="282"/>
    <s v="TRC"/>
    <s v="ROB/NEW"/>
    <s v="ROB/NEW"/>
    <s v="ROB/NEW"/>
  </r>
  <r>
    <s v="None"/>
    <x v="15"/>
    <x v="283"/>
    <s v="TRC"/>
    <s v="ROB/NEW"/>
    <s v="ROB/NEW"/>
    <s v="ROB/NEW"/>
  </r>
  <r>
    <s v="None"/>
    <x v="15"/>
    <x v="284"/>
    <s v="TRC"/>
    <s v="ROB/NEW"/>
    <s v="ROB/NEW"/>
    <s v="ROB/NEW"/>
  </r>
  <r>
    <s v="None"/>
    <x v="15"/>
    <x v="285"/>
    <s v="TRC"/>
    <s v="ROB/NEW"/>
    <s v="ROB/NEW"/>
    <s v="ROB/NEW"/>
  </r>
  <r>
    <s v="None"/>
    <x v="15"/>
    <x v="286"/>
    <s v="TRC"/>
    <s v="ROB/NEW"/>
    <s v="ROB/NEW"/>
    <s v="ROB/NEW"/>
  </r>
  <r>
    <s v="None"/>
    <x v="15"/>
    <x v="287"/>
    <s v="TRC"/>
    <s v="ROB/NEW"/>
    <s v="ROB/NEW"/>
    <s v="ROB/NEW"/>
  </r>
  <r>
    <s v="None"/>
    <x v="15"/>
    <x v="288"/>
    <s v="TRC"/>
    <s v="ROB/NEW"/>
    <s v="ROB/NEW"/>
    <s v="ROB/NEW"/>
  </r>
  <r>
    <s v="None"/>
    <x v="15"/>
    <x v="289"/>
    <s v="TRC"/>
    <s v="ROB/NEW"/>
    <s v="ROB/NEW"/>
    <s v="ROB/NEW"/>
  </r>
  <r>
    <s v="None"/>
    <x v="15"/>
    <x v="290"/>
    <s v="TRC"/>
    <s v="RET"/>
    <s v="RET"/>
    <s v="RET"/>
  </r>
  <r>
    <s v="None"/>
    <x v="15"/>
    <x v="291"/>
    <s v="TRC"/>
    <s v="RET"/>
    <s v="RET"/>
    <s v="RET"/>
  </r>
  <r>
    <s v="None"/>
    <x v="15"/>
    <x v="292"/>
    <s v="TRC"/>
    <s v="RET"/>
    <s v="RET"/>
    <s v="RET"/>
  </r>
  <r>
    <s v="None"/>
    <x v="15"/>
    <x v="293"/>
    <s v="TRC"/>
    <s v="RET"/>
    <s v="RET"/>
    <s v="RET"/>
  </r>
  <r>
    <s v="None"/>
    <x v="15"/>
    <x v="294"/>
    <s v="TRC"/>
    <s v="ROB/NEW"/>
    <s v="ROB/NEW"/>
    <s v="ROB/NEW"/>
  </r>
  <r>
    <s v="None"/>
    <x v="16"/>
    <x v="0"/>
    <s v="TRC"/>
    <s v="BNI Cooking and Laundry"/>
    <s v="BNI Cooking and Laundry"/>
    <s v="BNI Cooking and Laundry"/>
  </r>
  <r>
    <s v="None"/>
    <x v="16"/>
    <x v="1"/>
    <s v="TRC"/>
    <s v="Res Lighting"/>
    <s v="Res Lighting"/>
    <s v="Res Lighting"/>
  </r>
  <r>
    <s v="None"/>
    <x v="16"/>
    <x v="2"/>
    <s v="TRC"/>
    <s v="Res Lighting"/>
    <s v="Res Lighting"/>
    <s v="Res Lighting"/>
  </r>
  <r>
    <s v="None"/>
    <x v="16"/>
    <x v="3"/>
    <s v="TRC"/>
    <s v="Res Lighting"/>
    <s v="Res Lighting"/>
    <s v="Res Lighting"/>
  </r>
  <r>
    <s v="None"/>
    <x v="16"/>
    <x v="4"/>
    <s v="TRC"/>
    <s v="Res Lighting"/>
    <s v="Res Lighting"/>
    <s v="Res Lighting"/>
  </r>
  <r>
    <s v="None"/>
    <x v="16"/>
    <x v="5"/>
    <s v="TRC"/>
    <s v="Res Lighting"/>
    <s v="Res Lighting"/>
    <s v="Res Lighting"/>
  </r>
  <r>
    <s v="None"/>
    <x v="16"/>
    <x v="6"/>
    <s v="TRC"/>
    <s v="Res Lighting"/>
    <s v="Res Lighting"/>
    <s v="Res Lighting"/>
  </r>
  <r>
    <s v="None"/>
    <x v="16"/>
    <x v="7"/>
    <s v="TRC"/>
    <s v="Res Lighting"/>
    <s v="Res Lighting"/>
    <s v="Res Lighting"/>
  </r>
  <r>
    <s v="None"/>
    <x v="16"/>
    <x v="8"/>
    <s v="TRC"/>
    <s v="Res Lighting"/>
    <s v="Res Lighting"/>
    <s v="Res Lighting"/>
  </r>
  <r>
    <s v="None"/>
    <x v="16"/>
    <x v="9"/>
    <s v="TRC"/>
    <s v="Res Lighting"/>
    <s v="Res Lighting"/>
    <s v="Res Lighting"/>
  </r>
  <r>
    <s v="None"/>
    <x v="16"/>
    <x v="10"/>
    <s v="TRC"/>
    <s v="Res Lighting"/>
    <s v="Res Lighting"/>
    <s v="Res Lighting"/>
  </r>
  <r>
    <s v="None"/>
    <x v="16"/>
    <x v="11"/>
    <s v="TRC"/>
    <s v="Res Lighting"/>
    <s v="Res Lighting"/>
    <s v="Res Lighting"/>
  </r>
  <r>
    <s v="None"/>
    <x v="16"/>
    <x v="12"/>
    <s v="TRC"/>
    <s v="Res Lighting"/>
    <s v="Res Lighting"/>
    <s v="Res Lighting"/>
  </r>
  <r>
    <s v="None"/>
    <x v="16"/>
    <x v="13"/>
    <s v="TRC"/>
    <s v="Res Lighting"/>
    <s v="Res Lighting"/>
    <s v="Res Lighting"/>
  </r>
  <r>
    <s v="None"/>
    <x v="16"/>
    <x v="14"/>
    <s v="TRC"/>
    <s v="Res Lighting"/>
    <s v="Res Lighting"/>
    <s v="Res Lighting"/>
  </r>
  <r>
    <s v="None"/>
    <x v="16"/>
    <x v="15"/>
    <s v="TRC"/>
    <s v="Res Lighting"/>
    <s v="Res Lighting"/>
    <s v="Res Lighting"/>
  </r>
  <r>
    <s v="None"/>
    <x v="16"/>
    <x v="16"/>
    <s v="TRC"/>
    <s v="Res Lighting"/>
    <s v="Res Lighting"/>
    <s v="Res Lighting"/>
  </r>
  <r>
    <s v="None"/>
    <x v="16"/>
    <x v="17"/>
    <s v="TRC"/>
    <s v="Res Lighting"/>
    <s v="Res Lighting"/>
    <s v="Res Lighting"/>
  </r>
  <r>
    <s v="None"/>
    <x v="16"/>
    <x v="18"/>
    <s v="TRC"/>
    <s v="Res Lighting"/>
    <s v="Res Lighting"/>
    <s v="Res Lighting"/>
  </r>
  <r>
    <s v="None"/>
    <x v="16"/>
    <x v="19"/>
    <s v="TRC"/>
    <s v="Res Lighting"/>
    <s v="Res Lighting"/>
    <s v="Res Lighting"/>
  </r>
  <r>
    <s v="None"/>
    <x v="16"/>
    <x v="20"/>
    <s v="TRC"/>
    <s v="Res Lighting"/>
    <s v="Res Lighting"/>
    <s v="Res Lighting"/>
  </r>
  <r>
    <s v="None"/>
    <x v="16"/>
    <x v="21"/>
    <s v="TRC"/>
    <s v="Res Lighting"/>
    <s v="Res Lighting"/>
    <s v="Res Lighting"/>
  </r>
  <r>
    <s v="None"/>
    <x v="16"/>
    <x v="22"/>
    <s v="TRC"/>
    <s v="Res Lighting"/>
    <s v="Res Lighting"/>
    <s v="Res Lighting"/>
  </r>
  <r>
    <s v="None"/>
    <x v="16"/>
    <x v="23"/>
    <s v="TRC"/>
    <s v="Res Lighting"/>
    <s v="Res Lighting"/>
    <s v="Res Lighting"/>
  </r>
  <r>
    <s v="None"/>
    <x v="16"/>
    <x v="24"/>
    <s v="TRC"/>
    <s v="Res Lighting"/>
    <s v="Res Lighting"/>
    <s v="Res Lighting"/>
  </r>
  <r>
    <s v="None"/>
    <x v="16"/>
    <x v="25"/>
    <s v="TRC"/>
    <s v="Res Lighting"/>
    <s v="Res Lighting"/>
    <s v="Res Lighting"/>
  </r>
  <r>
    <s v="None"/>
    <x v="16"/>
    <x v="26"/>
    <s v="TRC"/>
    <s v="Res Lighting"/>
    <s v="Res Lighting"/>
    <s v="Res Lighting"/>
  </r>
  <r>
    <s v="None"/>
    <x v="16"/>
    <x v="27"/>
    <s v="TRC"/>
    <s v="BNI Lighting"/>
    <s v="BNI Lighting"/>
    <s v="BNI Lighting"/>
  </r>
  <r>
    <s v="None"/>
    <x v="16"/>
    <x v="28"/>
    <s v="TRC"/>
    <s v="BNI Process"/>
    <s v="BNI Process"/>
    <s v="BNI Process"/>
  </r>
  <r>
    <s v="None"/>
    <x v="16"/>
    <x v="29"/>
    <s v="TRC"/>
    <s v="Res Other"/>
    <s v="Res Other"/>
    <s v="Res Other"/>
  </r>
  <r>
    <s v="None"/>
    <x v="16"/>
    <x v="30"/>
    <s v="TRC"/>
    <s v="Res Heating, Ventilation and Air-Conditioning "/>
    <s v="Res Heating, Ventilation and Air-Conditioning "/>
    <s v="Res Heating, Ventilation and Air-Conditioning "/>
  </r>
  <r>
    <s v="None"/>
    <x v="16"/>
    <x v="31"/>
    <s v="TRC"/>
    <s v="BNI Lighting"/>
    <s v="BNI Lighting"/>
    <s v="BNI Lighting"/>
  </r>
  <r>
    <s v="None"/>
    <x v="16"/>
    <x v="32"/>
    <s v="TRC"/>
    <s v="BNI Cooking and Laundry"/>
    <s v="BNI Cooking and Laundry"/>
    <s v="BNI Cooking and Laundry"/>
  </r>
  <r>
    <s v="None"/>
    <x v="16"/>
    <x v="33"/>
    <s v="TRC"/>
    <s v="BNI Cooking and Laundry"/>
    <s v="BNI Cooking and Laundry"/>
    <s v="BNI Cooking and Laundry"/>
  </r>
  <r>
    <s v="None"/>
    <x v="16"/>
    <x v="34"/>
    <s v="TRC"/>
    <s v="BNI Process"/>
    <s v="BNI Process"/>
    <s v="BNI Process"/>
  </r>
  <r>
    <s v="None"/>
    <x v="16"/>
    <x v="35"/>
    <s v="TRC"/>
    <s v="Res Other"/>
    <s v="Res Other"/>
    <s v="Res Other"/>
  </r>
  <r>
    <s v="None"/>
    <x v="16"/>
    <x v="36"/>
    <s v="TRC"/>
    <s v="Res Other"/>
    <s v="Res Other"/>
    <s v="Res Other"/>
  </r>
  <r>
    <s v="None"/>
    <x v="16"/>
    <x v="37"/>
    <s v="TRC"/>
    <s v="Res Heating, Ventilation and Air-Conditioning "/>
    <s v="Res Heating, Ventilation and Air-Conditioning "/>
    <s v="Res Heating, Ventilation and Air-Conditioning "/>
  </r>
  <r>
    <s v="None"/>
    <x v="16"/>
    <x v="38"/>
    <s v="TRC"/>
    <s v="Res Other"/>
    <s v="Res Other"/>
    <s v="Res Other"/>
  </r>
  <r>
    <s v="None"/>
    <x v="16"/>
    <x v="39"/>
    <s v="TRC"/>
    <s v="Res Heating, Ventilation and Air-Conditioning "/>
    <s v="Res Heating, Ventilation and Air-Conditioning "/>
    <s v="Res Heating, Ventilation and Air-Conditioning "/>
  </r>
  <r>
    <s v="None"/>
    <x v="16"/>
    <x v="40"/>
    <s v="TRC"/>
    <s v="BNI HVAC"/>
    <s v="BNI HVAC"/>
    <s v="BNI HVAC"/>
  </r>
  <r>
    <s v="None"/>
    <x v="16"/>
    <x v="41"/>
    <s v="TRC"/>
    <s v="BNI HVAC"/>
    <s v="BNI HVAC"/>
    <s v="BNI HVAC"/>
  </r>
  <r>
    <s v="None"/>
    <x v="16"/>
    <x v="42"/>
    <s v="TRC"/>
    <s v="BNI HVAC"/>
    <s v="BNI HVAC"/>
    <s v="BNI HVAC"/>
  </r>
  <r>
    <s v="None"/>
    <x v="16"/>
    <x v="43"/>
    <s v="TRC"/>
    <s v="Res Other"/>
    <s v="Res Other"/>
    <s v="Res Other"/>
  </r>
  <r>
    <s v="None"/>
    <x v="16"/>
    <x v="44"/>
    <s v="TRC"/>
    <s v="BNI Other"/>
    <s v="BNI Other"/>
    <s v="BNI Other"/>
  </r>
  <r>
    <s v="None"/>
    <x v="16"/>
    <x v="45"/>
    <s v="TRC"/>
    <s v="BNI Process"/>
    <s v="BNI Process"/>
    <s v="BNI Process"/>
  </r>
  <r>
    <s v="None"/>
    <x v="16"/>
    <x v="46"/>
    <s v="TRC"/>
    <s v="BNI Process"/>
    <s v="BNI Process"/>
    <s v="BNI Process"/>
  </r>
  <r>
    <s v="None"/>
    <x v="16"/>
    <x v="47"/>
    <s v="TRC"/>
    <s v="BNI Lighting"/>
    <s v="BNI Lighting"/>
    <s v="BNI Lighting"/>
  </r>
  <r>
    <s v="None"/>
    <x v="16"/>
    <x v="48"/>
    <s v="TRC"/>
    <s v="BNI Lighting"/>
    <s v="BNI Lighting"/>
    <s v="BNI Lighting"/>
  </r>
  <r>
    <s v="None"/>
    <x v="16"/>
    <x v="49"/>
    <s v="TRC"/>
    <s v="BNI Lighting"/>
    <s v="BNI Lighting"/>
    <s v="BNI Lighting"/>
  </r>
  <r>
    <s v="None"/>
    <x v="16"/>
    <x v="50"/>
    <s v="TRC"/>
    <s v="Res Other"/>
    <s v="Res Other"/>
    <s v="Res Other"/>
  </r>
  <r>
    <s v="None"/>
    <x v="16"/>
    <x v="51"/>
    <s v="TRC"/>
    <s v="Res Other"/>
    <s v="Res Other"/>
    <s v="Res Other"/>
  </r>
  <r>
    <s v="None"/>
    <x v="16"/>
    <x v="52"/>
    <s v="TRC"/>
    <s v="Res Other"/>
    <s v="Res Other"/>
    <s v="Res Other"/>
  </r>
  <r>
    <s v="None"/>
    <x v="16"/>
    <x v="53"/>
    <s v="TRC"/>
    <s v="Res Other"/>
    <s v="Res Other"/>
    <s v="Res Other"/>
  </r>
  <r>
    <s v="None"/>
    <x v="16"/>
    <x v="54"/>
    <s v="TRC"/>
    <s v="Res Other"/>
    <s v="Res Other"/>
    <s v="Res Other"/>
  </r>
  <r>
    <s v="None"/>
    <x v="16"/>
    <x v="55"/>
    <s v="TRC"/>
    <s v="BNI Refrigeration"/>
    <s v="BNI Refrigeration"/>
    <s v="BNI Refrigeration"/>
  </r>
  <r>
    <s v="None"/>
    <x v="16"/>
    <x v="56"/>
    <s v="TRC"/>
    <s v="BNI Process"/>
    <s v="BNI Process"/>
    <s v="BNI Process"/>
  </r>
  <r>
    <s v="None"/>
    <x v="16"/>
    <x v="57"/>
    <s v="TRC"/>
    <s v="BNI Lighting"/>
    <s v="BNI Lighting"/>
    <s v="BNI Lighting"/>
  </r>
  <r>
    <s v="None"/>
    <x v="16"/>
    <x v="58"/>
    <s v="TRC"/>
    <s v="BNI Lighting"/>
    <s v="BNI Lighting"/>
    <s v="BNI Lighting"/>
  </r>
  <r>
    <s v="None"/>
    <x v="16"/>
    <x v="59"/>
    <s v="TRC"/>
    <s v="BNI Lighting"/>
    <s v="BNI Lighting"/>
    <s v="BNI Lighting"/>
  </r>
  <r>
    <s v="None"/>
    <x v="16"/>
    <x v="60"/>
    <s v="TRC"/>
    <s v="Res Domestic Hot Water (DHW) "/>
    <s v="Res Domestic Hot Water (DHW) "/>
    <s v="Res Domestic Hot Water (DHW) "/>
  </r>
  <r>
    <s v="None"/>
    <x v="16"/>
    <x v="61"/>
    <s v="TRC"/>
    <s v="Res Domestic Hot Water (DHW) "/>
    <s v="Res Domestic Hot Water (DHW) "/>
    <s v="Res Domestic Hot Water (DHW) "/>
  </r>
  <r>
    <s v="None"/>
    <x v="16"/>
    <x v="62"/>
    <s v="TRC"/>
    <s v="Res Domestic Hot Water (DHW) "/>
    <s v="Res Domestic Hot Water (DHW) "/>
    <s v="Res Domestic Hot Water (DHW) "/>
  </r>
  <r>
    <s v="None"/>
    <x v="16"/>
    <x v="63"/>
    <s v="TRC"/>
    <s v="BNI HVAC"/>
    <s v="BNI HVAC"/>
    <s v="BNI HVAC"/>
  </r>
  <r>
    <s v="None"/>
    <x v="16"/>
    <x v="64"/>
    <s v="TRC"/>
    <s v="BNI Refrigeration"/>
    <s v="BNI Refrigeration"/>
    <s v="BNI Refrigeration"/>
  </r>
  <r>
    <s v="None"/>
    <x v="16"/>
    <x v="65"/>
    <s v="TRC"/>
    <s v="BNI Refrigeration"/>
    <s v="BNI Refrigeration"/>
    <s v="BNI Refrigeration"/>
  </r>
  <r>
    <s v="None"/>
    <x v="16"/>
    <x v="66"/>
    <s v="TRC"/>
    <s v="Res Heating, Ventilation and Air-Conditioning "/>
    <s v="Res Heating, Ventilation and Air-Conditioning "/>
    <s v="Res Heating, Ventilation and Air-Conditioning "/>
  </r>
  <r>
    <s v="None"/>
    <x v="16"/>
    <x v="67"/>
    <s v="TRC"/>
    <s v="Res Other"/>
    <s v="Res Other"/>
    <s v="Res Other"/>
  </r>
  <r>
    <s v="None"/>
    <x v="16"/>
    <x v="68"/>
    <s v="TRC"/>
    <s v="Res Refrigeration"/>
    <s v="Res Refrigeration"/>
    <s v="Res Refrigeration"/>
  </r>
  <r>
    <s v="None"/>
    <x v="16"/>
    <x v="69"/>
    <s v="TRC"/>
    <s v="BNI Cooking and Laundry"/>
    <s v="BNI Cooking and Laundry"/>
    <s v="BNI Cooking and Laundry"/>
  </r>
  <r>
    <s v="None"/>
    <x v="16"/>
    <x v="70"/>
    <s v="TRC"/>
    <s v="BNI Cooking and Laundry"/>
    <s v="BNI Cooking and Laundry"/>
    <s v="BNI Cooking and Laundry"/>
  </r>
  <r>
    <s v="None"/>
    <x v="16"/>
    <x v="71"/>
    <s v="TRC"/>
    <s v="BNI Cooking and Laundry"/>
    <s v="BNI Cooking and Laundry"/>
    <s v="BNI Cooking and Laundry"/>
  </r>
  <r>
    <s v="None"/>
    <x v="16"/>
    <x v="72"/>
    <s v="TRC"/>
    <s v="BNI Cooking and Laundry"/>
    <s v="BNI Cooking and Laundry"/>
    <s v="BNI Cooking and Laundry"/>
  </r>
  <r>
    <s v="None"/>
    <x v="16"/>
    <x v="73"/>
    <s v="TRC"/>
    <s v="BNI Cooking and Laundry"/>
    <s v="BNI Cooking and Laundry"/>
    <s v="BNI Cooking and Laundry"/>
  </r>
  <r>
    <s v="None"/>
    <x v="16"/>
    <x v="74"/>
    <s v="TRC"/>
    <s v="BNI Cooking and Laundry"/>
    <s v="BNI Cooking and Laundry"/>
    <s v="BNI Cooking and Laundry"/>
  </r>
  <r>
    <s v="None"/>
    <x v="16"/>
    <x v="75"/>
    <s v="TRC"/>
    <s v="BNI Cooking and Laundry"/>
    <s v="BNI Cooking and Laundry"/>
    <s v="BNI Cooking and Laundry"/>
  </r>
  <r>
    <s v="None"/>
    <x v="16"/>
    <x v="76"/>
    <s v="TRC"/>
    <s v="BNI Cooking and Laundry"/>
    <s v="BNI Cooking and Laundry"/>
    <s v="BNI Cooking and Laundry"/>
  </r>
  <r>
    <s v="None"/>
    <x v="16"/>
    <x v="77"/>
    <s v="TRC"/>
    <s v="BNI Domestic Hot Water (DHW)"/>
    <s v="BNI Domestic Hot Water (DHW)"/>
    <s v="BNI Domestic Hot Water (DHW)"/>
  </r>
  <r>
    <s v="None"/>
    <x v="16"/>
    <x v="78"/>
    <s v="TRC"/>
    <s v="BNI Energy Management"/>
    <s v="BNI Energy Management"/>
    <s v="BNI Energy Management"/>
  </r>
  <r>
    <s v="None"/>
    <x v="16"/>
    <x v="79"/>
    <s v="TRC"/>
    <s v="Res Other"/>
    <s v="Res Other"/>
    <s v="Res Other"/>
  </r>
  <r>
    <s v="None"/>
    <x v="16"/>
    <x v="80"/>
    <s v="TRC"/>
    <s v="BNI Process"/>
    <s v="BNI Process"/>
    <s v="BNI Process"/>
  </r>
  <r>
    <s v="None"/>
    <x v="16"/>
    <x v="81"/>
    <s v="TRC"/>
    <s v="BNI Process"/>
    <s v="BNI Process"/>
    <s v="BNI Process"/>
  </r>
  <r>
    <s v="None"/>
    <x v="16"/>
    <x v="82"/>
    <s v="TRC"/>
    <s v="BNI Cooking and Laundry"/>
    <s v="BNI Cooking and Laundry"/>
    <s v="BNI Cooking and Laundry"/>
  </r>
  <r>
    <s v="None"/>
    <x v="16"/>
    <x v="83"/>
    <s v="TRC"/>
    <s v="BNI Refrigeration"/>
    <s v="BNI Refrigeration"/>
    <s v="BNI Refrigeration"/>
  </r>
  <r>
    <s v="None"/>
    <x v="16"/>
    <x v="84"/>
    <s v="TRC"/>
    <s v="Res Domestic Hot Water (DHW) "/>
    <s v="Res Domestic Hot Water (DHW) "/>
    <s v="Res Domestic Hot Water (DHW) "/>
  </r>
  <r>
    <s v="None"/>
    <x v="16"/>
    <x v="85"/>
    <s v="TRC"/>
    <s v="Res Domestic Hot Water (DHW) "/>
    <s v="Res Domestic Hot Water (DHW) "/>
    <s v="Res Domestic Hot Water (DHW) "/>
  </r>
  <r>
    <s v="None"/>
    <x v="16"/>
    <x v="86"/>
    <s v="TRC"/>
    <s v="BNI Lighting"/>
    <s v="BNI Lighting"/>
    <s v="BNI Lighting"/>
  </r>
  <r>
    <s v="None"/>
    <x v="16"/>
    <x v="87"/>
    <s v="TRC"/>
    <s v="BNI Lighting"/>
    <s v="BNI Lighting"/>
    <s v="BNI Lighting"/>
  </r>
  <r>
    <s v="None"/>
    <x v="16"/>
    <x v="88"/>
    <s v="TRC"/>
    <s v="BNI Lighting"/>
    <s v="BNI Lighting"/>
    <s v="BNI Lighting"/>
  </r>
  <r>
    <s v="None"/>
    <x v="16"/>
    <x v="89"/>
    <s v="TRC"/>
    <s v="BNI Lighting"/>
    <s v="BNI Lighting"/>
    <s v="BNI Lighting"/>
  </r>
  <r>
    <s v="None"/>
    <x v="16"/>
    <x v="90"/>
    <s v="TRC"/>
    <s v="BNI Lighting"/>
    <s v="BNI Lighting"/>
    <s v="BNI Lighting"/>
  </r>
  <r>
    <s v="None"/>
    <x v="16"/>
    <x v="91"/>
    <s v="TRC"/>
    <s v="BNI Lighting"/>
    <s v="BNI Lighting"/>
    <s v="BNI Lighting"/>
  </r>
  <r>
    <s v="None"/>
    <x v="16"/>
    <x v="92"/>
    <s v="TRC"/>
    <s v="Res Refrigeration"/>
    <s v="Res Refrigeration"/>
    <s v="Res Refrigeration"/>
  </r>
  <r>
    <s v="None"/>
    <x v="16"/>
    <x v="93"/>
    <s v="TRC"/>
    <s v="Res Refrigeration"/>
    <s v="Res Refrigeration"/>
    <s v="Res Refrigeration"/>
  </r>
  <r>
    <s v="None"/>
    <x v="16"/>
    <x v="94"/>
    <s v="TRC"/>
    <s v="Res Refrigeration"/>
    <s v="Res Refrigeration"/>
    <s v="Res Refrigeration"/>
  </r>
  <r>
    <s v="None"/>
    <x v="16"/>
    <x v="95"/>
    <s v="TRC"/>
    <s v="Res Refrigeration"/>
    <s v="Res Refrigeration"/>
    <s v="Res Refrigeration"/>
  </r>
  <r>
    <s v="None"/>
    <x v="16"/>
    <x v="96"/>
    <s v="TRC"/>
    <s v="Res Refrigeration"/>
    <s v="Res Refrigeration"/>
    <s v="Res Refrigeration"/>
  </r>
  <r>
    <s v="None"/>
    <x v="16"/>
    <x v="97"/>
    <s v="TRC"/>
    <s v="BNI Lighting"/>
    <s v="BNI Lighting"/>
    <s v="BNI Lighting"/>
  </r>
  <r>
    <s v="None"/>
    <x v="16"/>
    <x v="98"/>
    <s v="TRC"/>
    <s v="BNI Lighting"/>
    <s v="BNI Lighting"/>
    <s v="BNI Lighting"/>
  </r>
  <r>
    <s v="None"/>
    <x v="16"/>
    <x v="99"/>
    <s v="TRC"/>
    <s v="BNI Cooking and Laundry"/>
    <s v="BNI Cooking and Laundry"/>
    <s v="BNI Cooking and Laundry"/>
  </r>
  <r>
    <s v="None"/>
    <x v="16"/>
    <x v="100"/>
    <s v="TRC"/>
    <s v="BNI Cooking and Laundry"/>
    <s v="BNI Cooking and Laundry"/>
    <s v="BNI Cooking and Laundry"/>
  </r>
  <r>
    <s v="None"/>
    <x v="16"/>
    <x v="101"/>
    <s v="TRC"/>
    <s v="BNI Cooking and Laundry"/>
    <s v="BNI Cooking and Laundry"/>
    <s v="BNI Cooking and Laundry"/>
  </r>
  <r>
    <s v="None"/>
    <x v="16"/>
    <x v="102"/>
    <s v="TRC"/>
    <s v="BNI HVAC"/>
    <s v="BNI HVAC"/>
    <s v="BNI HVAC"/>
  </r>
  <r>
    <s v="None"/>
    <x v="16"/>
    <x v="103"/>
    <s v="TRC"/>
    <s v="BNI HVAC"/>
    <s v="BNI HVAC"/>
    <s v="BNI HVAC"/>
  </r>
  <r>
    <s v="None"/>
    <x v="16"/>
    <x v="104"/>
    <s v="TRC"/>
    <s v="Res Heating, Ventilation and Air-Conditioning "/>
    <s v="Res Heating, Ventilation and Air-Conditioning "/>
    <s v="Res Heating, Ventilation and Air-Conditioning "/>
  </r>
  <r>
    <s v="None"/>
    <x v="16"/>
    <x v="105"/>
    <s v="TRC"/>
    <s v="BNI Cooking and Laundry"/>
    <s v="BNI Cooking and Laundry"/>
    <s v="BNI Cooking and Laundry"/>
  </r>
  <r>
    <s v="None"/>
    <x v="16"/>
    <x v="106"/>
    <s v="TRC"/>
    <s v="Res Other"/>
    <s v="Res Other"/>
    <s v="Res Other"/>
  </r>
  <r>
    <s v="None"/>
    <x v="16"/>
    <x v="107"/>
    <s v="TRC"/>
    <s v="BNI Domestic Hot Water (DHW)"/>
    <s v="BNI Domestic Hot Water (DHW)"/>
    <s v="BNI Domestic Hot Water (DHW)"/>
  </r>
  <r>
    <s v="None"/>
    <x v="16"/>
    <x v="108"/>
    <s v="TRC"/>
    <s v="Res Heating, Ventilation and Air-Conditioning "/>
    <s v="Res Heating, Ventilation and Air-Conditioning "/>
    <s v="Res Heating, Ventilation and Air-Conditioning "/>
  </r>
  <r>
    <s v="None"/>
    <x v="16"/>
    <x v="109"/>
    <s v="TRC"/>
    <s v="Res Heating, Ventilation and Air-Conditioning "/>
    <s v="Res Heating, Ventilation and Air-Conditioning "/>
    <s v="Res Heating, Ventilation and Air-Conditioning "/>
  </r>
  <r>
    <s v="None"/>
    <x v="16"/>
    <x v="110"/>
    <s v="TRC"/>
    <s v="Res Domestic Hot Water (DHW) "/>
    <s v="Res Domestic Hot Water (DHW) "/>
    <s v="Res Domestic Hot Water (DHW) "/>
  </r>
  <r>
    <s v="None"/>
    <x v="16"/>
    <x v="111"/>
    <s v="TRC"/>
    <s v="BNI Domestic Hot Water (DHW)"/>
    <s v="BNI Domestic Hot Water (DHW)"/>
    <s v="BNI Domestic Hot Water (DHW)"/>
  </r>
  <r>
    <s v="None"/>
    <x v="16"/>
    <x v="112"/>
    <s v="TRC"/>
    <s v="BNI Process"/>
    <s v="BNI Process"/>
    <s v="BNI Process"/>
  </r>
  <r>
    <s v="None"/>
    <x v="16"/>
    <x v="113"/>
    <s v="TRC"/>
    <s v="BNI Process"/>
    <s v="BNI Process"/>
    <s v="BNI Process"/>
  </r>
  <r>
    <s v="None"/>
    <x v="16"/>
    <x v="114"/>
    <s v="TRC"/>
    <s v="Res Other"/>
    <s v="Res Other"/>
    <s v="Res Other"/>
  </r>
  <r>
    <s v="None"/>
    <x v="16"/>
    <x v="115"/>
    <s v="TRC"/>
    <s v="BNI Lighting"/>
    <s v="BNI Lighting"/>
    <s v="BNI Lighting"/>
  </r>
  <r>
    <s v="None"/>
    <x v="16"/>
    <x v="116"/>
    <s v="TRC"/>
    <s v="BNI Lighting"/>
    <s v="BNI Lighting"/>
    <s v="BNI Lighting"/>
  </r>
  <r>
    <s v="None"/>
    <x v="16"/>
    <x v="117"/>
    <s v="TRC"/>
    <s v="BNI Lighting"/>
    <s v="BNI Lighting"/>
    <s v="BNI Lighting"/>
  </r>
  <r>
    <s v="None"/>
    <x v="16"/>
    <x v="118"/>
    <s v="TRC"/>
    <s v="BNI HVAC"/>
    <s v="BNI HVAC"/>
    <s v="BNI HVAC"/>
  </r>
  <r>
    <s v="None"/>
    <x v="16"/>
    <x v="119"/>
    <s v="TRC"/>
    <s v="BNI HVAC"/>
    <s v="BNI HVAC"/>
    <s v="BNI HVAC"/>
  </r>
  <r>
    <s v="None"/>
    <x v="16"/>
    <x v="120"/>
    <s v="TRC"/>
    <s v="BNI HVAC"/>
    <s v="BNI HVAC"/>
    <s v="BNI HVAC"/>
  </r>
  <r>
    <s v="None"/>
    <x v="16"/>
    <x v="121"/>
    <s v="TRC"/>
    <s v="BNI Process"/>
    <s v="BNI Process"/>
    <s v="BNI Process"/>
  </r>
  <r>
    <s v="None"/>
    <x v="16"/>
    <x v="122"/>
    <s v="TRC"/>
    <s v="BNI Process"/>
    <s v="BNI Process"/>
    <s v="BNI Process"/>
  </r>
  <r>
    <s v="None"/>
    <x v="16"/>
    <x v="123"/>
    <s v="TRC"/>
    <s v="Res Lighting"/>
    <s v="Res Lighting"/>
    <s v="Res Lighting"/>
  </r>
  <r>
    <s v="None"/>
    <x v="16"/>
    <x v="124"/>
    <s v="TRC"/>
    <s v="Res Lighting"/>
    <s v="Res Lighting"/>
    <s v="Res Lighting"/>
  </r>
  <r>
    <s v="None"/>
    <x v="16"/>
    <x v="125"/>
    <s v="TRC"/>
    <s v="Res Domestic Hot Water (DHW) "/>
    <s v="Res Domestic Hot Water (DHW) "/>
    <s v="Res Domestic Hot Water (DHW) "/>
  </r>
  <r>
    <s v="None"/>
    <x v="16"/>
    <x v="126"/>
    <s v="TRC"/>
    <s v="Res Domestic Hot Water (DHW) "/>
    <s v="Res Domestic Hot Water (DHW) "/>
    <s v="Res Domestic Hot Water (DHW) "/>
  </r>
  <r>
    <s v="None"/>
    <x v="16"/>
    <x v="127"/>
    <s v="TRC"/>
    <s v="BNI HVAC"/>
    <s v="BNI HVAC"/>
    <s v="BNI HVAC"/>
  </r>
  <r>
    <s v="None"/>
    <x v="16"/>
    <x v="128"/>
    <s v="TRC"/>
    <s v="Res Other"/>
    <s v="Res Other"/>
    <s v="Res Other"/>
  </r>
  <r>
    <s v="None"/>
    <x v="16"/>
    <x v="129"/>
    <s v="TRC"/>
    <s v="BNI Cooking and Laundry"/>
    <s v="BNI Cooking and Laundry"/>
    <s v="BNI Cooking and Laundry"/>
  </r>
  <r>
    <s v="None"/>
    <x v="16"/>
    <x v="130"/>
    <s v="TRC"/>
    <s v="Res Other"/>
    <s v="Res Other"/>
    <s v="Res Other"/>
  </r>
  <r>
    <s v="None"/>
    <x v="16"/>
    <x v="131"/>
    <s v="TRC"/>
    <s v="BNI HVAC"/>
    <s v="BNI HVAC"/>
    <s v="BNI HVAC"/>
  </r>
  <r>
    <s v="None"/>
    <x v="16"/>
    <x v="132"/>
    <s v="TRC"/>
    <s v="Res Lighting"/>
    <s v="Res Lighting"/>
    <s v="Res Lighting"/>
  </r>
  <r>
    <s v="None"/>
    <x v="16"/>
    <x v="133"/>
    <s v="TRC"/>
    <s v="Res Lighting"/>
    <s v="Res Lighting"/>
    <s v="Res Lighting"/>
  </r>
  <r>
    <s v="None"/>
    <x v="16"/>
    <x v="134"/>
    <s v="TRC"/>
    <s v="Res Lighting"/>
    <s v="Res Lighting"/>
    <s v="Res Lighting"/>
  </r>
  <r>
    <s v="None"/>
    <x v="16"/>
    <x v="135"/>
    <s v="TRC"/>
    <s v="Res Lighting"/>
    <s v="Res Lighting"/>
    <s v="Res Lighting"/>
  </r>
  <r>
    <s v="None"/>
    <x v="16"/>
    <x v="136"/>
    <s v="TRC"/>
    <s v="Res Lighting"/>
    <s v="Res Lighting"/>
    <s v="Res Lighting"/>
  </r>
  <r>
    <s v="None"/>
    <x v="16"/>
    <x v="137"/>
    <s v="TRC"/>
    <s v="Res Lighting"/>
    <s v="Res Lighting"/>
    <s v="Res Lighting"/>
  </r>
  <r>
    <s v="None"/>
    <x v="16"/>
    <x v="138"/>
    <s v="TRC"/>
    <s v="Res Lighting"/>
    <s v="Res Lighting"/>
    <s v="Res Lighting"/>
  </r>
  <r>
    <s v="None"/>
    <x v="16"/>
    <x v="139"/>
    <s v="TRC"/>
    <s v="BNI Lighting"/>
    <s v="BNI Lighting"/>
    <s v="BNI Lighting"/>
  </r>
  <r>
    <s v="None"/>
    <x v="16"/>
    <x v="140"/>
    <s v="TRC"/>
    <s v="BNI Lighting"/>
    <s v="BNI Lighting"/>
    <s v="BNI Lighting"/>
  </r>
  <r>
    <s v="None"/>
    <x v="16"/>
    <x v="141"/>
    <s v="TRC"/>
    <s v="BNI Lighting"/>
    <s v="BNI Lighting"/>
    <s v="BNI Lighting"/>
  </r>
  <r>
    <s v="None"/>
    <x v="16"/>
    <x v="142"/>
    <s v="TRC"/>
    <s v="BNI Lighting"/>
    <s v="BNI Lighting"/>
    <s v="BNI Lighting"/>
  </r>
  <r>
    <s v="None"/>
    <x v="16"/>
    <x v="143"/>
    <s v="TRC"/>
    <s v="BNI Lighting"/>
    <s v="BNI Lighting"/>
    <s v="BNI Lighting"/>
  </r>
  <r>
    <s v="None"/>
    <x v="16"/>
    <x v="144"/>
    <s v="TRC"/>
    <s v="BNI Lighting"/>
    <s v="BNI Lighting"/>
    <s v="BNI Lighting"/>
  </r>
  <r>
    <s v="None"/>
    <x v="16"/>
    <x v="145"/>
    <s v="TRC"/>
    <s v="BNI Lighting"/>
    <s v="BNI Lighting"/>
    <s v="BNI Lighting"/>
  </r>
  <r>
    <s v="None"/>
    <x v="16"/>
    <x v="146"/>
    <s v="TRC"/>
    <s v="BNI Lighting"/>
    <s v="BNI Lighting"/>
    <s v="BNI Lighting"/>
  </r>
  <r>
    <s v="None"/>
    <x v="16"/>
    <x v="147"/>
    <s v="TRC"/>
    <s v="BNI Lighting"/>
    <s v="BNI Lighting"/>
    <s v="BNI Lighting"/>
  </r>
  <r>
    <s v="None"/>
    <x v="16"/>
    <x v="148"/>
    <s v="TRC"/>
    <s v="BNI Lighting"/>
    <s v="BNI Lighting"/>
    <s v="BNI Lighting"/>
  </r>
  <r>
    <s v="None"/>
    <x v="16"/>
    <x v="149"/>
    <s v="TRC"/>
    <s v="BNI Lighting"/>
    <s v="BNI Lighting"/>
    <s v="BNI Lighting"/>
  </r>
  <r>
    <s v="None"/>
    <x v="16"/>
    <x v="150"/>
    <s v="TRC"/>
    <s v="BNI Lighting"/>
    <s v="BNI Lighting"/>
    <s v="BNI Lighting"/>
  </r>
  <r>
    <s v="None"/>
    <x v="16"/>
    <x v="151"/>
    <s v="TRC"/>
    <s v="BNI Lighting"/>
    <s v="BNI Lighting"/>
    <s v="BNI Lighting"/>
  </r>
  <r>
    <s v="None"/>
    <x v="16"/>
    <x v="152"/>
    <s v="TRC"/>
    <s v="BNI Lighting"/>
    <s v="BNI Lighting"/>
    <s v="BNI Lighting"/>
  </r>
  <r>
    <s v="None"/>
    <x v="16"/>
    <x v="153"/>
    <s v="TRC"/>
    <s v="BNI Lighting"/>
    <s v="BNI Lighting"/>
    <s v="BNI Lighting"/>
  </r>
  <r>
    <s v="None"/>
    <x v="16"/>
    <x v="154"/>
    <s v="TRC"/>
    <s v="BNI Lighting"/>
    <s v="BNI Lighting"/>
    <s v="BNI Lighting"/>
  </r>
  <r>
    <s v="None"/>
    <x v="16"/>
    <x v="155"/>
    <s v="TRC"/>
    <s v="BNI Lighting"/>
    <s v="BNI Lighting"/>
    <s v="BNI Lighting"/>
  </r>
  <r>
    <s v="None"/>
    <x v="16"/>
    <x v="156"/>
    <s v="TRC"/>
    <s v="BNI Lighting"/>
    <s v="BNI Lighting"/>
    <s v="BNI Lighting"/>
  </r>
  <r>
    <s v="None"/>
    <x v="16"/>
    <x v="157"/>
    <s v="TRC"/>
    <s v="BNI Lighting"/>
    <s v="BNI Lighting"/>
    <s v="BNI Lighting"/>
  </r>
  <r>
    <s v="None"/>
    <x v="16"/>
    <x v="158"/>
    <s v="TRC"/>
    <s v="BNI Lighting"/>
    <s v="BNI Lighting"/>
    <s v="BNI Lighting"/>
  </r>
  <r>
    <s v="None"/>
    <x v="16"/>
    <x v="159"/>
    <s v="TRC"/>
    <s v="BNI Lighting"/>
    <s v="BNI Lighting"/>
    <s v="BNI Lighting"/>
  </r>
  <r>
    <s v="None"/>
    <x v="16"/>
    <x v="160"/>
    <s v="TRC"/>
    <s v="BNI Lighting"/>
    <s v="BNI Lighting"/>
    <s v="BNI Lighting"/>
  </r>
  <r>
    <s v="None"/>
    <x v="16"/>
    <x v="161"/>
    <s v="TRC"/>
    <s v="BNI Lighting"/>
    <s v="BNI Lighting"/>
    <s v="BNI Lighting"/>
  </r>
  <r>
    <s v="None"/>
    <x v="16"/>
    <x v="162"/>
    <s v="TRC"/>
    <s v="BNI Lighting"/>
    <s v="BNI Lighting"/>
    <s v="BNI Lighting"/>
  </r>
  <r>
    <s v="None"/>
    <x v="16"/>
    <x v="163"/>
    <s v="TRC"/>
    <s v="BNI Lighting"/>
    <s v="BNI Lighting"/>
    <s v="BNI Lighting"/>
  </r>
  <r>
    <s v="None"/>
    <x v="16"/>
    <x v="164"/>
    <s v="TRC"/>
    <s v="BNI Lighting"/>
    <s v="BNI Lighting"/>
    <s v="BNI Lighting"/>
  </r>
  <r>
    <s v="None"/>
    <x v="16"/>
    <x v="165"/>
    <s v="TRC"/>
    <s v="Res Domestic Hot Water (DHW) "/>
    <s v="Res Domestic Hot Water (DHW) "/>
    <s v="Res Domestic Hot Water (DHW) "/>
  </r>
  <r>
    <s v="None"/>
    <x v="16"/>
    <x v="166"/>
    <s v="TRC"/>
    <s v="Res Domestic Hot Water (DHW) "/>
    <s v="Res Domestic Hot Water (DHW) "/>
    <s v="Res Domestic Hot Water (DHW) "/>
  </r>
  <r>
    <s v="None"/>
    <x v="16"/>
    <x v="167"/>
    <s v="TRC"/>
    <s v="Res Domestic Hot Water (DHW) "/>
    <s v="Res Domestic Hot Water (DHW) "/>
    <s v="Res Domestic Hot Water (DHW) "/>
  </r>
  <r>
    <s v="None"/>
    <x v="16"/>
    <x v="168"/>
    <s v="TRC"/>
    <s v="Res Domestic Hot Water (DHW) "/>
    <s v="Res Domestic Hot Water (DHW) "/>
    <s v="Res Domestic Hot Water (DHW) "/>
  </r>
  <r>
    <s v="None"/>
    <x v="16"/>
    <x v="169"/>
    <s v="TRC"/>
    <s v="Res Domestic Hot Water (DHW) "/>
    <s v="Res Domestic Hot Water (DHW) "/>
    <s v="Res Domestic Hot Water (DHW) "/>
  </r>
  <r>
    <s v="None"/>
    <x v="16"/>
    <x v="170"/>
    <s v="TRC"/>
    <s v="Res Domestic Hot Water (DHW) "/>
    <s v="Res Domestic Hot Water (DHW) "/>
    <s v="Res Domestic Hot Water (DHW) "/>
  </r>
  <r>
    <s v="None"/>
    <x v="16"/>
    <x v="171"/>
    <s v="TRC"/>
    <s v="BNI Process"/>
    <s v="BNI Process"/>
    <s v="BNI Process"/>
  </r>
  <r>
    <s v="None"/>
    <x v="16"/>
    <x v="172"/>
    <s v="TRC"/>
    <s v="BNI Lighting"/>
    <s v="BNI Lighting"/>
    <s v="BNI Lighting"/>
  </r>
  <r>
    <s v="None"/>
    <x v="16"/>
    <x v="173"/>
    <s v="TRC"/>
    <s v="BNI Lighting"/>
    <s v="BNI Lighting"/>
    <s v="BNI Lighting"/>
  </r>
  <r>
    <s v="None"/>
    <x v="16"/>
    <x v="174"/>
    <s v="TRC"/>
    <s v="BNI HVAC"/>
    <s v="BNI HVAC"/>
    <s v="BNI HVAC"/>
  </r>
  <r>
    <s v="None"/>
    <x v="16"/>
    <x v="175"/>
    <s v="TRC"/>
    <s v="BNI HVAC"/>
    <s v="BNI HVAC"/>
    <s v="BNI HVAC"/>
  </r>
  <r>
    <s v="None"/>
    <x v="16"/>
    <x v="176"/>
    <s v="TRC"/>
    <s v="BNI Process"/>
    <s v="BNI Process"/>
    <s v="BNI Process"/>
  </r>
  <r>
    <s v="None"/>
    <x v="16"/>
    <x v="177"/>
    <s v="TRC"/>
    <s v="Res Refrigeration"/>
    <s v="Res Refrigeration"/>
    <s v="Res Refrigeration"/>
  </r>
  <r>
    <s v="None"/>
    <x v="16"/>
    <x v="178"/>
    <s v="TRC"/>
    <s v="Res Refrigeration"/>
    <s v="Res Refrigeration"/>
    <s v="Res Refrigeration"/>
  </r>
  <r>
    <s v="None"/>
    <x v="16"/>
    <x v="179"/>
    <s v="TRC"/>
    <s v="Res Other"/>
    <s v="Res Other"/>
    <s v="Res Other"/>
  </r>
  <r>
    <s v="None"/>
    <x v="16"/>
    <x v="180"/>
    <s v="TRC"/>
    <s v="Res Heating, Ventilation and Air-Conditioning "/>
    <s v="Res Heating, Ventilation and Air-Conditioning "/>
    <s v="Res Heating, Ventilation and Air-Conditioning "/>
  </r>
  <r>
    <s v="None"/>
    <x v="16"/>
    <x v="181"/>
    <s v="TRC"/>
    <s v="Res Heating, Ventilation and Air-Conditioning "/>
    <s v="Res Heating, Ventilation and Air-Conditioning "/>
    <s v="Res Heating, Ventilation and Air-Conditioning "/>
  </r>
  <r>
    <s v="None"/>
    <x v="16"/>
    <x v="182"/>
    <s v="TRC"/>
    <s v="BNI Cooking and Laundry"/>
    <s v="BNI Cooking and Laundry"/>
    <s v="BNI Cooking and Laundry"/>
  </r>
  <r>
    <s v="None"/>
    <x v="16"/>
    <x v="183"/>
    <s v="TRC"/>
    <s v="BNI Cooking and Laundry"/>
    <s v="BNI Cooking and Laundry"/>
    <s v="BNI Cooking and Laundry"/>
  </r>
  <r>
    <s v="None"/>
    <x v="16"/>
    <x v="184"/>
    <s v="TRC"/>
    <s v="BNI Cooking and Laundry"/>
    <s v="BNI Cooking and Laundry"/>
    <s v="BNI Cooking and Laundry"/>
  </r>
  <r>
    <s v="None"/>
    <x v="16"/>
    <x v="185"/>
    <s v="TRC"/>
    <s v="BNI Cooking and Laundry"/>
    <s v="BNI Cooking and Laundry"/>
    <s v="BNI Cooking and Laundry"/>
  </r>
  <r>
    <s v="None"/>
    <x v="16"/>
    <x v="186"/>
    <s v="TRC"/>
    <s v="BNI Process"/>
    <s v="BNI Process"/>
    <s v="BNI Process"/>
  </r>
  <r>
    <s v="None"/>
    <x v="16"/>
    <x v="187"/>
    <s v="TRC"/>
    <s v="Res Lighting"/>
    <s v="Res Lighting"/>
    <s v="Res Lighting"/>
  </r>
  <r>
    <s v="None"/>
    <x v="16"/>
    <x v="188"/>
    <s v="TRC"/>
    <s v="BNI Lighting"/>
    <s v="BNI Lighting"/>
    <s v="BNI Lighting"/>
  </r>
  <r>
    <s v="None"/>
    <x v="16"/>
    <x v="189"/>
    <s v="TRC"/>
    <s v="BNI Lighting"/>
    <s v="BNI Lighting"/>
    <s v="BNI Lighting"/>
  </r>
  <r>
    <s v="None"/>
    <x v="16"/>
    <x v="190"/>
    <s v="TRC"/>
    <s v="BNI Process"/>
    <s v="BNI Process"/>
    <s v="BNI Process"/>
  </r>
  <r>
    <s v="None"/>
    <x v="16"/>
    <x v="191"/>
    <s v="TRC"/>
    <s v="BNI Lighting"/>
    <s v="BNI Lighting"/>
    <s v="BNI Lighting"/>
  </r>
  <r>
    <s v="None"/>
    <x v="16"/>
    <x v="192"/>
    <s v="TRC"/>
    <s v="BNI Lighting"/>
    <s v="BNI Lighting"/>
    <s v="BNI Lighting"/>
  </r>
  <r>
    <s v="None"/>
    <x v="16"/>
    <x v="193"/>
    <s v="TRC"/>
    <s v="BNI Lighting"/>
    <s v="BNI Lighting"/>
    <s v="BNI Lighting"/>
  </r>
  <r>
    <s v="None"/>
    <x v="16"/>
    <x v="194"/>
    <s v="TRC"/>
    <s v="BNI Lighting"/>
    <s v="BNI Lighting"/>
    <s v="BNI Lighting"/>
  </r>
  <r>
    <s v="None"/>
    <x v="16"/>
    <x v="195"/>
    <s v="TRC"/>
    <s v="BNI Lighting"/>
    <s v="BNI Lighting"/>
    <s v="BNI Lighting"/>
  </r>
  <r>
    <s v="None"/>
    <x v="16"/>
    <x v="196"/>
    <s v="TRC"/>
    <s v="BNI Refrigeration"/>
    <s v="BNI Refrigeration"/>
    <s v="BNI Refrigeration"/>
  </r>
  <r>
    <s v="None"/>
    <x v="16"/>
    <x v="197"/>
    <s v="TRC"/>
    <s v="BNI Refrigeration"/>
    <s v="BNI Refrigeration"/>
    <s v="BNI Refrigeration"/>
  </r>
  <r>
    <s v="None"/>
    <x v="16"/>
    <x v="198"/>
    <s v="TRC"/>
    <s v="Res Other"/>
    <s v="Res Other"/>
    <s v="Res Other"/>
  </r>
  <r>
    <s v="None"/>
    <x v="16"/>
    <x v="199"/>
    <s v="TRC"/>
    <s v="BNI Refrigeration"/>
    <s v="BNI Refrigeration"/>
    <s v="BNI Refrigeration"/>
  </r>
  <r>
    <s v="None"/>
    <x v="16"/>
    <x v="200"/>
    <s v="TRC"/>
    <s v="BNI HVAC"/>
    <s v="BNI HVAC"/>
    <s v="BNI HVAC"/>
  </r>
  <r>
    <s v="None"/>
    <x v="16"/>
    <x v="201"/>
    <s v="TRC"/>
    <s v="BNI Lighting"/>
    <s v="BNI Lighting"/>
    <s v="BNI Lighting"/>
  </r>
  <r>
    <s v="None"/>
    <x v="16"/>
    <x v="202"/>
    <s v="TRC"/>
    <s v="Res Heating, Ventilation and Air-Conditioning "/>
    <s v="Res Heating, Ventilation and Air-Conditioning "/>
    <s v="Res Heating, Ventilation and Air-Conditioning "/>
  </r>
  <r>
    <s v="None"/>
    <x v="16"/>
    <x v="203"/>
    <s v="TRC"/>
    <s v="Res Heating, Ventilation and Air-Conditioning "/>
    <s v="Res Heating, Ventilation and Air-Conditioning "/>
    <s v="Res Heating, Ventilation and Air-Conditioning "/>
  </r>
  <r>
    <s v="None"/>
    <x v="16"/>
    <x v="204"/>
    <s v="TRC"/>
    <s v="Res Domestic Hot Water (DHW) "/>
    <s v="Res Domestic Hot Water (DHW) "/>
    <s v="Res Domestic Hot Water (DHW) "/>
  </r>
  <r>
    <s v="None"/>
    <x v="16"/>
    <x v="205"/>
    <s v="TRC"/>
    <s v="Res Domestic Hot Water (DHW) "/>
    <s v="Res Domestic Hot Water (DHW) "/>
    <s v="Res Domestic Hot Water (DHW) "/>
  </r>
  <r>
    <s v="None"/>
    <x v="16"/>
    <x v="206"/>
    <s v="TRC"/>
    <s v="BNI Lighting"/>
    <s v="BNI Lighting"/>
    <s v="BNI Lighting"/>
  </r>
  <r>
    <s v="None"/>
    <x v="16"/>
    <x v="207"/>
    <s v="TRC"/>
    <s v="BNI Lighting"/>
    <s v="BNI Lighting"/>
    <s v="BNI Lighting"/>
  </r>
  <r>
    <s v="None"/>
    <x v="16"/>
    <x v="208"/>
    <s v="TRC"/>
    <s v="BNI Lighting"/>
    <s v="BNI Lighting"/>
    <s v="BNI Lighting"/>
  </r>
  <r>
    <s v="None"/>
    <x v="16"/>
    <x v="209"/>
    <s v="TRC"/>
    <s v="BNI Lighting"/>
    <s v="BNI Lighting"/>
    <s v="BNI Lighting"/>
  </r>
  <r>
    <s v="None"/>
    <x v="16"/>
    <x v="210"/>
    <s v="TRC"/>
    <s v="BNI Lighting"/>
    <s v="BNI Lighting"/>
    <s v="BNI Lighting"/>
  </r>
  <r>
    <s v="None"/>
    <x v="16"/>
    <x v="211"/>
    <s v="TRC"/>
    <s v="BNI Lighting"/>
    <s v="BNI Lighting"/>
    <s v="BNI Lighting"/>
  </r>
  <r>
    <s v="None"/>
    <x v="16"/>
    <x v="212"/>
    <s v="TRC"/>
    <s v="BNI Lighting"/>
    <s v="BNI Lighting"/>
    <s v="BNI Lighting"/>
  </r>
  <r>
    <s v="None"/>
    <x v="16"/>
    <x v="213"/>
    <s v="TRC"/>
    <s v="BNI Cooking and Laundry"/>
    <s v="BNI Cooking and Laundry"/>
    <s v="BNI Cooking and Laundry"/>
  </r>
  <r>
    <s v="None"/>
    <x v="16"/>
    <x v="214"/>
    <s v="TRC"/>
    <s v="Res Other"/>
    <s v="Res Other"/>
    <s v="Res Other"/>
  </r>
  <r>
    <s v="None"/>
    <x v="16"/>
    <x v="215"/>
    <s v="TRC"/>
    <s v="BNI Lighting"/>
    <s v="BNI Lighting"/>
    <s v="BNI Lighting"/>
  </r>
  <r>
    <s v="None"/>
    <x v="16"/>
    <x v="216"/>
    <s v="TRC"/>
    <s v="BNI Lighting"/>
    <s v="BNI Lighting"/>
    <s v="BNI Lighting"/>
  </r>
  <r>
    <s v="None"/>
    <x v="16"/>
    <x v="217"/>
    <s v="TRC"/>
    <s v="BNI Lighting"/>
    <s v="BNI Lighting"/>
    <s v="BNI Lighting"/>
  </r>
  <r>
    <s v="None"/>
    <x v="16"/>
    <x v="218"/>
    <s v="TRC"/>
    <s v="BNI Lighting"/>
    <s v="BNI Lighting"/>
    <s v="BNI Lighting"/>
  </r>
  <r>
    <s v="None"/>
    <x v="16"/>
    <x v="219"/>
    <s v="TRC"/>
    <s v="BNI Lighting"/>
    <s v="BNI Lighting"/>
    <s v="BNI Lighting"/>
  </r>
  <r>
    <s v="None"/>
    <x v="16"/>
    <x v="220"/>
    <s v="TRC"/>
    <s v="Res Heating, Ventilation and Air-Conditioning "/>
    <s v="Res Heating, Ventilation and Air-Conditioning "/>
    <s v="Res Heating, Ventilation and Air-Conditioning "/>
  </r>
  <r>
    <s v="None"/>
    <x v="16"/>
    <x v="221"/>
    <s v="TRC"/>
    <s v="Res Heating, Ventilation and Air-Conditioning "/>
    <s v="Res Heating, Ventilation and Air-Conditioning "/>
    <s v="Res Heating, Ventilation and Air-Conditioning "/>
  </r>
  <r>
    <s v="None"/>
    <x v="16"/>
    <x v="222"/>
    <s v="TRC"/>
    <s v="Res Other"/>
    <s v="Res Other"/>
    <s v="Res Other"/>
  </r>
  <r>
    <s v="None"/>
    <x v="16"/>
    <x v="223"/>
    <s v="TRC"/>
    <s v="BNI Lighting"/>
    <s v="BNI Lighting"/>
    <s v="BNI Lighting"/>
  </r>
  <r>
    <s v="None"/>
    <x v="16"/>
    <x v="224"/>
    <s v="TRC"/>
    <s v="BNI Lighting"/>
    <s v="BNI Lighting"/>
    <s v="BNI Lighting"/>
  </r>
  <r>
    <s v="None"/>
    <x v="16"/>
    <x v="225"/>
    <s v="TRC"/>
    <s v="BNI Lighting"/>
    <s v="BNI Lighting"/>
    <s v="BNI Lighting"/>
  </r>
  <r>
    <s v="None"/>
    <x v="16"/>
    <x v="226"/>
    <s v="TRC"/>
    <s v="BNI Lighting"/>
    <s v="BNI Lighting"/>
    <s v="BNI Lighting"/>
  </r>
  <r>
    <s v="None"/>
    <x v="16"/>
    <x v="227"/>
    <s v="TRC"/>
    <s v="Res Refrigeration"/>
    <s v="Res Refrigeration"/>
    <s v="Res Refrigeration"/>
  </r>
  <r>
    <s v="None"/>
    <x v="16"/>
    <x v="228"/>
    <s v="TRC"/>
    <s v="Res Refrigeration"/>
    <s v="Res Refrigeration"/>
    <s v="Res Refrigeration"/>
  </r>
  <r>
    <s v="None"/>
    <x v="16"/>
    <x v="229"/>
    <s v="TRC"/>
    <s v="Res Refrigeration"/>
    <s v="Res Refrigeration"/>
    <s v="Res Refrigeration"/>
  </r>
  <r>
    <s v="None"/>
    <x v="16"/>
    <x v="230"/>
    <s v="TRC"/>
    <s v="BNI Cooking and Laundry"/>
    <s v="BNI Cooking and Laundry"/>
    <s v="BNI Cooking and Laundry"/>
  </r>
  <r>
    <s v="None"/>
    <x v="16"/>
    <x v="231"/>
    <s v="TRC"/>
    <s v="Res Heating, Ventilation and Air-Conditioning "/>
    <s v="Res Heating, Ventilation and Air-Conditioning "/>
    <s v="Res Heating, Ventilation and Air-Conditioning "/>
  </r>
  <r>
    <s v="None"/>
    <x v="16"/>
    <x v="232"/>
    <s v="TRC"/>
    <s v="Res Heating, Ventilation and Air-Conditioning "/>
    <s v="Res Heating, Ventilation and Air-Conditioning "/>
    <s v="Res Heating, Ventilation and Air-Conditioning "/>
  </r>
  <r>
    <s v="None"/>
    <x v="16"/>
    <x v="233"/>
    <s v="TRC"/>
    <s v="Res Heating, Ventilation and Air-Conditioning "/>
    <s v="Res Heating, Ventilation and Air-Conditioning "/>
    <s v="Res Heating, Ventilation and Air-Conditioning "/>
  </r>
  <r>
    <s v="None"/>
    <x v="16"/>
    <x v="234"/>
    <s v="TRC"/>
    <s v="Res Heating, Ventilation and Air-Conditioning "/>
    <s v="Res Heating, Ventilation and Air-Conditioning "/>
    <s v="Res Heating, Ventilation and Air-Conditioning "/>
  </r>
  <r>
    <s v="None"/>
    <x v="16"/>
    <x v="235"/>
    <s v="TRC"/>
    <s v="Res Heating, Ventilation and Air-Conditioning "/>
    <s v="Res Heating, Ventilation and Air-Conditioning "/>
    <s v="Res Heating, Ventilation and Air-Conditioning "/>
  </r>
  <r>
    <s v="None"/>
    <x v="16"/>
    <x v="236"/>
    <s v="TRC"/>
    <s v="Res Other"/>
    <s v="Res Other"/>
    <s v="Res Other"/>
  </r>
  <r>
    <s v="None"/>
    <x v="16"/>
    <x v="237"/>
    <s v="TRC"/>
    <s v="BNI Process"/>
    <s v="BNI Process"/>
    <s v="BNI Process"/>
  </r>
  <r>
    <s v="None"/>
    <x v="16"/>
    <x v="238"/>
    <s v="TRC"/>
    <s v="BNI Cooking and Laundry"/>
    <s v="BNI Cooking and Laundry"/>
    <s v="BNI Cooking and Laundry"/>
  </r>
  <r>
    <s v="None"/>
    <x v="16"/>
    <x v="239"/>
    <s v="TRC"/>
    <s v="BNI Cooking and Laundry"/>
    <s v="BNI Cooking and Laundry"/>
    <s v="BNI Cooking and Laundry"/>
  </r>
  <r>
    <s v="None"/>
    <x v="16"/>
    <x v="240"/>
    <s v="TRC"/>
    <s v="BNI Cooking and Laundry"/>
    <s v="BNI Cooking and Laundry"/>
    <s v="BNI Cooking and Laundry"/>
  </r>
  <r>
    <s v="None"/>
    <x v="16"/>
    <x v="241"/>
    <s v="TRC"/>
    <s v="BNI Cooking and Laundry"/>
    <s v="BNI Cooking and Laundry"/>
    <s v="BNI Cooking and Laundry"/>
  </r>
  <r>
    <s v="None"/>
    <x v="16"/>
    <x v="242"/>
    <s v="TRC"/>
    <s v="BNI Process"/>
    <s v="BNI Process"/>
    <s v="BNI Process"/>
  </r>
  <r>
    <s v="None"/>
    <x v="16"/>
    <x v="243"/>
    <s v="TRC"/>
    <s v="BNI HVAC"/>
    <s v="BNI HVAC"/>
    <s v="BNI HVAC"/>
  </r>
  <r>
    <s v="None"/>
    <x v="16"/>
    <x v="244"/>
    <s v="TRC"/>
    <s v="BNI HVAC"/>
    <s v="BNI HVAC"/>
    <s v="BNI HVAC"/>
  </r>
  <r>
    <s v="None"/>
    <x v="16"/>
    <x v="245"/>
    <s v="TRC"/>
    <s v="Res Other"/>
    <s v="Res Other"/>
    <s v="Res Other"/>
  </r>
  <r>
    <s v="None"/>
    <x v="16"/>
    <x v="246"/>
    <s v="TRC"/>
    <s v="Res Other"/>
    <s v="Res Other"/>
    <s v="Res Other"/>
  </r>
  <r>
    <s v="None"/>
    <x v="16"/>
    <x v="247"/>
    <s v="TRC"/>
    <s v="Res Other"/>
    <s v="Res Other"/>
    <s v="Res Other"/>
  </r>
  <r>
    <s v="None"/>
    <x v="16"/>
    <x v="248"/>
    <s v="TRC"/>
    <s v="Res Heating, Ventilation and Air-Conditioning "/>
    <s v="Res Heating, Ventilation and Air-Conditioning "/>
    <s v="Res Heating, Ventilation and Air-Conditioning "/>
  </r>
  <r>
    <s v="None"/>
    <x v="16"/>
    <x v="249"/>
    <s v="TRC"/>
    <s v="Res Domestic Hot Water (DHW) "/>
    <s v="Res Domestic Hot Water (DHW) "/>
    <s v="Res Domestic Hot Water (DHW) "/>
  </r>
  <r>
    <s v="None"/>
    <x v="16"/>
    <x v="250"/>
    <s v="TRC"/>
    <s v="Res Domestic Hot Water (DHW) "/>
    <s v="Res Domestic Hot Water (DHW) "/>
    <s v="Res Domestic Hot Water (DHW) "/>
  </r>
  <r>
    <s v="None"/>
    <x v="16"/>
    <x v="251"/>
    <s v="TRC"/>
    <s v="BNI Cooking and Laundry"/>
    <s v="BNI Cooking and Laundry"/>
    <s v="BNI Cooking and Laundry"/>
  </r>
  <r>
    <s v="None"/>
    <x v="16"/>
    <x v="252"/>
    <s v="TRC"/>
    <s v="BNI Cooking and Laundry"/>
    <s v="BNI Cooking and Laundry"/>
    <s v="BNI Cooking and Laundry"/>
  </r>
  <r>
    <s v="None"/>
    <x v="16"/>
    <x v="253"/>
    <s v="TRC"/>
    <s v="BNI Cooking and Laundry"/>
    <s v="BNI Cooking and Laundry"/>
    <s v="BNI Cooking and Laundry"/>
  </r>
  <r>
    <s v="None"/>
    <x v="16"/>
    <x v="254"/>
    <s v="TRC"/>
    <s v="BNI Cooking and Laundry"/>
    <s v="BNI Cooking and Laundry"/>
    <s v="BNI Cooking and Laundry"/>
  </r>
  <r>
    <s v="None"/>
    <x v="16"/>
    <x v="255"/>
    <s v="TRC"/>
    <s v="BNI Cooking and Laundry"/>
    <s v="BNI Cooking and Laundry"/>
    <s v="BNI Cooking and Laundry"/>
  </r>
  <r>
    <s v="None"/>
    <x v="16"/>
    <x v="256"/>
    <s v="TRC"/>
    <s v="BNI Cooking and Laundry"/>
    <s v="BNI Cooking and Laundry"/>
    <s v="BNI Cooking and Laundry"/>
  </r>
  <r>
    <s v="None"/>
    <x v="16"/>
    <x v="257"/>
    <s v="TRC"/>
    <s v="BNI Energy Management"/>
    <s v="BNI Energy Management"/>
    <s v="BNI Energy Management"/>
  </r>
  <r>
    <s v="None"/>
    <x v="16"/>
    <x v="258"/>
    <s v="TRC"/>
    <s v="BNI Refrigeration"/>
    <s v="BNI Refrigeration"/>
    <s v="BNI Refrigeration"/>
  </r>
  <r>
    <s v="None"/>
    <x v="16"/>
    <x v="259"/>
    <s v="TRC"/>
    <s v="BNI Refrigeration"/>
    <s v="BNI Refrigeration"/>
    <s v="BNI Refrigeration"/>
  </r>
  <r>
    <s v="None"/>
    <x v="16"/>
    <x v="260"/>
    <s v="TRC"/>
    <s v="BNI Lighting"/>
    <s v="BNI Lighting"/>
    <s v="BNI Lighting"/>
  </r>
  <r>
    <s v="None"/>
    <x v="16"/>
    <x v="261"/>
    <s v="TRC"/>
    <s v="Res Heating, Ventilation and Air-Conditioning "/>
    <s v="Res Heating, Ventilation and Air-Conditioning "/>
    <s v="Res Heating, Ventilation and Air-Conditioning "/>
  </r>
  <r>
    <s v="None"/>
    <x v="16"/>
    <x v="262"/>
    <s v="TRC"/>
    <s v="BNI Cooking and Laundry"/>
    <s v="BNI Cooking and Laundry"/>
    <s v="BNI Cooking and Laundry"/>
  </r>
  <r>
    <s v="None"/>
    <x v="16"/>
    <x v="263"/>
    <s v="TRC"/>
    <s v="BNI Cooking and Laundry"/>
    <s v="BNI Cooking and Laundry"/>
    <s v="BNI Cooking and Laundry"/>
  </r>
  <r>
    <s v="None"/>
    <x v="16"/>
    <x v="264"/>
    <s v="TRC"/>
    <s v="BNI Cooking and Laundry"/>
    <s v="BNI Cooking and Laundry"/>
    <s v="BNI Cooking and Laundry"/>
  </r>
  <r>
    <s v="None"/>
    <x v="16"/>
    <x v="265"/>
    <s v="TRC"/>
    <s v="BNI Cooking and Laundry"/>
    <s v="BNI Cooking and Laundry"/>
    <s v="BNI Cooking and Laundry"/>
  </r>
  <r>
    <s v="None"/>
    <x v="16"/>
    <x v="266"/>
    <s v="TRC"/>
    <s v="BNI Process"/>
    <s v="BNI Process"/>
    <s v="BNI Process"/>
  </r>
  <r>
    <s v="None"/>
    <x v="16"/>
    <x v="267"/>
    <s v="TRC"/>
    <s v="BNI HVAC"/>
    <s v="BNI HVAC"/>
    <s v="BNI HVAC"/>
  </r>
  <r>
    <s v="None"/>
    <x v="16"/>
    <x v="268"/>
    <s v="TRC"/>
    <s v="BNI HVAC"/>
    <s v="BNI HVAC"/>
    <s v="BNI HVAC"/>
  </r>
  <r>
    <s v="None"/>
    <x v="16"/>
    <x v="269"/>
    <s v="TRC"/>
    <s v="BNI HVAC"/>
    <s v="BNI HVAC"/>
    <s v="BNI HVAC"/>
  </r>
  <r>
    <s v="None"/>
    <x v="16"/>
    <x v="270"/>
    <s v="TRC"/>
    <s v="BNI HVAC"/>
    <s v="BNI HVAC"/>
    <s v="BNI HVAC"/>
  </r>
  <r>
    <s v="None"/>
    <x v="16"/>
    <x v="271"/>
    <s v="TRC"/>
    <s v="BNI HVAC"/>
    <s v="BNI HVAC"/>
    <s v="BNI HVAC"/>
  </r>
  <r>
    <s v="None"/>
    <x v="16"/>
    <x v="272"/>
    <s v="TRC"/>
    <s v="BNI HVAC"/>
    <s v="BNI HVAC"/>
    <s v="BNI HVAC"/>
  </r>
  <r>
    <s v="None"/>
    <x v="16"/>
    <x v="273"/>
    <s v="TRC"/>
    <s v="BNI HVAC"/>
    <s v="BNI HVAC"/>
    <s v="BNI HVAC"/>
  </r>
  <r>
    <s v="None"/>
    <x v="16"/>
    <x v="274"/>
    <s v="TRC"/>
    <s v="BNI HVAC"/>
    <s v="BNI HVAC"/>
    <s v="BNI HVAC"/>
  </r>
  <r>
    <s v="None"/>
    <x v="16"/>
    <x v="275"/>
    <s v="TRC"/>
    <s v="BNI HVAC"/>
    <s v="BNI HVAC"/>
    <s v="BNI HVAC"/>
  </r>
  <r>
    <s v="None"/>
    <x v="16"/>
    <x v="276"/>
    <s v="TRC"/>
    <s v="BNI Process"/>
    <s v="BNI Process"/>
    <s v="BNI Process"/>
  </r>
  <r>
    <s v="None"/>
    <x v="16"/>
    <x v="277"/>
    <s v="TRC"/>
    <s v="BNI Process"/>
    <s v="BNI Process"/>
    <s v="BNI Process"/>
  </r>
  <r>
    <s v="None"/>
    <x v="16"/>
    <x v="278"/>
    <s v="TRC"/>
    <s v="BNI Process"/>
    <s v="BNI Process"/>
    <s v="BNI Process"/>
  </r>
  <r>
    <s v="None"/>
    <x v="16"/>
    <x v="279"/>
    <s v="TRC"/>
    <s v="BNI Process"/>
    <s v="BNI Process"/>
    <s v="BNI Process"/>
  </r>
  <r>
    <s v="None"/>
    <x v="16"/>
    <x v="280"/>
    <s v="TRC"/>
    <s v="BNI Lighting"/>
    <s v="BNI Lighting"/>
    <s v="BNI Lighting"/>
  </r>
  <r>
    <s v="None"/>
    <x v="16"/>
    <x v="281"/>
    <s v="TRC"/>
    <s v="BNI Lighting"/>
    <s v="BNI Lighting"/>
    <s v="BNI Lighting"/>
  </r>
  <r>
    <s v="None"/>
    <x v="16"/>
    <x v="282"/>
    <s v="TRC"/>
    <s v="BNI Lighting"/>
    <s v="BNI Lighting"/>
    <s v="BNI Lighting"/>
  </r>
  <r>
    <s v="None"/>
    <x v="16"/>
    <x v="283"/>
    <s v="TRC"/>
    <s v="BNI Lighting"/>
    <s v="BNI Lighting"/>
    <s v="BNI Lighting"/>
  </r>
  <r>
    <s v="None"/>
    <x v="16"/>
    <x v="284"/>
    <s v="TRC"/>
    <s v="BNI Lighting"/>
    <s v="BNI Lighting"/>
    <s v="BNI Lighting"/>
  </r>
  <r>
    <s v="None"/>
    <x v="16"/>
    <x v="285"/>
    <s v="TRC"/>
    <s v="BNI Lighting"/>
    <s v="BNI Lighting"/>
    <s v="BNI Lighting"/>
  </r>
  <r>
    <s v="None"/>
    <x v="16"/>
    <x v="286"/>
    <s v="TRC"/>
    <s v="Res Heating, Ventilation and Air-Conditioning "/>
    <s v="Res Heating, Ventilation and Air-Conditioning "/>
    <s v="Res Heating, Ventilation and Air-Conditioning "/>
  </r>
  <r>
    <s v="None"/>
    <x v="16"/>
    <x v="287"/>
    <s v="TRC"/>
    <s v="Res Heating, Ventilation and Air-Conditioning "/>
    <s v="Res Heating, Ventilation and Air-Conditioning "/>
    <s v="Res Heating, Ventilation and Air-Conditioning "/>
  </r>
  <r>
    <s v="None"/>
    <x v="16"/>
    <x v="288"/>
    <s v="TRC"/>
    <s v="Res Heating, Ventilation and Air-Conditioning "/>
    <s v="Res Heating, Ventilation and Air-Conditioning "/>
    <s v="Res Heating, Ventilation and Air-Conditioning "/>
  </r>
  <r>
    <s v="None"/>
    <x v="16"/>
    <x v="289"/>
    <s v="TRC"/>
    <s v="Res Heating, Ventilation and Air-Conditioning "/>
    <s v="Res Heating, Ventilation and Air-Conditioning "/>
    <s v="Res Heating, Ventilation and Air-Conditioning "/>
  </r>
  <r>
    <s v="None"/>
    <x v="16"/>
    <x v="290"/>
    <s v="TRC"/>
    <s v="Res Heating, Ventilation and Air-Conditioning "/>
    <s v="Res Heating, Ventilation and Air-Conditioning "/>
    <s v="Res Heating, Ventilation and Air-Conditioning "/>
  </r>
  <r>
    <s v="None"/>
    <x v="16"/>
    <x v="291"/>
    <s v="TRC"/>
    <s v="Res Heating, Ventilation and Air-Conditioning "/>
    <s v="Res Heating, Ventilation and Air-Conditioning "/>
    <s v="Res Heating, Ventilation and Air-Conditioning "/>
  </r>
  <r>
    <s v="None"/>
    <x v="16"/>
    <x v="292"/>
    <s v="TRC"/>
    <s v="Res Heating, Ventilation and Air-Conditioning "/>
    <s v="Res Heating, Ventilation and Air-Conditioning "/>
    <s v="Res Heating, Ventilation and Air-Conditioning "/>
  </r>
  <r>
    <s v="None"/>
    <x v="16"/>
    <x v="293"/>
    <s v="TRC"/>
    <s v="Res Heating, Ventilation and Air-Conditioning "/>
    <s v="Res Heating, Ventilation and Air-Conditioning "/>
    <s v="Res Heating, Ventilation and Air-Conditioning "/>
  </r>
  <r>
    <s v="None"/>
    <x v="16"/>
    <x v="294"/>
    <s v="TRC"/>
    <s v="BNI Refrigeration"/>
    <s v="BNI Refrigeration"/>
    <s v="BNI Refrigeration"/>
  </r>
  <r>
    <s v="None"/>
    <x v="17"/>
    <x v="0"/>
    <s v="TRC"/>
    <n v="1384"/>
    <n v="1384"/>
    <n v="1384"/>
  </r>
  <r>
    <s v="None"/>
    <x v="17"/>
    <x v="1"/>
    <s v="TRC"/>
    <n v="40.128574499999992"/>
    <n v="40.128574499999992"/>
    <n v="40.128574499999992"/>
  </r>
  <r>
    <s v="None"/>
    <x v="17"/>
    <x v="2"/>
    <s v="TRC"/>
    <n v="40.128574499999992"/>
    <n v="40.128574499999992"/>
    <n v="40.128574499999992"/>
  </r>
  <r>
    <s v="None"/>
    <x v="17"/>
    <x v="3"/>
    <s v="TRC"/>
    <n v="67.153941000000003"/>
    <n v="67.153941000000003"/>
    <n v="67.153941000000003"/>
  </r>
  <r>
    <s v="None"/>
    <x v="17"/>
    <x v="4"/>
    <s v="TRC"/>
    <n v="67.153941000000003"/>
    <n v="67.153941000000003"/>
    <n v="67.153941000000003"/>
  </r>
  <r>
    <s v="None"/>
    <x v="17"/>
    <x v="5"/>
    <s v="TRC"/>
    <n v="46.680178499999997"/>
    <n v="46.680178499999997"/>
    <n v="46.680178499999997"/>
  </r>
  <r>
    <s v="None"/>
    <x v="17"/>
    <x v="6"/>
    <s v="TRC"/>
    <n v="46.680178499999997"/>
    <n v="46.680178499999997"/>
    <n v="46.680178499999997"/>
  </r>
  <r>
    <s v="None"/>
    <x v="17"/>
    <x v="7"/>
    <s v="TRC"/>
    <n v="28.387327499999998"/>
    <n v="28.387327499999998"/>
    <n v="28.387327499999998"/>
  </r>
  <r>
    <s v="None"/>
    <x v="17"/>
    <x v="8"/>
    <s v="TRC"/>
    <n v="28.387327499999998"/>
    <n v="28.387327499999998"/>
    <n v="28.387327499999998"/>
  </r>
  <r>
    <s v="None"/>
    <x v="17"/>
    <x v="9"/>
    <s v="TRC"/>
    <n v="26.7651945"/>
    <n v="26.7651945"/>
    <n v="26.7651945"/>
  </r>
  <r>
    <s v="None"/>
    <x v="17"/>
    <x v="10"/>
    <s v="TRC"/>
    <n v="26.7651945"/>
    <n v="26.7651945"/>
    <n v="26.7651945"/>
  </r>
  <r>
    <s v="None"/>
    <x v="17"/>
    <x v="11"/>
    <s v="TRC"/>
    <n v="22.709862000000001"/>
    <n v="22.709862000000001"/>
    <n v="22.709862000000001"/>
  </r>
  <r>
    <s v="None"/>
    <x v="17"/>
    <x v="12"/>
    <s v="TRC"/>
    <n v="22.709862000000001"/>
    <n v="22.709862000000001"/>
    <n v="22.709862000000001"/>
  </r>
  <r>
    <s v="None"/>
    <x v="17"/>
    <x v="13"/>
    <s v="TRC"/>
    <n v="34.875859499999997"/>
    <n v="34.875859499999997"/>
    <n v="34.875859499999997"/>
  </r>
  <r>
    <s v="None"/>
    <x v="17"/>
    <x v="14"/>
    <s v="TRC"/>
    <n v="34.875859499999997"/>
    <n v="34.875859499999997"/>
    <n v="34.875859499999997"/>
  </r>
  <r>
    <s v="None"/>
    <x v="17"/>
    <x v="15"/>
    <s v="TRC"/>
    <n v="74.115020249999986"/>
    <n v="74.115020249999986"/>
    <n v="74.115020249999986"/>
  </r>
  <r>
    <s v="None"/>
    <x v="17"/>
    <x v="16"/>
    <s v="TRC"/>
    <n v="74.115020249999986"/>
    <n v="74.115020249999986"/>
    <n v="74.115020249999986"/>
  </r>
  <r>
    <s v="None"/>
    <x v="17"/>
    <x v="17"/>
    <s v="TRC"/>
    <n v="24.977990249999998"/>
    <n v="24.977990249999998"/>
    <n v="24.977990249999998"/>
  </r>
  <r>
    <s v="None"/>
    <x v="17"/>
    <x v="18"/>
    <s v="TRC"/>
    <n v="24.977990249999998"/>
    <n v="24.977990249999998"/>
    <n v="24.977990249999998"/>
  </r>
  <r>
    <s v="None"/>
    <x v="17"/>
    <x v="19"/>
    <s v="TRC"/>
    <n v="41.357000249999999"/>
    <n v="41.357000249999999"/>
    <n v="41.357000249999999"/>
  </r>
  <r>
    <s v="None"/>
    <x v="17"/>
    <x v="20"/>
    <s v="TRC"/>
    <n v="41.357000249999999"/>
    <n v="41.357000249999999"/>
    <n v="41.357000249999999"/>
  </r>
  <r>
    <s v="None"/>
    <x v="17"/>
    <x v="21"/>
    <s v="TRC"/>
    <n v="74.524495499999986"/>
    <n v="74.524495499999986"/>
    <n v="74.524495499999986"/>
  </r>
  <r>
    <s v="None"/>
    <x v="17"/>
    <x v="22"/>
    <s v="TRC"/>
    <n v="74.524495499999986"/>
    <n v="74.524495499999986"/>
    <n v="74.524495499999986"/>
  </r>
  <r>
    <s v="None"/>
    <x v="17"/>
    <x v="23"/>
    <s v="TRC"/>
    <n v="25.387465499999998"/>
    <n v="25.387465499999998"/>
    <n v="25.387465499999998"/>
  </r>
  <r>
    <s v="None"/>
    <x v="17"/>
    <x v="24"/>
    <s v="TRC"/>
    <n v="25.387465499999998"/>
    <n v="25.387465499999998"/>
    <n v="25.387465499999998"/>
  </r>
  <r>
    <s v="None"/>
    <x v="17"/>
    <x v="25"/>
    <s v="TRC"/>
    <n v="41.766475499999999"/>
    <n v="41.766475499999999"/>
    <n v="41.766475499999999"/>
  </r>
  <r>
    <s v="None"/>
    <x v="17"/>
    <x v="26"/>
    <s v="TRC"/>
    <n v="41.766475499999999"/>
    <n v="41.766475499999999"/>
    <n v="41.766475499999999"/>
  </r>
  <r>
    <s v="None"/>
    <x v="17"/>
    <x v="27"/>
    <s v="TRC"/>
    <n v="797.53559989999997"/>
    <n v="797.53559989999997"/>
    <n v="797.53559989999997"/>
  </r>
  <r>
    <s v="None"/>
    <x v="17"/>
    <x v="28"/>
    <s v="TRC"/>
    <n v="723.84"/>
    <n v="723.84"/>
    <n v="723.84"/>
  </r>
  <r>
    <s v="None"/>
    <x v="17"/>
    <x v="29"/>
    <s v="TRC"/>
    <n v="215"/>
    <n v="215"/>
    <n v="215"/>
  </r>
  <r>
    <s v="None"/>
    <x v="17"/>
    <x v="30"/>
    <s v="TRC"/>
    <n v="3704.666580007799"/>
    <n v="3704.666580007799"/>
    <n v="3704.666580007799"/>
  </r>
  <r>
    <s v="None"/>
    <x v="17"/>
    <x v="31"/>
    <s v="TRC"/>
    <n v="1583.1875"/>
    <n v="1583.1875"/>
    <n v="1583.1875"/>
  </r>
  <r>
    <s v="None"/>
    <x v="17"/>
    <x v="32"/>
    <s v="TRC"/>
    <n v="2315.143"/>
    <n v="2315.143"/>
    <n v="2315.143"/>
  </r>
  <r>
    <s v="None"/>
    <x v="17"/>
    <x v="33"/>
    <s v="TRC"/>
    <n v="2673.5059999999999"/>
    <n v="2673.5059999999999"/>
    <n v="2673.5059999999999"/>
  </r>
  <r>
    <s v="None"/>
    <x v="17"/>
    <x v="34"/>
    <s v="TRC"/>
    <n v="228"/>
    <n v="228"/>
    <n v="228"/>
  </r>
  <r>
    <s v="None"/>
    <x v="17"/>
    <x v="35"/>
    <s v="TRC"/>
    <n v="150"/>
    <n v="150"/>
    <n v="150"/>
  </r>
  <r>
    <s v="None"/>
    <x v="17"/>
    <x v="36"/>
    <s v="TRC"/>
    <n v="271"/>
    <n v="271"/>
    <n v="271"/>
  </r>
  <r>
    <s v="None"/>
    <x v="17"/>
    <x v="37"/>
    <s v="TRC"/>
    <n v="185"/>
    <n v="185"/>
    <n v="185"/>
  </r>
  <r>
    <s v="None"/>
    <x v="17"/>
    <x v="38"/>
    <s v="TRC"/>
    <n v="190"/>
    <n v="190"/>
    <n v="190"/>
  </r>
  <r>
    <s v="None"/>
    <x v="17"/>
    <x v="39"/>
    <s v="TRC"/>
    <n v="126"/>
    <n v="126"/>
    <n v="126"/>
  </r>
  <r>
    <s v="None"/>
    <x v="17"/>
    <x v="40"/>
    <s v="TRC"/>
    <n v="8956.3610000000008"/>
    <n v="8956.3610000000008"/>
    <n v="8956.3610000000008"/>
  </r>
  <r>
    <s v="None"/>
    <x v="17"/>
    <x v="41"/>
    <s v="TRC"/>
    <n v="8956.3610000000008"/>
    <n v="8956.3610000000008"/>
    <n v="8956.3610000000008"/>
  </r>
  <r>
    <s v="None"/>
    <x v="17"/>
    <x v="42"/>
    <s v="TRC"/>
    <n v="17912.722000000002"/>
    <n v="17912.722000000002"/>
    <n v="17912.722000000002"/>
  </r>
  <r>
    <s v="None"/>
    <x v="17"/>
    <x v="43"/>
    <s v="TRC"/>
    <n v="1000000"/>
    <n v="1000000"/>
    <n v="1000000"/>
  </r>
  <r>
    <s v="None"/>
    <x v="17"/>
    <x v="44"/>
    <s v="TRC"/>
    <n v="1000000"/>
    <n v="1000000"/>
    <n v="1000000"/>
  </r>
  <r>
    <s v="None"/>
    <x v="17"/>
    <x v="45"/>
    <s v="TRC"/>
    <n v="585.86"/>
    <n v="585.86"/>
    <n v="585.86"/>
  </r>
  <r>
    <s v="None"/>
    <x v="17"/>
    <x v="46"/>
    <s v="TRC"/>
    <n v="23624"/>
    <n v="23624"/>
    <n v="23624"/>
  </r>
  <r>
    <s v="None"/>
    <x v="17"/>
    <x v="47"/>
    <s v="TRC"/>
    <n v="247.22554752000002"/>
    <n v="247.22554752000002"/>
    <n v="247.22554752000002"/>
  </r>
  <r>
    <s v="None"/>
    <x v="17"/>
    <x v="48"/>
    <s v="TRC"/>
    <n v="86.391083519999995"/>
    <n v="86.391083519999995"/>
    <n v="86.391083519999995"/>
  </r>
  <r>
    <s v="None"/>
    <x v="17"/>
    <x v="49"/>
    <s v="TRC"/>
    <n v="90.405000000000001"/>
    <n v="90.405000000000001"/>
    <n v="90.405000000000001"/>
  </r>
  <r>
    <s v="None"/>
    <x v="17"/>
    <x v="50"/>
    <s v="TRC"/>
    <n v="81.3"/>
    <n v="81.3"/>
    <n v="81.3"/>
  </r>
  <r>
    <s v="None"/>
    <x v="17"/>
    <x v="51"/>
    <s v="TRC"/>
    <n v="660"/>
    <n v="660"/>
    <n v="660"/>
  </r>
  <r>
    <s v="None"/>
    <x v="17"/>
    <x v="52"/>
    <s v="TRC"/>
    <n v="660"/>
    <n v="660"/>
    <n v="660"/>
  </r>
  <r>
    <s v="None"/>
    <x v="17"/>
    <x v="53"/>
    <s v="TRC"/>
    <n v="13.940000000000001"/>
    <n v="13.940000000000001"/>
    <n v="13.940000000000001"/>
  </r>
  <r>
    <s v="None"/>
    <x v="17"/>
    <x v="54"/>
    <s v="TRC"/>
    <n v="256.5"/>
    <n v="256.5"/>
    <n v="256.5"/>
  </r>
  <r>
    <s v="None"/>
    <x v="17"/>
    <x v="55"/>
    <s v="TRC"/>
    <n v="8172.73"/>
    <n v="8172.73"/>
    <n v="8172.73"/>
  </r>
  <r>
    <s v="None"/>
    <x v="17"/>
    <x v="56"/>
    <s v="TRC"/>
    <n v="1518"/>
    <n v="1518"/>
    <n v="1518"/>
  </r>
  <r>
    <s v="None"/>
    <x v="17"/>
    <x v="57"/>
    <s v="TRC"/>
    <n v="253.57499999999999"/>
    <n v="253.57499999999999"/>
    <n v="253.57499999999999"/>
  </r>
  <r>
    <s v="None"/>
    <x v="17"/>
    <x v="58"/>
    <s v="TRC"/>
    <n v="633.9375"/>
    <n v="633.9375"/>
    <n v="633.9375"/>
  </r>
  <r>
    <s v="None"/>
    <x v="17"/>
    <x v="59"/>
    <s v="TRC"/>
    <n v="145.53"/>
    <n v="145.53"/>
    <n v="145.53"/>
  </r>
  <r>
    <s v="None"/>
    <x v="17"/>
    <x v="60"/>
    <s v="TRC"/>
    <n v="805"/>
    <n v="805"/>
    <n v="805"/>
  </r>
  <r>
    <s v="None"/>
    <x v="17"/>
    <x v="61"/>
    <s v="TRC"/>
    <n v="805"/>
    <n v="805"/>
    <n v="805"/>
  </r>
  <r>
    <s v="None"/>
    <x v="17"/>
    <x v="62"/>
    <s v="TRC"/>
    <n v="805"/>
    <n v="805"/>
    <n v="805"/>
  </r>
  <r>
    <s v="None"/>
    <x v="17"/>
    <x v="63"/>
    <s v="TRC"/>
    <n v="2577"/>
    <n v="2577"/>
    <n v="2577"/>
  </r>
  <r>
    <s v="None"/>
    <x v="17"/>
    <x v="64"/>
    <s v="TRC"/>
    <n v="341.64"/>
    <n v="341.64"/>
    <n v="341.64"/>
  </r>
  <r>
    <s v="None"/>
    <x v="17"/>
    <x v="65"/>
    <s v="TRC"/>
    <n v="1047.6959999999999"/>
    <n v="1047.6959999999999"/>
    <n v="1047.6959999999999"/>
  </r>
  <r>
    <s v="None"/>
    <x v="17"/>
    <x v="66"/>
    <s v="TRC"/>
    <n v="127"/>
    <n v="127"/>
    <n v="127"/>
  </r>
  <r>
    <s v="None"/>
    <x v="17"/>
    <x v="67"/>
    <s v="TRC"/>
    <n v="188"/>
    <n v="188"/>
    <n v="188"/>
  </r>
  <r>
    <s v="None"/>
    <x v="17"/>
    <x v="68"/>
    <s v="TRC"/>
    <n v="49"/>
    <n v="49"/>
    <n v="49"/>
  </r>
  <r>
    <s v="None"/>
    <x v="17"/>
    <x v="69"/>
    <s v="TRC"/>
    <n v="6368"/>
    <n v="6368"/>
    <n v="6368"/>
  </r>
  <r>
    <s v="None"/>
    <x v="17"/>
    <x v="70"/>
    <s v="TRC"/>
    <n v="18282"/>
    <n v="18282"/>
    <n v="18282"/>
  </r>
  <r>
    <s v="None"/>
    <x v="17"/>
    <x v="71"/>
    <s v="TRC"/>
    <n v="1937"/>
    <n v="1937"/>
    <n v="1937"/>
  </r>
  <r>
    <s v="None"/>
    <x v="17"/>
    <x v="72"/>
    <s v="TRC"/>
    <n v="12059"/>
    <n v="12059"/>
    <n v="12059"/>
  </r>
  <r>
    <s v="None"/>
    <x v="17"/>
    <x v="73"/>
    <s v="TRC"/>
    <n v="18189"/>
    <n v="18189"/>
    <n v="18189"/>
  </r>
  <r>
    <s v="None"/>
    <x v="17"/>
    <x v="74"/>
    <s v="TRC"/>
    <n v="15815"/>
    <n v="15815"/>
    <n v="15815"/>
  </r>
  <r>
    <s v="None"/>
    <x v="17"/>
    <x v="75"/>
    <s v="TRC"/>
    <n v="9967"/>
    <n v="9967"/>
    <n v="9967"/>
  </r>
  <r>
    <s v="None"/>
    <x v="17"/>
    <x v="76"/>
    <s v="TRC"/>
    <n v="17599"/>
    <n v="17599"/>
    <n v="17599"/>
  </r>
  <r>
    <s v="None"/>
    <x v="17"/>
    <x v="77"/>
    <s v="TRC"/>
    <n v="6146.1719999999996"/>
    <n v="6146.1719999999996"/>
    <n v="6146.1719999999996"/>
  </r>
  <r>
    <s v="None"/>
    <x v="17"/>
    <x v="78"/>
    <s v="TRC"/>
    <n v="1000000"/>
    <n v="1000000"/>
    <n v="1000000"/>
  </r>
  <r>
    <s v="None"/>
    <x v="17"/>
    <x v="79"/>
    <s v="TRC"/>
    <n v="160"/>
    <n v="160"/>
    <n v="160"/>
  </r>
  <r>
    <s v="None"/>
    <x v="17"/>
    <x v="80"/>
    <s v="TRC"/>
    <n v="3847"/>
    <n v="3847"/>
    <n v="3847"/>
  </r>
  <r>
    <s v="None"/>
    <x v="17"/>
    <x v="81"/>
    <s v="TRC"/>
    <n v="6120"/>
    <n v="6120"/>
    <n v="6120"/>
  </r>
  <r>
    <s v="None"/>
    <x v="17"/>
    <x v="82"/>
    <s v="TRC"/>
    <n v="782.14300000000003"/>
    <n v="782.14300000000003"/>
    <n v="782.14300000000003"/>
  </r>
  <r>
    <s v="None"/>
    <x v="17"/>
    <x v="83"/>
    <s v="TRC"/>
    <n v="2647.71"/>
    <n v="2647.71"/>
    <n v="2647.71"/>
  </r>
  <r>
    <s v="None"/>
    <x v="17"/>
    <x v="84"/>
    <s v="TRC"/>
    <n v="95"/>
    <n v="98"/>
    <n v="98"/>
  </r>
  <r>
    <s v="None"/>
    <x v="17"/>
    <x v="85"/>
    <s v="TRC"/>
    <n v="98"/>
    <n v="98"/>
    <n v="98"/>
  </r>
  <r>
    <s v="None"/>
    <x v="17"/>
    <x v="86"/>
    <s v="TRC"/>
    <n v="893.91818181818189"/>
    <n v="893.91818181818189"/>
    <n v="893.91818181818189"/>
  </r>
  <r>
    <s v="None"/>
    <x v="17"/>
    <x v="87"/>
    <s v="TRC"/>
    <n v="893.91818181818189"/>
    <n v="893.91818181818189"/>
    <n v="893.91818181818189"/>
  </r>
  <r>
    <s v="None"/>
    <x v="17"/>
    <x v="88"/>
    <s v="TRC"/>
    <n v="2819.1272727272726"/>
    <n v="2819.1272727272726"/>
    <n v="2819.1272727272726"/>
  </r>
  <r>
    <s v="None"/>
    <x v="17"/>
    <x v="89"/>
    <s v="TRC"/>
    <n v="2819.1272727272726"/>
    <n v="2819.1272727272726"/>
    <n v="2819.1272727272726"/>
  </r>
  <r>
    <s v="None"/>
    <x v="17"/>
    <x v="90"/>
    <s v="TRC"/>
    <n v="76.356944999999996"/>
    <n v="76.356944999999996"/>
    <n v="76.356944999999996"/>
  </r>
  <r>
    <s v="None"/>
    <x v="17"/>
    <x v="91"/>
    <s v="TRC"/>
    <n v="76.356944999999996"/>
    <n v="76.356944999999996"/>
    <n v="76.356944999999996"/>
  </r>
  <r>
    <s v="None"/>
    <x v="17"/>
    <x v="92"/>
    <s v="TRC"/>
    <n v="1399"/>
    <n v="1399"/>
    <n v="1399"/>
  </r>
  <r>
    <s v="None"/>
    <x v="17"/>
    <x v="93"/>
    <s v="TRC"/>
    <n v="1399"/>
    <n v="1399"/>
    <n v="1399"/>
  </r>
  <r>
    <s v="None"/>
    <x v="17"/>
    <x v="94"/>
    <s v="TRC"/>
    <n v="1399"/>
    <n v="1399"/>
    <n v="1399"/>
  </r>
  <r>
    <s v="None"/>
    <x v="17"/>
    <x v="95"/>
    <s v="TRC"/>
    <n v="863"/>
    <n v="863"/>
    <n v="863"/>
  </r>
  <r>
    <s v="None"/>
    <x v="17"/>
    <x v="96"/>
    <s v="TRC"/>
    <n v="705"/>
    <n v="705"/>
    <n v="705"/>
  </r>
  <r>
    <s v="None"/>
    <x v="17"/>
    <x v="97"/>
    <s v="TRC"/>
    <n v="571.15200000000004"/>
    <n v="571.15200000000004"/>
    <n v="571.15200000000004"/>
  </r>
  <r>
    <s v="None"/>
    <x v="17"/>
    <x v="98"/>
    <s v="TRC"/>
    <n v="145.53"/>
    <n v="145.53"/>
    <n v="145.53"/>
  </r>
  <r>
    <s v="None"/>
    <x v="17"/>
    <x v="99"/>
    <s v="TRC"/>
    <n v="4417"/>
    <n v="4417"/>
    <n v="4417"/>
  </r>
  <r>
    <s v="None"/>
    <x v="17"/>
    <x v="100"/>
    <s v="TRC"/>
    <n v="774"/>
    <n v="774"/>
    <n v="774"/>
  </r>
  <r>
    <s v="None"/>
    <x v="17"/>
    <x v="101"/>
    <s v="TRC"/>
    <n v="774"/>
    <n v="774"/>
    <n v="774"/>
  </r>
  <r>
    <s v="None"/>
    <x v="17"/>
    <x v="102"/>
    <s v="TRC"/>
    <n v="33285"/>
    <n v="33285"/>
    <n v="33285"/>
  </r>
  <r>
    <s v="None"/>
    <x v="17"/>
    <x v="103"/>
    <s v="TRC"/>
    <n v="33285"/>
    <n v="33285"/>
    <n v="33285"/>
  </r>
  <r>
    <s v="None"/>
    <x v="17"/>
    <x v="104"/>
    <s v="TRC"/>
    <n v="16443.52008319251"/>
    <n v="16443.52008319251"/>
    <n v="16443.52008319251"/>
  </r>
  <r>
    <s v="None"/>
    <x v="17"/>
    <x v="105"/>
    <s v="TRC"/>
    <n v="1630.19"/>
    <n v="1630.19"/>
    <n v="1630.19"/>
  </r>
  <r>
    <s v="None"/>
    <x v="17"/>
    <x v="106"/>
    <s v="TRC"/>
    <n v="446"/>
    <n v="446"/>
    <n v="446"/>
  </r>
  <r>
    <s v="None"/>
    <x v="17"/>
    <x v="107"/>
    <s v="TRC"/>
    <n v="2688.9520000000002"/>
    <n v="2688.9520000000002"/>
    <n v="2688.9520000000002"/>
  </r>
  <r>
    <s v="None"/>
    <x v="17"/>
    <x v="108"/>
    <s v="TRC"/>
    <n v="771"/>
    <n v="771"/>
    <n v="771"/>
  </r>
  <r>
    <s v="None"/>
    <x v="17"/>
    <x v="109"/>
    <s v="TRC"/>
    <n v="771"/>
    <n v="771"/>
    <n v="771"/>
  </r>
  <r>
    <s v="None"/>
    <x v="17"/>
    <x v="110"/>
    <s v="TRC"/>
    <n v="771"/>
    <n v="771"/>
    <n v="771"/>
  </r>
  <r>
    <s v="None"/>
    <x v="17"/>
    <x v="111"/>
    <s v="TRC"/>
    <n v="2688.9520000000002"/>
    <n v="2688.9520000000002"/>
    <n v="2688.9520000000002"/>
  </r>
  <r>
    <s v="None"/>
    <x v="17"/>
    <x v="112"/>
    <s v="TRC"/>
    <n v="11434"/>
    <n v="11434"/>
    <n v="11434"/>
  </r>
  <r>
    <s v="None"/>
    <x v="17"/>
    <x v="113"/>
    <s v="TRC"/>
    <n v="11434"/>
    <n v="11434"/>
    <n v="11434"/>
  </r>
  <r>
    <s v="None"/>
    <x v="17"/>
    <x v="114"/>
    <s v="TRC"/>
    <n v="122"/>
    <n v="122"/>
    <n v="122"/>
  </r>
  <r>
    <s v="None"/>
    <x v="17"/>
    <x v="115"/>
    <s v="TRC"/>
    <n v="387.69230769230768"/>
    <n v="387.69230769230768"/>
    <n v="387.69230769230768"/>
  </r>
  <r>
    <s v="None"/>
    <x v="17"/>
    <x v="116"/>
    <s v="TRC"/>
    <n v="387.69230769230768"/>
    <n v="387.69230769230768"/>
    <n v="387.69230769230768"/>
  </r>
  <r>
    <s v="None"/>
    <x v="17"/>
    <x v="117"/>
    <s v="TRC"/>
    <n v="904.61538461538464"/>
    <n v="904.61538461538464"/>
    <n v="904.61538461538464"/>
  </r>
  <r>
    <s v="None"/>
    <x v="17"/>
    <x v="118"/>
    <s v="TRC"/>
    <n v="2558"/>
    <n v="2558"/>
    <n v="2558"/>
  </r>
  <r>
    <s v="None"/>
    <x v="17"/>
    <x v="119"/>
    <s v="TRC"/>
    <n v="422"/>
    <n v="422"/>
    <n v="422"/>
  </r>
  <r>
    <s v="None"/>
    <x v="17"/>
    <x v="120"/>
    <s v="TRC"/>
    <n v="795"/>
    <n v="795"/>
    <n v="795"/>
  </r>
  <r>
    <s v="None"/>
    <x v="17"/>
    <x v="121"/>
    <s v="TRC"/>
    <n v="13512.72"/>
    <n v="13512.72"/>
    <n v="13512.72"/>
  </r>
  <r>
    <s v="None"/>
    <x v="17"/>
    <x v="122"/>
    <s v="TRC"/>
    <n v="13512.72"/>
    <n v="13512.72"/>
    <n v="13512.72"/>
  </r>
  <r>
    <s v="None"/>
    <x v="17"/>
    <x v="123"/>
    <s v="TRC"/>
    <n v="39.937600000000003"/>
    <n v="39.937600000000003"/>
    <n v="39.937600000000003"/>
  </r>
  <r>
    <s v="None"/>
    <x v="17"/>
    <x v="124"/>
    <s v="TRC"/>
    <n v="39.937600000000003"/>
    <n v="39.937600000000003"/>
    <n v="39.937600000000003"/>
  </r>
  <r>
    <s v="None"/>
    <x v="17"/>
    <x v="125"/>
    <s v="TRC"/>
    <n v="102.77800000000001"/>
    <n v="102.77800000000001"/>
    <n v="102.77800000000001"/>
  </r>
  <r>
    <s v="None"/>
    <x v="17"/>
    <x v="126"/>
    <s v="TRC"/>
    <n v="138.489"/>
    <n v="138.489"/>
    <n v="138.489"/>
  </r>
  <r>
    <s v="None"/>
    <x v="17"/>
    <x v="127"/>
    <s v="TRC"/>
    <n v="438"/>
    <n v="438"/>
    <n v="438"/>
  </r>
  <r>
    <s v="None"/>
    <x v="17"/>
    <x v="128"/>
    <s v="TRC"/>
    <n v="224"/>
    <n v="224"/>
    <n v="224"/>
  </r>
  <r>
    <s v="None"/>
    <x v="17"/>
    <x v="129"/>
    <s v="TRC"/>
    <n v="1216"/>
    <n v="1216"/>
    <n v="1216"/>
  </r>
  <r>
    <s v="None"/>
    <x v="17"/>
    <x v="130"/>
    <s v="TRC"/>
    <n v="37.555999999999997"/>
    <n v="37.555999999999997"/>
    <n v="37.555999999999997"/>
  </r>
  <r>
    <s v="None"/>
    <x v="17"/>
    <x v="131"/>
    <s v="TRC"/>
    <n v="0"/>
    <n v="0"/>
    <n v="0"/>
  </r>
  <r>
    <s v="None"/>
    <x v="17"/>
    <x v="132"/>
    <s v="TRC"/>
    <n v="259.34999999999997"/>
    <n v="259.34999999999997"/>
    <n v="259.34999999999997"/>
  </r>
  <r>
    <s v="None"/>
    <x v="17"/>
    <x v="133"/>
    <s v="TRC"/>
    <n v="72.091174999999993"/>
    <n v="72.091174999999993"/>
    <n v="72.091174999999993"/>
  </r>
  <r>
    <s v="None"/>
    <x v="17"/>
    <x v="134"/>
    <s v="TRC"/>
    <n v="39.990299999999998"/>
    <n v="39.990299999999998"/>
    <n v="39.990299999999998"/>
  </r>
  <r>
    <s v="None"/>
    <x v="17"/>
    <x v="135"/>
    <s v="TRC"/>
    <n v="34.429187999999996"/>
    <n v="34.429187999999996"/>
    <n v="34.429187999999996"/>
  </r>
  <r>
    <s v="None"/>
    <x v="17"/>
    <x v="136"/>
    <s v="TRC"/>
    <n v="39.232080000000003"/>
    <n v="39.232080000000003"/>
    <n v="39.232080000000003"/>
  </r>
  <r>
    <s v="None"/>
    <x v="17"/>
    <x v="137"/>
    <s v="TRC"/>
    <n v="23.455499999999997"/>
    <n v="23.455499999999997"/>
    <n v="23.455499999999997"/>
  </r>
  <r>
    <s v="None"/>
    <x v="17"/>
    <x v="138"/>
    <s v="TRC"/>
    <n v="23.455499999999997"/>
    <n v="23.455499999999997"/>
    <n v="23.455499999999997"/>
  </r>
  <r>
    <s v="None"/>
    <x v="17"/>
    <x v="139"/>
    <s v="TRC"/>
    <n v="185.00320512820511"/>
    <n v="185.00320512820511"/>
    <n v="185.00320512820511"/>
  </r>
  <r>
    <s v="None"/>
    <x v="17"/>
    <x v="140"/>
    <s v="TRC"/>
    <n v="185.00320512820511"/>
    <n v="185.00320512820511"/>
    <n v="185.00320512820511"/>
  </r>
  <r>
    <s v="None"/>
    <x v="17"/>
    <x v="141"/>
    <s v="TRC"/>
    <n v="74.001282051282061"/>
    <n v="74.001282051282061"/>
    <n v="74.001282051282061"/>
  </r>
  <r>
    <s v="None"/>
    <x v="17"/>
    <x v="142"/>
    <s v="TRC"/>
    <n v="74.001282051282061"/>
    <n v="74.001282051282061"/>
    <n v="74.001282051282061"/>
  </r>
  <r>
    <s v="None"/>
    <x v="17"/>
    <x v="143"/>
    <s v="TRC"/>
    <n v="146.19039749999999"/>
    <n v="146.19039749999999"/>
    <n v="146.19039749999999"/>
  </r>
  <r>
    <s v="None"/>
    <x v="17"/>
    <x v="144"/>
    <s v="TRC"/>
    <n v="146.19039749999999"/>
    <n v="146.19039749999999"/>
    <n v="146.19039749999999"/>
  </r>
  <r>
    <s v="None"/>
    <x v="17"/>
    <x v="145"/>
    <s v="TRC"/>
    <n v="116.13955499999999"/>
    <n v="116.13955499999999"/>
    <n v="116.13955499999999"/>
  </r>
  <r>
    <s v="None"/>
    <x v="17"/>
    <x v="146"/>
    <s v="TRC"/>
    <n v="116.13955499999999"/>
    <n v="116.13955499999999"/>
    <n v="116.13955499999999"/>
  </r>
  <r>
    <s v="None"/>
    <x v="17"/>
    <x v="147"/>
    <s v="TRC"/>
    <n v="193.35204000000002"/>
    <n v="193.35204000000002"/>
    <n v="193.35204000000002"/>
  </r>
  <r>
    <s v="None"/>
    <x v="17"/>
    <x v="148"/>
    <s v="TRC"/>
    <n v="193.35204000000002"/>
    <n v="193.35204000000002"/>
    <n v="193.35204000000002"/>
  </r>
  <r>
    <s v="None"/>
    <x v="17"/>
    <x v="149"/>
    <s v="TRC"/>
    <n v="253.57499999999999"/>
    <n v="253.57499999999999"/>
    <n v="253.57499999999999"/>
  </r>
  <r>
    <s v="None"/>
    <x v="17"/>
    <x v="150"/>
    <s v="TRC"/>
    <n v="448.14"/>
    <n v="448.14"/>
    <n v="448.14"/>
  </r>
  <r>
    <s v="None"/>
    <x v="17"/>
    <x v="151"/>
    <s v="TRC"/>
    <n v="448.14"/>
    <n v="448.14"/>
    <n v="448.14"/>
  </r>
  <r>
    <s v="None"/>
    <x v="17"/>
    <x v="152"/>
    <s v="TRC"/>
    <n v="46.850999999999999"/>
    <n v="46.850999999999999"/>
    <n v="46.850999999999999"/>
  </r>
  <r>
    <s v="None"/>
    <x v="17"/>
    <x v="153"/>
    <s v="TRC"/>
    <n v="46.850999999999999"/>
    <n v="46.850999999999999"/>
    <n v="46.850999999999999"/>
  </r>
  <r>
    <s v="None"/>
    <x v="17"/>
    <x v="154"/>
    <s v="TRC"/>
    <n v="85.146599999999992"/>
    <n v="85.146599999999992"/>
    <n v="85.146599999999992"/>
  </r>
  <r>
    <s v="None"/>
    <x v="17"/>
    <x v="155"/>
    <s v="TRC"/>
    <n v="85.146599999999992"/>
    <n v="85.146599999999992"/>
    <n v="85.146599999999992"/>
  </r>
  <r>
    <s v="None"/>
    <x v="17"/>
    <x v="156"/>
    <s v="TRC"/>
    <n v="153.1824"/>
    <n v="153.1824"/>
    <n v="153.1824"/>
  </r>
  <r>
    <s v="None"/>
    <x v="17"/>
    <x v="157"/>
    <s v="TRC"/>
    <n v="153.1824"/>
    <n v="153.1824"/>
    <n v="153.1824"/>
  </r>
  <r>
    <s v="None"/>
    <x v="17"/>
    <x v="158"/>
    <s v="TRC"/>
    <n v="29.088359999999998"/>
    <n v="29.088359999999998"/>
    <n v="29.088359999999998"/>
  </r>
  <r>
    <s v="None"/>
    <x v="17"/>
    <x v="159"/>
    <s v="TRC"/>
    <n v="29.088359999999998"/>
    <n v="29.088359999999998"/>
    <n v="29.088359999999998"/>
  </r>
  <r>
    <s v="None"/>
    <x v="17"/>
    <x v="160"/>
    <s v="TRC"/>
    <n v="49.0866075"/>
    <n v="49.0866075"/>
    <n v="49.0866075"/>
  </r>
  <r>
    <s v="None"/>
    <x v="17"/>
    <x v="161"/>
    <s v="TRC"/>
    <n v="49.0866075"/>
    <n v="49.0866075"/>
    <n v="49.0866075"/>
  </r>
  <r>
    <s v="None"/>
    <x v="17"/>
    <x v="162"/>
    <s v="TRC"/>
    <n v="448.14"/>
    <n v="448.14"/>
    <n v="448.14"/>
  </r>
  <r>
    <s v="None"/>
    <x v="17"/>
    <x v="163"/>
    <s v="TRC"/>
    <n v="448.14"/>
    <n v="448.14"/>
    <n v="448.14"/>
  </r>
  <r>
    <s v="None"/>
    <x v="17"/>
    <x v="164"/>
    <s v="TRC"/>
    <n v="275.40239999999994"/>
    <n v="275.40239999999994"/>
    <n v="275.40239999999994"/>
  </r>
  <r>
    <s v="None"/>
    <x v="17"/>
    <x v="165"/>
    <s v="TRC"/>
    <n v="207"/>
    <n v="236"/>
    <n v="236"/>
  </r>
  <r>
    <s v="None"/>
    <x v="17"/>
    <x v="166"/>
    <s v="TRC"/>
    <n v="236"/>
    <n v="236"/>
    <n v="236"/>
  </r>
  <r>
    <s v="None"/>
    <x v="17"/>
    <x v="167"/>
    <s v="TRC"/>
    <n v="413"/>
    <n v="472"/>
    <n v="472"/>
  </r>
  <r>
    <s v="None"/>
    <x v="17"/>
    <x v="168"/>
    <s v="TRC"/>
    <n v="472"/>
    <n v="472"/>
    <n v="472"/>
  </r>
  <r>
    <s v="None"/>
    <x v="17"/>
    <x v="169"/>
    <s v="TRC"/>
    <n v="310"/>
    <n v="354"/>
    <n v="354"/>
  </r>
  <r>
    <s v="None"/>
    <x v="17"/>
    <x v="170"/>
    <s v="TRC"/>
    <n v="354"/>
    <n v="354"/>
    <n v="354"/>
  </r>
  <r>
    <s v="None"/>
    <x v="17"/>
    <x v="171"/>
    <s v="TRC"/>
    <n v="1400"/>
    <n v="1400"/>
    <n v="1400"/>
  </r>
  <r>
    <s v="None"/>
    <x v="17"/>
    <x v="172"/>
    <s v="TRC"/>
    <n v="194.0315368"/>
    <n v="194.0315368"/>
    <n v="194.0315368"/>
  </r>
  <r>
    <s v="None"/>
    <x v="17"/>
    <x v="173"/>
    <s v="TRC"/>
    <n v="397.7159403"/>
    <n v="397.7159403"/>
    <n v="397.7159403"/>
  </r>
  <r>
    <s v="None"/>
    <x v="17"/>
    <x v="174"/>
    <s v="TRC"/>
    <n v="0"/>
    <n v="0"/>
    <n v="0"/>
  </r>
  <r>
    <s v="None"/>
    <x v="17"/>
    <x v="175"/>
    <s v="TRC"/>
    <n v="0"/>
    <n v="0"/>
    <n v="0"/>
  </r>
  <r>
    <s v="None"/>
    <x v="17"/>
    <x v="176"/>
    <s v="TRC"/>
    <n v="7493"/>
    <n v="7493"/>
    <n v="7493"/>
  </r>
  <r>
    <s v="None"/>
    <x v="17"/>
    <x v="177"/>
    <s v="TRC"/>
    <n v="327"/>
    <n v="327"/>
    <n v="327"/>
  </r>
  <r>
    <s v="None"/>
    <x v="17"/>
    <x v="178"/>
    <s v="TRC"/>
    <n v="209"/>
    <n v="209"/>
    <n v="209"/>
  </r>
  <r>
    <s v="None"/>
    <x v="17"/>
    <x v="179"/>
    <s v="TRC"/>
    <n v="43.952000000000005"/>
    <n v="43.952000000000005"/>
    <n v="43.952000000000005"/>
  </r>
  <r>
    <s v="None"/>
    <x v="17"/>
    <x v="180"/>
    <s v="TRC"/>
    <n v="3362"/>
    <n v="3362"/>
    <n v="3362"/>
  </r>
  <r>
    <s v="None"/>
    <x v="17"/>
    <x v="181"/>
    <s v="TRC"/>
    <n v="1204"/>
    <n v="1204"/>
    <n v="1204"/>
  </r>
  <r>
    <s v="None"/>
    <x v="17"/>
    <x v="182"/>
    <s v="TRC"/>
    <n v="27407.597102386215"/>
    <n v="27407.597102386215"/>
    <n v="27407.597102386215"/>
  </r>
  <r>
    <s v="None"/>
    <x v="17"/>
    <x v="183"/>
    <s v="TRC"/>
    <n v="27407.597102386215"/>
    <n v="27407.597102386215"/>
    <n v="27407.597102386215"/>
  </r>
  <r>
    <s v="None"/>
    <x v="17"/>
    <x v="184"/>
    <s v="TRC"/>
    <n v="18811.202929884093"/>
    <n v="18811.202929884093"/>
    <n v="18811.202929884093"/>
  </r>
  <r>
    <s v="None"/>
    <x v="17"/>
    <x v="185"/>
    <s v="TRC"/>
    <n v="18811.202929884093"/>
    <n v="18811.202929884093"/>
    <n v="18811.202929884093"/>
  </r>
  <r>
    <s v="None"/>
    <x v="17"/>
    <x v="186"/>
    <s v="TRC"/>
    <n v="6710"/>
    <n v="6710"/>
    <n v="6710"/>
  </r>
  <r>
    <s v="None"/>
    <x v="17"/>
    <x v="187"/>
    <s v="TRC"/>
    <n v="33"/>
    <n v="33"/>
    <n v="33"/>
  </r>
  <r>
    <s v="None"/>
    <x v="17"/>
    <x v="188"/>
    <s v="TRC"/>
    <n v="227.92281410000001"/>
    <n v="227.92281410000001"/>
    <n v="227.92281410000001"/>
  </r>
  <r>
    <s v="None"/>
    <x v="17"/>
    <x v="189"/>
    <s v="TRC"/>
    <n v="452.0281311"/>
    <n v="452.0281311"/>
    <n v="452.0281311"/>
  </r>
  <r>
    <s v="None"/>
    <x v="17"/>
    <x v="190"/>
    <s v="TRC"/>
    <n v="2371.0189999999998"/>
    <n v="2371.0189999999998"/>
    <n v="2371.0189999999998"/>
  </r>
  <r>
    <s v="None"/>
    <x v="17"/>
    <x v="191"/>
    <s v="TRC"/>
    <n v="452.52472319999998"/>
    <n v="452.52472319999998"/>
    <n v="452.52472319999998"/>
  </r>
  <r>
    <s v="None"/>
    <x v="17"/>
    <x v="192"/>
    <s v="TRC"/>
    <n v="452.52472319999998"/>
    <n v="452.52472319999998"/>
    <n v="452.52472319999998"/>
  </r>
  <r>
    <s v="None"/>
    <x v="17"/>
    <x v="193"/>
    <s v="TRC"/>
    <n v="266.96332800000005"/>
    <n v="266.96332800000005"/>
    <n v="266.96332800000005"/>
  </r>
  <r>
    <s v="None"/>
    <x v="17"/>
    <x v="194"/>
    <s v="TRC"/>
    <n v="266.96332800000005"/>
    <n v="266.96332800000005"/>
    <n v="266.96332800000005"/>
  </r>
  <r>
    <s v="None"/>
    <x v="17"/>
    <x v="195"/>
    <s v="TRC"/>
    <n v="113.64176639999998"/>
    <n v="113.64176639999998"/>
    <n v="113.64176639999998"/>
  </r>
  <r>
    <s v="None"/>
    <x v="17"/>
    <x v="196"/>
    <s v="TRC"/>
    <n v="18250"/>
    <n v="18250"/>
    <n v="18250"/>
  </r>
  <r>
    <s v="None"/>
    <x v="17"/>
    <x v="197"/>
    <s v="TRC"/>
    <n v="18250"/>
    <n v="18250"/>
    <n v="18250"/>
  </r>
  <r>
    <s v="None"/>
    <x v="17"/>
    <x v="198"/>
    <s v="TRC"/>
    <n v="159"/>
    <n v="159"/>
    <n v="159"/>
  </r>
  <r>
    <s v="None"/>
    <x v="17"/>
    <x v="199"/>
    <s v="TRC"/>
    <n v="10081.094999999999"/>
    <n v="10081.094999999999"/>
    <n v="10081.094999999999"/>
  </r>
  <r>
    <s v="None"/>
    <x v="17"/>
    <x v="200"/>
    <s v="TRC"/>
    <n v="5625.0429999999997"/>
    <n v="5625.0429999999997"/>
    <n v="5625.0429999999997"/>
  </r>
  <r>
    <s v="None"/>
    <x v="17"/>
    <x v="201"/>
    <s v="TRC"/>
    <n v="164.94545454545454"/>
    <n v="164.94545454545454"/>
    <n v="164.94545454545454"/>
  </r>
  <r>
    <s v="None"/>
    <x v="17"/>
    <x v="202"/>
    <s v="TRC"/>
    <n v="13765"/>
    <n v="13765"/>
    <n v="13765"/>
  </r>
  <r>
    <s v="None"/>
    <x v="17"/>
    <x v="203"/>
    <s v="TRC"/>
    <n v="8170.7802547770698"/>
    <n v="8170.7802547770698"/>
    <n v="8170.7802547770698"/>
  </r>
  <r>
    <s v="None"/>
    <x v="17"/>
    <x v="204"/>
    <s v="TRC"/>
    <n v="11.0617"/>
    <n v="11.0617"/>
    <n v="11.0617"/>
  </r>
  <r>
    <s v="None"/>
    <x v="17"/>
    <x v="205"/>
    <s v="TRC"/>
    <n v="11.0617"/>
    <n v="11.0617"/>
    <n v="11.0617"/>
  </r>
  <r>
    <s v="None"/>
    <x v="17"/>
    <x v="206"/>
    <s v="TRC"/>
    <n v="1156.32"/>
    <n v="1156.32"/>
    <n v="1156.32"/>
  </r>
  <r>
    <s v="None"/>
    <x v="17"/>
    <x v="207"/>
    <s v="TRC"/>
    <n v="1156.32"/>
    <n v="1156.32"/>
    <n v="1156.32"/>
  </r>
  <r>
    <s v="None"/>
    <x v="17"/>
    <x v="208"/>
    <s v="TRC"/>
    <n v="170.82"/>
    <n v="170.82"/>
    <n v="170.82"/>
  </r>
  <r>
    <s v="None"/>
    <x v="17"/>
    <x v="209"/>
    <s v="TRC"/>
    <n v="3889.44"/>
    <n v="3889.44"/>
    <n v="3889.44"/>
  </r>
  <r>
    <s v="None"/>
    <x v="17"/>
    <x v="210"/>
    <s v="TRC"/>
    <n v="462.96599999999995"/>
    <n v="462.96599999999995"/>
    <n v="462.96599999999995"/>
  </r>
  <r>
    <s v="None"/>
    <x v="17"/>
    <x v="211"/>
    <s v="TRC"/>
    <n v="571.15200000000004"/>
    <n v="571.15200000000004"/>
    <n v="571.15200000000004"/>
  </r>
  <r>
    <s v="None"/>
    <x v="17"/>
    <x v="212"/>
    <s v="TRC"/>
    <n v="571.15200000000004"/>
    <n v="571.15200000000004"/>
    <n v="571.15200000000004"/>
  </r>
  <r>
    <s v="None"/>
    <x v="17"/>
    <x v="213"/>
    <s v="TRC"/>
    <n v="3310.7717156596045"/>
    <n v="3310.7717156596045"/>
    <n v="3310.7717156596045"/>
  </r>
  <r>
    <s v="None"/>
    <x v="17"/>
    <x v="214"/>
    <s v="TRC"/>
    <n v="53.7"/>
    <n v="53.7"/>
    <n v="53.7"/>
  </r>
  <r>
    <s v="None"/>
    <x v="17"/>
    <x v="215"/>
    <s v="TRC"/>
    <n v="508.84615384615387"/>
    <n v="508.84615384615387"/>
    <n v="508.84615384615387"/>
  </r>
  <r>
    <s v="None"/>
    <x v="17"/>
    <x v="216"/>
    <s v="TRC"/>
    <n v="508.84615384615387"/>
    <n v="508.84615384615387"/>
    <n v="508.84615384615387"/>
  </r>
  <r>
    <s v="None"/>
    <x v="17"/>
    <x v="217"/>
    <s v="TRC"/>
    <n v="1187.3076923076922"/>
    <n v="1187.3076923076922"/>
    <n v="1187.3076923076922"/>
  </r>
  <r>
    <s v="None"/>
    <x v="17"/>
    <x v="218"/>
    <s v="TRC"/>
    <n v="1187.3076923076922"/>
    <n v="1187.3076923076922"/>
    <n v="1187.3076923076922"/>
  </r>
  <r>
    <s v="None"/>
    <x v="17"/>
    <x v="219"/>
    <s v="TRC"/>
    <n v="2035.3846153846155"/>
    <n v="2035.3846153846155"/>
    <n v="2035.3846153846155"/>
  </r>
  <r>
    <s v="None"/>
    <x v="17"/>
    <x v="220"/>
    <s v="TRC"/>
    <n v="221"/>
    <n v="221"/>
    <n v="221"/>
  </r>
  <r>
    <s v="None"/>
    <x v="17"/>
    <x v="221"/>
    <s v="TRC"/>
    <n v="221"/>
    <n v="221"/>
    <n v="221"/>
  </r>
  <r>
    <s v="None"/>
    <x v="17"/>
    <x v="222"/>
    <s v="TRC"/>
    <n v="207.75"/>
    <n v="207.75"/>
    <n v="207.75"/>
  </r>
  <r>
    <s v="None"/>
    <x v="17"/>
    <x v="223"/>
    <s v="TRC"/>
    <n v="183.01499999999999"/>
    <n v="183.01499999999999"/>
    <n v="183.01499999999999"/>
  </r>
  <r>
    <s v="None"/>
    <x v="17"/>
    <x v="224"/>
    <s v="TRC"/>
    <n v="246.96"/>
    <n v="246.96"/>
    <n v="246.96"/>
  </r>
  <r>
    <s v="None"/>
    <x v="17"/>
    <x v="225"/>
    <s v="TRC"/>
    <n v="433.25965799999989"/>
    <n v="433.25965799999989"/>
    <n v="433.25965799999989"/>
  </r>
  <r>
    <s v="None"/>
    <x v="17"/>
    <x v="226"/>
    <s v="TRC"/>
    <n v="433.25965799999989"/>
    <n v="433.25965799999989"/>
    <n v="433.25965799999989"/>
  </r>
  <r>
    <s v="None"/>
    <x v="17"/>
    <x v="227"/>
    <s v="TRC"/>
    <n v="705"/>
    <n v="705"/>
    <n v="705"/>
  </r>
  <r>
    <s v="None"/>
    <x v="17"/>
    <x v="228"/>
    <s v="TRC"/>
    <n v="705"/>
    <n v="705"/>
    <n v="705"/>
  </r>
  <r>
    <s v="None"/>
    <x v="17"/>
    <x v="229"/>
    <s v="TRC"/>
    <n v="751"/>
    <n v="751"/>
    <n v="751"/>
  </r>
  <r>
    <s v="None"/>
    <x v="17"/>
    <x v="230"/>
    <s v="TRC"/>
    <n v="3184"/>
    <n v="3184"/>
    <n v="3184"/>
  </r>
  <r>
    <s v="None"/>
    <x v="17"/>
    <x v="231"/>
    <s v="TRC"/>
    <n v="0"/>
    <n v="0"/>
    <n v="0"/>
  </r>
  <r>
    <s v="None"/>
    <x v="17"/>
    <x v="232"/>
    <s v="TRC"/>
    <n v="0"/>
    <n v="0"/>
    <n v="0"/>
  </r>
  <r>
    <s v="None"/>
    <x v="17"/>
    <x v="233"/>
    <s v="TRC"/>
    <n v="0"/>
    <n v="0"/>
    <n v="0"/>
  </r>
  <r>
    <s v="None"/>
    <x v="17"/>
    <x v="234"/>
    <s v="TRC"/>
    <n v="0"/>
    <n v="0"/>
    <n v="0"/>
  </r>
  <r>
    <s v="None"/>
    <x v="17"/>
    <x v="235"/>
    <s v="TRC"/>
    <n v="0"/>
    <n v="0"/>
    <n v="0"/>
  </r>
  <r>
    <s v="None"/>
    <x v="17"/>
    <x v="236"/>
    <s v="TRC"/>
    <n v="480"/>
    <n v="480"/>
    <n v="480"/>
  </r>
  <r>
    <s v="None"/>
    <x v="17"/>
    <x v="237"/>
    <s v="TRC"/>
    <n v="8453.9259999999995"/>
    <n v="8453.9259999999995"/>
    <n v="8453.9259999999995"/>
  </r>
  <r>
    <s v="None"/>
    <x v="17"/>
    <x v="238"/>
    <s v="TRC"/>
    <n v="11863.239052198664"/>
    <n v="11863.239052198664"/>
    <n v="11863.239052198664"/>
  </r>
  <r>
    <s v="None"/>
    <x v="17"/>
    <x v="239"/>
    <s v="TRC"/>
    <n v="16152.552915793811"/>
    <n v="16152.552915793811"/>
    <n v="16152.552915793811"/>
  </r>
  <r>
    <s v="None"/>
    <x v="17"/>
    <x v="240"/>
    <s v="TRC"/>
    <n v="9211.5713293110966"/>
    <n v="9211.5713293110966"/>
    <n v="9211.5713293110966"/>
  </r>
  <r>
    <s v="None"/>
    <x v="17"/>
    <x v="241"/>
    <s v="TRC"/>
    <n v="13626.434031386299"/>
    <n v="13626.434031386299"/>
    <n v="13626.434031386299"/>
  </r>
  <r>
    <s v="None"/>
    <x v="17"/>
    <x v="242"/>
    <s v="TRC"/>
    <n v="759"/>
    <n v="759"/>
    <n v="759"/>
  </r>
  <r>
    <s v="None"/>
    <x v="17"/>
    <x v="243"/>
    <s v="TRC"/>
    <n v="0"/>
    <n v="0"/>
    <n v="0"/>
  </r>
  <r>
    <s v="None"/>
    <x v="17"/>
    <x v="244"/>
    <s v="TRC"/>
    <n v="0"/>
    <n v="0"/>
    <n v="0"/>
  </r>
  <r>
    <s v="None"/>
    <x v="17"/>
    <x v="245"/>
    <s v="TRC"/>
    <n v="53.8"/>
    <n v="53.8"/>
    <n v="53.8"/>
  </r>
  <r>
    <s v="None"/>
    <x v="17"/>
    <x v="246"/>
    <s v="TRC"/>
    <n v="411"/>
    <n v="411"/>
    <n v="411"/>
  </r>
  <r>
    <s v="None"/>
    <x v="17"/>
    <x v="247"/>
    <s v="TRC"/>
    <n v="411"/>
    <n v="411"/>
    <n v="411"/>
  </r>
  <r>
    <s v="None"/>
    <x v="17"/>
    <x v="248"/>
    <s v="TRC"/>
    <n v="1091.901728844404"/>
    <n v="1091.901728844404"/>
    <n v="1091.901728844404"/>
  </r>
  <r>
    <s v="None"/>
    <x v="17"/>
    <x v="249"/>
    <s v="TRC"/>
    <n v="2998.4645131938128"/>
    <n v="2998.4645131938128"/>
    <n v="2998.4645131938128"/>
  </r>
  <r>
    <s v="None"/>
    <x v="17"/>
    <x v="250"/>
    <s v="TRC"/>
    <n v="2803"/>
    <n v="2803"/>
    <n v="2803"/>
  </r>
  <r>
    <s v="None"/>
    <x v="17"/>
    <x v="251"/>
    <s v="TRC"/>
    <n v="1854"/>
    <n v="1854"/>
    <n v="1854"/>
  </r>
  <r>
    <s v="None"/>
    <x v="17"/>
    <x v="252"/>
    <s v="TRC"/>
    <n v="1854"/>
    <n v="1854"/>
    <n v="1854"/>
  </r>
  <r>
    <s v="None"/>
    <x v="17"/>
    <x v="253"/>
    <s v="TRC"/>
    <n v="653"/>
    <n v="653"/>
    <n v="653"/>
  </r>
  <r>
    <s v="None"/>
    <x v="17"/>
    <x v="254"/>
    <s v="TRC"/>
    <n v="653"/>
    <n v="653"/>
    <n v="653"/>
  </r>
  <r>
    <s v="None"/>
    <x v="17"/>
    <x v="255"/>
    <s v="TRC"/>
    <n v="3126"/>
    <n v="3126"/>
    <n v="3126"/>
  </r>
  <r>
    <s v="None"/>
    <x v="17"/>
    <x v="256"/>
    <s v="TRC"/>
    <n v="3126"/>
    <n v="3126"/>
    <n v="3126"/>
  </r>
  <r>
    <s v="None"/>
    <x v="17"/>
    <x v="257"/>
    <s v="TRC"/>
    <n v="1000000"/>
    <n v="1000000"/>
    <n v="1000000"/>
  </r>
  <r>
    <s v="None"/>
    <x v="17"/>
    <x v="258"/>
    <s v="TRC"/>
    <n v="1738"/>
    <n v="1738"/>
    <n v="1738"/>
  </r>
  <r>
    <s v="None"/>
    <x v="17"/>
    <x v="259"/>
    <s v="TRC"/>
    <n v="1738"/>
    <n v="1738"/>
    <n v="1738"/>
  </r>
  <r>
    <s v="None"/>
    <x v="17"/>
    <x v="260"/>
    <s v="TRC"/>
    <n v="212.56200000000001"/>
    <n v="212.56200000000001"/>
    <n v="212.56200000000001"/>
  </r>
  <r>
    <s v="None"/>
    <x v="17"/>
    <x v="261"/>
    <s v="TRC"/>
    <n v="2283"/>
    <n v="2283"/>
    <n v="2283"/>
  </r>
  <r>
    <s v="None"/>
    <x v="17"/>
    <x v="262"/>
    <s v="TRC"/>
    <n v="3170.67655045024"/>
    <n v="3170.67655045024"/>
    <n v="3170.67655045024"/>
  </r>
  <r>
    <s v="None"/>
    <x v="17"/>
    <x v="263"/>
    <s v="TRC"/>
    <n v="2539.5123955343533"/>
    <n v="2539.5123955343533"/>
    <n v="2539.5123955343533"/>
  </r>
  <r>
    <s v="None"/>
    <x v="17"/>
    <x v="264"/>
    <s v="TRC"/>
    <n v="22088.2"/>
    <n v="22088.2"/>
    <n v="22088.2"/>
  </r>
  <r>
    <s v="None"/>
    <x v="17"/>
    <x v="265"/>
    <s v="TRC"/>
    <n v="22088.2"/>
    <n v="22088.2"/>
    <n v="22088.2"/>
  </r>
  <r>
    <s v="None"/>
    <x v="17"/>
    <x v="266"/>
    <s v="TRC"/>
    <n v="254"/>
    <n v="254"/>
    <n v="254"/>
  </r>
  <r>
    <s v="None"/>
    <x v="17"/>
    <x v="267"/>
    <s v="TRC"/>
    <n v="39329.480000000003"/>
    <n v="39329.480000000003"/>
    <n v="39329.480000000003"/>
  </r>
  <r>
    <s v="None"/>
    <x v="17"/>
    <x v="268"/>
    <s v="TRC"/>
    <n v="13248.555"/>
    <n v="13248.555"/>
    <n v="13248.555"/>
  </r>
  <r>
    <s v="None"/>
    <x v="17"/>
    <x v="269"/>
    <s v="TRC"/>
    <n v="53813.747000000003"/>
    <n v="53813.747000000003"/>
    <n v="53813.747000000003"/>
  </r>
  <r>
    <s v="None"/>
    <x v="17"/>
    <x v="270"/>
    <s v="TRC"/>
    <n v="68558.758000000002"/>
    <n v="68558.758000000002"/>
    <n v="68558.758000000002"/>
  </r>
  <r>
    <s v="None"/>
    <x v="17"/>
    <x v="271"/>
    <s v="TRC"/>
    <n v="98211.558999999994"/>
    <n v="98211.558999999994"/>
    <n v="98211.558999999994"/>
  </r>
  <r>
    <s v="None"/>
    <x v="17"/>
    <x v="272"/>
    <s v="TRC"/>
    <n v="37491.821000000004"/>
    <n v="37491.821000000004"/>
    <n v="37491.821000000004"/>
  </r>
  <r>
    <s v="None"/>
    <x v="17"/>
    <x v="273"/>
    <s v="TRC"/>
    <n v="144383.85999999999"/>
    <n v="144383.85999999999"/>
    <n v="144383.85999999999"/>
  </r>
  <r>
    <s v="None"/>
    <x v="17"/>
    <x v="274"/>
    <s v="TRC"/>
    <n v="3630"/>
    <n v="3630"/>
    <n v="3630"/>
  </r>
  <r>
    <s v="None"/>
    <x v="17"/>
    <x v="275"/>
    <s v="TRC"/>
    <n v="17872.831999999999"/>
    <n v="17872.831999999999"/>
    <n v="17872.831999999999"/>
  </r>
  <r>
    <s v="None"/>
    <x v="17"/>
    <x v="276"/>
    <s v="TRC"/>
    <n v="2546"/>
    <n v="2546"/>
    <n v="2546"/>
  </r>
  <r>
    <s v="None"/>
    <x v="17"/>
    <x v="277"/>
    <s v="TRC"/>
    <n v="2546"/>
    <n v="2546"/>
    <n v="2546"/>
  </r>
  <r>
    <s v="None"/>
    <x v="17"/>
    <x v="278"/>
    <s v="TRC"/>
    <n v="8927.41"/>
    <n v="8927.41"/>
    <n v="8927.41"/>
  </r>
  <r>
    <s v="None"/>
    <x v="17"/>
    <x v="279"/>
    <s v="TRC"/>
    <n v="8927.41"/>
    <n v="8927.41"/>
    <n v="8927.41"/>
  </r>
  <r>
    <s v="None"/>
    <x v="17"/>
    <x v="280"/>
    <s v="TRC"/>
    <n v="153.30000000000001"/>
    <n v="153.30000000000001"/>
    <n v="153.30000000000001"/>
  </r>
  <r>
    <s v="None"/>
    <x v="17"/>
    <x v="281"/>
    <s v="TRC"/>
    <n v="153.30000000000001"/>
    <n v="153.30000000000001"/>
    <n v="153.30000000000001"/>
  </r>
  <r>
    <s v="None"/>
    <x v="17"/>
    <x v="282"/>
    <s v="TRC"/>
    <n v="757.74"/>
    <n v="757.74"/>
    <n v="757.74"/>
  </r>
  <r>
    <s v="None"/>
    <x v="17"/>
    <x v="283"/>
    <s v="TRC"/>
    <n v="757.74"/>
    <n v="757.74"/>
    <n v="757.74"/>
  </r>
  <r>
    <s v="None"/>
    <x v="17"/>
    <x v="284"/>
    <s v="TRC"/>
    <n v="145.4418"/>
    <n v="145.4418"/>
    <n v="145.4418"/>
  </r>
  <r>
    <s v="None"/>
    <x v="17"/>
    <x v="285"/>
    <s v="TRC"/>
    <n v="269.49509999999998"/>
    <n v="269.49509999999998"/>
    <n v="269.49509999999998"/>
  </r>
  <r>
    <s v="None"/>
    <x v="17"/>
    <x v="286"/>
    <s v="TRC"/>
    <n v="4411.8387412921511"/>
    <n v="4411.8387412921511"/>
    <n v="4411.8387412921511"/>
  </r>
  <r>
    <s v="None"/>
    <x v="17"/>
    <x v="287"/>
    <s v="TRC"/>
    <n v="5930.9773143599996"/>
    <n v="5930.9773143599996"/>
    <n v="5930.9773143599996"/>
  </r>
  <r>
    <s v="None"/>
    <x v="17"/>
    <x v="288"/>
    <s v="TRC"/>
    <n v="8791.536443091436"/>
    <n v="8791.536443091436"/>
    <n v="8791.536443091436"/>
  </r>
  <r>
    <s v="None"/>
    <x v="17"/>
    <x v="289"/>
    <s v="TRC"/>
    <n v="11118.192776712"/>
    <n v="11118.192776712"/>
    <n v="11118.192776712"/>
  </r>
  <r>
    <s v="None"/>
    <x v="17"/>
    <x v="290"/>
    <s v="TRC"/>
    <n v="8335.9797724399505"/>
    <n v="8335.9797724399505"/>
    <n v="8335.9797724399505"/>
  </r>
  <r>
    <s v="None"/>
    <x v="17"/>
    <x v="291"/>
    <s v="TRC"/>
    <n v="7312"/>
    <n v="7312"/>
    <n v="7312"/>
  </r>
  <r>
    <s v="None"/>
    <x v="17"/>
    <x v="292"/>
    <s v="TRC"/>
    <n v="13804"/>
    <n v="13804"/>
    <n v="13804"/>
  </r>
  <r>
    <s v="None"/>
    <x v="17"/>
    <x v="293"/>
    <s v="TRC"/>
    <n v="8878.8102820746135"/>
    <n v="8878.8102820746135"/>
    <n v="8878.8102820746135"/>
  </r>
  <r>
    <s v="None"/>
    <x v="17"/>
    <x v="294"/>
    <s v="TRC"/>
    <n v="1400.0232000000001"/>
    <n v="1400.0232000000001"/>
    <n v="1400.0232000000001"/>
  </r>
  <r>
    <s v="None"/>
    <x v="18"/>
    <x v="0"/>
    <s v="TRC"/>
    <n v="0.215"/>
    <n v="0.215"/>
    <n v="0.215"/>
  </r>
  <r>
    <s v="None"/>
    <x v="18"/>
    <x v="1"/>
    <s v="TRC"/>
    <n v="4.8154289399999989E-3"/>
    <n v="4.8154289399999989E-3"/>
    <n v="4.8154289399999989E-3"/>
  </r>
  <r>
    <s v="None"/>
    <x v="18"/>
    <x v="2"/>
    <s v="TRC"/>
    <n v="4.8154289399999989E-3"/>
    <n v="4.8154289399999989E-3"/>
    <n v="4.8154289399999989E-3"/>
  </r>
  <r>
    <s v="None"/>
    <x v="18"/>
    <x v="3"/>
    <s v="TRC"/>
    <n v="8.0584729200000003E-3"/>
    <n v="8.0584729200000003E-3"/>
    <n v="8.0584729200000003E-3"/>
  </r>
  <r>
    <s v="None"/>
    <x v="18"/>
    <x v="4"/>
    <s v="TRC"/>
    <n v="8.0584729200000003E-3"/>
    <n v="8.0584729200000003E-3"/>
    <n v="8.0584729200000003E-3"/>
  </r>
  <r>
    <s v="None"/>
    <x v="18"/>
    <x v="5"/>
    <s v="TRC"/>
    <n v="5.6016214199999994E-3"/>
    <n v="5.6016214199999994E-3"/>
    <n v="5.6016214199999994E-3"/>
  </r>
  <r>
    <s v="None"/>
    <x v="18"/>
    <x v="6"/>
    <s v="TRC"/>
    <n v="5.6016214199999994E-3"/>
    <n v="5.6016214199999994E-3"/>
    <n v="5.6016214199999994E-3"/>
  </r>
  <r>
    <s v="None"/>
    <x v="18"/>
    <x v="7"/>
    <s v="TRC"/>
    <n v="3.3213173175000001E-3"/>
    <n v="3.3213173175000001E-3"/>
    <n v="3.3213173175000001E-3"/>
  </r>
  <r>
    <s v="None"/>
    <x v="18"/>
    <x v="8"/>
    <s v="TRC"/>
    <n v="3.3213173175000001E-3"/>
    <n v="3.3213173175000001E-3"/>
    <n v="3.3213173175000001E-3"/>
  </r>
  <r>
    <s v="None"/>
    <x v="18"/>
    <x v="9"/>
    <s v="TRC"/>
    <n v="3.1315277565000001E-3"/>
    <n v="3.1315277565000001E-3"/>
    <n v="3.1315277565000001E-3"/>
  </r>
  <r>
    <s v="None"/>
    <x v="18"/>
    <x v="10"/>
    <s v="TRC"/>
    <n v="3.1315277565000001E-3"/>
    <n v="3.1315277565000001E-3"/>
    <n v="3.1315277565000001E-3"/>
  </r>
  <r>
    <s v="None"/>
    <x v="18"/>
    <x v="11"/>
    <s v="TRC"/>
    <n v="2.6570538540000004E-3"/>
    <n v="2.6570538540000004E-3"/>
    <n v="2.6570538540000004E-3"/>
  </r>
  <r>
    <s v="None"/>
    <x v="18"/>
    <x v="12"/>
    <s v="TRC"/>
    <n v="2.6570538540000004E-3"/>
    <n v="2.6570538540000004E-3"/>
    <n v="2.6570538540000004E-3"/>
  </r>
  <r>
    <s v="None"/>
    <x v="18"/>
    <x v="13"/>
    <s v="TRC"/>
    <n v="4.0804755615000002E-3"/>
    <n v="4.0804755615000002E-3"/>
    <n v="4.0804755615000002E-3"/>
  </r>
  <r>
    <s v="None"/>
    <x v="18"/>
    <x v="14"/>
    <s v="TRC"/>
    <n v="4.0804755615000002E-3"/>
    <n v="4.0804755615000002E-3"/>
    <n v="4.0804755615000002E-3"/>
  </r>
  <r>
    <s v="None"/>
    <x v="18"/>
    <x v="15"/>
    <s v="TRC"/>
    <n v="8.8938024299999967E-3"/>
    <n v="8.8938024299999967E-3"/>
    <n v="8.8938024299999967E-3"/>
  </r>
  <r>
    <s v="None"/>
    <x v="18"/>
    <x v="16"/>
    <s v="TRC"/>
    <n v="8.8938024299999967E-3"/>
    <n v="8.8938024299999967E-3"/>
    <n v="8.8938024299999967E-3"/>
  </r>
  <r>
    <s v="None"/>
    <x v="18"/>
    <x v="17"/>
    <s v="TRC"/>
    <n v="2.9973588299999996E-3"/>
    <n v="2.9973588299999996E-3"/>
    <n v="2.9973588299999996E-3"/>
  </r>
  <r>
    <s v="None"/>
    <x v="18"/>
    <x v="18"/>
    <s v="TRC"/>
    <n v="2.9973588299999996E-3"/>
    <n v="2.9973588299999996E-3"/>
    <n v="2.9973588299999996E-3"/>
  </r>
  <r>
    <s v="None"/>
    <x v="18"/>
    <x v="19"/>
    <s v="TRC"/>
    <n v="4.9628400299999995E-3"/>
    <n v="4.9628400299999995E-3"/>
    <n v="4.9628400299999995E-3"/>
  </r>
  <r>
    <s v="None"/>
    <x v="18"/>
    <x v="20"/>
    <s v="TRC"/>
    <n v="4.9628400299999995E-3"/>
    <n v="4.9628400299999995E-3"/>
    <n v="4.9628400299999995E-3"/>
  </r>
  <r>
    <s v="None"/>
    <x v="18"/>
    <x v="21"/>
    <s v="TRC"/>
    <n v="8.9429394599999986E-3"/>
    <n v="8.9429394599999986E-3"/>
    <n v="8.9429394599999986E-3"/>
  </r>
  <r>
    <s v="None"/>
    <x v="18"/>
    <x v="22"/>
    <s v="TRC"/>
    <n v="8.9429394599999986E-3"/>
    <n v="8.9429394599999986E-3"/>
    <n v="8.9429394599999986E-3"/>
  </r>
  <r>
    <s v="None"/>
    <x v="18"/>
    <x v="23"/>
    <s v="TRC"/>
    <n v="3.0464958599999994E-3"/>
    <n v="3.0464958599999994E-3"/>
    <n v="3.0464958599999994E-3"/>
  </r>
  <r>
    <s v="None"/>
    <x v="18"/>
    <x v="24"/>
    <s v="TRC"/>
    <n v="3.0464958599999994E-3"/>
    <n v="3.0464958599999994E-3"/>
    <n v="3.0464958599999994E-3"/>
  </r>
  <r>
    <s v="None"/>
    <x v="18"/>
    <x v="25"/>
    <s v="TRC"/>
    <n v="5.0119770600000006E-3"/>
    <n v="5.0119770600000006E-3"/>
    <n v="5.0119770600000006E-3"/>
  </r>
  <r>
    <s v="None"/>
    <x v="18"/>
    <x v="26"/>
    <s v="TRC"/>
    <n v="5.0119770600000006E-3"/>
    <n v="5.0119770600000006E-3"/>
    <n v="5.0119770600000006E-3"/>
  </r>
  <r>
    <s v="None"/>
    <x v="18"/>
    <x v="27"/>
    <s v="TRC"/>
    <n v="0.117942307"/>
    <n v="0.117942307"/>
    <n v="0.117942307"/>
  </r>
  <r>
    <s v="None"/>
    <x v="18"/>
    <x v="28"/>
    <s v="TRC"/>
    <n v="0.13"/>
    <n v="0.13"/>
    <n v="0.13"/>
  </r>
  <r>
    <s v="None"/>
    <x v="18"/>
    <x v="29"/>
    <s v="TRC"/>
    <n v="0"/>
    <n v="0"/>
    <n v="0"/>
  </r>
  <r>
    <s v="None"/>
    <x v="18"/>
    <x v="30"/>
    <s v="TRC"/>
    <n v="3.3038049167727102"/>
    <n v="3.3038049167727102"/>
    <n v="3.3038049167727102"/>
  </r>
  <r>
    <s v="None"/>
    <x v="18"/>
    <x v="31"/>
    <s v="TRC"/>
    <n v="0.43375000000000002"/>
    <n v="0.43375000000000002"/>
    <n v="0.43375000000000002"/>
  </r>
  <r>
    <s v="None"/>
    <x v="18"/>
    <x v="32"/>
    <s v="TRC"/>
    <n v="0.7"/>
    <n v="0.7"/>
    <n v="0.7"/>
  </r>
  <r>
    <s v="None"/>
    <x v="18"/>
    <x v="33"/>
    <s v="TRC"/>
    <n v="0.81"/>
    <n v="0.81"/>
    <n v="0.81"/>
  </r>
  <r>
    <s v="None"/>
    <x v="18"/>
    <x v="34"/>
    <s v="TRC"/>
    <n v="0"/>
    <n v="0"/>
    <n v="0"/>
  </r>
  <r>
    <s v="None"/>
    <x v="18"/>
    <x v="35"/>
    <s v="TRC"/>
    <n v="0"/>
    <n v="0"/>
    <n v="0"/>
  </r>
  <r>
    <s v="None"/>
    <x v="18"/>
    <x v="36"/>
    <s v="TRC"/>
    <n v="3.7398000000000001E-2"/>
    <n v="3.7398000000000001E-2"/>
    <n v="3.7398000000000001E-2"/>
  </r>
  <r>
    <s v="None"/>
    <x v="18"/>
    <x v="37"/>
    <s v="TRC"/>
    <n v="2.5529999999999997E-2"/>
    <n v="2.5529999999999997E-2"/>
    <n v="2.5529999999999997E-2"/>
  </r>
  <r>
    <s v="None"/>
    <x v="18"/>
    <x v="38"/>
    <s v="TRC"/>
    <n v="2.6220000000000004E-2"/>
    <n v="2.6220000000000004E-2"/>
    <n v="2.6220000000000004E-2"/>
  </r>
  <r>
    <s v="None"/>
    <x v="18"/>
    <x v="39"/>
    <s v="TRC"/>
    <n v="1.7388000000000001E-2"/>
    <n v="1.7388000000000001E-2"/>
    <n v="1.7388000000000001E-2"/>
  </r>
  <r>
    <s v="None"/>
    <x v="18"/>
    <x v="40"/>
    <s v="TRC"/>
    <n v="2.931"/>
    <n v="2.931"/>
    <n v="2.931"/>
  </r>
  <r>
    <s v="None"/>
    <x v="18"/>
    <x v="41"/>
    <s v="TRC"/>
    <n v="2.931"/>
    <n v="2.931"/>
    <n v="2.931"/>
  </r>
  <r>
    <s v="None"/>
    <x v="18"/>
    <x v="42"/>
    <s v="TRC"/>
    <n v="5.8620000000000001"/>
    <n v="5.8620000000000001"/>
    <n v="5.8620000000000001"/>
  </r>
  <r>
    <s v="None"/>
    <x v="18"/>
    <x v="43"/>
    <s v="TRC"/>
    <n v="166.76329999999999"/>
    <n v="166.76329999999999"/>
    <n v="166.76329999999999"/>
  </r>
  <r>
    <s v="None"/>
    <x v="18"/>
    <x v="44"/>
    <s v="TRC"/>
    <n v="277.02513399999998"/>
    <n v="277.02513399999998"/>
    <n v="277.02513399999998"/>
  </r>
  <r>
    <s v="None"/>
    <x v="18"/>
    <x v="45"/>
    <s v="TRC"/>
    <n v="0.11"/>
    <n v="0.11"/>
    <n v="0.11"/>
  </r>
  <r>
    <s v="None"/>
    <x v="18"/>
    <x v="46"/>
    <s v="TRC"/>
    <n v="6.8"/>
    <n v="6.8"/>
    <n v="6.8"/>
  </r>
  <r>
    <s v="None"/>
    <x v="18"/>
    <x v="47"/>
    <s v="TRC"/>
    <n v="0"/>
    <n v="0"/>
    <n v="0"/>
  </r>
  <r>
    <s v="None"/>
    <x v="18"/>
    <x v="48"/>
    <s v="TRC"/>
    <n v="0"/>
    <n v="0"/>
    <n v="0"/>
  </r>
  <r>
    <s v="None"/>
    <x v="18"/>
    <x v="49"/>
    <s v="TRC"/>
    <n v="2.5999999999999999E-2"/>
    <n v="2.5999999999999999E-2"/>
    <n v="2.5999999999999999E-2"/>
  </r>
  <r>
    <s v="None"/>
    <x v="18"/>
    <x v="50"/>
    <s v="TRC"/>
    <n v="2.7235499999999999E-2"/>
    <n v="2.7235499999999999E-2"/>
    <n v="2.7235499999999999E-2"/>
  </r>
  <r>
    <s v="None"/>
    <x v="18"/>
    <x v="51"/>
    <s v="TRC"/>
    <n v="0.22109999999999999"/>
    <n v="0.22109999999999999"/>
    <n v="0.22109999999999999"/>
  </r>
  <r>
    <s v="None"/>
    <x v="18"/>
    <x v="52"/>
    <s v="TRC"/>
    <n v="0.22109999999999999"/>
    <n v="0.22109999999999999"/>
    <n v="0.22109999999999999"/>
  </r>
  <r>
    <s v="None"/>
    <x v="18"/>
    <x v="53"/>
    <s v="TRC"/>
    <n v="2.1314260000000001E-3"/>
    <n v="2.1314260000000001E-3"/>
    <n v="2.1314260000000001E-3"/>
  </r>
  <r>
    <s v="None"/>
    <x v="18"/>
    <x v="54"/>
    <s v="TRC"/>
    <n v="3.5397000000000005E-2"/>
    <n v="3.5397000000000005E-2"/>
    <n v="3.5397000000000005E-2"/>
  </r>
  <r>
    <s v="None"/>
    <x v="18"/>
    <x v="55"/>
    <s v="TRC"/>
    <n v="0.93300000000000005"/>
    <n v="0.93300000000000005"/>
    <n v="0.93300000000000005"/>
  </r>
  <r>
    <s v="None"/>
    <x v="18"/>
    <x v="56"/>
    <s v="TRC"/>
    <n v="0.18"/>
    <n v="0.18"/>
    <n v="0.18"/>
  </r>
  <r>
    <s v="None"/>
    <x v="18"/>
    <x v="57"/>
    <s v="TRC"/>
    <n v="2.8379999999999999E-2"/>
    <n v="2.8379999999999999E-2"/>
    <n v="2.8379999999999999E-2"/>
  </r>
  <r>
    <s v="None"/>
    <x v="18"/>
    <x v="58"/>
    <s v="TRC"/>
    <n v="4.9449999999999994E-2"/>
    <n v="4.9449999999999994E-2"/>
    <n v="4.9449999999999994E-2"/>
  </r>
  <r>
    <s v="None"/>
    <x v="18"/>
    <x v="59"/>
    <s v="TRC"/>
    <n v="4.8159999999999994E-2"/>
    <n v="4.8159999999999994E-2"/>
    <n v="4.8159999999999994E-2"/>
  </r>
  <r>
    <s v="None"/>
    <x v="18"/>
    <x v="60"/>
    <s v="TRC"/>
    <n v="0.13041"/>
    <n v="0.13041"/>
    <n v="0.13041"/>
  </r>
  <r>
    <s v="None"/>
    <x v="18"/>
    <x v="61"/>
    <s v="TRC"/>
    <n v="0.13041"/>
    <n v="0.13041"/>
    <n v="0.13041"/>
  </r>
  <r>
    <s v="None"/>
    <x v="18"/>
    <x v="62"/>
    <s v="TRC"/>
    <n v="0.13041"/>
    <n v="0.13041"/>
    <n v="0.13041"/>
  </r>
  <r>
    <s v="None"/>
    <x v="18"/>
    <x v="63"/>
    <s v="TRC"/>
    <n v="0.57999999999999996"/>
    <n v="0.57999999999999996"/>
    <n v="0.57999999999999996"/>
  </r>
  <r>
    <s v="None"/>
    <x v="18"/>
    <x v="64"/>
    <s v="TRC"/>
    <n v="3.9E-2"/>
    <n v="3.9E-2"/>
    <n v="3.9E-2"/>
  </r>
  <r>
    <s v="None"/>
    <x v="18"/>
    <x v="65"/>
    <s v="TRC"/>
    <n v="0.1196"/>
    <n v="0.1196"/>
    <n v="0.1196"/>
  </r>
  <r>
    <s v="None"/>
    <x v="18"/>
    <x v="66"/>
    <s v="TRC"/>
    <n v="2.98E-2"/>
    <n v="2.98E-2"/>
    <n v="2.98E-2"/>
  </r>
  <r>
    <s v="None"/>
    <x v="18"/>
    <x v="67"/>
    <s v="TRC"/>
    <n v="2.5943999999999998E-2"/>
    <n v="2.5943999999999998E-2"/>
    <n v="2.5943999999999998E-2"/>
  </r>
  <r>
    <s v="None"/>
    <x v="18"/>
    <x v="68"/>
    <s v="TRC"/>
    <n v="7.4382000000000007E-3"/>
    <n v="7.4382000000000007E-3"/>
    <n v="7.4382000000000007E-3"/>
  </r>
  <r>
    <s v="None"/>
    <x v="18"/>
    <x v="69"/>
    <s v="TRC"/>
    <n v="0.98899999999999999"/>
    <n v="0.98899999999999999"/>
    <n v="0.98899999999999999"/>
  </r>
  <r>
    <s v="None"/>
    <x v="18"/>
    <x v="70"/>
    <s v="TRC"/>
    <n v="2.8380000000000001"/>
    <n v="2.8380000000000001"/>
    <n v="2.8380000000000001"/>
  </r>
  <r>
    <s v="None"/>
    <x v="18"/>
    <x v="71"/>
    <s v="TRC"/>
    <n v="0.30099999999999999"/>
    <n v="0.30099999999999999"/>
    <n v="0.30099999999999999"/>
  </r>
  <r>
    <s v="None"/>
    <x v="18"/>
    <x v="72"/>
    <s v="TRC"/>
    <n v="1.8720000000000001"/>
    <n v="1.8720000000000001"/>
    <n v="1.8720000000000001"/>
  </r>
  <r>
    <s v="None"/>
    <x v="18"/>
    <x v="73"/>
    <s v="TRC"/>
    <n v="2.1179000000000001"/>
    <n v="2.1179000000000001"/>
    <n v="2.1179000000000001"/>
  </r>
  <r>
    <s v="None"/>
    <x v="18"/>
    <x v="74"/>
    <s v="TRC"/>
    <n v="2.4550000000000001"/>
    <n v="2.4550000000000001"/>
    <n v="2.4550000000000001"/>
  </r>
  <r>
    <s v="None"/>
    <x v="18"/>
    <x v="75"/>
    <s v="TRC"/>
    <n v="1.5469999999999999"/>
    <n v="1.5469999999999999"/>
    <n v="1.5469999999999999"/>
  </r>
  <r>
    <s v="None"/>
    <x v="18"/>
    <x v="76"/>
    <s v="TRC"/>
    <n v="2.7320000000000002"/>
    <n v="2.7320000000000002"/>
    <n v="2.7320000000000002"/>
  </r>
  <r>
    <s v="None"/>
    <x v="18"/>
    <x v="77"/>
    <s v="TRC"/>
    <n v="1.68"/>
    <n v="1.68"/>
    <n v="1.68"/>
  </r>
  <r>
    <s v="None"/>
    <x v="18"/>
    <x v="78"/>
    <s v="TRC"/>
    <n v="168.5"/>
    <n v="168.5"/>
    <n v="168.5"/>
  </r>
  <r>
    <s v="None"/>
    <x v="18"/>
    <x v="79"/>
    <s v="TRC"/>
    <n v="0.04"/>
    <n v="0.04"/>
    <n v="0.04"/>
  </r>
  <r>
    <s v="None"/>
    <x v="18"/>
    <x v="80"/>
    <s v="TRC"/>
    <n v="0"/>
    <n v="0"/>
    <n v="0"/>
  </r>
  <r>
    <s v="None"/>
    <x v="18"/>
    <x v="81"/>
    <s v="TRC"/>
    <n v="0"/>
    <n v="0"/>
    <n v="0"/>
  </r>
  <r>
    <s v="None"/>
    <x v="18"/>
    <x v="82"/>
    <s v="TRC"/>
    <n v="0.39"/>
    <n v="0.39"/>
    <n v="0.39"/>
  </r>
  <r>
    <s v="None"/>
    <x v="18"/>
    <x v="83"/>
    <s v="TRC"/>
    <n v="0.30199999999999999"/>
    <n v="0.30199999999999999"/>
    <n v="0.30199999999999999"/>
  </r>
  <r>
    <s v="None"/>
    <x v="18"/>
    <x v="84"/>
    <s v="TRC"/>
    <n v="1.5389999999999999E-2"/>
    <n v="1.5876000000000001E-2"/>
    <n v="1.5876000000000001E-2"/>
  </r>
  <r>
    <s v="None"/>
    <x v="18"/>
    <x v="85"/>
    <s v="TRC"/>
    <n v="1.5876000000000001E-2"/>
    <n v="1.5876000000000001E-2"/>
    <n v="1.5876000000000001E-2"/>
  </r>
  <r>
    <s v="None"/>
    <x v="18"/>
    <x v="86"/>
    <s v="TRC"/>
    <n v="0.2040909090909091"/>
    <n v="0.2040909090909091"/>
    <n v="0.2040909090909091"/>
  </r>
  <r>
    <s v="None"/>
    <x v="18"/>
    <x v="87"/>
    <s v="TRC"/>
    <n v="0.2040909090909091"/>
    <n v="0.2040909090909091"/>
    <n v="0.2040909090909091"/>
  </r>
  <r>
    <s v="None"/>
    <x v="18"/>
    <x v="88"/>
    <s v="TRC"/>
    <n v="0.64363636363636367"/>
    <n v="0.64363636363636367"/>
    <n v="0.64363636363636367"/>
  </r>
  <r>
    <s v="None"/>
    <x v="18"/>
    <x v="89"/>
    <s v="TRC"/>
    <n v="0.64363636363636367"/>
    <n v="0.64363636363636367"/>
    <n v="0.64363636363636367"/>
  </r>
  <r>
    <s v="None"/>
    <x v="18"/>
    <x v="90"/>
    <s v="TRC"/>
    <n v="1.07585163E-2"/>
    <n v="1.07585163E-2"/>
    <n v="1.07585163E-2"/>
  </r>
  <r>
    <s v="None"/>
    <x v="18"/>
    <x v="91"/>
    <s v="TRC"/>
    <n v="1.07585163E-2"/>
    <n v="1.07585163E-2"/>
    <n v="1.07585163E-2"/>
  </r>
  <r>
    <s v="None"/>
    <x v="18"/>
    <x v="92"/>
    <s v="TRC"/>
    <n v="0.19306200000000001"/>
    <n v="0.19306200000000001"/>
    <n v="0.19306200000000001"/>
  </r>
  <r>
    <s v="None"/>
    <x v="18"/>
    <x v="93"/>
    <s v="TRC"/>
    <n v="0.19306200000000001"/>
    <n v="0.19306200000000001"/>
    <n v="0.19306200000000001"/>
  </r>
  <r>
    <s v="None"/>
    <x v="18"/>
    <x v="94"/>
    <s v="TRC"/>
    <n v="0.19306200000000001"/>
    <n v="0.19306200000000001"/>
    <n v="0.19306200000000001"/>
  </r>
  <r>
    <s v="None"/>
    <x v="18"/>
    <x v="95"/>
    <s v="TRC"/>
    <n v="0.11909400000000001"/>
    <n v="0.11909400000000001"/>
    <n v="0.11909400000000001"/>
  </r>
  <r>
    <s v="None"/>
    <x v="18"/>
    <x v="96"/>
    <s v="TRC"/>
    <n v="9.7290000000000001E-2"/>
    <n v="9.7290000000000001E-2"/>
    <n v="9.7290000000000001E-2"/>
  </r>
  <r>
    <s v="None"/>
    <x v="18"/>
    <x v="97"/>
    <s v="TRC"/>
    <n v="0.13040000000000002"/>
    <n v="0.13040000000000002"/>
    <n v="0.13040000000000002"/>
  </r>
  <r>
    <s v="None"/>
    <x v="18"/>
    <x v="98"/>
    <s v="TRC"/>
    <n v="1.763E-2"/>
    <n v="1.763E-2"/>
    <n v="1.763E-2"/>
  </r>
  <r>
    <s v="None"/>
    <x v="18"/>
    <x v="99"/>
    <s v="TRC"/>
    <n v="0.34300000000000003"/>
    <n v="0.34300000000000003"/>
    <n v="0.34300000000000003"/>
  </r>
  <r>
    <s v="None"/>
    <x v="18"/>
    <x v="100"/>
    <s v="TRC"/>
    <n v="0.06"/>
    <n v="0.06"/>
    <n v="0.06"/>
  </r>
  <r>
    <s v="None"/>
    <x v="18"/>
    <x v="101"/>
    <s v="TRC"/>
    <n v="0.06"/>
    <n v="0.06"/>
    <n v="0.06"/>
  </r>
  <r>
    <s v="None"/>
    <x v="18"/>
    <x v="102"/>
    <s v="TRC"/>
    <n v="12.505861664712778"/>
    <n v="12.505861664712778"/>
    <n v="12.505861664712778"/>
  </r>
  <r>
    <s v="None"/>
    <x v="18"/>
    <x v="103"/>
    <s v="TRC"/>
    <n v="12.505861664712778"/>
    <n v="12.505861664712778"/>
    <n v="12.505861664712778"/>
  </r>
  <r>
    <s v="None"/>
    <x v="18"/>
    <x v="104"/>
    <s v="TRC"/>
    <n v="12.392465759162754"/>
    <n v="12.392465759162754"/>
    <n v="12.392465759162754"/>
  </r>
  <r>
    <s v="None"/>
    <x v="18"/>
    <x v="105"/>
    <s v="TRC"/>
    <n v="1.117"/>
    <n v="1.117"/>
    <n v="1.117"/>
  </r>
  <r>
    <s v="None"/>
    <x v="18"/>
    <x v="106"/>
    <s v="TRC"/>
    <n v="6.1547999999999999E-2"/>
    <n v="6.1547999999999999E-2"/>
    <n v="6.1547999999999999E-2"/>
  </r>
  <r>
    <s v="None"/>
    <x v="18"/>
    <x v="107"/>
    <s v="TRC"/>
    <n v="0.66"/>
    <n v="0.66"/>
    <n v="0.66"/>
  </r>
  <r>
    <s v="None"/>
    <x v="18"/>
    <x v="108"/>
    <s v="TRC"/>
    <n v="0.3"/>
    <n v="0.3"/>
    <n v="0.3"/>
  </r>
  <r>
    <s v="None"/>
    <x v="18"/>
    <x v="109"/>
    <s v="TRC"/>
    <n v="0.3"/>
    <n v="0.3"/>
    <n v="0.3"/>
  </r>
  <r>
    <s v="None"/>
    <x v="18"/>
    <x v="110"/>
    <s v="TRC"/>
    <n v="0.3"/>
    <n v="0.3"/>
    <n v="0.3"/>
  </r>
  <r>
    <s v="None"/>
    <x v="18"/>
    <x v="111"/>
    <s v="TRC"/>
    <n v="0.66"/>
    <n v="0.66"/>
    <n v="0.66"/>
  </r>
  <r>
    <s v="None"/>
    <x v="18"/>
    <x v="112"/>
    <s v="TRC"/>
    <n v="3.29"/>
    <n v="3.29"/>
    <n v="3.29"/>
  </r>
  <r>
    <s v="None"/>
    <x v="18"/>
    <x v="113"/>
    <s v="TRC"/>
    <n v="3.29"/>
    <n v="3.29"/>
    <n v="3.29"/>
  </r>
  <r>
    <s v="None"/>
    <x v="18"/>
    <x v="114"/>
    <s v="TRC"/>
    <n v="0"/>
    <n v="0"/>
    <n v="0"/>
  </r>
  <r>
    <s v="None"/>
    <x v="18"/>
    <x v="115"/>
    <s v="TRC"/>
    <n v="7.5604395604395608E-2"/>
    <n v="7.5604395604395608E-2"/>
    <n v="7.5604395604395608E-2"/>
  </r>
  <r>
    <s v="None"/>
    <x v="18"/>
    <x v="116"/>
    <s v="TRC"/>
    <n v="7.5604395604395608E-2"/>
    <n v="7.5604395604395608E-2"/>
    <n v="7.5604395604395608E-2"/>
  </r>
  <r>
    <s v="None"/>
    <x v="18"/>
    <x v="117"/>
    <s v="TRC"/>
    <n v="0.1764102564102564"/>
    <n v="0.1764102564102564"/>
    <n v="0.1764102564102564"/>
  </r>
  <r>
    <s v="None"/>
    <x v="18"/>
    <x v="118"/>
    <s v="TRC"/>
    <n v="0.53200000000000003"/>
    <n v="0.53200000000000003"/>
    <n v="0.53200000000000003"/>
  </r>
  <r>
    <s v="None"/>
    <x v="18"/>
    <x v="119"/>
    <s v="TRC"/>
    <n v="8.7800000000000003E-2"/>
    <n v="8.7800000000000003E-2"/>
    <n v="8.7800000000000003E-2"/>
  </r>
  <r>
    <s v="None"/>
    <x v="18"/>
    <x v="120"/>
    <s v="TRC"/>
    <n v="0.16500000000000001"/>
    <n v="0.16500000000000001"/>
    <n v="0.16500000000000001"/>
  </r>
  <r>
    <s v="None"/>
    <x v="18"/>
    <x v="121"/>
    <s v="TRC"/>
    <n v="3.8769999999999998"/>
    <n v="3.8769999999999998"/>
    <n v="3.8769999999999998"/>
  </r>
  <r>
    <s v="None"/>
    <x v="18"/>
    <x v="122"/>
    <s v="TRC"/>
    <n v="3.8769999999999998"/>
    <n v="3.8769999999999998"/>
    <n v="3.8769999999999998"/>
  </r>
  <r>
    <s v="None"/>
    <x v="18"/>
    <x v="123"/>
    <s v="TRC"/>
    <n v="5.3236820800000001E-2"/>
    <n v="5.3236820800000001E-2"/>
    <n v="5.3236820800000001E-2"/>
  </r>
  <r>
    <s v="None"/>
    <x v="18"/>
    <x v="124"/>
    <s v="TRC"/>
    <n v="5.3236820800000001E-2"/>
    <n v="5.3236820800000001E-2"/>
    <n v="5.3236820800000001E-2"/>
  </r>
  <r>
    <s v="None"/>
    <x v="18"/>
    <x v="125"/>
    <s v="TRC"/>
    <n v="1.6650036E-2"/>
    <n v="1.6650036E-2"/>
    <n v="1.6650036E-2"/>
  </r>
  <r>
    <s v="None"/>
    <x v="18"/>
    <x v="126"/>
    <s v="TRC"/>
    <n v="2.2435218000000003E-2"/>
    <n v="2.2435218000000003E-2"/>
    <n v="2.2435218000000003E-2"/>
  </r>
  <r>
    <s v="None"/>
    <x v="18"/>
    <x v="127"/>
    <s v="TRC"/>
    <n v="0.09"/>
    <n v="0.09"/>
    <n v="0.09"/>
  </r>
  <r>
    <s v="None"/>
    <x v="18"/>
    <x v="128"/>
    <s v="TRC"/>
    <n v="3.0911999999999999E-2"/>
    <n v="3.0911999999999999E-2"/>
    <n v="3.0911999999999999E-2"/>
  </r>
  <r>
    <s v="None"/>
    <x v="18"/>
    <x v="129"/>
    <s v="TRC"/>
    <n v="0.189"/>
    <n v="0.189"/>
    <n v="0.189"/>
  </r>
  <r>
    <s v="None"/>
    <x v="18"/>
    <x v="130"/>
    <s v="TRC"/>
    <n v="0"/>
    <n v="0"/>
    <n v="0"/>
  </r>
  <r>
    <s v="None"/>
    <x v="18"/>
    <x v="131"/>
    <s v="TRC"/>
    <n v="20"/>
    <n v="20"/>
    <n v="20"/>
  </r>
  <r>
    <s v="None"/>
    <x v="18"/>
    <x v="132"/>
    <s v="TRC"/>
    <n v="4.175534999999999E-2"/>
    <n v="4.175534999999999E-2"/>
    <n v="4.175534999999999E-2"/>
  </r>
  <r>
    <s v="None"/>
    <x v="18"/>
    <x v="133"/>
    <s v="TRC"/>
    <n v="1.0309038024999998E-2"/>
    <n v="1.0309038024999998E-2"/>
    <n v="1.0309038024999998E-2"/>
  </r>
  <r>
    <s v="None"/>
    <x v="18"/>
    <x v="134"/>
    <s v="TRC"/>
    <n v="5.638632299999999E-3"/>
    <n v="5.638632299999999E-3"/>
    <n v="5.638632299999999E-3"/>
  </r>
  <r>
    <s v="None"/>
    <x v="18"/>
    <x v="135"/>
    <s v="TRC"/>
    <n v="4.8545155079999991E-3"/>
    <n v="4.8545155079999991E-3"/>
    <n v="4.8545155079999991E-3"/>
  </r>
  <r>
    <s v="None"/>
    <x v="18"/>
    <x v="136"/>
    <s v="TRC"/>
    <n v="5.4532591200000015E-3"/>
    <n v="5.4532591200000015E-3"/>
    <n v="5.4532591200000015E-3"/>
  </r>
  <r>
    <s v="None"/>
    <x v="18"/>
    <x v="137"/>
    <s v="TRC"/>
    <n v="2.7442934999999998E-3"/>
    <n v="2.7442934999999998E-3"/>
    <n v="2.7442934999999998E-3"/>
  </r>
  <r>
    <s v="None"/>
    <x v="18"/>
    <x v="138"/>
    <s v="TRC"/>
    <n v="2.7442934999999998E-3"/>
    <n v="2.7442934999999998E-3"/>
    <n v="2.7442934999999998E-3"/>
  </r>
  <r>
    <s v="None"/>
    <x v="18"/>
    <x v="139"/>
    <s v="TRC"/>
    <n v="3.3992713675213664E-2"/>
    <n v="3.3992713675213664E-2"/>
    <n v="3.3992713675213664E-2"/>
  </r>
  <r>
    <s v="None"/>
    <x v="18"/>
    <x v="140"/>
    <s v="TRC"/>
    <n v="3.3992713675213664E-2"/>
    <n v="3.3992713675213664E-2"/>
    <n v="3.3992713675213664E-2"/>
  </r>
  <r>
    <s v="None"/>
    <x v="18"/>
    <x v="141"/>
    <s v="TRC"/>
    <n v="1.3597085470085474E-2"/>
    <n v="1.3597085470085474E-2"/>
    <n v="1.3597085470085474E-2"/>
  </r>
  <r>
    <s v="None"/>
    <x v="18"/>
    <x v="142"/>
    <s v="TRC"/>
    <n v="1.3597085470085474E-2"/>
    <n v="1.3597085470085474E-2"/>
    <n v="1.3597085470085474E-2"/>
  </r>
  <r>
    <s v="None"/>
    <x v="18"/>
    <x v="143"/>
    <s v="TRC"/>
    <n v="2.059788765E-2"/>
    <n v="2.059788765E-2"/>
    <n v="2.059788765E-2"/>
  </r>
  <r>
    <s v="None"/>
    <x v="18"/>
    <x v="144"/>
    <s v="TRC"/>
    <n v="2.059788765E-2"/>
    <n v="2.059788765E-2"/>
    <n v="2.059788765E-2"/>
  </r>
  <r>
    <s v="None"/>
    <x v="18"/>
    <x v="145"/>
    <s v="TRC"/>
    <n v="1.6363793700000004E-2"/>
    <n v="1.6363793700000004E-2"/>
    <n v="1.6363793700000004E-2"/>
  </r>
  <r>
    <s v="None"/>
    <x v="18"/>
    <x v="146"/>
    <s v="TRC"/>
    <n v="1.6363793700000004E-2"/>
    <n v="1.6363793700000004E-2"/>
    <n v="1.6363793700000004E-2"/>
  </r>
  <r>
    <s v="None"/>
    <x v="18"/>
    <x v="147"/>
    <s v="TRC"/>
    <n v="2.7242853599999999E-2"/>
    <n v="2.7242853599999999E-2"/>
    <n v="2.7242853599999999E-2"/>
  </r>
  <r>
    <s v="None"/>
    <x v="18"/>
    <x v="148"/>
    <s v="TRC"/>
    <n v="2.7242853599999999E-2"/>
    <n v="2.7242853599999999E-2"/>
    <n v="2.7242853599999999E-2"/>
  </r>
  <r>
    <s v="None"/>
    <x v="18"/>
    <x v="149"/>
    <s v="TRC"/>
    <n v="2.8379999999999999E-2"/>
    <n v="2.8379999999999999E-2"/>
    <n v="2.8379999999999999E-2"/>
  </r>
  <r>
    <s v="None"/>
    <x v="18"/>
    <x v="150"/>
    <s v="TRC"/>
    <n v="6.3141885714285723E-2"/>
    <n v="6.3141885714285723E-2"/>
    <n v="6.3141885714285723E-2"/>
  </r>
  <r>
    <s v="None"/>
    <x v="18"/>
    <x v="151"/>
    <s v="TRC"/>
    <n v="6.3141885714285723E-2"/>
    <n v="6.3141885714285723E-2"/>
    <n v="6.3141885714285723E-2"/>
  </r>
  <r>
    <s v="None"/>
    <x v="18"/>
    <x v="152"/>
    <s v="TRC"/>
    <n v="6.6011971428571441E-3"/>
    <n v="6.6011971428571441E-3"/>
    <n v="6.6011971428571441E-3"/>
  </r>
  <r>
    <s v="None"/>
    <x v="18"/>
    <x v="153"/>
    <s v="TRC"/>
    <n v="6.6011971428571441E-3"/>
    <n v="6.6011971428571441E-3"/>
    <n v="6.6011971428571441E-3"/>
  </r>
  <r>
    <s v="None"/>
    <x v="18"/>
    <x v="154"/>
    <s v="TRC"/>
    <n v="1.1996958285714288E-2"/>
    <n v="1.1996958285714288E-2"/>
    <n v="1.1996958285714288E-2"/>
  </r>
  <r>
    <s v="None"/>
    <x v="18"/>
    <x v="155"/>
    <s v="TRC"/>
    <n v="1.1996958285714288E-2"/>
    <n v="1.1996958285714288E-2"/>
    <n v="1.1996958285714288E-2"/>
  </r>
  <r>
    <s v="None"/>
    <x v="18"/>
    <x v="156"/>
    <s v="TRC"/>
    <n v="2.1583044571428577E-2"/>
    <n v="2.1583044571428577E-2"/>
    <n v="2.1583044571428577E-2"/>
  </r>
  <r>
    <s v="None"/>
    <x v="18"/>
    <x v="157"/>
    <s v="TRC"/>
    <n v="2.1583044571428577E-2"/>
    <n v="2.1583044571428577E-2"/>
    <n v="2.1583044571428577E-2"/>
  </r>
  <r>
    <s v="None"/>
    <x v="18"/>
    <x v="158"/>
    <s v="TRC"/>
    <n v="4.0984824000000006E-3"/>
    <n v="4.0984824000000006E-3"/>
    <n v="4.0984824000000006E-3"/>
  </r>
  <r>
    <s v="None"/>
    <x v="18"/>
    <x v="159"/>
    <s v="TRC"/>
    <n v="4.0984824000000006E-3"/>
    <n v="4.0984824000000006E-3"/>
    <n v="4.0984824000000006E-3"/>
  </r>
  <r>
    <s v="None"/>
    <x v="18"/>
    <x v="160"/>
    <s v="TRC"/>
    <n v="6.9161890499999995E-3"/>
    <n v="6.9161890499999995E-3"/>
    <n v="6.9161890499999995E-3"/>
  </r>
  <r>
    <s v="None"/>
    <x v="18"/>
    <x v="161"/>
    <s v="TRC"/>
    <n v="6.9161890499999995E-3"/>
    <n v="6.9161890499999995E-3"/>
    <n v="6.9161890499999995E-3"/>
  </r>
  <r>
    <s v="None"/>
    <x v="18"/>
    <x v="162"/>
    <s v="TRC"/>
    <n v="6.3141885714285723E-2"/>
    <n v="6.3141885714285723E-2"/>
    <n v="6.3141885714285723E-2"/>
  </r>
  <r>
    <s v="None"/>
    <x v="18"/>
    <x v="163"/>
    <s v="TRC"/>
    <n v="6.3141885714285723E-2"/>
    <n v="6.3141885714285723E-2"/>
    <n v="6.3141885714285723E-2"/>
  </r>
  <r>
    <s v="None"/>
    <x v="18"/>
    <x v="164"/>
    <s v="TRC"/>
    <n v="3.8803558857142859E-2"/>
    <n v="3.8803558857142859E-2"/>
    <n v="3.8803558857142859E-2"/>
  </r>
  <r>
    <s v="None"/>
    <x v="18"/>
    <x v="165"/>
    <s v="TRC"/>
    <n v="3.3534000000000001E-2"/>
    <n v="3.8232000000000002E-2"/>
    <n v="3.8232000000000002E-2"/>
  </r>
  <r>
    <s v="None"/>
    <x v="18"/>
    <x v="166"/>
    <s v="TRC"/>
    <n v="3.8232000000000002E-2"/>
    <n v="3.8232000000000002E-2"/>
    <n v="3.8232000000000002E-2"/>
  </r>
  <r>
    <s v="None"/>
    <x v="18"/>
    <x v="167"/>
    <s v="TRC"/>
    <n v="6.6906000000000007E-2"/>
    <n v="7.6464000000000004E-2"/>
    <n v="7.6464000000000004E-2"/>
  </r>
  <r>
    <s v="None"/>
    <x v="18"/>
    <x v="168"/>
    <s v="TRC"/>
    <n v="7.6464000000000004E-2"/>
    <n v="7.6464000000000004E-2"/>
    <n v="7.6464000000000004E-2"/>
  </r>
  <r>
    <s v="None"/>
    <x v="18"/>
    <x v="169"/>
    <s v="TRC"/>
    <n v="5.0220000000000001E-2"/>
    <n v="5.7348000000000003E-2"/>
    <n v="5.7348000000000003E-2"/>
  </r>
  <r>
    <s v="None"/>
    <x v="18"/>
    <x v="170"/>
    <s v="TRC"/>
    <n v="5.7348000000000003E-2"/>
    <n v="5.7348000000000003E-2"/>
    <n v="5.7348000000000003E-2"/>
  </r>
  <r>
    <s v="None"/>
    <x v="18"/>
    <x v="171"/>
    <s v="TRC"/>
    <n v="0.59"/>
    <n v="0.59"/>
    <n v="0.59"/>
  </r>
  <r>
    <s v="None"/>
    <x v="18"/>
    <x v="172"/>
    <s v="TRC"/>
    <n v="5.6949330999999999E-2"/>
    <n v="5.6949330999999999E-2"/>
    <n v="5.6949330999999999E-2"/>
  </r>
  <r>
    <s v="None"/>
    <x v="18"/>
    <x v="173"/>
    <s v="TRC"/>
    <n v="0.10199749499999999"/>
    <n v="0.10199749499999999"/>
    <n v="0.10199749499999999"/>
  </r>
  <r>
    <s v="None"/>
    <x v="18"/>
    <x v="174"/>
    <s v="TRC"/>
    <n v="10"/>
    <n v="10"/>
    <n v="10"/>
  </r>
  <r>
    <s v="None"/>
    <x v="18"/>
    <x v="175"/>
    <s v="TRC"/>
    <n v="10"/>
    <n v="10"/>
    <n v="10"/>
  </r>
  <r>
    <s v="None"/>
    <x v="18"/>
    <x v="176"/>
    <s v="TRC"/>
    <n v="2.16"/>
    <n v="2.16"/>
    <n v="2.16"/>
  </r>
  <r>
    <s v="None"/>
    <x v="18"/>
    <x v="177"/>
    <s v="TRC"/>
    <n v="4.5126000000000006E-2"/>
    <n v="4.5126000000000006E-2"/>
    <n v="4.5126000000000006E-2"/>
  </r>
  <r>
    <s v="None"/>
    <x v="18"/>
    <x v="178"/>
    <s v="TRC"/>
    <n v="2.8842000000000003E-2"/>
    <n v="2.8842000000000003E-2"/>
    <n v="2.8842000000000003E-2"/>
  </r>
  <r>
    <s v="None"/>
    <x v="18"/>
    <x v="179"/>
    <s v="TRC"/>
    <n v="0"/>
    <n v="0"/>
    <n v="0"/>
  </r>
  <r>
    <s v="None"/>
    <x v="18"/>
    <x v="180"/>
    <s v="TRC"/>
    <n v="2.4700000000000002"/>
    <n v="2.4700000000000002"/>
    <n v="2.4700000000000002"/>
  </r>
  <r>
    <s v="None"/>
    <x v="18"/>
    <x v="181"/>
    <s v="TRC"/>
    <n v="2.76"/>
    <n v="2.76"/>
    <n v="2.76"/>
  </r>
  <r>
    <s v="None"/>
    <x v="18"/>
    <x v="182"/>
    <s v="TRC"/>
    <n v="4.2549999999999999"/>
    <n v="4.2549999999999999"/>
    <n v="4.2549999999999999"/>
  </r>
  <r>
    <s v="None"/>
    <x v="18"/>
    <x v="183"/>
    <s v="TRC"/>
    <n v="4.2549999999999999"/>
    <n v="4.2549999999999999"/>
    <n v="4.2549999999999999"/>
  </r>
  <r>
    <s v="None"/>
    <x v="18"/>
    <x v="184"/>
    <s v="TRC"/>
    <n v="2.92"/>
    <n v="2.92"/>
    <n v="2.92"/>
  </r>
  <r>
    <s v="None"/>
    <x v="18"/>
    <x v="185"/>
    <s v="TRC"/>
    <n v="2.92"/>
    <n v="2.92"/>
    <n v="2.92"/>
  </r>
  <r>
    <s v="None"/>
    <x v="18"/>
    <x v="186"/>
    <s v="TRC"/>
    <n v="0.64400000000000002"/>
    <n v="0.64400000000000002"/>
    <n v="0.64400000000000002"/>
  </r>
  <r>
    <s v="None"/>
    <x v="18"/>
    <x v="187"/>
    <s v="TRC"/>
    <n v="4.2958579999999996E-3"/>
    <n v="4.2958579999999996E-3"/>
    <n v="4.2958579999999996E-3"/>
  </r>
  <r>
    <s v="None"/>
    <x v="18"/>
    <x v="188"/>
    <s v="TRC"/>
    <n v="6.6896687999999996E-2"/>
    <n v="6.6896687999999996E-2"/>
    <n v="6.6896687999999996E-2"/>
  </r>
  <r>
    <s v="None"/>
    <x v="18"/>
    <x v="189"/>
    <s v="TRC"/>
    <n v="0.115926299"/>
    <n v="0.115926299"/>
    <n v="0.115926299"/>
  </r>
  <r>
    <s v="None"/>
    <x v="18"/>
    <x v="190"/>
    <s v="TRC"/>
    <n v="0.44"/>
    <n v="0.44"/>
    <n v="0.44"/>
  </r>
  <r>
    <s v="None"/>
    <x v="18"/>
    <x v="191"/>
    <s v="TRC"/>
    <n v="0.30425760200000002"/>
    <n v="0.30425760200000002"/>
    <n v="0.30425760200000002"/>
  </r>
  <r>
    <s v="None"/>
    <x v="18"/>
    <x v="192"/>
    <s v="TRC"/>
    <n v="0.30425760200000002"/>
    <n v="0.30425760200000002"/>
    <n v="0.30425760200000002"/>
  </r>
  <r>
    <s v="None"/>
    <x v="18"/>
    <x v="193"/>
    <s v="TRC"/>
    <n v="0.17949433000000001"/>
    <n v="0.17949433000000001"/>
    <n v="0.17949433000000001"/>
  </r>
  <r>
    <s v="None"/>
    <x v="18"/>
    <x v="194"/>
    <s v="TRC"/>
    <n v="0.17949433000000001"/>
    <n v="0.17949433000000001"/>
    <n v="0.17949433000000001"/>
  </r>
  <r>
    <s v="None"/>
    <x v="18"/>
    <x v="195"/>
    <s v="TRC"/>
    <n v="4.4726456000000005E-2"/>
    <n v="4.4726456000000005E-2"/>
    <n v="4.4726456000000005E-2"/>
  </r>
  <r>
    <s v="None"/>
    <x v="18"/>
    <x v="196"/>
    <s v="TRC"/>
    <n v="2.0830000000000002"/>
    <n v="2.0830000000000002"/>
    <n v="2.0830000000000002"/>
  </r>
  <r>
    <s v="None"/>
    <x v="18"/>
    <x v="197"/>
    <s v="TRC"/>
    <n v="2.0830000000000002"/>
    <n v="2.0830000000000002"/>
    <n v="2.0830000000000002"/>
  </r>
  <r>
    <s v="None"/>
    <x v="18"/>
    <x v="198"/>
    <s v="TRC"/>
    <n v="0"/>
    <n v="0"/>
    <n v="0"/>
  </r>
  <r>
    <s v="None"/>
    <x v="18"/>
    <x v="199"/>
    <s v="TRC"/>
    <n v="3.3650000000000002"/>
    <n v="3.3650000000000002"/>
    <n v="3.3650000000000002"/>
  </r>
  <r>
    <s v="None"/>
    <x v="18"/>
    <x v="200"/>
    <s v="TRC"/>
    <n v="0"/>
    <n v="0"/>
    <n v="0"/>
  </r>
  <r>
    <s v="None"/>
    <x v="18"/>
    <x v="201"/>
    <s v="TRC"/>
    <n v="2.5174825174825173E-2"/>
    <n v="2.5174825174825173E-2"/>
    <n v="2.5174825174825173E-2"/>
  </r>
  <r>
    <s v="None"/>
    <x v="18"/>
    <x v="202"/>
    <s v="TRC"/>
    <n v="7.75"/>
    <n v="7.75"/>
    <n v="7.75"/>
  </r>
  <r>
    <s v="None"/>
    <x v="18"/>
    <x v="203"/>
    <s v="TRC"/>
    <n v="3.8450730610715622"/>
    <n v="3.8450730610715622"/>
    <n v="3.8450730610715622"/>
  </r>
  <r>
    <s v="None"/>
    <x v="18"/>
    <x v="204"/>
    <s v="TRC"/>
    <n v="1.7919953999999999E-3"/>
    <n v="1.7919953999999999E-3"/>
    <n v="1.7919953999999999E-3"/>
  </r>
  <r>
    <s v="None"/>
    <x v="18"/>
    <x v="205"/>
    <s v="TRC"/>
    <n v="1.7919953999999999E-3"/>
    <n v="1.7919953999999999E-3"/>
    <n v="1.7919953999999999E-3"/>
  </r>
  <r>
    <s v="None"/>
    <x v="18"/>
    <x v="206"/>
    <s v="TRC"/>
    <n v="0.26400000000000001"/>
    <n v="0.26400000000000001"/>
    <n v="0.26400000000000001"/>
  </r>
  <r>
    <s v="None"/>
    <x v="18"/>
    <x v="207"/>
    <s v="TRC"/>
    <n v="0.26400000000000001"/>
    <n v="0.26400000000000001"/>
    <n v="0.26400000000000001"/>
  </r>
  <r>
    <s v="None"/>
    <x v="18"/>
    <x v="208"/>
    <s v="TRC"/>
    <n v="3.9E-2"/>
    <n v="3.9E-2"/>
    <n v="3.9E-2"/>
  </r>
  <r>
    <s v="None"/>
    <x v="18"/>
    <x v="209"/>
    <s v="TRC"/>
    <n v="0.88800000000000001"/>
    <n v="0.88800000000000001"/>
    <n v="0.88800000000000001"/>
  </r>
  <r>
    <s v="None"/>
    <x v="18"/>
    <x v="210"/>
    <s v="TRC"/>
    <n v="0.1057"/>
    <n v="0.1057"/>
    <n v="0.1057"/>
  </r>
  <r>
    <s v="None"/>
    <x v="18"/>
    <x v="211"/>
    <s v="TRC"/>
    <n v="0.13040000000000002"/>
    <n v="0.13040000000000002"/>
    <n v="0.13040000000000002"/>
  </r>
  <r>
    <s v="None"/>
    <x v="18"/>
    <x v="212"/>
    <s v="TRC"/>
    <n v="0.13040000000000002"/>
    <n v="0.13040000000000002"/>
    <n v="0.13040000000000002"/>
  </r>
  <r>
    <s v="None"/>
    <x v="18"/>
    <x v="213"/>
    <s v="TRC"/>
    <n v="0.51400000000000001"/>
    <n v="0.51400000000000001"/>
    <n v="0.51400000000000001"/>
  </r>
  <r>
    <s v="None"/>
    <x v="18"/>
    <x v="214"/>
    <s v="TRC"/>
    <n v="0"/>
    <n v="0"/>
    <n v="0"/>
  </r>
  <r>
    <s v="None"/>
    <x v="18"/>
    <x v="215"/>
    <s v="TRC"/>
    <n v="9.923076923076922E-2"/>
    <n v="9.923076923076922E-2"/>
    <n v="9.923076923076922E-2"/>
  </r>
  <r>
    <s v="None"/>
    <x v="18"/>
    <x v="216"/>
    <s v="TRC"/>
    <n v="9.923076923076922E-2"/>
    <n v="9.923076923076922E-2"/>
    <n v="9.923076923076922E-2"/>
  </r>
  <r>
    <s v="None"/>
    <x v="18"/>
    <x v="217"/>
    <s v="TRC"/>
    <n v="0.23153846153846153"/>
    <n v="0.23153846153846153"/>
    <n v="0.23153846153846153"/>
  </r>
  <r>
    <s v="None"/>
    <x v="18"/>
    <x v="218"/>
    <s v="TRC"/>
    <n v="0.23153846153846153"/>
    <n v="0.23153846153846153"/>
    <n v="0.23153846153846153"/>
  </r>
  <r>
    <s v="None"/>
    <x v="18"/>
    <x v="219"/>
    <s v="TRC"/>
    <n v="0.39692307692307688"/>
    <n v="0.39692307692307688"/>
    <n v="0.39692307692307688"/>
  </r>
  <r>
    <s v="None"/>
    <x v="18"/>
    <x v="220"/>
    <s v="TRC"/>
    <n v="-8.8179000000000007E-2"/>
    <n v="-8.8179000000000007E-2"/>
    <n v="-8.8179000000000007E-2"/>
  </r>
  <r>
    <s v="None"/>
    <x v="18"/>
    <x v="221"/>
    <s v="TRC"/>
    <n v="-8.8179000000000007E-2"/>
    <n v="-8.8179000000000007E-2"/>
    <n v="-8.8179000000000007E-2"/>
  </r>
  <r>
    <s v="None"/>
    <x v="18"/>
    <x v="222"/>
    <s v="TRC"/>
    <n v="2.8669500000000004E-2"/>
    <n v="2.8669500000000004E-2"/>
    <n v="2.8669500000000004E-2"/>
  </r>
  <r>
    <s v="None"/>
    <x v="18"/>
    <x v="223"/>
    <s v="TRC"/>
    <n v="2.8379999999999999E-2"/>
    <n v="2.8379999999999999E-2"/>
    <n v="2.8379999999999999E-2"/>
  </r>
  <r>
    <s v="None"/>
    <x v="18"/>
    <x v="224"/>
    <s v="TRC"/>
    <n v="3.569E-2"/>
    <n v="3.569E-2"/>
    <n v="3.569E-2"/>
  </r>
  <r>
    <s v="None"/>
    <x v="18"/>
    <x v="225"/>
    <s v="TRC"/>
    <n v="7.198199999999999E-2"/>
    <n v="7.198199999999999E-2"/>
    <n v="7.198199999999999E-2"/>
  </r>
  <r>
    <s v="None"/>
    <x v="18"/>
    <x v="226"/>
    <s v="TRC"/>
    <n v="7.198199999999999E-2"/>
    <n v="7.198199999999999E-2"/>
    <n v="7.198199999999999E-2"/>
  </r>
  <r>
    <s v="None"/>
    <x v="18"/>
    <x v="227"/>
    <s v="TRC"/>
    <n v="9.7290000000000001E-2"/>
    <n v="9.7290000000000001E-2"/>
    <n v="9.7290000000000001E-2"/>
  </r>
  <r>
    <s v="None"/>
    <x v="18"/>
    <x v="228"/>
    <s v="TRC"/>
    <n v="9.7290000000000001E-2"/>
    <n v="9.7290000000000001E-2"/>
    <n v="9.7290000000000001E-2"/>
  </r>
  <r>
    <s v="None"/>
    <x v="18"/>
    <x v="229"/>
    <s v="TRC"/>
    <n v="0.10363799999999999"/>
    <n v="0.10363799999999999"/>
    <n v="0.10363799999999999"/>
  </r>
  <r>
    <s v="None"/>
    <x v="18"/>
    <x v="230"/>
    <s v="TRC"/>
    <n v="0.49399999999999999"/>
    <n v="0.49399999999999999"/>
    <n v="0.49399999999999999"/>
  </r>
  <r>
    <s v="None"/>
    <x v="18"/>
    <x v="231"/>
    <s v="TRC"/>
    <n v="0.5"/>
    <n v="0.5"/>
    <n v="0.5"/>
  </r>
  <r>
    <s v="None"/>
    <x v="18"/>
    <x v="232"/>
    <s v="TRC"/>
    <n v="5"/>
    <n v="5"/>
    <n v="5"/>
  </r>
  <r>
    <s v="None"/>
    <x v="18"/>
    <x v="233"/>
    <s v="TRC"/>
    <n v="5"/>
    <n v="5"/>
    <n v="5"/>
  </r>
  <r>
    <s v="None"/>
    <x v="18"/>
    <x v="234"/>
    <s v="TRC"/>
    <n v="2.5"/>
    <n v="2.5"/>
    <n v="2.5"/>
  </r>
  <r>
    <s v="None"/>
    <x v="18"/>
    <x v="235"/>
    <s v="TRC"/>
    <n v="2.5"/>
    <n v="2.5"/>
    <n v="2.5"/>
  </r>
  <r>
    <s v="None"/>
    <x v="18"/>
    <x v="236"/>
    <s v="TRC"/>
    <n v="8.208E-2"/>
    <n v="8.208E-2"/>
    <n v="8.208E-2"/>
  </r>
  <r>
    <s v="None"/>
    <x v="18"/>
    <x v="237"/>
    <s v="TRC"/>
    <n v="0.96499999999999997"/>
    <n v="0.96499999999999997"/>
    <n v="0.96499999999999997"/>
  </r>
  <r>
    <s v="None"/>
    <x v="18"/>
    <x v="238"/>
    <s v="TRC"/>
    <n v="1.8420000000000001"/>
    <n v="1.8420000000000001"/>
    <n v="1.8420000000000001"/>
  </r>
  <r>
    <s v="None"/>
    <x v="18"/>
    <x v="239"/>
    <s v="TRC"/>
    <n v="2.508"/>
    <n v="2.508"/>
    <n v="2.508"/>
  </r>
  <r>
    <s v="None"/>
    <x v="18"/>
    <x v="240"/>
    <s v="TRC"/>
    <n v="1.43"/>
    <n v="1.43"/>
    <n v="1.43"/>
  </r>
  <r>
    <s v="None"/>
    <x v="18"/>
    <x v="241"/>
    <s v="TRC"/>
    <n v="2.1150000000000002"/>
    <n v="2.1150000000000002"/>
    <n v="2.1150000000000002"/>
  </r>
  <r>
    <s v="None"/>
    <x v="18"/>
    <x v="242"/>
    <s v="TRC"/>
    <n v="0.09"/>
    <n v="0.09"/>
    <n v="0.09"/>
  </r>
  <r>
    <s v="None"/>
    <x v="18"/>
    <x v="243"/>
    <s v="TRC"/>
    <n v="5"/>
    <n v="5"/>
    <n v="5"/>
  </r>
  <r>
    <s v="None"/>
    <x v="18"/>
    <x v="244"/>
    <s v="TRC"/>
    <n v="5"/>
    <n v="5"/>
    <n v="5"/>
  </r>
  <r>
    <s v="None"/>
    <x v="18"/>
    <x v="245"/>
    <s v="TRC"/>
    <n v="0"/>
    <n v="0"/>
    <n v="0"/>
  </r>
  <r>
    <s v="None"/>
    <x v="18"/>
    <x v="246"/>
    <s v="TRC"/>
    <n v="0"/>
    <n v="0"/>
    <n v="0"/>
  </r>
  <r>
    <s v="None"/>
    <x v="18"/>
    <x v="247"/>
    <s v="TRC"/>
    <n v="0"/>
    <n v="0"/>
    <n v="0"/>
  </r>
  <r>
    <s v="None"/>
    <x v="18"/>
    <x v="248"/>
    <s v="TRC"/>
    <n v="0"/>
    <n v="0"/>
    <n v="0"/>
  </r>
  <r>
    <s v="None"/>
    <x v="18"/>
    <x v="249"/>
    <s v="TRC"/>
    <n v="0"/>
    <n v="0"/>
    <n v="0"/>
  </r>
  <r>
    <s v="None"/>
    <x v="18"/>
    <x v="250"/>
    <s v="TRC"/>
    <n v="0"/>
    <n v="0"/>
    <n v="0"/>
  </r>
  <r>
    <s v="None"/>
    <x v="18"/>
    <x v="251"/>
    <s v="TRC"/>
    <n v="0.14399999999999999"/>
    <n v="0.14399999999999999"/>
    <n v="0.14399999999999999"/>
  </r>
  <r>
    <s v="None"/>
    <x v="18"/>
    <x v="252"/>
    <s v="TRC"/>
    <n v="0.14399999999999999"/>
    <n v="0.14399999999999999"/>
    <n v="0.14399999999999999"/>
  </r>
  <r>
    <s v="None"/>
    <x v="18"/>
    <x v="253"/>
    <s v="TRC"/>
    <n v="5.0999999999999997E-2"/>
    <n v="5.0999999999999997E-2"/>
    <n v="5.0999999999999997E-2"/>
  </r>
  <r>
    <s v="None"/>
    <x v="18"/>
    <x v="254"/>
    <s v="TRC"/>
    <n v="5.0999999999999997E-2"/>
    <n v="5.0999999999999997E-2"/>
    <n v="5.0999999999999997E-2"/>
  </r>
  <r>
    <s v="None"/>
    <x v="18"/>
    <x v="255"/>
    <s v="TRC"/>
    <n v="0.48499999999999999"/>
    <n v="0.48499999999999999"/>
    <n v="0.48499999999999999"/>
  </r>
  <r>
    <s v="None"/>
    <x v="18"/>
    <x v="256"/>
    <s v="TRC"/>
    <n v="0.48499999999999999"/>
    <n v="0.48499999999999999"/>
    <n v="0.48499999999999999"/>
  </r>
  <r>
    <s v="None"/>
    <x v="18"/>
    <x v="257"/>
    <s v="TRC"/>
    <n v="118.5544"/>
    <n v="118.5544"/>
    <n v="118.5544"/>
  </r>
  <r>
    <s v="None"/>
    <x v="18"/>
    <x v="258"/>
    <s v="TRC"/>
    <n v="0.2"/>
    <n v="0.2"/>
    <n v="0.2"/>
  </r>
  <r>
    <s v="None"/>
    <x v="18"/>
    <x v="259"/>
    <s v="TRC"/>
    <n v="0.2"/>
    <n v="0.2"/>
    <n v="0.2"/>
  </r>
  <r>
    <s v="None"/>
    <x v="18"/>
    <x v="260"/>
    <s v="TRC"/>
    <n v="4.82E-2"/>
    <n v="4.82E-2"/>
    <n v="4.82E-2"/>
  </r>
  <r>
    <s v="None"/>
    <x v="18"/>
    <x v="261"/>
    <s v="TRC"/>
    <n v="0.64608899999999991"/>
    <n v="0.64608899999999991"/>
    <n v="0.64608899999999991"/>
  </r>
  <r>
    <s v="None"/>
    <x v="18"/>
    <x v="262"/>
    <s v="TRC"/>
    <n v="0.49199999999999999"/>
    <n v="0.49199999999999999"/>
    <n v="0.49199999999999999"/>
  </r>
  <r>
    <s v="None"/>
    <x v="18"/>
    <x v="263"/>
    <s v="TRC"/>
    <n v="0.39400000000000002"/>
    <n v="0.39400000000000002"/>
    <n v="0.39400000000000002"/>
  </r>
  <r>
    <s v="None"/>
    <x v="18"/>
    <x v="264"/>
    <s v="TRC"/>
    <n v="7.4119999999999999"/>
    <n v="7.4119999999999999"/>
    <n v="7.4119999999999999"/>
  </r>
  <r>
    <s v="None"/>
    <x v="18"/>
    <x v="265"/>
    <s v="TRC"/>
    <n v="7.4119999999999999"/>
    <n v="7.4119999999999999"/>
    <n v="7.4119999999999999"/>
  </r>
  <r>
    <s v="None"/>
    <x v="18"/>
    <x v="266"/>
    <s v="TRC"/>
    <n v="0.09"/>
    <n v="0.09"/>
    <n v="0.09"/>
  </r>
  <r>
    <s v="None"/>
    <x v="18"/>
    <x v="267"/>
    <s v="TRC"/>
    <n v="0.53759999999999997"/>
    <n v="0.53759999999999997"/>
    <n v="0.53759999999999997"/>
  </r>
  <r>
    <s v="None"/>
    <x v="18"/>
    <x v="268"/>
    <s v="TRC"/>
    <n v="0.5544"/>
    <n v="0.5544"/>
    <n v="0.5544"/>
  </r>
  <r>
    <s v="None"/>
    <x v="18"/>
    <x v="269"/>
    <s v="TRC"/>
    <n v="4.26"/>
    <n v="4.26"/>
    <n v="4.26"/>
  </r>
  <r>
    <s v="None"/>
    <x v="18"/>
    <x v="270"/>
    <s v="TRC"/>
    <n v="1.02"/>
    <n v="1.02"/>
    <n v="1.02"/>
  </r>
  <r>
    <s v="None"/>
    <x v="18"/>
    <x v="271"/>
    <s v="TRC"/>
    <n v="1.5"/>
    <n v="1.5"/>
    <n v="1.5"/>
  </r>
  <r>
    <s v="None"/>
    <x v="18"/>
    <x v="272"/>
    <s v="TRC"/>
    <n v="1.55"/>
    <n v="1.55"/>
    <n v="1.55"/>
  </r>
  <r>
    <s v="None"/>
    <x v="18"/>
    <x v="273"/>
    <s v="TRC"/>
    <n v="6.91"/>
    <n v="6.91"/>
    <n v="6.91"/>
  </r>
  <r>
    <s v="None"/>
    <x v="18"/>
    <x v="274"/>
    <s v="TRC"/>
    <n v="1.1088"/>
    <n v="1.1088"/>
    <n v="1.1088"/>
  </r>
  <r>
    <s v="None"/>
    <x v="18"/>
    <x v="275"/>
    <s v="TRC"/>
    <n v="0.26462400000000003"/>
    <n v="0.26462400000000003"/>
    <n v="0.26462400000000003"/>
  </r>
  <r>
    <s v="None"/>
    <x v="18"/>
    <x v="276"/>
    <s v="TRC"/>
    <n v="0.73241095890410957"/>
    <n v="0.73241095890410957"/>
    <n v="0.73241095890410957"/>
  </r>
  <r>
    <s v="None"/>
    <x v="18"/>
    <x v="277"/>
    <s v="TRC"/>
    <n v="0.73241095890410957"/>
    <n v="0.73241095890410957"/>
    <n v="0.73241095890410957"/>
  </r>
  <r>
    <s v="None"/>
    <x v="18"/>
    <x v="278"/>
    <s v="TRC"/>
    <n v="2.5"/>
    <n v="2.5"/>
    <n v="2.5"/>
  </r>
  <r>
    <s v="None"/>
    <x v="18"/>
    <x v="279"/>
    <s v="TRC"/>
    <n v="2.5"/>
    <n v="2.5"/>
    <n v="2.5"/>
  </r>
  <r>
    <s v="None"/>
    <x v="18"/>
    <x v="280"/>
    <s v="TRC"/>
    <n v="3.5000000000000003E-2"/>
    <n v="3.5000000000000003E-2"/>
    <n v="3.5000000000000003E-2"/>
  </r>
  <r>
    <s v="None"/>
    <x v="18"/>
    <x v="281"/>
    <s v="TRC"/>
    <n v="3.5000000000000003E-2"/>
    <n v="3.5000000000000003E-2"/>
    <n v="3.5000000000000003E-2"/>
  </r>
  <r>
    <s v="None"/>
    <x v="18"/>
    <x v="282"/>
    <s v="TRC"/>
    <n v="0.17299999999999999"/>
    <n v="0.17299999999999999"/>
    <n v="0.17299999999999999"/>
  </r>
  <r>
    <s v="None"/>
    <x v="18"/>
    <x v="283"/>
    <s v="TRC"/>
    <n v="0.17299999999999999"/>
    <n v="0.17299999999999999"/>
    <n v="0.17299999999999999"/>
  </r>
  <r>
    <s v="None"/>
    <x v="18"/>
    <x v="284"/>
    <s v="TRC"/>
    <n v="2.5060380000000004E-2"/>
    <n v="2.5060380000000004E-2"/>
    <n v="2.5060380000000004E-2"/>
  </r>
  <r>
    <s v="None"/>
    <x v="18"/>
    <x v="285"/>
    <s v="TRC"/>
    <n v="4.6435410000000003E-2"/>
    <n v="4.6435410000000003E-2"/>
    <n v="4.6435410000000003E-2"/>
  </r>
  <r>
    <s v="None"/>
    <x v="18"/>
    <x v="286"/>
    <s v="TRC"/>
    <n v="1.2485503637856787"/>
    <n v="1.2485503637856787"/>
    <n v="1.2485503637856787"/>
  </r>
  <r>
    <s v="None"/>
    <x v="18"/>
    <x v="287"/>
    <s v="TRC"/>
    <n v="1.6784665799638798"/>
    <n v="1.6784665799638798"/>
    <n v="1.6784665799638798"/>
  </r>
  <r>
    <s v="None"/>
    <x v="18"/>
    <x v="288"/>
    <s v="TRC"/>
    <n v="2.4880048133948764"/>
    <n v="2.4880048133948764"/>
    <n v="2.4880048133948764"/>
  </r>
  <r>
    <s v="None"/>
    <x v="18"/>
    <x v="289"/>
    <s v="TRC"/>
    <n v="3.1464485558094957"/>
    <n v="3.1464485558094957"/>
    <n v="3.1464485558094957"/>
  </r>
  <r>
    <s v="None"/>
    <x v="18"/>
    <x v="290"/>
    <s v="TRC"/>
    <n v="2.3590822756005059"/>
    <n v="2.3590822756005059"/>
    <n v="2.3590822756005059"/>
  </r>
  <r>
    <s v="None"/>
    <x v="18"/>
    <x v="291"/>
    <s v="TRC"/>
    <n v="2.069296"/>
    <n v="2.069296"/>
    <n v="2.069296"/>
  </r>
  <r>
    <s v="None"/>
    <x v="18"/>
    <x v="292"/>
    <s v="TRC"/>
    <n v="7.66"/>
    <n v="7.66"/>
    <n v="7.66"/>
  </r>
  <r>
    <s v="None"/>
    <x v="18"/>
    <x v="293"/>
    <s v="TRC"/>
    <n v="3.4750725174460326"/>
    <n v="3.4750725174460326"/>
    <n v="3.4750725174460326"/>
  </r>
  <r>
    <s v="None"/>
    <x v="18"/>
    <x v="294"/>
    <s v="TRC"/>
    <n v="0.16"/>
    <n v="0.16"/>
    <n v="0.16"/>
  </r>
  <r>
    <s v="None"/>
    <x v="19"/>
    <x v="0"/>
    <s v="TRC"/>
    <n v="0"/>
    <n v="0"/>
    <n v="0"/>
  </r>
  <r>
    <s v="None"/>
    <x v="19"/>
    <x v="1"/>
    <s v="TRC"/>
    <n v="9.7250371874999999"/>
    <n v="8.9402096249999996"/>
    <n v="8.1553820624999993"/>
  </r>
  <r>
    <s v="None"/>
    <x v="19"/>
    <x v="2"/>
    <s v="TRC"/>
    <n v="9.7250371874999999"/>
    <n v="8.9402096249999996"/>
    <n v="8.1553820624999993"/>
  </r>
  <r>
    <s v="None"/>
    <x v="19"/>
    <x v="3"/>
    <s v="TRC"/>
    <n v="17.7098045625"/>
    <n v="16.447255875"/>
    <n v="15.184707187499999"/>
  </r>
  <r>
    <s v="None"/>
    <x v="19"/>
    <x v="4"/>
    <s v="TRC"/>
    <n v="17.7098045625"/>
    <n v="16.447255875"/>
    <n v="15.184707187499999"/>
  </r>
  <r>
    <s v="None"/>
    <x v="19"/>
    <x v="5"/>
    <s v="TRC"/>
    <n v="8.5989802499999985"/>
    <n v="7.6435380000000004"/>
    <n v="6.6880957500000005"/>
  </r>
  <r>
    <s v="None"/>
    <x v="19"/>
    <x v="6"/>
    <s v="TRC"/>
    <n v="8.5989802499999985"/>
    <n v="7.6435380000000004"/>
    <n v="6.6880957500000005"/>
  </r>
  <r>
    <s v="None"/>
    <x v="19"/>
    <x v="7"/>
    <s v="TRC"/>
    <n v="1.622133"/>
    <n v="1.622133"/>
    <n v="1.622133"/>
  </r>
  <r>
    <s v="None"/>
    <x v="19"/>
    <x v="8"/>
    <s v="TRC"/>
    <n v="1.622133"/>
    <n v="1.622133"/>
    <n v="1.622133"/>
  </r>
  <r>
    <s v="None"/>
    <x v="19"/>
    <x v="9"/>
    <s v="TRC"/>
    <n v="0"/>
    <n v="0"/>
    <n v="0"/>
  </r>
  <r>
    <s v="None"/>
    <x v="19"/>
    <x v="10"/>
    <s v="TRC"/>
    <n v="0"/>
    <n v="0"/>
    <n v="0"/>
  </r>
  <r>
    <s v="None"/>
    <x v="19"/>
    <x v="11"/>
    <s v="TRC"/>
    <n v="0"/>
    <n v="0"/>
    <n v="0"/>
  </r>
  <r>
    <s v="None"/>
    <x v="19"/>
    <x v="12"/>
    <s v="TRC"/>
    <n v="0"/>
    <n v="0"/>
    <n v="0"/>
  </r>
  <r>
    <s v="None"/>
    <x v="19"/>
    <x v="13"/>
    <s v="TRC"/>
    <n v="2.4331995000000002"/>
    <n v="2.4331995000000002"/>
    <n v="2.4331995000000002"/>
  </r>
  <r>
    <s v="None"/>
    <x v="19"/>
    <x v="14"/>
    <s v="TRC"/>
    <n v="2.4331995000000002"/>
    <n v="2.4331995000000002"/>
    <n v="2.4331995000000002"/>
  </r>
  <r>
    <s v="None"/>
    <x v="19"/>
    <x v="15"/>
    <s v="TRC"/>
    <n v="24.670883812500001"/>
    <n v="23.408335124999997"/>
    <n v="22.145786437499996"/>
  </r>
  <r>
    <s v="None"/>
    <x v="19"/>
    <x v="16"/>
    <s v="TRC"/>
    <n v="24.670883812500001"/>
    <n v="23.408335124999997"/>
    <n v="22.145786437499996"/>
  </r>
  <r>
    <s v="None"/>
    <x v="19"/>
    <x v="17"/>
    <s v="TRC"/>
    <n v="3.7876460625000004"/>
    <n v="3.207556125"/>
    <n v="2.6274661874999996"/>
  </r>
  <r>
    <s v="None"/>
    <x v="19"/>
    <x v="18"/>
    <s v="TRC"/>
    <n v="3.7876460625000004"/>
    <n v="3.207556125"/>
    <n v="2.6274661874999996"/>
  </r>
  <r>
    <s v="None"/>
    <x v="19"/>
    <x v="19"/>
    <s v="TRC"/>
    <n v="10.953462937499999"/>
    <n v="10.168635374999999"/>
    <n v="9.3838078125000006"/>
  </r>
  <r>
    <s v="None"/>
    <x v="19"/>
    <x v="20"/>
    <s v="TRC"/>
    <n v="10.953462937499999"/>
    <n v="10.168635374999999"/>
    <n v="9.3838078125000006"/>
  </r>
  <r>
    <s v="None"/>
    <x v="19"/>
    <x v="21"/>
    <s v="TRC"/>
    <n v="25.080359062499998"/>
    <n v="23.817810375000001"/>
    <n v="22.5552616875"/>
  </r>
  <r>
    <s v="None"/>
    <x v="19"/>
    <x v="22"/>
    <s v="TRC"/>
    <n v="25.080359062499998"/>
    <n v="23.817810375000001"/>
    <n v="22.5552616875"/>
  </r>
  <r>
    <s v="None"/>
    <x v="19"/>
    <x v="23"/>
    <s v="TRC"/>
    <n v="4.1971213125000002"/>
    <n v="3.6170313749999998"/>
    <n v="3.0369414374999999"/>
  </r>
  <r>
    <s v="None"/>
    <x v="19"/>
    <x v="24"/>
    <s v="TRC"/>
    <n v="4.1971213125000002"/>
    <n v="3.6170313749999998"/>
    <n v="3.0369414374999999"/>
  </r>
  <r>
    <s v="None"/>
    <x v="19"/>
    <x v="25"/>
    <s v="TRC"/>
    <n v="11.362938187499999"/>
    <n v="10.578110624999999"/>
    <n v="9.7932830624999987"/>
  </r>
  <r>
    <s v="None"/>
    <x v="19"/>
    <x v="26"/>
    <s v="TRC"/>
    <n v="11.362938187499999"/>
    <n v="10.578110624999999"/>
    <n v="9.7932830624999987"/>
  </r>
  <r>
    <s v="None"/>
    <x v="19"/>
    <x v="27"/>
    <s v="TRC"/>
    <n v="0"/>
    <n v="0"/>
    <n v="0"/>
  </r>
  <r>
    <s v="None"/>
    <x v="19"/>
    <x v="28"/>
    <s v="TRC"/>
    <n v="0"/>
    <n v="0"/>
    <n v="0"/>
  </r>
  <r>
    <s v="None"/>
    <x v="19"/>
    <x v="29"/>
    <s v="TRC"/>
    <n v="215"/>
    <n v="215"/>
    <n v="215"/>
  </r>
  <r>
    <s v="None"/>
    <x v="19"/>
    <x v="30"/>
    <s v="TRC"/>
    <n v="3704.666580007799"/>
    <n v="3704.666580007799"/>
    <n v="3704.666580007799"/>
  </r>
  <r>
    <s v="None"/>
    <x v="19"/>
    <x v="31"/>
    <s v="TRC"/>
    <n v="0"/>
    <n v="0"/>
    <n v="0"/>
  </r>
  <r>
    <s v="None"/>
    <x v="19"/>
    <x v="32"/>
    <s v="TRC"/>
    <n v="0"/>
    <n v="0"/>
    <n v="0"/>
  </r>
  <r>
    <s v="None"/>
    <x v="19"/>
    <x v="33"/>
    <s v="TRC"/>
    <n v="0"/>
    <n v="0"/>
    <n v="0"/>
  </r>
  <r>
    <s v="None"/>
    <x v="19"/>
    <x v="34"/>
    <s v="TRC"/>
    <n v="0"/>
    <n v="0"/>
    <n v="0"/>
  </r>
  <r>
    <s v="None"/>
    <x v="19"/>
    <x v="35"/>
    <s v="TRC"/>
    <n v="0"/>
    <n v="0"/>
    <n v="0"/>
  </r>
  <r>
    <s v="None"/>
    <x v="19"/>
    <x v="36"/>
    <s v="TRC"/>
    <n v="36"/>
    <n v="36"/>
    <n v="36"/>
  </r>
  <r>
    <s v="None"/>
    <x v="19"/>
    <x v="37"/>
    <s v="TRC"/>
    <n v="185"/>
    <n v="185"/>
    <n v="185"/>
  </r>
  <r>
    <s v="None"/>
    <x v="19"/>
    <x v="38"/>
    <s v="TRC"/>
    <n v="188"/>
    <n v="188"/>
    <n v="188"/>
  </r>
  <r>
    <s v="None"/>
    <x v="19"/>
    <x v="39"/>
    <s v="TRC"/>
    <n v="126"/>
    <n v="126"/>
    <n v="126"/>
  </r>
  <r>
    <s v="None"/>
    <x v="19"/>
    <x v="40"/>
    <s v="TRC"/>
    <n v="0"/>
    <n v="0"/>
    <n v="0"/>
  </r>
  <r>
    <s v="None"/>
    <x v="19"/>
    <x v="41"/>
    <s v="TRC"/>
    <n v="0"/>
    <n v="0"/>
    <n v="0"/>
  </r>
  <r>
    <s v="None"/>
    <x v="19"/>
    <x v="42"/>
    <s v="TRC"/>
    <n v="0"/>
    <n v="0"/>
    <n v="0"/>
  </r>
  <r>
    <s v="None"/>
    <x v="19"/>
    <x v="43"/>
    <s v="TRC"/>
    <n v="0"/>
    <n v="0"/>
    <n v="0"/>
  </r>
  <r>
    <s v="None"/>
    <x v="19"/>
    <x v="44"/>
    <s v="TRC"/>
    <n v="0"/>
    <n v="0"/>
    <n v="0"/>
  </r>
  <r>
    <s v="None"/>
    <x v="19"/>
    <x v="45"/>
    <s v="TRC"/>
    <n v="0"/>
    <n v="0"/>
    <n v="0"/>
  </r>
  <r>
    <s v="None"/>
    <x v="19"/>
    <x v="46"/>
    <s v="TRC"/>
    <n v="0"/>
    <n v="0"/>
    <n v="0"/>
  </r>
  <r>
    <s v="None"/>
    <x v="19"/>
    <x v="47"/>
    <s v="TRC"/>
    <n v="0"/>
    <n v="0"/>
    <n v="0"/>
  </r>
  <r>
    <s v="None"/>
    <x v="19"/>
    <x v="48"/>
    <s v="TRC"/>
    <n v="0"/>
    <n v="0"/>
    <n v="0"/>
  </r>
  <r>
    <s v="None"/>
    <x v="19"/>
    <x v="49"/>
    <s v="TRC"/>
    <n v="9.5550000000000015"/>
    <n v="9.5550000000000015"/>
    <n v="9.5550000000000015"/>
  </r>
  <r>
    <s v="None"/>
    <x v="19"/>
    <x v="50"/>
    <s v="TRC"/>
    <n v="0"/>
    <n v="0"/>
    <n v="0"/>
  </r>
  <r>
    <s v="None"/>
    <x v="19"/>
    <x v="51"/>
    <s v="TRC"/>
    <n v="81"/>
    <n v="81"/>
    <n v="81"/>
  </r>
  <r>
    <s v="None"/>
    <x v="19"/>
    <x v="52"/>
    <s v="TRC"/>
    <n v="81"/>
    <n v="81"/>
    <n v="81"/>
  </r>
  <r>
    <s v="None"/>
    <x v="19"/>
    <x v="53"/>
    <s v="TRC"/>
    <n v="0"/>
    <n v="0"/>
    <n v="0"/>
  </r>
  <r>
    <s v="None"/>
    <x v="19"/>
    <x v="54"/>
    <s v="TRC"/>
    <n v="30"/>
    <n v="30"/>
    <n v="30"/>
  </r>
  <r>
    <s v="None"/>
    <x v="19"/>
    <x v="55"/>
    <s v="TRC"/>
    <n v="0"/>
    <n v="0"/>
    <n v="0"/>
  </r>
  <r>
    <s v="None"/>
    <x v="19"/>
    <x v="56"/>
    <s v="TRC"/>
    <n v="0"/>
    <n v="0"/>
    <n v="0"/>
  </r>
  <r>
    <s v="None"/>
    <x v="19"/>
    <x v="57"/>
    <s v="TRC"/>
    <n v="253.57499999999999"/>
    <n v="253.57499999999999"/>
    <n v="253.57499999999999"/>
  </r>
  <r>
    <s v="None"/>
    <x v="19"/>
    <x v="58"/>
    <s v="TRC"/>
    <n v="633.9375"/>
    <n v="633.9375"/>
    <n v="633.9375"/>
  </r>
  <r>
    <s v="None"/>
    <x v="19"/>
    <x v="59"/>
    <s v="TRC"/>
    <n v="145.53"/>
    <n v="145.53"/>
    <n v="145.53"/>
  </r>
  <r>
    <s v="None"/>
    <x v="19"/>
    <x v="60"/>
    <s v="TRC"/>
    <n v="805"/>
    <n v="805"/>
    <n v="805"/>
  </r>
  <r>
    <s v="None"/>
    <x v="19"/>
    <x v="61"/>
    <s v="TRC"/>
    <n v="0"/>
    <n v="0"/>
    <n v="0"/>
  </r>
  <r>
    <s v="None"/>
    <x v="19"/>
    <x v="62"/>
    <s v="TRC"/>
    <n v="805"/>
    <n v="805"/>
    <n v="805"/>
  </r>
  <r>
    <s v="None"/>
    <x v="19"/>
    <x v="63"/>
    <s v="TRC"/>
    <n v="2577"/>
    <n v="2577"/>
    <n v="2577"/>
  </r>
  <r>
    <s v="None"/>
    <x v="19"/>
    <x v="64"/>
    <s v="TRC"/>
    <n v="341.64"/>
    <n v="341.64"/>
    <n v="341.64"/>
  </r>
  <r>
    <s v="None"/>
    <x v="19"/>
    <x v="65"/>
    <s v="TRC"/>
    <n v="1047.6959999999999"/>
    <n v="1047.6959999999999"/>
    <n v="1047.6959999999999"/>
  </r>
  <r>
    <s v="None"/>
    <x v="19"/>
    <x v="66"/>
    <s v="TRC"/>
    <n v="0"/>
    <n v="0"/>
    <n v="0"/>
  </r>
  <r>
    <s v="None"/>
    <x v="19"/>
    <x v="67"/>
    <s v="TRC"/>
    <n v="0"/>
    <n v="0"/>
    <n v="0"/>
  </r>
  <r>
    <s v="None"/>
    <x v="19"/>
    <x v="68"/>
    <s v="TRC"/>
    <n v="0"/>
    <n v="0"/>
    <n v="0"/>
  </r>
  <r>
    <s v="None"/>
    <x v="19"/>
    <x v="69"/>
    <s v="TRC"/>
    <n v="0"/>
    <n v="0"/>
    <n v="0"/>
  </r>
  <r>
    <s v="None"/>
    <x v="19"/>
    <x v="70"/>
    <s v="TRC"/>
    <n v="18282"/>
    <n v="18282"/>
    <n v="18282"/>
  </r>
  <r>
    <s v="None"/>
    <x v="19"/>
    <x v="71"/>
    <s v="TRC"/>
    <n v="0"/>
    <n v="0"/>
    <n v="0"/>
  </r>
  <r>
    <s v="None"/>
    <x v="19"/>
    <x v="72"/>
    <s v="TRC"/>
    <n v="12059"/>
    <n v="12059"/>
    <n v="12059"/>
  </r>
  <r>
    <s v="None"/>
    <x v="19"/>
    <x v="73"/>
    <s v="TRC"/>
    <n v="18189"/>
    <n v="18189"/>
    <n v="18189"/>
  </r>
  <r>
    <s v="None"/>
    <x v="19"/>
    <x v="74"/>
    <s v="TRC"/>
    <n v="15815"/>
    <n v="15815"/>
    <n v="15815"/>
  </r>
  <r>
    <s v="None"/>
    <x v="19"/>
    <x v="75"/>
    <s v="TRC"/>
    <n v="0"/>
    <n v="0"/>
    <n v="0"/>
  </r>
  <r>
    <s v="None"/>
    <x v="19"/>
    <x v="76"/>
    <s v="TRC"/>
    <n v="17599"/>
    <n v="17599"/>
    <n v="17599"/>
  </r>
  <r>
    <s v="None"/>
    <x v="19"/>
    <x v="77"/>
    <s v="TRC"/>
    <n v="0"/>
    <n v="0"/>
    <n v="0"/>
  </r>
  <r>
    <s v="None"/>
    <x v="19"/>
    <x v="78"/>
    <s v="TRC"/>
    <n v="0"/>
    <n v="0"/>
    <n v="0"/>
  </r>
  <r>
    <s v="None"/>
    <x v="19"/>
    <x v="79"/>
    <s v="TRC"/>
    <n v="0"/>
    <n v="0"/>
    <n v="0"/>
  </r>
  <r>
    <s v="None"/>
    <x v="19"/>
    <x v="80"/>
    <s v="TRC"/>
    <n v="3847"/>
    <n v="3847"/>
    <n v="3847"/>
  </r>
  <r>
    <s v="None"/>
    <x v="19"/>
    <x v="81"/>
    <s v="TRC"/>
    <n v="0"/>
    <n v="0"/>
    <n v="0"/>
  </r>
  <r>
    <s v="None"/>
    <x v="19"/>
    <x v="82"/>
    <s v="TRC"/>
    <n v="0"/>
    <n v="0"/>
    <n v="0"/>
  </r>
  <r>
    <s v="None"/>
    <x v="19"/>
    <x v="83"/>
    <s v="TRC"/>
    <n v="0"/>
    <n v="0"/>
    <n v="0"/>
  </r>
  <r>
    <s v="None"/>
    <x v="19"/>
    <x v="84"/>
    <s v="TRC"/>
    <n v="0"/>
    <n v="0"/>
    <n v="0"/>
  </r>
  <r>
    <s v="None"/>
    <x v="19"/>
    <x v="85"/>
    <s v="TRC"/>
    <n v="0"/>
    <n v="0"/>
    <n v="0"/>
  </r>
  <r>
    <s v="None"/>
    <x v="19"/>
    <x v="86"/>
    <s v="TRC"/>
    <n v="0"/>
    <n v="0"/>
    <n v="0"/>
  </r>
  <r>
    <s v="None"/>
    <x v="19"/>
    <x v="87"/>
    <s v="TRC"/>
    <n v="0"/>
    <n v="0"/>
    <n v="0"/>
  </r>
  <r>
    <s v="None"/>
    <x v="19"/>
    <x v="88"/>
    <s v="TRC"/>
    <n v="0"/>
    <n v="0"/>
    <n v="0"/>
  </r>
  <r>
    <s v="None"/>
    <x v="19"/>
    <x v="89"/>
    <s v="TRC"/>
    <n v="0"/>
    <n v="0"/>
    <n v="0"/>
  </r>
  <r>
    <s v="None"/>
    <x v="19"/>
    <x v="90"/>
    <s v="TRC"/>
    <n v="0"/>
    <n v="0"/>
    <n v="0"/>
  </r>
  <r>
    <s v="None"/>
    <x v="19"/>
    <x v="91"/>
    <s v="TRC"/>
    <n v="0"/>
    <n v="0"/>
    <n v="0"/>
  </r>
  <r>
    <s v="None"/>
    <x v="19"/>
    <x v="92"/>
    <s v="TRC"/>
    <n v="46"/>
    <n v="46"/>
    <n v="46"/>
  </r>
  <r>
    <s v="None"/>
    <x v="19"/>
    <x v="93"/>
    <s v="TRC"/>
    <n v="46"/>
    <n v="46"/>
    <n v="46"/>
  </r>
  <r>
    <s v="None"/>
    <x v="19"/>
    <x v="94"/>
    <s v="TRC"/>
    <n v="46"/>
    <n v="46"/>
    <n v="46"/>
  </r>
  <r>
    <s v="None"/>
    <x v="19"/>
    <x v="95"/>
    <s v="TRC"/>
    <n v="863"/>
    <n v="863"/>
    <n v="863"/>
  </r>
  <r>
    <s v="None"/>
    <x v="19"/>
    <x v="96"/>
    <s v="TRC"/>
    <n v="49"/>
    <n v="49"/>
    <n v="49"/>
  </r>
  <r>
    <s v="None"/>
    <x v="19"/>
    <x v="97"/>
    <s v="TRC"/>
    <n v="0"/>
    <n v="0"/>
    <n v="0"/>
  </r>
  <r>
    <s v="None"/>
    <x v="19"/>
    <x v="98"/>
    <s v="TRC"/>
    <n v="34.299999999999997"/>
    <n v="34.299999999999997"/>
    <n v="34.299999999999997"/>
  </r>
  <r>
    <s v="None"/>
    <x v="19"/>
    <x v="99"/>
    <s v="TRC"/>
    <n v="0"/>
    <n v="0"/>
    <n v="0"/>
  </r>
  <r>
    <s v="None"/>
    <x v="19"/>
    <x v="100"/>
    <s v="TRC"/>
    <n v="0"/>
    <n v="0"/>
    <n v="0"/>
  </r>
  <r>
    <s v="None"/>
    <x v="19"/>
    <x v="101"/>
    <s v="TRC"/>
    <n v="0"/>
    <n v="0"/>
    <n v="0"/>
  </r>
  <r>
    <s v="None"/>
    <x v="19"/>
    <x v="102"/>
    <s v="TRC"/>
    <n v="0"/>
    <n v="0"/>
    <n v="0"/>
  </r>
  <r>
    <s v="None"/>
    <x v="19"/>
    <x v="103"/>
    <s v="TRC"/>
    <n v="0"/>
    <n v="0"/>
    <n v="0"/>
  </r>
  <r>
    <s v="None"/>
    <x v="19"/>
    <x v="104"/>
    <s v="TRC"/>
    <n v="16443.52008319251"/>
    <n v="16443.52008319251"/>
    <n v="16443.52008319251"/>
  </r>
  <r>
    <s v="None"/>
    <x v="19"/>
    <x v="105"/>
    <s v="TRC"/>
    <n v="0"/>
    <n v="0"/>
    <n v="0"/>
  </r>
  <r>
    <s v="None"/>
    <x v="19"/>
    <x v="106"/>
    <s v="TRC"/>
    <n v="0"/>
    <n v="0"/>
    <n v="0"/>
  </r>
  <r>
    <s v="None"/>
    <x v="19"/>
    <x v="107"/>
    <s v="TRC"/>
    <n v="0"/>
    <n v="0"/>
    <n v="0"/>
  </r>
  <r>
    <s v="None"/>
    <x v="19"/>
    <x v="108"/>
    <s v="TRC"/>
    <n v="771"/>
    <n v="771"/>
    <n v="771"/>
  </r>
  <r>
    <s v="None"/>
    <x v="19"/>
    <x v="109"/>
    <s v="TRC"/>
    <n v="771"/>
    <n v="771"/>
    <n v="771"/>
  </r>
  <r>
    <s v="None"/>
    <x v="19"/>
    <x v="110"/>
    <s v="TRC"/>
    <n v="771"/>
    <n v="771"/>
    <n v="771"/>
  </r>
  <r>
    <s v="None"/>
    <x v="19"/>
    <x v="111"/>
    <s v="TRC"/>
    <n v="0"/>
    <n v="0"/>
    <n v="0"/>
  </r>
  <r>
    <s v="None"/>
    <x v="19"/>
    <x v="112"/>
    <s v="TRC"/>
    <n v="0"/>
    <n v="0"/>
    <n v="0"/>
  </r>
  <r>
    <s v="None"/>
    <x v="19"/>
    <x v="113"/>
    <s v="TRC"/>
    <n v="0"/>
    <n v="0"/>
    <n v="0"/>
  </r>
  <r>
    <s v="None"/>
    <x v="19"/>
    <x v="114"/>
    <s v="TRC"/>
    <n v="0"/>
    <n v="0"/>
    <n v="0"/>
  </r>
  <r>
    <s v="None"/>
    <x v="19"/>
    <x v="115"/>
    <s v="TRC"/>
    <n v="0"/>
    <n v="0"/>
    <n v="0"/>
  </r>
  <r>
    <s v="None"/>
    <x v="19"/>
    <x v="116"/>
    <s v="TRC"/>
    <n v="0"/>
    <n v="0"/>
    <n v="0"/>
  </r>
  <r>
    <s v="None"/>
    <x v="19"/>
    <x v="117"/>
    <s v="TRC"/>
    <n v="0"/>
    <n v="0"/>
    <n v="0"/>
  </r>
  <r>
    <s v="None"/>
    <x v="19"/>
    <x v="118"/>
    <s v="TRC"/>
    <n v="0"/>
    <n v="0"/>
    <n v="0"/>
  </r>
  <r>
    <s v="None"/>
    <x v="19"/>
    <x v="119"/>
    <s v="TRC"/>
    <n v="0"/>
    <n v="0"/>
    <n v="0"/>
  </r>
  <r>
    <s v="None"/>
    <x v="19"/>
    <x v="120"/>
    <s v="TRC"/>
    <n v="0"/>
    <n v="0"/>
    <n v="0"/>
  </r>
  <r>
    <s v="None"/>
    <x v="19"/>
    <x v="121"/>
    <s v="TRC"/>
    <n v="0"/>
    <n v="0"/>
    <n v="0"/>
  </r>
  <r>
    <s v="None"/>
    <x v="19"/>
    <x v="122"/>
    <s v="TRC"/>
    <n v="0"/>
    <n v="0"/>
    <n v="0"/>
  </r>
  <r>
    <s v="None"/>
    <x v="19"/>
    <x v="123"/>
    <s v="TRC"/>
    <n v="39.937600000000003"/>
    <n v="39.937600000000003"/>
    <n v="39.937600000000003"/>
  </r>
  <r>
    <s v="None"/>
    <x v="19"/>
    <x v="124"/>
    <s v="TRC"/>
    <n v="39.937600000000003"/>
    <n v="39.937600000000003"/>
    <n v="39.937600000000003"/>
  </r>
  <r>
    <s v="None"/>
    <x v="19"/>
    <x v="125"/>
    <s v="TRC"/>
    <n v="0"/>
    <n v="0"/>
    <n v="0"/>
  </r>
  <r>
    <s v="None"/>
    <x v="19"/>
    <x v="126"/>
    <s v="TRC"/>
    <n v="0"/>
    <n v="0"/>
    <n v="0"/>
  </r>
  <r>
    <s v="None"/>
    <x v="19"/>
    <x v="127"/>
    <s v="TRC"/>
    <n v="0"/>
    <n v="0"/>
    <n v="0"/>
  </r>
  <r>
    <s v="None"/>
    <x v="19"/>
    <x v="128"/>
    <s v="TRC"/>
    <n v="0"/>
    <n v="0"/>
    <n v="0"/>
  </r>
  <r>
    <s v="None"/>
    <x v="19"/>
    <x v="129"/>
    <s v="TRC"/>
    <n v="0"/>
    <n v="0"/>
    <n v="0"/>
  </r>
  <r>
    <s v="None"/>
    <x v="19"/>
    <x v="130"/>
    <s v="TRC"/>
    <n v="0"/>
    <n v="0"/>
    <n v="0"/>
  </r>
  <r>
    <s v="None"/>
    <x v="19"/>
    <x v="131"/>
    <s v="TRC"/>
    <n v="0"/>
    <n v="0"/>
    <n v="0"/>
  </r>
  <r>
    <s v="None"/>
    <x v="19"/>
    <x v="132"/>
    <s v="TRC"/>
    <n v="54.689409999999995"/>
    <n v="54.689409999999995"/>
    <n v="54.689409999999995"/>
  </r>
  <r>
    <s v="None"/>
    <x v="19"/>
    <x v="133"/>
    <s v="TRC"/>
    <n v="10.415640000000002"/>
    <n v="10.73319"/>
    <n v="10.73319"/>
  </r>
  <r>
    <s v="None"/>
    <x v="19"/>
    <x v="134"/>
    <s v="TRC"/>
    <n v="3.6195599999999999"/>
    <n v="3.6195599999999999"/>
    <n v="3.6195599999999999"/>
  </r>
  <r>
    <s v="None"/>
    <x v="19"/>
    <x v="135"/>
    <s v="TRC"/>
    <n v="3.3543479999999999"/>
    <n v="3.3543479999999999"/>
    <n v="3.3543479999999999"/>
  </r>
  <r>
    <s v="None"/>
    <x v="19"/>
    <x v="136"/>
    <s v="TRC"/>
    <n v="2.6904200000000005"/>
    <n v="2.6904200000000005"/>
    <n v="2.6904200000000005"/>
  </r>
  <r>
    <s v="None"/>
    <x v="19"/>
    <x v="137"/>
    <s v="TRC"/>
    <n v="23.455499999999997"/>
    <n v="23.455499999999997"/>
    <n v="23.455499999999997"/>
  </r>
  <r>
    <s v="None"/>
    <x v="19"/>
    <x v="138"/>
    <s v="TRC"/>
    <n v="23.455499999999997"/>
    <n v="23.455499999999997"/>
    <n v="23.455499999999997"/>
  </r>
  <r>
    <s v="None"/>
    <x v="19"/>
    <x v="139"/>
    <s v="TRC"/>
    <n v="0"/>
    <n v="0"/>
    <n v="0"/>
  </r>
  <r>
    <s v="None"/>
    <x v="19"/>
    <x v="140"/>
    <s v="TRC"/>
    <n v="0"/>
    <n v="0"/>
    <n v="0"/>
  </r>
  <r>
    <s v="None"/>
    <x v="19"/>
    <x v="141"/>
    <s v="TRC"/>
    <n v="0"/>
    <n v="0"/>
    <n v="0"/>
  </r>
  <r>
    <s v="None"/>
    <x v="19"/>
    <x v="142"/>
    <s v="TRC"/>
    <n v="0"/>
    <n v="0"/>
    <n v="0"/>
  </r>
  <r>
    <s v="None"/>
    <x v="19"/>
    <x v="143"/>
    <s v="TRC"/>
    <n v="146.19039749999999"/>
    <n v="146.19039749999999"/>
    <n v="146.19039749999999"/>
  </r>
  <r>
    <s v="None"/>
    <x v="19"/>
    <x v="144"/>
    <s v="TRC"/>
    <n v="146.19039749999999"/>
    <n v="146.19039749999999"/>
    <n v="146.19039749999999"/>
  </r>
  <r>
    <s v="None"/>
    <x v="19"/>
    <x v="145"/>
    <s v="TRC"/>
    <n v="116.13955499999999"/>
    <n v="116.13955499999999"/>
    <n v="116.13955499999999"/>
  </r>
  <r>
    <s v="None"/>
    <x v="19"/>
    <x v="146"/>
    <s v="TRC"/>
    <n v="116.13955499999999"/>
    <n v="116.13955499999999"/>
    <n v="116.13955499999999"/>
  </r>
  <r>
    <s v="None"/>
    <x v="19"/>
    <x v="147"/>
    <s v="TRC"/>
    <n v="193.35204000000002"/>
    <n v="193.35204000000002"/>
    <n v="193.35204000000002"/>
  </r>
  <r>
    <s v="None"/>
    <x v="19"/>
    <x v="148"/>
    <s v="TRC"/>
    <n v="193.35204000000002"/>
    <n v="193.35204000000002"/>
    <n v="193.35204000000002"/>
  </r>
  <r>
    <s v="None"/>
    <x v="19"/>
    <x v="149"/>
    <s v="TRC"/>
    <n v="53.655000000000008"/>
    <n v="53.655000000000008"/>
    <n v="53.655000000000008"/>
  </r>
  <r>
    <s v="None"/>
    <x v="19"/>
    <x v="150"/>
    <s v="TRC"/>
    <n v="0"/>
    <n v="0"/>
    <n v="0"/>
  </r>
  <r>
    <s v="None"/>
    <x v="19"/>
    <x v="151"/>
    <s v="TRC"/>
    <n v="0"/>
    <n v="0"/>
    <n v="0"/>
  </r>
  <r>
    <s v="None"/>
    <x v="19"/>
    <x v="152"/>
    <s v="TRC"/>
    <n v="0"/>
    <n v="0"/>
    <n v="0"/>
  </r>
  <r>
    <s v="None"/>
    <x v="19"/>
    <x v="153"/>
    <s v="TRC"/>
    <n v="0"/>
    <n v="0"/>
    <n v="0"/>
  </r>
  <r>
    <s v="None"/>
    <x v="19"/>
    <x v="154"/>
    <s v="TRC"/>
    <n v="0"/>
    <n v="0"/>
    <n v="0"/>
  </r>
  <r>
    <s v="None"/>
    <x v="19"/>
    <x v="155"/>
    <s v="TRC"/>
    <n v="0"/>
    <n v="0"/>
    <n v="0"/>
  </r>
  <r>
    <s v="None"/>
    <x v="19"/>
    <x v="156"/>
    <s v="TRC"/>
    <n v="0"/>
    <n v="0"/>
    <n v="0"/>
  </r>
  <r>
    <s v="None"/>
    <x v="19"/>
    <x v="157"/>
    <s v="TRC"/>
    <n v="0"/>
    <n v="0"/>
    <n v="0"/>
  </r>
  <r>
    <s v="None"/>
    <x v="19"/>
    <x v="158"/>
    <s v="TRC"/>
    <n v="0"/>
    <n v="0"/>
    <n v="0"/>
  </r>
  <r>
    <s v="None"/>
    <x v="19"/>
    <x v="159"/>
    <s v="TRC"/>
    <n v="0"/>
    <n v="0"/>
    <n v="0"/>
  </r>
  <r>
    <s v="None"/>
    <x v="19"/>
    <x v="160"/>
    <s v="TRC"/>
    <n v="0"/>
    <n v="0"/>
    <n v="0"/>
  </r>
  <r>
    <s v="None"/>
    <x v="19"/>
    <x v="161"/>
    <s v="TRC"/>
    <n v="0"/>
    <n v="0"/>
    <n v="0"/>
  </r>
  <r>
    <s v="None"/>
    <x v="19"/>
    <x v="162"/>
    <s v="TRC"/>
    <n v="0"/>
    <n v="0"/>
    <n v="0"/>
  </r>
  <r>
    <s v="None"/>
    <x v="19"/>
    <x v="163"/>
    <s v="TRC"/>
    <n v="0"/>
    <n v="0"/>
    <n v="0"/>
  </r>
  <r>
    <s v="None"/>
    <x v="19"/>
    <x v="164"/>
    <s v="TRC"/>
    <n v="0"/>
    <n v="0"/>
    <n v="0"/>
  </r>
  <r>
    <s v="None"/>
    <x v="19"/>
    <x v="165"/>
    <s v="TRC"/>
    <n v="0"/>
    <n v="0"/>
    <n v="0"/>
  </r>
  <r>
    <s v="None"/>
    <x v="19"/>
    <x v="166"/>
    <s v="TRC"/>
    <n v="0"/>
    <n v="0"/>
    <n v="0"/>
  </r>
  <r>
    <s v="None"/>
    <x v="19"/>
    <x v="167"/>
    <s v="TRC"/>
    <n v="0"/>
    <n v="0"/>
    <n v="0"/>
  </r>
  <r>
    <s v="None"/>
    <x v="19"/>
    <x v="168"/>
    <s v="TRC"/>
    <n v="0"/>
    <n v="0"/>
    <n v="0"/>
  </r>
  <r>
    <s v="None"/>
    <x v="19"/>
    <x v="169"/>
    <s v="TRC"/>
    <n v="0"/>
    <n v="0"/>
    <n v="0"/>
  </r>
  <r>
    <s v="None"/>
    <x v="19"/>
    <x v="170"/>
    <s v="TRC"/>
    <n v="0"/>
    <n v="0"/>
    <n v="0"/>
  </r>
  <r>
    <s v="None"/>
    <x v="19"/>
    <x v="171"/>
    <s v="TRC"/>
    <n v="0"/>
    <n v="0"/>
    <n v="0"/>
  </r>
  <r>
    <s v="None"/>
    <x v="19"/>
    <x v="172"/>
    <s v="TRC"/>
    <n v="0"/>
    <n v="0"/>
    <n v="0"/>
  </r>
  <r>
    <s v="None"/>
    <x v="19"/>
    <x v="173"/>
    <s v="TRC"/>
    <n v="0"/>
    <n v="0"/>
    <n v="0"/>
  </r>
  <r>
    <s v="None"/>
    <x v="19"/>
    <x v="174"/>
    <s v="TRC"/>
    <n v="0"/>
    <n v="0"/>
    <n v="0"/>
  </r>
  <r>
    <s v="None"/>
    <x v="19"/>
    <x v="175"/>
    <s v="TRC"/>
    <n v="0"/>
    <n v="0"/>
    <n v="0"/>
  </r>
  <r>
    <s v="None"/>
    <x v="19"/>
    <x v="176"/>
    <s v="TRC"/>
    <n v="0"/>
    <n v="0"/>
    <n v="0"/>
  </r>
  <r>
    <s v="None"/>
    <x v="19"/>
    <x v="177"/>
    <s v="TRC"/>
    <n v="327"/>
    <n v="327"/>
    <n v="327"/>
  </r>
  <r>
    <s v="None"/>
    <x v="19"/>
    <x v="178"/>
    <s v="TRC"/>
    <n v="209"/>
    <n v="209"/>
    <n v="209"/>
  </r>
  <r>
    <s v="None"/>
    <x v="19"/>
    <x v="179"/>
    <s v="TRC"/>
    <n v="0"/>
    <n v="0"/>
    <n v="0"/>
  </r>
  <r>
    <s v="None"/>
    <x v="19"/>
    <x v="180"/>
    <s v="TRC"/>
    <n v="3362"/>
    <n v="3362"/>
    <n v="3362"/>
  </r>
  <r>
    <s v="None"/>
    <x v="19"/>
    <x v="181"/>
    <s v="TRC"/>
    <n v="1204"/>
    <n v="1204"/>
    <n v="1204"/>
  </r>
  <r>
    <s v="None"/>
    <x v="19"/>
    <x v="182"/>
    <s v="TRC"/>
    <n v="0"/>
    <n v="0"/>
    <n v="0"/>
  </r>
  <r>
    <s v="None"/>
    <x v="19"/>
    <x v="183"/>
    <s v="TRC"/>
    <n v="0"/>
    <n v="0"/>
    <n v="0"/>
  </r>
  <r>
    <s v="None"/>
    <x v="19"/>
    <x v="184"/>
    <s v="TRC"/>
    <n v="0"/>
    <n v="0"/>
    <n v="0"/>
  </r>
  <r>
    <s v="None"/>
    <x v="19"/>
    <x v="185"/>
    <s v="TRC"/>
    <n v="0"/>
    <n v="0"/>
    <n v="0"/>
  </r>
  <r>
    <s v="None"/>
    <x v="19"/>
    <x v="186"/>
    <s v="TRC"/>
    <n v="0"/>
    <n v="0"/>
    <n v="0"/>
  </r>
  <r>
    <s v="None"/>
    <x v="19"/>
    <x v="187"/>
    <s v="TRC"/>
    <n v="0"/>
    <n v="0"/>
    <n v="0"/>
  </r>
  <r>
    <s v="None"/>
    <x v="19"/>
    <x v="188"/>
    <s v="TRC"/>
    <n v="0"/>
    <n v="0"/>
    <n v="0"/>
  </r>
  <r>
    <s v="None"/>
    <x v="19"/>
    <x v="189"/>
    <s v="TRC"/>
    <n v="0"/>
    <n v="0"/>
    <n v="0"/>
  </r>
  <r>
    <s v="None"/>
    <x v="19"/>
    <x v="190"/>
    <s v="TRC"/>
    <n v="0"/>
    <n v="0"/>
    <n v="0"/>
  </r>
  <r>
    <s v="None"/>
    <x v="19"/>
    <x v="191"/>
    <s v="TRC"/>
    <n v="0"/>
    <n v="0"/>
    <n v="0"/>
  </r>
  <r>
    <s v="None"/>
    <x v="19"/>
    <x v="192"/>
    <s v="TRC"/>
    <n v="0"/>
    <n v="0"/>
    <n v="0"/>
  </r>
  <r>
    <s v="None"/>
    <x v="19"/>
    <x v="193"/>
    <s v="TRC"/>
    <n v="0"/>
    <n v="0"/>
    <n v="0"/>
  </r>
  <r>
    <s v="None"/>
    <x v="19"/>
    <x v="194"/>
    <s v="TRC"/>
    <n v="0"/>
    <n v="0"/>
    <n v="0"/>
  </r>
  <r>
    <s v="None"/>
    <x v="19"/>
    <x v="195"/>
    <s v="TRC"/>
    <n v="0"/>
    <n v="0"/>
    <n v="0"/>
  </r>
  <r>
    <s v="None"/>
    <x v="19"/>
    <x v="196"/>
    <s v="TRC"/>
    <n v="18250"/>
    <n v="18250"/>
    <n v="18250"/>
  </r>
  <r>
    <s v="None"/>
    <x v="19"/>
    <x v="197"/>
    <s v="TRC"/>
    <n v="18250"/>
    <n v="18250"/>
    <n v="18250"/>
  </r>
  <r>
    <s v="None"/>
    <x v="19"/>
    <x v="198"/>
    <s v="TRC"/>
    <n v="0"/>
    <n v="0"/>
    <n v="0"/>
  </r>
  <r>
    <s v="None"/>
    <x v="19"/>
    <x v="199"/>
    <s v="TRC"/>
    <n v="0"/>
    <n v="0"/>
    <n v="0"/>
  </r>
  <r>
    <s v="None"/>
    <x v="19"/>
    <x v="200"/>
    <s v="TRC"/>
    <n v="0"/>
    <n v="0"/>
    <n v="0"/>
  </r>
  <r>
    <s v="None"/>
    <x v="19"/>
    <x v="201"/>
    <s v="TRC"/>
    <n v="0"/>
    <n v="0"/>
    <n v="0"/>
  </r>
  <r>
    <s v="None"/>
    <x v="19"/>
    <x v="202"/>
    <s v="TRC"/>
    <n v="13765"/>
    <n v="13765"/>
    <n v="13765"/>
  </r>
  <r>
    <s v="None"/>
    <x v="19"/>
    <x v="203"/>
    <s v="TRC"/>
    <n v="8170.7802547770698"/>
    <n v="8170.7802547770698"/>
    <n v="8170.7802547770698"/>
  </r>
  <r>
    <s v="None"/>
    <x v="19"/>
    <x v="204"/>
    <s v="TRC"/>
    <n v="0"/>
    <n v="0"/>
    <n v="0"/>
  </r>
  <r>
    <s v="None"/>
    <x v="19"/>
    <x v="205"/>
    <s v="TRC"/>
    <n v="0"/>
    <n v="0"/>
    <n v="0"/>
  </r>
  <r>
    <s v="None"/>
    <x v="19"/>
    <x v="206"/>
    <s v="TRC"/>
    <n v="0"/>
    <n v="0"/>
    <n v="0"/>
  </r>
  <r>
    <s v="None"/>
    <x v="19"/>
    <x v="207"/>
    <s v="TRC"/>
    <n v="0"/>
    <n v="0"/>
    <n v="0"/>
  </r>
  <r>
    <s v="None"/>
    <x v="19"/>
    <x v="208"/>
    <s v="TRC"/>
    <n v="0"/>
    <n v="0"/>
    <n v="0"/>
  </r>
  <r>
    <s v="None"/>
    <x v="19"/>
    <x v="209"/>
    <s v="TRC"/>
    <n v="0"/>
    <n v="0"/>
    <n v="0"/>
  </r>
  <r>
    <s v="None"/>
    <x v="19"/>
    <x v="210"/>
    <s v="TRC"/>
    <n v="0"/>
    <n v="0"/>
    <n v="0"/>
  </r>
  <r>
    <s v="None"/>
    <x v="19"/>
    <x v="211"/>
    <s v="TRC"/>
    <n v="0"/>
    <n v="0"/>
    <n v="0"/>
  </r>
  <r>
    <s v="None"/>
    <x v="19"/>
    <x v="212"/>
    <s v="TRC"/>
    <n v="0"/>
    <n v="0"/>
    <n v="0"/>
  </r>
  <r>
    <s v="None"/>
    <x v="19"/>
    <x v="213"/>
    <s v="TRC"/>
    <n v="0"/>
    <n v="0"/>
    <n v="0"/>
  </r>
  <r>
    <s v="None"/>
    <x v="19"/>
    <x v="214"/>
    <s v="TRC"/>
    <n v="0"/>
    <n v="0"/>
    <n v="0"/>
  </r>
  <r>
    <s v="None"/>
    <x v="19"/>
    <x v="215"/>
    <s v="TRC"/>
    <n v="0"/>
    <n v="0"/>
    <n v="0"/>
  </r>
  <r>
    <s v="None"/>
    <x v="19"/>
    <x v="216"/>
    <s v="TRC"/>
    <n v="0"/>
    <n v="0"/>
    <n v="0"/>
  </r>
  <r>
    <s v="None"/>
    <x v="19"/>
    <x v="217"/>
    <s v="TRC"/>
    <n v="0"/>
    <n v="0"/>
    <n v="0"/>
  </r>
  <r>
    <s v="None"/>
    <x v="19"/>
    <x v="218"/>
    <s v="TRC"/>
    <n v="0"/>
    <n v="0"/>
    <n v="0"/>
  </r>
  <r>
    <s v="None"/>
    <x v="19"/>
    <x v="219"/>
    <s v="TRC"/>
    <n v="0"/>
    <n v="0"/>
    <n v="0"/>
  </r>
  <r>
    <s v="None"/>
    <x v="19"/>
    <x v="220"/>
    <s v="TRC"/>
    <n v="0"/>
    <n v="0"/>
    <n v="0"/>
  </r>
  <r>
    <s v="None"/>
    <x v="19"/>
    <x v="221"/>
    <s v="TRC"/>
    <n v="0"/>
    <n v="0"/>
    <n v="0"/>
  </r>
  <r>
    <s v="None"/>
    <x v="19"/>
    <x v="222"/>
    <s v="TRC"/>
    <n v="25"/>
    <n v="25"/>
    <n v="25"/>
  </r>
  <r>
    <s v="None"/>
    <x v="19"/>
    <x v="223"/>
    <s v="TRC"/>
    <n v="27.194999999999997"/>
    <n v="27.194999999999997"/>
    <n v="27.194999999999997"/>
  </r>
  <r>
    <s v="None"/>
    <x v="19"/>
    <x v="224"/>
    <s v="TRC"/>
    <n v="36.26"/>
    <n v="36.26"/>
    <n v="36.26"/>
  </r>
  <r>
    <s v="None"/>
    <x v="19"/>
    <x v="225"/>
    <s v="TRC"/>
    <n v="0"/>
    <n v="0"/>
    <n v="0"/>
  </r>
  <r>
    <s v="None"/>
    <x v="19"/>
    <x v="226"/>
    <s v="TRC"/>
    <n v="0"/>
    <n v="0"/>
    <n v="0"/>
  </r>
  <r>
    <s v="None"/>
    <x v="19"/>
    <x v="227"/>
    <s v="TRC"/>
    <n v="56"/>
    <n v="56"/>
    <n v="56"/>
  </r>
  <r>
    <s v="None"/>
    <x v="19"/>
    <x v="228"/>
    <s v="TRC"/>
    <n v="56"/>
    <n v="56"/>
    <n v="56"/>
  </r>
  <r>
    <s v="None"/>
    <x v="19"/>
    <x v="229"/>
    <s v="TRC"/>
    <n v="751"/>
    <n v="751"/>
    <n v="751"/>
  </r>
  <r>
    <s v="None"/>
    <x v="19"/>
    <x v="230"/>
    <s v="TRC"/>
    <n v="0"/>
    <n v="0"/>
    <n v="0"/>
  </r>
  <r>
    <s v="None"/>
    <x v="19"/>
    <x v="231"/>
    <s v="TRC"/>
    <n v="0"/>
    <n v="0"/>
    <n v="0"/>
  </r>
  <r>
    <s v="None"/>
    <x v="19"/>
    <x v="232"/>
    <s v="TRC"/>
    <n v="0"/>
    <n v="0"/>
    <n v="0"/>
  </r>
  <r>
    <s v="None"/>
    <x v="19"/>
    <x v="233"/>
    <s v="TRC"/>
    <n v="0"/>
    <n v="0"/>
    <n v="0"/>
  </r>
  <r>
    <s v="None"/>
    <x v="19"/>
    <x v="234"/>
    <s v="TRC"/>
    <n v="0"/>
    <n v="0"/>
    <n v="0"/>
  </r>
  <r>
    <s v="None"/>
    <x v="19"/>
    <x v="235"/>
    <s v="TRC"/>
    <n v="0"/>
    <n v="0"/>
    <n v="0"/>
  </r>
  <r>
    <s v="None"/>
    <x v="19"/>
    <x v="236"/>
    <s v="TRC"/>
    <n v="0"/>
    <n v="0"/>
    <n v="0"/>
  </r>
  <r>
    <s v="None"/>
    <x v="19"/>
    <x v="237"/>
    <s v="TRC"/>
    <n v="8453.9259999999995"/>
    <n v="8453.9259999999995"/>
    <n v="8453.9259999999995"/>
  </r>
  <r>
    <s v="None"/>
    <x v="19"/>
    <x v="238"/>
    <s v="TRC"/>
    <n v="0"/>
    <n v="0"/>
    <n v="0"/>
  </r>
  <r>
    <s v="None"/>
    <x v="19"/>
    <x v="239"/>
    <s v="TRC"/>
    <n v="0"/>
    <n v="0"/>
    <n v="0"/>
  </r>
  <r>
    <s v="None"/>
    <x v="19"/>
    <x v="240"/>
    <s v="TRC"/>
    <n v="0"/>
    <n v="0"/>
    <n v="0"/>
  </r>
  <r>
    <s v="None"/>
    <x v="19"/>
    <x v="241"/>
    <s v="TRC"/>
    <n v="0"/>
    <n v="0"/>
    <n v="0"/>
  </r>
  <r>
    <s v="None"/>
    <x v="19"/>
    <x v="242"/>
    <s v="TRC"/>
    <n v="0"/>
    <n v="0"/>
    <n v="0"/>
  </r>
  <r>
    <s v="None"/>
    <x v="19"/>
    <x v="243"/>
    <s v="TRC"/>
    <n v="0"/>
    <n v="0"/>
    <n v="0"/>
  </r>
  <r>
    <s v="None"/>
    <x v="19"/>
    <x v="244"/>
    <s v="TRC"/>
    <n v="0"/>
    <n v="0"/>
    <n v="0"/>
  </r>
  <r>
    <s v="None"/>
    <x v="19"/>
    <x v="245"/>
    <s v="TRC"/>
    <n v="0"/>
    <n v="0"/>
    <n v="0"/>
  </r>
  <r>
    <s v="None"/>
    <x v="19"/>
    <x v="246"/>
    <s v="TRC"/>
    <n v="0"/>
    <n v="0"/>
    <n v="0"/>
  </r>
  <r>
    <s v="None"/>
    <x v="19"/>
    <x v="247"/>
    <s v="TRC"/>
    <n v="0"/>
    <n v="0"/>
    <n v="0"/>
  </r>
  <r>
    <s v="None"/>
    <x v="19"/>
    <x v="248"/>
    <s v="TRC"/>
    <n v="1091.901728844404"/>
    <n v="1091.901728844404"/>
    <n v="1091.901728844404"/>
  </r>
  <r>
    <s v="None"/>
    <x v="19"/>
    <x v="249"/>
    <s v="TRC"/>
    <n v="2998.4645131938128"/>
    <n v="2998.4645131938128"/>
    <n v="2998.4645131938128"/>
  </r>
  <r>
    <s v="None"/>
    <x v="19"/>
    <x v="250"/>
    <s v="TRC"/>
    <n v="2803"/>
    <n v="2803"/>
    <n v="2803"/>
  </r>
  <r>
    <s v="None"/>
    <x v="19"/>
    <x v="251"/>
    <s v="TRC"/>
    <n v="0"/>
    <n v="0"/>
    <n v="0"/>
  </r>
  <r>
    <s v="None"/>
    <x v="19"/>
    <x v="252"/>
    <s v="TRC"/>
    <n v="0"/>
    <n v="0"/>
    <n v="0"/>
  </r>
  <r>
    <s v="None"/>
    <x v="19"/>
    <x v="253"/>
    <s v="TRC"/>
    <n v="0"/>
    <n v="0"/>
    <n v="0"/>
  </r>
  <r>
    <s v="None"/>
    <x v="19"/>
    <x v="254"/>
    <s v="TRC"/>
    <n v="0"/>
    <n v="0"/>
    <n v="0"/>
  </r>
  <r>
    <s v="None"/>
    <x v="19"/>
    <x v="255"/>
    <s v="TRC"/>
    <n v="0"/>
    <n v="0"/>
    <n v="0"/>
  </r>
  <r>
    <s v="None"/>
    <x v="19"/>
    <x v="256"/>
    <s v="TRC"/>
    <n v="0"/>
    <n v="0"/>
    <n v="0"/>
  </r>
  <r>
    <s v="None"/>
    <x v="19"/>
    <x v="257"/>
    <s v="TRC"/>
    <n v="0"/>
    <n v="0"/>
    <n v="0"/>
  </r>
  <r>
    <s v="None"/>
    <x v="19"/>
    <x v="258"/>
    <s v="TRC"/>
    <n v="0"/>
    <n v="0"/>
    <n v="0"/>
  </r>
  <r>
    <s v="None"/>
    <x v="19"/>
    <x v="259"/>
    <s v="TRC"/>
    <n v="0"/>
    <n v="0"/>
    <n v="0"/>
  </r>
  <r>
    <s v="None"/>
    <x v="19"/>
    <x v="260"/>
    <s v="TRC"/>
    <n v="0"/>
    <n v="0"/>
    <n v="0"/>
  </r>
  <r>
    <s v="None"/>
    <x v="19"/>
    <x v="261"/>
    <s v="TRC"/>
    <n v="2283"/>
    <n v="2283"/>
    <n v="2283"/>
  </r>
  <r>
    <s v="None"/>
    <x v="19"/>
    <x v="262"/>
    <s v="TRC"/>
    <n v="0"/>
    <n v="0"/>
    <n v="0"/>
  </r>
  <r>
    <s v="None"/>
    <x v="19"/>
    <x v="263"/>
    <s v="TRC"/>
    <n v="0"/>
    <n v="0"/>
    <n v="0"/>
  </r>
  <r>
    <s v="None"/>
    <x v="19"/>
    <x v="264"/>
    <s v="TRC"/>
    <n v="0"/>
    <n v="0"/>
    <n v="0"/>
  </r>
  <r>
    <s v="None"/>
    <x v="19"/>
    <x v="265"/>
    <s v="TRC"/>
    <n v="0"/>
    <n v="0"/>
    <n v="0"/>
  </r>
  <r>
    <s v="None"/>
    <x v="19"/>
    <x v="266"/>
    <s v="TRC"/>
    <n v="0"/>
    <n v="0"/>
    <n v="0"/>
  </r>
  <r>
    <s v="None"/>
    <x v="19"/>
    <x v="267"/>
    <s v="TRC"/>
    <n v="0"/>
    <n v="0"/>
    <n v="0"/>
  </r>
  <r>
    <s v="None"/>
    <x v="19"/>
    <x v="268"/>
    <s v="TRC"/>
    <n v="0"/>
    <n v="0"/>
    <n v="0"/>
  </r>
  <r>
    <s v="None"/>
    <x v="19"/>
    <x v="269"/>
    <s v="TRC"/>
    <n v="0"/>
    <n v="0"/>
    <n v="0"/>
  </r>
  <r>
    <s v="None"/>
    <x v="19"/>
    <x v="270"/>
    <s v="TRC"/>
    <n v="0"/>
    <n v="0"/>
    <n v="0"/>
  </r>
  <r>
    <s v="None"/>
    <x v="19"/>
    <x v="271"/>
    <s v="TRC"/>
    <n v="0"/>
    <n v="0"/>
    <n v="0"/>
  </r>
  <r>
    <s v="None"/>
    <x v="19"/>
    <x v="272"/>
    <s v="TRC"/>
    <n v="0"/>
    <n v="0"/>
    <n v="0"/>
  </r>
  <r>
    <s v="None"/>
    <x v="19"/>
    <x v="273"/>
    <s v="TRC"/>
    <n v="0"/>
    <n v="0"/>
    <n v="0"/>
  </r>
  <r>
    <s v="None"/>
    <x v="19"/>
    <x v="274"/>
    <s v="TRC"/>
    <n v="0"/>
    <n v="0"/>
    <n v="0"/>
  </r>
  <r>
    <s v="None"/>
    <x v="19"/>
    <x v="275"/>
    <s v="TRC"/>
    <n v="0"/>
    <n v="0"/>
    <n v="0"/>
  </r>
  <r>
    <s v="None"/>
    <x v="19"/>
    <x v="276"/>
    <s v="TRC"/>
    <n v="0"/>
    <n v="0"/>
    <n v="0"/>
  </r>
  <r>
    <s v="None"/>
    <x v="19"/>
    <x v="277"/>
    <s v="TRC"/>
    <n v="0"/>
    <n v="0"/>
    <n v="0"/>
  </r>
  <r>
    <s v="None"/>
    <x v="19"/>
    <x v="278"/>
    <s v="TRC"/>
    <n v="0"/>
    <n v="0"/>
    <n v="0"/>
  </r>
  <r>
    <s v="None"/>
    <x v="19"/>
    <x v="279"/>
    <s v="TRC"/>
    <n v="0"/>
    <n v="0"/>
    <n v="0"/>
  </r>
  <r>
    <s v="None"/>
    <x v="19"/>
    <x v="280"/>
    <s v="TRC"/>
    <n v="0"/>
    <n v="0"/>
    <n v="0"/>
  </r>
  <r>
    <s v="None"/>
    <x v="19"/>
    <x v="281"/>
    <s v="TRC"/>
    <n v="0"/>
    <n v="0"/>
    <n v="0"/>
  </r>
  <r>
    <s v="None"/>
    <x v="19"/>
    <x v="282"/>
    <s v="TRC"/>
    <n v="0"/>
    <n v="0"/>
    <n v="0"/>
  </r>
  <r>
    <s v="None"/>
    <x v="19"/>
    <x v="283"/>
    <s v="TRC"/>
    <n v="0"/>
    <n v="0"/>
    <n v="0"/>
  </r>
  <r>
    <s v="None"/>
    <x v="19"/>
    <x v="284"/>
    <s v="TRC"/>
    <n v="0"/>
    <n v="0"/>
    <n v="0"/>
  </r>
  <r>
    <s v="None"/>
    <x v="19"/>
    <x v="285"/>
    <s v="TRC"/>
    <n v="0"/>
    <n v="0"/>
    <n v="0"/>
  </r>
  <r>
    <s v="None"/>
    <x v="19"/>
    <x v="286"/>
    <s v="TRC"/>
    <n v="0"/>
    <n v="0"/>
    <n v="0"/>
  </r>
  <r>
    <s v="None"/>
    <x v="19"/>
    <x v="287"/>
    <s v="TRC"/>
    <n v="0"/>
    <n v="0"/>
    <n v="0"/>
  </r>
  <r>
    <s v="None"/>
    <x v="19"/>
    <x v="288"/>
    <s v="TRC"/>
    <n v="0"/>
    <n v="0"/>
    <n v="0"/>
  </r>
  <r>
    <s v="None"/>
    <x v="19"/>
    <x v="289"/>
    <s v="TRC"/>
    <n v="0"/>
    <n v="0"/>
    <n v="0"/>
  </r>
  <r>
    <s v="None"/>
    <x v="19"/>
    <x v="290"/>
    <s v="TRC"/>
    <n v="8335.9797724399505"/>
    <n v="8335.9797724399505"/>
    <n v="8335.9797724399505"/>
  </r>
  <r>
    <s v="None"/>
    <x v="19"/>
    <x v="291"/>
    <s v="TRC"/>
    <n v="7312"/>
    <n v="7312"/>
    <n v="7312"/>
  </r>
  <r>
    <s v="None"/>
    <x v="19"/>
    <x v="292"/>
    <s v="TRC"/>
    <n v="13804"/>
    <n v="13804"/>
    <n v="13804"/>
  </r>
  <r>
    <s v="None"/>
    <x v="19"/>
    <x v="293"/>
    <s v="TRC"/>
    <n v="8878.8102820746135"/>
    <n v="8878.8102820746135"/>
    <n v="8878.8102820746135"/>
  </r>
  <r>
    <s v="None"/>
    <x v="19"/>
    <x v="294"/>
    <s v="TRC"/>
    <n v="0"/>
    <n v="0"/>
    <n v="0"/>
  </r>
  <r>
    <s v="None"/>
    <x v="20"/>
    <x v="0"/>
    <s v="TRC"/>
    <n v="0"/>
    <n v="0"/>
    <n v="0"/>
  </r>
  <r>
    <s v="None"/>
    <x v="20"/>
    <x v="1"/>
    <s v="TRC"/>
    <n v="1.1670044625E-3"/>
    <n v="1.0728251550000002E-3"/>
    <n v="9.7864584749999986E-4"/>
  </r>
  <r>
    <s v="None"/>
    <x v="20"/>
    <x v="2"/>
    <s v="TRC"/>
    <n v="1.1670044625E-3"/>
    <n v="1.0728251550000002E-3"/>
    <n v="9.7864584749999986E-4"/>
  </r>
  <r>
    <s v="None"/>
    <x v="20"/>
    <x v="3"/>
    <s v="TRC"/>
    <n v="2.1251765475000001E-3"/>
    <n v="1.9736707050000001E-3"/>
    <n v="1.8221648624999998E-3"/>
  </r>
  <r>
    <s v="None"/>
    <x v="20"/>
    <x v="4"/>
    <s v="TRC"/>
    <n v="2.1251765475000001E-3"/>
    <n v="1.9736707050000001E-3"/>
    <n v="1.8221648624999998E-3"/>
  </r>
  <r>
    <s v="None"/>
    <x v="20"/>
    <x v="5"/>
    <s v="TRC"/>
    <n v="1.0318776300000001E-3"/>
    <n v="9.1722455999999983E-4"/>
    <n v="8.0257149000000007E-4"/>
  </r>
  <r>
    <s v="None"/>
    <x v="20"/>
    <x v="6"/>
    <s v="TRC"/>
    <n v="1.0318776300000001E-3"/>
    <n v="9.1722455999999983E-4"/>
    <n v="8.0257149000000007E-4"/>
  </r>
  <r>
    <s v="None"/>
    <x v="20"/>
    <x v="7"/>
    <s v="TRC"/>
    <n v="1.8978956100000003E-4"/>
    <n v="1.8978956100000003E-4"/>
    <n v="1.8978956100000003E-4"/>
  </r>
  <r>
    <s v="None"/>
    <x v="20"/>
    <x v="8"/>
    <s v="TRC"/>
    <n v="1.8978956100000003E-4"/>
    <n v="1.8978956100000003E-4"/>
    <n v="1.8978956100000003E-4"/>
  </r>
  <r>
    <s v="None"/>
    <x v="20"/>
    <x v="9"/>
    <s v="TRC"/>
    <n v="0"/>
    <n v="0"/>
    <n v="0"/>
  </r>
  <r>
    <s v="None"/>
    <x v="20"/>
    <x v="10"/>
    <s v="TRC"/>
    <n v="0"/>
    <n v="0"/>
    <n v="0"/>
  </r>
  <r>
    <s v="None"/>
    <x v="20"/>
    <x v="11"/>
    <s v="TRC"/>
    <n v="0"/>
    <n v="0"/>
    <n v="0"/>
  </r>
  <r>
    <s v="None"/>
    <x v="20"/>
    <x v="12"/>
    <s v="TRC"/>
    <n v="0"/>
    <n v="0"/>
    <n v="0"/>
  </r>
  <r>
    <s v="None"/>
    <x v="20"/>
    <x v="13"/>
    <s v="TRC"/>
    <n v="2.846843415000001E-4"/>
    <n v="2.846843415000001E-4"/>
    <n v="2.846843415000001E-4"/>
  </r>
  <r>
    <s v="None"/>
    <x v="20"/>
    <x v="14"/>
    <s v="TRC"/>
    <n v="2.846843415000001E-4"/>
    <n v="2.846843415000001E-4"/>
    <n v="2.846843415000001E-4"/>
  </r>
  <r>
    <s v="None"/>
    <x v="20"/>
    <x v="15"/>
    <s v="TRC"/>
    <n v="2.9605060574999999E-3"/>
    <n v="2.8090002150000003E-3"/>
    <n v="2.6574943724999994E-3"/>
  </r>
  <r>
    <s v="None"/>
    <x v="20"/>
    <x v="16"/>
    <s v="TRC"/>
    <n v="2.9605060574999999E-3"/>
    <n v="2.8090002150000003E-3"/>
    <n v="2.6574943724999994E-3"/>
  </r>
  <r>
    <s v="None"/>
    <x v="20"/>
    <x v="17"/>
    <s v="TRC"/>
    <n v="4.5451752750000005E-4"/>
    <n v="3.8490673500000001E-4"/>
    <n v="3.1529594249999992E-4"/>
  </r>
  <r>
    <s v="None"/>
    <x v="20"/>
    <x v="18"/>
    <s v="TRC"/>
    <n v="4.5451752750000005E-4"/>
    <n v="3.8490673500000001E-4"/>
    <n v="3.1529594249999992E-4"/>
  </r>
  <r>
    <s v="None"/>
    <x v="20"/>
    <x v="19"/>
    <s v="TRC"/>
    <n v="1.3144155524999999E-3"/>
    <n v="1.2202362449999999E-3"/>
    <n v="1.1260569375E-3"/>
  </r>
  <r>
    <s v="None"/>
    <x v="20"/>
    <x v="20"/>
    <s v="TRC"/>
    <n v="1.3144155524999999E-3"/>
    <n v="1.2202362449999999E-3"/>
    <n v="1.1260569375E-3"/>
  </r>
  <r>
    <s v="None"/>
    <x v="20"/>
    <x v="21"/>
    <s v="TRC"/>
    <n v="3.0096430874999996E-3"/>
    <n v="2.8581372450000001E-3"/>
    <n v="2.7066314024999992E-3"/>
  </r>
  <r>
    <s v="None"/>
    <x v="20"/>
    <x v="22"/>
    <s v="TRC"/>
    <n v="3.0096430874999996E-3"/>
    <n v="2.8581372450000001E-3"/>
    <n v="2.7066314024999992E-3"/>
  </r>
  <r>
    <s v="None"/>
    <x v="20"/>
    <x v="23"/>
    <s v="TRC"/>
    <n v="5.0365455750000002E-4"/>
    <n v="4.3404376499999998E-4"/>
    <n v="3.6443297249999995E-4"/>
  </r>
  <r>
    <s v="None"/>
    <x v="20"/>
    <x v="24"/>
    <s v="TRC"/>
    <n v="5.0365455750000002E-4"/>
    <n v="4.3404376499999998E-4"/>
    <n v="3.6443297249999995E-4"/>
  </r>
  <r>
    <s v="None"/>
    <x v="20"/>
    <x v="25"/>
    <s v="TRC"/>
    <n v="1.3635525825000001E-3"/>
    <n v="1.2693732749999998E-3"/>
    <n v="1.1751939674999998E-3"/>
  </r>
  <r>
    <s v="None"/>
    <x v="20"/>
    <x v="26"/>
    <s v="TRC"/>
    <n v="1.3635525825000001E-3"/>
    <n v="1.2693732749999998E-3"/>
    <n v="1.1751939674999998E-3"/>
  </r>
  <r>
    <s v="None"/>
    <x v="20"/>
    <x v="27"/>
    <s v="TRC"/>
    <n v="0"/>
    <n v="0"/>
    <n v="0"/>
  </r>
  <r>
    <s v="None"/>
    <x v="20"/>
    <x v="28"/>
    <s v="TRC"/>
    <n v="0"/>
    <n v="0"/>
    <n v="0"/>
  </r>
  <r>
    <s v="None"/>
    <x v="20"/>
    <x v="29"/>
    <s v="TRC"/>
    <n v="0"/>
    <n v="0"/>
    <n v="0"/>
  </r>
  <r>
    <s v="None"/>
    <x v="20"/>
    <x v="30"/>
    <s v="TRC"/>
    <n v="3.3038049167727102"/>
    <n v="3.3038049167727102"/>
    <n v="3.3038049167727102"/>
  </r>
  <r>
    <s v="None"/>
    <x v="20"/>
    <x v="31"/>
    <s v="TRC"/>
    <n v="0"/>
    <n v="0"/>
    <n v="0"/>
  </r>
  <r>
    <s v="None"/>
    <x v="20"/>
    <x v="32"/>
    <s v="TRC"/>
    <n v="0"/>
    <n v="0"/>
    <n v="0"/>
  </r>
  <r>
    <s v="None"/>
    <x v="20"/>
    <x v="33"/>
    <s v="TRC"/>
    <n v="0"/>
    <n v="0"/>
    <n v="0"/>
  </r>
  <r>
    <s v="None"/>
    <x v="20"/>
    <x v="34"/>
    <s v="TRC"/>
    <n v="0"/>
    <n v="0"/>
    <n v="0"/>
  </r>
  <r>
    <s v="None"/>
    <x v="20"/>
    <x v="35"/>
    <s v="TRC"/>
    <n v="0"/>
    <n v="0"/>
    <n v="0"/>
  </r>
  <r>
    <s v="None"/>
    <x v="20"/>
    <x v="36"/>
    <s v="TRC"/>
    <n v="4.9680000000000002E-3"/>
    <n v="4.9680000000000002E-3"/>
    <n v="4.9680000000000002E-3"/>
  </r>
  <r>
    <s v="None"/>
    <x v="20"/>
    <x v="37"/>
    <s v="TRC"/>
    <n v="2.5529999999999997E-2"/>
    <n v="2.5529999999999997E-2"/>
    <n v="2.5529999999999997E-2"/>
  </r>
  <r>
    <s v="None"/>
    <x v="20"/>
    <x v="38"/>
    <s v="TRC"/>
    <n v="2.5943999999999998E-2"/>
    <n v="2.5943999999999998E-2"/>
    <n v="2.5943999999999998E-2"/>
  </r>
  <r>
    <s v="None"/>
    <x v="20"/>
    <x v="39"/>
    <s v="TRC"/>
    <n v="1.7388000000000001E-2"/>
    <n v="1.7388000000000001E-2"/>
    <n v="1.7388000000000001E-2"/>
  </r>
  <r>
    <s v="None"/>
    <x v="20"/>
    <x v="40"/>
    <s v="TRC"/>
    <n v="0"/>
    <n v="0"/>
    <n v="0"/>
  </r>
  <r>
    <s v="None"/>
    <x v="20"/>
    <x v="41"/>
    <s v="TRC"/>
    <n v="0"/>
    <n v="0"/>
    <n v="0"/>
  </r>
  <r>
    <s v="None"/>
    <x v="20"/>
    <x v="42"/>
    <s v="TRC"/>
    <n v="0"/>
    <n v="0"/>
    <n v="0"/>
  </r>
  <r>
    <s v="None"/>
    <x v="20"/>
    <x v="43"/>
    <s v="TRC"/>
    <n v="0"/>
    <n v="0"/>
    <n v="0"/>
  </r>
  <r>
    <s v="None"/>
    <x v="20"/>
    <x v="44"/>
    <s v="TRC"/>
    <n v="0"/>
    <n v="0"/>
    <n v="0"/>
  </r>
  <r>
    <s v="None"/>
    <x v="20"/>
    <x v="45"/>
    <s v="TRC"/>
    <n v="0"/>
    <n v="0"/>
    <n v="0"/>
  </r>
  <r>
    <s v="None"/>
    <x v="20"/>
    <x v="46"/>
    <s v="TRC"/>
    <n v="0"/>
    <n v="0"/>
    <n v="0"/>
  </r>
  <r>
    <s v="None"/>
    <x v="20"/>
    <x v="47"/>
    <s v="TRC"/>
    <n v="0"/>
    <n v="0"/>
    <n v="0"/>
  </r>
  <r>
    <s v="None"/>
    <x v="20"/>
    <x v="48"/>
    <s v="TRC"/>
    <n v="0"/>
    <n v="0"/>
    <n v="0"/>
  </r>
  <r>
    <s v="None"/>
    <x v="20"/>
    <x v="49"/>
    <s v="TRC"/>
    <n v="1.8633333333333338E-3"/>
    <n v="1.8633333333333338E-3"/>
    <n v="1.8633333333333338E-3"/>
  </r>
  <r>
    <s v="None"/>
    <x v="20"/>
    <x v="50"/>
    <s v="TRC"/>
    <n v="0"/>
    <n v="0"/>
    <n v="0"/>
  </r>
  <r>
    <s v="None"/>
    <x v="20"/>
    <x v="51"/>
    <s v="TRC"/>
    <n v="2.7135000000000003E-2"/>
    <n v="2.7135000000000003E-2"/>
    <n v="2.7135000000000003E-2"/>
  </r>
  <r>
    <s v="None"/>
    <x v="20"/>
    <x v="52"/>
    <s v="TRC"/>
    <n v="2.7135000000000003E-2"/>
    <n v="2.7135000000000003E-2"/>
    <n v="2.7135000000000003E-2"/>
  </r>
  <r>
    <s v="None"/>
    <x v="20"/>
    <x v="53"/>
    <s v="TRC"/>
    <n v="0"/>
    <n v="0"/>
    <n v="0"/>
  </r>
  <r>
    <s v="None"/>
    <x v="20"/>
    <x v="54"/>
    <s v="TRC"/>
    <n v="2.5943999999999998E-2"/>
    <n v="2.5943999999999998E-2"/>
    <n v="2.5943999999999998E-2"/>
  </r>
  <r>
    <s v="None"/>
    <x v="20"/>
    <x v="55"/>
    <s v="TRC"/>
    <n v="0"/>
    <n v="0"/>
    <n v="0"/>
  </r>
  <r>
    <s v="None"/>
    <x v="20"/>
    <x v="56"/>
    <s v="TRC"/>
    <n v="0"/>
    <n v="0"/>
    <n v="0"/>
  </r>
  <r>
    <s v="None"/>
    <x v="20"/>
    <x v="57"/>
    <s v="TRC"/>
    <n v="2.8379999999999999E-2"/>
    <n v="2.8379999999999999E-2"/>
    <n v="2.8379999999999999E-2"/>
  </r>
  <r>
    <s v="None"/>
    <x v="20"/>
    <x v="58"/>
    <s v="TRC"/>
    <n v="4.9449999999999994E-2"/>
    <n v="4.9449999999999994E-2"/>
    <n v="4.9449999999999994E-2"/>
  </r>
  <r>
    <s v="None"/>
    <x v="20"/>
    <x v="59"/>
    <s v="TRC"/>
    <n v="4.8159999999999994E-2"/>
    <n v="4.8159999999999994E-2"/>
    <n v="4.8159999999999994E-2"/>
  </r>
  <r>
    <s v="None"/>
    <x v="20"/>
    <x v="60"/>
    <s v="TRC"/>
    <n v="0.13041"/>
    <n v="0.13041"/>
    <n v="0.13041"/>
  </r>
  <r>
    <s v="None"/>
    <x v="20"/>
    <x v="61"/>
    <s v="TRC"/>
    <n v="0"/>
    <n v="0"/>
    <n v="0"/>
  </r>
  <r>
    <s v="None"/>
    <x v="20"/>
    <x v="62"/>
    <s v="TRC"/>
    <n v="0.13041"/>
    <n v="0.13041"/>
    <n v="0.13041"/>
  </r>
  <r>
    <s v="None"/>
    <x v="20"/>
    <x v="63"/>
    <s v="TRC"/>
    <n v="0.57999999999999996"/>
    <n v="0.57999999999999996"/>
    <n v="0.57999999999999996"/>
  </r>
  <r>
    <s v="None"/>
    <x v="20"/>
    <x v="64"/>
    <s v="TRC"/>
    <n v="3.9E-2"/>
    <n v="3.9E-2"/>
    <n v="3.9E-2"/>
  </r>
  <r>
    <s v="None"/>
    <x v="20"/>
    <x v="65"/>
    <s v="TRC"/>
    <n v="0.1196"/>
    <n v="0.1196"/>
    <n v="0.1196"/>
  </r>
  <r>
    <s v="None"/>
    <x v="20"/>
    <x v="66"/>
    <s v="TRC"/>
    <n v="0"/>
    <n v="0"/>
    <n v="0"/>
  </r>
  <r>
    <s v="None"/>
    <x v="20"/>
    <x v="67"/>
    <s v="TRC"/>
    <n v="0"/>
    <n v="0"/>
    <n v="0"/>
  </r>
  <r>
    <s v="None"/>
    <x v="20"/>
    <x v="68"/>
    <s v="TRC"/>
    <n v="0"/>
    <n v="0"/>
    <n v="0"/>
  </r>
  <r>
    <s v="None"/>
    <x v="20"/>
    <x v="69"/>
    <s v="TRC"/>
    <n v="0"/>
    <n v="0"/>
    <n v="0"/>
  </r>
  <r>
    <s v="None"/>
    <x v="20"/>
    <x v="70"/>
    <s v="TRC"/>
    <n v="2.8380000000000001"/>
    <n v="2.8380000000000001"/>
    <n v="2.8380000000000001"/>
  </r>
  <r>
    <s v="None"/>
    <x v="20"/>
    <x v="71"/>
    <s v="TRC"/>
    <n v="0"/>
    <n v="0"/>
    <n v="0"/>
  </r>
  <r>
    <s v="None"/>
    <x v="20"/>
    <x v="72"/>
    <s v="TRC"/>
    <n v="1.8720000000000001"/>
    <n v="1.8720000000000001"/>
    <n v="1.8720000000000001"/>
  </r>
  <r>
    <s v="None"/>
    <x v="20"/>
    <x v="73"/>
    <s v="TRC"/>
    <n v="2.8239999999999998"/>
    <n v="2.1179000000000001"/>
    <n v="2.1179000000000001"/>
  </r>
  <r>
    <s v="None"/>
    <x v="20"/>
    <x v="74"/>
    <s v="TRC"/>
    <n v="2.4550000000000001"/>
    <n v="2.4550000000000001"/>
    <n v="2.4550000000000001"/>
  </r>
  <r>
    <s v="None"/>
    <x v="20"/>
    <x v="75"/>
    <s v="TRC"/>
    <n v="0"/>
    <n v="0"/>
    <n v="0"/>
  </r>
  <r>
    <s v="None"/>
    <x v="20"/>
    <x v="76"/>
    <s v="TRC"/>
    <n v="2.7320000000000002"/>
    <n v="2.7320000000000002"/>
    <n v="2.7320000000000002"/>
  </r>
  <r>
    <s v="None"/>
    <x v="20"/>
    <x v="77"/>
    <s v="TRC"/>
    <n v="0"/>
    <n v="0"/>
    <n v="0"/>
  </r>
  <r>
    <s v="None"/>
    <x v="20"/>
    <x v="78"/>
    <s v="TRC"/>
    <n v="0"/>
    <n v="0"/>
    <n v="0"/>
  </r>
  <r>
    <s v="None"/>
    <x v="20"/>
    <x v="79"/>
    <s v="TRC"/>
    <n v="0"/>
    <n v="0"/>
    <n v="0"/>
  </r>
  <r>
    <s v="None"/>
    <x v="20"/>
    <x v="80"/>
    <s v="TRC"/>
    <n v="0"/>
    <n v="0"/>
    <n v="0"/>
  </r>
  <r>
    <s v="None"/>
    <x v="20"/>
    <x v="81"/>
    <s v="TRC"/>
    <n v="0"/>
    <n v="0"/>
    <n v="0"/>
  </r>
  <r>
    <s v="None"/>
    <x v="20"/>
    <x v="82"/>
    <s v="TRC"/>
    <n v="0"/>
    <n v="0"/>
    <n v="0"/>
  </r>
  <r>
    <s v="None"/>
    <x v="20"/>
    <x v="83"/>
    <s v="TRC"/>
    <n v="0"/>
    <n v="0"/>
    <n v="0"/>
  </r>
  <r>
    <s v="None"/>
    <x v="20"/>
    <x v="84"/>
    <s v="TRC"/>
    <n v="0"/>
    <n v="0"/>
    <n v="0"/>
  </r>
  <r>
    <s v="None"/>
    <x v="20"/>
    <x v="85"/>
    <s v="TRC"/>
    <n v="0"/>
    <n v="0"/>
    <n v="0"/>
  </r>
  <r>
    <s v="None"/>
    <x v="20"/>
    <x v="86"/>
    <s v="TRC"/>
    <n v="0"/>
    <n v="0"/>
    <n v="0"/>
  </r>
  <r>
    <s v="None"/>
    <x v="20"/>
    <x v="87"/>
    <s v="TRC"/>
    <n v="0"/>
    <n v="0"/>
    <n v="0"/>
  </r>
  <r>
    <s v="None"/>
    <x v="20"/>
    <x v="88"/>
    <s v="TRC"/>
    <n v="0"/>
    <n v="0"/>
    <n v="0"/>
  </r>
  <r>
    <s v="None"/>
    <x v="20"/>
    <x v="89"/>
    <s v="TRC"/>
    <n v="0"/>
    <n v="0"/>
    <n v="0"/>
  </r>
  <r>
    <s v="None"/>
    <x v="20"/>
    <x v="90"/>
    <s v="TRC"/>
    <n v="0"/>
    <n v="0"/>
    <n v="0"/>
  </r>
  <r>
    <s v="None"/>
    <x v="20"/>
    <x v="91"/>
    <s v="TRC"/>
    <n v="0"/>
    <n v="0"/>
    <n v="0"/>
  </r>
  <r>
    <s v="None"/>
    <x v="20"/>
    <x v="92"/>
    <s v="TRC"/>
    <n v="6.3480000000000003E-3"/>
    <n v="6.3480000000000003E-3"/>
    <n v="6.3480000000000003E-3"/>
  </r>
  <r>
    <s v="None"/>
    <x v="20"/>
    <x v="93"/>
    <s v="TRC"/>
    <n v="6.3480000000000003E-3"/>
    <n v="6.3480000000000003E-3"/>
    <n v="6.3480000000000003E-3"/>
  </r>
  <r>
    <s v="None"/>
    <x v="20"/>
    <x v="94"/>
    <s v="TRC"/>
    <n v="6.3480000000000003E-3"/>
    <n v="6.3480000000000003E-3"/>
    <n v="6.3480000000000003E-3"/>
  </r>
  <r>
    <s v="None"/>
    <x v="20"/>
    <x v="95"/>
    <s v="TRC"/>
    <n v="0.11909400000000001"/>
    <n v="0.11909400000000001"/>
    <n v="0.11909400000000001"/>
  </r>
  <r>
    <s v="None"/>
    <x v="20"/>
    <x v="96"/>
    <s v="TRC"/>
    <n v="6.7620000000000015E-3"/>
    <n v="6.7620000000000015E-3"/>
    <n v="6.7620000000000015E-3"/>
  </r>
  <r>
    <s v="None"/>
    <x v="20"/>
    <x v="97"/>
    <s v="TRC"/>
    <n v="0"/>
    <n v="0"/>
    <n v="0"/>
  </r>
  <r>
    <s v="None"/>
    <x v="20"/>
    <x v="98"/>
    <s v="TRC"/>
    <n v="6.6888888888888892E-3"/>
    <n v="6.6888888888888892E-3"/>
    <n v="6.6888888888888892E-3"/>
  </r>
  <r>
    <s v="None"/>
    <x v="20"/>
    <x v="99"/>
    <s v="TRC"/>
    <n v="0"/>
    <n v="0"/>
    <n v="0"/>
  </r>
  <r>
    <s v="None"/>
    <x v="20"/>
    <x v="100"/>
    <s v="TRC"/>
    <n v="0"/>
    <n v="0"/>
    <n v="0"/>
  </r>
  <r>
    <s v="None"/>
    <x v="20"/>
    <x v="101"/>
    <s v="TRC"/>
    <n v="0"/>
    <n v="0"/>
    <n v="0"/>
  </r>
  <r>
    <s v="None"/>
    <x v="20"/>
    <x v="102"/>
    <s v="TRC"/>
    <n v="0"/>
    <n v="0"/>
    <n v="0"/>
  </r>
  <r>
    <s v="None"/>
    <x v="20"/>
    <x v="103"/>
    <s v="TRC"/>
    <n v="0"/>
    <n v="0"/>
    <n v="0"/>
  </r>
  <r>
    <s v="None"/>
    <x v="20"/>
    <x v="104"/>
    <s v="TRC"/>
    <n v="12.392465759162754"/>
    <n v="12.392465759162754"/>
    <n v="12.392465759162754"/>
  </r>
  <r>
    <s v="None"/>
    <x v="20"/>
    <x v="105"/>
    <s v="TRC"/>
    <n v="0"/>
    <n v="0"/>
    <n v="0"/>
  </r>
  <r>
    <s v="None"/>
    <x v="20"/>
    <x v="106"/>
    <s v="TRC"/>
    <n v="0"/>
    <n v="0"/>
    <n v="0"/>
  </r>
  <r>
    <s v="None"/>
    <x v="20"/>
    <x v="107"/>
    <s v="TRC"/>
    <n v="0"/>
    <n v="0"/>
    <n v="0"/>
  </r>
  <r>
    <s v="None"/>
    <x v="20"/>
    <x v="108"/>
    <s v="TRC"/>
    <n v="0.3"/>
    <n v="0.3"/>
    <n v="0.3"/>
  </r>
  <r>
    <s v="None"/>
    <x v="20"/>
    <x v="109"/>
    <s v="TRC"/>
    <n v="0.3"/>
    <n v="0.3"/>
    <n v="0.3"/>
  </r>
  <r>
    <s v="None"/>
    <x v="20"/>
    <x v="110"/>
    <s v="TRC"/>
    <n v="0.3"/>
    <n v="0.3"/>
    <n v="0.3"/>
  </r>
  <r>
    <s v="None"/>
    <x v="20"/>
    <x v="111"/>
    <s v="TRC"/>
    <n v="0"/>
    <n v="0"/>
    <n v="0"/>
  </r>
  <r>
    <s v="None"/>
    <x v="20"/>
    <x v="112"/>
    <s v="TRC"/>
    <n v="0"/>
    <n v="0"/>
    <n v="0"/>
  </r>
  <r>
    <s v="None"/>
    <x v="20"/>
    <x v="113"/>
    <s v="TRC"/>
    <n v="0"/>
    <n v="0"/>
    <n v="0"/>
  </r>
  <r>
    <s v="None"/>
    <x v="20"/>
    <x v="114"/>
    <s v="TRC"/>
    <n v="0"/>
    <n v="0"/>
    <n v="0"/>
  </r>
  <r>
    <s v="None"/>
    <x v="20"/>
    <x v="115"/>
    <s v="TRC"/>
    <n v="0"/>
    <n v="0"/>
    <n v="0"/>
  </r>
  <r>
    <s v="None"/>
    <x v="20"/>
    <x v="116"/>
    <s v="TRC"/>
    <n v="0"/>
    <n v="0"/>
    <n v="0"/>
  </r>
  <r>
    <s v="None"/>
    <x v="20"/>
    <x v="117"/>
    <s v="TRC"/>
    <n v="0"/>
    <n v="0"/>
    <n v="0"/>
  </r>
  <r>
    <s v="None"/>
    <x v="20"/>
    <x v="118"/>
    <s v="TRC"/>
    <n v="0"/>
    <n v="0"/>
    <n v="0"/>
  </r>
  <r>
    <s v="None"/>
    <x v="20"/>
    <x v="119"/>
    <s v="TRC"/>
    <n v="0"/>
    <n v="0"/>
    <n v="0"/>
  </r>
  <r>
    <s v="None"/>
    <x v="20"/>
    <x v="120"/>
    <s v="TRC"/>
    <n v="0"/>
    <n v="0"/>
    <n v="0"/>
  </r>
  <r>
    <s v="None"/>
    <x v="20"/>
    <x v="121"/>
    <s v="TRC"/>
    <n v="0"/>
    <n v="0"/>
    <n v="0"/>
  </r>
  <r>
    <s v="None"/>
    <x v="20"/>
    <x v="122"/>
    <s v="TRC"/>
    <n v="0"/>
    <n v="0"/>
    <n v="0"/>
  </r>
  <r>
    <s v="None"/>
    <x v="20"/>
    <x v="123"/>
    <s v="TRC"/>
    <n v="5.3236820800000001E-2"/>
    <n v="5.3236820800000001E-2"/>
    <n v="5.3236820800000001E-2"/>
  </r>
  <r>
    <s v="None"/>
    <x v="20"/>
    <x v="124"/>
    <s v="TRC"/>
    <n v="5.3236820800000001E-2"/>
    <n v="5.3236820800000001E-2"/>
    <n v="5.3236820800000001E-2"/>
  </r>
  <r>
    <s v="None"/>
    <x v="20"/>
    <x v="125"/>
    <s v="TRC"/>
    <n v="0"/>
    <n v="0"/>
    <n v="0"/>
  </r>
  <r>
    <s v="None"/>
    <x v="20"/>
    <x v="126"/>
    <s v="TRC"/>
    <n v="0"/>
    <n v="0"/>
    <n v="0"/>
  </r>
  <r>
    <s v="None"/>
    <x v="20"/>
    <x v="127"/>
    <s v="TRC"/>
    <n v="0"/>
    <n v="0"/>
    <n v="0"/>
  </r>
  <r>
    <s v="None"/>
    <x v="20"/>
    <x v="128"/>
    <s v="TRC"/>
    <n v="0"/>
    <n v="0"/>
    <n v="0"/>
  </r>
  <r>
    <s v="None"/>
    <x v="20"/>
    <x v="129"/>
    <s v="TRC"/>
    <n v="0"/>
    <n v="0"/>
    <n v="0"/>
  </r>
  <r>
    <s v="None"/>
    <x v="20"/>
    <x v="130"/>
    <s v="TRC"/>
    <n v="0"/>
    <n v="0"/>
    <n v="0"/>
  </r>
  <r>
    <s v="None"/>
    <x v="20"/>
    <x v="131"/>
    <s v="TRC"/>
    <n v="0"/>
    <n v="0"/>
    <n v="0"/>
  </r>
  <r>
    <s v="None"/>
    <x v="20"/>
    <x v="132"/>
    <s v="TRC"/>
    <n v="8.8049950099999986E-3"/>
    <n v="8.8049950099999986E-3"/>
    <n v="8.8049950099999986E-3"/>
  </r>
  <r>
    <s v="None"/>
    <x v="20"/>
    <x v="133"/>
    <s v="TRC"/>
    <n v="1.4894365199999999E-3"/>
    <n v="1.5348461700000001E-3"/>
    <n v="1.5348461700000001E-3"/>
  </r>
  <r>
    <s v="None"/>
    <x v="20"/>
    <x v="134"/>
    <s v="TRC"/>
    <n v="5.1035795999999987E-4"/>
    <n v="5.1035795999999987E-4"/>
    <n v="5.1035795999999987E-4"/>
  </r>
  <r>
    <s v="None"/>
    <x v="20"/>
    <x v="135"/>
    <s v="TRC"/>
    <n v="4.7296306799999991E-4"/>
    <n v="4.7296306799999991E-4"/>
    <n v="4.7296306799999991E-4"/>
  </r>
  <r>
    <s v="None"/>
    <x v="20"/>
    <x v="136"/>
    <s v="TRC"/>
    <n v="3.7396838000000008E-4"/>
    <n v="3.7396838000000008E-4"/>
    <n v="3.7396838000000008E-4"/>
  </r>
  <r>
    <s v="None"/>
    <x v="20"/>
    <x v="137"/>
    <s v="TRC"/>
    <n v="2.7442934999999998E-3"/>
    <n v="2.7442934999999998E-3"/>
    <n v="2.7442934999999998E-3"/>
  </r>
  <r>
    <s v="None"/>
    <x v="20"/>
    <x v="138"/>
    <s v="TRC"/>
    <n v="2.7442934999999998E-3"/>
    <n v="2.7442934999999998E-3"/>
    <n v="2.7442934999999998E-3"/>
  </r>
  <r>
    <s v="None"/>
    <x v="20"/>
    <x v="139"/>
    <s v="TRC"/>
    <n v="0"/>
    <n v="0"/>
    <n v="0"/>
  </r>
  <r>
    <s v="None"/>
    <x v="20"/>
    <x v="140"/>
    <s v="TRC"/>
    <n v="0"/>
    <n v="0"/>
    <n v="0"/>
  </r>
  <r>
    <s v="None"/>
    <x v="20"/>
    <x v="141"/>
    <s v="TRC"/>
    <n v="0"/>
    <n v="0"/>
    <n v="0"/>
  </r>
  <r>
    <s v="None"/>
    <x v="20"/>
    <x v="142"/>
    <s v="TRC"/>
    <n v="0"/>
    <n v="0"/>
    <n v="0"/>
  </r>
  <r>
    <s v="None"/>
    <x v="20"/>
    <x v="143"/>
    <s v="TRC"/>
    <n v="2.6225314999999999E-2"/>
    <n v="2.059788765E-2"/>
    <n v="2.059788765E-2"/>
  </r>
  <r>
    <s v="None"/>
    <x v="20"/>
    <x v="144"/>
    <s v="TRC"/>
    <n v="2.6225314999999999E-2"/>
    <n v="2.059788765E-2"/>
    <n v="2.059788765E-2"/>
  </r>
  <r>
    <s v="None"/>
    <x v="20"/>
    <x v="145"/>
    <s v="TRC"/>
    <n v="2.0949658999999999E-2"/>
    <n v="1.6363793700000004E-2"/>
    <n v="1.6363793700000004E-2"/>
  </r>
  <r>
    <s v="None"/>
    <x v="20"/>
    <x v="146"/>
    <s v="TRC"/>
    <n v="2.0949658999999999E-2"/>
    <n v="1.6363793700000004E-2"/>
    <n v="1.6363793700000004E-2"/>
  </r>
  <r>
    <s v="None"/>
    <x v="20"/>
    <x v="147"/>
    <s v="TRC"/>
    <n v="3.49E-2"/>
    <n v="2.7242853599999999E-2"/>
    <n v="2.7242853599999999E-2"/>
  </r>
  <r>
    <s v="None"/>
    <x v="20"/>
    <x v="148"/>
    <s v="TRC"/>
    <n v="3.49E-2"/>
    <n v="2.7242853599999999E-2"/>
    <n v="2.7242853599999999E-2"/>
  </r>
  <r>
    <s v="None"/>
    <x v="20"/>
    <x v="149"/>
    <s v="TRC"/>
    <n v="1.0463333333333337E-2"/>
    <n v="1.0463333333333337E-2"/>
    <n v="1.0463333333333337E-2"/>
  </r>
  <r>
    <s v="None"/>
    <x v="20"/>
    <x v="150"/>
    <s v="TRC"/>
    <n v="0"/>
    <n v="0"/>
    <n v="0"/>
  </r>
  <r>
    <s v="None"/>
    <x v="20"/>
    <x v="151"/>
    <s v="TRC"/>
    <n v="0"/>
    <n v="0"/>
    <n v="0"/>
  </r>
  <r>
    <s v="None"/>
    <x v="20"/>
    <x v="152"/>
    <s v="TRC"/>
    <n v="0"/>
    <n v="0"/>
    <n v="0"/>
  </r>
  <r>
    <s v="None"/>
    <x v="20"/>
    <x v="153"/>
    <s v="TRC"/>
    <n v="0"/>
    <n v="0"/>
    <n v="0"/>
  </r>
  <r>
    <s v="None"/>
    <x v="20"/>
    <x v="154"/>
    <s v="TRC"/>
    <n v="0"/>
    <n v="0"/>
    <n v="0"/>
  </r>
  <r>
    <s v="None"/>
    <x v="20"/>
    <x v="155"/>
    <s v="TRC"/>
    <n v="0"/>
    <n v="0"/>
    <n v="0"/>
  </r>
  <r>
    <s v="None"/>
    <x v="20"/>
    <x v="156"/>
    <s v="TRC"/>
    <n v="0"/>
    <n v="0"/>
    <n v="0"/>
  </r>
  <r>
    <s v="None"/>
    <x v="20"/>
    <x v="157"/>
    <s v="TRC"/>
    <n v="0"/>
    <n v="0"/>
    <n v="0"/>
  </r>
  <r>
    <s v="None"/>
    <x v="20"/>
    <x v="158"/>
    <s v="TRC"/>
    <n v="0"/>
    <n v="0"/>
    <n v="0"/>
  </r>
  <r>
    <s v="None"/>
    <x v="20"/>
    <x v="159"/>
    <s v="TRC"/>
    <n v="0"/>
    <n v="0"/>
    <n v="0"/>
  </r>
  <r>
    <s v="None"/>
    <x v="20"/>
    <x v="160"/>
    <s v="TRC"/>
    <n v="0"/>
    <n v="0"/>
    <n v="0"/>
  </r>
  <r>
    <s v="None"/>
    <x v="20"/>
    <x v="161"/>
    <s v="TRC"/>
    <n v="0"/>
    <n v="0"/>
    <n v="0"/>
  </r>
  <r>
    <s v="None"/>
    <x v="20"/>
    <x v="162"/>
    <s v="TRC"/>
    <n v="0"/>
    <n v="0"/>
    <n v="0"/>
  </r>
  <r>
    <s v="None"/>
    <x v="20"/>
    <x v="163"/>
    <s v="TRC"/>
    <n v="0"/>
    <n v="0"/>
    <n v="0"/>
  </r>
  <r>
    <s v="None"/>
    <x v="20"/>
    <x v="164"/>
    <s v="TRC"/>
    <n v="0"/>
    <n v="0"/>
    <n v="0"/>
  </r>
  <r>
    <s v="None"/>
    <x v="20"/>
    <x v="165"/>
    <s v="TRC"/>
    <n v="0"/>
    <n v="0"/>
    <n v="0"/>
  </r>
  <r>
    <s v="None"/>
    <x v="20"/>
    <x v="166"/>
    <s v="TRC"/>
    <n v="0"/>
    <n v="0"/>
    <n v="0"/>
  </r>
  <r>
    <s v="None"/>
    <x v="20"/>
    <x v="167"/>
    <s v="TRC"/>
    <n v="0"/>
    <n v="0"/>
    <n v="0"/>
  </r>
  <r>
    <s v="None"/>
    <x v="20"/>
    <x v="168"/>
    <s v="TRC"/>
    <n v="0"/>
    <n v="0"/>
    <n v="0"/>
  </r>
  <r>
    <s v="None"/>
    <x v="20"/>
    <x v="169"/>
    <s v="TRC"/>
    <n v="0"/>
    <n v="0"/>
    <n v="0"/>
  </r>
  <r>
    <s v="None"/>
    <x v="20"/>
    <x v="170"/>
    <s v="TRC"/>
    <n v="0"/>
    <n v="0"/>
    <n v="0"/>
  </r>
  <r>
    <s v="None"/>
    <x v="20"/>
    <x v="171"/>
    <s v="TRC"/>
    <n v="0"/>
    <n v="0"/>
    <n v="0"/>
  </r>
  <r>
    <s v="None"/>
    <x v="20"/>
    <x v="172"/>
    <s v="TRC"/>
    <n v="0"/>
    <n v="0"/>
    <n v="0"/>
  </r>
  <r>
    <s v="None"/>
    <x v="20"/>
    <x v="173"/>
    <s v="TRC"/>
    <n v="0"/>
    <n v="0"/>
    <n v="0"/>
  </r>
  <r>
    <s v="None"/>
    <x v="20"/>
    <x v="174"/>
    <s v="TRC"/>
    <n v="0"/>
    <n v="0"/>
    <n v="0"/>
  </r>
  <r>
    <s v="None"/>
    <x v="20"/>
    <x v="175"/>
    <s v="TRC"/>
    <n v="0"/>
    <n v="0"/>
    <n v="0"/>
  </r>
  <r>
    <s v="None"/>
    <x v="20"/>
    <x v="176"/>
    <s v="TRC"/>
    <n v="0"/>
    <n v="0"/>
    <n v="0"/>
  </r>
  <r>
    <s v="None"/>
    <x v="20"/>
    <x v="177"/>
    <s v="TRC"/>
    <n v="4.5126000000000006E-2"/>
    <n v="4.5126000000000006E-2"/>
    <n v="4.5126000000000006E-2"/>
  </r>
  <r>
    <s v="None"/>
    <x v="20"/>
    <x v="178"/>
    <s v="TRC"/>
    <n v="2.8842000000000003E-2"/>
    <n v="2.8842000000000003E-2"/>
    <n v="2.8842000000000003E-2"/>
  </r>
  <r>
    <s v="None"/>
    <x v="20"/>
    <x v="179"/>
    <s v="TRC"/>
    <n v="0"/>
    <n v="0"/>
    <n v="0"/>
  </r>
  <r>
    <s v="None"/>
    <x v="20"/>
    <x v="180"/>
    <s v="TRC"/>
    <n v="2.4700000000000002"/>
    <n v="2.4700000000000002"/>
    <n v="2.4700000000000002"/>
  </r>
  <r>
    <s v="None"/>
    <x v="20"/>
    <x v="181"/>
    <s v="TRC"/>
    <n v="2.76"/>
    <n v="2.76"/>
    <n v="2.76"/>
  </r>
  <r>
    <s v="None"/>
    <x v="20"/>
    <x v="182"/>
    <s v="TRC"/>
    <n v="0"/>
    <n v="0"/>
    <n v="0"/>
  </r>
  <r>
    <s v="None"/>
    <x v="20"/>
    <x v="183"/>
    <s v="TRC"/>
    <n v="0"/>
    <n v="0"/>
    <n v="0"/>
  </r>
  <r>
    <s v="None"/>
    <x v="20"/>
    <x v="184"/>
    <s v="TRC"/>
    <n v="0"/>
    <n v="0"/>
    <n v="0"/>
  </r>
  <r>
    <s v="None"/>
    <x v="20"/>
    <x v="185"/>
    <s v="TRC"/>
    <n v="0"/>
    <n v="0"/>
    <n v="0"/>
  </r>
  <r>
    <s v="None"/>
    <x v="20"/>
    <x v="186"/>
    <s v="TRC"/>
    <n v="0"/>
    <n v="0"/>
    <n v="0"/>
  </r>
  <r>
    <s v="None"/>
    <x v="20"/>
    <x v="187"/>
    <s v="TRC"/>
    <n v="0"/>
    <n v="0"/>
    <n v="0"/>
  </r>
  <r>
    <s v="None"/>
    <x v="20"/>
    <x v="188"/>
    <s v="TRC"/>
    <n v="0"/>
    <n v="0"/>
    <n v="0"/>
  </r>
  <r>
    <s v="None"/>
    <x v="20"/>
    <x v="189"/>
    <s v="TRC"/>
    <n v="0"/>
    <n v="0"/>
    <n v="0"/>
  </r>
  <r>
    <s v="None"/>
    <x v="20"/>
    <x v="190"/>
    <s v="TRC"/>
    <n v="0"/>
    <n v="0"/>
    <n v="0"/>
  </r>
  <r>
    <s v="None"/>
    <x v="20"/>
    <x v="191"/>
    <s v="TRC"/>
    <n v="0"/>
    <n v="0"/>
    <n v="0"/>
  </r>
  <r>
    <s v="None"/>
    <x v="20"/>
    <x v="192"/>
    <s v="TRC"/>
    <n v="0"/>
    <n v="0"/>
    <n v="0"/>
  </r>
  <r>
    <s v="None"/>
    <x v="20"/>
    <x v="193"/>
    <s v="TRC"/>
    <n v="0"/>
    <n v="0"/>
    <n v="0"/>
  </r>
  <r>
    <s v="None"/>
    <x v="20"/>
    <x v="194"/>
    <s v="TRC"/>
    <n v="0"/>
    <n v="0"/>
    <n v="0"/>
  </r>
  <r>
    <s v="None"/>
    <x v="20"/>
    <x v="195"/>
    <s v="TRC"/>
    <n v="0"/>
    <n v="0"/>
    <n v="0"/>
  </r>
  <r>
    <s v="None"/>
    <x v="20"/>
    <x v="196"/>
    <s v="TRC"/>
    <n v="2.0830000000000002"/>
    <n v="2.0830000000000002"/>
    <n v="2.0830000000000002"/>
  </r>
  <r>
    <s v="None"/>
    <x v="20"/>
    <x v="197"/>
    <s v="TRC"/>
    <n v="2.0830000000000002"/>
    <n v="2.0830000000000002"/>
    <n v="2.0830000000000002"/>
  </r>
  <r>
    <s v="None"/>
    <x v="20"/>
    <x v="198"/>
    <s v="TRC"/>
    <n v="0"/>
    <n v="0"/>
    <n v="0"/>
  </r>
  <r>
    <s v="None"/>
    <x v="20"/>
    <x v="199"/>
    <s v="TRC"/>
    <n v="0"/>
    <n v="0"/>
    <n v="0"/>
  </r>
  <r>
    <s v="None"/>
    <x v="20"/>
    <x v="200"/>
    <s v="TRC"/>
    <n v="0"/>
    <n v="0"/>
    <n v="0"/>
  </r>
  <r>
    <s v="None"/>
    <x v="20"/>
    <x v="201"/>
    <s v="TRC"/>
    <n v="0"/>
    <n v="0"/>
    <n v="0"/>
  </r>
  <r>
    <s v="None"/>
    <x v="20"/>
    <x v="202"/>
    <s v="TRC"/>
    <n v="7.75"/>
    <n v="7.75"/>
    <n v="7.75"/>
  </r>
  <r>
    <s v="None"/>
    <x v="20"/>
    <x v="203"/>
    <s v="TRC"/>
    <n v="3.8450730610715622"/>
    <n v="3.8450730610715622"/>
    <n v="3.8450730610715622"/>
  </r>
  <r>
    <s v="None"/>
    <x v="20"/>
    <x v="204"/>
    <s v="TRC"/>
    <n v="0"/>
    <n v="0"/>
    <n v="0"/>
  </r>
  <r>
    <s v="None"/>
    <x v="20"/>
    <x v="205"/>
    <s v="TRC"/>
    <n v="0"/>
    <n v="0"/>
    <n v="0"/>
  </r>
  <r>
    <s v="None"/>
    <x v="20"/>
    <x v="206"/>
    <s v="TRC"/>
    <n v="0"/>
    <n v="0"/>
    <n v="0"/>
  </r>
  <r>
    <s v="None"/>
    <x v="20"/>
    <x v="207"/>
    <s v="TRC"/>
    <n v="0"/>
    <n v="0"/>
    <n v="0"/>
  </r>
  <r>
    <s v="None"/>
    <x v="20"/>
    <x v="208"/>
    <s v="TRC"/>
    <n v="0"/>
    <n v="0"/>
    <n v="0"/>
  </r>
  <r>
    <s v="None"/>
    <x v="20"/>
    <x v="209"/>
    <s v="TRC"/>
    <n v="0"/>
    <n v="0"/>
    <n v="0"/>
  </r>
  <r>
    <s v="None"/>
    <x v="20"/>
    <x v="210"/>
    <s v="TRC"/>
    <n v="0"/>
    <n v="0"/>
    <n v="0"/>
  </r>
  <r>
    <s v="None"/>
    <x v="20"/>
    <x v="211"/>
    <s v="TRC"/>
    <n v="0"/>
    <n v="0"/>
    <n v="0"/>
  </r>
  <r>
    <s v="None"/>
    <x v="20"/>
    <x v="212"/>
    <s v="TRC"/>
    <n v="0"/>
    <n v="0"/>
    <n v="0"/>
  </r>
  <r>
    <s v="None"/>
    <x v="20"/>
    <x v="213"/>
    <s v="TRC"/>
    <n v="0"/>
    <n v="0"/>
    <n v="0"/>
  </r>
  <r>
    <s v="None"/>
    <x v="20"/>
    <x v="214"/>
    <s v="TRC"/>
    <n v="0"/>
    <n v="0"/>
    <n v="0"/>
  </r>
  <r>
    <s v="None"/>
    <x v="20"/>
    <x v="215"/>
    <s v="TRC"/>
    <n v="0"/>
    <n v="0"/>
    <n v="0"/>
  </r>
  <r>
    <s v="None"/>
    <x v="20"/>
    <x v="216"/>
    <s v="TRC"/>
    <n v="0"/>
    <n v="0"/>
    <n v="0"/>
  </r>
  <r>
    <s v="None"/>
    <x v="20"/>
    <x v="217"/>
    <s v="TRC"/>
    <n v="0"/>
    <n v="0"/>
    <n v="0"/>
  </r>
  <r>
    <s v="None"/>
    <x v="20"/>
    <x v="218"/>
    <s v="TRC"/>
    <n v="0"/>
    <n v="0"/>
    <n v="0"/>
  </r>
  <r>
    <s v="None"/>
    <x v="20"/>
    <x v="219"/>
    <s v="TRC"/>
    <n v="0"/>
    <n v="0"/>
    <n v="0"/>
  </r>
  <r>
    <s v="None"/>
    <x v="20"/>
    <x v="220"/>
    <s v="TRC"/>
    <n v="0"/>
    <n v="0"/>
    <n v="0"/>
  </r>
  <r>
    <s v="None"/>
    <x v="20"/>
    <x v="221"/>
    <s v="TRC"/>
    <n v="0"/>
    <n v="0"/>
    <n v="0"/>
  </r>
  <r>
    <s v="None"/>
    <x v="20"/>
    <x v="222"/>
    <s v="TRC"/>
    <n v="3.4500000000000004E-3"/>
    <n v="3.4500000000000004E-3"/>
    <n v="3.4500000000000004E-3"/>
  </r>
  <r>
    <s v="None"/>
    <x v="20"/>
    <x v="223"/>
    <s v="TRC"/>
    <n v="5.3033333333333326E-3"/>
    <n v="5.3033333333333326E-3"/>
    <n v="5.3033333333333326E-3"/>
  </r>
  <r>
    <s v="None"/>
    <x v="20"/>
    <x v="224"/>
    <s v="TRC"/>
    <n v="7.0711111111111105E-3"/>
    <n v="7.0711111111111105E-3"/>
    <n v="7.0711111111111105E-3"/>
  </r>
  <r>
    <s v="None"/>
    <x v="20"/>
    <x v="225"/>
    <s v="TRC"/>
    <n v="0"/>
    <n v="0"/>
    <n v="0"/>
  </r>
  <r>
    <s v="None"/>
    <x v="20"/>
    <x v="226"/>
    <s v="TRC"/>
    <n v="0"/>
    <n v="0"/>
    <n v="0"/>
  </r>
  <r>
    <s v="None"/>
    <x v="20"/>
    <x v="227"/>
    <s v="TRC"/>
    <n v="7.7280000000000005E-3"/>
    <n v="7.7280000000000005E-3"/>
    <n v="7.7280000000000005E-3"/>
  </r>
  <r>
    <s v="None"/>
    <x v="20"/>
    <x v="228"/>
    <s v="TRC"/>
    <n v="7.7280000000000005E-3"/>
    <n v="7.7280000000000005E-3"/>
    <n v="7.7280000000000005E-3"/>
  </r>
  <r>
    <s v="None"/>
    <x v="20"/>
    <x v="229"/>
    <s v="TRC"/>
    <n v="0.10363799999999999"/>
    <n v="0.10363799999999999"/>
    <n v="0.10363799999999999"/>
  </r>
  <r>
    <s v="None"/>
    <x v="20"/>
    <x v="230"/>
    <s v="TRC"/>
    <n v="0"/>
    <n v="0"/>
    <n v="0"/>
  </r>
  <r>
    <s v="None"/>
    <x v="20"/>
    <x v="231"/>
    <s v="TRC"/>
    <n v="0"/>
    <n v="0"/>
    <n v="0"/>
  </r>
  <r>
    <s v="None"/>
    <x v="20"/>
    <x v="232"/>
    <s v="TRC"/>
    <n v="5"/>
    <n v="5"/>
    <n v="5"/>
  </r>
  <r>
    <s v="None"/>
    <x v="20"/>
    <x v="233"/>
    <s v="TRC"/>
    <n v="5"/>
    <n v="5"/>
    <n v="5"/>
  </r>
  <r>
    <s v="None"/>
    <x v="20"/>
    <x v="234"/>
    <s v="TRC"/>
    <n v="2.5"/>
    <n v="2.5"/>
    <n v="2.5"/>
  </r>
  <r>
    <s v="None"/>
    <x v="20"/>
    <x v="235"/>
    <s v="TRC"/>
    <n v="2.5"/>
    <n v="2.5"/>
    <n v="2.5"/>
  </r>
  <r>
    <s v="None"/>
    <x v="20"/>
    <x v="236"/>
    <s v="TRC"/>
    <n v="0"/>
    <n v="0"/>
    <n v="0"/>
  </r>
  <r>
    <s v="None"/>
    <x v="20"/>
    <x v="237"/>
    <s v="TRC"/>
    <n v="0.96499999999999997"/>
    <n v="0.96499999999999997"/>
    <n v="0.96499999999999997"/>
  </r>
  <r>
    <s v="None"/>
    <x v="20"/>
    <x v="238"/>
    <s v="TRC"/>
    <n v="0"/>
    <n v="0"/>
    <n v="0"/>
  </r>
  <r>
    <s v="None"/>
    <x v="20"/>
    <x v="239"/>
    <s v="TRC"/>
    <n v="0"/>
    <n v="0"/>
    <n v="0"/>
  </r>
  <r>
    <s v="None"/>
    <x v="20"/>
    <x v="240"/>
    <s v="TRC"/>
    <n v="0"/>
    <n v="0"/>
    <n v="0"/>
  </r>
  <r>
    <s v="None"/>
    <x v="20"/>
    <x v="241"/>
    <s v="TRC"/>
    <n v="0"/>
    <n v="0"/>
    <n v="0"/>
  </r>
  <r>
    <s v="None"/>
    <x v="20"/>
    <x v="242"/>
    <s v="TRC"/>
    <n v="0"/>
    <n v="0"/>
    <n v="0"/>
  </r>
  <r>
    <s v="None"/>
    <x v="20"/>
    <x v="243"/>
    <s v="TRC"/>
    <n v="0"/>
    <n v="0"/>
    <n v="0"/>
  </r>
  <r>
    <s v="None"/>
    <x v="20"/>
    <x v="244"/>
    <s v="TRC"/>
    <n v="0"/>
    <n v="0"/>
    <n v="0"/>
  </r>
  <r>
    <s v="None"/>
    <x v="20"/>
    <x v="245"/>
    <s v="TRC"/>
    <n v="0"/>
    <n v="0"/>
    <n v="0"/>
  </r>
  <r>
    <s v="None"/>
    <x v="20"/>
    <x v="246"/>
    <s v="TRC"/>
    <n v="0"/>
    <n v="0"/>
    <n v="0"/>
  </r>
  <r>
    <s v="None"/>
    <x v="20"/>
    <x v="247"/>
    <s v="TRC"/>
    <n v="0"/>
    <n v="0"/>
    <n v="0"/>
  </r>
  <r>
    <s v="None"/>
    <x v="20"/>
    <x v="248"/>
    <s v="TRC"/>
    <n v="0"/>
    <n v="0"/>
    <n v="0"/>
  </r>
  <r>
    <s v="None"/>
    <x v="20"/>
    <x v="249"/>
    <s v="TRC"/>
    <n v="0"/>
    <n v="0"/>
    <n v="0"/>
  </r>
  <r>
    <s v="None"/>
    <x v="20"/>
    <x v="250"/>
    <s v="TRC"/>
    <n v="0"/>
    <n v="0"/>
    <n v="0"/>
  </r>
  <r>
    <s v="None"/>
    <x v="20"/>
    <x v="251"/>
    <s v="TRC"/>
    <n v="0"/>
    <n v="0"/>
    <n v="0"/>
  </r>
  <r>
    <s v="None"/>
    <x v="20"/>
    <x v="252"/>
    <s v="TRC"/>
    <n v="0"/>
    <n v="0"/>
    <n v="0"/>
  </r>
  <r>
    <s v="None"/>
    <x v="20"/>
    <x v="253"/>
    <s v="TRC"/>
    <n v="0"/>
    <n v="0"/>
    <n v="0"/>
  </r>
  <r>
    <s v="None"/>
    <x v="20"/>
    <x v="254"/>
    <s v="TRC"/>
    <n v="0"/>
    <n v="0"/>
    <n v="0"/>
  </r>
  <r>
    <s v="None"/>
    <x v="20"/>
    <x v="255"/>
    <s v="TRC"/>
    <n v="0"/>
    <n v="0"/>
    <n v="0"/>
  </r>
  <r>
    <s v="None"/>
    <x v="20"/>
    <x v="256"/>
    <s v="TRC"/>
    <n v="0"/>
    <n v="0"/>
    <n v="0"/>
  </r>
  <r>
    <s v="None"/>
    <x v="20"/>
    <x v="257"/>
    <s v="TRC"/>
    <n v="0"/>
    <n v="0"/>
    <n v="0"/>
  </r>
  <r>
    <s v="None"/>
    <x v="20"/>
    <x v="258"/>
    <s v="TRC"/>
    <n v="0"/>
    <n v="0"/>
    <n v="0"/>
  </r>
  <r>
    <s v="None"/>
    <x v="20"/>
    <x v="259"/>
    <s v="TRC"/>
    <n v="0"/>
    <n v="0"/>
    <n v="0"/>
  </r>
  <r>
    <s v="None"/>
    <x v="20"/>
    <x v="260"/>
    <s v="TRC"/>
    <n v="0"/>
    <n v="0"/>
    <n v="0"/>
  </r>
  <r>
    <s v="None"/>
    <x v="20"/>
    <x v="261"/>
    <s v="TRC"/>
    <n v="0.64608899999999991"/>
    <n v="0.64608899999999991"/>
    <n v="0.64608899999999991"/>
  </r>
  <r>
    <s v="None"/>
    <x v="20"/>
    <x v="262"/>
    <s v="TRC"/>
    <n v="0"/>
    <n v="0"/>
    <n v="0"/>
  </r>
  <r>
    <s v="None"/>
    <x v="20"/>
    <x v="263"/>
    <s v="TRC"/>
    <n v="0"/>
    <n v="0"/>
    <n v="0"/>
  </r>
  <r>
    <s v="None"/>
    <x v="20"/>
    <x v="264"/>
    <s v="TRC"/>
    <n v="0"/>
    <n v="0"/>
    <n v="0"/>
  </r>
  <r>
    <s v="None"/>
    <x v="20"/>
    <x v="265"/>
    <s v="TRC"/>
    <n v="0"/>
    <n v="0"/>
    <n v="0"/>
  </r>
  <r>
    <s v="None"/>
    <x v="20"/>
    <x v="266"/>
    <s v="TRC"/>
    <n v="0"/>
    <n v="0"/>
    <n v="0"/>
  </r>
  <r>
    <s v="None"/>
    <x v="20"/>
    <x v="267"/>
    <s v="TRC"/>
    <n v="0"/>
    <n v="0"/>
    <n v="0"/>
  </r>
  <r>
    <s v="None"/>
    <x v="20"/>
    <x v="268"/>
    <s v="TRC"/>
    <n v="0"/>
    <n v="0"/>
    <n v="0"/>
  </r>
  <r>
    <s v="None"/>
    <x v="20"/>
    <x v="269"/>
    <s v="TRC"/>
    <n v="0"/>
    <n v="0"/>
    <n v="0"/>
  </r>
  <r>
    <s v="None"/>
    <x v="20"/>
    <x v="270"/>
    <s v="TRC"/>
    <n v="0"/>
    <n v="0"/>
    <n v="0"/>
  </r>
  <r>
    <s v="None"/>
    <x v="20"/>
    <x v="271"/>
    <s v="TRC"/>
    <n v="0"/>
    <n v="0"/>
    <n v="0"/>
  </r>
  <r>
    <s v="None"/>
    <x v="20"/>
    <x v="272"/>
    <s v="TRC"/>
    <n v="0"/>
    <n v="0"/>
    <n v="0"/>
  </r>
  <r>
    <s v="None"/>
    <x v="20"/>
    <x v="273"/>
    <s v="TRC"/>
    <n v="0"/>
    <n v="0"/>
    <n v="0"/>
  </r>
  <r>
    <s v="None"/>
    <x v="20"/>
    <x v="274"/>
    <s v="TRC"/>
    <n v="0"/>
    <n v="0"/>
    <n v="0"/>
  </r>
  <r>
    <s v="None"/>
    <x v="20"/>
    <x v="275"/>
    <s v="TRC"/>
    <n v="0"/>
    <n v="0"/>
    <n v="0"/>
  </r>
  <r>
    <s v="None"/>
    <x v="20"/>
    <x v="276"/>
    <s v="TRC"/>
    <n v="0"/>
    <n v="0"/>
    <n v="0"/>
  </r>
  <r>
    <s v="None"/>
    <x v="20"/>
    <x v="277"/>
    <s v="TRC"/>
    <n v="0"/>
    <n v="0"/>
    <n v="0"/>
  </r>
  <r>
    <s v="None"/>
    <x v="20"/>
    <x v="278"/>
    <s v="TRC"/>
    <n v="0"/>
    <n v="0"/>
    <n v="0"/>
  </r>
  <r>
    <s v="None"/>
    <x v="20"/>
    <x v="279"/>
    <s v="TRC"/>
    <n v="0"/>
    <n v="0"/>
    <n v="0"/>
  </r>
  <r>
    <s v="None"/>
    <x v="20"/>
    <x v="280"/>
    <s v="TRC"/>
    <n v="0"/>
    <n v="0"/>
    <n v="0"/>
  </r>
  <r>
    <s v="None"/>
    <x v="20"/>
    <x v="281"/>
    <s v="TRC"/>
    <n v="0"/>
    <n v="0"/>
    <n v="0"/>
  </r>
  <r>
    <s v="None"/>
    <x v="20"/>
    <x v="282"/>
    <s v="TRC"/>
    <n v="0"/>
    <n v="0"/>
    <n v="0"/>
  </r>
  <r>
    <s v="None"/>
    <x v="20"/>
    <x v="283"/>
    <s v="TRC"/>
    <n v="0"/>
    <n v="0"/>
    <n v="0"/>
  </r>
  <r>
    <s v="None"/>
    <x v="20"/>
    <x v="284"/>
    <s v="TRC"/>
    <n v="0"/>
    <n v="0"/>
    <n v="0"/>
  </r>
  <r>
    <s v="None"/>
    <x v="20"/>
    <x v="285"/>
    <s v="TRC"/>
    <n v="0"/>
    <n v="0"/>
    <n v="0"/>
  </r>
  <r>
    <s v="None"/>
    <x v="20"/>
    <x v="286"/>
    <s v="TRC"/>
    <n v="0"/>
    <n v="0"/>
    <n v="0"/>
  </r>
  <r>
    <s v="None"/>
    <x v="20"/>
    <x v="287"/>
    <s v="TRC"/>
    <n v="0"/>
    <n v="0"/>
    <n v="0"/>
  </r>
  <r>
    <s v="None"/>
    <x v="20"/>
    <x v="288"/>
    <s v="TRC"/>
    <n v="0"/>
    <n v="0"/>
    <n v="0"/>
  </r>
  <r>
    <s v="None"/>
    <x v="20"/>
    <x v="289"/>
    <s v="TRC"/>
    <n v="0"/>
    <n v="0"/>
    <n v="0"/>
  </r>
  <r>
    <s v="None"/>
    <x v="20"/>
    <x v="290"/>
    <s v="TRC"/>
    <n v="2.3590822756005059"/>
    <n v="2.3590822756005059"/>
    <n v="2.3590822756005059"/>
  </r>
  <r>
    <s v="None"/>
    <x v="20"/>
    <x v="291"/>
    <s v="TRC"/>
    <n v="2.069296"/>
    <n v="2.069296"/>
    <n v="2.069296"/>
  </r>
  <r>
    <s v="None"/>
    <x v="20"/>
    <x v="292"/>
    <s v="TRC"/>
    <n v="7.66"/>
    <n v="7.66"/>
    <n v="7.66"/>
  </r>
  <r>
    <s v="None"/>
    <x v="20"/>
    <x v="293"/>
    <s v="TRC"/>
    <n v="3.4750725174460326"/>
    <n v="3.4750725174460326"/>
    <n v="3.4750725174460326"/>
  </r>
  <r>
    <s v="None"/>
    <x v="20"/>
    <x v="294"/>
    <s v="TRC"/>
    <n v="0"/>
    <n v="0"/>
    <n v="0"/>
  </r>
  <r>
    <s v="None"/>
    <x v="21"/>
    <x v="0"/>
    <s v="TRC"/>
    <n v="0"/>
    <n v="0"/>
    <n v="0"/>
  </r>
  <r>
    <s v="None"/>
    <x v="21"/>
    <x v="1"/>
    <s v="TRC"/>
    <n v="7.1501999999999999"/>
    <n v="7.1501999999999999"/>
    <n v="7.1501999999999999"/>
  </r>
  <r>
    <s v="None"/>
    <x v="21"/>
    <x v="2"/>
    <s v="TRC"/>
    <n v="7.1501999999999999"/>
    <n v="7.1501999999999999"/>
    <n v="7.1501999999999999"/>
  </r>
  <r>
    <s v="None"/>
    <x v="21"/>
    <x v="3"/>
    <s v="TRC"/>
    <n v="9.6083999999999996"/>
    <n v="9.6083999999999996"/>
    <n v="9.6083999999999996"/>
  </r>
  <r>
    <s v="None"/>
    <x v="21"/>
    <x v="4"/>
    <s v="TRC"/>
    <n v="9.6083999999999996"/>
    <n v="9.6083999999999996"/>
    <n v="9.6083999999999996"/>
  </r>
  <r>
    <s v="None"/>
    <x v="21"/>
    <x v="5"/>
    <s v="TRC"/>
    <n v="8.8739999999999988"/>
    <n v="8.8739999999999988"/>
    <n v="8.8739999999999988"/>
  </r>
  <r>
    <s v="None"/>
    <x v="21"/>
    <x v="6"/>
    <s v="TRC"/>
    <n v="8.8739999999999988"/>
    <n v="8.8739999999999988"/>
    <n v="8.8739999999999988"/>
  </r>
  <r>
    <s v="None"/>
    <x v="21"/>
    <x v="7"/>
    <s v="TRC"/>
    <n v="5.3346000000000009"/>
    <n v="5.3346000000000009"/>
    <n v="5.3346000000000009"/>
  </r>
  <r>
    <s v="None"/>
    <x v="21"/>
    <x v="8"/>
    <s v="TRC"/>
    <n v="5.3346000000000009"/>
    <n v="5.3346000000000009"/>
    <n v="5.3346000000000009"/>
  </r>
  <r>
    <s v="None"/>
    <x v="21"/>
    <x v="9"/>
    <s v="TRC"/>
    <n v="4.8653999999999993"/>
    <n v="4.8653999999999993"/>
    <n v="4.8653999999999993"/>
  </r>
  <r>
    <s v="None"/>
    <x v="21"/>
    <x v="10"/>
    <s v="TRC"/>
    <n v="4.8653999999999993"/>
    <n v="4.8653999999999993"/>
    <n v="4.8653999999999993"/>
  </r>
  <r>
    <s v="None"/>
    <x v="21"/>
    <x v="11"/>
    <s v="TRC"/>
    <n v="6.1811999999999996"/>
    <n v="6.1811999999999996"/>
    <n v="6.1811999999999996"/>
  </r>
  <r>
    <s v="None"/>
    <x v="21"/>
    <x v="12"/>
    <s v="TRC"/>
    <n v="6.1811999999999996"/>
    <n v="6.1811999999999996"/>
    <n v="6.1811999999999996"/>
  </r>
  <r>
    <s v="None"/>
    <x v="21"/>
    <x v="13"/>
    <s v="TRC"/>
    <n v="6.1811999999999996"/>
    <n v="6.1811999999999996"/>
    <n v="6.1811999999999996"/>
  </r>
  <r>
    <s v="None"/>
    <x v="21"/>
    <x v="14"/>
    <s v="TRC"/>
    <n v="6.1811999999999996"/>
    <n v="6.1811999999999996"/>
    <n v="6.1811999999999996"/>
  </r>
  <r>
    <s v="None"/>
    <x v="21"/>
    <x v="15"/>
    <s v="TRC"/>
    <n v="7.1501999999999999"/>
    <n v="7.1501999999999999"/>
    <n v="7.1501999999999999"/>
  </r>
  <r>
    <s v="None"/>
    <x v="21"/>
    <x v="16"/>
    <s v="TRC"/>
    <n v="7.1501999999999999"/>
    <n v="7.1501999999999999"/>
    <n v="7.1501999999999999"/>
  </r>
  <r>
    <s v="None"/>
    <x v="21"/>
    <x v="17"/>
    <s v="TRC"/>
    <n v="7.1501999999999999"/>
    <n v="7.1501999999999999"/>
    <n v="7.1501999999999999"/>
  </r>
  <r>
    <s v="None"/>
    <x v="21"/>
    <x v="18"/>
    <s v="TRC"/>
    <n v="7.1501999999999999"/>
    <n v="7.1501999999999999"/>
    <n v="7.1501999999999999"/>
  </r>
  <r>
    <s v="None"/>
    <x v="21"/>
    <x v="19"/>
    <s v="TRC"/>
    <n v="7.1501999999999999"/>
    <n v="7.1501999999999999"/>
    <n v="7.1501999999999999"/>
  </r>
  <r>
    <s v="None"/>
    <x v="21"/>
    <x v="20"/>
    <s v="TRC"/>
    <n v="7.1501999999999999"/>
    <n v="7.1501999999999999"/>
    <n v="7.1501999999999999"/>
  </r>
  <r>
    <s v="None"/>
    <x v="21"/>
    <x v="21"/>
    <s v="TRC"/>
    <n v="7.1501999999999999"/>
    <n v="7.1501999999999999"/>
    <n v="7.1501999999999999"/>
  </r>
  <r>
    <s v="None"/>
    <x v="21"/>
    <x v="22"/>
    <s v="TRC"/>
    <n v="7.1501999999999999"/>
    <n v="7.1501999999999999"/>
    <n v="7.1501999999999999"/>
  </r>
  <r>
    <s v="None"/>
    <x v="21"/>
    <x v="23"/>
    <s v="TRC"/>
    <n v="7.1501999999999999"/>
    <n v="7.1501999999999999"/>
    <n v="7.1501999999999999"/>
  </r>
  <r>
    <s v="None"/>
    <x v="21"/>
    <x v="24"/>
    <s v="TRC"/>
    <n v="7.1501999999999999"/>
    <n v="7.1501999999999999"/>
    <n v="7.1501999999999999"/>
  </r>
  <r>
    <s v="None"/>
    <x v="21"/>
    <x v="25"/>
    <s v="TRC"/>
    <n v="7.1501999999999999"/>
    <n v="7.1501999999999999"/>
    <n v="7.1501999999999999"/>
  </r>
  <r>
    <s v="None"/>
    <x v="21"/>
    <x v="26"/>
    <s v="TRC"/>
    <n v="7.1501999999999999"/>
    <n v="7.1501999999999999"/>
    <n v="7.1501999999999999"/>
  </r>
  <r>
    <s v="None"/>
    <x v="21"/>
    <x v="27"/>
    <s v="TRC"/>
    <n v="0"/>
    <n v="0"/>
    <n v="0"/>
  </r>
  <r>
    <s v="None"/>
    <x v="21"/>
    <x v="28"/>
    <s v="TRC"/>
    <n v="0"/>
    <n v="0"/>
    <n v="0"/>
  </r>
  <r>
    <s v="None"/>
    <x v="21"/>
    <x v="29"/>
    <s v="TRC"/>
    <n v="0"/>
    <n v="0"/>
    <n v="0"/>
  </r>
  <r>
    <s v="None"/>
    <x v="21"/>
    <x v="30"/>
    <s v="TRC"/>
    <n v="0"/>
    <n v="0"/>
    <n v="0"/>
  </r>
  <r>
    <s v="None"/>
    <x v="21"/>
    <x v="31"/>
    <s v="TRC"/>
    <n v="0"/>
    <n v="0"/>
    <n v="0"/>
  </r>
  <r>
    <s v="None"/>
    <x v="21"/>
    <x v="32"/>
    <s v="TRC"/>
    <n v="0"/>
    <n v="0"/>
    <n v="0"/>
  </r>
  <r>
    <s v="None"/>
    <x v="21"/>
    <x v="33"/>
    <s v="TRC"/>
    <n v="0"/>
    <n v="0"/>
    <n v="0"/>
  </r>
  <r>
    <s v="None"/>
    <x v="21"/>
    <x v="34"/>
    <s v="TRC"/>
    <n v="0"/>
    <n v="0"/>
    <n v="0"/>
  </r>
  <r>
    <s v="None"/>
    <x v="21"/>
    <x v="35"/>
    <s v="TRC"/>
    <n v="0"/>
    <n v="0"/>
    <n v="0"/>
  </r>
  <r>
    <s v="None"/>
    <x v="21"/>
    <x v="36"/>
    <s v="TRC"/>
    <n v="0"/>
    <n v="0"/>
    <n v="0"/>
  </r>
  <r>
    <s v="None"/>
    <x v="21"/>
    <x v="37"/>
    <s v="TRC"/>
    <n v="750"/>
    <n v="750"/>
    <n v="750"/>
  </r>
  <r>
    <s v="None"/>
    <x v="21"/>
    <x v="38"/>
    <s v="TRC"/>
    <n v="0"/>
    <n v="0"/>
    <n v="0"/>
  </r>
  <r>
    <s v="None"/>
    <x v="21"/>
    <x v="39"/>
    <s v="TRC"/>
    <n v="940"/>
    <n v="940"/>
    <n v="940"/>
  </r>
  <r>
    <s v="None"/>
    <x v="21"/>
    <x v="40"/>
    <s v="TRC"/>
    <n v="0"/>
    <n v="0"/>
    <n v="0"/>
  </r>
  <r>
    <s v="None"/>
    <x v="21"/>
    <x v="41"/>
    <s v="TRC"/>
    <n v="0"/>
    <n v="0"/>
    <n v="0"/>
  </r>
  <r>
    <s v="None"/>
    <x v="21"/>
    <x v="42"/>
    <s v="TRC"/>
    <n v="0"/>
    <n v="0"/>
    <n v="0"/>
  </r>
  <r>
    <s v="None"/>
    <x v="21"/>
    <x v="43"/>
    <s v="TRC"/>
    <n v="0"/>
    <n v="0"/>
    <n v="0"/>
  </r>
  <r>
    <s v="None"/>
    <x v="21"/>
    <x v="44"/>
    <s v="TRC"/>
    <n v="0"/>
    <n v="0"/>
    <n v="0"/>
  </r>
  <r>
    <s v="None"/>
    <x v="21"/>
    <x v="45"/>
    <s v="TRC"/>
    <n v="0"/>
    <n v="0"/>
    <n v="0"/>
  </r>
  <r>
    <s v="None"/>
    <x v="21"/>
    <x v="46"/>
    <s v="TRC"/>
    <n v="0"/>
    <n v="0"/>
    <n v="0"/>
  </r>
  <r>
    <s v="None"/>
    <x v="21"/>
    <x v="47"/>
    <s v="TRC"/>
    <n v="0"/>
    <n v="0"/>
    <n v="0"/>
  </r>
  <r>
    <s v="None"/>
    <x v="21"/>
    <x v="48"/>
    <s v="TRC"/>
    <n v="0"/>
    <n v="0"/>
    <n v="0"/>
  </r>
  <r>
    <s v="None"/>
    <x v="21"/>
    <x v="49"/>
    <s v="TRC"/>
    <n v="0"/>
    <n v="0"/>
    <n v="0"/>
  </r>
  <r>
    <s v="None"/>
    <x v="21"/>
    <x v="50"/>
    <s v="TRC"/>
    <n v="0"/>
    <n v="0"/>
    <n v="0"/>
  </r>
  <r>
    <s v="None"/>
    <x v="21"/>
    <x v="51"/>
    <s v="TRC"/>
    <n v="306.04720368"/>
    <n v="311.55605334623999"/>
    <n v="317.16406230647232"/>
  </r>
  <r>
    <s v="None"/>
    <x v="21"/>
    <x v="52"/>
    <s v="TRC"/>
    <n v="300"/>
    <n v="300"/>
    <n v="300"/>
  </r>
  <r>
    <s v="None"/>
    <x v="21"/>
    <x v="53"/>
    <s v="TRC"/>
    <n v="0"/>
    <n v="0"/>
    <n v="0"/>
  </r>
  <r>
    <s v="None"/>
    <x v="21"/>
    <x v="54"/>
    <s v="TRC"/>
    <n v="0"/>
    <n v="0"/>
    <n v="0"/>
  </r>
  <r>
    <s v="None"/>
    <x v="21"/>
    <x v="55"/>
    <s v="TRC"/>
    <n v="0"/>
    <n v="0"/>
    <n v="0"/>
  </r>
  <r>
    <s v="None"/>
    <x v="21"/>
    <x v="56"/>
    <s v="TRC"/>
    <n v="0"/>
    <n v="0"/>
    <n v="0"/>
  </r>
  <r>
    <s v="None"/>
    <x v="21"/>
    <x v="57"/>
    <s v="TRC"/>
    <n v="0"/>
    <n v="0"/>
    <n v="0"/>
  </r>
  <r>
    <s v="None"/>
    <x v="21"/>
    <x v="58"/>
    <s v="TRC"/>
    <n v="0"/>
    <n v="0"/>
    <n v="0"/>
  </r>
  <r>
    <s v="None"/>
    <x v="21"/>
    <x v="59"/>
    <s v="TRC"/>
    <n v="0"/>
    <n v="0"/>
    <n v="0"/>
  </r>
  <r>
    <s v="None"/>
    <x v="21"/>
    <x v="60"/>
    <s v="TRC"/>
    <n v="900"/>
    <n v="900"/>
    <n v="900"/>
  </r>
  <r>
    <s v="None"/>
    <x v="21"/>
    <x v="61"/>
    <s v="TRC"/>
    <n v="0"/>
    <n v="0"/>
    <n v="0"/>
  </r>
  <r>
    <s v="None"/>
    <x v="21"/>
    <x v="62"/>
    <s v="TRC"/>
    <n v="0"/>
    <n v="0"/>
    <n v="0"/>
  </r>
  <r>
    <s v="None"/>
    <x v="21"/>
    <x v="63"/>
    <s v="TRC"/>
    <n v="0"/>
    <n v="0"/>
    <n v="0"/>
  </r>
  <r>
    <s v="None"/>
    <x v="21"/>
    <x v="64"/>
    <s v="TRC"/>
    <n v="0"/>
    <n v="0"/>
    <n v="0"/>
  </r>
  <r>
    <s v="None"/>
    <x v="21"/>
    <x v="65"/>
    <s v="TRC"/>
    <n v="0"/>
    <n v="0"/>
    <n v="0"/>
  </r>
  <r>
    <s v="None"/>
    <x v="21"/>
    <x v="66"/>
    <s v="TRC"/>
    <n v="0"/>
    <n v="0"/>
    <n v="0"/>
  </r>
  <r>
    <s v="None"/>
    <x v="21"/>
    <x v="67"/>
    <s v="TRC"/>
    <n v="0"/>
    <n v="0"/>
    <n v="0"/>
  </r>
  <r>
    <s v="None"/>
    <x v="21"/>
    <x v="68"/>
    <s v="TRC"/>
    <n v="0"/>
    <n v="0"/>
    <n v="0"/>
  </r>
  <r>
    <s v="None"/>
    <x v="21"/>
    <x v="69"/>
    <s v="TRC"/>
    <n v="0"/>
    <n v="0"/>
    <n v="0"/>
  </r>
  <r>
    <s v="None"/>
    <x v="21"/>
    <x v="70"/>
    <s v="TRC"/>
    <n v="0"/>
    <n v="0"/>
    <n v="0"/>
  </r>
  <r>
    <s v="None"/>
    <x v="21"/>
    <x v="71"/>
    <s v="TRC"/>
    <n v="0"/>
    <n v="0"/>
    <n v="0"/>
  </r>
  <r>
    <s v="None"/>
    <x v="21"/>
    <x v="72"/>
    <s v="TRC"/>
    <n v="0"/>
    <n v="0"/>
    <n v="0"/>
  </r>
  <r>
    <s v="None"/>
    <x v="21"/>
    <x v="73"/>
    <s v="TRC"/>
    <n v="0"/>
    <n v="0"/>
    <n v="0"/>
  </r>
  <r>
    <s v="None"/>
    <x v="21"/>
    <x v="74"/>
    <s v="TRC"/>
    <n v="0"/>
    <n v="0"/>
    <n v="0"/>
  </r>
  <r>
    <s v="None"/>
    <x v="21"/>
    <x v="75"/>
    <s v="TRC"/>
    <n v="0"/>
    <n v="0"/>
    <n v="0"/>
  </r>
  <r>
    <s v="None"/>
    <x v="21"/>
    <x v="76"/>
    <s v="TRC"/>
    <n v="0"/>
    <n v="0"/>
    <n v="0"/>
  </r>
  <r>
    <s v="None"/>
    <x v="21"/>
    <x v="77"/>
    <s v="TRC"/>
    <n v="0"/>
    <n v="0"/>
    <n v="0"/>
  </r>
  <r>
    <s v="None"/>
    <x v="21"/>
    <x v="78"/>
    <s v="TRC"/>
    <n v="0"/>
    <n v="0"/>
    <n v="0"/>
  </r>
  <r>
    <s v="None"/>
    <x v="21"/>
    <x v="79"/>
    <s v="TRC"/>
    <n v="0"/>
    <n v="0"/>
    <n v="0"/>
  </r>
  <r>
    <s v="None"/>
    <x v="21"/>
    <x v="80"/>
    <s v="TRC"/>
    <n v="0"/>
    <n v="0"/>
    <n v="0"/>
  </r>
  <r>
    <s v="None"/>
    <x v="21"/>
    <x v="81"/>
    <s v="TRC"/>
    <n v="0"/>
    <n v="0"/>
    <n v="0"/>
  </r>
  <r>
    <s v="None"/>
    <x v="21"/>
    <x v="82"/>
    <s v="TRC"/>
    <n v="0"/>
    <n v="0"/>
    <n v="0"/>
  </r>
  <r>
    <s v="None"/>
    <x v="21"/>
    <x v="83"/>
    <s v="TRC"/>
    <n v="0"/>
    <n v="0"/>
    <n v="0"/>
  </r>
  <r>
    <s v="None"/>
    <x v="21"/>
    <x v="84"/>
    <s v="TRC"/>
    <n v="16.1568"/>
    <n v="16.1568"/>
    <n v="16.1568"/>
  </r>
  <r>
    <s v="None"/>
    <x v="21"/>
    <x v="85"/>
    <s v="TRC"/>
    <n v="16.1568"/>
    <n v="16.1568"/>
    <n v="16.1568"/>
  </r>
  <r>
    <s v="None"/>
    <x v="21"/>
    <x v="86"/>
    <s v="TRC"/>
    <n v="0"/>
    <n v="0"/>
    <n v="0"/>
  </r>
  <r>
    <s v="None"/>
    <x v="21"/>
    <x v="87"/>
    <s v="TRC"/>
    <n v="0"/>
    <n v="0"/>
    <n v="0"/>
  </r>
  <r>
    <s v="None"/>
    <x v="21"/>
    <x v="88"/>
    <s v="TRC"/>
    <n v="0"/>
    <n v="0"/>
    <n v="0"/>
  </r>
  <r>
    <s v="None"/>
    <x v="21"/>
    <x v="89"/>
    <s v="TRC"/>
    <n v="0"/>
    <n v="0"/>
    <n v="0"/>
  </r>
  <r>
    <s v="None"/>
    <x v="21"/>
    <x v="90"/>
    <s v="TRC"/>
    <n v="0"/>
    <n v="0"/>
    <n v="0"/>
  </r>
  <r>
    <s v="None"/>
    <x v="21"/>
    <x v="91"/>
    <s v="TRC"/>
    <n v="0"/>
    <n v="0"/>
    <n v="0"/>
  </r>
  <r>
    <s v="None"/>
    <x v="21"/>
    <x v="92"/>
    <s v="TRC"/>
    <n v="680.84414152000011"/>
    <n v="693.09933606736013"/>
    <n v="705.57512411657262"/>
  </r>
  <r>
    <s v="None"/>
    <x v="21"/>
    <x v="93"/>
    <s v="TRC"/>
    <n v="650"/>
    <n v="650"/>
    <n v="650"/>
  </r>
  <r>
    <s v="None"/>
    <x v="21"/>
    <x v="94"/>
    <s v="TRC"/>
    <n v="0"/>
    <n v="0"/>
    <n v="0"/>
  </r>
  <r>
    <s v="None"/>
    <x v="21"/>
    <x v="95"/>
    <s v="TRC"/>
    <n v="0"/>
    <n v="0"/>
    <n v="0"/>
  </r>
  <r>
    <s v="None"/>
    <x v="21"/>
    <x v="96"/>
    <s v="TRC"/>
    <n v="0"/>
    <n v="0"/>
    <n v="0"/>
  </r>
  <r>
    <s v="None"/>
    <x v="21"/>
    <x v="97"/>
    <s v="TRC"/>
    <n v="0"/>
    <n v="0"/>
    <n v="0"/>
  </r>
  <r>
    <s v="None"/>
    <x v="21"/>
    <x v="98"/>
    <s v="TRC"/>
    <n v="0"/>
    <n v="0"/>
    <n v="0"/>
  </r>
  <r>
    <s v="None"/>
    <x v="21"/>
    <x v="99"/>
    <s v="TRC"/>
    <n v="0"/>
    <n v="0"/>
    <n v="0"/>
  </r>
  <r>
    <s v="None"/>
    <x v="21"/>
    <x v="100"/>
    <s v="TRC"/>
    <n v="0"/>
    <n v="0"/>
    <n v="0"/>
  </r>
  <r>
    <s v="None"/>
    <x v="21"/>
    <x v="101"/>
    <s v="TRC"/>
    <n v="0"/>
    <n v="0"/>
    <n v="0"/>
  </r>
  <r>
    <s v="None"/>
    <x v="21"/>
    <x v="102"/>
    <s v="TRC"/>
    <n v="0"/>
    <n v="0"/>
    <n v="0"/>
  </r>
  <r>
    <s v="None"/>
    <x v="21"/>
    <x v="103"/>
    <s v="TRC"/>
    <n v="0"/>
    <n v="0"/>
    <n v="0"/>
  </r>
  <r>
    <s v="None"/>
    <x v="21"/>
    <x v="104"/>
    <s v="TRC"/>
    <n v="0"/>
    <n v="0"/>
    <n v="0"/>
  </r>
  <r>
    <s v="None"/>
    <x v="21"/>
    <x v="105"/>
    <s v="TRC"/>
    <n v="0"/>
    <n v="0"/>
    <n v="0"/>
  </r>
  <r>
    <s v="None"/>
    <x v="21"/>
    <x v="106"/>
    <s v="TRC"/>
    <n v="0"/>
    <n v="0"/>
    <n v="0"/>
  </r>
  <r>
    <s v="None"/>
    <x v="21"/>
    <x v="107"/>
    <s v="TRC"/>
    <n v="0"/>
    <n v="0"/>
    <n v="0"/>
  </r>
  <r>
    <s v="None"/>
    <x v="21"/>
    <x v="108"/>
    <s v="TRC"/>
    <n v="3200"/>
    <n v="3200"/>
    <n v="3200"/>
  </r>
  <r>
    <s v="None"/>
    <x v="21"/>
    <x v="109"/>
    <s v="TRC"/>
    <n v="0"/>
    <n v="0"/>
    <n v="0"/>
  </r>
  <r>
    <s v="None"/>
    <x v="21"/>
    <x v="110"/>
    <s v="TRC"/>
    <n v="0"/>
    <n v="0"/>
    <n v="0"/>
  </r>
  <r>
    <s v="None"/>
    <x v="21"/>
    <x v="111"/>
    <s v="TRC"/>
    <n v="0"/>
    <n v="0"/>
    <n v="0"/>
  </r>
  <r>
    <s v="None"/>
    <x v="21"/>
    <x v="112"/>
    <s v="TRC"/>
    <n v="0"/>
    <n v="0"/>
    <n v="0"/>
  </r>
  <r>
    <s v="None"/>
    <x v="21"/>
    <x v="113"/>
    <s v="TRC"/>
    <n v="0"/>
    <n v="0"/>
    <n v="0"/>
  </r>
  <r>
    <s v="None"/>
    <x v="21"/>
    <x v="114"/>
    <s v="TRC"/>
    <n v="0"/>
    <n v="0"/>
    <n v="0"/>
  </r>
  <r>
    <s v="None"/>
    <x v="21"/>
    <x v="115"/>
    <s v="TRC"/>
    <n v="0"/>
    <n v="0"/>
    <n v="0"/>
  </r>
  <r>
    <s v="None"/>
    <x v="21"/>
    <x v="116"/>
    <s v="TRC"/>
    <n v="0"/>
    <n v="0"/>
    <n v="0"/>
  </r>
  <r>
    <s v="None"/>
    <x v="21"/>
    <x v="117"/>
    <s v="TRC"/>
    <n v="0"/>
    <n v="0"/>
    <n v="0"/>
  </r>
  <r>
    <s v="None"/>
    <x v="21"/>
    <x v="118"/>
    <s v="TRC"/>
    <n v="0"/>
    <n v="0"/>
    <n v="0"/>
  </r>
  <r>
    <s v="None"/>
    <x v="21"/>
    <x v="119"/>
    <s v="TRC"/>
    <n v="0"/>
    <n v="0"/>
    <n v="0"/>
  </r>
  <r>
    <s v="None"/>
    <x v="21"/>
    <x v="120"/>
    <s v="TRC"/>
    <n v="0"/>
    <n v="0"/>
    <n v="0"/>
  </r>
  <r>
    <s v="None"/>
    <x v="21"/>
    <x v="121"/>
    <s v="TRC"/>
    <n v="0"/>
    <n v="0"/>
    <n v="0"/>
  </r>
  <r>
    <s v="None"/>
    <x v="21"/>
    <x v="122"/>
    <s v="TRC"/>
    <n v="0"/>
    <n v="0"/>
    <n v="0"/>
  </r>
  <r>
    <s v="None"/>
    <x v="21"/>
    <x v="123"/>
    <s v="TRC"/>
    <n v="27.54"/>
    <n v="27.54"/>
    <n v="27.54"/>
  </r>
  <r>
    <s v="None"/>
    <x v="21"/>
    <x v="124"/>
    <s v="TRC"/>
    <n v="27.54"/>
    <n v="27.54"/>
    <n v="27.54"/>
  </r>
  <r>
    <s v="None"/>
    <x v="21"/>
    <x v="125"/>
    <s v="TRC"/>
    <n v="29.855399999999999"/>
    <n v="29.855399999999999"/>
    <n v="29.855399999999999"/>
  </r>
  <r>
    <s v="None"/>
    <x v="21"/>
    <x v="126"/>
    <s v="TRC"/>
    <n v="29.855399999999999"/>
    <n v="29.855399999999999"/>
    <n v="29.855399999999999"/>
  </r>
  <r>
    <s v="None"/>
    <x v="21"/>
    <x v="127"/>
    <s v="TRC"/>
    <n v="0"/>
    <n v="0"/>
    <n v="0"/>
  </r>
  <r>
    <s v="None"/>
    <x v="21"/>
    <x v="128"/>
    <s v="TRC"/>
    <n v="0"/>
    <n v="0"/>
    <n v="0"/>
  </r>
  <r>
    <s v="None"/>
    <x v="21"/>
    <x v="129"/>
    <s v="TRC"/>
    <n v="0"/>
    <n v="0"/>
    <n v="0"/>
  </r>
  <r>
    <s v="None"/>
    <x v="21"/>
    <x v="130"/>
    <s v="TRC"/>
    <n v="0"/>
    <n v="0"/>
    <n v="0"/>
  </r>
  <r>
    <s v="None"/>
    <x v="21"/>
    <x v="131"/>
    <s v="TRC"/>
    <n v="0"/>
    <n v="0"/>
    <n v="0"/>
  </r>
  <r>
    <s v="None"/>
    <x v="21"/>
    <x v="132"/>
    <s v="TRC"/>
    <n v="0"/>
    <n v="0"/>
    <n v="0"/>
  </r>
  <r>
    <s v="None"/>
    <x v="21"/>
    <x v="133"/>
    <s v="TRC"/>
    <n v="0"/>
    <n v="0"/>
    <n v="0"/>
  </r>
  <r>
    <s v="None"/>
    <x v="21"/>
    <x v="134"/>
    <s v="TRC"/>
    <n v="0"/>
    <n v="0"/>
    <n v="0"/>
  </r>
  <r>
    <s v="None"/>
    <x v="21"/>
    <x v="135"/>
    <s v="TRC"/>
    <n v="0"/>
    <n v="0"/>
    <n v="0"/>
  </r>
  <r>
    <s v="None"/>
    <x v="21"/>
    <x v="136"/>
    <s v="TRC"/>
    <n v="0"/>
    <n v="0"/>
    <n v="0"/>
  </r>
  <r>
    <s v="None"/>
    <x v="21"/>
    <x v="137"/>
    <s v="TRC"/>
    <n v="1.6625999999999999"/>
    <n v="1.6625999999999999"/>
    <n v="1.6625999999999999"/>
  </r>
  <r>
    <s v="None"/>
    <x v="21"/>
    <x v="138"/>
    <s v="TRC"/>
    <n v="1.6625999999999999"/>
    <n v="1.6625999999999999"/>
    <n v="1.6625999999999999"/>
  </r>
  <r>
    <s v="None"/>
    <x v="21"/>
    <x v="139"/>
    <s v="TRC"/>
    <n v="0"/>
    <n v="0"/>
    <n v="0"/>
  </r>
  <r>
    <s v="None"/>
    <x v="21"/>
    <x v="140"/>
    <s v="TRC"/>
    <n v="0"/>
    <n v="0"/>
    <n v="0"/>
  </r>
  <r>
    <s v="None"/>
    <x v="21"/>
    <x v="141"/>
    <s v="TRC"/>
    <n v="0"/>
    <n v="0"/>
    <n v="0"/>
  </r>
  <r>
    <s v="None"/>
    <x v="21"/>
    <x v="142"/>
    <s v="TRC"/>
    <n v="0"/>
    <n v="0"/>
    <n v="0"/>
  </r>
  <r>
    <s v="None"/>
    <x v="21"/>
    <x v="143"/>
    <s v="TRC"/>
    <n v="0"/>
    <n v="0"/>
    <n v="0"/>
  </r>
  <r>
    <s v="None"/>
    <x v="21"/>
    <x v="144"/>
    <s v="TRC"/>
    <n v="0"/>
    <n v="0"/>
    <n v="0"/>
  </r>
  <r>
    <s v="None"/>
    <x v="21"/>
    <x v="145"/>
    <s v="TRC"/>
    <n v="0"/>
    <n v="0"/>
    <n v="0"/>
  </r>
  <r>
    <s v="None"/>
    <x v="21"/>
    <x v="146"/>
    <s v="TRC"/>
    <n v="0"/>
    <n v="0"/>
    <n v="0"/>
  </r>
  <r>
    <s v="None"/>
    <x v="21"/>
    <x v="147"/>
    <s v="TRC"/>
    <n v="0"/>
    <n v="0"/>
    <n v="0"/>
  </r>
  <r>
    <s v="None"/>
    <x v="21"/>
    <x v="148"/>
    <s v="TRC"/>
    <n v="0"/>
    <n v="0"/>
    <n v="0"/>
  </r>
  <r>
    <s v="None"/>
    <x v="21"/>
    <x v="149"/>
    <s v="TRC"/>
    <n v="0"/>
    <n v="0"/>
    <n v="0"/>
  </r>
  <r>
    <s v="None"/>
    <x v="21"/>
    <x v="150"/>
    <s v="TRC"/>
    <n v="0"/>
    <n v="0"/>
    <n v="0"/>
  </r>
  <r>
    <s v="None"/>
    <x v="21"/>
    <x v="151"/>
    <s v="TRC"/>
    <n v="0"/>
    <n v="0"/>
    <n v="0"/>
  </r>
  <r>
    <s v="None"/>
    <x v="21"/>
    <x v="152"/>
    <s v="TRC"/>
    <n v="0"/>
    <n v="0"/>
    <n v="0"/>
  </r>
  <r>
    <s v="None"/>
    <x v="21"/>
    <x v="153"/>
    <s v="TRC"/>
    <n v="0"/>
    <n v="0"/>
    <n v="0"/>
  </r>
  <r>
    <s v="None"/>
    <x v="21"/>
    <x v="154"/>
    <s v="TRC"/>
    <n v="0"/>
    <n v="0"/>
    <n v="0"/>
  </r>
  <r>
    <s v="None"/>
    <x v="21"/>
    <x v="155"/>
    <s v="TRC"/>
    <n v="0"/>
    <n v="0"/>
    <n v="0"/>
  </r>
  <r>
    <s v="None"/>
    <x v="21"/>
    <x v="156"/>
    <s v="TRC"/>
    <n v="0"/>
    <n v="0"/>
    <n v="0"/>
  </r>
  <r>
    <s v="None"/>
    <x v="21"/>
    <x v="157"/>
    <s v="TRC"/>
    <n v="0"/>
    <n v="0"/>
    <n v="0"/>
  </r>
  <r>
    <s v="None"/>
    <x v="21"/>
    <x v="158"/>
    <s v="TRC"/>
    <n v="0"/>
    <n v="0"/>
    <n v="0"/>
  </r>
  <r>
    <s v="None"/>
    <x v="21"/>
    <x v="159"/>
    <s v="TRC"/>
    <n v="0"/>
    <n v="0"/>
    <n v="0"/>
  </r>
  <r>
    <s v="None"/>
    <x v="21"/>
    <x v="160"/>
    <s v="TRC"/>
    <n v="0"/>
    <n v="0"/>
    <n v="0"/>
  </r>
  <r>
    <s v="None"/>
    <x v="21"/>
    <x v="161"/>
    <s v="TRC"/>
    <n v="0"/>
    <n v="0"/>
    <n v="0"/>
  </r>
  <r>
    <s v="None"/>
    <x v="21"/>
    <x v="162"/>
    <s v="TRC"/>
    <n v="0"/>
    <n v="0"/>
    <n v="0"/>
  </r>
  <r>
    <s v="None"/>
    <x v="21"/>
    <x v="163"/>
    <s v="TRC"/>
    <n v="0"/>
    <n v="0"/>
    <n v="0"/>
  </r>
  <r>
    <s v="None"/>
    <x v="21"/>
    <x v="164"/>
    <s v="TRC"/>
    <n v="0"/>
    <n v="0"/>
    <n v="0"/>
  </r>
  <r>
    <s v="None"/>
    <x v="21"/>
    <x v="165"/>
    <s v="TRC"/>
    <n v="43.625400000000006"/>
    <n v="43.625400000000006"/>
    <n v="43.625400000000006"/>
  </r>
  <r>
    <s v="None"/>
    <x v="21"/>
    <x v="166"/>
    <s v="TRC"/>
    <n v="43.625400000000006"/>
    <n v="43.625400000000006"/>
    <n v="43.625400000000006"/>
  </r>
  <r>
    <s v="None"/>
    <x v="21"/>
    <x v="167"/>
    <s v="TRC"/>
    <n v="43.625400000000006"/>
    <n v="43.625400000000006"/>
    <n v="43.625400000000006"/>
  </r>
  <r>
    <s v="None"/>
    <x v="21"/>
    <x v="168"/>
    <s v="TRC"/>
    <n v="43.625400000000006"/>
    <n v="43.625400000000006"/>
    <n v="43.625400000000006"/>
  </r>
  <r>
    <s v="None"/>
    <x v="21"/>
    <x v="169"/>
    <s v="TRC"/>
    <n v="43.625400000000006"/>
    <n v="43.625400000000006"/>
    <n v="43.625400000000006"/>
  </r>
  <r>
    <s v="None"/>
    <x v="21"/>
    <x v="170"/>
    <s v="TRC"/>
    <n v="43.625400000000006"/>
    <n v="43.625400000000006"/>
    <n v="43.625400000000006"/>
  </r>
  <r>
    <s v="None"/>
    <x v="21"/>
    <x v="171"/>
    <s v="TRC"/>
    <n v="0"/>
    <n v="0"/>
    <n v="0"/>
  </r>
  <r>
    <s v="None"/>
    <x v="21"/>
    <x v="172"/>
    <s v="TRC"/>
    <n v="0"/>
    <n v="0"/>
    <n v="0"/>
  </r>
  <r>
    <s v="None"/>
    <x v="21"/>
    <x v="173"/>
    <s v="TRC"/>
    <n v="0"/>
    <n v="0"/>
    <n v="0"/>
  </r>
  <r>
    <s v="None"/>
    <x v="21"/>
    <x v="174"/>
    <s v="TRC"/>
    <n v="0"/>
    <n v="0"/>
    <n v="0"/>
  </r>
  <r>
    <s v="None"/>
    <x v="21"/>
    <x v="175"/>
    <s v="TRC"/>
    <n v="0"/>
    <n v="0"/>
    <n v="0"/>
  </r>
  <r>
    <s v="None"/>
    <x v="21"/>
    <x v="176"/>
    <s v="TRC"/>
    <n v="0"/>
    <n v="0"/>
    <n v="0"/>
  </r>
  <r>
    <s v="None"/>
    <x v="21"/>
    <x v="177"/>
    <s v="TRC"/>
    <n v="0"/>
    <n v="0"/>
    <n v="0"/>
  </r>
  <r>
    <s v="None"/>
    <x v="21"/>
    <x v="178"/>
    <s v="TRC"/>
    <n v="0"/>
    <n v="0"/>
    <n v="0"/>
  </r>
  <r>
    <s v="None"/>
    <x v="21"/>
    <x v="179"/>
    <s v="TRC"/>
    <n v="0"/>
    <n v="0"/>
    <n v="0"/>
  </r>
  <r>
    <s v="None"/>
    <x v="21"/>
    <x v="180"/>
    <s v="TRC"/>
    <n v="0"/>
    <n v="0"/>
    <n v="0"/>
  </r>
  <r>
    <s v="None"/>
    <x v="21"/>
    <x v="181"/>
    <s v="TRC"/>
    <n v="0"/>
    <n v="0"/>
    <n v="0"/>
  </r>
  <r>
    <s v="None"/>
    <x v="21"/>
    <x v="182"/>
    <s v="TRC"/>
    <n v="0"/>
    <n v="0"/>
    <n v="0"/>
  </r>
  <r>
    <s v="None"/>
    <x v="21"/>
    <x v="183"/>
    <s v="TRC"/>
    <n v="0"/>
    <n v="0"/>
    <n v="0"/>
  </r>
  <r>
    <s v="None"/>
    <x v="21"/>
    <x v="184"/>
    <s v="TRC"/>
    <n v="0"/>
    <n v="0"/>
    <n v="0"/>
  </r>
  <r>
    <s v="None"/>
    <x v="21"/>
    <x v="185"/>
    <s v="TRC"/>
    <n v="0"/>
    <n v="0"/>
    <n v="0"/>
  </r>
  <r>
    <s v="None"/>
    <x v="21"/>
    <x v="186"/>
    <s v="TRC"/>
    <n v="0"/>
    <n v="0"/>
    <n v="0"/>
  </r>
  <r>
    <s v="None"/>
    <x v="21"/>
    <x v="187"/>
    <s v="TRC"/>
    <n v="0"/>
    <n v="0"/>
    <n v="0"/>
  </r>
  <r>
    <s v="None"/>
    <x v="21"/>
    <x v="188"/>
    <s v="TRC"/>
    <n v="0"/>
    <n v="0"/>
    <n v="0"/>
  </r>
  <r>
    <s v="None"/>
    <x v="21"/>
    <x v="189"/>
    <s v="TRC"/>
    <n v="0"/>
    <n v="0"/>
    <n v="0"/>
  </r>
  <r>
    <s v="None"/>
    <x v="21"/>
    <x v="190"/>
    <s v="TRC"/>
    <n v="0"/>
    <n v="0"/>
    <n v="0"/>
  </r>
  <r>
    <s v="None"/>
    <x v="21"/>
    <x v="191"/>
    <s v="TRC"/>
    <n v="0"/>
    <n v="0"/>
    <n v="0"/>
  </r>
  <r>
    <s v="None"/>
    <x v="21"/>
    <x v="192"/>
    <s v="TRC"/>
    <n v="0"/>
    <n v="0"/>
    <n v="0"/>
  </r>
  <r>
    <s v="None"/>
    <x v="21"/>
    <x v="193"/>
    <s v="TRC"/>
    <n v="0"/>
    <n v="0"/>
    <n v="0"/>
  </r>
  <r>
    <s v="None"/>
    <x v="21"/>
    <x v="194"/>
    <s v="TRC"/>
    <n v="0"/>
    <n v="0"/>
    <n v="0"/>
  </r>
  <r>
    <s v="None"/>
    <x v="21"/>
    <x v="195"/>
    <s v="TRC"/>
    <n v="0"/>
    <n v="0"/>
    <n v="0"/>
  </r>
  <r>
    <s v="None"/>
    <x v="21"/>
    <x v="196"/>
    <s v="TRC"/>
    <n v="0"/>
    <n v="0"/>
    <n v="0"/>
  </r>
  <r>
    <s v="None"/>
    <x v="21"/>
    <x v="197"/>
    <s v="TRC"/>
    <n v="0"/>
    <n v="0"/>
    <n v="0"/>
  </r>
  <r>
    <s v="None"/>
    <x v="21"/>
    <x v="198"/>
    <s v="TRC"/>
    <n v="0"/>
    <n v="0"/>
    <n v="0"/>
  </r>
  <r>
    <s v="None"/>
    <x v="21"/>
    <x v="199"/>
    <s v="TRC"/>
    <n v="0"/>
    <n v="0"/>
    <n v="0"/>
  </r>
  <r>
    <s v="None"/>
    <x v="21"/>
    <x v="200"/>
    <s v="TRC"/>
    <n v="0"/>
    <n v="0"/>
    <n v="0"/>
  </r>
  <r>
    <s v="None"/>
    <x v="21"/>
    <x v="201"/>
    <s v="TRC"/>
    <n v="0"/>
    <n v="0"/>
    <n v="0"/>
  </r>
  <r>
    <s v="None"/>
    <x v="21"/>
    <x v="202"/>
    <s v="TRC"/>
    <n v="0"/>
    <n v="0"/>
    <n v="0"/>
  </r>
  <r>
    <s v="None"/>
    <x v="21"/>
    <x v="203"/>
    <s v="TRC"/>
    <n v="0"/>
    <n v="0"/>
    <n v="0"/>
  </r>
  <r>
    <s v="None"/>
    <x v="21"/>
    <x v="204"/>
    <s v="TRC"/>
    <n v="1.4483999999999999"/>
    <n v="1.4483999999999999"/>
    <n v="1.4483999999999999"/>
  </r>
  <r>
    <s v="None"/>
    <x v="21"/>
    <x v="205"/>
    <s v="TRC"/>
    <n v="1.4483999999999999"/>
    <n v="1.4483999999999999"/>
    <n v="1.4483999999999999"/>
  </r>
  <r>
    <s v="None"/>
    <x v="21"/>
    <x v="206"/>
    <s v="TRC"/>
    <n v="0"/>
    <n v="0"/>
    <n v="0"/>
  </r>
  <r>
    <s v="None"/>
    <x v="21"/>
    <x v="207"/>
    <s v="TRC"/>
    <n v="0"/>
    <n v="0"/>
    <n v="0"/>
  </r>
  <r>
    <s v="None"/>
    <x v="21"/>
    <x v="208"/>
    <s v="TRC"/>
    <n v="0"/>
    <n v="0"/>
    <n v="0"/>
  </r>
  <r>
    <s v="None"/>
    <x v="21"/>
    <x v="209"/>
    <s v="TRC"/>
    <n v="0"/>
    <n v="0"/>
    <n v="0"/>
  </r>
  <r>
    <s v="None"/>
    <x v="21"/>
    <x v="210"/>
    <s v="TRC"/>
    <n v="0"/>
    <n v="0"/>
    <n v="0"/>
  </r>
  <r>
    <s v="None"/>
    <x v="21"/>
    <x v="211"/>
    <s v="TRC"/>
    <n v="0"/>
    <n v="0"/>
    <n v="0"/>
  </r>
  <r>
    <s v="None"/>
    <x v="21"/>
    <x v="212"/>
    <s v="TRC"/>
    <n v="0"/>
    <n v="0"/>
    <n v="0"/>
  </r>
  <r>
    <s v="None"/>
    <x v="21"/>
    <x v="213"/>
    <s v="TRC"/>
    <n v="0"/>
    <n v="0"/>
    <n v="0"/>
  </r>
  <r>
    <s v="None"/>
    <x v="21"/>
    <x v="214"/>
    <s v="TRC"/>
    <n v="0"/>
    <n v="0"/>
    <n v="0"/>
  </r>
  <r>
    <s v="None"/>
    <x v="21"/>
    <x v="215"/>
    <s v="TRC"/>
    <n v="0"/>
    <n v="0"/>
    <n v="0"/>
  </r>
  <r>
    <s v="None"/>
    <x v="21"/>
    <x v="216"/>
    <s v="TRC"/>
    <n v="0"/>
    <n v="0"/>
    <n v="0"/>
  </r>
  <r>
    <s v="None"/>
    <x v="21"/>
    <x v="217"/>
    <s v="TRC"/>
    <n v="0"/>
    <n v="0"/>
    <n v="0"/>
  </r>
  <r>
    <s v="None"/>
    <x v="21"/>
    <x v="218"/>
    <s v="TRC"/>
    <n v="0"/>
    <n v="0"/>
    <n v="0"/>
  </r>
  <r>
    <s v="None"/>
    <x v="21"/>
    <x v="219"/>
    <s v="TRC"/>
    <n v="0"/>
    <n v="0"/>
    <n v="0"/>
  </r>
  <r>
    <s v="None"/>
    <x v="21"/>
    <x v="220"/>
    <s v="TRC"/>
    <n v="0"/>
    <n v="0"/>
    <n v="0"/>
  </r>
  <r>
    <s v="None"/>
    <x v="21"/>
    <x v="221"/>
    <s v="TRC"/>
    <n v="120"/>
    <n v="120"/>
    <n v="120"/>
  </r>
  <r>
    <s v="None"/>
    <x v="21"/>
    <x v="222"/>
    <s v="TRC"/>
    <n v="0"/>
    <n v="0"/>
    <n v="0"/>
  </r>
  <r>
    <s v="None"/>
    <x v="21"/>
    <x v="223"/>
    <s v="TRC"/>
    <n v="0"/>
    <n v="0"/>
    <n v="0"/>
  </r>
  <r>
    <s v="None"/>
    <x v="21"/>
    <x v="224"/>
    <s v="TRC"/>
    <n v="0"/>
    <n v="0"/>
    <n v="0"/>
  </r>
  <r>
    <s v="None"/>
    <x v="21"/>
    <x v="225"/>
    <s v="TRC"/>
    <n v="0"/>
    <n v="0"/>
    <n v="0"/>
  </r>
  <r>
    <s v="None"/>
    <x v="21"/>
    <x v="226"/>
    <s v="TRC"/>
    <n v="0"/>
    <n v="0"/>
    <n v="0"/>
  </r>
  <r>
    <s v="None"/>
    <x v="21"/>
    <x v="227"/>
    <s v="TRC"/>
    <n v="898.18201080000006"/>
    <n v="914.34928699440002"/>
    <n v="930.80757416029928"/>
  </r>
  <r>
    <s v="None"/>
    <x v="21"/>
    <x v="228"/>
    <s v="TRC"/>
    <n v="825"/>
    <n v="825"/>
    <n v="825"/>
  </r>
  <r>
    <s v="None"/>
    <x v="21"/>
    <x v="229"/>
    <s v="TRC"/>
    <n v="0"/>
    <n v="0"/>
    <n v="0"/>
  </r>
  <r>
    <s v="None"/>
    <x v="21"/>
    <x v="230"/>
    <s v="TRC"/>
    <n v="0"/>
    <n v="0"/>
    <n v="0"/>
  </r>
  <r>
    <s v="None"/>
    <x v="21"/>
    <x v="231"/>
    <s v="TRC"/>
    <n v="0"/>
    <n v="0"/>
    <n v="0"/>
  </r>
  <r>
    <s v="None"/>
    <x v="21"/>
    <x v="232"/>
    <s v="TRC"/>
    <n v="0"/>
    <n v="0"/>
    <n v="0"/>
  </r>
  <r>
    <s v="None"/>
    <x v="21"/>
    <x v="233"/>
    <s v="TRC"/>
    <n v="0"/>
    <n v="0"/>
    <n v="0"/>
  </r>
  <r>
    <s v="None"/>
    <x v="21"/>
    <x v="234"/>
    <s v="TRC"/>
    <n v="0"/>
    <n v="0"/>
    <n v="0"/>
  </r>
  <r>
    <s v="None"/>
    <x v="21"/>
    <x v="235"/>
    <s v="TRC"/>
    <n v="0"/>
    <n v="0"/>
    <n v="0"/>
  </r>
  <r>
    <s v="None"/>
    <x v="21"/>
    <x v="236"/>
    <s v="TRC"/>
    <n v="0"/>
    <n v="0"/>
    <n v="0"/>
  </r>
  <r>
    <s v="None"/>
    <x v="21"/>
    <x v="237"/>
    <s v="TRC"/>
    <n v="0"/>
    <n v="0"/>
    <n v="0"/>
  </r>
  <r>
    <s v="None"/>
    <x v="21"/>
    <x v="238"/>
    <s v="TRC"/>
    <n v="0"/>
    <n v="0"/>
    <n v="0"/>
  </r>
  <r>
    <s v="None"/>
    <x v="21"/>
    <x v="239"/>
    <s v="TRC"/>
    <n v="0"/>
    <n v="0"/>
    <n v="0"/>
  </r>
  <r>
    <s v="None"/>
    <x v="21"/>
    <x v="240"/>
    <s v="TRC"/>
    <n v="0"/>
    <n v="0"/>
    <n v="0"/>
  </r>
  <r>
    <s v="None"/>
    <x v="21"/>
    <x v="241"/>
    <s v="TRC"/>
    <n v="0"/>
    <n v="0"/>
    <n v="0"/>
  </r>
  <r>
    <s v="None"/>
    <x v="21"/>
    <x v="242"/>
    <s v="TRC"/>
    <n v="0"/>
    <n v="0"/>
    <n v="0"/>
  </r>
  <r>
    <s v="None"/>
    <x v="21"/>
    <x v="243"/>
    <s v="TRC"/>
    <n v="0"/>
    <n v="0"/>
    <n v="0"/>
  </r>
  <r>
    <s v="None"/>
    <x v="21"/>
    <x v="244"/>
    <s v="TRC"/>
    <n v="0"/>
    <n v="0"/>
    <n v="0"/>
  </r>
  <r>
    <s v="None"/>
    <x v="21"/>
    <x v="245"/>
    <s v="TRC"/>
    <n v="0"/>
    <n v="0"/>
    <n v="0"/>
  </r>
  <r>
    <s v="None"/>
    <x v="21"/>
    <x v="246"/>
    <s v="TRC"/>
    <n v="69.692999999999998"/>
    <n v="69.692999999999998"/>
    <n v="69.692999999999998"/>
  </r>
  <r>
    <s v="None"/>
    <x v="21"/>
    <x v="247"/>
    <s v="TRC"/>
    <n v="69.692999999999998"/>
    <n v="69.692999999999998"/>
    <n v="69.692999999999998"/>
  </r>
  <r>
    <s v="None"/>
    <x v="21"/>
    <x v="248"/>
    <s v="TRC"/>
    <n v="0"/>
    <n v="0"/>
    <n v="0"/>
  </r>
  <r>
    <s v="None"/>
    <x v="21"/>
    <x v="249"/>
    <s v="TRC"/>
    <n v="0"/>
    <n v="0"/>
    <n v="0"/>
  </r>
  <r>
    <s v="None"/>
    <x v="21"/>
    <x v="250"/>
    <s v="TRC"/>
    <n v="0"/>
    <n v="0"/>
    <n v="0"/>
  </r>
  <r>
    <s v="None"/>
    <x v="21"/>
    <x v="251"/>
    <s v="TRC"/>
    <n v="0"/>
    <n v="0"/>
    <n v="0"/>
  </r>
  <r>
    <s v="None"/>
    <x v="21"/>
    <x v="252"/>
    <s v="TRC"/>
    <n v="0"/>
    <n v="0"/>
    <n v="0"/>
  </r>
  <r>
    <s v="None"/>
    <x v="21"/>
    <x v="253"/>
    <s v="TRC"/>
    <n v="0"/>
    <n v="0"/>
    <n v="0"/>
  </r>
  <r>
    <s v="None"/>
    <x v="21"/>
    <x v="254"/>
    <s v="TRC"/>
    <n v="0"/>
    <n v="0"/>
    <n v="0"/>
  </r>
  <r>
    <s v="None"/>
    <x v="21"/>
    <x v="255"/>
    <s v="TRC"/>
    <n v="0"/>
    <n v="0"/>
    <n v="0"/>
  </r>
  <r>
    <s v="None"/>
    <x v="21"/>
    <x v="256"/>
    <s v="TRC"/>
    <n v="0"/>
    <n v="0"/>
    <n v="0"/>
  </r>
  <r>
    <s v="None"/>
    <x v="21"/>
    <x v="257"/>
    <s v="TRC"/>
    <n v="0"/>
    <n v="0"/>
    <n v="0"/>
  </r>
  <r>
    <s v="None"/>
    <x v="21"/>
    <x v="258"/>
    <s v="TRC"/>
    <n v="0"/>
    <n v="0"/>
    <n v="0"/>
  </r>
  <r>
    <s v="None"/>
    <x v="21"/>
    <x v="259"/>
    <s v="TRC"/>
    <n v="0"/>
    <n v="0"/>
    <n v="0"/>
  </r>
  <r>
    <s v="None"/>
    <x v="21"/>
    <x v="260"/>
    <s v="TRC"/>
    <n v="0"/>
    <n v="0"/>
    <n v="0"/>
  </r>
  <r>
    <s v="None"/>
    <x v="21"/>
    <x v="261"/>
    <s v="TRC"/>
    <n v="0"/>
    <n v="0"/>
    <n v="0"/>
  </r>
  <r>
    <s v="None"/>
    <x v="21"/>
    <x v="262"/>
    <s v="TRC"/>
    <n v="0"/>
    <n v="0"/>
    <n v="0"/>
  </r>
  <r>
    <s v="None"/>
    <x v="21"/>
    <x v="263"/>
    <s v="TRC"/>
    <n v="0"/>
    <n v="0"/>
    <n v="0"/>
  </r>
  <r>
    <s v="None"/>
    <x v="21"/>
    <x v="264"/>
    <s v="TRC"/>
    <n v="0"/>
    <n v="0"/>
    <n v="0"/>
  </r>
  <r>
    <s v="None"/>
    <x v="21"/>
    <x v="265"/>
    <s v="TRC"/>
    <n v="0"/>
    <n v="0"/>
    <n v="0"/>
  </r>
  <r>
    <s v="None"/>
    <x v="21"/>
    <x v="266"/>
    <s v="TRC"/>
    <n v="0"/>
    <n v="0"/>
    <n v="0"/>
  </r>
  <r>
    <s v="None"/>
    <x v="21"/>
    <x v="267"/>
    <s v="TRC"/>
    <n v="0"/>
    <n v="0"/>
    <n v="0"/>
  </r>
  <r>
    <s v="None"/>
    <x v="21"/>
    <x v="268"/>
    <s v="TRC"/>
    <n v="0"/>
    <n v="0"/>
    <n v="0"/>
  </r>
  <r>
    <s v="None"/>
    <x v="21"/>
    <x v="269"/>
    <s v="TRC"/>
    <n v="0"/>
    <n v="0"/>
    <n v="0"/>
  </r>
  <r>
    <s v="None"/>
    <x v="21"/>
    <x v="270"/>
    <s v="TRC"/>
    <n v="0"/>
    <n v="0"/>
    <n v="0"/>
  </r>
  <r>
    <s v="None"/>
    <x v="21"/>
    <x v="271"/>
    <s v="TRC"/>
    <n v="0"/>
    <n v="0"/>
    <n v="0"/>
  </r>
  <r>
    <s v="None"/>
    <x v="21"/>
    <x v="272"/>
    <s v="TRC"/>
    <n v="0"/>
    <n v="0"/>
    <n v="0"/>
  </r>
  <r>
    <s v="None"/>
    <x v="21"/>
    <x v="273"/>
    <s v="TRC"/>
    <n v="0"/>
    <n v="0"/>
    <n v="0"/>
  </r>
  <r>
    <s v="None"/>
    <x v="21"/>
    <x v="274"/>
    <s v="TRC"/>
    <n v="0"/>
    <n v="0"/>
    <n v="0"/>
  </r>
  <r>
    <s v="None"/>
    <x v="21"/>
    <x v="275"/>
    <s v="TRC"/>
    <n v="0"/>
    <n v="0"/>
    <n v="0"/>
  </r>
  <r>
    <s v="None"/>
    <x v="21"/>
    <x v="276"/>
    <s v="TRC"/>
    <n v="0"/>
    <n v="0"/>
    <n v="0"/>
  </r>
  <r>
    <s v="None"/>
    <x v="21"/>
    <x v="277"/>
    <s v="TRC"/>
    <n v="0"/>
    <n v="0"/>
    <n v="0"/>
  </r>
  <r>
    <s v="None"/>
    <x v="21"/>
    <x v="278"/>
    <s v="TRC"/>
    <n v="0"/>
    <n v="0"/>
    <n v="0"/>
  </r>
  <r>
    <s v="None"/>
    <x v="21"/>
    <x v="279"/>
    <s v="TRC"/>
    <n v="0"/>
    <n v="0"/>
    <n v="0"/>
  </r>
  <r>
    <s v="None"/>
    <x v="21"/>
    <x v="280"/>
    <s v="TRC"/>
    <n v="0"/>
    <n v="0"/>
    <n v="0"/>
  </r>
  <r>
    <s v="None"/>
    <x v="21"/>
    <x v="281"/>
    <s v="TRC"/>
    <n v="0"/>
    <n v="0"/>
    <n v="0"/>
  </r>
  <r>
    <s v="None"/>
    <x v="21"/>
    <x v="282"/>
    <s v="TRC"/>
    <n v="0"/>
    <n v="0"/>
    <n v="0"/>
  </r>
  <r>
    <s v="None"/>
    <x v="21"/>
    <x v="283"/>
    <s v="TRC"/>
    <n v="0"/>
    <n v="0"/>
    <n v="0"/>
  </r>
  <r>
    <s v="None"/>
    <x v="21"/>
    <x v="284"/>
    <s v="TRC"/>
    <n v="0"/>
    <n v="0"/>
    <n v="0"/>
  </r>
  <r>
    <s v="None"/>
    <x v="21"/>
    <x v="285"/>
    <s v="TRC"/>
    <n v="0"/>
    <n v="0"/>
    <n v="0"/>
  </r>
  <r>
    <s v="None"/>
    <x v="21"/>
    <x v="286"/>
    <s v="TRC"/>
    <n v="0"/>
    <n v="0"/>
    <n v="0"/>
  </r>
  <r>
    <s v="None"/>
    <x v="21"/>
    <x v="287"/>
    <s v="TRC"/>
    <n v="0"/>
    <n v="0"/>
    <n v="0"/>
  </r>
  <r>
    <s v="None"/>
    <x v="21"/>
    <x v="288"/>
    <s v="TRC"/>
    <n v="0"/>
    <n v="0"/>
    <n v="0"/>
  </r>
  <r>
    <s v="None"/>
    <x v="21"/>
    <x v="289"/>
    <s v="TRC"/>
    <n v="0"/>
    <n v="0"/>
    <n v="0"/>
  </r>
  <r>
    <s v="None"/>
    <x v="21"/>
    <x v="290"/>
    <s v="TRC"/>
    <n v="0"/>
    <n v="0"/>
    <n v="0"/>
  </r>
  <r>
    <s v="None"/>
    <x v="21"/>
    <x v="291"/>
    <s v="TRC"/>
    <n v="11500"/>
    <n v="11500"/>
    <n v="11500"/>
  </r>
  <r>
    <s v="None"/>
    <x v="21"/>
    <x v="292"/>
    <s v="TRC"/>
    <n v="0"/>
    <n v="0"/>
    <n v="0"/>
  </r>
  <r>
    <s v="None"/>
    <x v="21"/>
    <x v="293"/>
    <s v="TRC"/>
    <n v="0"/>
    <n v="0"/>
    <n v="0"/>
  </r>
  <r>
    <s v="None"/>
    <x v="21"/>
    <x v="294"/>
    <s v="TRC"/>
    <n v="0"/>
    <n v="0"/>
    <n v="0"/>
  </r>
  <r>
    <s v="None"/>
    <x v="22"/>
    <x v="0"/>
    <s v="TRC"/>
    <n v="1281.4024942824733"/>
    <n v="1337.0983935667316"/>
    <n v="1392.9144431718937"/>
  </r>
  <r>
    <s v="None"/>
    <x v="22"/>
    <x v="1"/>
    <s v="TRC"/>
    <n v="18.174689018725321"/>
    <n v="17.566537225248755"/>
    <n v="17.596544233138857"/>
  </r>
  <r>
    <s v="None"/>
    <x v="22"/>
    <x v="2"/>
    <s v="TRC"/>
    <n v="18.174689018725321"/>
    <n v="17.566537225248755"/>
    <n v="17.596544233138857"/>
  </r>
  <r>
    <s v="None"/>
    <x v="22"/>
    <x v="3"/>
    <s v="TRC"/>
    <n v="32.610605014389577"/>
    <n v="31.766210459304155"/>
    <n v="31.969867748552566"/>
  </r>
  <r>
    <s v="None"/>
    <x v="22"/>
    <x v="4"/>
    <s v="TRC"/>
    <n v="32.610605014389577"/>
    <n v="31.766210459304155"/>
    <n v="31.969867748552566"/>
  </r>
  <r>
    <s v="None"/>
    <x v="22"/>
    <x v="5"/>
    <s v="TRC"/>
    <n v="16.990064831118364"/>
    <n v="16.040406267661346"/>
    <n v="15.875753093396742"/>
  </r>
  <r>
    <s v="None"/>
    <x v="22"/>
    <x v="6"/>
    <s v="TRC"/>
    <n v="16.990064831118364"/>
    <n v="16.040406267661346"/>
    <n v="15.875753093396742"/>
  </r>
  <r>
    <s v="None"/>
    <x v="22"/>
    <x v="7"/>
    <s v="TRC"/>
    <n v="10.802123685203306"/>
    <n v="9.1727133539306287"/>
    <n v="7.4210150800667298"/>
  </r>
  <r>
    <s v="None"/>
    <x v="22"/>
    <x v="8"/>
    <s v="TRC"/>
    <n v="10.802123685203306"/>
    <n v="9.1727133539306287"/>
    <n v="7.4210150800667298"/>
  </r>
  <r>
    <s v="None"/>
    <x v="22"/>
    <x v="9"/>
    <s v="TRC"/>
    <n v="9.0305197486328979"/>
    <n v="7.3168447101073228"/>
    <n v="5.4719191021921283"/>
  </r>
  <r>
    <s v="None"/>
    <x v="22"/>
    <x v="10"/>
    <s v="TRC"/>
    <n v="9.0305197486328979"/>
    <n v="7.3168447101073228"/>
    <n v="5.4719191021921283"/>
  </r>
  <r>
    <s v="None"/>
    <x v="22"/>
    <x v="11"/>
    <s v="TRC"/>
    <n v="7.6622591806582143"/>
    <n v="6.2082318752425767"/>
    <n v="4.6428404503448366"/>
  </r>
  <r>
    <s v="None"/>
    <x v="22"/>
    <x v="12"/>
    <s v="TRC"/>
    <n v="7.6622591806582143"/>
    <n v="6.2082318752425767"/>
    <n v="4.6428404503448366"/>
  </r>
  <r>
    <s v="None"/>
    <x v="22"/>
    <x v="13"/>
    <s v="TRC"/>
    <n v="14.849677430989182"/>
    <n v="12.930037600298951"/>
    <n v="10.862660892260655"/>
  </r>
  <r>
    <s v="None"/>
    <x v="22"/>
    <x v="14"/>
    <s v="TRC"/>
    <n v="14.849677430989182"/>
    <n v="12.930037600298951"/>
    <n v="10.862660892260655"/>
  </r>
  <r>
    <s v="None"/>
    <x v="22"/>
    <x v="15"/>
    <s v="TRC"/>
    <n v="43.832273999032502"/>
    <n v="43.43854287083974"/>
    <n v="44.125712022792655"/>
  </r>
  <r>
    <s v="None"/>
    <x v="22"/>
    <x v="16"/>
    <s v="TRC"/>
    <n v="43.832273999032502"/>
    <n v="43.43854287083974"/>
    <n v="44.125712022792655"/>
  </r>
  <r>
    <s v="None"/>
    <x v="22"/>
    <x v="17"/>
    <s v="TRC"/>
    <n v="7.8464905187569638"/>
    <n v="7.1762757316869612"/>
    <n v="6.9336095960368231"/>
  </r>
  <r>
    <s v="None"/>
    <x v="22"/>
    <x v="18"/>
    <s v="TRC"/>
    <n v="7.8464905187569638"/>
    <n v="7.1762757316869612"/>
    <n v="6.9336095960368231"/>
  </r>
  <r>
    <s v="None"/>
    <x v="22"/>
    <x v="19"/>
    <s v="TRC"/>
    <n v="20.154983545427015"/>
    <n v="19.626360591990327"/>
    <n v="19.741693222710644"/>
  </r>
  <r>
    <s v="None"/>
    <x v="22"/>
    <x v="20"/>
    <s v="TRC"/>
    <n v="20.154983545427015"/>
    <n v="19.626360591990327"/>
    <n v="19.741693222710644"/>
  </r>
  <r>
    <s v="None"/>
    <x v="22"/>
    <x v="21"/>
    <s v="TRC"/>
    <n v="44.492372174599737"/>
    <n v="44.125150659753608"/>
    <n v="44.84076168598326"/>
  </r>
  <r>
    <s v="None"/>
    <x v="22"/>
    <x v="22"/>
    <s v="TRC"/>
    <n v="44.492372174599737"/>
    <n v="44.125150659753608"/>
    <n v="44.84076168598326"/>
  </r>
  <r>
    <s v="None"/>
    <x v="22"/>
    <x v="23"/>
    <s v="TRC"/>
    <n v="8.5065886943241953"/>
    <n v="7.8628835206008212"/>
    <n v="7.6486592592274159"/>
  </r>
  <r>
    <s v="None"/>
    <x v="22"/>
    <x v="24"/>
    <s v="TRC"/>
    <n v="8.5065886943241953"/>
    <n v="7.8628835206008212"/>
    <n v="7.6486592592274159"/>
  </r>
  <r>
    <s v="None"/>
    <x v="22"/>
    <x v="25"/>
    <s v="TRC"/>
    <n v="20.815081720994243"/>
    <n v="20.312968380904181"/>
    <n v="20.456742885901235"/>
  </r>
  <r>
    <s v="None"/>
    <x v="22"/>
    <x v="26"/>
    <s v="TRC"/>
    <n v="20.815081720994243"/>
    <n v="20.312968380904181"/>
    <n v="20.456742885901235"/>
  </r>
  <r>
    <s v="None"/>
    <x v="22"/>
    <x v="27"/>
    <s v="TRC"/>
    <n v="909.37468911206952"/>
    <n v="950.41373675238049"/>
    <n v="996.21936156653612"/>
  </r>
  <r>
    <s v="None"/>
    <x v="22"/>
    <x v="28"/>
    <s v="TRC"/>
    <n v="832.03069281388798"/>
    <n v="867.67311706648866"/>
    <n v="907.80559472576272"/>
  </r>
  <r>
    <s v="None"/>
    <x v="22"/>
    <x v="29"/>
    <s v="TRC"/>
    <n v="14.611756777627933"/>
    <n v="16.401422637689006"/>
    <n v="18.195015714201059"/>
  </r>
  <r>
    <s v="None"/>
    <x v="22"/>
    <x v="30"/>
    <s v="TRC"/>
    <n v="7168.1232684132592"/>
    <n v="7315.9476004385833"/>
    <n v="7493.5446986873576"/>
  </r>
  <r>
    <s v="None"/>
    <x v="22"/>
    <x v="31"/>
    <s v="TRC"/>
    <n v="1692.6034903786494"/>
    <n v="1752.9085545731455"/>
    <n v="1822.8875961519514"/>
  </r>
  <r>
    <s v="None"/>
    <x v="22"/>
    <x v="32"/>
    <s v="TRC"/>
    <n v="2530.5474408867758"/>
    <n v="2616.7936816189572"/>
    <n v="2722.0092217014171"/>
  </r>
  <r>
    <s v="None"/>
    <x v="22"/>
    <x v="33"/>
    <s v="TRC"/>
    <n v="2924.0549161741069"/>
    <n v="3023.634836607519"/>
    <n v="3145.1464678648072"/>
  </r>
  <r>
    <s v="None"/>
    <x v="22"/>
    <x v="34"/>
    <s v="TRC"/>
    <n v="184.7201974679258"/>
    <n v="195.85616727662148"/>
    <n v="207.77106611251216"/>
  </r>
  <r>
    <s v="None"/>
    <x v="22"/>
    <x v="35"/>
    <s v="TRC"/>
    <n v="103.48887891963072"/>
    <n v="109.88634374152591"/>
    <n v="116.72020140514765"/>
  </r>
  <r>
    <s v="None"/>
    <x v="22"/>
    <x v="36"/>
    <s v="TRC"/>
    <n v="100.97171314627087"/>
    <n v="107.19837800237573"/>
    <n v="114.20876838326372"/>
  </r>
  <r>
    <s v="None"/>
    <x v="22"/>
    <x v="37"/>
    <s v="TRC"/>
    <n v="228.30052752578553"/>
    <n v="238.291883860018"/>
    <n v="250.07628657912602"/>
  </r>
  <r>
    <s v="None"/>
    <x v="22"/>
    <x v="38"/>
    <s v="TRC"/>
    <n v="154.69323437681734"/>
    <n v="161.64209009721387"/>
    <n v="168.55730621517949"/>
  </r>
  <r>
    <s v="None"/>
    <x v="22"/>
    <x v="39"/>
    <s v="TRC"/>
    <n v="155.49117009864315"/>
    <n v="162.29609387222843"/>
    <n v="170.32222761605348"/>
  </r>
  <r>
    <s v="None"/>
    <x v="22"/>
    <x v="40"/>
    <s v="TRC"/>
    <n v="14658.702989533071"/>
    <n v="15162.529487973654"/>
    <n v="15721.76036480284"/>
  </r>
  <r>
    <s v="None"/>
    <x v="22"/>
    <x v="41"/>
    <s v="TRC"/>
    <n v="14999.603059057099"/>
    <n v="15515.14645281025"/>
    <n v="16087.382698868023"/>
  </r>
  <r>
    <s v="None"/>
    <x v="22"/>
    <x v="42"/>
    <s v="TRC"/>
    <n v="29317.405979066141"/>
    <n v="30325.058975947308"/>
    <n v="31443.52072960568"/>
  </r>
  <r>
    <s v="None"/>
    <x v="22"/>
    <x v="43"/>
    <s v="TRC"/>
    <n v="1371219.3320064445"/>
    <n v="1431121.8873469466"/>
    <n v="1498313.6036636452"/>
  </r>
  <r>
    <s v="None"/>
    <x v="22"/>
    <x v="44"/>
    <s v="TRC"/>
    <n v="1447148.7295579091"/>
    <n v="1500445.7866876121"/>
    <n v="1562606.4346969854"/>
  </r>
  <r>
    <s v="None"/>
    <x v="22"/>
    <x v="45"/>
    <s v="TRC"/>
    <n v="493.73080700080698"/>
    <n v="514.44938325086082"/>
    <n v="538.19749327224486"/>
  </r>
  <r>
    <s v="None"/>
    <x v="22"/>
    <x v="46"/>
    <s v="TRC"/>
    <n v="31985.991173653885"/>
    <n v="33154.932588400668"/>
    <n v="34510.094900711585"/>
  </r>
  <r>
    <s v="None"/>
    <x v="22"/>
    <x v="47"/>
    <s v="TRC"/>
    <n v="140.595408867077"/>
    <n v="149.28672132245316"/>
    <n v="158.57089777104017"/>
  </r>
  <r>
    <s v="None"/>
    <x v="22"/>
    <x v="48"/>
    <s v="TRC"/>
    <n v="49.129994176599396"/>
    <n v="52.16710707922153"/>
    <n v="55.411391786162724"/>
  </r>
  <r>
    <s v="None"/>
    <x v="22"/>
    <x v="49"/>
    <s v="TRC"/>
    <n v="41.727599456209759"/>
    <n v="34.617814766770728"/>
    <n v="27.252930144097512"/>
  </r>
  <r>
    <s v="None"/>
    <x v="22"/>
    <x v="50"/>
    <s v="TRC"/>
    <n v="121.37223279735721"/>
    <n v="125.34727679959545"/>
    <n v="129.66452210220825"/>
  </r>
  <r>
    <s v="None"/>
    <x v="22"/>
    <x v="51"/>
    <s v="TRC"/>
    <n v="451.66091610068258"/>
    <n v="472.27680305151569"/>
    <n v="499.71400088623932"/>
  </r>
  <r>
    <s v="None"/>
    <x v="22"/>
    <x v="52"/>
    <s v="TRC"/>
    <n v="451.66091610068258"/>
    <n v="472.27680305151569"/>
    <n v="499.71400088623932"/>
  </r>
  <r>
    <s v="None"/>
    <x v="22"/>
    <x v="53"/>
    <s v="TRC"/>
    <n v="13.448329330402839"/>
    <n v="14.04760668378681"/>
    <n v="14.725679070463235"/>
  </r>
  <r>
    <s v="None"/>
    <x v="22"/>
    <x v="54"/>
    <s v="TRC"/>
    <n v="112.92282922201883"/>
    <n v="118.66576963845884"/>
    <n v="124.98194767997344"/>
  </r>
  <r>
    <s v="None"/>
    <x v="22"/>
    <x v="55"/>
    <s v="TRC"/>
    <n v="7011.9284808569264"/>
    <n v="7341.232599677538"/>
    <n v="7664.9221640413007"/>
  </r>
  <r>
    <s v="None"/>
    <x v="22"/>
    <x v="56"/>
    <s v="TRC"/>
    <n v="1126.0044409094362"/>
    <n v="1179.5706827480467"/>
    <n v="1239.4356316004794"/>
  </r>
  <r>
    <s v="None"/>
    <x v="22"/>
    <x v="57"/>
    <s v="TRC"/>
    <n v="210.74584059401369"/>
    <n v="220.66591187375312"/>
    <n v="231.46174393996074"/>
  </r>
  <r>
    <s v="None"/>
    <x v="22"/>
    <x v="58"/>
    <s v="TRC"/>
    <n v="491.98821166996436"/>
    <n v="516.80750855368206"/>
    <n v="543.44487129072888"/>
  </r>
  <r>
    <s v="None"/>
    <x v="22"/>
    <x v="59"/>
    <s v="TRC"/>
    <n v="172.65176012937408"/>
    <n v="178.31667622634416"/>
    <n v="185.03468443134949"/>
  </r>
  <r>
    <s v="None"/>
    <x v="22"/>
    <x v="60"/>
    <s v="TRC"/>
    <n v="1371.4664794759772"/>
    <n v="1427.4629127706357"/>
    <n v="1488.4265473957719"/>
  </r>
  <r>
    <s v="None"/>
    <x v="22"/>
    <x v="61"/>
    <s v="TRC"/>
    <n v="1042.3145244017426"/>
    <n v="1084.8718137056831"/>
    <n v="1131.2041760207865"/>
  </r>
  <r>
    <s v="None"/>
    <x v="22"/>
    <x v="62"/>
    <s v="TRC"/>
    <n v="1042.3145244017426"/>
    <n v="1084.8718137056831"/>
    <n v="1131.2041760207865"/>
  </r>
  <r>
    <s v="None"/>
    <x v="22"/>
    <x v="63"/>
    <s v="TRC"/>
    <n v="2312.0916409747015"/>
    <n v="2403.3326669440394"/>
    <n v="2509.3195949310971"/>
  </r>
  <r>
    <s v="None"/>
    <x v="22"/>
    <x v="64"/>
    <s v="TRC"/>
    <n v="350.46643566165386"/>
    <n v="367.23940245298189"/>
    <n v="385.78468051516052"/>
  </r>
  <r>
    <s v="None"/>
    <x v="22"/>
    <x v="65"/>
    <s v="TRC"/>
    <n v="1074.7637360290719"/>
    <n v="1126.2008341891446"/>
    <n v="1183.073020246492"/>
  </r>
  <r>
    <s v="None"/>
    <x v="22"/>
    <x v="66"/>
    <s v="TRC"/>
    <n v="194.22016796200893"/>
    <n v="201.86131935909816"/>
    <n v="210.59075416494335"/>
  </r>
  <r>
    <s v="None"/>
    <x v="22"/>
    <x v="67"/>
    <s v="TRC"/>
    <n v="232.00411860151132"/>
    <n v="242.15752533753479"/>
    <n v="254.1330554544403"/>
  </r>
  <r>
    <s v="None"/>
    <x v="22"/>
    <x v="68"/>
    <s v="TRC"/>
    <n v="54.920584161013984"/>
    <n v="57.320610923730797"/>
    <n v="59.722037155323086"/>
  </r>
  <r>
    <s v="None"/>
    <x v="22"/>
    <x v="69"/>
    <s v="TRC"/>
    <n v="5895.5230841606281"/>
    <n v="6151.788912960682"/>
    <n v="6408.6029023806195"/>
  </r>
  <r>
    <s v="None"/>
    <x v="22"/>
    <x v="70"/>
    <s v="TRC"/>
    <n v="4815.7531042905866"/>
    <n v="5309.3206724747852"/>
    <n v="5799.5938050880177"/>
  </r>
  <r>
    <s v="None"/>
    <x v="22"/>
    <x v="71"/>
    <s v="TRC"/>
    <n v="1793.5616380724939"/>
    <n v="1871.5116375357798"/>
    <n v="1949.631546519435"/>
  </r>
  <r>
    <s v="None"/>
    <x v="22"/>
    <x v="72"/>
    <s v="TRC"/>
    <n v="1780.9360426619714"/>
    <n v="2078.5858417833169"/>
    <n v="2373.5048203754395"/>
  </r>
  <r>
    <s v="None"/>
    <x v="22"/>
    <x v="73"/>
    <s v="TRC"/>
    <n v="3791.3499300221047"/>
    <n v="3591.6671334044859"/>
    <n v="4056.4886015119773"/>
  </r>
  <r>
    <s v="None"/>
    <x v="22"/>
    <x v="74"/>
    <s v="TRC"/>
    <n v="1128.2958983123262"/>
    <n v="1494.5097187357187"/>
    <n v="1856.6579601720441"/>
  </r>
  <r>
    <s v="None"/>
    <x v="22"/>
    <x v="75"/>
    <s v="TRC"/>
    <n v="9225.9227746352335"/>
    <n v="9627.0234232518269"/>
    <n v="10028.964136618994"/>
  </r>
  <r>
    <s v="None"/>
    <x v="22"/>
    <x v="76"/>
    <s v="TRC"/>
    <n v="-7116.8213599360643"/>
    <n v="-6876.7471615641334"/>
    <n v="-6644.5449281408546"/>
  </r>
  <r>
    <s v="None"/>
    <x v="22"/>
    <x v="77"/>
    <s v="TRC"/>
    <n v="8149.3752927124988"/>
    <n v="8453.21829940303"/>
    <n v="8804.1251430075226"/>
  </r>
  <r>
    <s v="None"/>
    <x v="22"/>
    <x v="78"/>
    <s v="TRC"/>
    <n v="297758.10270837951"/>
    <n v="324070.49266198918"/>
    <n v="353061.6279501298"/>
  </r>
  <r>
    <s v="None"/>
    <x v="22"/>
    <x v="79"/>
    <s v="TRC"/>
    <n v="100.34013345519016"/>
    <n v="104.05909571439187"/>
    <n v="107.95053609316069"/>
  </r>
  <r>
    <s v="None"/>
    <x v="22"/>
    <x v="80"/>
    <s v="TRC"/>
    <n v="3116.7482441189059"/>
    <n v="3304.6433136542223"/>
    <n v="3505.6811023457631"/>
  </r>
  <r>
    <s v="None"/>
    <x v="22"/>
    <x v="81"/>
    <s v="TRC"/>
    <n v="3480.4004315003222"/>
    <n v="3695.5514656894516"/>
    <n v="3925.3786839333748"/>
  </r>
  <r>
    <s v="None"/>
    <x v="22"/>
    <x v="82"/>
    <s v="TRC"/>
    <n v="1094.3010111856127"/>
    <n v="1123.331905896712"/>
    <n v="1161.2369884531038"/>
  </r>
  <r>
    <s v="None"/>
    <x v="22"/>
    <x v="83"/>
    <s v="TRC"/>
    <n v="1946.5341143963001"/>
    <n v="2039.951552085286"/>
    <n v="2144.1786497315652"/>
  </r>
  <r>
    <s v="None"/>
    <x v="22"/>
    <x v="84"/>
    <s v="TRC"/>
    <n v="96.93141392110816"/>
    <n v="104.37598259747305"/>
    <n v="109.35230348476503"/>
  </r>
  <r>
    <s v="None"/>
    <x v="22"/>
    <x v="85"/>
    <s v="TRC"/>
    <n v="99.992407732810108"/>
    <n v="104.37599224838551"/>
    <n v="109.35231332869574"/>
  </r>
  <r>
    <s v="None"/>
    <x v="22"/>
    <x v="86"/>
    <s v="TRC"/>
    <n v="1229.2875715763862"/>
    <n v="1277.3968648619709"/>
    <n v="1332.0970734771468"/>
  </r>
  <r>
    <s v="None"/>
    <x v="22"/>
    <x v="87"/>
    <s v="TRC"/>
    <n v="1257.875654636302"/>
    <n v="1307.1037686959701"/>
    <n v="1363.0760751859175"/>
  </r>
  <r>
    <s v="None"/>
    <x v="22"/>
    <x v="88"/>
    <s v="TRC"/>
    <n v="3876.7732769535924"/>
    <n v="4028.4943444199344"/>
    <n v="4201.0010156873941"/>
  </r>
  <r>
    <s v="None"/>
    <x v="22"/>
    <x v="89"/>
    <s v="TRC"/>
    <n v="3966.9307950222801"/>
    <n v="4122.1802594064447"/>
    <n v="4298.6987137266351"/>
  </r>
  <r>
    <s v="None"/>
    <x v="22"/>
    <x v="90"/>
    <s v="TRC"/>
    <n v="66.004471172810909"/>
    <n v="68.944210743580271"/>
    <n v="72.134848838151768"/>
  </r>
  <r>
    <s v="None"/>
    <x v="22"/>
    <x v="91"/>
    <s v="TRC"/>
    <n v="67.539458874504191"/>
    <n v="70.547564481803093"/>
    <n v="73.812403462294839"/>
  </r>
  <r>
    <s v="None"/>
    <x v="22"/>
    <x v="92"/>
    <s v="TRC"/>
    <n v="598.88501704047508"/>
    <n v="638.784620806985"/>
    <n v="684.74674778290739"/>
  </r>
  <r>
    <s v="None"/>
    <x v="22"/>
    <x v="93"/>
    <s v="TRC"/>
    <n v="598.88501704047508"/>
    <n v="638.784620806985"/>
    <n v="684.74674778290739"/>
  </r>
  <r>
    <s v="None"/>
    <x v="22"/>
    <x v="94"/>
    <s v="TRC"/>
    <n v="449.16376278035636"/>
    <n v="479.08846560523887"/>
    <n v="513.56006083718057"/>
  </r>
  <r>
    <s v="None"/>
    <x v="22"/>
    <x v="95"/>
    <s v="TRC"/>
    <n v="367.20342202018088"/>
    <n v="384.72406698502823"/>
    <n v="404.63385077930053"/>
  </r>
  <r>
    <s v="None"/>
    <x v="22"/>
    <x v="96"/>
    <s v="TRC"/>
    <n v="239.65723637029774"/>
    <n v="255.14702976708026"/>
    <n v="272.83564354220783"/>
  </r>
  <r>
    <s v="None"/>
    <x v="22"/>
    <x v="97"/>
    <s v="TRC"/>
    <n v="586.64722262449004"/>
    <n v="609.10096005826495"/>
    <n v="634.35129456598997"/>
  </r>
  <r>
    <s v="None"/>
    <x v="22"/>
    <x v="98"/>
    <s v="TRC"/>
    <n v="53.127919299797597"/>
    <n v="47.482559575629367"/>
    <n v="41.437179795486919"/>
  </r>
  <r>
    <s v="None"/>
    <x v="22"/>
    <x v="99"/>
    <s v="TRC"/>
    <n v="3605.7499561272853"/>
    <n v="3788.0648901455997"/>
    <n v="3964.1749675563156"/>
  </r>
  <r>
    <s v="None"/>
    <x v="22"/>
    <x v="100"/>
    <s v="TRC"/>
    <n v="617.3104755975736"/>
    <n v="648.53194676123996"/>
    <n v="678.68887415492304"/>
  </r>
  <r>
    <s v="None"/>
    <x v="22"/>
    <x v="101"/>
    <s v="TRC"/>
    <n v="631.66653316961026"/>
    <n v="663.61408505801307"/>
    <n v="694.47233634457245"/>
  </r>
  <r>
    <s v="None"/>
    <x v="22"/>
    <x v="102"/>
    <s v="TRC"/>
    <n v="71569.75455890056"/>
    <n v="73727.608730690816"/>
    <n v="76195.363501783446"/>
  </r>
  <r>
    <s v="None"/>
    <x v="22"/>
    <x v="103"/>
    <s v="TRC"/>
    <n v="73234.167455619172"/>
    <n v="75442.204282567342"/>
    <n v="77967.348699499344"/>
  </r>
  <r>
    <s v="None"/>
    <x v="22"/>
    <x v="104"/>
    <s v="TRC"/>
    <n v="34397.661278787644"/>
    <n v="35068.567431504343"/>
    <n v="35906.317272286447"/>
  </r>
  <r>
    <s v="None"/>
    <x v="22"/>
    <x v="105"/>
    <s v="TRC"/>
    <n v="2750.8262980984268"/>
    <n v="2811.0385445617821"/>
    <n v="2894.6300965146638"/>
  </r>
  <r>
    <s v="None"/>
    <x v="22"/>
    <x v="106"/>
    <s v="TRC"/>
    <n v="438.65052490000227"/>
    <n v="458.31377101417064"/>
    <n v="477.86207607731262"/>
  </r>
  <r>
    <s v="None"/>
    <x v="22"/>
    <x v="107"/>
    <s v="TRC"/>
    <n v="2492.5262342092506"/>
    <n v="2587.792020850859"/>
    <n v="2699.2537060884983"/>
  </r>
  <r>
    <s v="None"/>
    <x v="22"/>
    <x v="108"/>
    <s v="TRC"/>
    <n v="1071.115926734464"/>
    <n v="1104.6660017818199"/>
    <n v="1145.8413907141598"/>
  </r>
  <r>
    <s v="None"/>
    <x v="22"/>
    <x v="109"/>
    <s v="TRC"/>
    <n v="1071.115926734464"/>
    <n v="1104.6660017818199"/>
    <n v="1145.8413907141598"/>
  </r>
  <r>
    <s v="None"/>
    <x v="22"/>
    <x v="110"/>
    <s v="TRC"/>
    <n v="814.04810431819283"/>
    <n v="839.54616135418314"/>
    <n v="870.83945694276133"/>
  </r>
  <r>
    <s v="None"/>
    <x v="22"/>
    <x v="111"/>
    <s v="TRC"/>
    <n v="2550.4919605862096"/>
    <n v="2647.9732306380884"/>
    <n v="2762.0270480905565"/>
  </r>
  <r>
    <s v="None"/>
    <x v="22"/>
    <x v="112"/>
    <s v="TRC"/>
    <n v="15478.939755906704"/>
    <n v="16044.703954705239"/>
    <n v="16700.580393336426"/>
  </r>
  <r>
    <s v="None"/>
    <x v="22"/>
    <x v="113"/>
    <s v="TRC"/>
    <n v="15838.915099067321"/>
    <n v="16417.836604814664"/>
    <n v="17088.965983879134"/>
  </r>
  <r>
    <s v="None"/>
    <x v="22"/>
    <x v="114"/>
    <s v="TRC"/>
    <n v="84.170954854632981"/>
    <n v="89.374226243107714"/>
    <n v="94.932430476186752"/>
  </r>
  <r>
    <s v="None"/>
    <x v="22"/>
    <x v="115"/>
    <s v="TRC"/>
    <n v="623.7626089764783"/>
    <n v="648.32287053608388"/>
    <n v="675.27686299503318"/>
  </r>
  <r>
    <s v="None"/>
    <x v="22"/>
    <x v="116"/>
    <s v="TRC"/>
    <n v="638.26871616197764"/>
    <n v="663.40014659506255"/>
    <n v="690.98097608794092"/>
  </r>
  <r>
    <s v="None"/>
    <x v="22"/>
    <x v="117"/>
    <s v="TRC"/>
    <n v="1489.2936710446147"/>
    <n v="1547.9336753884791"/>
    <n v="1612.2889442051953"/>
  </r>
  <r>
    <s v="None"/>
    <x v="22"/>
    <x v="118"/>
    <s v="TRC"/>
    <n v="3077.4717863164587"/>
    <n v="3203.590800041206"/>
    <n v="3346.7036850079057"/>
  </r>
  <r>
    <s v="None"/>
    <x v="22"/>
    <x v="119"/>
    <s v="TRC"/>
    <n v="507.76391588956955"/>
    <n v="528.57017862384282"/>
    <n v="552.18050130027302"/>
  </r>
  <r>
    <s v="None"/>
    <x v="22"/>
    <x v="120"/>
    <s v="TRC"/>
    <n v="955.80394384829083"/>
    <n v="994.99967651926568"/>
    <n v="1039.4716516415651"/>
  </r>
  <r>
    <s v="None"/>
    <x v="22"/>
    <x v="121"/>
    <s v="TRC"/>
    <n v="18272.014836789131"/>
    <n v="18940.611189986885"/>
    <n v="19715.529676758975"/>
  </r>
  <r>
    <s v="None"/>
    <x v="22"/>
    <x v="122"/>
    <s v="TRC"/>
    <n v="18696.945414388887"/>
    <n v="19381.090519986581"/>
    <n v="20174.030366916162"/>
  </r>
  <r>
    <s v="None"/>
    <x v="22"/>
    <x v="123"/>
    <s v="TRC"/>
    <n v="226.64701620219489"/>
    <n v="229.61409904343918"/>
    <n v="233.81585415560119"/>
  </r>
  <r>
    <s v="None"/>
    <x v="22"/>
    <x v="124"/>
    <s v="TRC"/>
    <n v="226.64701620219489"/>
    <n v="229.61409904343918"/>
    <n v="233.81585415560119"/>
  </r>
  <r>
    <s v="None"/>
    <x v="22"/>
    <x v="125"/>
    <s v="TRC"/>
    <n v="77.067735131236191"/>
    <n v="80.626649189364144"/>
    <n v="84.881201765698464"/>
  </r>
  <r>
    <s v="None"/>
    <x v="22"/>
    <x v="126"/>
    <s v="TRC"/>
    <n v="103.84550750734365"/>
    <n v="108.64099339922794"/>
    <n v="114.37382271818691"/>
  </r>
  <r>
    <s v="None"/>
    <x v="22"/>
    <x v="127"/>
    <s v="TRC"/>
    <n v="314.88856678074796"/>
    <n v="328.22296675227733"/>
    <n v="343.87812853225427"/>
  </r>
  <r>
    <s v="None"/>
    <x v="22"/>
    <x v="128"/>
    <s v="TRC"/>
    <n v="208.06940692815255"/>
    <n v="217.39646736696088"/>
    <n v="226.66900668938797"/>
  </r>
  <r>
    <s v="None"/>
    <x v="22"/>
    <x v="129"/>
    <s v="TRC"/>
    <n v="967.39562323857285"/>
    <n v="1010.3549523619122"/>
    <n v="1059.0216934650748"/>
  </r>
  <r>
    <s v="None"/>
    <x v="22"/>
    <x v="130"/>
    <s v="TRC"/>
    <n v="25.910855578037665"/>
    <n v="27.512610170378309"/>
    <n v="29.223625893144835"/>
  </r>
  <r>
    <s v="None"/>
    <x v="22"/>
    <x v="131"/>
    <s v="TRC"/>
    <n v="41819.238376167385"/>
    <n v="41871.688871334343"/>
    <n v="42123.123824918868"/>
  </r>
  <r>
    <s v="None"/>
    <x v="22"/>
    <x v="132"/>
    <s v="TRC"/>
    <n v="194.94428453204392"/>
    <n v="182.20685711932495"/>
    <n v="168.71928866622363"/>
  </r>
  <r>
    <s v="None"/>
    <x v="22"/>
    <x v="133"/>
    <s v="TRC"/>
    <n v="45.279015067834742"/>
    <n v="41.733333747527745"/>
    <n v="37.435926611656782"/>
  </r>
  <r>
    <s v="None"/>
    <x v="22"/>
    <x v="134"/>
    <s v="TRC"/>
    <n v="18.140715278007843"/>
    <n v="15.974134245390482"/>
    <n v="13.658105606134729"/>
  </r>
  <r>
    <s v="None"/>
    <x v="22"/>
    <x v="135"/>
    <s v="TRC"/>
    <n v="14.545782355391861"/>
    <n v="12.679714751676702"/>
    <n v="10.689961060473241"/>
  </r>
  <r>
    <s v="None"/>
    <x v="22"/>
    <x v="136"/>
    <s v="TRC"/>
    <n v="19.984762619304778"/>
    <n v="17.340288073283197"/>
    <n v="14.510986344977614"/>
  </r>
  <r>
    <s v="None"/>
    <x v="22"/>
    <x v="137"/>
    <s v="TRC"/>
    <n v="42.605423124705908"/>
    <n v="44.377942010955046"/>
    <n v="46.280447972603611"/>
  </r>
  <r>
    <s v="None"/>
    <x v="22"/>
    <x v="138"/>
    <s v="TRC"/>
    <n v="42.605423124705908"/>
    <n v="44.377942010955046"/>
    <n v="46.280447972603611"/>
  </r>
  <r>
    <s v="None"/>
    <x v="22"/>
    <x v="139"/>
    <s v="TRC"/>
    <n v="172.55752940728823"/>
    <n v="179.67285805227726"/>
    <n v="187.5320288111925"/>
  </r>
  <r>
    <s v="None"/>
    <x v="22"/>
    <x v="140"/>
    <s v="TRC"/>
    <n v="176.57049520745772"/>
    <n v="183.85129661163251"/>
    <n v="191.89323878354577"/>
  </r>
  <r>
    <s v="None"/>
    <x v="22"/>
    <x v="141"/>
    <s v="TRC"/>
    <n v="69.023011762915317"/>
    <n v="71.869143220910928"/>
    <n v="75.012811524477016"/>
  </r>
  <r>
    <s v="None"/>
    <x v="22"/>
    <x v="142"/>
    <s v="TRC"/>
    <n v="70.628198082983118"/>
    <n v="73.540518644653048"/>
    <n v="76.757295513418342"/>
  </r>
  <r>
    <s v="None"/>
    <x v="22"/>
    <x v="143"/>
    <s v="TRC"/>
    <n v="206.87886838490036"/>
    <n v="209.22914796582705"/>
    <n v="218.84717315197486"/>
  </r>
  <r>
    <s v="None"/>
    <x v="22"/>
    <x v="144"/>
    <s v="TRC"/>
    <n v="211.69000485896774"/>
    <n v="214.09494210456711"/>
    <n v="223.93664229504401"/>
  </r>
  <r>
    <s v="None"/>
    <x v="22"/>
    <x v="145"/>
    <s v="TRC"/>
    <n v="164.48275919285157"/>
    <n v="166.22008389969869"/>
    <n v="173.86103148723095"/>
  </r>
  <r>
    <s v="None"/>
    <x v="22"/>
    <x v="146"/>
    <s v="TRC"/>
    <n v="168.307939639197"/>
    <n v="170.08566724620331"/>
    <n v="177.90431128925957"/>
  </r>
  <r>
    <s v="None"/>
    <x v="22"/>
    <x v="147"/>
    <s v="TRC"/>
    <n v="273.86035369708952"/>
    <n v="276.72735883117429"/>
    <n v="289.44819975038081"/>
  </r>
  <r>
    <s v="None"/>
    <x v="22"/>
    <x v="148"/>
    <s v="TRC"/>
    <n v="280.22919913190555"/>
    <n v="283.16287880399233"/>
    <n v="296.1795532329478"/>
  </r>
  <r>
    <s v="None"/>
    <x v="22"/>
    <x v="149"/>
    <s v="TRC"/>
    <n v="113.15781330456542"/>
    <n v="103.77291133385852"/>
    <n v="93.672383143777537"/>
  </r>
  <r>
    <s v="None"/>
    <x v="22"/>
    <x v="150"/>
    <s v="TRC"/>
    <n v="384.57080133558441"/>
    <n v="401.69269074172678"/>
    <n v="420.54631994441149"/>
  </r>
  <r>
    <s v="None"/>
    <x v="22"/>
    <x v="151"/>
    <s v="TRC"/>
    <n v="393.51430834338873"/>
    <n v="411.03438122409256"/>
    <n v="430.32646691986292"/>
  </r>
  <r>
    <s v="None"/>
    <x v="22"/>
    <x v="152"/>
    <s v="TRC"/>
    <n v="40.205129230538375"/>
    <n v="41.995144941180527"/>
    <n v="43.966206176006658"/>
  </r>
  <r>
    <s v="None"/>
    <x v="22"/>
    <x v="153"/>
    <s v="TRC"/>
    <n v="41.140132235899728"/>
    <n v="42.971776218882404"/>
    <n v="44.98867608707657"/>
  </r>
  <r>
    <s v="None"/>
    <x v="22"/>
    <x v="154"/>
    <s v="TRC"/>
    <n v="73.068452253761038"/>
    <n v="76.321611240928092"/>
    <n v="79.903800789438179"/>
  </r>
  <r>
    <s v="None"/>
    <x v="22"/>
    <x v="155"/>
    <s v="TRC"/>
    <n v="74.767718585243841"/>
    <n v="78.096532432577604"/>
    <n v="81.762028714773962"/>
  </r>
  <r>
    <s v="None"/>
    <x v="22"/>
    <x v="156"/>
    <s v="TRC"/>
    <n v="131.45329209289068"/>
    <n v="137.30586519899026"/>
    <n v="143.75037845372611"/>
  </r>
  <r>
    <s v="None"/>
    <x v="22"/>
    <x v="157"/>
    <s v="TRC"/>
    <n v="134.51034539737651"/>
    <n v="140.49902485478074"/>
    <n v="147.09341051078951"/>
  </r>
  <r>
    <s v="None"/>
    <x v="22"/>
    <x v="158"/>
    <s v="TRC"/>
    <n v="24.962141104873389"/>
    <n v="26.073507380872087"/>
    <n v="27.297279312755443"/>
  </r>
  <r>
    <s v="None"/>
    <x v="22"/>
    <x v="159"/>
    <s v="TRC"/>
    <n v="25.542656014289051"/>
    <n v="26.679868017636554"/>
    <n v="27.93209976188928"/>
  </r>
  <r>
    <s v="None"/>
    <x v="22"/>
    <x v="160"/>
    <s v="TRC"/>
    <n v="42.123613114473841"/>
    <n v="43.999043705221638"/>
    <n v="46.064158840274793"/>
  </r>
  <r>
    <s v="None"/>
    <x v="22"/>
    <x v="161"/>
    <s v="TRC"/>
    <n v="43.103232024112764"/>
    <n v="45.022277279761681"/>
    <n v="47.135418348188161"/>
  </r>
  <r>
    <s v="None"/>
    <x v="22"/>
    <x v="162"/>
    <s v="TRC"/>
    <n v="384.57080133558441"/>
    <n v="401.69269074172678"/>
    <n v="420.54631994441149"/>
  </r>
  <r>
    <s v="None"/>
    <x v="22"/>
    <x v="163"/>
    <s v="TRC"/>
    <n v="393.51430834338873"/>
    <n v="411.03438122409256"/>
    <n v="430.32646691986292"/>
  </r>
  <r>
    <s v="None"/>
    <x v="22"/>
    <x v="164"/>
    <s v="TRC"/>
    <n v="236.33623791168642"/>
    <n v="246.85841721946116"/>
    <n v="258.44482934765648"/>
  </r>
  <r>
    <s v="None"/>
    <x v="22"/>
    <x v="165"/>
    <s v="TRC"/>
    <n v="211.20885446558668"/>
    <n v="251.35476358466582"/>
    <n v="263.33856387208198"/>
  </r>
  <r>
    <s v="None"/>
    <x v="22"/>
    <x v="166"/>
    <s v="TRC"/>
    <n v="240.79873319345853"/>
    <n v="251.35513419586783"/>
    <n v="263.33894189550801"/>
  </r>
  <r>
    <s v="None"/>
    <x v="22"/>
    <x v="167"/>
    <s v="TRC"/>
    <n v="421.39738081449906"/>
    <n v="502.70952716933164"/>
    <n v="526.67712774416395"/>
  </r>
  <r>
    <s v="None"/>
    <x v="22"/>
    <x v="168"/>
    <s v="TRC"/>
    <n v="481.59746638180258"/>
    <n v="502.71026838651886"/>
    <n v="526.67788378569492"/>
  </r>
  <r>
    <s v="None"/>
    <x v="22"/>
    <x v="169"/>
    <s v="TRC"/>
    <n v="316.30311763748568"/>
    <n v="377.03214537439038"/>
    <n v="395.00784580546241"/>
  </r>
  <r>
    <s v="None"/>
    <x v="22"/>
    <x v="170"/>
    <s v="TRC"/>
    <n v="361.19809978763061"/>
    <n v="377.0327012911934"/>
    <n v="395.00841284060152"/>
  </r>
  <r>
    <s v="None"/>
    <x v="22"/>
    <x v="171"/>
    <s v="TRC"/>
    <n v="1657.3361560580565"/>
    <n v="1707.210409331519"/>
    <n v="1769.1557280590159"/>
  </r>
  <r>
    <s v="None"/>
    <x v="22"/>
    <x v="172"/>
    <s v="TRC"/>
    <n v="277.10264683297964"/>
    <n v="287.15264621745598"/>
    <n v="298.82111873396292"/>
  </r>
  <r>
    <s v="None"/>
    <x v="22"/>
    <x v="173"/>
    <s v="TRC"/>
    <n v="538.86044377799999"/>
    <n v="559.42618190142036"/>
    <n v="583.07012293755304"/>
  </r>
  <r>
    <s v="None"/>
    <x v="22"/>
    <x v="174"/>
    <s v="TRC"/>
    <n v="20909.619188083692"/>
    <n v="20935.844435667172"/>
    <n v="21061.561912459434"/>
  </r>
  <r>
    <s v="None"/>
    <x v="22"/>
    <x v="175"/>
    <s v="TRC"/>
    <n v="21395.889401760051"/>
    <n v="21422.724538822215"/>
    <n v="21551.365677865466"/>
  </r>
  <r>
    <s v="None"/>
    <x v="22"/>
    <x v="176"/>
    <s v="TRC"/>
    <n v="10151.267828627504"/>
    <n v="10522.036772365978"/>
    <n v="10951.920335058639"/>
  </r>
  <r>
    <s v="None"/>
    <x v="22"/>
    <x v="177"/>
    <s v="TRC"/>
    <n v="126.48848520025194"/>
    <n v="132.5237226420565"/>
    <n v="139.38193321903645"/>
  </r>
  <r>
    <s v="None"/>
    <x v="22"/>
    <x v="178"/>
    <s v="TRC"/>
    <n v="80.844322345115131"/>
    <n v="84.701706520458117"/>
    <n v="89.085088815836741"/>
  </r>
  <r>
    <s v="None"/>
    <x v="22"/>
    <x v="179"/>
    <s v="TRC"/>
    <n v="30.323621375170728"/>
    <n v="32.198163867516982"/>
    <n v="34.200575281060338"/>
  </r>
  <r>
    <s v="None"/>
    <x v="22"/>
    <x v="180"/>
    <s v="TRC"/>
    <n v="5947.3842617563314"/>
    <n v="6084.9353662417552"/>
    <n v="6246.7614214457026"/>
  </r>
  <r>
    <s v="None"/>
    <x v="22"/>
    <x v="181"/>
    <s v="TRC"/>
    <n v="5105.1081822756787"/>
    <n v="5161.1764037842931"/>
    <n v="5239.8604194713789"/>
  </r>
  <r>
    <s v="None"/>
    <x v="22"/>
    <x v="182"/>
    <s v="TRC"/>
    <n v="37933.216191748324"/>
    <n v="39537.024895677496"/>
    <n v="41319.205770085355"/>
  </r>
  <r>
    <s v="None"/>
    <x v="22"/>
    <x v="183"/>
    <s v="TRC"/>
    <n v="38815.384010161077"/>
    <n v="40456.490590925794"/>
    <n v="42280.117532180368"/>
  </r>
  <r>
    <s v="None"/>
    <x v="22"/>
    <x v="184"/>
    <s v="TRC"/>
    <n v="26042.704998848265"/>
    <n v="27143.644267190899"/>
    <n v="28367.006006100237"/>
  </r>
  <r>
    <s v="None"/>
    <x v="22"/>
    <x v="185"/>
    <s v="TRC"/>
    <n v="26648.34930114706"/>
    <n v="27774.89180828835"/>
    <n v="29026.703820195602"/>
  </r>
  <r>
    <s v="None"/>
    <x v="22"/>
    <x v="186"/>
    <s v="TRC"/>
    <n v="6652.9113399818607"/>
    <n v="6982.0709085779799"/>
    <n v="7344.1469157899564"/>
  </r>
  <r>
    <s v="None"/>
    <x v="22"/>
    <x v="187"/>
    <s v="TRC"/>
    <n v="15.006621354853491"/>
    <n v="16.051963050013306"/>
    <n v="17.256227427315753"/>
  </r>
  <r>
    <s v="None"/>
    <x v="22"/>
    <x v="188"/>
    <s v="TRC"/>
    <n v="325.50402136969353"/>
    <n v="337.30944339009051"/>
    <n v="351.0160367710817"/>
  </r>
  <r>
    <s v="None"/>
    <x v="22"/>
    <x v="189"/>
    <s v="TRC"/>
    <n v="612.44736402250442"/>
    <n v="635.82156461788668"/>
    <n v="662.69432830393157"/>
  </r>
  <r>
    <s v="None"/>
    <x v="22"/>
    <x v="190"/>
    <s v="TRC"/>
    <n v="2752.18016275422"/>
    <n v="2868.9623797251043"/>
    <n v="3000.6721466779313"/>
  </r>
  <r>
    <s v="None"/>
    <x v="22"/>
    <x v="191"/>
    <s v="TRC"/>
    <n v="701.44307908454653"/>
    <n v="717.69041805951429"/>
    <n v="739.51655334120869"/>
  </r>
  <r>
    <s v="None"/>
    <x v="22"/>
    <x v="192"/>
    <s v="TRC"/>
    <n v="717.75570883069872"/>
    <n v="734.38089289810773"/>
    <n v="756.71461272123679"/>
  </r>
  <r>
    <s v="None"/>
    <x v="22"/>
    <x v="193"/>
    <s v="TRC"/>
    <n v="413.81071396670541"/>
    <n v="423.39570117630927"/>
    <n v="436.27185448562602"/>
  </r>
  <r>
    <s v="None"/>
    <x v="22"/>
    <x v="194"/>
    <s v="TRC"/>
    <n v="423.43421894267533"/>
    <n v="433.24211283157229"/>
    <n v="446.41771156668722"/>
  </r>
  <r>
    <s v="None"/>
    <x v="22"/>
    <x v="195"/>
    <s v="TRC"/>
    <n v="129.91015962678753"/>
    <n v="133.955063674168"/>
    <n v="138.93305801108008"/>
  </r>
  <r>
    <s v="None"/>
    <x v="22"/>
    <x v="196"/>
    <s v="TRC"/>
    <n v="15657.19182159897"/>
    <n v="16392.540277872013"/>
    <n v="17115.343293363858"/>
  </r>
  <r>
    <s v="None"/>
    <x v="22"/>
    <x v="197"/>
    <s v="TRC"/>
    <n v="16021.312561636158"/>
    <n v="16773.762144799264"/>
    <n v="17513.374532744412"/>
  </r>
  <r>
    <s v="None"/>
    <x v="22"/>
    <x v="198"/>
    <s v="TRC"/>
    <n v="109.69821165480856"/>
    <n v="116.47952436601744"/>
    <n v="123.7234134894565"/>
  </r>
  <r>
    <s v="None"/>
    <x v="22"/>
    <x v="199"/>
    <s v="TRC"/>
    <n v="14524.536264974984"/>
    <n v="15024.388443710119"/>
    <n v="15610.894603418454"/>
  </r>
  <r>
    <s v="None"/>
    <x v="22"/>
    <x v="200"/>
    <s v="TRC"/>
    <n v="4557.2765514279536"/>
    <n v="4832.0147488867915"/>
    <n v="5125.9700922751026"/>
  </r>
  <r>
    <s v="None"/>
    <x v="22"/>
    <x v="201"/>
    <s v="TRC"/>
    <n v="255.8015105213064"/>
    <n v="266.54873825033735"/>
    <n v="278.21618673609504"/>
  </r>
  <r>
    <s v="None"/>
    <x v="22"/>
    <x v="202"/>
    <s v="TRC"/>
    <n v="22969.579263209736"/>
    <n v="23584.145561046931"/>
    <n v="24290.074510562968"/>
  </r>
  <r>
    <s v="None"/>
    <x v="22"/>
    <x v="203"/>
    <s v="TRC"/>
    <n v="12388.056418767241"/>
    <n v="12750.662510941933"/>
    <n v="13161.648951302417"/>
  </r>
  <r>
    <s v="None"/>
    <x v="22"/>
    <x v="204"/>
    <s v="TRC"/>
    <n v="15.647133422278387"/>
    <n v="16.336049376664924"/>
    <n v="17.107787788234472"/>
  </r>
  <r>
    <s v="None"/>
    <x v="22"/>
    <x v="205"/>
    <s v="TRC"/>
    <n v="15.647133422278387"/>
    <n v="16.336049376664924"/>
    <n v="17.107787788234472"/>
  </r>
  <r>
    <s v="None"/>
    <x v="22"/>
    <x v="206"/>
    <s v="TRC"/>
    <n v="1339.505073864095"/>
    <n v="1388.5521107406328"/>
    <n v="1449.2841123643539"/>
  </r>
  <r>
    <s v="None"/>
    <x v="22"/>
    <x v="207"/>
    <s v="TRC"/>
    <n v="1370.6563546516322"/>
    <n v="1420.8440202927402"/>
    <n v="1482.9883940472457"/>
  </r>
  <r>
    <s v="None"/>
    <x v="22"/>
    <x v="208"/>
    <s v="TRC"/>
    <n v="202.48332511899108"/>
    <n v="209.89741208870026"/>
    <n v="219.07783093879763"/>
  </r>
  <r>
    <s v="None"/>
    <x v="22"/>
    <x v="209"/>
    <s v="TRC"/>
    <n v="4505.6079757246835"/>
    <n v="4670.5843724912202"/>
    <n v="4874.8647415891901"/>
  </r>
  <r>
    <s v="None"/>
    <x v="22"/>
    <x v="210"/>
    <s v="TRC"/>
    <n v="548.78172987377832"/>
    <n v="568.87580660963124"/>
    <n v="593.75709564694648"/>
  </r>
  <r>
    <s v="None"/>
    <x v="22"/>
    <x v="211"/>
    <s v="TRC"/>
    <n v="661.63432436317419"/>
    <n v="685.86058803249443"/>
    <n v="715.85851610724126"/>
  </r>
  <r>
    <s v="None"/>
    <x v="22"/>
    <x v="212"/>
    <s v="TRC"/>
    <n v="677.02116911580617"/>
    <n v="701.81083426580813"/>
    <n v="732.5063885748516"/>
  </r>
  <r>
    <s v="None"/>
    <x v="22"/>
    <x v="213"/>
    <s v="TRC"/>
    <n v="2634.4187680473146"/>
    <n v="2751.4097738481692"/>
    <n v="2883.9321046311129"/>
  </r>
  <r>
    <s v="None"/>
    <x v="22"/>
    <x v="214"/>
    <s v="TRC"/>
    <n v="15.539695640219803"/>
    <n v="16.998432482976622"/>
    <n v="18.446207136368017"/>
  </r>
  <r>
    <s v="None"/>
    <x v="22"/>
    <x v="215"/>
    <s v="TRC"/>
    <n v="818.68842428162804"/>
    <n v="850.92376757861018"/>
    <n v="886.3008826809812"/>
  </r>
  <r>
    <s v="None"/>
    <x v="22"/>
    <x v="216"/>
    <s v="TRC"/>
    <n v="837.72768996259583"/>
    <n v="870.71269240601976"/>
    <n v="906.91253111542233"/>
  </r>
  <r>
    <s v="None"/>
    <x v="22"/>
    <x v="217"/>
    <s v="TRC"/>
    <n v="1910.2729899904648"/>
    <n v="1985.488791016757"/>
    <n v="2068.0353929222888"/>
  </r>
  <r>
    <s v="None"/>
    <x v="22"/>
    <x v="218"/>
    <s v="TRC"/>
    <n v="1954.6979432460571"/>
    <n v="2031.6629489473789"/>
    <n v="2116.1292392693185"/>
  </r>
  <r>
    <s v="None"/>
    <x v="22"/>
    <x v="219"/>
    <s v="TRC"/>
    <n v="3274.7536971265122"/>
    <n v="3403.6950703144407"/>
    <n v="3545.2035307239248"/>
  </r>
  <r>
    <s v="None"/>
    <x v="22"/>
    <x v="220"/>
    <s v="TRC"/>
    <n v="-6.0084704339179211"/>
    <n v="3.2210453107505259"/>
    <n v="11.511507057908659"/>
  </r>
  <r>
    <s v="None"/>
    <x v="22"/>
    <x v="221"/>
    <s v="TRC"/>
    <n v="-6.0084704339179211"/>
    <n v="3.2210453107505259"/>
    <n v="11.511507057908659"/>
  </r>
  <r>
    <s v="None"/>
    <x v="22"/>
    <x v="222"/>
    <s v="TRC"/>
    <n v="76.066303752331436"/>
    <n v="80.798465645666681"/>
    <n v="86.14074257162288"/>
  </r>
  <r>
    <s v="None"/>
    <x v="22"/>
    <x v="223"/>
    <s v="TRC"/>
    <n v="68.707683589822935"/>
    <n v="59.006312424819484"/>
    <n v="48.707272591230577"/>
  </r>
  <r>
    <s v="None"/>
    <x v="22"/>
    <x v="224"/>
    <s v="TRC"/>
    <n v="90.823370557637389"/>
    <n v="78.1076621184191"/>
    <n v="64.566122506336114"/>
  </r>
  <r>
    <s v="None"/>
    <x v="22"/>
    <x v="225"/>
    <s v="TRC"/>
    <n v="510.56625362270671"/>
    <n v="532.72540593671783"/>
    <n v="557.50447876487078"/>
  </r>
  <r>
    <s v="None"/>
    <x v="22"/>
    <x v="226"/>
    <s v="TRC"/>
    <n v="522.43988742788588"/>
    <n v="545.11436886547881"/>
    <n v="570.46969920126321"/>
  </r>
  <r>
    <s v="None"/>
    <x v="22"/>
    <x v="227"/>
    <s v="TRC"/>
    <n v="324.35422354068413"/>
    <n v="345.15541825028367"/>
    <n v="368.85493525891468"/>
  </r>
  <r>
    <s v="None"/>
    <x v="22"/>
    <x v="228"/>
    <s v="TRC"/>
    <n v="324.35422354068413"/>
    <n v="345.15541825028367"/>
    <n v="368.85493525891468"/>
  </r>
  <r>
    <s v="None"/>
    <x v="22"/>
    <x v="229"/>
    <s v="TRC"/>
    <n v="319.54782147990244"/>
    <n v="334.79463998349502"/>
    <n v="352.12053526680734"/>
  </r>
  <r>
    <s v="None"/>
    <x v="22"/>
    <x v="230"/>
    <s v="TRC"/>
    <n v="2531.7623103081933"/>
    <n v="2644.2469408548095"/>
    <n v="2771.66295895863"/>
  </r>
  <r>
    <s v="None"/>
    <x v="22"/>
    <x v="231"/>
    <s v="TRC"/>
    <n v="533.27709386359663"/>
    <n v="534.22337972320508"/>
    <n v="541.4115564933262"/>
  </r>
  <r>
    <s v="None"/>
    <x v="22"/>
    <x v="232"/>
    <s v="TRC"/>
    <n v="8252.0181687488403"/>
    <n v="8266.5492263069773"/>
    <n v="8319.8200667542351"/>
  </r>
  <r>
    <s v="None"/>
    <x v="22"/>
    <x v="233"/>
    <s v="TRC"/>
    <n v="9799.271575389248"/>
    <n v="9816.5272062395306"/>
    <n v="9879.7863292706552"/>
  </r>
  <r>
    <s v="None"/>
    <x v="22"/>
    <x v="234"/>
    <s v="TRC"/>
    <n v="4126.0090843744201"/>
    <n v="4133.2746131534886"/>
    <n v="4159.9100333771175"/>
  </r>
  <r>
    <s v="None"/>
    <x v="22"/>
    <x v="235"/>
    <s v="TRC"/>
    <n v="4899.635787694624"/>
    <n v="4908.2636031197653"/>
    <n v="4939.8931646353276"/>
  </r>
  <r>
    <s v="None"/>
    <x v="22"/>
    <x v="236"/>
    <s v="TRC"/>
    <n v="437.89635787889631"/>
    <n v="456.8696600654597"/>
    <n v="479.16817665131623"/>
  </r>
  <r>
    <s v="None"/>
    <x v="22"/>
    <x v="237"/>
    <s v="TRC"/>
    <n v="8672.2238556464163"/>
    <n v="9087.2729555916103"/>
    <n v="9546.1771955235999"/>
  </r>
  <r>
    <s v="None"/>
    <x v="22"/>
    <x v="238"/>
    <s v="TRC"/>
    <n v="13097.344089442593"/>
    <n v="13680.981438549827"/>
    <n v="14333.731883584227"/>
  </r>
  <r>
    <s v="None"/>
    <x v="22"/>
    <x v="239"/>
    <s v="TRC"/>
    <n v="17838.655204630031"/>
    <n v="18633.430294089281"/>
    <n v="19522.309567497821"/>
  </r>
  <r>
    <s v="None"/>
    <x v="22"/>
    <x v="240"/>
    <s v="TRC"/>
    <n v="12747.751491812138"/>
    <n v="13286.759990205113"/>
    <n v="13885.716735524768"/>
  </r>
  <r>
    <s v="None"/>
    <x v="22"/>
    <x v="241"/>
    <s v="TRC"/>
    <n v="18863.752550406709"/>
    <n v="19661.237944629931"/>
    <n v="20547.400424853353"/>
  </r>
  <r>
    <s v="None"/>
    <x v="22"/>
    <x v="242"/>
    <s v="TRC"/>
    <n v="563.0022204547181"/>
    <n v="589.78534137402335"/>
    <n v="619.71781580023969"/>
  </r>
  <r>
    <s v="None"/>
    <x v="22"/>
    <x v="243"/>
    <s v="TRC"/>
    <n v="10454.809594041846"/>
    <n v="10467.922217833586"/>
    <n v="10530.780956229717"/>
  </r>
  <r>
    <s v="None"/>
    <x v="22"/>
    <x v="244"/>
    <s v="TRC"/>
    <n v="10697.944700880025"/>
    <n v="10711.362269411107"/>
    <n v="10775.682838932733"/>
  </r>
  <r>
    <s v="None"/>
    <x v="22"/>
    <x v="245"/>
    <s v="TRC"/>
    <n v="15.568633620927843"/>
    <n v="17.030086919630204"/>
    <n v="18.480557615206692"/>
  </r>
  <r>
    <s v="None"/>
    <x v="22"/>
    <x v="246"/>
    <s v="TRC"/>
    <n v="123.69250473846465"/>
    <n v="135.30372403209546"/>
    <n v="146.82768674802875"/>
  </r>
  <r>
    <s v="None"/>
    <x v="22"/>
    <x v="247"/>
    <s v="TRC"/>
    <n v="123.69250473846465"/>
    <n v="135.30372403209546"/>
    <n v="146.82768674802875"/>
  </r>
  <r>
    <s v="None"/>
    <x v="22"/>
    <x v="248"/>
    <s v="TRC"/>
    <n v="883.26109654045717"/>
    <n v="932.21974265439496"/>
    <n v="983.22371506095271"/>
  </r>
  <r>
    <s v="None"/>
    <x v="22"/>
    <x v="249"/>
    <s v="TRC"/>
    <n v="2425.5177768278959"/>
    <n v="2559.9628089298426"/>
    <n v="2700.0244987806636"/>
  </r>
  <r>
    <s v="None"/>
    <x v="22"/>
    <x v="250"/>
    <s v="TRC"/>
    <n v="2692.5406252126136"/>
    <n v="2841.7865776648482"/>
    <n v="2997.2675201514726"/>
  </r>
  <r>
    <s v="None"/>
    <x v="22"/>
    <x v="251"/>
    <s v="TRC"/>
    <n v="1479.1340178963635"/>
    <n v="1553.9199914811111"/>
    <n v="1626.1612544445181"/>
  </r>
  <r>
    <s v="None"/>
    <x v="22"/>
    <x v="252"/>
    <s v="TRC"/>
    <n v="1513.5324834288367"/>
    <n v="1590.057665701602"/>
    <n v="1663.9789580362508"/>
  </r>
  <r>
    <s v="None"/>
    <x v="22"/>
    <x v="253"/>
    <s v="TRC"/>
    <n v="521.43209722035829"/>
    <n v="547.77222817629308"/>
    <n v="573.22137267508549"/>
  </r>
  <r>
    <s v="None"/>
    <x v="22"/>
    <x v="254"/>
    <s v="TRC"/>
    <n v="533.55842506269209"/>
    <n v="560.51111720364861"/>
    <n v="586.55210227218049"/>
  </r>
  <r>
    <s v="None"/>
    <x v="22"/>
    <x v="255"/>
    <s v="TRC"/>
    <n v="2893.2535013234365"/>
    <n v="3019.0529377280345"/>
    <n v="3145.1122154732934"/>
  </r>
  <r>
    <s v="None"/>
    <x v="22"/>
    <x v="256"/>
    <s v="TRC"/>
    <n v="2960.5384664704929"/>
    <n v="3089.2634711635701"/>
    <n v="3218.2543600191834"/>
  </r>
  <r>
    <s v="None"/>
    <x v="22"/>
    <x v="257"/>
    <s v="TRC"/>
    <n v="268284.31437680684"/>
    <n v="294173.69650516869"/>
    <n v="321954.4970105234"/>
  </r>
  <r>
    <s v="None"/>
    <x v="22"/>
    <x v="258"/>
    <s v="TRC"/>
    <n v="551.33498630000395"/>
    <n v="590.97449340177116"/>
    <n v="635.92812587672961"/>
  </r>
  <r>
    <s v="None"/>
    <x v="22"/>
    <x v="259"/>
    <s v="TRC"/>
    <n v="564.15673016744609"/>
    <n v="604.71808627157975"/>
    <n v="650.71715205990927"/>
  </r>
  <r>
    <s v="None"/>
    <x v="22"/>
    <x v="260"/>
    <s v="TRC"/>
    <n v="211.34217970732925"/>
    <n v="219.44758301777387"/>
    <n v="228.68243481013388"/>
  </r>
  <r>
    <s v="None"/>
    <x v="22"/>
    <x v="261"/>
    <s v="TRC"/>
    <n v="4055.2521023297822"/>
    <n v="4183.672373547568"/>
    <n v="4327.1698554002687"/>
  </r>
  <r>
    <s v="None"/>
    <x v="22"/>
    <x v="262"/>
    <s v="TRC"/>
    <n v="2521.96961006831"/>
    <n v="2633.9976925143797"/>
    <n v="2760.8959551474686"/>
  </r>
  <r>
    <s v="None"/>
    <x v="22"/>
    <x v="263"/>
    <s v="TRC"/>
    <n v="2020.9380347234139"/>
    <n v="2110.6871746487732"/>
    <n v="2212.345926931524"/>
  </r>
  <r>
    <s v="None"/>
    <x v="22"/>
    <x v="264"/>
    <s v="TRC"/>
    <n v="31897.897158582538"/>
    <n v="32993.185949776482"/>
    <n v="34278.944962559079"/>
  </r>
  <r>
    <s v="None"/>
    <x v="22"/>
    <x v="265"/>
    <s v="TRC"/>
    <n v="32639.708720410039"/>
    <n v="33760.469343957331"/>
    <n v="35076.129729130225"/>
  </r>
  <r>
    <s v="None"/>
    <x v="22"/>
    <x v="266"/>
    <s v="TRC"/>
    <n v="375.81048045767159"/>
    <n v="388.41617661074622"/>
    <n v="403.28612153402605"/>
  </r>
  <r>
    <s v="None"/>
    <x v="22"/>
    <x v="267"/>
    <s v="TRC"/>
    <n v="32879.43294730474"/>
    <n v="34801.556022846606"/>
    <n v="36866.384306239815"/>
  </r>
  <r>
    <s v="None"/>
    <x v="22"/>
    <x v="268"/>
    <s v="TRC"/>
    <n v="11781.023638559871"/>
    <n v="12429.340186017926"/>
    <n v="13131.5209117986"/>
  </r>
  <r>
    <s v="None"/>
    <x v="22"/>
    <x v="269"/>
    <s v="TRC"/>
    <n v="51646.505774870493"/>
    <n v="54284.334203593105"/>
    <n v="57172.110256339969"/>
  </r>
  <r>
    <s v="None"/>
    <x v="22"/>
    <x v="270"/>
    <s v="TRC"/>
    <n v="57471.63913292699"/>
    <n v="60822.448926698591"/>
    <n v="64423.306740077882"/>
  </r>
  <r>
    <s v="None"/>
    <x v="22"/>
    <x v="271"/>
    <s v="TRC"/>
    <n v="82402.43959899609"/>
    <n v="87202.616480928002"/>
    <n v="92361.593859451241"/>
  </r>
  <r>
    <s v="None"/>
    <x v="22"/>
    <x v="272"/>
    <s v="TRC"/>
    <n v="33303.205366486851"/>
    <n v="35137.821473330172"/>
    <n v="37124.573703308044"/>
  </r>
  <r>
    <s v="None"/>
    <x v="22"/>
    <x v="273"/>
    <s v="TRC"/>
    <n v="130030.57749034694"/>
    <n v="137097.91295083798"/>
    <n v="144765.73473320104"/>
  </r>
  <r>
    <s v="None"/>
    <x v="22"/>
    <x v="274"/>
    <s v="TRC"/>
    <n v="5035.6565985198295"/>
    <n v="5215.4149277687347"/>
    <n v="5424.7794393336626"/>
  </r>
  <r>
    <s v="None"/>
    <x v="22"/>
    <x v="275"/>
    <s v="TRC"/>
    <n v="14980.065879442122"/>
    <n v="15853.597822989705"/>
    <n v="16792.295778577372"/>
  </r>
  <r>
    <s v="None"/>
    <x v="22"/>
    <x v="276"/>
    <s v="TRC"/>
    <n v="2516.9217456270298"/>
    <n v="2607.2425944918068"/>
    <n v="2714.485977776877"/>
  </r>
  <r>
    <s v="None"/>
    <x v="22"/>
    <x v="277"/>
    <s v="TRC"/>
    <n v="2575.4548094788215"/>
    <n v="2667.8761432009187"/>
    <n v="2777.6135586554092"/>
  </r>
  <r>
    <s v="None"/>
    <x v="22"/>
    <x v="278"/>
    <s v="TRC"/>
    <n v="11955.712129419204"/>
    <n v="12397.295419839142"/>
    <n v="12908.169429437858"/>
  </r>
  <r>
    <s v="None"/>
    <x v="22"/>
    <x v="279"/>
    <s v="TRC"/>
    <n v="12233.751946382446"/>
    <n v="12685.604615649354"/>
    <n v="13208.359416168967"/>
  </r>
  <r>
    <s v="None"/>
    <x v="22"/>
    <x v="280"/>
    <s v="TRC"/>
    <n v="221.9043113587872"/>
    <n v="230.48838887216863"/>
    <n v="239.97632826780881"/>
  </r>
  <r>
    <s v="None"/>
    <x v="22"/>
    <x v="281"/>
    <s v="TRC"/>
    <n v="227.06487673922405"/>
    <n v="235.84858396221898"/>
    <n v="245.55717311124624"/>
  </r>
  <r>
    <s v="None"/>
    <x v="22"/>
    <x v="282"/>
    <s v="TRC"/>
    <n v="1096.8413104305766"/>
    <n v="1139.2711792824334"/>
    <n v="1186.1687082951694"/>
  </r>
  <r>
    <s v="None"/>
    <x v="22"/>
    <x v="283"/>
    <s v="TRC"/>
    <n v="1122.3492478824505"/>
    <n v="1165.7658578703965"/>
    <n v="1213.7540270927313"/>
  </r>
  <r>
    <s v="None"/>
    <x v="22"/>
    <x v="284"/>
    <s v="TRC"/>
    <n v="132.05226155303811"/>
    <n v="137.60512322674066"/>
    <n v="143.7971155198984"/>
  </r>
  <r>
    <s v="None"/>
    <x v="22"/>
    <x v="285"/>
    <s v="TRC"/>
    <n v="244.68507287768827"/>
    <n v="254.9741989201371"/>
    <n v="266.44759640451764"/>
  </r>
  <r>
    <s v="None"/>
    <x v="22"/>
    <x v="286"/>
    <s v="TRC"/>
    <n v="12039.310051342301"/>
    <n v="12403.338485116794"/>
    <n v="12808.362383318743"/>
  </r>
  <r>
    <s v="None"/>
    <x v="22"/>
    <x v="287"/>
    <s v="TRC"/>
    <n v="16184.8333500386"/>
    <n v="16674.208531024055"/>
    <n v="17218.695238918972"/>
  </r>
  <r>
    <s v="None"/>
    <x v="22"/>
    <x v="288"/>
    <s v="TRC"/>
    <n v="23990.911561525703"/>
    <n v="24716.316416398658"/>
    <n v="25523.413540787777"/>
  </r>
  <r>
    <s v="None"/>
    <x v="22"/>
    <x v="289"/>
    <s v="TRC"/>
    <n v="12101.260607035943"/>
    <n v="12454.235074438104"/>
    <n v="12845.529474520921"/>
  </r>
  <r>
    <s v="None"/>
    <x v="22"/>
    <x v="290"/>
    <s v="TRC"/>
    <n v="12874.298052037462"/>
    <n v="13312.630606218041"/>
    <n v="13805.403550953368"/>
  </r>
  <r>
    <s v="None"/>
    <x v="22"/>
    <x v="291"/>
    <s v="TRC"/>
    <n v="14858.997086677373"/>
    <n v="15364.902893676637"/>
    <n v="15933.641610196944"/>
  </r>
  <r>
    <s v="None"/>
    <x v="22"/>
    <x v="292"/>
    <s v="TRC"/>
    <n v="22849.88268139305"/>
    <n v="23465.864839967995"/>
    <n v="24172.601060867149"/>
  </r>
  <r>
    <s v="None"/>
    <x v="22"/>
    <x v="293"/>
    <s v="TRC"/>
    <n v="12300.980679538208"/>
    <n v="12692.964383879553"/>
    <n v="13132.072488114211"/>
  </r>
  <r>
    <s v="None"/>
    <x v="22"/>
    <x v="294"/>
    <s v="TRC"/>
    <n v="1229.3993597323295"/>
    <n v="1287.1222189951814"/>
    <n v="1343.8642428136457"/>
  </r>
  <r>
    <s v="None"/>
    <x v="23"/>
    <x v="0"/>
    <s v="TRC"/>
    <n v="0"/>
    <n v="0"/>
    <n v="0"/>
  </r>
  <r>
    <s v="None"/>
    <x v="23"/>
    <x v="1"/>
    <s v="TRC"/>
    <n v="0"/>
    <n v="0"/>
    <n v="0"/>
  </r>
  <r>
    <s v="None"/>
    <x v="23"/>
    <x v="2"/>
    <s v="TRC"/>
    <n v="0"/>
    <n v="0"/>
    <n v="0"/>
  </r>
  <r>
    <s v="None"/>
    <x v="23"/>
    <x v="3"/>
    <s v="TRC"/>
    <n v="0"/>
    <n v="0"/>
    <n v="0"/>
  </r>
  <r>
    <s v="None"/>
    <x v="23"/>
    <x v="4"/>
    <s v="TRC"/>
    <n v="0"/>
    <n v="0"/>
    <n v="0"/>
  </r>
  <r>
    <s v="None"/>
    <x v="23"/>
    <x v="5"/>
    <s v="TRC"/>
    <n v="0"/>
    <n v="0"/>
    <n v="0"/>
  </r>
  <r>
    <s v="None"/>
    <x v="23"/>
    <x v="6"/>
    <s v="TRC"/>
    <n v="0"/>
    <n v="0"/>
    <n v="0"/>
  </r>
  <r>
    <s v="None"/>
    <x v="23"/>
    <x v="7"/>
    <s v="TRC"/>
    <n v="0"/>
    <n v="0"/>
    <n v="0"/>
  </r>
  <r>
    <s v="None"/>
    <x v="23"/>
    <x v="8"/>
    <s v="TRC"/>
    <n v="0"/>
    <n v="0"/>
    <n v="0"/>
  </r>
  <r>
    <s v="None"/>
    <x v="23"/>
    <x v="9"/>
    <s v="TRC"/>
    <n v="0"/>
    <n v="0"/>
    <n v="0"/>
  </r>
  <r>
    <s v="None"/>
    <x v="23"/>
    <x v="10"/>
    <s v="TRC"/>
    <n v="0"/>
    <n v="0"/>
    <n v="0"/>
  </r>
  <r>
    <s v="None"/>
    <x v="23"/>
    <x v="11"/>
    <s v="TRC"/>
    <n v="0"/>
    <n v="0"/>
    <n v="0"/>
  </r>
  <r>
    <s v="None"/>
    <x v="23"/>
    <x v="12"/>
    <s v="TRC"/>
    <n v="0"/>
    <n v="0"/>
    <n v="0"/>
  </r>
  <r>
    <s v="None"/>
    <x v="23"/>
    <x v="13"/>
    <s v="TRC"/>
    <n v="0"/>
    <n v="0"/>
    <n v="0"/>
  </r>
  <r>
    <s v="None"/>
    <x v="23"/>
    <x v="14"/>
    <s v="TRC"/>
    <n v="0"/>
    <n v="0"/>
    <n v="0"/>
  </r>
  <r>
    <s v="None"/>
    <x v="23"/>
    <x v="15"/>
    <s v="TRC"/>
    <n v="0"/>
    <n v="0"/>
    <n v="0"/>
  </r>
  <r>
    <s v="None"/>
    <x v="23"/>
    <x v="16"/>
    <s v="TRC"/>
    <n v="0"/>
    <n v="0"/>
    <n v="0"/>
  </r>
  <r>
    <s v="None"/>
    <x v="23"/>
    <x v="17"/>
    <s v="TRC"/>
    <n v="0"/>
    <n v="0"/>
    <n v="0"/>
  </r>
  <r>
    <s v="None"/>
    <x v="23"/>
    <x v="18"/>
    <s v="TRC"/>
    <n v="0"/>
    <n v="0"/>
    <n v="0"/>
  </r>
  <r>
    <s v="None"/>
    <x v="23"/>
    <x v="19"/>
    <s v="TRC"/>
    <n v="0"/>
    <n v="0"/>
    <n v="0"/>
  </r>
  <r>
    <s v="None"/>
    <x v="23"/>
    <x v="20"/>
    <s v="TRC"/>
    <n v="0"/>
    <n v="0"/>
    <n v="0"/>
  </r>
  <r>
    <s v="None"/>
    <x v="23"/>
    <x v="21"/>
    <s v="TRC"/>
    <n v="0"/>
    <n v="0"/>
    <n v="0"/>
  </r>
  <r>
    <s v="None"/>
    <x v="23"/>
    <x v="22"/>
    <s v="TRC"/>
    <n v="0"/>
    <n v="0"/>
    <n v="0"/>
  </r>
  <r>
    <s v="None"/>
    <x v="23"/>
    <x v="23"/>
    <s v="TRC"/>
    <n v="0"/>
    <n v="0"/>
    <n v="0"/>
  </r>
  <r>
    <s v="None"/>
    <x v="23"/>
    <x v="24"/>
    <s v="TRC"/>
    <n v="0"/>
    <n v="0"/>
    <n v="0"/>
  </r>
  <r>
    <s v="None"/>
    <x v="23"/>
    <x v="25"/>
    <s v="TRC"/>
    <n v="0"/>
    <n v="0"/>
    <n v="0"/>
  </r>
  <r>
    <s v="None"/>
    <x v="23"/>
    <x v="26"/>
    <s v="TRC"/>
    <n v="0"/>
    <n v="0"/>
    <n v="0"/>
  </r>
  <r>
    <s v="None"/>
    <x v="23"/>
    <x v="27"/>
    <s v="TRC"/>
    <n v="0"/>
    <n v="0"/>
    <n v="0"/>
  </r>
  <r>
    <s v="None"/>
    <x v="23"/>
    <x v="28"/>
    <s v="TRC"/>
    <n v="0"/>
    <n v="0"/>
    <n v="0"/>
  </r>
  <r>
    <s v="None"/>
    <x v="23"/>
    <x v="29"/>
    <s v="TRC"/>
    <n v="0"/>
    <n v="0"/>
    <n v="0"/>
  </r>
  <r>
    <s v="None"/>
    <x v="23"/>
    <x v="30"/>
    <s v="TRC"/>
    <n v="0"/>
    <n v="0"/>
    <n v="0"/>
  </r>
  <r>
    <s v="None"/>
    <x v="23"/>
    <x v="31"/>
    <s v="TRC"/>
    <n v="0"/>
    <n v="0"/>
    <n v="0"/>
  </r>
  <r>
    <s v="None"/>
    <x v="23"/>
    <x v="32"/>
    <s v="TRC"/>
    <n v="0"/>
    <n v="0"/>
    <n v="0"/>
  </r>
  <r>
    <s v="None"/>
    <x v="23"/>
    <x v="33"/>
    <s v="TRC"/>
    <n v="0"/>
    <n v="0"/>
    <n v="0"/>
  </r>
  <r>
    <s v="None"/>
    <x v="23"/>
    <x v="34"/>
    <s v="TRC"/>
    <n v="0"/>
    <n v="0"/>
    <n v="0"/>
  </r>
  <r>
    <s v="None"/>
    <x v="23"/>
    <x v="35"/>
    <s v="TRC"/>
    <n v="0"/>
    <n v="0"/>
    <n v="0"/>
  </r>
  <r>
    <s v="None"/>
    <x v="23"/>
    <x v="36"/>
    <s v="TRC"/>
    <n v="0"/>
    <n v="0"/>
    <n v="0"/>
  </r>
  <r>
    <s v="None"/>
    <x v="23"/>
    <x v="37"/>
    <s v="TRC"/>
    <n v="0"/>
    <n v="0"/>
    <n v="0"/>
  </r>
  <r>
    <s v="None"/>
    <x v="23"/>
    <x v="38"/>
    <s v="TRC"/>
    <n v="0"/>
    <n v="0"/>
    <n v="0"/>
  </r>
  <r>
    <s v="None"/>
    <x v="23"/>
    <x v="39"/>
    <s v="TRC"/>
    <n v="0"/>
    <n v="0"/>
    <n v="0"/>
  </r>
  <r>
    <s v="None"/>
    <x v="23"/>
    <x v="40"/>
    <s v="TRC"/>
    <n v="0"/>
    <n v="0"/>
    <n v="0"/>
  </r>
  <r>
    <s v="None"/>
    <x v="23"/>
    <x v="41"/>
    <s v="TRC"/>
    <n v="0"/>
    <n v="0"/>
    <n v="0"/>
  </r>
  <r>
    <s v="None"/>
    <x v="23"/>
    <x v="42"/>
    <s v="TRC"/>
    <n v="0"/>
    <n v="0"/>
    <n v="0"/>
  </r>
  <r>
    <s v="None"/>
    <x v="23"/>
    <x v="43"/>
    <s v="TRC"/>
    <n v="0"/>
    <n v="0"/>
    <n v="0"/>
  </r>
  <r>
    <s v="None"/>
    <x v="23"/>
    <x v="44"/>
    <s v="TRC"/>
    <n v="0"/>
    <n v="0"/>
    <n v="0"/>
  </r>
  <r>
    <s v="None"/>
    <x v="23"/>
    <x v="45"/>
    <s v="TRC"/>
    <n v="0"/>
    <n v="0"/>
    <n v="0"/>
  </r>
  <r>
    <s v="None"/>
    <x v="23"/>
    <x v="46"/>
    <s v="TRC"/>
    <n v="0"/>
    <n v="0"/>
    <n v="0"/>
  </r>
  <r>
    <s v="None"/>
    <x v="23"/>
    <x v="47"/>
    <s v="TRC"/>
    <n v="0"/>
    <n v="0"/>
    <n v="0"/>
  </r>
  <r>
    <s v="None"/>
    <x v="23"/>
    <x v="48"/>
    <s v="TRC"/>
    <n v="0"/>
    <n v="0"/>
    <n v="0"/>
  </r>
  <r>
    <s v="None"/>
    <x v="23"/>
    <x v="49"/>
    <s v="TRC"/>
    <n v="0"/>
    <n v="0"/>
    <n v="0"/>
  </r>
  <r>
    <s v="None"/>
    <x v="23"/>
    <x v="50"/>
    <s v="TRC"/>
    <n v="0"/>
    <n v="0"/>
    <n v="0"/>
  </r>
  <r>
    <s v="None"/>
    <x v="23"/>
    <x v="51"/>
    <s v="TRC"/>
    <n v="0"/>
    <n v="0"/>
    <n v="0"/>
  </r>
  <r>
    <s v="None"/>
    <x v="23"/>
    <x v="52"/>
    <s v="TRC"/>
    <n v="0"/>
    <n v="0"/>
    <n v="0"/>
  </r>
  <r>
    <s v="None"/>
    <x v="23"/>
    <x v="53"/>
    <s v="TRC"/>
    <n v="0"/>
    <n v="0"/>
    <n v="0"/>
  </r>
  <r>
    <s v="None"/>
    <x v="23"/>
    <x v="54"/>
    <s v="TRC"/>
    <n v="0"/>
    <n v="0"/>
    <n v="0"/>
  </r>
  <r>
    <s v="None"/>
    <x v="23"/>
    <x v="55"/>
    <s v="TRC"/>
    <n v="0"/>
    <n v="0"/>
    <n v="0"/>
  </r>
  <r>
    <s v="None"/>
    <x v="23"/>
    <x v="56"/>
    <s v="TRC"/>
    <n v="0"/>
    <n v="0"/>
    <n v="0"/>
  </r>
  <r>
    <s v="None"/>
    <x v="23"/>
    <x v="57"/>
    <s v="TRC"/>
    <n v="0"/>
    <n v="0"/>
    <n v="0"/>
  </r>
  <r>
    <s v="None"/>
    <x v="23"/>
    <x v="58"/>
    <s v="TRC"/>
    <n v="0"/>
    <n v="0"/>
    <n v="0"/>
  </r>
  <r>
    <s v="None"/>
    <x v="23"/>
    <x v="59"/>
    <s v="TRC"/>
    <n v="0"/>
    <n v="0"/>
    <n v="0"/>
  </r>
  <r>
    <s v="None"/>
    <x v="23"/>
    <x v="60"/>
    <s v="TRC"/>
    <n v="0"/>
    <n v="0"/>
    <n v="0"/>
  </r>
  <r>
    <s v="None"/>
    <x v="23"/>
    <x v="61"/>
    <s v="TRC"/>
    <n v="0"/>
    <n v="0"/>
    <n v="0"/>
  </r>
  <r>
    <s v="None"/>
    <x v="23"/>
    <x v="62"/>
    <s v="TRC"/>
    <n v="0"/>
    <n v="0"/>
    <n v="0"/>
  </r>
  <r>
    <s v="None"/>
    <x v="23"/>
    <x v="63"/>
    <s v="TRC"/>
    <n v="0"/>
    <n v="0"/>
    <n v="0"/>
  </r>
  <r>
    <s v="None"/>
    <x v="23"/>
    <x v="64"/>
    <s v="TRC"/>
    <n v="0"/>
    <n v="0"/>
    <n v="0"/>
  </r>
  <r>
    <s v="None"/>
    <x v="23"/>
    <x v="65"/>
    <s v="TRC"/>
    <n v="0"/>
    <n v="0"/>
    <n v="0"/>
  </r>
  <r>
    <s v="None"/>
    <x v="23"/>
    <x v="66"/>
    <s v="TRC"/>
    <n v="0"/>
    <n v="0"/>
    <n v="0"/>
  </r>
  <r>
    <s v="None"/>
    <x v="23"/>
    <x v="67"/>
    <s v="TRC"/>
    <n v="0"/>
    <n v="0"/>
    <n v="0"/>
  </r>
  <r>
    <s v="None"/>
    <x v="23"/>
    <x v="68"/>
    <s v="TRC"/>
    <n v="0"/>
    <n v="0"/>
    <n v="0"/>
  </r>
  <r>
    <s v="None"/>
    <x v="23"/>
    <x v="69"/>
    <s v="TRC"/>
    <n v="0"/>
    <n v="0"/>
    <n v="0"/>
  </r>
  <r>
    <s v="None"/>
    <x v="23"/>
    <x v="70"/>
    <s v="TRC"/>
    <n v="0"/>
    <n v="0"/>
    <n v="0"/>
  </r>
  <r>
    <s v="None"/>
    <x v="23"/>
    <x v="71"/>
    <s v="TRC"/>
    <n v="0"/>
    <n v="0"/>
    <n v="0"/>
  </r>
  <r>
    <s v="None"/>
    <x v="23"/>
    <x v="72"/>
    <s v="TRC"/>
    <n v="0"/>
    <n v="0"/>
    <n v="0"/>
  </r>
  <r>
    <s v="None"/>
    <x v="23"/>
    <x v="73"/>
    <s v="TRC"/>
    <n v="0"/>
    <n v="0"/>
    <n v="0"/>
  </r>
  <r>
    <s v="None"/>
    <x v="23"/>
    <x v="74"/>
    <s v="TRC"/>
    <n v="0"/>
    <n v="0"/>
    <n v="0"/>
  </r>
  <r>
    <s v="None"/>
    <x v="23"/>
    <x v="75"/>
    <s v="TRC"/>
    <n v="0"/>
    <n v="0"/>
    <n v="0"/>
  </r>
  <r>
    <s v="None"/>
    <x v="23"/>
    <x v="76"/>
    <s v="TRC"/>
    <n v="0"/>
    <n v="0"/>
    <n v="0"/>
  </r>
  <r>
    <s v="None"/>
    <x v="23"/>
    <x v="77"/>
    <s v="TRC"/>
    <n v="0"/>
    <n v="0"/>
    <n v="0"/>
  </r>
  <r>
    <s v="None"/>
    <x v="23"/>
    <x v="78"/>
    <s v="TRC"/>
    <n v="0"/>
    <n v="0"/>
    <n v="0"/>
  </r>
  <r>
    <s v="None"/>
    <x v="23"/>
    <x v="79"/>
    <s v="TRC"/>
    <n v="0"/>
    <n v="0"/>
    <n v="0"/>
  </r>
  <r>
    <s v="None"/>
    <x v="23"/>
    <x v="80"/>
    <s v="TRC"/>
    <n v="0"/>
    <n v="0"/>
    <n v="0"/>
  </r>
  <r>
    <s v="None"/>
    <x v="23"/>
    <x v="81"/>
    <s v="TRC"/>
    <n v="0"/>
    <n v="0"/>
    <n v="0"/>
  </r>
  <r>
    <s v="None"/>
    <x v="23"/>
    <x v="82"/>
    <s v="TRC"/>
    <n v="0"/>
    <n v="0"/>
    <n v="0"/>
  </r>
  <r>
    <s v="None"/>
    <x v="23"/>
    <x v="83"/>
    <s v="TRC"/>
    <n v="0"/>
    <n v="0"/>
    <n v="0"/>
  </r>
  <r>
    <s v="None"/>
    <x v="23"/>
    <x v="84"/>
    <s v="TRC"/>
    <n v="0"/>
    <n v="0"/>
    <n v="0"/>
  </r>
  <r>
    <s v="None"/>
    <x v="23"/>
    <x v="85"/>
    <s v="TRC"/>
    <n v="0"/>
    <n v="0"/>
    <n v="0"/>
  </r>
  <r>
    <s v="None"/>
    <x v="23"/>
    <x v="86"/>
    <s v="TRC"/>
    <n v="0"/>
    <n v="0"/>
    <n v="0"/>
  </r>
  <r>
    <s v="None"/>
    <x v="23"/>
    <x v="87"/>
    <s v="TRC"/>
    <n v="0"/>
    <n v="0"/>
    <n v="0"/>
  </r>
  <r>
    <s v="None"/>
    <x v="23"/>
    <x v="88"/>
    <s v="TRC"/>
    <n v="0"/>
    <n v="0"/>
    <n v="0"/>
  </r>
  <r>
    <s v="None"/>
    <x v="23"/>
    <x v="89"/>
    <s v="TRC"/>
    <n v="0"/>
    <n v="0"/>
    <n v="0"/>
  </r>
  <r>
    <s v="None"/>
    <x v="23"/>
    <x v="90"/>
    <s v="TRC"/>
    <n v="0"/>
    <n v="0"/>
    <n v="0"/>
  </r>
  <r>
    <s v="None"/>
    <x v="23"/>
    <x v="91"/>
    <s v="TRC"/>
    <n v="0"/>
    <n v="0"/>
    <n v="0"/>
  </r>
  <r>
    <s v="None"/>
    <x v="23"/>
    <x v="92"/>
    <s v="TRC"/>
    <n v="0"/>
    <n v="0"/>
    <n v="0"/>
  </r>
  <r>
    <s v="None"/>
    <x v="23"/>
    <x v="93"/>
    <s v="TRC"/>
    <n v="0"/>
    <n v="0"/>
    <n v="0"/>
  </r>
  <r>
    <s v="None"/>
    <x v="23"/>
    <x v="94"/>
    <s v="TRC"/>
    <n v="0"/>
    <n v="0"/>
    <n v="0"/>
  </r>
  <r>
    <s v="None"/>
    <x v="23"/>
    <x v="95"/>
    <s v="TRC"/>
    <n v="0"/>
    <n v="0"/>
    <n v="0"/>
  </r>
  <r>
    <s v="None"/>
    <x v="23"/>
    <x v="96"/>
    <s v="TRC"/>
    <n v="0"/>
    <n v="0"/>
    <n v="0"/>
  </r>
  <r>
    <s v="None"/>
    <x v="23"/>
    <x v="97"/>
    <s v="TRC"/>
    <n v="0"/>
    <n v="0"/>
    <n v="0"/>
  </r>
  <r>
    <s v="None"/>
    <x v="23"/>
    <x v="98"/>
    <s v="TRC"/>
    <n v="0"/>
    <n v="0"/>
    <n v="0"/>
  </r>
  <r>
    <s v="None"/>
    <x v="23"/>
    <x v="99"/>
    <s v="TRC"/>
    <n v="0"/>
    <n v="0"/>
    <n v="0"/>
  </r>
  <r>
    <s v="None"/>
    <x v="23"/>
    <x v="100"/>
    <s v="TRC"/>
    <n v="0"/>
    <n v="0"/>
    <n v="0"/>
  </r>
  <r>
    <s v="None"/>
    <x v="23"/>
    <x v="101"/>
    <s v="TRC"/>
    <n v="0"/>
    <n v="0"/>
    <n v="0"/>
  </r>
  <r>
    <s v="None"/>
    <x v="23"/>
    <x v="102"/>
    <s v="TRC"/>
    <n v="0"/>
    <n v="0"/>
    <n v="0"/>
  </r>
  <r>
    <s v="None"/>
    <x v="23"/>
    <x v="103"/>
    <s v="TRC"/>
    <n v="0"/>
    <n v="0"/>
    <n v="0"/>
  </r>
  <r>
    <s v="None"/>
    <x v="23"/>
    <x v="104"/>
    <s v="TRC"/>
    <n v="0"/>
    <n v="0"/>
    <n v="0"/>
  </r>
  <r>
    <s v="None"/>
    <x v="23"/>
    <x v="105"/>
    <s v="TRC"/>
    <n v="0"/>
    <n v="0"/>
    <n v="0"/>
  </r>
  <r>
    <s v="None"/>
    <x v="23"/>
    <x v="106"/>
    <s v="TRC"/>
    <n v="0"/>
    <n v="0"/>
    <n v="0"/>
  </r>
  <r>
    <s v="None"/>
    <x v="23"/>
    <x v="107"/>
    <s v="TRC"/>
    <n v="0"/>
    <n v="0"/>
    <n v="0"/>
  </r>
  <r>
    <s v="None"/>
    <x v="23"/>
    <x v="108"/>
    <s v="TRC"/>
    <n v="0"/>
    <n v="0"/>
    <n v="0"/>
  </r>
  <r>
    <s v="None"/>
    <x v="23"/>
    <x v="109"/>
    <s v="TRC"/>
    <n v="0"/>
    <n v="0"/>
    <n v="0"/>
  </r>
  <r>
    <s v="None"/>
    <x v="23"/>
    <x v="110"/>
    <s v="TRC"/>
    <n v="0"/>
    <n v="0"/>
    <n v="0"/>
  </r>
  <r>
    <s v="None"/>
    <x v="23"/>
    <x v="111"/>
    <s v="TRC"/>
    <n v="0"/>
    <n v="0"/>
    <n v="0"/>
  </r>
  <r>
    <s v="None"/>
    <x v="23"/>
    <x v="112"/>
    <s v="TRC"/>
    <n v="0"/>
    <n v="0"/>
    <n v="0"/>
  </r>
  <r>
    <s v="None"/>
    <x v="23"/>
    <x v="113"/>
    <s v="TRC"/>
    <n v="0"/>
    <n v="0"/>
    <n v="0"/>
  </r>
  <r>
    <s v="None"/>
    <x v="23"/>
    <x v="114"/>
    <s v="TRC"/>
    <n v="0"/>
    <n v="0"/>
    <n v="0"/>
  </r>
  <r>
    <s v="None"/>
    <x v="23"/>
    <x v="115"/>
    <s v="TRC"/>
    <n v="0"/>
    <n v="0"/>
    <n v="0"/>
  </r>
  <r>
    <s v="None"/>
    <x v="23"/>
    <x v="116"/>
    <s v="TRC"/>
    <n v="0"/>
    <n v="0"/>
    <n v="0"/>
  </r>
  <r>
    <s v="None"/>
    <x v="23"/>
    <x v="117"/>
    <s v="TRC"/>
    <n v="0"/>
    <n v="0"/>
    <n v="0"/>
  </r>
  <r>
    <s v="None"/>
    <x v="23"/>
    <x v="118"/>
    <s v="TRC"/>
    <n v="0"/>
    <n v="0"/>
    <n v="0"/>
  </r>
  <r>
    <s v="None"/>
    <x v="23"/>
    <x v="119"/>
    <s v="TRC"/>
    <n v="0"/>
    <n v="0"/>
    <n v="0"/>
  </r>
  <r>
    <s v="None"/>
    <x v="23"/>
    <x v="120"/>
    <s v="TRC"/>
    <n v="0"/>
    <n v="0"/>
    <n v="0"/>
  </r>
  <r>
    <s v="None"/>
    <x v="23"/>
    <x v="121"/>
    <s v="TRC"/>
    <n v="0"/>
    <n v="0"/>
    <n v="0"/>
  </r>
  <r>
    <s v="None"/>
    <x v="23"/>
    <x v="122"/>
    <s v="TRC"/>
    <n v="0"/>
    <n v="0"/>
    <n v="0"/>
  </r>
  <r>
    <s v="None"/>
    <x v="23"/>
    <x v="123"/>
    <s v="TRC"/>
    <n v="0"/>
    <n v="0"/>
    <n v="0"/>
  </r>
  <r>
    <s v="None"/>
    <x v="23"/>
    <x v="124"/>
    <s v="TRC"/>
    <n v="0"/>
    <n v="0"/>
    <n v="0"/>
  </r>
  <r>
    <s v="None"/>
    <x v="23"/>
    <x v="125"/>
    <s v="TRC"/>
    <n v="0"/>
    <n v="0"/>
    <n v="0"/>
  </r>
  <r>
    <s v="None"/>
    <x v="23"/>
    <x v="126"/>
    <s v="TRC"/>
    <n v="0"/>
    <n v="0"/>
    <n v="0"/>
  </r>
  <r>
    <s v="None"/>
    <x v="23"/>
    <x v="127"/>
    <s v="TRC"/>
    <n v="0"/>
    <n v="0"/>
    <n v="0"/>
  </r>
  <r>
    <s v="None"/>
    <x v="23"/>
    <x v="128"/>
    <s v="TRC"/>
    <n v="0"/>
    <n v="0"/>
    <n v="0"/>
  </r>
  <r>
    <s v="None"/>
    <x v="23"/>
    <x v="129"/>
    <s v="TRC"/>
    <n v="0"/>
    <n v="0"/>
    <n v="0"/>
  </r>
  <r>
    <s v="None"/>
    <x v="23"/>
    <x v="130"/>
    <s v="TRC"/>
    <n v="0"/>
    <n v="0"/>
    <n v="0"/>
  </r>
  <r>
    <s v="None"/>
    <x v="23"/>
    <x v="131"/>
    <s v="TRC"/>
    <n v="0"/>
    <n v="0"/>
    <n v="0"/>
  </r>
  <r>
    <s v="None"/>
    <x v="23"/>
    <x v="132"/>
    <s v="TRC"/>
    <n v="0"/>
    <n v="0"/>
    <n v="0"/>
  </r>
  <r>
    <s v="None"/>
    <x v="23"/>
    <x v="133"/>
    <s v="TRC"/>
    <n v="0"/>
    <n v="0"/>
    <n v="0"/>
  </r>
  <r>
    <s v="None"/>
    <x v="23"/>
    <x v="134"/>
    <s v="TRC"/>
    <n v="0"/>
    <n v="0"/>
    <n v="0"/>
  </r>
  <r>
    <s v="None"/>
    <x v="23"/>
    <x v="135"/>
    <s v="TRC"/>
    <n v="0"/>
    <n v="0"/>
    <n v="0"/>
  </r>
  <r>
    <s v="None"/>
    <x v="23"/>
    <x v="136"/>
    <s v="TRC"/>
    <n v="0"/>
    <n v="0"/>
    <n v="0"/>
  </r>
  <r>
    <s v="None"/>
    <x v="23"/>
    <x v="137"/>
    <s v="TRC"/>
    <n v="0"/>
    <n v="0"/>
    <n v="0"/>
  </r>
  <r>
    <s v="None"/>
    <x v="23"/>
    <x v="138"/>
    <s v="TRC"/>
    <n v="0"/>
    <n v="0"/>
    <n v="0"/>
  </r>
  <r>
    <s v="None"/>
    <x v="23"/>
    <x v="139"/>
    <s v="TRC"/>
    <n v="0"/>
    <n v="0"/>
    <n v="0"/>
  </r>
  <r>
    <s v="None"/>
    <x v="23"/>
    <x v="140"/>
    <s v="TRC"/>
    <n v="0"/>
    <n v="0"/>
    <n v="0"/>
  </r>
  <r>
    <s v="None"/>
    <x v="23"/>
    <x v="141"/>
    <s v="TRC"/>
    <n v="0"/>
    <n v="0"/>
    <n v="0"/>
  </r>
  <r>
    <s v="None"/>
    <x v="23"/>
    <x v="142"/>
    <s v="TRC"/>
    <n v="0"/>
    <n v="0"/>
    <n v="0"/>
  </r>
  <r>
    <s v="None"/>
    <x v="23"/>
    <x v="143"/>
    <s v="TRC"/>
    <n v="0"/>
    <n v="0"/>
    <n v="0"/>
  </r>
  <r>
    <s v="None"/>
    <x v="23"/>
    <x v="144"/>
    <s v="TRC"/>
    <n v="0"/>
    <n v="0"/>
    <n v="0"/>
  </r>
  <r>
    <s v="None"/>
    <x v="23"/>
    <x v="145"/>
    <s v="TRC"/>
    <n v="0"/>
    <n v="0"/>
    <n v="0"/>
  </r>
  <r>
    <s v="None"/>
    <x v="23"/>
    <x v="146"/>
    <s v="TRC"/>
    <n v="0"/>
    <n v="0"/>
    <n v="0"/>
  </r>
  <r>
    <s v="None"/>
    <x v="23"/>
    <x v="147"/>
    <s v="TRC"/>
    <n v="0"/>
    <n v="0"/>
    <n v="0"/>
  </r>
  <r>
    <s v="None"/>
    <x v="23"/>
    <x v="148"/>
    <s v="TRC"/>
    <n v="0"/>
    <n v="0"/>
    <n v="0"/>
  </r>
  <r>
    <s v="None"/>
    <x v="23"/>
    <x v="149"/>
    <s v="TRC"/>
    <n v="0"/>
    <n v="0"/>
    <n v="0"/>
  </r>
  <r>
    <s v="None"/>
    <x v="23"/>
    <x v="150"/>
    <s v="TRC"/>
    <n v="0"/>
    <n v="0"/>
    <n v="0"/>
  </r>
  <r>
    <s v="None"/>
    <x v="23"/>
    <x v="151"/>
    <s v="TRC"/>
    <n v="0"/>
    <n v="0"/>
    <n v="0"/>
  </r>
  <r>
    <s v="None"/>
    <x v="23"/>
    <x v="152"/>
    <s v="TRC"/>
    <n v="0"/>
    <n v="0"/>
    <n v="0"/>
  </r>
  <r>
    <s v="None"/>
    <x v="23"/>
    <x v="153"/>
    <s v="TRC"/>
    <n v="0"/>
    <n v="0"/>
    <n v="0"/>
  </r>
  <r>
    <s v="None"/>
    <x v="23"/>
    <x v="154"/>
    <s v="TRC"/>
    <n v="0"/>
    <n v="0"/>
    <n v="0"/>
  </r>
  <r>
    <s v="None"/>
    <x v="23"/>
    <x v="155"/>
    <s v="TRC"/>
    <n v="0"/>
    <n v="0"/>
    <n v="0"/>
  </r>
  <r>
    <s v="None"/>
    <x v="23"/>
    <x v="156"/>
    <s v="TRC"/>
    <n v="0"/>
    <n v="0"/>
    <n v="0"/>
  </r>
  <r>
    <s v="None"/>
    <x v="23"/>
    <x v="157"/>
    <s v="TRC"/>
    <n v="0"/>
    <n v="0"/>
    <n v="0"/>
  </r>
  <r>
    <s v="None"/>
    <x v="23"/>
    <x v="158"/>
    <s v="TRC"/>
    <n v="0"/>
    <n v="0"/>
    <n v="0"/>
  </r>
  <r>
    <s v="None"/>
    <x v="23"/>
    <x v="159"/>
    <s v="TRC"/>
    <n v="0"/>
    <n v="0"/>
    <n v="0"/>
  </r>
  <r>
    <s v="None"/>
    <x v="23"/>
    <x v="160"/>
    <s v="TRC"/>
    <n v="0"/>
    <n v="0"/>
    <n v="0"/>
  </r>
  <r>
    <s v="None"/>
    <x v="23"/>
    <x v="161"/>
    <s v="TRC"/>
    <n v="0"/>
    <n v="0"/>
    <n v="0"/>
  </r>
  <r>
    <s v="None"/>
    <x v="23"/>
    <x v="162"/>
    <s v="TRC"/>
    <n v="0"/>
    <n v="0"/>
    <n v="0"/>
  </r>
  <r>
    <s v="None"/>
    <x v="23"/>
    <x v="163"/>
    <s v="TRC"/>
    <n v="0"/>
    <n v="0"/>
    <n v="0"/>
  </r>
  <r>
    <s v="None"/>
    <x v="23"/>
    <x v="164"/>
    <s v="TRC"/>
    <n v="0"/>
    <n v="0"/>
    <n v="0"/>
  </r>
  <r>
    <s v="None"/>
    <x v="23"/>
    <x v="165"/>
    <s v="TRC"/>
    <n v="0"/>
    <n v="0"/>
    <n v="0"/>
  </r>
  <r>
    <s v="None"/>
    <x v="23"/>
    <x v="166"/>
    <s v="TRC"/>
    <n v="0"/>
    <n v="0"/>
    <n v="0"/>
  </r>
  <r>
    <s v="None"/>
    <x v="23"/>
    <x v="167"/>
    <s v="TRC"/>
    <n v="0"/>
    <n v="0"/>
    <n v="0"/>
  </r>
  <r>
    <s v="None"/>
    <x v="23"/>
    <x v="168"/>
    <s v="TRC"/>
    <n v="0"/>
    <n v="0"/>
    <n v="0"/>
  </r>
  <r>
    <s v="None"/>
    <x v="23"/>
    <x v="169"/>
    <s v="TRC"/>
    <n v="0"/>
    <n v="0"/>
    <n v="0"/>
  </r>
  <r>
    <s v="None"/>
    <x v="23"/>
    <x v="170"/>
    <s v="TRC"/>
    <n v="0"/>
    <n v="0"/>
    <n v="0"/>
  </r>
  <r>
    <s v="None"/>
    <x v="23"/>
    <x v="171"/>
    <s v="TRC"/>
    <n v="0"/>
    <n v="0"/>
    <n v="0"/>
  </r>
  <r>
    <s v="None"/>
    <x v="23"/>
    <x v="172"/>
    <s v="TRC"/>
    <n v="0"/>
    <n v="0"/>
    <n v="0"/>
  </r>
  <r>
    <s v="None"/>
    <x v="23"/>
    <x v="173"/>
    <s v="TRC"/>
    <n v="0"/>
    <n v="0"/>
    <n v="0"/>
  </r>
  <r>
    <s v="None"/>
    <x v="23"/>
    <x v="174"/>
    <s v="TRC"/>
    <n v="0"/>
    <n v="0"/>
    <n v="0"/>
  </r>
  <r>
    <s v="None"/>
    <x v="23"/>
    <x v="175"/>
    <s v="TRC"/>
    <n v="0"/>
    <n v="0"/>
    <n v="0"/>
  </r>
  <r>
    <s v="None"/>
    <x v="23"/>
    <x v="176"/>
    <s v="TRC"/>
    <n v="0"/>
    <n v="0"/>
    <n v="0"/>
  </r>
  <r>
    <s v="None"/>
    <x v="23"/>
    <x v="177"/>
    <s v="TRC"/>
    <n v="0"/>
    <n v="0"/>
    <n v="0"/>
  </r>
  <r>
    <s v="None"/>
    <x v="23"/>
    <x v="178"/>
    <s v="TRC"/>
    <n v="0"/>
    <n v="0"/>
    <n v="0"/>
  </r>
  <r>
    <s v="None"/>
    <x v="23"/>
    <x v="179"/>
    <s v="TRC"/>
    <n v="0"/>
    <n v="0"/>
    <n v="0"/>
  </r>
  <r>
    <s v="None"/>
    <x v="23"/>
    <x v="180"/>
    <s v="TRC"/>
    <n v="0"/>
    <n v="0"/>
    <n v="0"/>
  </r>
  <r>
    <s v="None"/>
    <x v="23"/>
    <x v="181"/>
    <s v="TRC"/>
    <n v="0"/>
    <n v="0"/>
    <n v="0"/>
  </r>
  <r>
    <s v="None"/>
    <x v="23"/>
    <x v="182"/>
    <s v="TRC"/>
    <n v="0"/>
    <n v="0"/>
    <n v="0"/>
  </r>
  <r>
    <s v="None"/>
    <x v="23"/>
    <x v="183"/>
    <s v="TRC"/>
    <n v="0"/>
    <n v="0"/>
    <n v="0"/>
  </r>
  <r>
    <s v="None"/>
    <x v="23"/>
    <x v="184"/>
    <s v="TRC"/>
    <n v="0"/>
    <n v="0"/>
    <n v="0"/>
  </r>
  <r>
    <s v="None"/>
    <x v="23"/>
    <x v="185"/>
    <s v="TRC"/>
    <n v="0"/>
    <n v="0"/>
    <n v="0"/>
  </r>
  <r>
    <s v="None"/>
    <x v="23"/>
    <x v="186"/>
    <s v="TRC"/>
    <n v="0"/>
    <n v="0"/>
    <n v="0"/>
  </r>
  <r>
    <s v="None"/>
    <x v="23"/>
    <x v="187"/>
    <s v="TRC"/>
    <n v="0"/>
    <n v="0"/>
    <n v="0"/>
  </r>
  <r>
    <s v="None"/>
    <x v="23"/>
    <x v="188"/>
    <s v="TRC"/>
    <n v="0"/>
    <n v="0"/>
    <n v="0"/>
  </r>
  <r>
    <s v="None"/>
    <x v="23"/>
    <x v="189"/>
    <s v="TRC"/>
    <n v="0"/>
    <n v="0"/>
    <n v="0"/>
  </r>
  <r>
    <s v="None"/>
    <x v="23"/>
    <x v="190"/>
    <s v="TRC"/>
    <n v="0"/>
    <n v="0"/>
    <n v="0"/>
  </r>
  <r>
    <s v="None"/>
    <x v="23"/>
    <x v="191"/>
    <s v="TRC"/>
    <n v="0"/>
    <n v="0"/>
    <n v="0"/>
  </r>
  <r>
    <s v="None"/>
    <x v="23"/>
    <x v="192"/>
    <s v="TRC"/>
    <n v="0"/>
    <n v="0"/>
    <n v="0"/>
  </r>
  <r>
    <s v="None"/>
    <x v="23"/>
    <x v="193"/>
    <s v="TRC"/>
    <n v="0"/>
    <n v="0"/>
    <n v="0"/>
  </r>
  <r>
    <s v="None"/>
    <x v="23"/>
    <x v="194"/>
    <s v="TRC"/>
    <n v="0"/>
    <n v="0"/>
    <n v="0"/>
  </r>
  <r>
    <s v="None"/>
    <x v="23"/>
    <x v="195"/>
    <s v="TRC"/>
    <n v="0"/>
    <n v="0"/>
    <n v="0"/>
  </r>
  <r>
    <s v="None"/>
    <x v="23"/>
    <x v="196"/>
    <s v="TRC"/>
    <n v="0"/>
    <n v="0"/>
    <n v="0"/>
  </r>
  <r>
    <s v="None"/>
    <x v="23"/>
    <x v="197"/>
    <s v="TRC"/>
    <n v="0"/>
    <n v="0"/>
    <n v="0"/>
  </r>
  <r>
    <s v="None"/>
    <x v="23"/>
    <x v="198"/>
    <s v="TRC"/>
    <n v="0"/>
    <n v="0"/>
    <n v="0"/>
  </r>
  <r>
    <s v="None"/>
    <x v="23"/>
    <x v="199"/>
    <s v="TRC"/>
    <n v="0"/>
    <n v="0"/>
    <n v="0"/>
  </r>
  <r>
    <s v="None"/>
    <x v="23"/>
    <x v="200"/>
    <s v="TRC"/>
    <n v="0"/>
    <n v="0"/>
    <n v="0"/>
  </r>
  <r>
    <s v="None"/>
    <x v="23"/>
    <x v="201"/>
    <s v="TRC"/>
    <n v="0"/>
    <n v="0"/>
    <n v="0"/>
  </r>
  <r>
    <s v="None"/>
    <x v="23"/>
    <x v="202"/>
    <s v="TRC"/>
    <n v="0"/>
    <n v="0"/>
    <n v="0"/>
  </r>
  <r>
    <s v="None"/>
    <x v="23"/>
    <x v="203"/>
    <s v="TRC"/>
    <n v="0"/>
    <n v="0"/>
    <n v="0"/>
  </r>
  <r>
    <s v="None"/>
    <x v="23"/>
    <x v="204"/>
    <s v="TRC"/>
    <n v="0"/>
    <n v="0"/>
    <n v="0"/>
  </r>
  <r>
    <s v="None"/>
    <x v="23"/>
    <x v="205"/>
    <s v="TRC"/>
    <n v="0"/>
    <n v="0"/>
    <n v="0"/>
  </r>
  <r>
    <s v="None"/>
    <x v="23"/>
    <x v="206"/>
    <s v="TRC"/>
    <n v="0"/>
    <n v="0"/>
    <n v="0"/>
  </r>
  <r>
    <s v="None"/>
    <x v="23"/>
    <x v="207"/>
    <s v="TRC"/>
    <n v="0"/>
    <n v="0"/>
    <n v="0"/>
  </r>
  <r>
    <s v="None"/>
    <x v="23"/>
    <x v="208"/>
    <s v="TRC"/>
    <n v="0"/>
    <n v="0"/>
    <n v="0"/>
  </r>
  <r>
    <s v="None"/>
    <x v="23"/>
    <x v="209"/>
    <s v="TRC"/>
    <n v="0"/>
    <n v="0"/>
    <n v="0"/>
  </r>
  <r>
    <s v="None"/>
    <x v="23"/>
    <x v="210"/>
    <s v="TRC"/>
    <n v="0"/>
    <n v="0"/>
    <n v="0"/>
  </r>
  <r>
    <s v="None"/>
    <x v="23"/>
    <x v="211"/>
    <s v="TRC"/>
    <n v="0"/>
    <n v="0"/>
    <n v="0"/>
  </r>
  <r>
    <s v="None"/>
    <x v="23"/>
    <x v="212"/>
    <s v="TRC"/>
    <n v="0"/>
    <n v="0"/>
    <n v="0"/>
  </r>
  <r>
    <s v="None"/>
    <x v="23"/>
    <x v="213"/>
    <s v="TRC"/>
    <n v="0"/>
    <n v="0"/>
    <n v="0"/>
  </r>
  <r>
    <s v="None"/>
    <x v="23"/>
    <x v="214"/>
    <s v="TRC"/>
    <n v="0"/>
    <n v="0"/>
    <n v="0"/>
  </r>
  <r>
    <s v="None"/>
    <x v="23"/>
    <x v="215"/>
    <s v="TRC"/>
    <n v="0"/>
    <n v="0"/>
    <n v="0"/>
  </r>
  <r>
    <s v="None"/>
    <x v="23"/>
    <x v="216"/>
    <s v="TRC"/>
    <n v="0"/>
    <n v="0"/>
    <n v="0"/>
  </r>
  <r>
    <s v="None"/>
    <x v="23"/>
    <x v="217"/>
    <s v="TRC"/>
    <n v="0"/>
    <n v="0"/>
    <n v="0"/>
  </r>
  <r>
    <s v="None"/>
    <x v="23"/>
    <x v="218"/>
    <s v="TRC"/>
    <n v="0"/>
    <n v="0"/>
    <n v="0"/>
  </r>
  <r>
    <s v="None"/>
    <x v="23"/>
    <x v="219"/>
    <s v="TRC"/>
    <n v="0"/>
    <n v="0"/>
    <n v="0"/>
  </r>
  <r>
    <s v="None"/>
    <x v="23"/>
    <x v="220"/>
    <s v="TRC"/>
    <n v="0"/>
    <n v="0"/>
    <n v="0"/>
  </r>
  <r>
    <s v="None"/>
    <x v="23"/>
    <x v="221"/>
    <s v="TRC"/>
    <n v="0"/>
    <n v="0"/>
    <n v="0"/>
  </r>
  <r>
    <s v="None"/>
    <x v="23"/>
    <x v="222"/>
    <s v="TRC"/>
    <n v="0"/>
    <n v="0"/>
    <n v="0"/>
  </r>
  <r>
    <s v="None"/>
    <x v="23"/>
    <x v="223"/>
    <s v="TRC"/>
    <n v="0"/>
    <n v="0"/>
    <n v="0"/>
  </r>
  <r>
    <s v="None"/>
    <x v="23"/>
    <x v="224"/>
    <s v="TRC"/>
    <n v="0"/>
    <n v="0"/>
    <n v="0"/>
  </r>
  <r>
    <s v="None"/>
    <x v="23"/>
    <x v="225"/>
    <s v="TRC"/>
    <n v="0"/>
    <n v="0"/>
    <n v="0"/>
  </r>
  <r>
    <s v="None"/>
    <x v="23"/>
    <x v="226"/>
    <s v="TRC"/>
    <n v="0"/>
    <n v="0"/>
    <n v="0"/>
  </r>
  <r>
    <s v="None"/>
    <x v="23"/>
    <x v="227"/>
    <s v="TRC"/>
    <n v="0"/>
    <n v="0"/>
    <n v="0"/>
  </r>
  <r>
    <s v="None"/>
    <x v="23"/>
    <x v="228"/>
    <s v="TRC"/>
    <n v="0"/>
    <n v="0"/>
    <n v="0"/>
  </r>
  <r>
    <s v="None"/>
    <x v="23"/>
    <x v="229"/>
    <s v="TRC"/>
    <n v="0"/>
    <n v="0"/>
    <n v="0"/>
  </r>
  <r>
    <s v="None"/>
    <x v="23"/>
    <x v="230"/>
    <s v="TRC"/>
    <n v="0"/>
    <n v="0"/>
    <n v="0"/>
  </r>
  <r>
    <s v="None"/>
    <x v="23"/>
    <x v="231"/>
    <s v="TRC"/>
    <n v="0"/>
    <n v="0"/>
    <n v="0"/>
  </r>
  <r>
    <s v="None"/>
    <x v="23"/>
    <x v="232"/>
    <s v="TRC"/>
    <n v="0"/>
    <n v="0"/>
    <n v="0"/>
  </r>
  <r>
    <s v="None"/>
    <x v="23"/>
    <x v="233"/>
    <s v="TRC"/>
    <n v="0"/>
    <n v="0"/>
    <n v="0"/>
  </r>
  <r>
    <s v="None"/>
    <x v="23"/>
    <x v="234"/>
    <s v="TRC"/>
    <n v="0"/>
    <n v="0"/>
    <n v="0"/>
  </r>
  <r>
    <s v="None"/>
    <x v="23"/>
    <x v="235"/>
    <s v="TRC"/>
    <n v="0"/>
    <n v="0"/>
    <n v="0"/>
  </r>
  <r>
    <s v="None"/>
    <x v="23"/>
    <x v="236"/>
    <s v="TRC"/>
    <n v="0"/>
    <n v="0"/>
    <n v="0"/>
  </r>
  <r>
    <s v="None"/>
    <x v="23"/>
    <x v="237"/>
    <s v="TRC"/>
    <n v="0"/>
    <n v="0"/>
    <n v="0"/>
  </r>
  <r>
    <s v="None"/>
    <x v="23"/>
    <x v="238"/>
    <s v="TRC"/>
    <n v="0"/>
    <n v="0"/>
    <n v="0"/>
  </r>
  <r>
    <s v="None"/>
    <x v="23"/>
    <x v="239"/>
    <s v="TRC"/>
    <n v="0"/>
    <n v="0"/>
    <n v="0"/>
  </r>
  <r>
    <s v="None"/>
    <x v="23"/>
    <x v="240"/>
    <s v="TRC"/>
    <n v="0"/>
    <n v="0"/>
    <n v="0"/>
  </r>
  <r>
    <s v="None"/>
    <x v="23"/>
    <x v="241"/>
    <s v="TRC"/>
    <n v="0"/>
    <n v="0"/>
    <n v="0"/>
  </r>
  <r>
    <s v="None"/>
    <x v="23"/>
    <x v="242"/>
    <s v="TRC"/>
    <n v="0"/>
    <n v="0"/>
    <n v="0"/>
  </r>
  <r>
    <s v="None"/>
    <x v="23"/>
    <x v="243"/>
    <s v="TRC"/>
    <n v="0"/>
    <n v="0"/>
    <n v="0"/>
  </r>
  <r>
    <s v="None"/>
    <x v="23"/>
    <x v="244"/>
    <s v="TRC"/>
    <n v="0"/>
    <n v="0"/>
    <n v="0"/>
  </r>
  <r>
    <s v="None"/>
    <x v="23"/>
    <x v="245"/>
    <s v="TRC"/>
    <n v="0"/>
    <n v="0"/>
    <n v="0"/>
  </r>
  <r>
    <s v="None"/>
    <x v="23"/>
    <x v="246"/>
    <s v="TRC"/>
    <n v="0"/>
    <n v="0"/>
    <n v="0"/>
  </r>
  <r>
    <s v="None"/>
    <x v="23"/>
    <x v="247"/>
    <s v="TRC"/>
    <n v="0"/>
    <n v="0"/>
    <n v="0"/>
  </r>
  <r>
    <s v="None"/>
    <x v="23"/>
    <x v="248"/>
    <s v="TRC"/>
    <n v="0"/>
    <n v="0"/>
    <n v="0"/>
  </r>
  <r>
    <s v="None"/>
    <x v="23"/>
    <x v="249"/>
    <s v="TRC"/>
    <n v="0"/>
    <n v="0"/>
    <n v="0"/>
  </r>
  <r>
    <s v="None"/>
    <x v="23"/>
    <x v="250"/>
    <s v="TRC"/>
    <n v="0"/>
    <n v="0"/>
    <n v="0"/>
  </r>
  <r>
    <s v="None"/>
    <x v="23"/>
    <x v="251"/>
    <s v="TRC"/>
    <n v="0"/>
    <n v="0"/>
    <n v="0"/>
  </r>
  <r>
    <s v="None"/>
    <x v="23"/>
    <x v="252"/>
    <s v="TRC"/>
    <n v="0"/>
    <n v="0"/>
    <n v="0"/>
  </r>
  <r>
    <s v="None"/>
    <x v="23"/>
    <x v="253"/>
    <s v="TRC"/>
    <n v="0"/>
    <n v="0"/>
    <n v="0"/>
  </r>
  <r>
    <s v="None"/>
    <x v="23"/>
    <x v="254"/>
    <s v="TRC"/>
    <n v="0"/>
    <n v="0"/>
    <n v="0"/>
  </r>
  <r>
    <s v="None"/>
    <x v="23"/>
    <x v="255"/>
    <s v="TRC"/>
    <n v="0"/>
    <n v="0"/>
    <n v="0"/>
  </r>
  <r>
    <s v="None"/>
    <x v="23"/>
    <x v="256"/>
    <s v="TRC"/>
    <n v="0"/>
    <n v="0"/>
    <n v="0"/>
  </r>
  <r>
    <s v="None"/>
    <x v="23"/>
    <x v="257"/>
    <s v="TRC"/>
    <n v="0"/>
    <n v="0"/>
    <n v="0"/>
  </r>
  <r>
    <s v="None"/>
    <x v="23"/>
    <x v="258"/>
    <s v="TRC"/>
    <n v="0"/>
    <n v="0"/>
    <n v="0"/>
  </r>
  <r>
    <s v="None"/>
    <x v="23"/>
    <x v="259"/>
    <s v="TRC"/>
    <n v="0"/>
    <n v="0"/>
    <n v="0"/>
  </r>
  <r>
    <s v="None"/>
    <x v="23"/>
    <x v="260"/>
    <s v="TRC"/>
    <n v="0"/>
    <n v="0"/>
    <n v="0"/>
  </r>
  <r>
    <s v="None"/>
    <x v="23"/>
    <x v="261"/>
    <s v="TRC"/>
    <n v="0"/>
    <n v="0"/>
    <n v="0"/>
  </r>
  <r>
    <s v="None"/>
    <x v="23"/>
    <x v="262"/>
    <s v="TRC"/>
    <n v="0"/>
    <n v="0"/>
    <n v="0"/>
  </r>
  <r>
    <s v="None"/>
    <x v="23"/>
    <x v="263"/>
    <s v="TRC"/>
    <n v="0"/>
    <n v="0"/>
    <n v="0"/>
  </r>
  <r>
    <s v="None"/>
    <x v="23"/>
    <x v="264"/>
    <s v="TRC"/>
    <n v="0"/>
    <n v="0"/>
    <n v="0"/>
  </r>
  <r>
    <s v="None"/>
    <x v="23"/>
    <x v="265"/>
    <s v="TRC"/>
    <n v="0"/>
    <n v="0"/>
    <n v="0"/>
  </r>
  <r>
    <s v="None"/>
    <x v="23"/>
    <x v="266"/>
    <s v="TRC"/>
    <n v="0"/>
    <n v="0"/>
    <n v="0"/>
  </r>
  <r>
    <s v="None"/>
    <x v="23"/>
    <x v="267"/>
    <s v="TRC"/>
    <n v="0"/>
    <n v="0"/>
    <n v="0"/>
  </r>
  <r>
    <s v="None"/>
    <x v="23"/>
    <x v="268"/>
    <s v="TRC"/>
    <n v="0"/>
    <n v="0"/>
    <n v="0"/>
  </r>
  <r>
    <s v="None"/>
    <x v="23"/>
    <x v="269"/>
    <s v="TRC"/>
    <n v="0"/>
    <n v="0"/>
    <n v="0"/>
  </r>
  <r>
    <s v="None"/>
    <x v="23"/>
    <x v="270"/>
    <s v="TRC"/>
    <n v="0"/>
    <n v="0"/>
    <n v="0"/>
  </r>
  <r>
    <s v="None"/>
    <x v="23"/>
    <x v="271"/>
    <s v="TRC"/>
    <n v="0"/>
    <n v="0"/>
    <n v="0"/>
  </r>
  <r>
    <s v="None"/>
    <x v="23"/>
    <x v="272"/>
    <s v="TRC"/>
    <n v="0"/>
    <n v="0"/>
    <n v="0"/>
  </r>
  <r>
    <s v="None"/>
    <x v="23"/>
    <x v="273"/>
    <s v="TRC"/>
    <n v="0"/>
    <n v="0"/>
    <n v="0"/>
  </r>
  <r>
    <s v="None"/>
    <x v="23"/>
    <x v="274"/>
    <s v="TRC"/>
    <n v="0"/>
    <n v="0"/>
    <n v="0"/>
  </r>
  <r>
    <s v="None"/>
    <x v="23"/>
    <x v="275"/>
    <s v="TRC"/>
    <n v="0"/>
    <n v="0"/>
    <n v="0"/>
  </r>
  <r>
    <s v="None"/>
    <x v="23"/>
    <x v="276"/>
    <s v="TRC"/>
    <n v="0"/>
    <n v="0"/>
    <n v="0"/>
  </r>
  <r>
    <s v="None"/>
    <x v="23"/>
    <x v="277"/>
    <s v="TRC"/>
    <n v="0"/>
    <n v="0"/>
    <n v="0"/>
  </r>
  <r>
    <s v="None"/>
    <x v="23"/>
    <x v="278"/>
    <s v="TRC"/>
    <n v="0"/>
    <n v="0"/>
    <n v="0"/>
  </r>
  <r>
    <s v="None"/>
    <x v="23"/>
    <x v="279"/>
    <s v="TRC"/>
    <n v="0"/>
    <n v="0"/>
    <n v="0"/>
  </r>
  <r>
    <s v="None"/>
    <x v="23"/>
    <x v="280"/>
    <s v="TRC"/>
    <n v="0"/>
    <n v="0"/>
    <n v="0"/>
  </r>
  <r>
    <s v="None"/>
    <x v="23"/>
    <x v="281"/>
    <s v="TRC"/>
    <n v="0"/>
    <n v="0"/>
    <n v="0"/>
  </r>
  <r>
    <s v="None"/>
    <x v="23"/>
    <x v="282"/>
    <s v="TRC"/>
    <n v="0"/>
    <n v="0"/>
    <n v="0"/>
  </r>
  <r>
    <s v="None"/>
    <x v="23"/>
    <x v="283"/>
    <s v="TRC"/>
    <n v="0"/>
    <n v="0"/>
    <n v="0"/>
  </r>
  <r>
    <s v="None"/>
    <x v="23"/>
    <x v="284"/>
    <s v="TRC"/>
    <n v="0"/>
    <n v="0"/>
    <n v="0"/>
  </r>
  <r>
    <s v="None"/>
    <x v="23"/>
    <x v="285"/>
    <s v="TRC"/>
    <n v="0"/>
    <n v="0"/>
    <n v="0"/>
  </r>
  <r>
    <s v="None"/>
    <x v="23"/>
    <x v="286"/>
    <s v="TRC"/>
    <n v="0"/>
    <n v="0"/>
    <n v="0"/>
  </r>
  <r>
    <s v="None"/>
    <x v="23"/>
    <x v="287"/>
    <s v="TRC"/>
    <n v="0"/>
    <n v="0"/>
    <n v="0"/>
  </r>
  <r>
    <s v="None"/>
    <x v="23"/>
    <x v="288"/>
    <s v="TRC"/>
    <n v="0"/>
    <n v="0"/>
    <n v="0"/>
  </r>
  <r>
    <s v="None"/>
    <x v="23"/>
    <x v="289"/>
    <s v="TRC"/>
    <n v="0"/>
    <n v="0"/>
    <n v="0"/>
  </r>
  <r>
    <s v="None"/>
    <x v="23"/>
    <x v="290"/>
    <s v="TRC"/>
    <n v="0"/>
    <n v="0"/>
    <n v="0"/>
  </r>
  <r>
    <s v="None"/>
    <x v="23"/>
    <x v="291"/>
    <s v="TRC"/>
    <n v="0"/>
    <n v="0"/>
    <n v="0"/>
  </r>
  <r>
    <s v="None"/>
    <x v="23"/>
    <x v="292"/>
    <s v="TRC"/>
    <n v="0"/>
    <n v="0"/>
    <n v="0"/>
  </r>
  <r>
    <s v="None"/>
    <x v="23"/>
    <x v="293"/>
    <s v="TRC"/>
    <n v="0"/>
    <n v="0"/>
    <n v="0"/>
  </r>
  <r>
    <s v="None"/>
    <x v="23"/>
    <x v="294"/>
    <s v="TRC"/>
    <n v="0"/>
    <n v="0"/>
    <n v="0"/>
  </r>
  <r>
    <s v="None"/>
    <x v="24"/>
    <x v="0"/>
    <s v="TRC"/>
    <n v="2421.1780812034167"/>
    <n v="2421.1780812034167"/>
    <n v="2421.1780812034167"/>
  </r>
  <r>
    <s v="None"/>
    <x v="24"/>
    <x v="1"/>
    <s v="TRC"/>
    <n v="26.132487646970581"/>
    <n v="26.132487646970581"/>
    <n v="26.132487646970581"/>
  </r>
  <r>
    <s v="None"/>
    <x v="24"/>
    <x v="2"/>
    <s v="TRC"/>
    <n v="26.132487646970581"/>
    <n v="26.132487646970581"/>
    <n v="26.132487646970581"/>
  </r>
  <r>
    <s v="None"/>
    <x v="24"/>
    <x v="3"/>
    <s v="TRC"/>
    <n v="56.983787645987569"/>
    <n v="56.983787645987569"/>
    <n v="56.983787645987569"/>
  </r>
  <r>
    <s v="None"/>
    <x v="24"/>
    <x v="4"/>
    <s v="TRC"/>
    <n v="56.983787645987569"/>
    <n v="56.983787645987569"/>
    <n v="56.983787645987569"/>
  </r>
  <r>
    <s v="None"/>
    <x v="24"/>
    <x v="5"/>
    <s v="TRC"/>
    <n v="16.545262971377305"/>
    <n v="16.545262971377305"/>
    <n v="16.545262971377305"/>
  </r>
  <r>
    <s v="None"/>
    <x v="24"/>
    <x v="6"/>
    <s v="TRC"/>
    <n v="16.545262971377305"/>
    <n v="16.545262971377305"/>
    <n v="16.545262971377305"/>
  </r>
  <r>
    <s v="None"/>
    <x v="24"/>
    <x v="7"/>
    <s v="TRC"/>
    <n v="8.2044857910561717"/>
    <n v="8.2044857910561717"/>
    <n v="8.2044857910561717"/>
  </r>
  <r>
    <s v="None"/>
    <x v="24"/>
    <x v="8"/>
    <s v="TRC"/>
    <n v="8.2044857910561717"/>
    <n v="8.2044857910561717"/>
    <n v="8.2044857910561717"/>
  </r>
  <r>
    <s v="None"/>
    <x v="24"/>
    <x v="9"/>
    <s v="TRC"/>
    <n v="4.4610447579613535"/>
    <n v="4.4610447579613535"/>
    <n v="4.4610447579613535"/>
  </r>
  <r>
    <s v="None"/>
    <x v="24"/>
    <x v="10"/>
    <s v="TRC"/>
    <n v="4.4610447579613535"/>
    <n v="4.4610447579613535"/>
    <n v="4.4610447579613535"/>
  </r>
  <r>
    <s v="None"/>
    <x v="24"/>
    <x v="11"/>
    <s v="TRC"/>
    <n v="-1.9879294557820195"/>
    <n v="-1.9879294557820195"/>
    <n v="-1.9879294557820195"/>
  </r>
  <r>
    <s v="None"/>
    <x v="24"/>
    <x v="12"/>
    <s v="TRC"/>
    <n v="-1.9879294557820195"/>
    <n v="-1.9879294557820195"/>
    <n v="-1.9879294557820195"/>
  </r>
  <r>
    <s v="None"/>
    <x v="24"/>
    <x v="13"/>
    <s v="TRC"/>
    <n v="15.78990963031557"/>
    <n v="15.78990963031557"/>
    <n v="15.78990963031557"/>
  </r>
  <r>
    <s v="None"/>
    <x v="24"/>
    <x v="14"/>
    <s v="TRC"/>
    <n v="15.78990963031557"/>
    <n v="15.78990963031557"/>
    <n v="15.78990963031557"/>
  </r>
  <r>
    <s v="None"/>
    <x v="24"/>
    <x v="15"/>
    <s v="TRC"/>
    <n v="96.03429020363771"/>
    <n v="96.03429020363771"/>
    <n v="96.03429020363771"/>
  </r>
  <r>
    <s v="None"/>
    <x v="24"/>
    <x v="16"/>
    <s v="TRC"/>
    <n v="96.03429020363771"/>
    <n v="96.03429020363771"/>
    <n v="96.03429020363771"/>
  </r>
  <r>
    <s v="None"/>
    <x v="24"/>
    <x v="17"/>
    <s v="TRC"/>
    <n v="-1.8300380850361044"/>
    <n v="-1.8300380850361044"/>
    <n v="-1.8300380850361044"/>
  </r>
  <r>
    <s v="None"/>
    <x v="24"/>
    <x v="18"/>
    <s v="TRC"/>
    <n v="-1.8300380850361044"/>
    <n v="-1.8300380850361044"/>
    <n v="-1.8300380850361044"/>
  </r>
  <r>
    <s v="None"/>
    <x v="24"/>
    <x v="19"/>
    <s v="TRC"/>
    <n v="31.803891680111427"/>
    <n v="31.803891680111427"/>
    <n v="31.803891680111427"/>
  </r>
  <r>
    <s v="None"/>
    <x v="24"/>
    <x v="20"/>
    <s v="TRC"/>
    <n v="31.803891680111427"/>
    <n v="31.803891680111427"/>
    <n v="31.803891680111427"/>
  </r>
  <r>
    <s v="None"/>
    <x v="24"/>
    <x v="21"/>
    <s v="TRC"/>
    <n v="97.924758214684672"/>
    <n v="97.924758214684672"/>
    <n v="97.924758214684672"/>
  </r>
  <r>
    <s v="None"/>
    <x v="24"/>
    <x v="22"/>
    <s v="TRC"/>
    <n v="97.924758214684672"/>
    <n v="97.924758214684672"/>
    <n v="97.924758214684672"/>
  </r>
  <r>
    <s v="None"/>
    <x v="24"/>
    <x v="23"/>
    <s v="TRC"/>
    <n v="6.0429926010844071E-2"/>
    <n v="6.0429926010844071E-2"/>
    <n v="6.0429926010844071E-2"/>
  </r>
  <r>
    <s v="None"/>
    <x v="24"/>
    <x v="24"/>
    <s v="TRC"/>
    <n v="6.0429926010844071E-2"/>
    <n v="6.0429926010844071E-2"/>
    <n v="6.0429926010844071E-2"/>
  </r>
  <r>
    <s v="None"/>
    <x v="24"/>
    <x v="25"/>
    <s v="TRC"/>
    <n v="33.694359691158354"/>
    <n v="33.694359691158354"/>
    <n v="33.694359691158354"/>
  </r>
  <r>
    <s v="None"/>
    <x v="24"/>
    <x v="26"/>
    <s v="TRC"/>
    <n v="33.694359691158354"/>
    <n v="33.694359691158354"/>
    <n v="33.694359691158354"/>
  </r>
  <r>
    <s v="None"/>
    <x v="24"/>
    <x v="27"/>
    <s v="TRC"/>
    <n v="-1369.8431447869216"/>
    <n v="-1369.8431447869216"/>
    <n v="-1369.8431447869216"/>
  </r>
  <r>
    <s v="None"/>
    <x v="24"/>
    <x v="28"/>
    <s v="TRC"/>
    <n v="2242.1999524653402"/>
    <n v="2242.1999524653402"/>
    <n v="2242.1999524653402"/>
  </r>
  <r>
    <s v="None"/>
    <x v="24"/>
    <x v="29"/>
    <s v="TRC"/>
    <n v="-67.61274016779663"/>
    <n v="-67.61274016779663"/>
    <n v="-67.61274016779663"/>
  </r>
  <r>
    <s v="None"/>
    <x v="24"/>
    <x v="30"/>
    <s v="TRC"/>
    <n v="660.77107516549586"/>
    <n v="660.77107516549586"/>
    <n v="660.77107516549586"/>
  </r>
  <r>
    <s v="None"/>
    <x v="24"/>
    <x v="31"/>
    <s v="TRC"/>
    <n v="3063.4662481511132"/>
    <n v="3063.4662481511132"/>
    <n v="3063.4662481511132"/>
  </r>
  <r>
    <s v="None"/>
    <x v="24"/>
    <x v="32"/>
    <s v="TRC"/>
    <n v="5941.4746932168046"/>
    <n v="5941.4746932168046"/>
    <n v="5941.4746932168046"/>
  </r>
  <r>
    <s v="None"/>
    <x v="24"/>
    <x v="33"/>
    <s v="TRC"/>
    <n v="6962.3898668547663"/>
    <n v="6962.3898668547663"/>
    <n v="6962.3898668547663"/>
  </r>
  <r>
    <s v="None"/>
    <x v="24"/>
    <x v="34"/>
    <s v="TRC"/>
    <n v="50.044063515616131"/>
    <n v="50.044063515616131"/>
    <n v="50.044063515616131"/>
  </r>
  <r>
    <s v="None"/>
    <x v="24"/>
    <x v="35"/>
    <s v="TRC"/>
    <n v="108.65408851653362"/>
    <n v="108.65408851653362"/>
    <n v="108.65408851653362"/>
  </r>
  <r>
    <s v="None"/>
    <x v="24"/>
    <x v="36"/>
    <s v="TRC"/>
    <n v="-1754.6275258057162"/>
    <n v="-1754.6275258057162"/>
    <n v="-1754.6275258057162"/>
  </r>
  <r>
    <s v="None"/>
    <x v="24"/>
    <x v="37"/>
    <s v="TRC"/>
    <n v="-1521.8453447548386"/>
    <n v="-1521.8453447548386"/>
    <n v="-1521.8453447548386"/>
  </r>
  <r>
    <s v="None"/>
    <x v="24"/>
    <x v="38"/>
    <s v="TRC"/>
    <n v="-1884.1125136513811"/>
    <n v="-1884.1125136513811"/>
    <n v="-1884.1125136513811"/>
  </r>
  <r>
    <s v="None"/>
    <x v="24"/>
    <x v="39"/>
    <s v="TRC"/>
    <n v="-2243.3954317315811"/>
    <n v="-2243.3954317315811"/>
    <n v="-2243.3954317315811"/>
  </r>
  <r>
    <s v="None"/>
    <x v="24"/>
    <x v="40"/>
    <s v="TRC"/>
    <n v="25286.077268985639"/>
    <n v="25286.077268985639"/>
    <n v="25286.077268985639"/>
  </r>
  <r>
    <s v="None"/>
    <x v="24"/>
    <x v="41"/>
    <s v="TRC"/>
    <n v="21243.34380782313"/>
    <n v="21243.34380782313"/>
    <n v="21243.34380782313"/>
  </r>
  <r>
    <s v="None"/>
    <x v="24"/>
    <x v="42"/>
    <s v="TRC"/>
    <n v="50572.154537971277"/>
    <n v="50572.154537971277"/>
    <n v="50572.154537971277"/>
  </r>
  <r>
    <s v="None"/>
    <x v="24"/>
    <x v="43"/>
    <s v="TRC"/>
    <n v="2168325.5762294838"/>
    <n v="2168325.5762294838"/>
    <n v="2168325.5762294838"/>
  </r>
  <r>
    <s v="None"/>
    <x v="24"/>
    <x v="44"/>
    <s v="TRC"/>
    <n v="2217775.427002429"/>
    <n v="2217775.427002429"/>
    <n v="2217775.427002429"/>
  </r>
  <r>
    <s v="None"/>
    <x v="24"/>
    <x v="45"/>
    <s v="TRC"/>
    <n v="39.487942499468318"/>
    <n v="39.487942499468318"/>
    <n v="39.487942499468318"/>
  </r>
  <r>
    <s v="None"/>
    <x v="24"/>
    <x v="46"/>
    <s v="TRC"/>
    <n v="88953.148723867926"/>
    <n v="88953.148723867926"/>
    <n v="88953.148723867926"/>
  </r>
  <r>
    <s v="None"/>
    <x v="24"/>
    <x v="47"/>
    <s v="TRC"/>
    <n v="40.551509909347317"/>
    <n v="40.551509909347317"/>
    <n v="40.551509909347317"/>
  </r>
  <r>
    <s v="None"/>
    <x v="24"/>
    <x v="48"/>
    <s v="TRC"/>
    <n v="-219.80821299971836"/>
    <n v="-219.80821299971836"/>
    <n v="-219.80821299971836"/>
  </r>
  <r>
    <s v="None"/>
    <x v="24"/>
    <x v="49"/>
    <s v="TRC"/>
    <n v="31.197985220876134"/>
    <n v="31.197985220876134"/>
    <n v="31.197985220876134"/>
  </r>
  <r>
    <s v="None"/>
    <x v="24"/>
    <x v="50"/>
    <s v="TRC"/>
    <n v="-308.55465023565858"/>
    <n v="-308.55465023565858"/>
    <n v="-308.55465023565858"/>
  </r>
  <r>
    <s v="None"/>
    <x v="24"/>
    <x v="51"/>
    <s v="TRC"/>
    <n v="174.2310388620358"/>
    <n v="174.2310388620358"/>
    <n v="174.2310388620358"/>
  </r>
  <r>
    <s v="None"/>
    <x v="24"/>
    <x v="52"/>
    <s v="TRC"/>
    <n v="183.49443729452673"/>
    <n v="183.49443729452673"/>
    <n v="183.49443729452673"/>
  </r>
  <r>
    <s v="None"/>
    <x v="24"/>
    <x v="53"/>
    <s v="TRC"/>
    <n v="-2.657097074282575"/>
    <n v="-2.657097074282575"/>
    <n v="-2.657097074282575"/>
  </r>
  <r>
    <s v="None"/>
    <x v="24"/>
    <x v="54"/>
    <s v="TRC"/>
    <n v="-1990.4890450940336"/>
    <n v="-1990.4890450940336"/>
    <n v="-1990.4890450940336"/>
  </r>
  <r>
    <s v="None"/>
    <x v="24"/>
    <x v="55"/>
    <s v="TRC"/>
    <n v="15896.605773383766"/>
    <n v="15896.605773383766"/>
    <n v="15896.605773383766"/>
  </r>
  <r>
    <s v="None"/>
    <x v="24"/>
    <x v="56"/>
    <s v="TRC"/>
    <n v="2578.2502194268918"/>
    <n v="2578.2502194268918"/>
    <n v="2578.2502194268918"/>
  </r>
  <r>
    <s v="None"/>
    <x v="24"/>
    <x v="57"/>
    <s v="TRC"/>
    <n v="306.25846433134257"/>
    <n v="306.25846433134257"/>
    <n v="306.25846433134257"/>
  </r>
  <r>
    <s v="None"/>
    <x v="24"/>
    <x v="58"/>
    <s v="TRC"/>
    <n v="667.29858585566637"/>
    <n v="667.29858585566637"/>
    <n v="667.29858585566637"/>
  </r>
  <r>
    <s v="None"/>
    <x v="24"/>
    <x v="59"/>
    <s v="TRC"/>
    <n v="306.46697800170148"/>
    <n v="306.46697800170148"/>
    <n v="306.46697800170148"/>
  </r>
  <r>
    <s v="None"/>
    <x v="24"/>
    <x v="60"/>
    <s v="TRC"/>
    <n v="1109.4107926032593"/>
    <n v="1109.4107926032593"/>
    <n v="1109.4107926032593"/>
  </r>
  <r>
    <s v="None"/>
    <x v="24"/>
    <x v="61"/>
    <s v="TRC"/>
    <n v="889.02796199308841"/>
    <n v="889.02796199308841"/>
    <n v="889.02796199308841"/>
  </r>
  <r>
    <s v="None"/>
    <x v="24"/>
    <x v="62"/>
    <s v="TRC"/>
    <n v="866.33237577200271"/>
    <n v="866.33237577200271"/>
    <n v="866.33237577200271"/>
  </r>
  <r>
    <s v="None"/>
    <x v="24"/>
    <x v="63"/>
    <s v="TRC"/>
    <n v="3502.6843799414464"/>
    <n v="3502.6843799414464"/>
    <n v="3502.6843799414464"/>
  </r>
  <r>
    <s v="None"/>
    <x v="24"/>
    <x v="64"/>
    <s v="TRC"/>
    <n v="573.54710363222512"/>
    <n v="573.54710363222512"/>
    <n v="573.54710363222512"/>
  </r>
  <r>
    <s v="None"/>
    <x v="24"/>
    <x v="65"/>
    <s v="TRC"/>
    <n v="2196.1182327516153"/>
    <n v="2196.1182327516153"/>
    <n v="2196.1182327516153"/>
  </r>
  <r>
    <s v="None"/>
    <x v="24"/>
    <x v="66"/>
    <s v="TRC"/>
    <n v="-337.7194263003272"/>
    <n v="-337.7194263003272"/>
    <n v="-337.7194263003272"/>
  </r>
  <r>
    <s v="None"/>
    <x v="24"/>
    <x v="67"/>
    <s v="TRC"/>
    <n v="-111.44155372603893"/>
    <n v="-111.44155372603893"/>
    <n v="-111.44155372603893"/>
  </r>
  <r>
    <s v="None"/>
    <x v="24"/>
    <x v="68"/>
    <s v="TRC"/>
    <n v="78.881525296814431"/>
    <n v="78.881525296814431"/>
    <n v="78.881525296814431"/>
  </r>
  <r>
    <s v="None"/>
    <x v="24"/>
    <x v="69"/>
    <s v="TRC"/>
    <n v="11682.765481316526"/>
    <n v="11682.765481316526"/>
    <n v="11682.765481316526"/>
  </r>
  <r>
    <s v="None"/>
    <x v="24"/>
    <x v="70"/>
    <s v="TRC"/>
    <n v="-22426.874890848674"/>
    <n v="-22426.874890848674"/>
    <n v="-22426.874890848674"/>
  </r>
  <r>
    <s v="None"/>
    <x v="24"/>
    <x v="71"/>
    <s v="TRC"/>
    <n v="1865.2116175514998"/>
    <n v="1865.2116175514998"/>
    <n v="1865.2116175514998"/>
  </r>
  <r>
    <s v="None"/>
    <x v="24"/>
    <x v="72"/>
    <s v="TRC"/>
    <n v="-9110.6920336292114"/>
    <n v="-9110.6920336292114"/>
    <n v="-9110.6920336292114"/>
  </r>
  <r>
    <s v="None"/>
    <x v="24"/>
    <x v="73"/>
    <s v="TRC"/>
    <n v="3070.9347203940615"/>
    <n v="3070.9347203940615"/>
    <n v="3070.9347203940615"/>
  </r>
  <r>
    <s v="None"/>
    <x v="24"/>
    <x v="74"/>
    <s v="TRC"/>
    <n v="-6963.8902614481676"/>
    <n v="-6963.8902614481676"/>
    <n v="-6963.8902614481676"/>
  </r>
  <r>
    <s v="None"/>
    <x v="24"/>
    <x v="75"/>
    <s v="TRC"/>
    <n v="19401.12475999476"/>
    <n v="19401.12475999476"/>
    <n v="19401.12475999476"/>
  </r>
  <r>
    <s v="None"/>
    <x v="24"/>
    <x v="76"/>
    <s v="TRC"/>
    <n v="-48505.986233949865"/>
    <n v="-48505.986233949865"/>
    <n v="-48505.986233949865"/>
  </r>
  <r>
    <s v="None"/>
    <x v="24"/>
    <x v="77"/>
    <s v="TRC"/>
    <n v="18804.648932053267"/>
    <n v="18804.648932053267"/>
    <n v="18804.648932053267"/>
  </r>
  <r>
    <s v="None"/>
    <x v="24"/>
    <x v="78"/>
    <s v="TRC"/>
    <n v="198033.37622476462"/>
    <n v="198033.37622476462"/>
    <n v="198033.37622476462"/>
  </r>
  <r>
    <s v="None"/>
    <x v="24"/>
    <x v="79"/>
    <s v="TRC"/>
    <n v="93.175621153127395"/>
    <n v="93.175621153127395"/>
    <n v="93.175621153127395"/>
  </r>
  <r>
    <s v="None"/>
    <x v="24"/>
    <x v="80"/>
    <s v="TRC"/>
    <n v="7856.507257017809"/>
    <n v="7856.507257017809"/>
    <n v="7856.507257017809"/>
  </r>
  <r>
    <s v="None"/>
    <x v="24"/>
    <x v="81"/>
    <s v="TRC"/>
    <n v="-92872.818024538472"/>
    <n v="-92872.818024538472"/>
    <n v="-92872.818024538472"/>
  </r>
  <r>
    <s v="None"/>
    <x v="24"/>
    <x v="82"/>
    <s v="TRC"/>
    <n v="2491.6982443659499"/>
    <n v="2491.6982443659499"/>
    <n v="2491.6982443659499"/>
  </r>
  <r>
    <s v="None"/>
    <x v="24"/>
    <x v="83"/>
    <s v="TRC"/>
    <n v="1561.4391834573307"/>
    <n v="1561.4391834573307"/>
    <n v="1561.4391834573307"/>
  </r>
  <r>
    <s v="None"/>
    <x v="24"/>
    <x v="84"/>
    <s v="TRC"/>
    <n v="236.01080379838479"/>
    <n v="236.01080379838479"/>
    <n v="236.01080379838479"/>
  </r>
  <r>
    <s v="None"/>
    <x v="24"/>
    <x v="85"/>
    <s v="TRC"/>
    <n v="238.78824688147841"/>
    <n v="238.78824688147841"/>
    <n v="238.78824688147841"/>
  </r>
  <r>
    <s v="None"/>
    <x v="24"/>
    <x v="86"/>
    <s v="TRC"/>
    <n v="2666.8747654705617"/>
    <n v="2666.8747654705617"/>
    <n v="2666.8747654705617"/>
  </r>
  <r>
    <s v="None"/>
    <x v="24"/>
    <x v="87"/>
    <s v="TRC"/>
    <n v="2266.7051613954773"/>
    <n v="2266.7051613954773"/>
    <n v="2266.7051613954773"/>
  </r>
  <r>
    <s v="None"/>
    <x v="24"/>
    <x v="88"/>
    <s v="TRC"/>
    <n v="6764.6471128289577"/>
    <n v="6764.6471128289577"/>
    <n v="6764.6471128289577"/>
  </r>
  <r>
    <s v="None"/>
    <x v="24"/>
    <x v="89"/>
    <s v="TRC"/>
    <n v="5464.3676821991421"/>
    <n v="5464.3676821991421"/>
    <n v="5464.3676821991421"/>
  </r>
  <r>
    <s v="None"/>
    <x v="24"/>
    <x v="90"/>
    <s v="TRC"/>
    <n v="132.528802759298"/>
    <n v="132.528802759298"/>
    <n v="132.528802759298"/>
  </r>
  <r>
    <s v="None"/>
    <x v="24"/>
    <x v="91"/>
    <s v="TRC"/>
    <n v="96.131402016107472"/>
    <n v="96.131402016107472"/>
    <n v="96.131402016107472"/>
  </r>
  <r>
    <s v="None"/>
    <x v="24"/>
    <x v="92"/>
    <s v="TRC"/>
    <n v="-748.24265146527614"/>
    <n v="-748.24265146527614"/>
    <n v="-748.24265146527614"/>
  </r>
  <r>
    <s v="None"/>
    <x v="24"/>
    <x v="93"/>
    <s v="TRC"/>
    <n v="-676.35446239317298"/>
    <n v="-676.35446239317298"/>
    <n v="-676.35446239317298"/>
  </r>
  <r>
    <s v="None"/>
    <x v="24"/>
    <x v="94"/>
    <s v="TRC"/>
    <n v="-690.98195129699661"/>
    <n v="-690.98195129699661"/>
    <n v="-690.98195129699661"/>
  </r>
  <r>
    <s v="None"/>
    <x v="24"/>
    <x v="95"/>
    <s v="TRC"/>
    <n v="534.81763196576276"/>
    <n v="534.81763196576276"/>
    <n v="534.81763196576276"/>
  </r>
  <r>
    <s v="None"/>
    <x v="24"/>
    <x v="96"/>
    <s v="TRC"/>
    <n v="-1482.4620485286057"/>
    <n v="-1482.4620485286057"/>
    <n v="-1482.4620485286057"/>
  </r>
  <r>
    <s v="None"/>
    <x v="24"/>
    <x v="97"/>
    <s v="TRC"/>
    <n v="1237.2763034797463"/>
    <n v="1237.2763034797463"/>
    <n v="1237.2763034797463"/>
  </r>
  <r>
    <s v="None"/>
    <x v="24"/>
    <x v="98"/>
    <s v="TRC"/>
    <n v="35.755889043901448"/>
    <n v="35.755889043901448"/>
    <n v="35.755889043901448"/>
  </r>
  <r>
    <s v="None"/>
    <x v="24"/>
    <x v="99"/>
    <s v="TRC"/>
    <n v="7992.450705594325"/>
    <n v="7992.450705594325"/>
    <n v="7992.450705594325"/>
  </r>
  <r>
    <s v="None"/>
    <x v="24"/>
    <x v="100"/>
    <s v="TRC"/>
    <n v="1759.3094651991407"/>
    <n v="1759.3094651991407"/>
    <n v="1759.3094651991407"/>
  </r>
  <r>
    <s v="None"/>
    <x v="24"/>
    <x v="101"/>
    <s v="TRC"/>
    <n v="1400.03598561071"/>
    <n v="1400.03598561071"/>
    <n v="1400.03598561071"/>
  </r>
  <r>
    <s v="None"/>
    <x v="24"/>
    <x v="102"/>
    <s v="TRC"/>
    <n v="176383.54802291834"/>
    <n v="176383.54802291834"/>
    <n v="176383.54802291834"/>
  </r>
  <r>
    <s v="None"/>
    <x v="24"/>
    <x v="103"/>
    <s v="TRC"/>
    <n v="163275.87079775895"/>
    <n v="163275.87079775895"/>
    <n v="163275.87079775895"/>
  </r>
  <r>
    <s v="None"/>
    <x v="24"/>
    <x v="104"/>
    <s v="TRC"/>
    <n v="59976.734082212744"/>
    <n v="59976.734082212744"/>
    <n v="59976.734082212744"/>
  </r>
  <r>
    <s v="None"/>
    <x v="24"/>
    <x v="105"/>
    <s v="TRC"/>
    <n v="5733.7658600096329"/>
    <n v="5733.7658600096329"/>
    <n v="5733.7658600096329"/>
  </r>
  <r>
    <s v="None"/>
    <x v="24"/>
    <x v="106"/>
    <s v="TRC"/>
    <n v="-1565.9844229602661"/>
    <n v="-1565.9844229602661"/>
    <n v="-1565.9844229602661"/>
  </r>
  <r>
    <s v="None"/>
    <x v="24"/>
    <x v="107"/>
    <s v="TRC"/>
    <n v="4624.6611869688622"/>
    <n v="4624.6611869688622"/>
    <n v="4624.6611869688622"/>
  </r>
  <r>
    <s v="None"/>
    <x v="24"/>
    <x v="108"/>
    <s v="TRC"/>
    <n v="-6236.5250193589463"/>
    <n v="-6236.5250193589463"/>
    <n v="-6236.5250193589463"/>
  </r>
  <r>
    <s v="None"/>
    <x v="24"/>
    <x v="109"/>
    <s v="TRC"/>
    <n v="-5076.6746534016229"/>
    <n v="-5076.6746534016229"/>
    <n v="-5076.6746534016229"/>
  </r>
  <r>
    <s v="None"/>
    <x v="24"/>
    <x v="110"/>
    <s v="TRC"/>
    <n v="-3882.7539899692847"/>
    <n v="-3882.7539899692847"/>
    <n v="-3882.7539899692847"/>
  </r>
  <r>
    <s v="None"/>
    <x v="24"/>
    <x v="111"/>
    <s v="TRC"/>
    <n v="3341.9202450103894"/>
    <n v="3341.9202450103894"/>
    <n v="3341.9202450103894"/>
  </r>
  <r>
    <s v="None"/>
    <x v="24"/>
    <x v="112"/>
    <s v="TRC"/>
    <n v="33060.239924384136"/>
    <n v="33060.239924384136"/>
    <n v="33060.239924384136"/>
  </r>
  <r>
    <s v="None"/>
    <x v="24"/>
    <x v="113"/>
    <s v="TRC"/>
    <n v="27917.266658203589"/>
    <n v="27917.266658203589"/>
    <n v="27917.266658203589"/>
  </r>
  <r>
    <s v="None"/>
    <x v="24"/>
    <x v="114"/>
    <s v="TRC"/>
    <n v="160.55003868931061"/>
    <n v="160.55003868931061"/>
    <n v="160.55003868931061"/>
  </r>
  <r>
    <s v="None"/>
    <x v="24"/>
    <x v="115"/>
    <s v="TRC"/>
    <n v="1255.1752499394509"/>
    <n v="1255.1752499394509"/>
    <n v="1255.1752499394509"/>
  </r>
  <r>
    <s v="None"/>
    <x v="24"/>
    <x v="116"/>
    <s v="TRC"/>
    <n v="1083.9135958318539"/>
    <n v="1083.9135958318539"/>
    <n v="1083.9135958318539"/>
  </r>
  <r>
    <s v="None"/>
    <x v="24"/>
    <x v="117"/>
    <s v="TRC"/>
    <n v="2962.4739370366683"/>
    <n v="2962.4739370366683"/>
    <n v="2962.4739370366683"/>
  </r>
  <r>
    <s v="None"/>
    <x v="24"/>
    <x v="118"/>
    <s v="TRC"/>
    <n v="647.71081798119849"/>
    <n v="647.71081798119849"/>
    <n v="647.71081798119849"/>
  </r>
  <r>
    <s v="None"/>
    <x v="24"/>
    <x v="119"/>
    <s v="TRC"/>
    <n v="1162.4722243239523"/>
    <n v="1162.4722243239523"/>
    <n v="1162.4722243239523"/>
  </r>
  <r>
    <s v="None"/>
    <x v="24"/>
    <x v="120"/>
    <s v="TRC"/>
    <n v="298.50290046811142"/>
    <n v="298.50290046811142"/>
    <n v="298.50290046811142"/>
  </r>
  <r>
    <s v="None"/>
    <x v="24"/>
    <x v="121"/>
    <s v="TRC"/>
    <n v="41527.529195516719"/>
    <n v="41527.529195516719"/>
    <n v="41527.529195516719"/>
  </r>
  <r>
    <s v="None"/>
    <x v="24"/>
    <x v="122"/>
    <s v="TRC"/>
    <n v="35506.691754175001"/>
    <n v="35506.691754175001"/>
    <n v="35506.691754175001"/>
  </r>
  <r>
    <s v="None"/>
    <x v="24"/>
    <x v="123"/>
    <s v="TRC"/>
    <n v="565.17847750362546"/>
    <n v="565.17847750362546"/>
    <n v="565.17847750362546"/>
  </r>
  <r>
    <s v="None"/>
    <x v="24"/>
    <x v="124"/>
    <s v="TRC"/>
    <n v="565.17847750362546"/>
    <n v="565.17847750362546"/>
    <n v="565.17847750362546"/>
  </r>
  <r>
    <s v="None"/>
    <x v="24"/>
    <x v="125"/>
    <s v="TRC"/>
    <n v="133.22402124734276"/>
    <n v="133.22402124734276"/>
    <n v="133.22402124734276"/>
  </r>
  <r>
    <s v="None"/>
    <x v="24"/>
    <x v="126"/>
    <s v="TRC"/>
    <n v="208.68433864490353"/>
    <n v="208.68433864490353"/>
    <n v="208.68433864490353"/>
  </r>
  <r>
    <s v="None"/>
    <x v="24"/>
    <x v="127"/>
    <s v="TRC"/>
    <n v="535.83274637174486"/>
    <n v="535.83274637174486"/>
    <n v="535.83274637174486"/>
  </r>
  <r>
    <s v="None"/>
    <x v="24"/>
    <x v="128"/>
    <s v="TRC"/>
    <n v="-864.68699412616047"/>
    <n v="-864.68699412616047"/>
    <n v="-864.68699412616047"/>
  </r>
  <r>
    <s v="None"/>
    <x v="24"/>
    <x v="129"/>
    <s v="TRC"/>
    <n v="1869.1419136087063"/>
    <n v="1869.1419136087063"/>
    <n v="1869.1419136087063"/>
  </r>
  <r>
    <s v="None"/>
    <x v="24"/>
    <x v="130"/>
    <s v="TRC"/>
    <n v="-1.8353599723857883"/>
    <n v="-1.8353599723857883"/>
    <n v="-1.8353599723857883"/>
  </r>
  <r>
    <s v="None"/>
    <x v="24"/>
    <x v="131"/>
    <s v="TRC"/>
    <n v="88883.384864225198"/>
    <n v="88883.384864225198"/>
    <n v="88883.384864225198"/>
  </r>
  <r>
    <s v="None"/>
    <x v="24"/>
    <x v="132"/>
    <s v="TRC"/>
    <n v="334.96839374971034"/>
    <n v="334.96839374971034"/>
    <n v="334.96839374971034"/>
  </r>
  <r>
    <s v="None"/>
    <x v="24"/>
    <x v="133"/>
    <s v="TRC"/>
    <n v="0.32452989111024522"/>
    <n v="0.32452989111024522"/>
    <n v="0.32452989111024522"/>
  </r>
  <r>
    <s v="None"/>
    <x v="24"/>
    <x v="134"/>
    <s v="TRC"/>
    <n v="25.390692653753192"/>
    <n v="25.390692653753192"/>
    <n v="25.390692653753192"/>
  </r>
  <r>
    <s v="None"/>
    <x v="24"/>
    <x v="135"/>
    <s v="TRC"/>
    <n v="18.313774551877298"/>
    <n v="18.313774551877298"/>
    <n v="18.313774551877298"/>
  </r>
  <r>
    <s v="None"/>
    <x v="24"/>
    <x v="136"/>
    <s v="TRC"/>
    <n v="-6.4423081922804286"/>
    <n v="-6.4423081922804286"/>
    <n v="-6.4423081922804286"/>
  </r>
  <r>
    <s v="None"/>
    <x v="24"/>
    <x v="137"/>
    <s v="TRC"/>
    <n v="117.79417524385875"/>
    <n v="117.79417524385875"/>
    <n v="117.79417524385875"/>
  </r>
  <r>
    <s v="None"/>
    <x v="24"/>
    <x v="138"/>
    <s v="TRC"/>
    <n v="117.79417524385875"/>
    <n v="117.79417524385875"/>
    <n v="117.79417524385875"/>
  </r>
  <r>
    <s v="None"/>
    <x v="24"/>
    <x v="139"/>
    <s v="TRC"/>
    <n v="249.544037800647"/>
    <n v="249.544037800647"/>
    <n v="249.544037800647"/>
  </r>
  <r>
    <s v="None"/>
    <x v="24"/>
    <x v="140"/>
    <s v="TRC"/>
    <n v="159.69364269224906"/>
    <n v="159.69364269224906"/>
    <n v="159.69364269224906"/>
  </r>
  <r>
    <s v="None"/>
    <x v="24"/>
    <x v="141"/>
    <s v="TRC"/>
    <n v="25.840264876077299"/>
    <n v="25.840264876077299"/>
    <n v="25.840264876077299"/>
  </r>
  <r>
    <s v="None"/>
    <x v="24"/>
    <x v="142"/>
    <s v="TRC"/>
    <n v="-11.82029666133252"/>
    <n v="-11.82029666133252"/>
    <n v="-11.82029666133252"/>
  </r>
  <r>
    <s v="None"/>
    <x v="24"/>
    <x v="143"/>
    <s v="TRC"/>
    <n v="107.15345960708765"/>
    <n v="107.15345960708765"/>
    <n v="107.15345960708765"/>
  </r>
  <r>
    <s v="None"/>
    <x v="24"/>
    <x v="144"/>
    <s v="TRC"/>
    <n v="34.059364229001972"/>
    <n v="34.059364229001972"/>
    <n v="34.059364229001972"/>
  </r>
  <r>
    <s v="None"/>
    <x v="24"/>
    <x v="145"/>
    <s v="TRC"/>
    <n v="46.908219470609879"/>
    <n v="46.908219470609879"/>
    <n v="46.908219470609879"/>
  </r>
  <r>
    <s v="None"/>
    <x v="24"/>
    <x v="146"/>
    <s v="TRC"/>
    <n v="-12.049491134565415"/>
    <n v="-12.049491134565415"/>
    <n v="-12.049491134565415"/>
  </r>
  <r>
    <s v="None"/>
    <x v="24"/>
    <x v="147"/>
    <s v="TRC"/>
    <n v="236.02829040776817"/>
    <n v="236.02829040776817"/>
    <n v="236.02829040776817"/>
  </r>
  <r>
    <s v="None"/>
    <x v="24"/>
    <x v="148"/>
    <s v="TRC"/>
    <n v="141.54690810641091"/>
    <n v="141.54690810641091"/>
    <n v="141.54690810641091"/>
  </r>
  <r>
    <s v="None"/>
    <x v="24"/>
    <x v="149"/>
    <s v="TRC"/>
    <n v="109.67141369912872"/>
    <n v="109.67141369912872"/>
    <n v="109.67141369912872"/>
  </r>
  <r>
    <s v="None"/>
    <x v="24"/>
    <x v="150"/>
    <s v="TRC"/>
    <n v="-137.41278158634373"/>
    <n v="-137.41278158634373"/>
    <n v="-137.41278158634373"/>
  </r>
  <r>
    <s v="None"/>
    <x v="24"/>
    <x v="151"/>
    <s v="TRC"/>
    <n v="-372.31397664135307"/>
    <n v="-372.31397664135307"/>
    <n v="-372.31397664135307"/>
  </r>
  <r>
    <s v="None"/>
    <x v="24"/>
    <x v="152"/>
    <s v="TRC"/>
    <n v="114.42195985016198"/>
    <n v="114.42195985016198"/>
    <n v="114.42195985016198"/>
  </r>
  <r>
    <s v="None"/>
    <x v="24"/>
    <x v="153"/>
    <s v="TRC"/>
    <n v="92.859173722690187"/>
    <n v="92.859173722690187"/>
    <n v="92.859173722690187"/>
  </r>
  <r>
    <s v="None"/>
    <x v="24"/>
    <x v="154"/>
    <s v="TRC"/>
    <n v="76.076807031535907"/>
    <n v="76.076807031535907"/>
    <n v="76.076807031535907"/>
  </r>
  <r>
    <s v="None"/>
    <x v="24"/>
    <x v="155"/>
    <s v="TRC"/>
    <n v="33.82198079743165"/>
    <n v="33.82198079743165"/>
    <n v="33.82198079743165"/>
  </r>
  <r>
    <s v="None"/>
    <x v="24"/>
    <x v="156"/>
    <s v="TRC"/>
    <n v="-563.15080349662264"/>
    <n v="-563.15080349662264"/>
    <n v="-563.15080349662264"/>
  </r>
  <r>
    <s v="None"/>
    <x v="24"/>
    <x v="157"/>
    <s v="TRC"/>
    <n v="-655.44850327715562"/>
    <n v="-655.44850327715562"/>
    <n v="-655.44850327715562"/>
  </r>
  <r>
    <s v="None"/>
    <x v="24"/>
    <x v="158"/>
    <s v="TRC"/>
    <n v="42.511586521496646"/>
    <n v="42.511586521496646"/>
    <n v="42.511586521496646"/>
  </r>
  <r>
    <s v="None"/>
    <x v="24"/>
    <x v="159"/>
    <s v="TRC"/>
    <n v="28.460431526169387"/>
    <n v="28.460431526169387"/>
    <n v="28.460431526169387"/>
  </r>
  <r>
    <s v="None"/>
    <x v="24"/>
    <x v="160"/>
    <s v="TRC"/>
    <n v="97.785164404858719"/>
    <n v="97.785164404858719"/>
    <n v="97.785164404858719"/>
  </r>
  <r>
    <s v="None"/>
    <x v="24"/>
    <x v="161"/>
    <s v="TRC"/>
    <n v="74.679581330472644"/>
    <n v="74.679581330472644"/>
    <n v="74.679581330472644"/>
  </r>
  <r>
    <s v="None"/>
    <x v="24"/>
    <x v="162"/>
    <s v="TRC"/>
    <n v="682.77088416436504"/>
    <n v="682.77088416436504"/>
    <n v="682.77088416436504"/>
  </r>
  <r>
    <s v="None"/>
    <x v="24"/>
    <x v="163"/>
    <s v="TRC"/>
    <n v="466.94372784774396"/>
    <n v="466.94372784774396"/>
    <n v="466.94372784774396"/>
  </r>
  <r>
    <s v="None"/>
    <x v="24"/>
    <x v="164"/>
    <s v="TRC"/>
    <n v="260.90209306463737"/>
    <n v="260.90209306463737"/>
    <n v="260.90209306463737"/>
  </r>
  <r>
    <s v="None"/>
    <x v="24"/>
    <x v="165"/>
    <s v="TRC"/>
    <n v="534.92876570312535"/>
    <n v="534.92876570312535"/>
    <n v="534.92876570312535"/>
  </r>
  <r>
    <s v="None"/>
    <x v="24"/>
    <x v="166"/>
    <s v="TRC"/>
    <n v="561.77816142543429"/>
    <n v="561.77816142543429"/>
    <n v="561.77816142543429"/>
  </r>
  <r>
    <s v="None"/>
    <x v="24"/>
    <x v="167"/>
    <s v="TRC"/>
    <n v="1191.6079120758536"/>
    <n v="1191.6079120758536"/>
    <n v="1191.6079120758536"/>
  </r>
  <r>
    <s v="None"/>
    <x v="24"/>
    <x v="168"/>
    <s v="TRC"/>
    <n v="1246.2325088273194"/>
    <n v="1246.2325088273194"/>
    <n v="1246.2325088273194"/>
  </r>
  <r>
    <s v="None"/>
    <x v="24"/>
    <x v="169"/>
    <s v="TRC"/>
    <n v="863.26833888216015"/>
    <n v="863.26833888216015"/>
    <n v="863.26833888216015"/>
  </r>
  <r>
    <s v="None"/>
    <x v="24"/>
    <x v="170"/>
    <s v="TRC"/>
    <n v="904.00533512637685"/>
    <n v="904.00533512637685"/>
    <n v="904.00533512637685"/>
  </r>
  <r>
    <s v="None"/>
    <x v="24"/>
    <x v="171"/>
    <s v="TRC"/>
    <n v="2164.4365968361471"/>
    <n v="2164.4365968361471"/>
    <n v="2164.4365968361471"/>
  </r>
  <r>
    <s v="None"/>
    <x v="24"/>
    <x v="172"/>
    <s v="TRC"/>
    <n v="536.43126171849133"/>
    <n v="536.43126171849133"/>
    <n v="536.43126171849133"/>
  </r>
  <r>
    <s v="None"/>
    <x v="24"/>
    <x v="173"/>
    <s v="TRC"/>
    <n v="926.47636106180721"/>
    <n v="926.47636106180721"/>
    <n v="926.47636106180721"/>
  </r>
  <r>
    <s v="None"/>
    <x v="24"/>
    <x v="174"/>
    <s v="TRC"/>
    <n v="44437.235355391327"/>
    <n v="44437.235355391327"/>
    <n v="44437.235355391327"/>
  </r>
  <r>
    <s v="None"/>
    <x v="24"/>
    <x v="175"/>
    <s v="TRC"/>
    <n v="48657.550053412342"/>
    <n v="48657.550053412342"/>
    <n v="48657.550053412342"/>
  </r>
  <r>
    <s v="None"/>
    <x v="24"/>
    <x v="176"/>
    <s v="TRC"/>
    <n v="17940.054746179139"/>
    <n v="17940.054746179139"/>
    <n v="17940.054746179139"/>
  </r>
  <r>
    <s v="None"/>
    <x v="24"/>
    <x v="177"/>
    <s v="TRC"/>
    <n v="151.87151754339538"/>
    <n v="151.87151754339538"/>
    <n v="151.87151754339538"/>
  </r>
  <r>
    <s v="None"/>
    <x v="24"/>
    <x v="178"/>
    <s v="TRC"/>
    <n v="67.775405179910109"/>
    <n v="67.775405179910109"/>
    <n v="67.775405179910109"/>
  </r>
  <r>
    <s v="None"/>
    <x v="24"/>
    <x v="179"/>
    <s v="TRC"/>
    <n v="10.161756546061937"/>
    <n v="10.161756546061937"/>
    <n v="10.161756546061937"/>
  </r>
  <r>
    <s v="None"/>
    <x v="24"/>
    <x v="180"/>
    <s v="TRC"/>
    <n v="7001.3933205861304"/>
    <n v="7001.3933205861304"/>
    <n v="7001.3933205861304"/>
  </r>
  <r>
    <s v="None"/>
    <x v="24"/>
    <x v="181"/>
    <s v="TRC"/>
    <n v="4421.8442383586917"/>
    <n v="4421.8442383586917"/>
    <n v="4421.8442383586917"/>
  </r>
  <r>
    <s v="None"/>
    <x v="24"/>
    <x v="182"/>
    <s v="TRC"/>
    <n v="105907.23347672493"/>
    <n v="105907.23347672493"/>
    <n v="105907.23347672493"/>
  </r>
  <r>
    <s v="None"/>
    <x v="24"/>
    <x v="183"/>
    <s v="TRC"/>
    <n v="94199.414663273579"/>
    <n v="94199.414663273579"/>
    <n v="94199.414663273579"/>
  </r>
  <r>
    <s v="None"/>
    <x v="24"/>
    <x v="184"/>
    <s v="TRC"/>
    <n v="71731.674729830178"/>
    <n v="71731.674729830178"/>
    <n v="71731.674729830178"/>
  </r>
  <r>
    <s v="None"/>
    <x v="24"/>
    <x v="185"/>
    <s v="TRC"/>
    <n v="63673.740609417619"/>
    <n v="63673.740609417619"/>
    <n v="63673.740609417619"/>
  </r>
  <r>
    <s v="None"/>
    <x v="24"/>
    <x v="186"/>
    <s v="TRC"/>
    <n v="8732.4193091298912"/>
    <n v="8732.4193091298912"/>
    <n v="8732.4193091298912"/>
  </r>
  <r>
    <s v="None"/>
    <x v="24"/>
    <x v="187"/>
    <s v="TRC"/>
    <n v="-170.05230681076998"/>
    <n v="-170.05230681076998"/>
    <n v="-170.05230681076998"/>
  </r>
  <r>
    <s v="None"/>
    <x v="24"/>
    <x v="188"/>
    <s v="TRC"/>
    <n v="537.36003379332874"/>
    <n v="537.36003379332874"/>
    <n v="537.36003379332874"/>
  </r>
  <r>
    <s v="None"/>
    <x v="24"/>
    <x v="189"/>
    <s v="TRC"/>
    <n v="679.52222495438627"/>
    <n v="679.52222495438627"/>
    <n v="679.52222495438627"/>
  </r>
  <r>
    <s v="None"/>
    <x v="24"/>
    <x v="190"/>
    <s v="TRC"/>
    <n v="7079.6028717077133"/>
    <n v="7079.6028717077133"/>
    <n v="7079.6028717077133"/>
  </r>
  <r>
    <s v="None"/>
    <x v="24"/>
    <x v="191"/>
    <s v="TRC"/>
    <n v="1706.3815637134867"/>
    <n v="1706.3815637134867"/>
    <n v="1706.3815637134867"/>
  </r>
  <r>
    <s v="None"/>
    <x v="24"/>
    <x v="192"/>
    <s v="TRC"/>
    <n v="1512.092237040993"/>
    <n v="1512.092237040993"/>
    <n v="1512.092237040993"/>
  </r>
  <r>
    <s v="None"/>
    <x v="24"/>
    <x v="193"/>
    <s v="TRC"/>
    <n v="930.51752606688501"/>
    <n v="930.51752606688501"/>
    <n v="930.51752606688501"/>
  </r>
  <r>
    <s v="None"/>
    <x v="24"/>
    <x v="194"/>
    <s v="TRC"/>
    <n v="814.12720015865841"/>
    <n v="814.12720015865841"/>
    <n v="814.12720015865841"/>
  </r>
  <r>
    <s v="None"/>
    <x v="24"/>
    <x v="195"/>
    <s v="TRC"/>
    <n v="40.180812313856904"/>
    <n v="40.180812313856904"/>
    <n v="40.180812313856904"/>
  </r>
  <r>
    <s v="None"/>
    <x v="24"/>
    <x v="196"/>
    <s v="TRC"/>
    <n v="-79496.372785863103"/>
    <n v="-79496.372785863103"/>
    <n v="-79496.372785863103"/>
  </r>
  <r>
    <s v="None"/>
    <x v="24"/>
    <x v="197"/>
    <s v="TRC"/>
    <n v="-90781.074828503683"/>
    <n v="-90781.074828503683"/>
    <n v="-90781.074828503683"/>
  </r>
  <r>
    <s v="None"/>
    <x v="24"/>
    <x v="198"/>
    <s v="TRC"/>
    <n v="180.16799532627959"/>
    <n v="180.16799532627959"/>
    <n v="180.16799532627959"/>
  </r>
  <r>
    <s v="None"/>
    <x v="24"/>
    <x v="199"/>
    <s v="TRC"/>
    <n v="35203.479864459769"/>
    <n v="35203.479864459769"/>
    <n v="35203.479864459769"/>
  </r>
  <r>
    <s v="None"/>
    <x v="24"/>
    <x v="200"/>
    <s v="TRC"/>
    <n v="12359.76027074115"/>
    <n v="12359.76027074115"/>
    <n v="12359.76027074115"/>
  </r>
  <r>
    <s v="None"/>
    <x v="24"/>
    <x v="201"/>
    <s v="TRC"/>
    <n v="515.83606980401487"/>
    <n v="515.83606980401487"/>
    <n v="515.83606980401487"/>
  </r>
  <r>
    <s v="None"/>
    <x v="24"/>
    <x v="202"/>
    <s v="TRC"/>
    <n v="46710.274363991404"/>
    <n v="46710.274363991404"/>
    <n v="46710.274363991404"/>
  </r>
  <r>
    <s v="None"/>
    <x v="24"/>
    <x v="203"/>
    <s v="TRC"/>
    <n v="24845.664257345114"/>
    <n v="24845.664257345114"/>
    <n v="24845.664257345114"/>
  </r>
  <r>
    <s v="None"/>
    <x v="24"/>
    <x v="204"/>
    <s v="TRC"/>
    <n v="40.80619070959591"/>
    <n v="40.80619070959591"/>
    <n v="40.80619070959591"/>
  </r>
  <r>
    <s v="None"/>
    <x v="24"/>
    <x v="205"/>
    <s v="TRC"/>
    <n v="40.80619070959591"/>
    <n v="40.80619070959591"/>
    <n v="40.80619070959591"/>
  </r>
  <r>
    <s v="None"/>
    <x v="24"/>
    <x v="206"/>
    <s v="TRC"/>
    <n v="2365.9854586335009"/>
    <n v="2365.9854586335009"/>
    <n v="2365.9854586335009"/>
  </r>
  <r>
    <s v="None"/>
    <x v="24"/>
    <x v="207"/>
    <s v="TRC"/>
    <n v="1823.146635777975"/>
    <n v="1823.146635777975"/>
    <n v="1823.146635777975"/>
  </r>
  <r>
    <s v="None"/>
    <x v="24"/>
    <x v="208"/>
    <s v="TRC"/>
    <n v="489.09132661238499"/>
    <n v="489.09132661238499"/>
    <n v="489.09132661238499"/>
  </r>
  <r>
    <s v="None"/>
    <x v="24"/>
    <x v="209"/>
    <s v="TRC"/>
    <n v="7200.4123852339562"/>
    <n v="7200.4123852339562"/>
    <n v="7200.4123852339562"/>
  </r>
  <r>
    <s v="None"/>
    <x v="24"/>
    <x v="210"/>
    <s v="TRC"/>
    <n v="1325.562903152028"/>
    <n v="1325.562903152028"/>
    <n v="1325.562903152028"/>
  </r>
  <r>
    <s v="None"/>
    <x v="24"/>
    <x v="211"/>
    <s v="TRC"/>
    <n v="1603.706520410577"/>
    <n v="1603.706520410577"/>
    <n v="1603.706520410577"/>
  </r>
  <r>
    <s v="None"/>
    <x v="24"/>
    <x v="212"/>
    <s v="TRC"/>
    <n v="1345.6945551240269"/>
    <n v="1345.6945551240269"/>
    <n v="1345.6945551240269"/>
  </r>
  <r>
    <s v="None"/>
    <x v="24"/>
    <x v="213"/>
    <s v="TRC"/>
    <n v="1981.247168655229"/>
    <n v="1981.247168655229"/>
    <n v="1981.247168655229"/>
  </r>
  <r>
    <s v="None"/>
    <x v="24"/>
    <x v="214"/>
    <s v="TRC"/>
    <n v="-34.691016595893828"/>
    <n v="-34.691016595893828"/>
    <n v="-34.691016595893828"/>
  </r>
  <r>
    <s v="None"/>
    <x v="24"/>
    <x v="215"/>
    <s v="TRC"/>
    <n v="1714.9218476433452"/>
    <n v="1714.9218476433452"/>
    <n v="1714.9218476433452"/>
  </r>
  <r>
    <s v="None"/>
    <x v="24"/>
    <x v="216"/>
    <s v="TRC"/>
    <n v="1491.7107948154448"/>
    <n v="1491.7107948154448"/>
    <n v="1491.7107948154448"/>
  </r>
  <r>
    <s v="None"/>
    <x v="24"/>
    <x v="217"/>
    <s v="TRC"/>
    <n v="3379.6457149123644"/>
    <n v="3379.6457149123644"/>
    <n v="3379.6457149123644"/>
  </r>
  <r>
    <s v="None"/>
    <x v="24"/>
    <x v="218"/>
    <s v="TRC"/>
    <n v="2844.3585622769833"/>
    <n v="2844.3585622769833"/>
    <n v="2844.3585622769833"/>
  </r>
  <r>
    <s v="None"/>
    <x v="24"/>
    <x v="219"/>
    <s v="TRC"/>
    <n v="5460.5505489986426"/>
    <n v="5460.5505489986426"/>
    <n v="5460.5505489986426"/>
  </r>
  <r>
    <s v="None"/>
    <x v="24"/>
    <x v="220"/>
    <s v="TRC"/>
    <n v="-74.90826779833975"/>
    <n v="-74.90826779833975"/>
    <n v="-74.90826779833975"/>
  </r>
  <r>
    <s v="None"/>
    <x v="24"/>
    <x v="221"/>
    <s v="TRC"/>
    <n v="-429.78678582661831"/>
    <n v="-429.78678582661831"/>
    <n v="-429.78678582661831"/>
  </r>
  <r>
    <s v="None"/>
    <x v="24"/>
    <x v="222"/>
    <s v="TRC"/>
    <n v="-2223.6373564167961"/>
    <n v="-2223.6373564167961"/>
    <n v="-2223.6373564167961"/>
  </r>
  <r>
    <s v="None"/>
    <x v="24"/>
    <x v="223"/>
    <s v="TRC"/>
    <n v="42.420103868375946"/>
    <n v="42.420103868375946"/>
    <n v="42.420103868375946"/>
  </r>
  <r>
    <s v="None"/>
    <x v="24"/>
    <x v="224"/>
    <s v="TRC"/>
    <n v="43.756849766320045"/>
    <n v="43.756849766320045"/>
    <n v="43.756849766320045"/>
  </r>
  <r>
    <s v="None"/>
    <x v="24"/>
    <x v="225"/>
    <s v="TRC"/>
    <n v="1087.9193057735561"/>
    <n v="1087.9193057735561"/>
    <n v="1087.9193057735561"/>
  </r>
  <r>
    <s v="None"/>
    <x v="24"/>
    <x v="226"/>
    <s v="TRC"/>
    <n v="889.20791267750985"/>
    <n v="889.20791267750985"/>
    <n v="889.20791267750985"/>
  </r>
  <r>
    <s v="None"/>
    <x v="24"/>
    <x v="227"/>
    <s v="TRC"/>
    <n v="-1899.8311616616741"/>
    <n v="-1899.8311616616741"/>
    <n v="-1899.8311616616741"/>
  </r>
  <r>
    <s v="None"/>
    <x v="24"/>
    <x v="228"/>
    <s v="TRC"/>
    <n v="-1674.5067861568457"/>
    <n v="-1674.5067861568457"/>
    <n v="-1674.5067861568457"/>
  </r>
  <r>
    <s v="None"/>
    <x v="24"/>
    <x v="229"/>
    <s v="TRC"/>
    <n v="442.23458020020405"/>
    <n v="442.23458020020405"/>
    <n v="442.23458020020405"/>
  </r>
  <r>
    <s v="None"/>
    <x v="24"/>
    <x v="230"/>
    <s v="TRC"/>
    <n v="5546.1648473554096"/>
    <n v="5546.1648473554096"/>
    <n v="5546.1648473554096"/>
  </r>
  <r>
    <s v="None"/>
    <x v="24"/>
    <x v="231"/>
    <s v="TRC"/>
    <n v="630.95407021398751"/>
    <n v="630.95407021398751"/>
    <n v="630.95407021398751"/>
  </r>
  <r>
    <s v="None"/>
    <x v="24"/>
    <x v="232"/>
    <s v="TRC"/>
    <n v="13762.743383544472"/>
    <n v="13762.743383544472"/>
    <n v="13762.743383544472"/>
  </r>
  <r>
    <s v="None"/>
    <x v="24"/>
    <x v="233"/>
    <s v="TRC"/>
    <n v="14570.334233032299"/>
    <n v="14570.334233032299"/>
    <n v="14570.334233032299"/>
  </r>
  <r>
    <s v="None"/>
    <x v="24"/>
    <x v="234"/>
    <s v="TRC"/>
    <n v="7522.8673555190881"/>
    <n v="7522.8673555190881"/>
    <n v="7522.8673555190881"/>
  </r>
  <r>
    <s v="None"/>
    <x v="24"/>
    <x v="235"/>
    <s v="TRC"/>
    <n v="7160.4814497521602"/>
    <n v="7160.4814497521602"/>
    <n v="7160.4814497521602"/>
  </r>
  <r>
    <s v="None"/>
    <x v="24"/>
    <x v="236"/>
    <s v="TRC"/>
    <n v="603.51885305287715"/>
    <n v="603.51885305287715"/>
    <n v="603.51885305287715"/>
  </r>
  <r>
    <s v="None"/>
    <x v="24"/>
    <x v="237"/>
    <s v="TRC"/>
    <n v="23894.566816958653"/>
    <n v="23894.566816958653"/>
    <n v="23894.566816958653"/>
  </r>
  <r>
    <s v="None"/>
    <x v="24"/>
    <x v="238"/>
    <s v="TRC"/>
    <n v="31361.224832573222"/>
    <n v="31361.224832573222"/>
    <n v="31361.224832573222"/>
  </r>
  <r>
    <s v="None"/>
    <x v="24"/>
    <x v="239"/>
    <s v="TRC"/>
    <n v="51093.33720037598"/>
    <n v="51093.33720037598"/>
    <n v="51093.33720037598"/>
  </r>
  <r>
    <s v="None"/>
    <x v="24"/>
    <x v="240"/>
    <s v="TRC"/>
    <n v="30045.806906115973"/>
    <n v="30045.806906115973"/>
    <n v="30045.806906115973"/>
  </r>
  <r>
    <s v="None"/>
    <x v="24"/>
    <x v="241"/>
    <s v="TRC"/>
    <n v="54217.971549664107"/>
    <n v="54217.971549664107"/>
    <n v="54217.971549664107"/>
  </r>
  <r>
    <s v="None"/>
    <x v="24"/>
    <x v="242"/>
    <s v="TRC"/>
    <n v="1328.2580558571071"/>
    <n v="1328.2580558571071"/>
    <n v="1328.2580558571071"/>
  </r>
  <r>
    <s v="None"/>
    <x v="24"/>
    <x v="243"/>
    <s v="TRC"/>
    <n v="22214.160600974399"/>
    <n v="22214.160600974399"/>
    <n v="22214.160600974399"/>
  </r>
  <r>
    <s v="None"/>
    <x v="24"/>
    <x v="244"/>
    <s v="TRC"/>
    <n v="24776.872285857306"/>
    <n v="24776.872285857306"/>
    <n v="24776.872285857306"/>
  </r>
  <r>
    <s v="None"/>
    <x v="24"/>
    <x v="245"/>
    <s v="TRC"/>
    <n v="-34.62051472123774"/>
    <n v="-34.62051472123774"/>
    <n v="-34.62051472123774"/>
  </r>
  <r>
    <s v="None"/>
    <x v="24"/>
    <x v="246"/>
    <s v="TRC"/>
    <n v="144.13526118468408"/>
    <n v="144.13526118468408"/>
    <n v="144.13526118468408"/>
  </r>
  <r>
    <s v="None"/>
    <x v="24"/>
    <x v="247"/>
    <s v="TRC"/>
    <n v="144.13526118468408"/>
    <n v="144.13526118468408"/>
    <n v="144.13526118468408"/>
  </r>
  <r>
    <s v="None"/>
    <x v="24"/>
    <x v="248"/>
    <s v="TRC"/>
    <n v="-9767.4319821039644"/>
    <n v="-9767.4319821039644"/>
    <n v="-9767.4319821039644"/>
  </r>
  <r>
    <s v="None"/>
    <x v="24"/>
    <x v="249"/>
    <s v="TRC"/>
    <n v="-772.44206635259798"/>
    <n v="-772.44206635259798"/>
    <n v="-772.44206635259798"/>
  </r>
  <r>
    <s v="None"/>
    <x v="24"/>
    <x v="250"/>
    <s v="TRC"/>
    <n v="-3582.5683112289043"/>
    <n v="-3582.5683112289043"/>
    <n v="-3582.5683112289043"/>
  </r>
  <r>
    <s v="None"/>
    <x v="24"/>
    <x v="251"/>
    <s v="TRC"/>
    <n v="4215.4573420202505"/>
    <n v="4215.4573420202505"/>
    <n v="4215.4573420202505"/>
  </r>
  <r>
    <s v="None"/>
    <x v="24"/>
    <x v="252"/>
    <s v="TRC"/>
    <n v="3354.9022039424767"/>
    <n v="3354.9022039424767"/>
    <n v="3354.9022039424767"/>
  </r>
  <r>
    <s v="None"/>
    <x v="24"/>
    <x v="253"/>
    <s v="TRC"/>
    <n v="1486.04128574075"/>
    <n v="1486.04128574075"/>
    <n v="1486.04128574075"/>
  </r>
  <r>
    <s v="None"/>
    <x v="24"/>
    <x v="254"/>
    <s v="TRC"/>
    <n v="1182.9743679180453"/>
    <n v="1182.9743679180453"/>
    <n v="1182.9743679180453"/>
  </r>
  <r>
    <s v="None"/>
    <x v="24"/>
    <x v="255"/>
    <s v="TRC"/>
    <n v="7558.2325997338075"/>
    <n v="7558.2325997338075"/>
    <n v="7558.2325997338075"/>
  </r>
  <r>
    <s v="None"/>
    <x v="24"/>
    <x v="256"/>
    <s v="TRC"/>
    <n v="6117.7436887508056"/>
    <n v="6117.7436887508056"/>
    <n v="6117.7436887508056"/>
  </r>
  <r>
    <s v="None"/>
    <x v="24"/>
    <x v="257"/>
    <s v="TRC"/>
    <n v="114852.46513991687"/>
    <n v="114852.46513991687"/>
    <n v="114852.46513991687"/>
  </r>
  <r>
    <s v="None"/>
    <x v="24"/>
    <x v="258"/>
    <s v="TRC"/>
    <n v="1282.5398914795414"/>
    <n v="1282.5398914795414"/>
    <n v="1282.5398914795414"/>
  </r>
  <r>
    <s v="None"/>
    <x v="24"/>
    <x v="259"/>
    <s v="TRC"/>
    <n v="413.75381497954913"/>
    <n v="413.75381497954913"/>
    <n v="413.75381497954913"/>
  </r>
  <r>
    <s v="None"/>
    <x v="24"/>
    <x v="260"/>
    <s v="TRC"/>
    <n v="557.64839092895716"/>
    <n v="557.64839092895716"/>
    <n v="557.64839092895716"/>
  </r>
  <r>
    <s v="None"/>
    <x v="24"/>
    <x v="261"/>
    <s v="TRC"/>
    <n v="9869.1603092255627"/>
    <n v="9869.1603092255627"/>
    <n v="9869.1603092255627"/>
  </r>
  <r>
    <s v="None"/>
    <x v="24"/>
    <x v="262"/>
    <s v="TRC"/>
    <n v="6775.9871656531759"/>
    <n v="6775.9871656531759"/>
    <n v="6775.9871656531759"/>
  </r>
  <r>
    <s v="None"/>
    <x v="24"/>
    <x v="263"/>
    <s v="TRC"/>
    <n v="5578.3230599662029"/>
    <n v="5578.3230599662029"/>
    <n v="5578.3230599662029"/>
  </r>
  <r>
    <s v="None"/>
    <x v="24"/>
    <x v="264"/>
    <s v="TRC"/>
    <n v="75927.318329487665"/>
    <n v="75927.318329487665"/>
    <n v="75927.318329487665"/>
  </r>
  <r>
    <s v="None"/>
    <x v="24"/>
    <x v="265"/>
    <s v="TRC"/>
    <n v="66272.624283711251"/>
    <n v="66272.624283711251"/>
    <n v="66272.624283711251"/>
  </r>
  <r>
    <s v="None"/>
    <x v="24"/>
    <x v="266"/>
    <s v="TRC"/>
    <n v="-1545.0466807225821"/>
    <n v="-1545.0466807225821"/>
    <n v="-1545.0466807225821"/>
  </r>
  <r>
    <s v="None"/>
    <x v="24"/>
    <x v="267"/>
    <s v="TRC"/>
    <n v="87099.49884619395"/>
    <n v="87099.49884619395"/>
    <n v="87099.49884619395"/>
  </r>
  <r>
    <s v="None"/>
    <x v="24"/>
    <x v="268"/>
    <s v="TRC"/>
    <n v="25095.391461097661"/>
    <n v="25095.391461097661"/>
    <n v="25095.391461097661"/>
  </r>
  <r>
    <s v="None"/>
    <x v="24"/>
    <x v="269"/>
    <s v="TRC"/>
    <n v="134143.76841915527"/>
    <n v="134143.76841915527"/>
    <n v="134143.76841915527"/>
  </r>
  <r>
    <s v="None"/>
    <x v="24"/>
    <x v="270"/>
    <s v="TRC"/>
    <n v="151305.81417556401"/>
    <n v="151305.81417556401"/>
    <n v="151305.81417556401"/>
  </r>
  <r>
    <s v="None"/>
    <x v="24"/>
    <x v="271"/>
    <s v="TRC"/>
    <n v="220537.94703778642"/>
    <n v="220537.94703778642"/>
    <n v="220537.94703778642"/>
  </r>
  <r>
    <s v="None"/>
    <x v="24"/>
    <x v="272"/>
    <s v="TRC"/>
    <n v="78990.657335680138"/>
    <n v="78990.657335680138"/>
    <n v="78990.657335680138"/>
  </r>
  <r>
    <s v="None"/>
    <x v="24"/>
    <x v="273"/>
    <s v="TRC"/>
    <n v="354638.87388788589"/>
    <n v="354638.87388788589"/>
    <n v="354638.87388788589"/>
  </r>
  <r>
    <s v="None"/>
    <x v="24"/>
    <x v="274"/>
    <s v="TRC"/>
    <n v="7767.5682377642588"/>
    <n v="7767.5682377642588"/>
    <n v="7767.5682377642588"/>
  </r>
  <r>
    <s v="None"/>
    <x v="24"/>
    <x v="275"/>
    <s v="TRC"/>
    <n v="35350.834607360724"/>
    <n v="35350.834607360724"/>
    <n v="35350.834607360724"/>
  </r>
  <r>
    <s v="None"/>
    <x v="24"/>
    <x v="276"/>
    <s v="TRC"/>
    <n v="-2509.9232774659486"/>
    <n v="-2509.9232774659486"/>
    <n v="-2509.9232774659486"/>
  </r>
  <r>
    <s v="None"/>
    <x v="24"/>
    <x v="277"/>
    <s v="TRC"/>
    <n v="-3884.6731276413557"/>
    <n v="-3884.6731276413557"/>
    <n v="-3884.6731276413557"/>
  </r>
  <r>
    <s v="None"/>
    <x v="24"/>
    <x v="278"/>
    <s v="TRC"/>
    <n v="17943.948672683506"/>
    <n v="17943.948672683506"/>
    <n v="17943.948672683506"/>
  </r>
  <r>
    <s v="None"/>
    <x v="24"/>
    <x v="279"/>
    <s v="TRC"/>
    <n v="13745.436811022664"/>
    <n v="13745.436811022664"/>
    <n v="13745.436811022664"/>
  </r>
  <r>
    <s v="None"/>
    <x v="24"/>
    <x v="280"/>
    <s v="TRC"/>
    <n v="636.06830790629613"/>
    <n v="636.06830790629613"/>
    <n v="636.06830790629613"/>
  </r>
  <r>
    <s v="None"/>
    <x v="24"/>
    <x v="281"/>
    <s v="TRC"/>
    <n v="571.59862096456982"/>
    <n v="571.59862096456982"/>
    <n v="571.59862096456982"/>
  </r>
  <r>
    <s v="None"/>
    <x v="24"/>
    <x v="282"/>
    <s v="TRC"/>
    <n v="2452.4673746232129"/>
    <n v="2452.4673746232129"/>
    <n v="2452.4673746232129"/>
  </r>
  <r>
    <s v="None"/>
    <x v="24"/>
    <x v="283"/>
    <s v="TRC"/>
    <n v="2117.7208893637589"/>
    <n v="2117.7208893637589"/>
    <n v="2117.7208893637589"/>
  </r>
  <r>
    <s v="None"/>
    <x v="24"/>
    <x v="284"/>
    <s v="TRC"/>
    <n v="375.62595210622516"/>
    <n v="375.62595210622516"/>
    <n v="375.62595210622516"/>
  </r>
  <r>
    <s v="None"/>
    <x v="24"/>
    <x v="285"/>
    <s v="TRC"/>
    <n v="696.01279360859371"/>
    <n v="696.01279360859371"/>
    <n v="696.01279360859371"/>
  </r>
  <r>
    <s v="None"/>
    <x v="24"/>
    <x v="286"/>
    <s v="TRC"/>
    <n v="12027.92803786671"/>
    <n v="12027.92803786671"/>
    <n v="12027.92803786671"/>
  </r>
  <r>
    <s v="None"/>
    <x v="24"/>
    <x v="287"/>
    <s v="TRC"/>
    <n v="15522.237056510046"/>
    <n v="15522.237056510046"/>
    <n v="15522.237056510046"/>
  </r>
  <r>
    <s v="None"/>
    <x v="24"/>
    <x v="288"/>
    <s v="TRC"/>
    <n v="25276.637221541474"/>
    <n v="25276.637221541474"/>
    <n v="25276.637221541474"/>
  </r>
  <r>
    <s v="None"/>
    <x v="24"/>
    <x v="289"/>
    <s v="TRC"/>
    <n v="9029.8081375210822"/>
    <n v="9029.8081375210822"/>
    <n v="9029.8081375210822"/>
  </r>
  <r>
    <s v="None"/>
    <x v="24"/>
    <x v="290"/>
    <s v="TRC"/>
    <n v="22977.457012328585"/>
    <n v="22977.457012328585"/>
    <n v="22977.457012328585"/>
  </r>
  <r>
    <s v="None"/>
    <x v="24"/>
    <x v="291"/>
    <s v="TRC"/>
    <n v="7488.4835036302975"/>
    <n v="7488.4835036302975"/>
    <n v="7488.4835036302975"/>
  </r>
  <r>
    <s v="None"/>
    <x v="24"/>
    <x v="292"/>
    <s v="TRC"/>
    <n v="29168.015790950762"/>
    <n v="29168.015790950762"/>
    <n v="29168.015790950762"/>
  </r>
  <r>
    <s v="None"/>
    <x v="24"/>
    <x v="293"/>
    <s v="TRC"/>
    <n v="25918.506899195272"/>
    <n v="25918.506899195272"/>
    <n v="25918.506899195272"/>
  </r>
  <r>
    <s v="None"/>
    <x v="24"/>
    <x v="294"/>
    <s v="TRC"/>
    <n v="1822.8229735025016"/>
    <n v="1822.8229735025016"/>
    <n v="1822.8229735025016"/>
  </r>
  <r>
    <s v="None"/>
    <x v="25"/>
    <x v="0"/>
    <s v="TRC"/>
    <n v="0"/>
    <n v="0"/>
    <n v="0"/>
  </r>
  <r>
    <s v="None"/>
    <x v="25"/>
    <x v="1"/>
    <s v="TRC"/>
    <n v="0"/>
    <n v="0"/>
    <n v="0"/>
  </r>
  <r>
    <s v="None"/>
    <x v="25"/>
    <x v="2"/>
    <s v="TRC"/>
    <n v="0"/>
    <n v="0"/>
    <n v="0"/>
  </r>
  <r>
    <s v="None"/>
    <x v="25"/>
    <x v="3"/>
    <s v="TRC"/>
    <n v="4.4936753535162473E-2"/>
    <n v="4.7490036339380745E-2"/>
    <n v="5.0350951008846762E-2"/>
  </r>
  <r>
    <s v="None"/>
    <x v="25"/>
    <x v="4"/>
    <s v="TRC"/>
    <n v="4.4936753535162473E-2"/>
    <n v="4.7490036339380738E-2"/>
    <n v="5.0350951008846762E-2"/>
  </r>
  <r>
    <s v="None"/>
    <x v="25"/>
    <x v="5"/>
    <s v="TRC"/>
    <n v="0"/>
    <n v="0"/>
    <n v="0"/>
  </r>
  <r>
    <s v="None"/>
    <x v="25"/>
    <x v="6"/>
    <s v="TRC"/>
    <n v="0"/>
    <n v="0"/>
    <n v="0"/>
  </r>
  <r>
    <s v="None"/>
    <x v="25"/>
    <x v="7"/>
    <s v="TRC"/>
    <n v="0"/>
    <n v="0"/>
    <n v="0"/>
  </r>
  <r>
    <s v="None"/>
    <x v="25"/>
    <x v="8"/>
    <s v="TRC"/>
    <n v="0"/>
    <n v="0"/>
    <n v="0"/>
  </r>
  <r>
    <s v="None"/>
    <x v="25"/>
    <x v="9"/>
    <s v="TRC"/>
    <n v="0"/>
    <n v="0"/>
    <n v="0"/>
  </r>
  <r>
    <s v="None"/>
    <x v="25"/>
    <x v="10"/>
    <s v="TRC"/>
    <n v="0"/>
    <n v="0"/>
    <n v="0"/>
  </r>
  <r>
    <s v="None"/>
    <x v="25"/>
    <x v="11"/>
    <s v="TRC"/>
    <n v="0"/>
    <n v="0"/>
    <n v="0"/>
  </r>
  <r>
    <s v="None"/>
    <x v="25"/>
    <x v="12"/>
    <s v="TRC"/>
    <n v="0"/>
    <n v="0"/>
    <n v="0"/>
  </r>
  <r>
    <s v="None"/>
    <x v="25"/>
    <x v="13"/>
    <s v="TRC"/>
    <n v="0"/>
    <n v="0"/>
    <n v="0"/>
  </r>
  <r>
    <s v="None"/>
    <x v="25"/>
    <x v="14"/>
    <s v="TRC"/>
    <n v="0"/>
    <n v="0"/>
    <n v="0"/>
  </r>
  <r>
    <s v="None"/>
    <x v="25"/>
    <x v="15"/>
    <s v="TRC"/>
    <n v="2.7621583377691359E-2"/>
    <n v="2.8792629625638361E-2"/>
    <n v="3.0067367477888445E-2"/>
  </r>
  <r>
    <s v="None"/>
    <x v="25"/>
    <x v="16"/>
    <s v="TRC"/>
    <n v="2.7621583377691356E-2"/>
    <n v="2.8792629625638357E-2"/>
    <n v="3.0067367477888445E-2"/>
  </r>
  <r>
    <s v="None"/>
    <x v="25"/>
    <x v="17"/>
    <s v="TRC"/>
    <n v="0"/>
    <n v="0"/>
    <n v="0"/>
  </r>
  <r>
    <s v="None"/>
    <x v="25"/>
    <x v="18"/>
    <s v="TRC"/>
    <n v="0"/>
    <n v="0"/>
    <n v="0"/>
  </r>
  <r>
    <s v="None"/>
    <x v="25"/>
    <x v="19"/>
    <s v="TRC"/>
    <n v="0"/>
    <n v="0"/>
    <n v="0"/>
  </r>
  <r>
    <s v="None"/>
    <x v="25"/>
    <x v="20"/>
    <s v="TRC"/>
    <n v="0"/>
    <n v="0"/>
    <n v="0"/>
  </r>
  <r>
    <s v="None"/>
    <x v="25"/>
    <x v="21"/>
    <s v="TRC"/>
    <n v="2.7270372059790354E-2"/>
    <n v="2.8409518439079188E-2"/>
    <n v="2.964798311972236E-2"/>
  </r>
  <r>
    <s v="None"/>
    <x v="25"/>
    <x v="22"/>
    <s v="TRC"/>
    <n v="2.7270372059790351E-2"/>
    <n v="2.8409518439079191E-2"/>
    <n v="2.964798311972236E-2"/>
  </r>
  <r>
    <s v="None"/>
    <x v="25"/>
    <x v="23"/>
    <s v="TRC"/>
    <n v="0"/>
    <n v="0"/>
    <n v="0"/>
  </r>
  <r>
    <s v="None"/>
    <x v="25"/>
    <x v="24"/>
    <s v="TRC"/>
    <n v="0"/>
    <n v="0"/>
    <n v="0"/>
  </r>
  <r>
    <s v="None"/>
    <x v="25"/>
    <x v="25"/>
    <s v="TRC"/>
    <n v="0"/>
    <n v="0"/>
    <n v="0"/>
  </r>
  <r>
    <s v="None"/>
    <x v="25"/>
    <x v="26"/>
    <s v="TRC"/>
    <n v="5.0873602310239414E-2"/>
    <n v="5.3691575895008788E-2"/>
    <n v="5.6840040426835464E-2"/>
  </r>
  <r>
    <s v="None"/>
    <x v="25"/>
    <x v="27"/>
    <s v="TRC"/>
    <n v="0"/>
    <n v="0"/>
    <n v="0"/>
  </r>
  <r>
    <s v="None"/>
    <x v="25"/>
    <x v="28"/>
    <s v="TRC"/>
    <n v="0"/>
    <n v="0"/>
    <n v="0"/>
  </r>
  <r>
    <s v="None"/>
    <x v="25"/>
    <x v="29"/>
    <s v="TRC"/>
    <n v="0"/>
    <n v="0"/>
    <n v="0"/>
  </r>
  <r>
    <s v="None"/>
    <x v="25"/>
    <x v="30"/>
    <s v="TRC"/>
    <n v="5.5965214506017054E-2"/>
    <n v="4.798504887209213E-2"/>
    <n v="4.0004883238167213E-2"/>
  </r>
  <r>
    <s v="None"/>
    <x v="25"/>
    <x v="31"/>
    <s v="TRC"/>
    <n v="1.4122578135206461E-2"/>
    <n v="1.4122578135206461E-2"/>
    <n v="1.4122578135206461E-2"/>
  </r>
  <r>
    <s v="None"/>
    <x v="25"/>
    <x v="32"/>
    <s v="TRC"/>
    <n v="0"/>
    <n v="0"/>
    <n v="0"/>
  </r>
  <r>
    <s v="None"/>
    <x v="25"/>
    <x v="33"/>
    <s v="TRC"/>
    <n v="0"/>
    <n v="0"/>
    <n v="0"/>
  </r>
  <r>
    <s v="None"/>
    <x v="25"/>
    <x v="34"/>
    <s v="TRC"/>
    <n v="0"/>
    <n v="0"/>
    <n v="0"/>
  </r>
  <r>
    <s v="None"/>
    <x v="25"/>
    <x v="35"/>
    <s v="TRC"/>
    <n v="0"/>
    <n v="0"/>
    <n v="0"/>
  </r>
  <r>
    <s v="None"/>
    <x v="25"/>
    <x v="36"/>
    <s v="TRC"/>
    <n v="0"/>
    <n v="0"/>
    <n v="0"/>
  </r>
  <r>
    <s v="None"/>
    <x v="25"/>
    <x v="37"/>
    <s v="TRC"/>
    <n v="0"/>
    <n v="0"/>
    <n v="0"/>
  </r>
  <r>
    <s v="None"/>
    <x v="25"/>
    <x v="38"/>
    <s v="TRC"/>
    <n v="0"/>
    <n v="0"/>
    <n v="0"/>
  </r>
  <r>
    <s v="None"/>
    <x v="25"/>
    <x v="39"/>
    <s v="TRC"/>
    <n v="0"/>
    <n v="0"/>
    <n v="0"/>
  </r>
  <r>
    <s v="None"/>
    <x v="25"/>
    <x v="40"/>
    <s v="TRC"/>
    <n v="1.1719399375253334E-2"/>
    <n v="1.1719399375253332E-2"/>
    <n v="1.1719399375253334E-2"/>
  </r>
  <r>
    <s v="None"/>
    <x v="25"/>
    <x v="41"/>
    <s v="TRC"/>
    <n v="0"/>
    <n v="0"/>
    <n v="0"/>
  </r>
  <r>
    <s v="None"/>
    <x v="25"/>
    <x v="42"/>
    <s v="TRC"/>
    <n v="1.1719399375253335E-2"/>
    <n v="1.1719399375253335E-2"/>
    <n v="1.1719399375253335E-2"/>
  </r>
  <r>
    <s v="None"/>
    <x v="25"/>
    <x v="43"/>
    <s v="TRC"/>
    <n v="6.4089504190482607E-2"/>
    <n v="6.4089504190482607E-2"/>
    <n v="6.4089504190482621E-2"/>
  </r>
  <r>
    <s v="None"/>
    <x v="25"/>
    <x v="44"/>
    <s v="TRC"/>
    <n v="2.8453390935258571E-2"/>
    <n v="2.8453390935258567E-2"/>
    <n v="2.8453390935258571E-2"/>
  </r>
  <r>
    <s v="None"/>
    <x v="25"/>
    <x v="45"/>
    <s v="TRC"/>
    <n v="0"/>
    <n v="0"/>
    <n v="0"/>
  </r>
  <r>
    <s v="None"/>
    <x v="25"/>
    <x v="46"/>
    <s v="TRC"/>
    <n v="4.2161570053322302E-3"/>
    <n v="4.2161570053322311E-3"/>
    <n v="4.2161570053322302E-3"/>
  </r>
  <r>
    <s v="None"/>
    <x v="25"/>
    <x v="47"/>
    <s v="TRC"/>
    <n v="0"/>
    <n v="0"/>
    <n v="0"/>
  </r>
  <r>
    <s v="None"/>
    <x v="25"/>
    <x v="48"/>
    <s v="TRC"/>
    <n v="0"/>
    <n v="0"/>
    <n v="0"/>
  </r>
  <r>
    <s v="None"/>
    <x v="25"/>
    <x v="49"/>
    <s v="TRC"/>
    <n v="6.8528117879157052E-2"/>
    <n v="8.3337719874136074E-2"/>
    <n v="0.10999125625646343"/>
  </r>
  <r>
    <s v="None"/>
    <x v="25"/>
    <x v="50"/>
    <s v="TRC"/>
    <n v="4.559227089614732E-2"/>
    <n v="4.559227089614732E-2"/>
    <n v="4.559227089614732E-2"/>
  </r>
  <r>
    <s v="None"/>
    <x v="25"/>
    <x v="51"/>
    <s v="TRC"/>
    <n v="0.13075396194226413"/>
    <n v="0.13252707333652314"/>
    <n v="0.13433210073587884"/>
  </r>
  <r>
    <s v="None"/>
    <x v="25"/>
    <x v="52"/>
    <s v="TRC"/>
    <n v="0.13139857491997192"/>
    <n v="0.13139857491997192"/>
    <n v="0.13139857491997192"/>
  </r>
  <r>
    <s v="None"/>
    <x v="25"/>
    <x v="53"/>
    <s v="TRC"/>
    <n v="3.3136793565846659E-2"/>
    <n v="3.3136793565846659E-2"/>
    <n v="3.3136793565846659E-2"/>
  </r>
  <r>
    <s v="None"/>
    <x v="25"/>
    <x v="54"/>
    <s v="TRC"/>
    <n v="0"/>
    <n v="0"/>
    <n v="0"/>
  </r>
  <r>
    <s v="None"/>
    <x v="25"/>
    <x v="55"/>
    <s v="TRC"/>
    <n v="0"/>
    <n v="0"/>
    <n v="0"/>
  </r>
  <r>
    <s v="None"/>
    <x v="25"/>
    <x v="56"/>
    <s v="TRC"/>
    <n v="0"/>
    <n v="0"/>
    <n v="0"/>
  </r>
  <r>
    <s v="None"/>
    <x v="25"/>
    <x v="57"/>
    <s v="TRC"/>
    <n v="0"/>
    <n v="0"/>
    <n v="0"/>
  </r>
  <r>
    <s v="None"/>
    <x v="25"/>
    <x v="58"/>
    <s v="TRC"/>
    <n v="0"/>
    <n v="0"/>
    <n v="0"/>
  </r>
  <r>
    <s v="None"/>
    <x v="25"/>
    <x v="59"/>
    <s v="TRC"/>
    <n v="0"/>
    <n v="0"/>
    <n v="0"/>
  </r>
  <r>
    <s v="None"/>
    <x v="25"/>
    <x v="60"/>
    <s v="TRC"/>
    <n v="0"/>
    <n v="0"/>
    <n v="0"/>
  </r>
  <r>
    <s v="None"/>
    <x v="25"/>
    <x v="61"/>
    <s v="TRC"/>
    <n v="0"/>
    <n v="0"/>
    <n v="0"/>
  </r>
  <r>
    <s v="None"/>
    <x v="25"/>
    <x v="62"/>
    <s v="TRC"/>
    <n v="0"/>
    <n v="0"/>
    <n v="0"/>
  </r>
  <r>
    <s v="None"/>
    <x v="25"/>
    <x v="63"/>
    <s v="TRC"/>
    <n v="0"/>
    <n v="0"/>
    <n v="0"/>
  </r>
  <r>
    <s v="None"/>
    <x v="25"/>
    <x v="64"/>
    <s v="TRC"/>
    <n v="0"/>
    <n v="0"/>
    <n v="0"/>
  </r>
  <r>
    <s v="None"/>
    <x v="25"/>
    <x v="65"/>
    <s v="TRC"/>
    <n v="0"/>
    <n v="0"/>
    <n v="0"/>
  </r>
  <r>
    <s v="None"/>
    <x v="25"/>
    <x v="66"/>
    <s v="TRC"/>
    <n v="0"/>
    <n v="0"/>
    <n v="0"/>
  </r>
  <r>
    <s v="None"/>
    <x v="25"/>
    <x v="67"/>
    <s v="TRC"/>
    <n v="0"/>
    <n v="0"/>
    <n v="0"/>
  </r>
  <r>
    <s v="None"/>
    <x v="25"/>
    <x v="68"/>
    <s v="TRC"/>
    <n v="0"/>
    <n v="0"/>
    <n v="0"/>
  </r>
  <r>
    <s v="None"/>
    <x v="25"/>
    <x v="69"/>
    <s v="TRC"/>
    <n v="0"/>
    <n v="0"/>
    <n v="0"/>
  </r>
  <r>
    <s v="None"/>
    <x v="25"/>
    <x v="70"/>
    <s v="TRC"/>
    <n v="0"/>
    <n v="0"/>
    <n v="0"/>
  </r>
  <r>
    <s v="None"/>
    <x v="25"/>
    <x v="71"/>
    <s v="TRC"/>
    <n v="0"/>
    <n v="0"/>
    <n v="0"/>
  </r>
  <r>
    <s v="None"/>
    <x v="25"/>
    <x v="72"/>
    <s v="TRC"/>
    <n v="0"/>
    <n v="0"/>
    <n v="0"/>
  </r>
  <r>
    <s v="None"/>
    <x v="25"/>
    <x v="73"/>
    <s v="TRC"/>
    <n v="0"/>
    <n v="0"/>
    <n v="0"/>
  </r>
  <r>
    <s v="None"/>
    <x v="25"/>
    <x v="74"/>
    <s v="TRC"/>
    <n v="0"/>
    <n v="0"/>
    <n v="0"/>
  </r>
  <r>
    <s v="None"/>
    <x v="25"/>
    <x v="75"/>
    <s v="TRC"/>
    <n v="0"/>
    <n v="0"/>
    <n v="0"/>
  </r>
  <r>
    <s v="None"/>
    <x v="25"/>
    <x v="76"/>
    <s v="TRC"/>
    <n v="0"/>
    <n v="0"/>
    <n v="0"/>
  </r>
  <r>
    <s v="None"/>
    <x v="25"/>
    <x v="77"/>
    <s v="TRC"/>
    <n v="2.1112825234669241E-2"/>
    <n v="2.1112825234669241E-2"/>
    <n v="2.1112825234669241E-2"/>
  </r>
  <r>
    <s v="None"/>
    <x v="25"/>
    <x v="78"/>
    <s v="TRC"/>
    <n v="0"/>
    <n v="0"/>
    <n v="0"/>
  </r>
  <r>
    <s v="None"/>
    <x v="25"/>
    <x v="79"/>
    <s v="TRC"/>
    <n v="0"/>
    <n v="0"/>
    <n v="0"/>
  </r>
  <r>
    <s v="None"/>
    <x v="25"/>
    <x v="80"/>
    <s v="TRC"/>
    <n v="0"/>
    <n v="0"/>
    <n v="0"/>
  </r>
  <r>
    <s v="None"/>
    <x v="25"/>
    <x v="81"/>
    <s v="TRC"/>
    <n v="0"/>
    <n v="0"/>
    <n v="0"/>
  </r>
  <r>
    <s v="None"/>
    <x v="25"/>
    <x v="82"/>
    <s v="TRC"/>
    <n v="2.9630182551254016E-2"/>
    <n v="2.9630182551254016E-2"/>
    <n v="2.9630182551254016E-2"/>
  </r>
  <r>
    <s v="None"/>
    <x v="25"/>
    <x v="83"/>
    <s v="TRC"/>
    <n v="0"/>
    <n v="0"/>
    <n v="0"/>
  </r>
  <r>
    <s v="None"/>
    <x v="25"/>
    <x v="84"/>
    <s v="TRC"/>
    <n v="0"/>
    <n v="0"/>
    <n v="0"/>
  </r>
  <r>
    <s v="None"/>
    <x v="25"/>
    <x v="85"/>
    <s v="TRC"/>
    <n v="0"/>
    <n v="0"/>
    <n v="0"/>
  </r>
  <r>
    <s v="None"/>
    <x v="25"/>
    <x v="86"/>
    <s v="TRC"/>
    <n v="1.4369769412594218E-2"/>
    <n v="1.4369769412594218E-2"/>
    <n v="1.4369769412594218E-2"/>
  </r>
  <r>
    <s v="None"/>
    <x v="25"/>
    <x v="87"/>
    <s v="TRC"/>
    <n v="0"/>
    <n v="0"/>
    <n v="0"/>
  </r>
  <r>
    <s v="None"/>
    <x v="25"/>
    <x v="88"/>
    <s v="TRC"/>
    <n v="2.0396456102634214E-2"/>
    <n v="2.0396456102634214E-2"/>
    <n v="2.0396456102634214E-2"/>
  </r>
  <r>
    <s v="None"/>
    <x v="25"/>
    <x v="89"/>
    <s v="TRC"/>
    <n v="0"/>
    <n v="0"/>
    <n v="0"/>
  </r>
  <r>
    <s v="None"/>
    <x v="25"/>
    <x v="90"/>
    <s v="TRC"/>
    <n v="1.2261121631216464E-2"/>
    <n v="1.2261121631216464E-2"/>
    <n v="1.2261121631216464E-2"/>
  </r>
  <r>
    <s v="None"/>
    <x v="25"/>
    <x v="91"/>
    <s v="TRC"/>
    <n v="0"/>
    <n v="0"/>
    <n v="0"/>
  </r>
  <r>
    <s v="None"/>
    <x v="25"/>
    <x v="92"/>
    <s v="TRC"/>
    <n v="0.15145513471736616"/>
    <n v="0"/>
    <n v="0"/>
  </r>
  <r>
    <s v="None"/>
    <x v="25"/>
    <x v="93"/>
    <s v="TRC"/>
    <n v="0.14911845792556752"/>
    <n v="0.14911845792556752"/>
    <n v="0.14911845792556752"/>
  </r>
  <r>
    <s v="None"/>
    <x v="25"/>
    <x v="94"/>
    <s v="TRC"/>
    <n v="0"/>
    <n v="0"/>
    <n v="0"/>
  </r>
  <r>
    <s v="None"/>
    <x v="25"/>
    <x v="95"/>
    <s v="TRC"/>
    <n v="0"/>
    <n v="0"/>
    <n v="0"/>
  </r>
  <r>
    <s v="None"/>
    <x v="25"/>
    <x v="96"/>
    <s v="TRC"/>
    <n v="0"/>
    <n v="0"/>
    <n v="0"/>
  </r>
  <r>
    <s v="None"/>
    <x v="25"/>
    <x v="97"/>
    <s v="TRC"/>
    <n v="0"/>
    <n v="0"/>
    <n v="0"/>
  </r>
  <r>
    <s v="None"/>
    <x v="25"/>
    <x v="98"/>
    <s v="TRC"/>
    <n v="0"/>
    <n v="0"/>
    <n v="0"/>
  </r>
  <r>
    <s v="None"/>
    <x v="25"/>
    <x v="99"/>
    <s v="TRC"/>
    <n v="0"/>
    <n v="0"/>
    <n v="0"/>
  </r>
  <r>
    <s v="None"/>
    <x v="25"/>
    <x v="100"/>
    <s v="TRC"/>
    <n v="0"/>
    <n v="0"/>
    <n v="0"/>
  </r>
  <r>
    <s v="None"/>
    <x v="25"/>
    <x v="101"/>
    <s v="TRC"/>
    <n v="0"/>
    <n v="0"/>
    <n v="0"/>
  </r>
  <r>
    <s v="None"/>
    <x v="25"/>
    <x v="102"/>
    <s v="TRC"/>
    <n v="0"/>
    <n v="0"/>
    <n v="0"/>
  </r>
  <r>
    <s v="None"/>
    <x v="25"/>
    <x v="103"/>
    <s v="TRC"/>
    <n v="0"/>
    <n v="0"/>
    <n v="0"/>
  </r>
  <r>
    <s v="None"/>
    <x v="25"/>
    <x v="104"/>
    <s v="TRC"/>
    <n v="4.8209068739467231E-2"/>
    <n v="4.8209068739467231E-2"/>
    <n v="4.8209068739467231E-2"/>
  </r>
  <r>
    <s v="None"/>
    <x v="25"/>
    <x v="105"/>
    <s v="TRC"/>
    <n v="3.2728737347673661E-2"/>
    <n v="3.2728737347673661E-2"/>
    <n v="3.2728737347673661E-2"/>
  </r>
  <r>
    <s v="None"/>
    <x v="25"/>
    <x v="106"/>
    <s v="TRC"/>
    <n v="0"/>
    <n v="0"/>
    <n v="0"/>
  </r>
  <r>
    <s v="None"/>
    <x v="25"/>
    <x v="107"/>
    <s v="TRC"/>
    <n v="0"/>
    <n v="0"/>
    <n v="0"/>
  </r>
  <r>
    <s v="None"/>
    <x v="25"/>
    <x v="108"/>
    <s v="TRC"/>
    <n v="0"/>
    <n v="0"/>
    <n v="0"/>
  </r>
  <r>
    <s v="None"/>
    <x v="25"/>
    <x v="109"/>
    <s v="TRC"/>
    <n v="7.7915720338050179E-2"/>
    <n v="7.7915720338050179E-2"/>
    <n v="7.7915720338050179E-2"/>
  </r>
  <r>
    <s v="None"/>
    <x v="25"/>
    <x v="110"/>
    <s v="TRC"/>
    <n v="0"/>
    <n v="0"/>
    <n v="0"/>
  </r>
  <r>
    <s v="None"/>
    <x v="25"/>
    <x v="111"/>
    <s v="TRC"/>
    <n v="0"/>
    <n v="0"/>
    <n v="0"/>
  </r>
  <r>
    <s v="None"/>
    <x v="25"/>
    <x v="112"/>
    <s v="TRC"/>
    <n v="0"/>
    <n v="0"/>
    <n v="0"/>
  </r>
  <r>
    <s v="None"/>
    <x v="25"/>
    <x v="113"/>
    <s v="TRC"/>
    <n v="0"/>
    <n v="0"/>
    <n v="0"/>
  </r>
  <r>
    <s v="None"/>
    <x v="25"/>
    <x v="114"/>
    <s v="TRC"/>
    <n v="0"/>
    <n v="0"/>
    <n v="0"/>
  </r>
  <r>
    <s v="None"/>
    <x v="25"/>
    <x v="115"/>
    <s v="TRC"/>
    <n v="0"/>
    <n v="0"/>
    <n v="0"/>
  </r>
  <r>
    <s v="None"/>
    <x v="25"/>
    <x v="116"/>
    <s v="TRC"/>
    <n v="0"/>
    <n v="0"/>
    <n v="0"/>
  </r>
  <r>
    <s v="None"/>
    <x v="25"/>
    <x v="117"/>
    <s v="TRC"/>
    <n v="0"/>
    <n v="0"/>
    <n v="0"/>
  </r>
  <r>
    <s v="None"/>
    <x v="25"/>
    <x v="118"/>
    <s v="TRC"/>
    <n v="0"/>
    <n v="0"/>
    <n v="0"/>
  </r>
  <r>
    <s v="None"/>
    <x v="25"/>
    <x v="119"/>
    <s v="TRC"/>
    <n v="0"/>
    <n v="0"/>
    <n v="0"/>
  </r>
  <r>
    <s v="None"/>
    <x v="25"/>
    <x v="120"/>
    <s v="TRC"/>
    <n v="0"/>
    <n v="0"/>
    <n v="0"/>
  </r>
  <r>
    <s v="None"/>
    <x v="25"/>
    <x v="121"/>
    <s v="TRC"/>
    <n v="0"/>
    <n v="0"/>
    <n v="0"/>
  </r>
  <r>
    <s v="None"/>
    <x v="25"/>
    <x v="122"/>
    <s v="TRC"/>
    <n v="0"/>
    <n v="0"/>
    <n v="0"/>
  </r>
  <r>
    <s v="None"/>
    <x v="25"/>
    <x v="123"/>
    <s v="TRC"/>
    <n v="4.9542890591275618E-2"/>
    <n v="4.9542890591275618E-2"/>
    <n v="4.9542890591275618E-2"/>
  </r>
  <r>
    <s v="None"/>
    <x v="25"/>
    <x v="124"/>
    <s v="TRC"/>
    <n v="4.9542890591275618E-2"/>
    <n v="4.9542890591275618E-2"/>
    <n v="4.9542890591275618E-2"/>
  </r>
  <r>
    <s v="None"/>
    <x v="25"/>
    <x v="125"/>
    <s v="TRC"/>
    <n v="0"/>
    <n v="0"/>
    <n v="0"/>
  </r>
  <r>
    <s v="None"/>
    <x v="25"/>
    <x v="126"/>
    <s v="TRC"/>
    <n v="0"/>
    <n v="0"/>
    <n v="0"/>
  </r>
  <r>
    <s v="None"/>
    <x v="25"/>
    <x v="127"/>
    <s v="TRC"/>
    <n v="0"/>
    <n v="0"/>
    <n v="0"/>
  </r>
  <r>
    <s v="None"/>
    <x v="25"/>
    <x v="128"/>
    <s v="TRC"/>
    <n v="0"/>
    <n v="0"/>
    <n v="0"/>
  </r>
  <r>
    <s v="None"/>
    <x v="25"/>
    <x v="129"/>
    <s v="TRC"/>
    <n v="0"/>
    <n v="0"/>
    <n v="0"/>
  </r>
  <r>
    <s v="None"/>
    <x v="25"/>
    <x v="130"/>
    <s v="TRC"/>
    <n v="0"/>
    <n v="0"/>
    <n v="0"/>
  </r>
  <r>
    <s v="None"/>
    <x v="25"/>
    <x v="131"/>
    <s v="TRC"/>
    <n v="0"/>
    <n v="0"/>
    <n v="0"/>
  </r>
  <r>
    <s v="None"/>
    <x v="25"/>
    <x v="132"/>
    <s v="TRC"/>
    <n v="1.6784054976408617E-2"/>
    <n v="1.9008243786027588E-2"/>
    <n v="2.2143347503330968E-2"/>
  </r>
  <r>
    <s v="None"/>
    <x v="25"/>
    <x v="133"/>
    <s v="TRC"/>
    <n v="3.7092646147030089E-2"/>
    <n v="4.280521397287769E-2"/>
    <n v="5.1850680130583547E-2"/>
  </r>
  <r>
    <s v="None"/>
    <x v="25"/>
    <x v="134"/>
    <s v="TRC"/>
    <n v="2.7784458122565577E-2"/>
    <n v="3.3411366794891678E-2"/>
    <n v="4.2636790460540371E-2"/>
  </r>
  <r>
    <s v="None"/>
    <x v="25"/>
    <x v="135"/>
    <s v="TRC"/>
    <n v="2.9743520791393831E-2"/>
    <n v="3.5976065722171179E-2"/>
    <n v="4.6353483444075964E-2"/>
  </r>
  <r>
    <s v="None"/>
    <x v="25"/>
    <x v="136"/>
    <s v="TRC"/>
    <n v="4.6068353571349807E-2"/>
    <n v="5.6162880590610711E-2"/>
    <n v="7.3330073279457023E-2"/>
  </r>
  <r>
    <s v="None"/>
    <x v="25"/>
    <x v="137"/>
    <s v="TRC"/>
    <n v="7.4065005006861357E-3"/>
    <n v="7.4065005006861357E-3"/>
    <n v="7.4065005006861357E-3"/>
  </r>
  <r>
    <s v="None"/>
    <x v="25"/>
    <x v="138"/>
    <s v="TRC"/>
    <n v="7.4065005006861374E-3"/>
    <n v="7.4065005006861374E-3"/>
    <n v="7.4065005006861374E-3"/>
  </r>
  <r>
    <s v="None"/>
    <x v="25"/>
    <x v="139"/>
    <s v="TRC"/>
    <n v="0"/>
    <n v="0"/>
    <n v="0"/>
  </r>
  <r>
    <s v="None"/>
    <x v="25"/>
    <x v="140"/>
    <s v="TRC"/>
    <n v="0"/>
    <n v="0"/>
    <n v="0"/>
  </r>
  <r>
    <s v="None"/>
    <x v="25"/>
    <x v="141"/>
    <s v="TRC"/>
    <n v="0"/>
    <n v="0"/>
    <n v="0"/>
  </r>
  <r>
    <s v="None"/>
    <x v="25"/>
    <x v="142"/>
    <s v="TRC"/>
    <n v="0"/>
    <n v="0"/>
    <n v="0"/>
  </r>
  <r>
    <s v="None"/>
    <x v="25"/>
    <x v="143"/>
    <s v="TRC"/>
    <n v="0"/>
    <n v="0"/>
    <n v="0"/>
  </r>
  <r>
    <s v="None"/>
    <x v="25"/>
    <x v="144"/>
    <s v="TRC"/>
    <n v="0"/>
    <n v="0"/>
    <n v="0"/>
  </r>
  <r>
    <s v="None"/>
    <x v="25"/>
    <x v="145"/>
    <s v="TRC"/>
    <n v="0"/>
    <n v="0"/>
    <n v="0"/>
  </r>
  <r>
    <s v="None"/>
    <x v="25"/>
    <x v="146"/>
    <s v="TRC"/>
    <n v="0"/>
    <n v="0"/>
    <n v="0"/>
  </r>
  <r>
    <s v="None"/>
    <x v="25"/>
    <x v="147"/>
    <s v="TRC"/>
    <n v="0"/>
    <n v="0"/>
    <n v="0"/>
  </r>
  <r>
    <s v="None"/>
    <x v="25"/>
    <x v="148"/>
    <s v="TRC"/>
    <n v="0"/>
    <n v="0"/>
    <n v="0"/>
  </r>
  <r>
    <s v="None"/>
    <x v="25"/>
    <x v="149"/>
    <s v="TRC"/>
    <n v="0"/>
    <n v="0"/>
    <n v="0"/>
  </r>
  <r>
    <s v="None"/>
    <x v="25"/>
    <x v="150"/>
    <s v="TRC"/>
    <n v="0"/>
    <n v="0"/>
    <n v="0"/>
  </r>
  <r>
    <s v="None"/>
    <x v="25"/>
    <x v="151"/>
    <s v="TRC"/>
    <n v="0"/>
    <n v="0"/>
    <n v="0"/>
  </r>
  <r>
    <s v="None"/>
    <x v="25"/>
    <x v="152"/>
    <s v="TRC"/>
    <n v="0"/>
    <n v="0"/>
    <n v="0"/>
  </r>
  <r>
    <s v="None"/>
    <x v="25"/>
    <x v="153"/>
    <s v="TRC"/>
    <n v="0"/>
    <n v="0"/>
    <n v="0"/>
  </r>
  <r>
    <s v="None"/>
    <x v="25"/>
    <x v="154"/>
    <s v="TRC"/>
    <n v="0"/>
    <n v="0"/>
    <n v="0"/>
  </r>
  <r>
    <s v="None"/>
    <x v="25"/>
    <x v="155"/>
    <s v="TRC"/>
    <n v="0"/>
    <n v="0"/>
    <n v="0"/>
  </r>
  <r>
    <s v="None"/>
    <x v="25"/>
    <x v="156"/>
    <s v="TRC"/>
    <n v="0"/>
    <n v="0"/>
    <n v="0"/>
  </r>
  <r>
    <s v="None"/>
    <x v="25"/>
    <x v="157"/>
    <s v="TRC"/>
    <n v="0"/>
    <n v="0"/>
    <n v="0"/>
  </r>
  <r>
    <s v="None"/>
    <x v="25"/>
    <x v="158"/>
    <s v="TRC"/>
    <n v="1.5051028894815277E-2"/>
    <n v="1.5051028894815277E-2"/>
    <n v="1.5051028894815277E-2"/>
  </r>
  <r>
    <s v="None"/>
    <x v="25"/>
    <x v="159"/>
    <s v="TRC"/>
    <n v="0"/>
    <n v="0"/>
    <n v="0"/>
  </r>
  <r>
    <s v="None"/>
    <x v="25"/>
    <x v="160"/>
    <s v="TRC"/>
    <n v="1.4459136867309496E-2"/>
    <n v="1.3106240804439133E-2"/>
    <n v="1.3106240804439133E-2"/>
  </r>
  <r>
    <s v="None"/>
    <x v="25"/>
    <x v="161"/>
    <s v="TRC"/>
    <n v="0"/>
    <n v="0"/>
    <n v="0"/>
  </r>
  <r>
    <s v="None"/>
    <x v="25"/>
    <x v="162"/>
    <s v="TRC"/>
    <n v="0"/>
    <n v="0"/>
    <n v="0"/>
  </r>
  <r>
    <s v="None"/>
    <x v="25"/>
    <x v="163"/>
    <s v="TRC"/>
    <n v="0"/>
    <n v="0"/>
    <n v="0"/>
  </r>
  <r>
    <s v="None"/>
    <x v="25"/>
    <x v="164"/>
    <s v="TRC"/>
    <n v="0"/>
    <n v="0"/>
    <n v="0"/>
  </r>
  <r>
    <s v="None"/>
    <x v="25"/>
    <x v="165"/>
    <s v="TRC"/>
    <n v="0"/>
    <n v="0"/>
    <n v="0"/>
  </r>
  <r>
    <s v="None"/>
    <x v="25"/>
    <x v="166"/>
    <s v="TRC"/>
    <n v="0"/>
    <n v="0"/>
    <n v="0"/>
  </r>
  <r>
    <s v="None"/>
    <x v="25"/>
    <x v="167"/>
    <s v="TRC"/>
    <n v="1.5939521907744798E-2"/>
    <n v="1.3947081669276697E-2"/>
    <n v="1.3947081669276697E-2"/>
  </r>
  <r>
    <s v="None"/>
    <x v="25"/>
    <x v="168"/>
    <s v="TRC"/>
    <n v="1.4428058351548263E-2"/>
    <n v="1.4428058351548263E-2"/>
    <n v="1.4428058351548263E-2"/>
  </r>
  <r>
    <s v="None"/>
    <x v="25"/>
    <x v="169"/>
    <s v="TRC"/>
    <n v="0"/>
    <n v="1.7476547349454318E-2"/>
    <n v="1.7476547349454318E-2"/>
  </r>
  <r>
    <s v="None"/>
    <x v="25"/>
    <x v="170"/>
    <s v="TRC"/>
    <n v="1.7954806649340172E-2"/>
    <n v="0"/>
    <n v="1.7954806649340169E-2"/>
  </r>
  <r>
    <s v="None"/>
    <x v="25"/>
    <x v="171"/>
    <s v="TRC"/>
    <n v="0"/>
    <n v="0"/>
    <n v="0"/>
  </r>
  <r>
    <s v="None"/>
    <x v="25"/>
    <x v="172"/>
    <s v="TRC"/>
    <n v="2.4786068532013355E-2"/>
    <n v="2.4786068532013355E-2"/>
    <n v="2.4786068532013355E-2"/>
  </r>
  <r>
    <s v="None"/>
    <x v="25"/>
    <x v="173"/>
    <s v="TRC"/>
    <n v="2.558935224042742E-2"/>
    <n v="2.558935224042742E-2"/>
    <n v="2.558935224042742E-2"/>
  </r>
  <r>
    <s v="None"/>
    <x v="25"/>
    <x v="174"/>
    <s v="TRC"/>
    <n v="0"/>
    <n v="0"/>
    <n v="0"/>
  </r>
  <r>
    <s v="None"/>
    <x v="25"/>
    <x v="175"/>
    <s v="TRC"/>
    <n v="0"/>
    <n v="0"/>
    <n v="0"/>
  </r>
  <r>
    <s v="None"/>
    <x v="25"/>
    <x v="176"/>
    <s v="TRC"/>
    <n v="0"/>
    <n v="0"/>
    <n v="0"/>
  </r>
  <r>
    <s v="None"/>
    <x v="25"/>
    <x v="177"/>
    <s v="TRC"/>
    <n v="0"/>
    <n v="0"/>
    <n v="0"/>
  </r>
  <r>
    <s v="None"/>
    <x v="25"/>
    <x v="178"/>
    <s v="TRC"/>
    <n v="0"/>
    <n v="0"/>
    <n v="0"/>
  </r>
  <r>
    <s v="None"/>
    <x v="25"/>
    <x v="179"/>
    <s v="TRC"/>
    <n v="0"/>
    <n v="0"/>
    <n v="0"/>
  </r>
  <r>
    <s v="None"/>
    <x v="25"/>
    <x v="180"/>
    <s v="TRC"/>
    <n v="1.6987404810494103E-2"/>
    <n v="1.6987404810494103E-2"/>
    <n v="1.6987404810494103E-2"/>
  </r>
  <r>
    <s v="None"/>
    <x v="25"/>
    <x v="181"/>
    <s v="TRC"/>
    <n v="3.2048133281408285E-2"/>
    <n v="3.2048133281408285E-2"/>
    <n v="3.2048133281408285E-2"/>
  </r>
  <r>
    <s v="None"/>
    <x v="25"/>
    <x v="182"/>
    <s v="TRC"/>
    <n v="0"/>
    <n v="0"/>
    <n v="0"/>
  </r>
  <r>
    <s v="None"/>
    <x v="25"/>
    <x v="183"/>
    <s v="TRC"/>
    <n v="0"/>
    <n v="0"/>
    <n v="0"/>
  </r>
  <r>
    <s v="None"/>
    <x v="25"/>
    <x v="184"/>
    <s v="TRC"/>
    <n v="0"/>
    <n v="0"/>
    <n v="0"/>
  </r>
  <r>
    <s v="None"/>
    <x v="25"/>
    <x v="185"/>
    <s v="TRC"/>
    <n v="0"/>
    <n v="0"/>
    <n v="0"/>
  </r>
  <r>
    <s v="None"/>
    <x v="25"/>
    <x v="186"/>
    <s v="TRC"/>
    <n v="0"/>
    <n v="0"/>
    <n v="0"/>
  </r>
  <r>
    <s v="None"/>
    <x v="25"/>
    <x v="187"/>
    <s v="TRC"/>
    <n v="0"/>
    <n v="0"/>
    <n v="0"/>
  </r>
  <r>
    <s v="None"/>
    <x v="25"/>
    <x v="188"/>
    <s v="TRC"/>
    <n v="2.6189256596215151E-2"/>
    <n v="2.6189256596215151E-2"/>
    <n v="2.6189256596215151E-2"/>
  </r>
  <r>
    <s v="None"/>
    <x v="25"/>
    <x v="189"/>
    <s v="TRC"/>
    <n v="2.5211877523376836E-2"/>
    <n v="2.5211877523376836E-2"/>
    <n v="2.5211877523376836E-2"/>
  </r>
  <r>
    <s v="None"/>
    <x v="25"/>
    <x v="190"/>
    <s v="TRC"/>
    <n v="0"/>
    <n v="0"/>
    <n v="0"/>
  </r>
  <r>
    <s v="None"/>
    <x v="25"/>
    <x v="191"/>
    <s v="TRC"/>
    <n v="1.9912040508065637E-2"/>
    <n v="1.9912040508065641E-2"/>
    <n v="1.9912040508065641E-2"/>
  </r>
  <r>
    <s v="None"/>
    <x v="25"/>
    <x v="192"/>
    <s v="TRC"/>
    <n v="6.4612096850529488E-2"/>
    <n v="6.1594177420458224E-2"/>
    <n v="6.0085217705422599E-2"/>
  </r>
  <r>
    <s v="None"/>
    <x v="25"/>
    <x v="193"/>
    <s v="TRC"/>
    <n v="3.6414391128473375E-2"/>
    <n v="3.6414391128473375E-2"/>
    <n v="3.6414391128473375E-2"/>
  </r>
  <r>
    <s v="None"/>
    <x v="25"/>
    <x v="194"/>
    <s v="TRC"/>
    <n v="8.2645199811391096E-2"/>
    <n v="7.8059184471679671E-2"/>
    <n v="7.5766176801823987E-2"/>
  </r>
  <r>
    <s v="None"/>
    <x v="25"/>
    <x v="195"/>
    <s v="TRC"/>
    <n v="1.6663040698703266E-2"/>
    <n v="1.6663040698703266E-2"/>
    <n v="1.6663040698703266E-2"/>
  </r>
  <r>
    <s v="None"/>
    <x v="25"/>
    <x v="196"/>
    <s v="TRC"/>
    <n v="0"/>
    <n v="0"/>
    <n v="0"/>
  </r>
  <r>
    <s v="None"/>
    <x v="25"/>
    <x v="197"/>
    <s v="TRC"/>
    <n v="0"/>
    <n v="0"/>
    <n v="0"/>
  </r>
  <r>
    <s v="None"/>
    <x v="25"/>
    <x v="198"/>
    <s v="TRC"/>
    <n v="0"/>
    <n v="0"/>
    <n v="0"/>
  </r>
  <r>
    <s v="None"/>
    <x v="25"/>
    <x v="199"/>
    <s v="TRC"/>
    <n v="2.5076871693004463E-2"/>
    <n v="2.5076871693004463E-2"/>
    <n v="2.5076871693004463E-2"/>
  </r>
  <r>
    <s v="None"/>
    <x v="25"/>
    <x v="200"/>
    <s v="TRC"/>
    <n v="0"/>
    <n v="0"/>
    <n v="0"/>
  </r>
  <r>
    <s v="None"/>
    <x v="25"/>
    <x v="201"/>
    <s v="TRC"/>
    <n v="0"/>
    <n v="0"/>
    <n v="0"/>
  </r>
  <r>
    <s v="None"/>
    <x v="25"/>
    <x v="202"/>
    <s v="TRC"/>
    <n v="5.0435164900292838E-2"/>
    <n v="5.0435164900292838E-2"/>
    <n v="5.0435164900292838E-2"/>
  </r>
  <r>
    <s v="None"/>
    <x v="25"/>
    <x v="203"/>
    <s v="TRC"/>
    <n v="3.3377465316344807E-2"/>
    <n v="3.3377465316344807E-2"/>
    <n v="3.3377465316344807E-2"/>
  </r>
  <r>
    <s v="None"/>
    <x v="25"/>
    <x v="204"/>
    <s v="TRC"/>
    <n v="0"/>
    <n v="0"/>
    <n v="0"/>
  </r>
  <r>
    <s v="None"/>
    <x v="25"/>
    <x v="205"/>
    <s v="TRC"/>
    <n v="0"/>
    <n v="0"/>
    <n v="0"/>
  </r>
  <r>
    <s v="None"/>
    <x v="25"/>
    <x v="206"/>
    <s v="TRC"/>
    <n v="1.9444527967532828E-2"/>
    <n v="1.5386289981639108E-2"/>
    <n v="1.5386289981639108E-2"/>
  </r>
  <r>
    <s v="None"/>
    <x v="25"/>
    <x v="207"/>
    <s v="TRC"/>
    <n v="0"/>
    <n v="0"/>
    <n v="0"/>
  </r>
  <r>
    <s v="None"/>
    <x v="25"/>
    <x v="208"/>
    <s v="TRC"/>
    <n v="0"/>
    <n v="0"/>
    <n v="0"/>
  </r>
  <r>
    <s v="None"/>
    <x v="25"/>
    <x v="209"/>
    <s v="TRC"/>
    <n v="1.0752220930179386E-2"/>
    <n v="9.2440919489351001E-3"/>
    <n v="9.2440919489351001E-3"/>
  </r>
  <r>
    <s v="None"/>
    <x v="25"/>
    <x v="210"/>
    <s v="TRC"/>
    <n v="0"/>
    <n v="0"/>
    <n v="0"/>
  </r>
  <r>
    <s v="None"/>
    <x v="25"/>
    <x v="211"/>
    <s v="TRC"/>
    <n v="1.8616697212741617E-2"/>
    <n v="1.8616697212741617E-2"/>
    <n v="1.8616697212741617E-2"/>
  </r>
  <r>
    <s v="None"/>
    <x v="25"/>
    <x v="212"/>
    <s v="TRC"/>
    <n v="0"/>
    <n v="0"/>
    <n v="0"/>
  </r>
  <r>
    <s v="None"/>
    <x v="25"/>
    <x v="213"/>
    <s v="TRC"/>
    <n v="0"/>
    <n v="0"/>
    <n v="0"/>
  </r>
  <r>
    <s v="None"/>
    <x v="25"/>
    <x v="214"/>
    <s v="TRC"/>
    <n v="0"/>
    <n v="0"/>
    <n v="0"/>
  </r>
  <r>
    <s v="None"/>
    <x v="25"/>
    <x v="215"/>
    <s v="TRC"/>
    <n v="0"/>
    <n v="0"/>
    <n v="0"/>
  </r>
  <r>
    <s v="None"/>
    <x v="25"/>
    <x v="216"/>
    <s v="TRC"/>
    <n v="0"/>
    <n v="0"/>
    <n v="0"/>
  </r>
  <r>
    <s v="None"/>
    <x v="25"/>
    <x v="217"/>
    <s v="TRC"/>
    <n v="0"/>
    <n v="0"/>
    <n v="0"/>
  </r>
  <r>
    <s v="None"/>
    <x v="25"/>
    <x v="218"/>
    <s v="TRC"/>
    <n v="0"/>
    <n v="0"/>
    <n v="0"/>
  </r>
  <r>
    <s v="None"/>
    <x v="25"/>
    <x v="219"/>
    <s v="TRC"/>
    <n v="0"/>
    <n v="0"/>
    <n v="0"/>
  </r>
  <r>
    <s v="None"/>
    <x v="25"/>
    <x v="220"/>
    <s v="TRC"/>
    <n v="0"/>
    <n v="0"/>
    <n v="0"/>
  </r>
  <r>
    <s v="None"/>
    <x v="25"/>
    <x v="221"/>
    <s v="TRC"/>
    <n v="0"/>
    <n v="0"/>
    <n v="0"/>
  </r>
  <r>
    <s v="None"/>
    <x v="25"/>
    <x v="222"/>
    <s v="TRC"/>
    <n v="0"/>
    <n v="0"/>
    <n v="0"/>
  </r>
  <r>
    <s v="None"/>
    <x v="25"/>
    <x v="223"/>
    <s v="TRC"/>
    <n v="0"/>
    <n v="0"/>
    <n v="0"/>
  </r>
  <r>
    <s v="None"/>
    <x v="25"/>
    <x v="224"/>
    <s v="TRC"/>
    <n v="0"/>
    <n v="0"/>
    <n v="0"/>
  </r>
  <r>
    <s v="None"/>
    <x v="25"/>
    <x v="225"/>
    <s v="TRC"/>
    <n v="0"/>
    <n v="0"/>
    <n v="0"/>
  </r>
  <r>
    <s v="None"/>
    <x v="25"/>
    <x v="226"/>
    <s v="TRC"/>
    <n v="0"/>
    <n v="0"/>
    <n v="0"/>
  </r>
  <r>
    <s v="None"/>
    <x v="25"/>
    <x v="227"/>
    <s v="TRC"/>
    <n v="0"/>
    <n v="0"/>
    <n v="0"/>
  </r>
  <r>
    <s v="None"/>
    <x v="25"/>
    <x v="228"/>
    <s v="TRC"/>
    <n v="0"/>
    <n v="0"/>
    <n v="0"/>
  </r>
  <r>
    <s v="None"/>
    <x v="25"/>
    <x v="229"/>
    <s v="TRC"/>
    <n v="0"/>
    <n v="0"/>
    <n v="0"/>
  </r>
  <r>
    <s v="None"/>
    <x v="25"/>
    <x v="230"/>
    <s v="TRC"/>
    <n v="0"/>
    <n v="0"/>
    <n v="0"/>
  </r>
  <r>
    <s v="None"/>
    <x v="25"/>
    <x v="231"/>
    <s v="TRC"/>
    <n v="0"/>
    <n v="0"/>
    <n v="0"/>
  </r>
  <r>
    <s v="None"/>
    <x v="25"/>
    <x v="232"/>
    <s v="TRC"/>
    <n v="0"/>
    <n v="0"/>
    <n v="0"/>
  </r>
  <r>
    <s v="None"/>
    <x v="25"/>
    <x v="233"/>
    <s v="TRC"/>
    <n v="0"/>
    <n v="0"/>
    <n v="0"/>
  </r>
  <r>
    <s v="None"/>
    <x v="25"/>
    <x v="234"/>
    <s v="TRC"/>
    <n v="0"/>
    <n v="0"/>
    <n v="0"/>
  </r>
  <r>
    <s v="None"/>
    <x v="25"/>
    <x v="235"/>
    <s v="TRC"/>
    <n v="0"/>
    <n v="0"/>
    <n v="0"/>
  </r>
  <r>
    <s v="None"/>
    <x v="25"/>
    <x v="236"/>
    <s v="TRC"/>
    <n v="1.8992917160025578E-2"/>
    <n v="1.8992917160025574E-2"/>
    <n v="1.8992917160025574E-2"/>
  </r>
  <r>
    <s v="None"/>
    <x v="25"/>
    <x v="237"/>
    <s v="TRC"/>
    <n v="0"/>
    <n v="0"/>
    <n v="0"/>
  </r>
  <r>
    <s v="None"/>
    <x v="25"/>
    <x v="238"/>
    <s v="TRC"/>
    <n v="0"/>
    <n v="0"/>
    <n v="0"/>
  </r>
  <r>
    <s v="None"/>
    <x v="25"/>
    <x v="239"/>
    <s v="TRC"/>
    <n v="0"/>
    <n v="0"/>
    <n v="0"/>
  </r>
  <r>
    <s v="None"/>
    <x v="25"/>
    <x v="240"/>
    <s v="TRC"/>
    <n v="0"/>
    <n v="0"/>
    <n v="0"/>
  </r>
  <r>
    <s v="None"/>
    <x v="25"/>
    <x v="241"/>
    <s v="TRC"/>
    <n v="0"/>
    <n v="0"/>
    <n v="0"/>
  </r>
  <r>
    <s v="None"/>
    <x v="25"/>
    <x v="242"/>
    <s v="TRC"/>
    <n v="0"/>
    <n v="0"/>
    <n v="0"/>
  </r>
  <r>
    <s v="None"/>
    <x v="25"/>
    <x v="243"/>
    <s v="TRC"/>
    <n v="0"/>
    <n v="0"/>
    <n v="0"/>
  </r>
  <r>
    <s v="None"/>
    <x v="25"/>
    <x v="244"/>
    <s v="TRC"/>
    <n v="0"/>
    <n v="0"/>
    <n v="0"/>
  </r>
  <r>
    <s v="None"/>
    <x v="25"/>
    <x v="245"/>
    <s v="TRC"/>
    <n v="0"/>
    <n v="0"/>
    <n v="0"/>
  </r>
  <r>
    <s v="None"/>
    <x v="25"/>
    <x v="246"/>
    <s v="TRC"/>
    <n v="0"/>
    <n v="0"/>
    <n v="0"/>
  </r>
  <r>
    <s v="None"/>
    <x v="25"/>
    <x v="247"/>
    <s v="TRC"/>
    <n v="0"/>
    <n v="0"/>
    <n v="0"/>
  </r>
  <r>
    <s v="None"/>
    <x v="25"/>
    <x v="248"/>
    <s v="TRC"/>
    <n v="0"/>
    <n v="0"/>
    <n v="0"/>
  </r>
  <r>
    <s v="None"/>
    <x v="25"/>
    <x v="249"/>
    <s v="TRC"/>
    <n v="0"/>
    <n v="0"/>
    <n v="0"/>
  </r>
  <r>
    <s v="None"/>
    <x v="25"/>
    <x v="250"/>
    <s v="TRC"/>
    <n v="0"/>
    <n v="0"/>
    <n v="0"/>
  </r>
  <r>
    <s v="None"/>
    <x v="25"/>
    <x v="251"/>
    <s v="TRC"/>
    <n v="0"/>
    <n v="0"/>
    <n v="0"/>
  </r>
  <r>
    <s v="None"/>
    <x v="25"/>
    <x v="252"/>
    <s v="TRC"/>
    <n v="0"/>
    <n v="0"/>
    <n v="0"/>
  </r>
  <r>
    <s v="None"/>
    <x v="25"/>
    <x v="253"/>
    <s v="TRC"/>
    <n v="0"/>
    <n v="0"/>
    <n v="0"/>
  </r>
  <r>
    <s v="None"/>
    <x v="25"/>
    <x v="254"/>
    <s v="TRC"/>
    <n v="0"/>
    <n v="0"/>
    <n v="0"/>
  </r>
  <r>
    <s v="None"/>
    <x v="25"/>
    <x v="255"/>
    <s v="TRC"/>
    <n v="0"/>
    <n v="0"/>
    <n v="0"/>
  </r>
  <r>
    <s v="None"/>
    <x v="25"/>
    <x v="256"/>
    <s v="TRC"/>
    <n v="0"/>
    <n v="0"/>
    <n v="0"/>
  </r>
  <r>
    <s v="None"/>
    <x v="25"/>
    <x v="257"/>
    <s v="TRC"/>
    <n v="0"/>
    <n v="0"/>
    <n v="0"/>
  </r>
  <r>
    <s v="None"/>
    <x v="25"/>
    <x v="258"/>
    <s v="TRC"/>
    <n v="0"/>
    <n v="0"/>
    <n v="0"/>
  </r>
  <r>
    <s v="None"/>
    <x v="25"/>
    <x v="259"/>
    <s v="TRC"/>
    <n v="0"/>
    <n v="0"/>
    <n v="0"/>
  </r>
  <r>
    <s v="None"/>
    <x v="25"/>
    <x v="260"/>
    <s v="TRC"/>
    <n v="1.3008633002392828E-2"/>
    <n v="1.3008633002392828E-2"/>
    <n v="1.3008633002392828E-2"/>
  </r>
  <r>
    <s v="None"/>
    <x v="25"/>
    <x v="261"/>
    <s v="TRC"/>
    <n v="2.3905444969724677E-2"/>
    <n v="2.3905444969724677E-2"/>
    <n v="2.3905444969724677E-2"/>
  </r>
  <r>
    <s v="None"/>
    <x v="25"/>
    <x v="262"/>
    <s v="TRC"/>
    <n v="0"/>
    <n v="0"/>
    <n v="0"/>
  </r>
  <r>
    <s v="None"/>
    <x v="25"/>
    <x v="263"/>
    <s v="TRC"/>
    <n v="0"/>
    <n v="0"/>
    <n v="0"/>
  </r>
  <r>
    <s v="None"/>
    <x v="25"/>
    <x v="264"/>
    <s v="TRC"/>
    <n v="1.561239423575549E-2"/>
    <n v="1.561239423575549E-2"/>
    <n v="1.5612394235755488E-2"/>
  </r>
  <r>
    <s v="None"/>
    <x v="25"/>
    <x v="265"/>
    <s v="TRC"/>
    <n v="0"/>
    <n v="0"/>
    <n v="0"/>
  </r>
  <r>
    <s v="None"/>
    <x v="25"/>
    <x v="266"/>
    <s v="TRC"/>
    <n v="0"/>
    <n v="0"/>
    <n v="0"/>
  </r>
  <r>
    <s v="None"/>
    <x v="25"/>
    <x v="267"/>
    <s v="TRC"/>
    <n v="0"/>
    <n v="0"/>
    <n v="0"/>
  </r>
  <r>
    <s v="None"/>
    <x v="25"/>
    <x v="268"/>
    <s v="TRC"/>
    <n v="0"/>
    <n v="0"/>
    <n v="0"/>
  </r>
  <r>
    <s v="None"/>
    <x v="25"/>
    <x v="269"/>
    <s v="TRC"/>
    <n v="0"/>
    <n v="0"/>
    <n v="0"/>
  </r>
  <r>
    <s v="None"/>
    <x v="25"/>
    <x v="270"/>
    <s v="TRC"/>
    <n v="0"/>
    <n v="0"/>
    <n v="0"/>
  </r>
  <r>
    <s v="None"/>
    <x v="25"/>
    <x v="271"/>
    <s v="TRC"/>
    <n v="0"/>
    <n v="0"/>
    <n v="0"/>
  </r>
  <r>
    <s v="None"/>
    <x v="25"/>
    <x v="272"/>
    <s v="TRC"/>
    <n v="0"/>
    <n v="0"/>
    <n v="0"/>
  </r>
  <r>
    <s v="None"/>
    <x v="25"/>
    <x v="273"/>
    <s v="TRC"/>
    <n v="0"/>
    <n v="0"/>
    <n v="0"/>
  </r>
  <r>
    <s v="None"/>
    <x v="25"/>
    <x v="274"/>
    <s v="TRC"/>
    <n v="0"/>
    <n v="0"/>
    <n v="0"/>
  </r>
  <r>
    <s v="None"/>
    <x v="25"/>
    <x v="275"/>
    <s v="TRC"/>
    <n v="0"/>
    <n v="0"/>
    <n v="0"/>
  </r>
  <r>
    <s v="None"/>
    <x v="25"/>
    <x v="276"/>
    <s v="TRC"/>
    <n v="0"/>
    <n v="0"/>
    <n v="0"/>
  </r>
  <r>
    <s v="None"/>
    <x v="25"/>
    <x v="277"/>
    <s v="TRC"/>
    <n v="0"/>
    <n v="0"/>
    <n v="0"/>
  </r>
  <r>
    <s v="None"/>
    <x v="25"/>
    <x v="278"/>
    <s v="TRC"/>
    <n v="0"/>
    <n v="0"/>
    <n v="0"/>
  </r>
  <r>
    <s v="None"/>
    <x v="25"/>
    <x v="279"/>
    <s v="TRC"/>
    <n v="0"/>
    <n v="0"/>
    <n v="0"/>
  </r>
  <r>
    <s v="None"/>
    <x v="25"/>
    <x v="280"/>
    <s v="TRC"/>
    <n v="1.2470973428975674E-2"/>
    <n v="1.2470973428975674E-2"/>
    <n v="1.2470973428975674E-2"/>
  </r>
  <r>
    <s v="None"/>
    <x v="25"/>
    <x v="281"/>
    <s v="TRC"/>
    <n v="0"/>
    <n v="0"/>
    <n v="0"/>
  </r>
  <r>
    <s v="None"/>
    <x v="25"/>
    <x v="282"/>
    <s v="TRC"/>
    <n v="7.9835581701485896E-3"/>
    <n v="7.9835581701485896E-3"/>
    <n v="7.9835581701485896E-3"/>
  </r>
  <r>
    <s v="None"/>
    <x v="25"/>
    <x v="283"/>
    <s v="TRC"/>
    <n v="0"/>
    <n v="0"/>
    <n v="0"/>
  </r>
  <r>
    <s v="None"/>
    <x v="25"/>
    <x v="284"/>
    <s v="TRC"/>
    <n v="1.2768016788721543E-2"/>
    <n v="1.2768016788721543E-2"/>
    <n v="1.2768016788721543E-2"/>
  </r>
  <r>
    <s v="None"/>
    <x v="25"/>
    <x v="285"/>
    <s v="TRC"/>
    <n v="1.3492782536687807E-2"/>
    <n v="1.3492782536687807E-2"/>
    <n v="1.3492782536687807E-2"/>
  </r>
  <r>
    <s v="None"/>
    <x v="25"/>
    <x v="286"/>
    <s v="TRC"/>
    <n v="1.5698270158075039E-2"/>
    <n v="1.5698270158075039E-2"/>
    <n v="1.5698270158075039E-2"/>
  </r>
  <r>
    <s v="None"/>
    <x v="25"/>
    <x v="287"/>
    <s v="TRC"/>
    <n v="0"/>
    <n v="0"/>
    <n v="0"/>
  </r>
  <r>
    <s v="None"/>
    <x v="25"/>
    <x v="288"/>
    <s v="TRC"/>
    <n v="0"/>
    <n v="0"/>
    <n v="0"/>
  </r>
  <r>
    <s v="None"/>
    <x v="25"/>
    <x v="289"/>
    <s v="TRC"/>
    <n v="0"/>
    <n v="0"/>
    <n v="0"/>
  </r>
  <r>
    <s v="None"/>
    <x v="25"/>
    <x v="290"/>
    <s v="TRC"/>
    <n v="3.5227238487052712E-2"/>
    <n v="3.5227238487052719E-2"/>
    <n v="3.5227238487052719E-2"/>
  </r>
  <r>
    <s v="None"/>
    <x v="25"/>
    <x v="291"/>
    <s v="TRC"/>
    <n v="0"/>
    <n v="0"/>
    <n v="0"/>
  </r>
  <r>
    <s v="None"/>
    <x v="25"/>
    <x v="292"/>
    <s v="TRC"/>
    <n v="5.0342248885278829E-2"/>
    <n v="5.0342248885278829E-2"/>
    <n v="5.0342248885278829E-2"/>
  </r>
  <r>
    <s v="None"/>
    <x v="25"/>
    <x v="293"/>
    <s v="TRC"/>
    <n v="3.2115136606342354E-2"/>
    <n v="3.2115136606342354E-2"/>
    <n v="3.2115136606342354E-2"/>
  </r>
  <r>
    <s v="None"/>
    <x v="25"/>
    <x v="294"/>
    <s v="TRC"/>
    <n v="0"/>
    <n v="0"/>
    <n v="0"/>
  </r>
  <r>
    <s v="None"/>
    <x v="26"/>
    <x v="0"/>
    <s v="TRC"/>
    <n v="0"/>
    <n v="0"/>
    <n v="0"/>
  </r>
  <r>
    <s v="None"/>
    <x v="26"/>
    <x v="1"/>
    <s v="TRC"/>
    <n v="0"/>
    <n v="0"/>
    <n v="0"/>
  </r>
  <r>
    <s v="None"/>
    <x v="26"/>
    <x v="2"/>
    <s v="TRC"/>
    <n v="0"/>
    <n v="0"/>
    <n v="0"/>
  </r>
  <r>
    <s v="None"/>
    <x v="26"/>
    <x v="3"/>
    <s v="TRC"/>
    <n v="47578.294214999987"/>
    <n v="44649.181259999968"/>
    <n v="41720.068304999986"/>
  </r>
  <r>
    <s v="None"/>
    <x v="26"/>
    <x v="4"/>
    <s v="TRC"/>
    <n v="1518699.1513427994"/>
    <n v="1425201.865819199"/>
    <n v="1331704.5802955998"/>
  </r>
  <r>
    <s v="None"/>
    <x v="26"/>
    <x v="5"/>
    <s v="TRC"/>
    <n v="0"/>
    <n v="0"/>
    <n v="0"/>
  </r>
  <r>
    <s v="None"/>
    <x v="26"/>
    <x v="6"/>
    <s v="TRC"/>
    <n v="0"/>
    <n v="0"/>
    <n v="0"/>
  </r>
  <r>
    <s v="None"/>
    <x v="26"/>
    <x v="7"/>
    <s v="TRC"/>
    <n v="0"/>
    <n v="0"/>
    <n v="0"/>
  </r>
  <r>
    <s v="None"/>
    <x v="26"/>
    <x v="8"/>
    <s v="TRC"/>
    <n v="0"/>
    <n v="0"/>
    <n v="0"/>
  </r>
  <r>
    <s v="None"/>
    <x v="26"/>
    <x v="9"/>
    <s v="TRC"/>
    <n v="0"/>
    <n v="0"/>
    <n v="0"/>
  </r>
  <r>
    <s v="None"/>
    <x v="26"/>
    <x v="10"/>
    <s v="TRC"/>
    <n v="0"/>
    <n v="0"/>
    <n v="0"/>
  </r>
  <r>
    <s v="None"/>
    <x v="26"/>
    <x v="11"/>
    <s v="TRC"/>
    <n v="0"/>
    <n v="0"/>
    <n v="0"/>
  </r>
  <r>
    <s v="None"/>
    <x v="26"/>
    <x v="12"/>
    <s v="TRC"/>
    <n v="0"/>
    <n v="0"/>
    <n v="0"/>
  </r>
  <r>
    <s v="None"/>
    <x v="26"/>
    <x v="13"/>
    <s v="TRC"/>
    <n v="0"/>
    <n v="0"/>
    <n v="0"/>
  </r>
  <r>
    <s v="None"/>
    <x v="26"/>
    <x v="14"/>
    <s v="TRC"/>
    <n v="0"/>
    <n v="0"/>
    <n v="0"/>
  </r>
  <r>
    <s v="None"/>
    <x v="26"/>
    <x v="15"/>
    <s v="TRC"/>
    <n v="64400.902402500156"/>
    <n v="61471.789447499847"/>
    <n v="58542.67649249985"/>
  </r>
  <r>
    <s v="None"/>
    <x v="26"/>
    <x v="16"/>
    <s v="TRC"/>
    <n v="1093527.3227944502"/>
    <n v="1043790.9848185498"/>
    <n v="994054.64684264979"/>
  </r>
  <r>
    <s v="None"/>
    <x v="26"/>
    <x v="17"/>
    <s v="TRC"/>
    <n v="0"/>
    <n v="0"/>
    <n v="0"/>
  </r>
  <r>
    <s v="None"/>
    <x v="26"/>
    <x v="18"/>
    <s v="TRC"/>
    <n v="0"/>
    <n v="0"/>
    <n v="0"/>
  </r>
  <r>
    <s v="None"/>
    <x v="26"/>
    <x v="19"/>
    <s v="TRC"/>
    <n v="0"/>
    <n v="0"/>
    <n v="0"/>
  </r>
  <r>
    <s v="None"/>
    <x v="26"/>
    <x v="20"/>
    <s v="TRC"/>
    <n v="0"/>
    <n v="0"/>
    <n v="0"/>
  </r>
  <r>
    <s v="None"/>
    <x v="26"/>
    <x v="21"/>
    <s v="TRC"/>
    <n v="65390.467590000015"/>
    <n v="62461.354635000011"/>
    <n v="59532.241680000006"/>
  </r>
  <r>
    <s v="None"/>
    <x v="26"/>
    <x v="22"/>
    <s v="TRC"/>
    <n v="3654019.3289292012"/>
    <n v="3490340.4970038002"/>
    <n v="3326661.6650784006"/>
  </r>
  <r>
    <s v="None"/>
    <x v="26"/>
    <x v="23"/>
    <s v="TRC"/>
    <n v="0"/>
    <n v="0"/>
    <n v="0"/>
  </r>
  <r>
    <s v="None"/>
    <x v="26"/>
    <x v="24"/>
    <s v="TRC"/>
    <n v="0"/>
    <n v="0"/>
    <n v="0"/>
  </r>
  <r>
    <s v="None"/>
    <x v="26"/>
    <x v="25"/>
    <s v="TRC"/>
    <n v="0"/>
    <n v="0"/>
    <n v="0"/>
  </r>
  <r>
    <s v="None"/>
    <x v="26"/>
    <x v="26"/>
    <s v="TRC"/>
    <n v="76031200.662827104"/>
    <n v="64999092.655523159"/>
    <n v="68608275.913590223"/>
  </r>
  <r>
    <s v="None"/>
    <x v="26"/>
    <x v="27"/>
    <s v="TRC"/>
    <n v="0"/>
    <n v="0"/>
    <n v="0"/>
  </r>
  <r>
    <s v="None"/>
    <x v="26"/>
    <x v="28"/>
    <s v="TRC"/>
    <n v="0"/>
    <n v="0"/>
    <n v="0"/>
  </r>
  <r>
    <s v="None"/>
    <x v="26"/>
    <x v="29"/>
    <s v="TRC"/>
    <n v="0"/>
    <n v="0"/>
    <n v="0"/>
  </r>
  <r>
    <s v="None"/>
    <x v="26"/>
    <x v="30"/>
    <s v="TRC"/>
    <n v="6804731.5741583267"/>
    <n v="6804731.5741583267"/>
    <n v="6804731.5741583267"/>
  </r>
  <r>
    <s v="None"/>
    <x v="26"/>
    <x v="31"/>
    <s v="TRC"/>
    <n v="131079.15761448347"/>
    <n v="131079.15761448347"/>
    <n v="131079.15761448347"/>
  </r>
  <r>
    <s v="None"/>
    <x v="26"/>
    <x v="32"/>
    <s v="TRC"/>
    <n v="0"/>
    <n v="0"/>
    <n v="0"/>
  </r>
  <r>
    <s v="None"/>
    <x v="26"/>
    <x v="33"/>
    <s v="TRC"/>
    <n v="0"/>
    <n v="0"/>
    <n v="0"/>
  </r>
  <r>
    <s v="None"/>
    <x v="26"/>
    <x v="34"/>
    <s v="TRC"/>
    <n v="0"/>
    <n v="0"/>
    <n v="0"/>
  </r>
  <r>
    <s v="None"/>
    <x v="26"/>
    <x v="35"/>
    <s v="TRC"/>
    <n v="0"/>
    <n v="0"/>
    <n v="0"/>
  </r>
  <r>
    <s v="None"/>
    <x v="26"/>
    <x v="36"/>
    <s v="TRC"/>
    <n v="0"/>
    <n v="0"/>
    <n v="0"/>
  </r>
  <r>
    <s v="None"/>
    <x v="26"/>
    <x v="37"/>
    <s v="TRC"/>
    <n v="0"/>
    <n v="0"/>
    <n v="0"/>
  </r>
  <r>
    <s v="None"/>
    <x v="26"/>
    <x v="38"/>
    <s v="TRC"/>
    <n v="0"/>
    <n v="0"/>
    <n v="0"/>
  </r>
  <r>
    <s v="None"/>
    <x v="26"/>
    <x v="39"/>
    <s v="TRC"/>
    <n v="0"/>
    <n v="0"/>
    <n v="0"/>
  </r>
  <r>
    <s v="None"/>
    <x v="26"/>
    <x v="40"/>
    <s v="TRC"/>
    <n v="5700699.2615429107"/>
    <n v="6529395.6156845661"/>
    <n v="8258731.4625192713"/>
  </r>
  <r>
    <s v="None"/>
    <x v="26"/>
    <x v="41"/>
    <s v="TRC"/>
    <n v="0"/>
    <n v="0"/>
    <n v="0"/>
  </r>
  <r>
    <s v="None"/>
    <x v="26"/>
    <x v="42"/>
    <s v="TRC"/>
    <n v="23624190.548242815"/>
    <n v="23624190.548242815"/>
    <n v="23624190.548242815"/>
  </r>
  <r>
    <s v="None"/>
    <x v="26"/>
    <x v="43"/>
    <s v="TRC"/>
    <n v="22943004.341298658"/>
    <n v="32156211.299429253"/>
    <n v="32379526.174907461"/>
  </r>
  <r>
    <s v="None"/>
    <x v="26"/>
    <x v="44"/>
    <s v="TRC"/>
    <n v="562536712.83393276"/>
    <n v="573070168.09815347"/>
    <n v="572164975.69417644"/>
  </r>
  <r>
    <s v="None"/>
    <x v="26"/>
    <x v="45"/>
    <s v="TRC"/>
    <n v="0"/>
    <n v="0"/>
    <n v="0"/>
  </r>
  <r>
    <s v="None"/>
    <x v="26"/>
    <x v="46"/>
    <s v="TRC"/>
    <n v="9318849.5624999981"/>
    <n v="9735676.6875"/>
    <n v="10202263.874999998"/>
  </r>
  <r>
    <s v="None"/>
    <x v="26"/>
    <x v="47"/>
    <s v="TRC"/>
    <n v="0"/>
    <n v="0"/>
    <n v="0"/>
  </r>
  <r>
    <s v="None"/>
    <x v="26"/>
    <x v="48"/>
    <s v="TRC"/>
    <n v="0"/>
    <n v="0"/>
    <n v="0"/>
  </r>
  <r>
    <s v="None"/>
    <x v="26"/>
    <x v="49"/>
    <s v="TRC"/>
    <n v="35412.127795527158"/>
    <n v="27835.130990415335"/>
    <n v="20258.134185303516"/>
  </r>
  <r>
    <s v="None"/>
    <x v="26"/>
    <x v="50"/>
    <s v="TRC"/>
    <n v="108399.99999999999"/>
    <n v="108400.00000000001"/>
    <n v="108400.00000000001"/>
  </r>
  <r>
    <s v="None"/>
    <x v="26"/>
    <x v="51"/>
    <s v="TRC"/>
    <n v="906026.66666666663"/>
    <n v="906026.66666666663"/>
    <n v="906026.66666666663"/>
  </r>
  <r>
    <s v="None"/>
    <x v="26"/>
    <x v="52"/>
    <s v="TRC"/>
    <n v="365333.33333333331"/>
    <n v="365333.33333333331"/>
    <n v="365333.33333333331"/>
  </r>
  <r>
    <s v="None"/>
    <x v="26"/>
    <x v="53"/>
    <s v="TRC"/>
    <n v="3331969.777777778"/>
    <n v="3331969.777777778"/>
    <n v="3331969.777777778"/>
  </r>
  <r>
    <s v="None"/>
    <x v="26"/>
    <x v="54"/>
    <s v="TRC"/>
    <n v="0"/>
    <n v="0"/>
    <n v="0"/>
  </r>
  <r>
    <s v="None"/>
    <x v="26"/>
    <x v="55"/>
    <s v="TRC"/>
    <n v="0"/>
    <n v="0"/>
    <n v="0"/>
  </r>
  <r>
    <s v="None"/>
    <x v="26"/>
    <x v="56"/>
    <s v="TRC"/>
    <n v="0"/>
    <n v="0"/>
    <n v="0"/>
  </r>
  <r>
    <s v="None"/>
    <x v="26"/>
    <x v="57"/>
    <s v="TRC"/>
    <n v="0"/>
    <n v="0"/>
    <n v="0"/>
  </r>
  <r>
    <s v="None"/>
    <x v="26"/>
    <x v="58"/>
    <s v="TRC"/>
    <n v="0"/>
    <n v="0"/>
    <n v="0"/>
  </r>
  <r>
    <s v="None"/>
    <x v="26"/>
    <x v="59"/>
    <s v="TRC"/>
    <n v="0"/>
    <n v="0"/>
    <n v="0"/>
  </r>
  <r>
    <s v="None"/>
    <x v="26"/>
    <x v="60"/>
    <s v="TRC"/>
    <n v="0"/>
    <n v="0"/>
    <n v="0"/>
  </r>
  <r>
    <s v="None"/>
    <x v="26"/>
    <x v="61"/>
    <s v="TRC"/>
    <n v="0"/>
    <n v="0"/>
    <n v="0"/>
  </r>
  <r>
    <s v="None"/>
    <x v="26"/>
    <x v="62"/>
    <s v="TRC"/>
    <n v="0"/>
    <n v="0"/>
    <n v="0"/>
  </r>
  <r>
    <s v="None"/>
    <x v="26"/>
    <x v="63"/>
    <s v="TRC"/>
    <n v="0"/>
    <n v="0"/>
    <n v="0"/>
  </r>
  <r>
    <s v="None"/>
    <x v="26"/>
    <x v="64"/>
    <s v="TRC"/>
    <n v="0"/>
    <n v="0"/>
    <n v="0"/>
  </r>
  <r>
    <s v="None"/>
    <x v="26"/>
    <x v="65"/>
    <s v="TRC"/>
    <n v="0"/>
    <n v="0"/>
    <n v="0"/>
  </r>
  <r>
    <s v="None"/>
    <x v="26"/>
    <x v="66"/>
    <s v="TRC"/>
    <n v="0"/>
    <n v="0"/>
    <n v="0"/>
  </r>
  <r>
    <s v="None"/>
    <x v="26"/>
    <x v="67"/>
    <s v="TRC"/>
    <n v="0"/>
    <n v="0"/>
    <n v="0"/>
  </r>
  <r>
    <s v="None"/>
    <x v="26"/>
    <x v="68"/>
    <s v="TRC"/>
    <n v="0"/>
    <n v="0"/>
    <n v="0"/>
  </r>
  <r>
    <s v="None"/>
    <x v="26"/>
    <x v="69"/>
    <s v="TRC"/>
    <n v="0"/>
    <n v="0"/>
    <n v="0"/>
  </r>
  <r>
    <s v="None"/>
    <x v="26"/>
    <x v="70"/>
    <s v="TRC"/>
    <n v="0"/>
    <n v="0"/>
    <n v="0"/>
  </r>
  <r>
    <s v="None"/>
    <x v="26"/>
    <x v="71"/>
    <s v="TRC"/>
    <n v="0"/>
    <n v="0"/>
    <n v="0"/>
  </r>
  <r>
    <s v="None"/>
    <x v="26"/>
    <x v="72"/>
    <s v="TRC"/>
    <n v="0"/>
    <n v="0"/>
    <n v="0"/>
  </r>
  <r>
    <s v="None"/>
    <x v="26"/>
    <x v="73"/>
    <s v="TRC"/>
    <n v="0"/>
    <n v="0"/>
    <n v="0"/>
  </r>
  <r>
    <s v="None"/>
    <x v="26"/>
    <x v="74"/>
    <s v="TRC"/>
    <n v="0"/>
    <n v="0"/>
    <n v="0"/>
  </r>
  <r>
    <s v="None"/>
    <x v="26"/>
    <x v="75"/>
    <s v="TRC"/>
    <n v="0"/>
    <n v="0"/>
    <n v="0"/>
  </r>
  <r>
    <s v="None"/>
    <x v="26"/>
    <x v="76"/>
    <s v="TRC"/>
    <n v="0"/>
    <n v="0"/>
    <n v="0"/>
  </r>
  <r>
    <s v="None"/>
    <x v="26"/>
    <x v="77"/>
    <s v="TRC"/>
    <n v="8443622.8753993623"/>
    <n v="8443622.8753993623"/>
    <n v="8443622.8753993623"/>
  </r>
  <r>
    <s v="None"/>
    <x v="26"/>
    <x v="78"/>
    <s v="TRC"/>
    <n v="0"/>
    <n v="0"/>
    <n v="0"/>
  </r>
  <r>
    <s v="None"/>
    <x v="26"/>
    <x v="79"/>
    <s v="TRC"/>
    <n v="0"/>
    <n v="0"/>
    <n v="0"/>
  </r>
  <r>
    <s v="None"/>
    <x v="26"/>
    <x v="80"/>
    <s v="TRC"/>
    <n v="0"/>
    <n v="0"/>
    <n v="0"/>
  </r>
  <r>
    <s v="None"/>
    <x v="26"/>
    <x v="81"/>
    <s v="TRC"/>
    <n v="0"/>
    <n v="0"/>
    <n v="0"/>
  </r>
  <r>
    <s v="None"/>
    <x v="26"/>
    <x v="82"/>
    <s v="TRC"/>
    <n v="15759.473439829608"/>
    <n v="15759.473439829608"/>
    <n v="15759.473439829608"/>
  </r>
  <r>
    <s v="None"/>
    <x v="26"/>
    <x v="83"/>
    <s v="TRC"/>
    <n v="0"/>
    <n v="0"/>
    <n v="0"/>
  </r>
  <r>
    <s v="None"/>
    <x v="26"/>
    <x v="84"/>
    <s v="TRC"/>
    <n v="0"/>
    <n v="0"/>
    <n v="0"/>
  </r>
  <r>
    <s v="None"/>
    <x v="26"/>
    <x v="85"/>
    <s v="TRC"/>
    <n v="0"/>
    <n v="0"/>
    <n v="0"/>
  </r>
  <r>
    <s v="None"/>
    <x v="26"/>
    <x v="86"/>
    <s v="TRC"/>
    <n v="133419601.97095563"/>
    <n v="133419601.97095563"/>
    <n v="133419601.97095563"/>
  </r>
  <r>
    <s v="None"/>
    <x v="26"/>
    <x v="87"/>
    <s v="TRC"/>
    <n v="0"/>
    <n v="0"/>
    <n v="0"/>
  </r>
  <r>
    <s v="None"/>
    <x v="26"/>
    <x v="88"/>
    <s v="TRC"/>
    <n v="16071079.00412431"/>
    <n v="16071079.00412431"/>
    <n v="16071079.00412431"/>
  </r>
  <r>
    <s v="None"/>
    <x v="26"/>
    <x v="89"/>
    <s v="TRC"/>
    <n v="0"/>
    <n v="0"/>
    <n v="0"/>
  </r>
  <r>
    <s v="None"/>
    <x v="26"/>
    <x v="90"/>
    <s v="TRC"/>
    <n v="79723.481233226819"/>
    <n v="79723.481233226819"/>
    <n v="79723.481233226819"/>
  </r>
  <r>
    <s v="None"/>
    <x v="26"/>
    <x v="91"/>
    <s v="TRC"/>
    <n v="0"/>
    <n v="0"/>
    <n v="0"/>
  </r>
  <r>
    <s v="None"/>
    <x v="26"/>
    <x v="92"/>
    <s v="TRC"/>
    <n v="2690426.666666667"/>
    <n v="0"/>
    <n v="0"/>
  </r>
  <r>
    <s v="None"/>
    <x v="26"/>
    <x v="93"/>
    <s v="TRC"/>
    <n v="662666.66666666674"/>
    <n v="662666.66666666674"/>
    <n v="662666.66666666674"/>
  </r>
  <r>
    <s v="None"/>
    <x v="26"/>
    <x v="94"/>
    <s v="TRC"/>
    <n v="0"/>
    <n v="0"/>
    <n v="0"/>
  </r>
  <r>
    <s v="None"/>
    <x v="26"/>
    <x v="95"/>
    <s v="TRC"/>
    <n v="0"/>
    <n v="0"/>
    <n v="0"/>
  </r>
  <r>
    <s v="None"/>
    <x v="26"/>
    <x v="96"/>
    <s v="TRC"/>
    <n v="0"/>
    <n v="0"/>
    <n v="0"/>
  </r>
  <r>
    <s v="None"/>
    <x v="26"/>
    <x v="97"/>
    <s v="TRC"/>
    <n v="0"/>
    <n v="0"/>
    <n v="0"/>
  </r>
  <r>
    <s v="None"/>
    <x v="26"/>
    <x v="98"/>
    <s v="TRC"/>
    <n v="0"/>
    <n v="0"/>
    <n v="0"/>
  </r>
  <r>
    <s v="None"/>
    <x v="26"/>
    <x v="99"/>
    <s v="TRC"/>
    <n v="0"/>
    <n v="0"/>
    <n v="0"/>
  </r>
  <r>
    <s v="None"/>
    <x v="26"/>
    <x v="100"/>
    <s v="TRC"/>
    <n v="0"/>
    <n v="0"/>
    <n v="0"/>
  </r>
  <r>
    <s v="None"/>
    <x v="26"/>
    <x v="101"/>
    <s v="TRC"/>
    <n v="0"/>
    <n v="0"/>
    <n v="0"/>
  </r>
  <r>
    <s v="None"/>
    <x v="26"/>
    <x v="102"/>
    <s v="TRC"/>
    <n v="0"/>
    <n v="0"/>
    <n v="0"/>
  </r>
  <r>
    <s v="None"/>
    <x v="26"/>
    <x v="103"/>
    <s v="TRC"/>
    <n v="0"/>
    <n v="0"/>
    <n v="0"/>
  </r>
  <r>
    <s v="None"/>
    <x v="26"/>
    <x v="104"/>
    <s v="TRC"/>
    <n v="3069457.0821959353"/>
    <n v="3069457.0821959353"/>
    <n v="3069457.0821959353"/>
  </r>
  <r>
    <s v="None"/>
    <x v="26"/>
    <x v="105"/>
    <s v="TRC"/>
    <n v="1642342.6411075611"/>
    <n v="1642342.6411075615"/>
    <n v="1642342.6411075613"/>
  </r>
  <r>
    <s v="None"/>
    <x v="26"/>
    <x v="106"/>
    <s v="TRC"/>
    <n v="0"/>
    <n v="0"/>
    <n v="0"/>
  </r>
  <r>
    <s v="None"/>
    <x v="26"/>
    <x v="107"/>
    <s v="TRC"/>
    <n v="0"/>
    <n v="0"/>
    <n v="0"/>
  </r>
  <r>
    <s v="None"/>
    <x v="26"/>
    <x v="108"/>
    <s v="TRC"/>
    <n v="0"/>
    <n v="0"/>
    <n v="0"/>
  </r>
  <r>
    <s v="None"/>
    <x v="26"/>
    <x v="109"/>
    <s v="TRC"/>
    <n v="51400"/>
    <n v="51400"/>
    <n v="51400"/>
  </r>
  <r>
    <s v="None"/>
    <x v="26"/>
    <x v="110"/>
    <s v="TRC"/>
    <n v="0"/>
    <n v="0"/>
    <n v="0"/>
  </r>
  <r>
    <s v="None"/>
    <x v="26"/>
    <x v="111"/>
    <s v="TRC"/>
    <n v="0"/>
    <n v="0"/>
    <n v="0"/>
  </r>
  <r>
    <s v="None"/>
    <x v="26"/>
    <x v="112"/>
    <s v="TRC"/>
    <n v="0"/>
    <n v="0"/>
    <n v="0"/>
  </r>
  <r>
    <s v="None"/>
    <x v="26"/>
    <x v="113"/>
    <s v="TRC"/>
    <n v="0"/>
    <n v="0"/>
    <n v="0"/>
  </r>
  <r>
    <s v="None"/>
    <x v="26"/>
    <x v="114"/>
    <s v="TRC"/>
    <n v="0"/>
    <n v="0"/>
    <n v="0"/>
  </r>
  <r>
    <s v="None"/>
    <x v="26"/>
    <x v="115"/>
    <s v="TRC"/>
    <n v="0"/>
    <n v="0"/>
    <n v="0"/>
  </r>
  <r>
    <s v="None"/>
    <x v="26"/>
    <x v="116"/>
    <s v="TRC"/>
    <n v="0"/>
    <n v="0"/>
    <n v="0"/>
  </r>
  <r>
    <s v="None"/>
    <x v="26"/>
    <x v="117"/>
    <s v="TRC"/>
    <n v="0"/>
    <n v="0"/>
    <n v="0"/>
  </r>
  <r>
    <s v="None"/>
    <x v="26"/>
    <x v="118"/>
    <s v="TRC"/>
    <n v="0"/>
    <n v="0"/>
    <n v="0"/>
  </r>
  <r>
    <s v="None"/>
    <x v="26"/>
    <x v="119"/>
    <s v="TRC"/>
    <n v="0"/>
    <n v="0"/>
    <n v="0"/>
  </r>
  <r>
    <s v="None"/>
    <x v="26"/>
    <x v="120"/>
    <s v="TRC"/>
    <n v="0"/>
    <n v="0"/>
    <n v="0"/>
  </r>
  <r>
    <s v="None"/>
    <x v="26"/>
    <x v="121"/>
    <s v="TRC"/>
    <n v="0"/>
    <n v="0"/>
    <n v="0"/>
  </r>
  <r>
    <s v="None"/>
    <x v="26"/>
    <x v="122"/>
    <s v="TRC"/>
    <n v="0"/>
    <n v="0"/>
    <n v="0"/>
  </r>
  <r>
    <s v="None"/>
    <x v="26"/>
    <x v="123"/>
    <s v="TRC"/>
    <n v="115375.28888888894"/>
    <n v="115375.28888888894"/>
    <n v="115375.28888888894"/>
  </r>
  <r>
    <s v="None"/>
    <x v="26"/>
    <x v="124"/>
    <s v="TRC"/>
    <n v="1525261.3191111118"/>
    <n v="1525261.3191111118"/>
    <n v="1525261.3191111118"/>
  </r>
  <r>
    <s v="None"/>
    <x v="26"/>
    <x v="125"/>
    <s v="TRC"/>
    <n v="0"/>
    <n v="0"/>
    <n v="0"/>
  </r>
  <r>
    <s v="None"/>
    <x v="26"/>
    <x v="126"/>
    <s v="TRC"/>
    <n v="0"/>
    <n v="0"/>
    <n v="0"/>
  </r>
  <r>
    <s v="None"/>
    <x v="26"/>
    <x v="127"/>
    <s v="TRC"/>
    <n v="0"/>
    <n v="0"/>
    <n v="0"/>
  </r>
  <r>
    <s v="None"/>
    <x v="26"/>
    <x v="128"/>
    <s v="TRC"/>
    <n v="0"/>
    <n v="0"/>
    <n v="0"/>
  </r>
  <r>
    <s v="None"/>
    <x v="26"/>
    <x v="129"/>
    <s v="TRC"/>
    <n v="0"/>
    <n v="0"/>
    <n v="0"/>
  </r>
  <r>
    <s v="None"/>
    <x v="26"/>
    <x v="130"/>
    <s v="TRC"/>
    <n v="0"/>
    <n v="0"/>
    <n v="0"/>
  </r>
  <r>
    <s v="None"/>
    <x v="26"/>
    <x v="131"/>
    <s v="TRC"/>
    <n v="0"/>
    <n v="0"/>
    <n v="0"/>
  </r>
  <r>
    <s v="None"/>
    <x v="26"/>
    <x v="132"/>
    <s v="TRC"/>
    <n v="7883731.9133999953"/>
    <n v="7145589.3854666613"/>
    <n v="6407446.8575333282"/>
  </r>
  <r>
    <s v="None"/>
    <x v="26"/>
    <x v="133"/>
    <s v="TRC"/>
    <n v="22731295.155733328"/>
    <n v="20279750.082799982"/>
    <n v="17529276.141866658"/>
  </r>
  <r>
    <s v="None"/>
    <x v="26"/>
    <x v="134"/>
    <s v="TRC"/>
    <n v="34968602.47551997"/>
    <n v="29494873.997567985"/>
    <n v="24021145.519616015"/>
  </r>
  <r>
    <s v="None"/>
    <x v="26"/>
    <x v="135"/>
    <s v="TRC"/>
    <n v="19682699.019468803"/>
    <n v="16245937.728204789"/>
    <n v="12809176.436940789"/>
  </r>
  <r>
    <s v="None"/>
    <x v="26"/>
    <x v="136"/>
    <s v="TRC"/>
    <n v="6104964.7690666607"/>
    <n v="5059710.8856888833"/>
    <n v="4014457.0023111119"/>
  </r>
  <r>
    <s v="None"/>
    <x v="26"/>
    <x v="137"/>
    <s v="TRC"/>
    <n v="62339.506666666646"/>
    <n v="62339.506666666646"/>
    <n v="62339.506666666646"/>
  </r>
  <r>
    <s v="None"/>
    <x v="26"/>
    <x v="138"/>
    <s v="TRC"/>
    <n v="10638860.207733329"/>
    <n v="10638860.207733329"/>
    <n v="10638860.207733329"/>
  </r>
  <r>
    <s v="None"/>
    <x v="26"/>
    <x v="139"/>
    <s v="TRC"/>
    <n v="0"/>
    <n v="0"/>
    <n v="0"/>
  </r>
  <r>
    <s v="None"/>
    <x v="26"/>
    <x v="140"/>
    <s v="TRC"/>
    <n v="0"/>
    <n v="0"/>
    <n v="0"/>
  </r>
  <r>
    <s v="None"/>
    <x v="26"/>
    <x v="141"/>
    <s v="TRC"/>
    <n v="0"/>
    <n v="0"/>
    <n v="0"/>
  </r>
  <r>
    <s v="None"/>
    <x v="26"/>
    <x v="142"/>
    <s v="TRC"/>
    <n v="0"/>
    <n v="0"/>
    <n v="0"/>
  </r>
  <r>
    <s v="None"/>
    <x v="26"/>
    <x v="143"/>
    <s v="TRC"/>
    <n v="0"/>
    <n v="0"/>
    <n v="0"/>
  </r>
  <r>
    <s v="None"/>
    <x v="26"/>
    <x v="144"/>
    <s v="TRC"/>
    <n v="0"/>
    <n v="0"/>
    <n v="0"/>
  </r>
  <r>
    <s v="None"/>
    <x v="26"/>
    <x v="145"/>
    <s v="TRC"/>
    <n v="0"/>
    <n v="0"/>
    <n v="0"/>
  </r>
  <r>
    <s v="None"/>
    <x v="26"/>
    <x v="146"/>
    <s v="TRC"/>
    <n v="0"/>
    <n v="0"/>
    <n v="0"/>
  </r>
  <r>
    <s v="None"/>
    <x v="26"/>
    <x v="147"/>
    <s v="TRC"/>
    <n v="0"/>
    <n v="0"/>
    <n v="0"/>
  </r>
  <r>
    <s v="None"/>
    <x v="26"/>
    <x v="148"/>
    <s v="TRC"/>
    <n v="0"/>
    <n v="0"/>
    <n v="0"/>
  </r>
  <r>
    <s v="None"/>
    <x v="26"/>
    <x v="149"/>
    <s v="TRC"/>
    <n v="0"/>
    <n v="0"/>
    <n v="0"/>
  </r>
  <r>
    <s v="None"/>
    <x v="26"/>
    <x v="150"/>
    <s v="TRC"/>
    <n v="0"/>
    <n v="0"/>
    <n v="0"/>
  </r>
  <r>
    <s v="None"/>
    <x v="26"/>
    <x v="151"/>
    <s v="TRC"/>
    <n v="0"/>
    <n v="0"/>
    <n v="0"/>
  </r>
  <r>
    <s v="None"/>
    <x v="26"/>
    <x v="152"/>
    <s v="TRC"/>
    <n v="0"/>
    <n v="0"/>
    <n v="0"/>
  </r>
  <r>
    <s v="None"/>
    <x v="26"/>
    <x v="153"/>
    <s v="TRC"/>
    <n v="0"/>
    <n v="0"/>
    <n v="0"/>
  </r>
  <r>
    <s v="None"/>
    <x v="26"/>
    <x v="154"/>
    <s v="TRC"/>
    <n v="0"/>
    <n v="0"/>
    <n v="0"/>
  </r>
  <r>
    <s v="None"/>
    <x v="26"/>
    <x v="155"/>
    <s v="TRC"/>
    <n v="0"/>
    <n v="0"/>
    <n v="0"/>
  </r>
  <r>
    <s v="None"/>
    <x v="26"/>
    <x v="156"/>
    <s v="TRC"/>
    <n v="0"/>
    <n v="0"/>
    <n v="0"/>
  </r>
  <r>
    <s v="None"/>
    <x v="26"/>
    <x v="157"/>
    <s v="TRC"/>
    <n v="0"/>
    <n v="0"/>
    <n v="0"/>
  </r>
  <r>
    <s v="None"/>
    <x v="26"/>
    <x v="158"/>
    <s v="TRC"/>
    <n v="536461.1034923963"/>
    <n v="536461.1034923963"/>
    <n v="536461.1034923963"/>
  </r>
  <r>
    <s v="None"/>
    <x v="26"/>
    <x v="159"/>
    <s v="TRC"/>
    <n v="0"/>
    <n v="0"/>
    <n v="0"/>
  </r>
  <r>
    <s v="None"/>
    <x v="26"/>
    <x v="160"/>
    <s v="TRC"/>
    <n v="141527176.9147222"/>
    <n v="141527176.9147222"/>
    <n v="141527176.9147222"/>
  </r>
  <r>
    <s v="None"/>
    <x v="26"/>
    <x v="161"/>
    <s v="TRC"/>
    <n v="0"/>
    <n v="0"/>
    <n v="0"/>
  </r>
  <r>
    <s v="None"/>
    <x v="26"/>
    <x v="162"/>
    <s v="TRC"/>
    <n v="0"/>
    <n v="0"/>
    <n v="0"/>
  </r>
  <r>
    <s v="None"/>
    <x v="26"/>
    <x v="163"/>
    <s v="TRC"/>
    <n v="0"/>
    <n v="0"/>
    <n v="0"/>
  </r>
  <r>
    <s v="None"/>
    <x v="26"/>
    <x v="164"/>
    <s v="TRC"/>
    <n v="0"/>
    <n v="0"/>
    <n v="0"/>
  </r>
  <r>
    <s v="None"/>
    <x v="26"/>
    <x v="165"/>
    <s v="TRC"/>
    <n v="0"/>
    <n v="0"/>
    <n v="0"/>
  </r>
  <r>
    <s v="None"/>
    <x v="26"/>
    <x v="166"/>
    <s v="TRC"/>
    <n v="0"/>
    <n v="0"/>
    <n v="0"/>
  </r>
  <r>
    <s v="None"/>
    <x v="26"/>
    <x v="167"/>
    <s v="TRC"/>
    <n v="477244.44444444444"/>
    <n v="545422.22222222225"/>
    <n v="545422.22222222225"/>
  </r>
  <r>
    <s v="None"/>
    <x v="26"/>
    <x v="168"/>
    <s v="TRC"/>
    <n v="26594787.555555552"/>
    <n v="26594787.555555552"/>
    <n v="26594787.555555552"/>
  </r>
  <r>
    <s v="None"/>
    <x v="26"/>
    <x v="169"/>
    <s v="TRC"/>
    <n v="0"/>
    <n v="279987.09722222574"/>
    <n v="409066.66666666663"/>
  </r>
  <r>
    <s v="None"/>
    <x v="26"/>
    <x v="170"/>
    <s v="TRC"/>
    <n v="179548.25000000646"/>
    <n v="0"/>
    <n v="81662.055555559025"/>
  </r>
  <r>
    <s v="None"/>
    <x v="26"/>
    <x v="171"/>
    <s v="TRC"/>
    <n v="0"/>
    <n v="0"/>
    <n v="0"/>
  </r>
  <r>
    <s v="None"/>
    <x v="26"/>
    <x v="172"/>
    <s v="TRC"/>
    <n v="278959.07846645376"/>
    <n v="278959.07846645371"/>
    <n v="278959.07846645371"/>
  </r>
  <r>
    <s v="None"/>
    <x v="26"/>
    <x v="173"/>
    <s v="TRC"/>
    <n v="571796.08030351461"/>
    <n v="571796.08030351449"/>
    <n v="571796.08030351449"/>
  </r>
  <r>
    <s v="None"/>
    <x v="26"/>
    <x v="174"/>
    <s v="TRC"/>
    <n v="0"/>
    <n v="0"/>
    <n v="0"/>
  </r>
  <r>
    <s v="None"/>
    <x v="26"/>
    <x v="175"/>
    <s v="TRC"/>
    <n v="0"/>
    <n v="0"/>
    <n v="0"/>
  </r>
  <r>
    <s v="None"/>
    <x v="26"/>
    <x v="176"/>
    <s v="TRC"/>
    <n v="0"/>
    <n v="0"/>
    <n v="0"/>
  </r>
  <r>
    <s v="None"/>
    <x v="26"/>
    <x v="177"/>
    <s v="TRC"/>
    <n v="0"/>
    <n v="0"/>
    <n v="0"/>
  </r>
  <r>
    <s v="None"/>
    <x v="26"/>
    <x v="178"/>
    <s v="TRC"/>
    <n v="0"/>
    <n v="0"/>
    <n v="0"/>
  </r>
  <r>
    <s v="None"/>
    <x v="26"/>
    <x v="179"/>
    <s v="TRC"/>
    <n v="0"/>
    <n v="0"/>
    <n v="0"/>
  </r>
  <r>
    <s v="None"/>
    <x v="26"/>
    <x v="180"/>
    <s v="TRC"/>
    <n v="221593454.39999995"/>
    <n v="221593454.39999995"/>
    <n v="221593454.39999995"/>
  </r>
  <r>
    <s v="None"/>
    <x v="26"/>
    <x v="181"/>
    <s v="TRC"/>
    <n v="9853536.0000000019"/>
    <n v="9853536.0000000019"/>
    <n v="9853536.0000000019"/>
  </r>
  <r>
    <s v="None"/>
    <x v="26"/>
    <x v="182"/>
    <s v="TRC"/>
    <n v="0"/>
    <n v="0"/>
    <n v="0"/>
  </r>
  <r>
    <s v="None"/>
    <x v="26"/>
    <x v="183"/>
    <s v="TRC"/>
    <n v="0"/>
    <n v="0"/>
    <n v="0"/>
  </r>
  <r>
    <s v="None"/>
    <x v="26"/>
    <x v="184"/>
    <s v="TRC"/>
    <n v="0"/>
    <n v="0"/>
    <n v="0"/>
  </r>
  <r>
    <s v="None"/>
    <x v="26"/>
    <x v="185"/>
    <s v="TRC"/>
    <n v="0"/>
    <n v="0"/>
    <n v="0"/>
  </r>
  <r>
    <s v="None"/>
    <x v="26"/>
    <x v="186"/>
    <s v="TRC"/>
    <n v="0"/>
    <n v="0"/>
    <n v="0"/>
  </r>
  <r>
    <s v="None"/>
    <x v="26"/>
    <x v="187"/>
    <s v="TRC"/>
    <n v="0"/>
    <n v="0"/>
    <n v="0"/>
  </r>
  <r>
    <s v="None"/>
    <x v="26"/>
    <x v="188"/>
    <s v="TRC"/>
    <n v="327684.5570127797"/>
    <n v="327684.5570127797"/>
    <n v="327684.5570127797"/>
  </r>
  <r>
    <s v="None"/>
    <x v="26"/>
    <x v="189"/>
    <s v="TRC"/>
    <n v="649880.69966453698"/>
    <n v="649880.69966453698"/>
    <n v="649880.69966453698"/>
  </r>
  <r>
    <s v="None"/>
    <x v="26"/>
    <x v="190"/>
    <s v="TRC"/>
    <n v="0"/>
    <n v="0"/>
    <n v="0"/>
  </r>
  <r>
    <s v="None"/>
    <x v="26"/>
    <x v="191"/>
    <s v="TRC"/>
    <n v="22786619.789266191"/>
    <n v="22786619.789266195"/>
    <n v="22786619.789266195"/>
  </r>
  <r>
    <s v="None"/>
    <x v="26"/>
    <x v="192"/>
    <s v="TRC"/>
    <n v="76336.438929584678"/>
    <n v="76336.438929584678"/>
    <n v="76336.438929584678"/>
  </r>
  <r>
    <s v="None"/>
    <x v="26"/>
    <x v="193"/>
    <s v="TRC"/>
    <n v="15027163.875864539"/>
    <n v="15027163.875864539"/>
    <n v="15027163.875864539"/>
  </r>
  <r>
    <s v="None"/>
    <x v="26"/>
    <x v="194"/>
    <s v="TRC"/>
    <n v="1826381.7029520778"/>
    <n v="1826381.7029520778"/>
    <n v="1826381.7029520778"/>
  </r>
  <r>
    <s v="None"/>
    <x v="26"/>
    <x v="195"/>
    <s v="TRC"/>
    <n v="328895.48921047919"/>
    <n v="328895.48921047919"/>
    <n v="328895.48921047919"/>
  </r>
  <r>
    <s v="None"/>
    <x v="26"/>
    <x v="196"/>
    <s v="TRC"/>
    <n v="0"/>
    <n v="0"/>
    <n v="0"/>
  </r>
  <r>
    <s v="None"/>
    <x v="26"/>
    <x v="197"/>
    <s v="TRC"/>
    <n v="0"/>
    <n v="0"/>
    <n v="0"/>
  </r>
  <r>
    <s v="None"/>
    <x v="26"/>
    <x v="198"/>
    <s v="TRC"/>
    <n v="0"/>
    <n v="0"/>
    <n v="0"/>
  </r>
  <r>
    <s v="None"/>
    <x v="26"/>
    <x v="199"/>
    <s v="TRC"/>
    <n v="11234517.562500002"/>
    <n v="11315902.312500002"/>
    <n v="11437048.125000002"/>
  </r>
  <r>
    <s v="None"/>
    <x v="26"/>
    <x v="200"/>
    <s v="TRC"/>
    <n v="0"/>
    <n v="0"/>
    <n v="0"/>
  </r>
  <r>
    <s v="None"/>
    <x v="26"/>
    <x v="201"/>
    <s v="TRC"/>
    <n v="0"/>
    <n v="0"/>
    <n v="0"/>
  </r>
  <r>
    <s v="None"/>
    <x v="26"/>
    <x v="202"/>
    <s v="TRC"/>
    <n v="17619199.999999996"/>
    <n v="17619199.999999996"/>
    <n v="17619199.999999996"/>
  </r>
  <r>
    <s v="None"/>
    <x v="26"/>
    <x v="203"/>
    <s v="TRC"/>
    <n v="4183439.4904458583"/>
    <n v="4183439.4904458583"/>
    <n v="4183439.4904458583"/>
  </r>
  <r>
    <s v="None"/>
    <x v="26"/>
    <x v="204"/>
    <s v="TRC"/>
    <n v="0"/>
    <n v="0"/>
    <n v="0"/>
  </r>
  <r>
    <s v="None"/>
    <x v="26"/>
    <x v="205"/>
    <s v="TRC"/>
    <n v="0"/>
    <n v="0"/>
    <n v="0"/>
  </r>
  <r>
    <s v="None"/>
    <x v="26"/>
    <x v="206"/>
    <s v="TRC"/>
    <n v="15118168.534696484"/>
    <n v="15118168.534696486"/>
    <n v="15118168.534696486"/>
  </r>
  <r>
    <s v="None"/>
    <x v="26"/>
    <x v="207"/>
    <s v="TRC"/>
    <n v="0"/>
    <n v="0"/>
    <n v="0"/>
  </r>
  <r>
    <s v="None"/>
    <x v="26"/>
    <x v="208"/>
    <s v="TRC"/>
    <n v="0"/>
    <n v="0"/>
    <n v="0"/>
  </r>
  <r>
    <s v="None"/>
    <x v="26"/>
    <x v="209"/>
    <s v="TRC"/>
    <n v="21473022.486900963"/>
    <n v="21473022.486900963"/>
    <n v="21473022.486900963"/>
  </r>
  <r>
    <s v="None"/>
    <x v="26"/>
    <x v="210"/>
    <s v="TRC"/>
    <n v="0"/>
    <n v="0"/>
    <n v="0"/>
  </r>
  <r>
    <s v="None"/>
    <x v="26"/>
    <x v="211"/>
    <s v="TRC"/>
    <n v="716646.73738019168"/>
    <n v="716646.73738019168"/>
    <n v="716646.73738019168"/>
  </r>
  <r>
    <s v="None"/>
    <x v="26"/>
    <x v="212"/>
    <s v="TRC"/>
    <n v="0"/>
    <n v="0"/>
    <n v="0"/>
  </r>
  <r>
    <s v="None"/>
    <x v="26"/>
    <x v="213"/>
    <s v="TRC"/>
    <n v="0"/>
    <n v="0"/>
    <n v="0"/>
  </r>
  <r>
    <s v="None"/>
    <x v="26"/>
    <x v="214"/>
    <s v="TRC"/>
    <n v="0"/>
    <n v="0"/>
    <n v="0"/>
  </r>
  <r>
    <s v="None"/>
    <x v="26"/>
    <x v="215"/>
    <s v="TRC"/>
    <n v="0"/>
    <n v="0"/>
    <n v="0"/>
  </r>
  <r>
    <s v="None"/>
    <x v="26"/>
    <x v="216"/>
    <s v="TRC"/>
    <n v="0"/>
    <n v="0"/>
    <n v="0"/>
  </r>
  <r>
    <s v="None"/>
    <x v="26"/>
    <x v="217"/>
    <s v="TRC"/>
    <n v="0"/>
    <n v="0"/>
    <n v="0"/>
  </r>
  <r>
    <s v="None"/>
    <x v="26"/>
    <x v="218"/>
    <s v="TRC"/>
    <n v="0"/>
    <n v="0"/>
    <n v="0"/>
  </r>
  <r>
    <s v="None"/>
    <x v="26"/>
    <x v="219"/>
    <s v="TRC"/>
    <n v="0"/>
    <n v="0"/>
    <n v="0"/>
  </r>
  <r>
    <s v="None"/>
    <x v="26"/>
    <x v="220"/>
    <s v="TRC"/>
    <n v="0"/>
    <n v="0"/>
    <n v="0"/>
  </r>
  <r>
    <s v="None"/>
    <x v="26"/>
    <x v="221"/>
    <s v="TRC"/>
    <n v="0"/>
    <n v="0"/>
    <n v="0"/>
  </r>
  <r>
    <s v="None"/>
    <x v="26"/>
    <x v="222"/>
    <s v="TRC"/>
    <n v="0"/>
    <n v="0"/>
    <n v="0"/>
  </r>
  <r>
    <s v="None"/>
    <x v="26"/>
    <x v="223"/>
    <s v="TRC"/>
    <n v="0"/>
    <n v="0"/>
    <n v="0"/>
  </r>
  <r>
    <s v="None"/>
    <x v="26"/>
    <x v="224"/>
    <s v="TRC"/>
    <n v="0"/>
    <n v="0"/>
    <n v="0"/>
  </r>
  <r>
    <s v="None"/>
    <x v="26"/>
    <x v="225"/>
    <s v="TRC"/>
    <n v="0"/>
    <n v="0"/>
    <n v="0"/>
  </r>
  <r>
    <s v="None"/>
    <x v="26"/>
    <x v="226"/>
    <s v="TRC"/>
    <n v="0"/>
    <n v="0"/>
    <n v="0"/>
  </r>
  <r>
    <s v="None"/>
    <x v="26"/>
    <x v="227"/>
    <s v="TRC"/>
    <n v="0"/>
    <n v="0"/>
    <n v="0"/>
  </r>
  <r>
    <s v="None"/>
    <x v="26"/>
    <x v="228"/>
    <s v="TRC"/>
    <n v="0"/>
    <n v="0"/>
    <n v="0"/>
  </r>
  <r>
    <s v="None"/>
    <x v="26"/>
    <x v="229"/>
    <s v="TRC"/>
    <n v="0"/>
    <n v="0"/>
    <n v="0"/>
  </r>
  <r>
    <s v="None"/>
    <x v="26"/>
    <x v="230"/>
    <s v="TRC"/>
    <n v="0"/>
    <n v="0"/>
    <n v="0"/>
  </r>
  <r>
    <s v="None"/>
    <x v="26"/>
    <x v="231"/>
    <s v="TRC"/>
    <n v="0"/>
    <n v="0"/>
    <n v="0"/>
  </r>
  <r>
    <s v="None"/>
    <x v="26"/>
    <x v="232"/>
    <s v="TRC"/>
    <n v="0"/>
    <n v="0"/>
    <n v="0"/>
  </r>
  <r>
    <s v="None"/>
    <x v="26"/>
    <x v="233"/>
    <s v="TRC"/>
    <n v="0"/>
    <n v="0"/>
    <n v="0"/>
  </r>
  <r>
    <s v="None"/>
    <x v="26"/>
    <x v="234"/>
    <s v="TRC"/>
    <n v="0"/>
    <n v="0"/>
    <n v="0"/>
  </r>
  <r>
    <s v="None"/>
    <x v="26"/>
    <x v="235"/>
    <s v="TRC"/>
    <n v="0"/>
    <n v="0"/>
    <n v="0"/>
  </r>
  <r>
    <s v="None"/>
    <x v="26"/>
    <x v="236"/>
    <s v="TRC"/>
    <n v="1276800"/>
    <n v="1276800.0000000002"/>
    <n v="1276800.0000000002"/>
  </r>
  <r>
    <s v="None"/>
    <x v="26"/>
    <x v="237"/>
    <s v="TRC"/>
    <n v="0"/>
    <n v="0"/>
    <n v="0"/>
  </r>
  <r>
    <s v="None"/>
    <x v="26"/>
    <x v="238"/>
    <s v="TRC"/>
    <n v="0"/>
    <n v="0"/>
    <n v="0"/>
  </r>
  <r>
    <s v="None"/>
    <x v="26"/>
    <x v="239"/>
    <s v="TRC"/>
    <n v="0"/>
    <n v="0"/>
    <n v="0"/>
  </r>
  <r>
    <s v="None"/>
    <x v="26"/>
    <x v="240"/>
    <s v="TRC"/>
    <n v="0"/>
    <n v="0"/>
    <n v="0"/>
  </r>
  <r>
    <s v="None"/>
    <x v="26"/>
    <x v="241"/>
    <s v="TRC"/>
    <n v="0"/>
    <n v="0"/>
    <n v="0"/>
  </r>
  <r>
    <s v="None"/>
    <x v="26"/>
    <x v="242"/>
    <s v="TRC"/>
    <n v="0"/>
    <n v="0"/>
    <n v="0"/>
  </r>
  <r>
    <s v="None"/>
    <x v="26"/>
    <x v="243"/>
    <s v="TRC"/>
    <n v="0"/>
    <n v="0"/>
    <n v="0"/>
  </r>
  <r>
    <s v="None"/>
    <x v="26"/>
    <x v="244"/>
    <s v="TRC"/>
    <n v="0"/>
    <n v="0"/>
    <n v="0"/>
  </r>
  <r>
    <s v="None"/>
    <x v="26"/>
    <x v="245"/>
    <s v="TRC"/>
    <n v="0"/>
    <n v="0"/>
    <n v="0"/>
  </r>
  <r>
    <s v="None"/>
    <x v="26"/>
    <x v="246"/>
    <s v="TRC"/>
    <n v="0"/>
    <n v="0"/>
    <n v="0"/>
  </r>
  <r>
    <s v="None"/>
    <x v="26"/>
    <x v="247"/>
    <s v="TRC"/>
    <n v="0"/>
    <n v="0"/>
    <n v="0"/>
  </r>
  <r>
    <s v="None"/>
    <x v="26"/>
    <x v="248"/>
    <s v="TRC"/>
    <n v="0"/>
    <n v="0"/>
    <n v="0"/>
  </r>
  <r>
    <s v="None"/>
    <x v="26"/>
    <x v="249"/>
    <s v="TRC"/>
    <n v="0"/>
    <n v="0"/>
    <n v="0"/>
  </r>
  <r>
    <s v="None"/>
    <x v="26"/>
    <x v="250"/>
    <s v="TRC"/>
    <n v="0"/>
    <n v="0"/>
    <n v="0"/>
  </r>
  <r>
    <s v="None"/>
    <x v="26"/>
    <x v="251"/>
    <s v="TRC"/>
    <n v="0"/>
    <n v="0"/>
    <n v="0"/>
  </r>
  <r>
    <s v="None"/>
    <x v="26"/>
    <x v="252"/>
    <s v="TRC"/>
    <n v="0"/>
    <n v="0"/>
    <n v="0"/>
  </r>
  <r>
    <s v="None"/>
    <x v="26"/>
    <x v="253"/>
    <s v="TRC"/>
    <n v="0"/>
    <n v="0"/>
    <n v="0"/>
  </r>
  <r>
    <s v="None"/>
    <x v="26"/>
    <x v="254"/>
    <s v="TRC"/>
    <n v="0"/>
    <n v="0"/>
    <n v="0"/>
  </r>
  <r>
    <s v="None"/>
    <x v="26"/>
    <x v="255"/>
    <s v="TRC"/>
    <n v="0"/>
    <n v="0"/>
    <n v="0"/>
  </r>
  <r>
    <s v="None"/>
    <x v="26"/>
    <x v="256"/>
    <s v="TRC"/>
    <n v="0"/>
    <n v="0"/>
    <n v="0"/>
  </r>
  <r>
    <s v="None"/>
    <x v="26"/>
    <x v="257"/>
    <s v="TRC"/>
    <n v="0"/>
    <n v="0"/>
    <n v="0"/>
  </r>
  <r>
    <s v="None"/>
    <x v="26"/>
    <x v="258"/>
    <s v="TRC"/>
    <n v="0"/>
    <n v="0"/>
    <n v="0"/>
  </r>
  <r>
    <s v="None"/>
    <x v="26"/>
    <x v="259"/>
    <s v="TRC"/>
    <n v="0"/>
    <n v="0"/>
    <n v="0"/>
  </r>
  <r>
    <s v="None"/>
    <x v="26"/>
    <x v="260"/>
    <s v="TRC"/>
    <n v="3119415.0348115014"/>
    <n v="3119415.0348115014"/>
    <n v="3119415.0348115014"/>
  </r>
  <r>
    <s v="None"/>
    <x v="26"/>
    <x v="261"/>
    <s v="TRC"/>
    <n v="49449780.000000022"/>
    <n v="49449780.000000022"/>
    <n v="49449780.000000022"/>
  </r>
  <r>
    <s v="None"/>
    <x v="26"/>
    <x v="262"/>
    <s v="TRC"/>
    <n v="0"/>
    <n v="0"/>
    <n v="0"/>
  </r>
  <r>
    <s v="None"/>
    <x v="26"/>
    <x v="263"/>
    <s v="TRC"/>
    <n v="0"/>
    <n v="0"/>
    <n v="0"/>
  </r>
  <r>
    <s v="None"/>
    <x v="26"/>
    <x v="264"/>
    <s v="TRC"/>
    <n v="14597436.661980836"/>
    <n v="14991050.724480828"/>
    <n v="15452206.786980832"/>
  </r>
  <r>
    <s v="None"/>
    <x v="26"/>
    <x v="265"/>
    <s v="TRC"/>
    <n v="0"/>
    <n v="0"/>
    <n v="0"/>
  </r>
  <r>
    <s v="None"/>
    <x v="26"/>
    <x v="266"/>
    <s v="TRC"/>
    <n v="0"/>
    <n v="0"/>
    <n v="0"/>
  </r>
  <r>
    <s v="None"/>
    <x v="26"/>
    <x v="267"/>
    <s v="TRC"/>
    <n v="0"/>
    <n v="0"/>
    <n v="0"/>
  </r>
  <r>
    <s v="None"/>
    <x v="26"/>
    <x v="268"/>
    <s v="TRC"/>
    <n v="0"/>
    <n v="0"/>
    <n v="0"/>
  </r>
  <r>
    <s v="None"/>
    <x v="26"/>
    <x v="269"/>
    <s v="TRC"/>
    <n v="0"/>
    <n v="0"/>
    <n v="0"/>
  </r>
  <r>
    <s v="None"/>
    <x v="26"/>
    <x v="270"/>
    <s v="TRC"/>
    <n v="0"/>
    <n v="0"/>
    <n v="0"/>
  </r>
  <r>
    <s v="None"/>
    <x v="26"/>
    <x v="271"/>
    <s v="TRC"/>
    <n v="0"/>
    <n v="0"/>
    <n v="0"/>
  </r>
  <r>
    <s v="None"/>
    <x v="26"/>
    <x v="272"/>
    <s v="TRC"/>
    <n v="0"/>
    <n v="0"/>
    <n v="0"/>
  </r>
  <r>
    <s v="None"/>
    <x v="26"/>
    <x v="273"/>
    <s v="TRC"/>
    <n v="0"/>
    <n v="0"/>
    <n v="0"/>
  </r>
  <r>
    <s v="None"/>
    <x v="26"/>
    <x v="274"/>
    <s v="TRC"/>
    <n v="0"/>
    <n v="0"/>
    <n v="0"/>
  </r>
  <r>
    <s v="None"/>
    <x v="26"/>
    <x v="275"/>
    <s v="TRC"/>
    <n v="0"/>
    <n v="0"/>
    <n v="0"/>
  </r>
  <r>
    <s v="None"/>
    <x v="26"/>
    <x v="276"/>
    <s v="TRC"/>
    <n v="0"/>
    <n v="0"/>
    <n v="0"/>
  </r>
  <r>
    <s v="None"/>
    <x v="26"/>
    <x v="277"/>
    <s v="TRC"/>
    <n v="0"/>
    <n v="0"/>
    <n v="0"/>
  </r>
  <r>
    <s v="None"/>
    <x v="26"/>
    <x v="278"/>
    <s v="TRC"/>
    <n v="0"/>
    <n v="0"/>
    <n v="0"/>
  </r>
  <r>
    <s v="None"/>
    <x v="26"/>
    <x v="279"/>
    <s v="TRC"/>
    <n v="0"/>
    <n v="0"/>
    <n v="0"/>
  </r>
  <r>
    <s v="None"/>
    <x v="26"/>
    <x v="280"/>
    <s v="TRC"/>
    <n v="6387445.7980830669"/>
    <n v="6387445.7980830669"/>
    <n v="6387445.7980830669"/>
  </r>
  <r>
    <s v="None"/>
    <x v="26"/>
    <x v="281"/>
    <s v="TRC"/>
    <n v="0"/>
    <n v="0"/>
    <n v="0"/>
  </r>
  <r>
    <s v="None"/>
    <x v="26"/>
    <x v="282"/>
    <s v="TRC"/>
    <n v="16459216.727923322"/>
    <n v="16459216.727923322"/>
    <n v="16459216.727923322"/>
  </r>
  <r>
    <s v="None"/>
    <x v="26"/>
    <x v="283"/>
    <s v="TRC"/>
    <n v="0"/>
    <n v="0"/>
    <n v="0"/>
  </r>
  <r>
    <s v="None"/>
    <x v="26"/>
    <x v="284"/>
    <s v="TRC"/>
    <n v="6020.8878057507991"/>
    <n v="6020.8878057507991"/>
    <n v="6020.8878057507991"/>
  </r>
  <r>
    <s v="None"/>
    <x v="26"/>
    <x v="285"/>
    <s v="TRC"/>
    <n v="278908.77335463261"/>
    <n v="278908.77335463261"/>
    <n v="278908.77335463261"/>
  </r>
  <r>
    <s v="None"/>
    <x v="26"/>
    <x v="286"/>
    <s v="TRC"/>
    <n v="32735843.460387755"/>
    <n v="32735843.460387755"/>
    <n v="32735843.460387755"/>
  </r>
  <r>
    <s v="None"/>
    <x v="26"/>
    <x v="287"/>
    <s v="TRC"/>
    <n v="0"/>
    <n v="0"/>
    <n v="0"/>
  </r>
  <r>
    <s v="None"/>
    <x v="26"/>
    <x v="288"/>
    <s v="TRC"/>
    <n v="0"/>
    <n v="0"/>
    <n v="0"/>
  </r>
  <r>
    <s v="None"/>
    <x v="26"/>
    <x v="289"/>
    <s v="TRC"/>
    <n v="0"/>
    <n v="0"/>
    <n v="0"/>
  </r>
  <r>
    <s v="None"/>
    <x v="26"/>
    <x v="290"/>
    <s v="TRC"/>
    <n v="113787271.66547406"/>
    <n v="98914334.915474132"/>
    <n v="87592267.665474102"/>
  </r>
  <r>
    <s v="None"/>
    <x v="26"/>
    <x v="291"/>
    <s v="TRC"/>
    <n v="0"/>
    <n v="0"/>
    <n v="0"/>
  </r>
  <r>
    <s v="None"/>
    <x v="26"/>
    <x v="292"/>
    <s v="TRC"/>
    <n v="706764.79999999993"/>
    <n v="706764.79999999993"/>
    <n v="706764.79999999993"/>
  </r>
  <r>
    <s v="None"/>
    <x v="26"/>
    <x v="293"/>
    <s v="TRC"/>
    <n v="11364877.161055509"/>
    <n v="11364877.161055509"/>
    <n v="11364877.161055509"/>
  </r>
  <r>
    <s v="None"/>
    <x v="26"/>
    <x v="294"/>
    <s v="TRC"/>
    <n v="0"/>
    <n v="0"/>
    <n v="0"/>
  </r>
  <r>
    <s v="None"/>
    <x v="27"/>
    <x v="0"/>
    <s v="TRC"/>
    <n v="290"/>
    <n v="290"/>
    <n v="290"/>
  </r>
  <r>
    <s v="None"/>
    <x v="27"/>
    <x v="1"/>
    <s v="TRC"/>
    <n v="0"/>
    <n v="0"/>
    <n v="0"/>
  </r>
  <r>
    <s v="None"/>
    <x v="27"/>
    <x v="2"/>
    <s v="TRC"/>
    <n v="0"/>
    <n v="0"/>
    <n v="0"/>
  </r>
  <r>
    <s v="None"/>
    <x v="27"/>
    <x v="3"/>
    <s v="TRC"/>
    <n v="0"/>
    <n v="0"/>
    <n v="0"/>
  </r>
  <r>
    <s v="None"/>
    <x v="27"/>
    <x v="4"/>
    <s v="TRC"/>
    <n v="0"/>
    <n v="0"/>
    <n v="0"/>
  </r>
  <r>
    <s v="None"/>
    <x v="27"/>
    <x v="5"/>
    <s v="TRC"/>
    <n v="0"/>
    <n v="0"/>
    <n v="0"/>
  </r>
  <r>
    <s v="None"/>
    <x v="27"/>
    <x v="6"/>
    <s v="TRC"/>
    <n v="0"/>
    <n v="0"/>
    <n v="0"/>
  </r>
  <r>
    <s v="None"/>
    <x v="27"/>
    <x v="7"/>
    <s v="TRC"/>
    <n v="0"/>
    <n v="0"/>
    <n v="0"/>
  </r>
  <r>
    <s v="None"/>
    <x v="27"/>
    <x v="8"/>
    <s v="TRC"/>
    <n v="0"/>
    <n v="0"/>
    <n v="0"/>
  </r>
  <r>
    <s v="None"/>
    <x v="27"/>
    <x v="9"/>
    <s v="TRC"/>
    <n v="0"/>
    <n v="0"/>
    <n v="0"/>
  </r>
  <r>
    <s v="None"/>
    <x v="27"/>
    <x v="10"/>
    <s v="TRC"/>
    <n v="0"/>
    <n v="0"/>
    <n v="0"/>
  </r>
  <r>
    <s v="None"/>
    <x v="27"/>
    <x v="11"/>
    <s v="TRC"/>
    <n v="0"/>
    <n v="0"/>
    <n v="0"/>
  </r>
  <r>
    <s v="None"/>
    <x v="27"/>
    <x v="12"/>
    <s v="TRC"/>
    <n v="0"/>
    <n v="0"/>
    <n v="0"/>
  </r>
  <r>
    <s v="None"/>
    <x v="27"/>
    <x v="13"/>
    <s v="TRC"/>
    <n v="0"/>
    <n v="0"/>
    <n v="0"/>
  </r>
  <r>
    <s v="None"/>
    <x v="27"/>
    <x v="14"/>
    <s v="TRC"/>
    <n v="0"/>
    <n v="0"/>
    <n v="0"/>
  </r>
  <r>
    <s v="None"/>
    <x v="27"/>
    <x v="15"/>
    <s v="TRC"/>
    <n v="0"/>
    <n v="0"/>
    <n v="0"/>
  </r>
  <r>
    <s v="None"/>
    <x v="27"/>
    <x v="16"/>
    <s v="TRC"/>
    <n v="0"/>
    <n v="0"/>
    <n v="0"/>
  </r>
  <r>
    <s v="None"/>
    <x v="27"/>
    <x v="17"/>
    <s v="TRC"/>
    <n v="0"/>
    <n v="0"/>
    <n v="0"/>
  </r>
  <r>
    <s v="None"/>
    <x v="27"/>
    <x v="18"/>
    <s v="TRC"/>
    <n v="0"/>
    <n v="0"/>
    <n v="0"/>
  </r>
  <r>
    <s v="None"/>
    <x v="27"/>
    <x v="19"/>
    <s v="TRC"/>
    <n v="0"/>
    <n v="0"/>
    <n v="0"/>
  </r>
  <r>
    <s v="None"/>
    <x v="27"/>
    <x v="20"/>
    <s v="TRC"/>
    <n v="0"/>
    <n v="0"/>
    <n v="0"/>
  </r>
  <r>
    <s v="None"/>
    <x v="27"/>
    <x v="21"/>
    <s v="TRC"/>
    <n v="0"/>
    <n v="0"/>
    <n v="0"/>
  </r>
  <r>
    <s v="None"/>
    <x v="27"/>
    <x v="22"/>
    <s v="TRC"/>
    <n v="0"/>
    <n v="0"/>
    <n v="0"/>
  </r>
  <r>
    <s v="None"/>
    <x v="27"/>
    <x v="23"/>
    <s v="TRC"/>
    <n v="0"/>
    <n v="0"/>
    <n v="0"/>
  </r>
  <r>
    <s v="None"/>
    <x v="27"/>
    <x v="24"/>
    <s v="TRC"/>
    <n v="0"/>
    <n v="0"/>
    <n v="0"/>
  </r>
  <r>
    <s v="None"/>
    <x v="27"/>
    <x v="25"/>
    <s v="TRC"/>
    <n v="0"/>
    <n v="0"/>
    <n v="0"/>
  </r>
  <r>
    <s v="None"/>
    <x v="27"/>
    <x v="26"/>
    <s v="TRC"/>
    <n v="0"/>
    <n v="0"/>
    <n v="0"/>
  </r>
  <r>
    <s v="None"/>
    <x v="27"/>
    <x v="27"/>
    <s v="TRC"/>
    <n v="175"/>
    <n v="175"/>
    <n v="175"/>
  </r>
  <r>
    <s v="None"/>
    <x v="27"/>
    <x v="28"/>
    <s v="TRC"/>
    <n v="50"/>
    <n v="50"/>
    <n v="50"/>
  </r>
  <r>
    <s v="None"/>
    <x v="27"/>
    <x v="29"/>
    <s v="TRC"/>
    <n v="34.15671244"/>
    <n v="34.591533263919999"/>
    <n v="35.03418086267056"/>
  </r>
  <r>
    <s v="None"/>
    <x v="27"/>
    <x v="30"/>
    <s v="TRC"/>
    <n v="900"/>
    <n v="700"/>
    <n v="500"/>
  </r>
  <r>
    <s v="None"/>
    <x v="27"/>
    <x v="31"/>
    <s v="TRC"/>
    <n v="125"/>
    <n v="125"/>
    <n v="125"/>
  </r>
  <r>
    <s v="None"/>
    <x v="27"/>
    <x v="32"/>
    <s v="TRC"/>
    <n v="450"/>
    <n v="450"/>
    <n v="450"/>
  </r>
  <r>
    <s v="None"/>
    <x v="27"/>
    <x v="33"/>
    <s v="TRC"/>
    <n v="550"/>
    <n v="550"/>
    <n v="550"/>
  </r>
  <r>
    <s v="None"/>
    <x v="27"/>
    <x v="34"/>
    <s v="TRC"/>
    <n v="50"/>
    <n v="50"/>
    <n v="50"/>
  </r>
  <r>
    <s v="None"/>
    <x v="27"/>
    <x v="35"/>
    <s v="TRC"/>
    <n v="5"/>
    <n v="5"/>
    <n v="5"/>
  </r>
  <r>
    <s v="None"/>
    <x v="27"/>
    <x v="36"/>
    <s v="TRC"/>
    <n v="150"/>
    <n v="150"/>
    <n v="150"/>
  </r>
  <r>
    <s v="None"/>
    <x v="27"/>
    <x v="37"/>
    <s v="TRC"/>
    <n v="0"/>
    <n v="0"/>
    <n v="0"/>
  </r>
  <r>
    <s v="None"/>
    <x v="27"/>
    <x v="38"/>
    <s v="TRC"/>
    <n v="175"/>
    <n v="175"/>
    <n v="175"/>
  </r>
  <r>
    <s v="None"/>
    <x v="27"/>
    <x v="39"/>
    <s v="TRC"/>
    <n v="0"/>
    <n v="0"/>
    <n v="0"/>
  </r>
  <r>
    <s v="None"/>
    <x v="27"/>
    <x v="40"/>
    <s v="TRC"/>
    <n v="800"/>
    <n v="800"/>
    <n v="800"/>
  </r>
  <r>
    <s v="None"/>
    <x v="27"/>
    <x v="41"/>
    <s v="TRC"/>
    <n v="2059.9630300000003"/>
    <n v="1880.83581"/>
    <n v="1791.2722000000003"/>
  </r>
  <r>
    <s v="None"/>
    <x v="27"/>
    <x v="42"/>
    <s v="TRC"/>
    <n v="1600"/>
    <n v="1600"/>
    <n v="1600"/>
  </r>
  <r>
    <s v="None"/>
    <x v="27"/>
    <x v="43"/>
    <s v="TRC"/>
    <n v="500000"/>
    <n v="500000"/>
    <n v="500000"/>
  </r>
  <r>
    <s v="None"/>
    <x v="27"/>
    <x v="44"/>
    <s v="TRC"/>
    <n v="142343.53"/>
    <n v="142343.53"/>
    <n v="142343.53"/>
  </r>
  <r>
    <s v="None"/>
    <x v="27"/>
    <x v="45"/>
    <s v="TRC"/>
    <n v="50"/>
    <n v="50"/>
    <n v="50"/>
  </r>
  <r>
    <s v="None"/>
    <x v="27"/>
    <x v="46"/>
    <s v="TRC"/>
    <n v="250"/>
    <n v="250"/>
    <n v="250"/>
  </r>
  <r>
    <s v="None"/>
    <x v="27"/>
    <x v="47"/>
    <s v="TRC"/>
    <n v="50"/>
    <n v="50"/>
    <n v="50"/>
  </r>
  <r>
    <s v="None"/>
    <x v="27"/>
    <x v="48"/>
    <s v="TRC"/>
    <n v="10"/>
    <n v="10"/>
    <n v="10"/>
  </r>
  <r>
    <s v="None"/>
    <x v="27"/>
    <x v="49"/>
    <s v="TRC"/>
    <n v="2.7121499999999998"/>
    <n v="2.2601249999999999"/>
    <n v="1.8081"/>
  </r>
  <r>
    <s v="None"/>
    <x v="27"/>
    <x v="50"/>
    <s v="TRC"/>
    <n v="30"/>
    <n v="30"/>
    <n v="30"/>
  </r>
  <r>
    <s v="None"/>
    <x v="27"/>
    <x v="51"/>
    <s v="TRC"/>
    <n v="0"/>
    <n v="0"/>
    <n v="0"/>
  </r>
  <r>
    <s v="None"/>
    <x v="27"/>
    <x v="52"/>
    <s v="TRC"/>
    <n v="0"/>
    <n v="0"/>
    <n v="0"/>
  </r>
  <r>
    <s v="None"/>
    <x v="27"/>
    <x v="53"/>
    <s v="TRC"/>
    <n v="2.98"/>
    <n v="2.98"/>
    <n v="2.98"/>
  </r>
  <r>
    <s v="None"/>
    <x v="27"/>
    <x v="54"/>
    <s v="TRC"/>
    <n v="200"/>
    <n v="200"/>
    <n v="200"/>
  </r>
  <r>
    <s v="None"/>
    <x v="27"/>
    <x v="55"/>
    <s v="TRC"/>
    <n v="236"/>
    <n v="236"/>
    <n v="236"/>
  </r>
  <r>
    <s v="None"/>
    <x v="27"/>
    <x v="56"/>
    <s v="TRC"/>
    <n v="120"/>
    <n v="120"/>
    <n v="120"/>
  </r>
  <r>
    <s v="None"/>
    <x v="27"/>
    <x v="57"/>
    <s v="TRC"/>
    <n v="58.322249999999997"/>
    <n v="53.250749999999996"/>
    <n v="50.715000000000003"/>
  </r>
  <r>
    <s v="None"/>
    <x v="27"/>
    <x v="58"/>
    <s v="TRC"/>
    <n v="145.80562500000002"/>
    <n v="133.12687499999998"/>
    <n v="126.78750000000001"/>
  </r>
  <r>
    <s v="None"/>
    <x v="27"/>
    <x v="59"/>
    <s v="TRC"/>
    <n v="33.471900000000005"/>
    <n v="30.561299999999999"/>
    <n v="29.106000000000002"/>
  </r>
  <r>
    <s v="None"/>
    <x v="27"/>
    <x v="60"/>
    <s v="TRC"/>
    <n v="0"/>
    <n v="0"/>
    <n v="0"/>
  </r>
  <r>
    <s v="None"/>
    <x v="27"/>
    <x v="61"/>
    <s v="TRC"/>
    <n v="200"/>
    <n v="200"/>
    <n v="200"/>
  </r>
  <r>
    <s v="None"/>
    <x v="27"/>
    <x v="62"/>
    <s v="TRC"/>
    <n v="300.45655215890645"/>
    <n v="300.45655215890645"/>
    <n v="300.45655215890645"/>
  </r>
  <r>
    <s v="None"/>
    <x v="27"/>
    <x v="63"/>
    <s v="TRC"/>
    <n v="500"/>
    <n v="500"/>
    <n v="500"/>
  </r>
  <r>
    <s v="None"/>
    <x v="27"/>
    <x v="64"/>
    <s v="TRC"/>
    <n v="60"/>
    <n v="60"/>
    <n v="60"/>
  </r>
  <r>
    <s v="None"/>
    <x v="27"/>
    <x v="65"/>
    <s v="TRC"/>
    <n v="180"/>
    <n v="180"/>
    <n v="180"/>
  </r>
  <r>
    <s v="None"/>
    <x v="27"/>
    <x v="66"/>
    <s v="TRC"/>
    <n v="50"/>
    <n v="50"/>
    <n v="50"/>
  </r>
  <r>
    <s v="None"/>
    <x v="27"/>
    <x v="67"/>
    <s v="TRC"/>
    <n v="75"/>
    <n v="75"/>
    <n v="75"/>
  </r>
  <r>
    <s v="None"/>
    <x v="27"/>
    <x v="68"/>
    <s v="TRC"/>
    <n v="75"/>
    <n v="75"/>
    <n v="75"/>
  </r>
  <r>
    <s v="None"/>
    <x v="27"/>
    <x v="69"/>
    <s v="TRC"/>
    <n v="1400"/>
    <n v="1400"/>
    <n v="1400"/>
  </r>
  <r>
    <s v="None"/>
    <x v="27"/>
    <x v="70"/>
    <s v="TRC"/>
    <n v="2000"/>
    <n v="2000"/>
    <n v="2000"/>
  </r>
  <r>
    <s v="None"/>
    <x v="27"/>
    <x v="71"/>
    <s v="TRC"/>
    <n v="400"/>
    <n v="400"/>
    <n v="400"/>
  </r>
  <r>
    <s v="None"/>
    <x v="27"/>
    <x v="72"/>
    <s v="TRC"/>
    <n v="2000"/>
    <n v="2000"/>
    <n v="2000"/>
  </r>
  <r>
    <s v="None"/>
    <x v="27"/>
    <x v="73"/>
    <s v="TRC"/>
    <n v="2000"/>
    <n v="2000"/>
    <n v="2000"/>
  </r>
  <r>
    <s v="None"/>
    <x v="27"/>
    <x v="74"/>
    <s v="TRC"/>
    <n v="2500"/>
    <n v="2500"/>
    <n v="2500"/>
  </r>
  <r>
    <s v="None"/>
    <x v="27"/>
    <x v="75"/>
    <s v="TRC"/>
    <n v="900"/>
    <n v="900"/>
    <n v="900"/>
  </r>
  <r>
    <s v="None"/>
    <x v="27"/>
    <x v="76"/>
    <s v="TRC"/>
    <n v="1800"/>
    <n v="1800"/>
    <n v="1800"/>
  </r>
  <r>
    <s v="None"/>
    <x v="27"/>
    <x v="77"/>
    <s v="TRC"/>
    <n v="1000"/>
    <n v="1000"/>
    <n v="1000"/>
  </r>
  <r>
    <s v="None"/>
    <x v="27"/>
    <x v="78"/>
    <s v="TRC"/>
    <n v="70000"/>
    <n v="70000"/>
    <n v="70000"/>
  </r>
  <r>
    <s v="None"/>
    <x v="27"/>
    <x v="79"/>
    <s v="TRC"/>
    <n v="75"/>
    <n v="75"/>
    <n v="75"/>
  </r>
  <r>
    <s v="None"/>
    <x v="27"/>
    <x v="80"/>
    <s v="TRC"/>
    <n v="350"/>
    <n v="350"/>
    <n v="350"/>
  </r>
  <r>
    <s v="None"/>
    <x v="27"/>
    <x v="81"/>
    <s v="TRC"/>
    <n v="1300"/>
    <n v="1300"/>
    <n v="1300"/>
  </r>
  <r>
    <s v="None"/>
    <x v="27"/>
    <x v="82"/>
    <s v="TRC"/>
    <n v="150"/>
    <n v="150"/>
    <n v="150"/>
  </r>
  <r>
    <s v="None"/>
    <x v="27"/>
    <x v="83"/>
    <s v="TRC"/>
    <n v="500"/>
    <n v="500"/>
    <n v="500"/>
  </r>
  <r>
    <s v="None"/>
    <x v="27"/>
    <x v="84"/>
    <s v="TRC"/>
    <n v="0"/>
    <n v="0"/>
    <n v="0"/>
  </r>
  <r>
    <s v="None"/>
    <x v="27"/>
    <x v="85"/>
    <s v="TRC"/>
    <n v="0"/>
    <n v="0"/>
    <n v="0"/>
  </r>
  <r>
    <s v="None"/>
    <x v="27"/>
    <x v="86"/>
    <s v="TRC"/>
    <n v="100"/>
    <n v="100"/>
    <n v="100"/>
  </r>
  <r>
    <s v="None"/>
    <x v="27"/>
    <x v="87"/>
    <s v="TRC"/>
    <n v="209.30305359499999"/>
    <n v="191.102788065"/>
    <n v="182.00265530000001"/>
  </r>
  <r>
    <s v="None"/>
    <x v="27"/>
    <x v="88"/>
    <s v="TRC"/>
    <n v="480"/>
    <n v="480"/>
    <n v="480"/>
  </r>
  <r>
    <s v="None"/>
    <x v="27"/>
    <x v="89"/>
    <s v="TRC"/>
    <n v="686.9460600000001"/>
    <n v="627.21162000000004"/>
    <n v="597.34440000000006"/>
  </r>
  <r>
    <s v="None"/>
    <x v="27"/>
    <x v="90"/>
    <s v="TRC"/>
    <n v="5"/>
    <n v="5"/>
    <n v="5"/>
  </r>
  <r>
    <s v="None"/>
    <x v="27"/>
    <x v="91"/>
    <s v="TRC"/>
    <n v="17.750250000000001"/>
    <n v="16.20675"/>
    <n v="15.435"/>
  </r>
  <r>
    <s v="None"/>
    <x v="27"/>
    <x v="92"/>
    <s v="TRC"/>
    <n v="0"/>
    <n v="0"/>
    <n v="0"/>
  </r>
  <r>
    <s v="None"/>
    <x v="27"/>
    <x v="93"/>
    <s v="TRC"/>
    <n v="0"/>
    <n v="0"/>
    <n v="0"/>
  </r>
  <r>
    <s v="None"/>
    <x v="27"/>
    <x v="94"/>
    <s v="TRC"/>
    <n v="200"/>
    <n v="200"/>
    <n v="200"/>
  </r>
  <r>
    <s v="None"/>
    <x v="27"/>
    <x v="95"/>
    <s v="TRC"/>
    <n v="145.45685684"/>
    <n v="147.53508026311999"/>
    <n v="149.65071170785615"/>
  </r>
  <r>
    <s v="None"/>
    <x v="27"/>
    <x v="96"/>
    <s v="TRC"/>
    <n v="350"/>
    <n v="350"/>
    <n v="350"/>
  </r>
  <r>
    <s v="None"/>
    <x v="27"/>
    <x v="97"/>
    <s v="TRC"/>
    <n v="53.168333333333322"/>
    <n v="48.544999999999995"/>
    <n v="46.233333333333327"/>
  </r>
  <r>
    <s v="None"/>
    <x v="27"/>
    <x v="98"/>
    <s v="TRC"/>
    <n v="4.3658999999999999"/>
    <n v="3.6382500000000002"/>
    <n v="2.9106000000000001"/>
  </r>
  <r>
    <s v="None"/>
    <x v="27"/>
    <x v="99"/>
    <s v="TRC"/>
    <n v="500"/>
    <n v="500"/>
    <n v="500"/>
  </r>
  <r>
    <s v="None"/>
    <x v="27"/>
    <x v="100"/>
    <s v="TRC"/>
    <n v="160"/>
    <n v="160"/>
    <n v="160"/>
  </r>
  <r>
    <s v="None"/>
    <x v="27"/>
    <x v="101"/>
    <s v="TRC"/>
    <n v="232.2"/>
    <n v="247.68"/>
    <n v="255.42000000000002"/>
  </r>
  <r>
    <s v="None"/>
    <x v="27"/>
    <x v="102"/>
    <s v="TRC"/>
    <n v="6000"/>
    <n v="6000"/>
    <n v="6000"/>
  </r>
  <r>
    <s v="None"/>
    <x v="27"/>
    <x v="103"/>
    <s v="TRC"/>
    <n v="7410.9328100000002"/>
    <n v="6766.5038699999996"/>
    <n v="6444.2894000000006"/>
  </r>
  <r>
    <s v="None"/>
    <x v="27"/>
    <x v="104"/>
    <s v="TRC"/>
    <n v="4000"/>
    <n v="4000"/>
    <n v="4000"/>
  </r>
  <r>
    <s v="None"/>
    <x v="27"/>
    <x v="105"/>
    <s v="TRC"/>
    <n v="350"/>
    <n v="350"/>
    <n v="350"/>
  </r>
  <r>
    <s v="None"/>
    <x v="27"/>
    <x v="106"/>
    <s v="TRC"/>
    <n v="300"/>
    <n v="300"/>
    <n v="300"/>
  </r>
  <r>
    <s v="None"/>
    <x v="27"/>
    <x v="107"/>
    <s v="TRC"/>
    <n v="700"/>
    <n v="700"/>
    <n v="700"/>
  </r>
  <r>
    <s v="None"/>
    <x v="27"/>
    <x v="108"/>
    <s v="TRC"/>
    <n v="0"/>
    <n v="0"/>
    <n v="0"/>
  </r>
  <r>
    <s v="None"/>
    <x v="27"/>
    <x v="109"/>
    <s v="TRC"/>
    <n v="400"/>
    <n v="400"/>
    <n v="400"/>
  </r>
  <r>
    <s v="None"/>
    <x v="27"/>
    <x v="110"/>
    <s v="TRC"/>
    <n v="600.91310431781289"/>
    <n v="600.91310431781289"/>
    <n v="600.91310431781289"/>
  </r>
  <r>
    <s v="None"/>
    <x v="27"/>
    <x v="111"/>
    <s v="TRC"/>
    <n v="806.68560000000002"/>
    <n v="860.46464000000014"/>
    <n v="887.35416000000009"/>
  </r>
  <r>
    <s v="None"/>
    <x v="27"/>
    <x v="112"/>
    <s v="TRC"/>
    <n v="2500"/>
    <n v="2500"/>
    <n v="2500"/>
  </r>
  <r>
    <s v="None"/>
    <x v="27"/>
    <x v="113"/>
    <s v="TRC"/>
    <n v="3430.2"/>
    <n v="3658.88"/>
    <n v="3773.2200000000003"/>
  </r>
  <r>
    <s v="None"/>
    <x v="27"/>
    <x v="114"/>
    <s v="TRC"/>
    <n v="6"/>
    <n v="6"/>
    <n v="6"/>
  </r>
  <r>
    <s v="None"/>
    <x v="27"/>
    <x v="115"/>
    <s v="TRC"/>
    <n v="70"/>
    <n v="70"/>
    <n v="65"/>
  </r>
  <r>
    <s v="None"/>
    <x v="27"/>
    <x v="116"/>
    <s v="TRC"/>
    <n v="100.51713000000001"/>
    <n v="91.776510000000002"/>
    <n v="87.406200000000013"/>
  </r>
  <r>
    <s v="None"/>
    <x v="27"/>
    <x v="117"/>
    <s v="TRC"/>
    <n v="234.53997000000001"/>
    <n v="214.14518999999999"/>
    <n v="203.94780000000003"/>
  </r>
  <r>
    <s v="None"/>
    <x v="27"/>
    <x v="118"/>
    <s v="TRC"/>
    <n v="500"/>
    <n v="500"/>
    <n v="500"/>
  </r>
  <r>
    <s v="None"/>
    <x v="27"/>
    <x v="119"/>
    <s v="TRC"/>
    <n v="80"/>
    <n v="80"/>
    <n v="80"/>
  </r>
  <r>
    <s v="None"/>
    <x v="27"/>
    <x v="120"/>
    <s v="TRC"/>
    <n v="160"/>
    <n v="160"/>
    <n v="160"/>
  </r>
  <r>
    <s v="None"/>
    <x v="27"/>
    <x v="121"/>
    <s v="TRC"/>
    <n v="2500"/>
    <n v="2500"/>
    <n v="2500"/>
  </r>
  <r>
    <s v="None"/>
    <x v="27"/>
    <x v="122"/>
    <s v="TRC"/>
    <n v="4053.8159999999998"/>
    <n v="4324.0703999999996"/>
    <n v="4459.1976000000004"/>
  </r>
  <r>
    <s v="None"/>
    <x v="27"/>
    <x v="123"/>
    <s v="TRC"/>
    <n v="0"/>
    <n v="0"/>
    <n v="0"/>
  </r>
  <r>
    <s v="None"/>
    <x v="27"/>
    <x v="124"/>
    <s v="TRC"/>
    <n v="0"/>
    <n v="0"/>
    <n v="0"/>
  </r>
  <r>
    <s v="None"/>
    <x v="27"/>
    <x v="125"/>
    <s v="TRC"/>
    <n v="0"/>
    <n v="0"/>
    <n v="0"/>
  </r>
  <r>
    <s v="None"/>
    <x v="27"/>
    <x v="126"/>
    <s v="TRC"/>
    <n v="0"/>
    <n v="0"/>
    <n v="0"/>
  </r>
  <r>
    <s v="None"/>
    <x v="27"/>
    <x v="127"/>
    <s v="TRC"/>
    <n v="90"/>
    <n v="90"/>
    <n v="90"/>
  </r>
  <r>
    <s v="None"/>
    <x v="27"/>
    <x v="128"/>
    <s v="TRC"/>
    <n v="100"/>
    <n v="100"/>
    <n v="100"/>
  </r>
  <r>
    <s v="None"/>
    <x v="27"/>
    <x v="129"/>
    <s v="TRC"/>
    <n v="145"/>
    <n v="145"/>
    <n v="145"/>
  </r>
  <r>
    <s v="None"/>
    <x v="27"/>
    <x v="130"/>
    <s v="TRC"/>
    <n v="5"/>
    <n v="5"/>
    <n v="5"/>
  </r>
  <r>
    <s v="None"/>
    <x v="27"/>
    <x v="131"/>
    <s v="TRC"/>
    <n v="6000"/>
    <n v="6000"/>
    <n v="6000"/>
  </r>
  <r>
    <s v="None"/>
    <x v="27"/>
    <x v="132"/>
    <s v="TRC"/>
    <n v="10"/>
    <n v="10"/>
    <n v="10"/>
  </r>
  <r>
    <s v="None"/>
    <x v="27"/>
    <x v="133"/>
    <s v="TRC"/>
    <n v="10"/>
    <n v="10"/>
    <n v="10"/>
  </r>
  <r>
    <s v="None"/>
    <x v="27"/>
    <x v="134"/>
    <s v="TRC"/>
    <n v="2.0099999999999998"/>
    <n v="2.0099999999999998"/>
    <n v="2.0099999999999998"/>
  </r>
  <r>
    <s v="None"/>
    <x v="27"/>
    <x v="135"/>
    <s v="TRC"/>
    <n v="1.86"/>
    <n v="1.86"/>
    <n v="1.86"/>
  </r>
  <r>
    <s v="None"/>
    <x v="27"/>
    <x v="136"/>
    <s v="TRC"/>
    <n v="6"/>
    <n v="6"/>
    <n v="6"/>
  </r>
  <r>
    <s v="None"/>
    <x v="27"/>
    <x v="137"/>
    <s v="TRC"/>
    <n v="0"/>
    <n v="0"/>
    <n v="0"/>
  </r>
  <r>
    <s v="None"/>
    <x v="27"/>
    <x v="138"/>
    <s v="TRC"/>
    <n v="0"/>
    <n v="0"/>
    <n v="0"/>
  </r>
  <r>
    <s v="None"/>
    <x v="27"/>
    <x v="139"/>
    <s v="TRC"/>
    <n v="60"/>
    <n v="60"/>
    <n v="60"/>
  </r>
  <r>
    <s v="None"/>
    <x v="27"/>
    <x v="140"/>
    <s v="TRC"/>
    <n v="139.91666666666671"/>
    <n v="127.75000000000003"/>
    <n v="121.6666666666667"/>
  </r>
  <r>
    <s v="None"/>
    <x v="27"/>
    <x v="141"/>
    <s v="TRC"/>
    <n v="30"/>
    <n v="30"/>
    <n v="30"/>
  </r>
  <r>
    <s v="None"/>
    <x v="27"/>
    <x v="142"/>
    <s v="TRC"/>
    <n v="55.966666666666661"/>
    <n v="51.099999999999994"/>
    <n v="48.666666666666664"/>
  </r>
  <r>
    <s v="None"/>
    <x v="27"/>
    <x v="143"/>
    <s v="TRC"/>
    <n v="25"/>
    <n v="25"/>
    <n v="25"/>
  </r>
  <r>
    <s v="None"/>
    <x v="27"/>
    <x v="144"/>
    <s v="TRC"/>
    <n v="34.891804999999998"/>
    <n v="31.857734999999998"/>
    <n v="30.340699999999998"/>
  </r>
  <r>
    <s v="None"/>
    <x v="27"/>
    <x v="145"/>
    <s v="TRC"/>
    <n v="25"/>
    <n v="25"/>
    <n v="25"/>
  </r>
  <r>
    <s v="None"/>
    <x v="27"/>
    <x v="146"/>
    <s v="TRC"/>
    <n v="27.865880000000004"/>
    <n v="25.44276"/>
    <n v="24.231200000000001"/>
  </r>
  <r>
    <s v="None"/>
    <x v="27"/>
    <x v="147"/>
    <s v="TRC"/>
    <n v="30"/>
    <n v="30"/>
    <n v="30"/>
  </r>
  <r>
    <s v="None"/>
    <x v="27"/>
    <x v="148"/>
    <s v="TRC"/>
    <n v="46.434699999999999"/>
    <n v="42.396899999999995"/>
    <n v="40.378"/>
  </r>
  <r>
    <s v="None"/>
    <x v="27"/>
    <x v="149"/>
    <s v="TRC"/>
    <n v="58.322249999999997"/>
    <n v="53.250749999999996"/>
    <n v="50.715000000000003"/>
  </r>
  <r>
    <s v="None"/>
    <x v="27"/>
    <x v="150"/>
    <s v="TRC"/>
    <n v="50"/>
    <n v="50"/>
    <n v="50"/>
  </r>
  <r>
    <s v="None"/>
    <x v="27"/>
    <x v="151"/>
    <s v="TRC"/>
    <n v="98.984319839999998"/>
    <n v="90.376987679999999"/>
    <n v="86.0733216"/>
  </r>
  <r>
    <s v="None"/>
    <x v="27"/>
    <x v="152"/>
    <s v="TRC"/>
    <n v="10"/>
    <n v="10"/>
    <n v="10"/>
  </r>
  <r>
    <s v="None"/>
    <x v="27"/>
    <x v="153"/>
    <s v="TRC"/>
    <n v="10.618134"/>
    <n v="9.6948179999999997"/>
    <n v="9.2331599999999998"/>
  </r>
  <r>
    <s v="None"/>
    <x v="27"/>
    <x v="154"/>
    <s v="TRC"/>
    <n v="15"/>
    <n v="15"/>
    <n v="15"/>
  </r>
  <r>
    <s v="None"/>
    <x v="27"/>
    <x v="155"/>
    <s v="TRC"/>
    <n v="19.55"/>
    <n v="17.849999999999998"/>
    <n v="17"/>
  </r>
  <r>
    <s v="None"/>
    <x v="27"/>
    <x v="156"/>
    <s v="TRC"/>
    <n v="30"/>
    <n v="30"/>
    <n v="30"/>
  </r>
  <r>
    <s v="None"/>
    <x v="27"/>
    <x v="157"/>
    <s v="TRC"/>
    <n v="42.147207899999998"/>
    <n v="38.482233299999997"/>
    <n v="36.649746"/>
  </r>
  <r>
    <s v="None"/>
    <x v="27"/>
    <x v="158"/>
    <s v="TRC"/>
    <n v="2.5"/>
    <n v="2.5"/>
    <n v="2.5"/>
  </r>
  <r>
    <s v="None"/>
    <x v="27"/>
    <x v="159"/>
    <s v="TRC"/>
    <n v="4.8278024558000006"/>
    <n v="4.4079935466000002"/>
    <n v="4.198089092"/>
  </r>
  <r>
    <s v="None"/>
    <x v="27"/>
    <x v="160"/>
    <s v="TRC"/>
    <n v="4"/>
    <n v="3.5"/>
    <n v="3.5"/>
  </r>
  <r>
    <s v="None"/>
    <x v="27"/>
    <x v="161"/>
    <s v="TRC"/>
    <n v="8.974340523016"/>
    <n v="8.1939630862319994"/>
    <n v="7.80377436784"/>
  </r>
  <r>
    <s v="None"/>
    <x v="27"/>
    <x v="162"/>
    <s v="TRC"/>
    <n v="50"/>
    <n v="50"/>
    <n v="50"/>
  </r>
  <r>
    <s v="None"/>
    <x v="27"/>
    <x v="163"/>
    <s v="TRC"/>
    <n v="121.43310000000001"/>
    <n v="110.8737"/>
    <n v="105.59400000000001"/>
  </r>
  <r>
    <s v="None"/>
    <x v="27"/>
    <x v="164"/>
    <s v="TRC"/>
    <n v="30"/>
    <n v="30"/>
    <n v="30"/>
  </r>
  <r>
    <s v="None"/>
    <x v="27"/>
    <x v="165"/>
    <s v="TRC"/>
    <n v="0"/>
    <n v="0"/>
    <n v="0"/>
  </r>
  <r>
    <s v="None"/>
    <x v="27"/>
    <x v="166"/>
    <s v="TRC"/>
    <n v="0"/>
    <n v="0"/>
    <n v="0"/>
  </r>
  <r>
    <s v="None"/>
    <x v="27"/>
    <x v="167"/>
    <s v="TRC"/>
    <n v="0"/>
    <n v="0"/>
    <n v="0"/>
  </r>
  <r>
    <s v="None"/>
    <x v="27"/>
    <x v="168"/>
    <s v="TRC"/>
    <n v="0"/>
    <n v="0"/>
    <n v="0"/>
  </r>
  <r>
    <s v="None"/>
    <x v="27"/>
    <x v="169"/>
    <s v="TRC"/>
    <n v="0"/>
    <n v="0"/>
    <n v="0"/>
  </r>
  <r>
    <s v="None"/>
    <x v="27"/>
    <x v="170"/>
    <s v="TRC"/>
    <n v="0"/>
    <n v="0"/>
    <n v="0"/>
  </r>
  <r>
    <s v="None"/>
    <x v="27"/>
    <x v="171"/>
    <s v="TRC"/>
    <n v="300"/>
    <n v="300"/>
    <n v="300"/>
  </r>
  <r>
    <s v="None"/>
    <x v="27"/>
    <x v="172"/>
    <s v="TRC"/>
    <n v="40"/>
    <n v="40"/>
    <n v="40"/>
  </r>
  <r>
    <s v="None"/>
    <x v="27"/>
    <x v="173"/>
    <s v="TRC"/>
    <n v="85"/>
    <n v="85"/>
    <n v="85"/>
  </r>
  <r>
    <s v="None"/>
    <x v="27"/>
    <x v="174"/>
    <s v="TRC"/>
    <n v="3000"/>
    <n v="3000"/>
    <n v="3000"/>
  </r>
  <r>
    <s v="None"/>
    <x v="27"/>
    <x v="175"/>
    <s v="TRC"/>
    <n v="3999.8999999999996"/>
    <n v="3999.8999999999996"/>
    <n v="3999.8999999999996"/>
  </r>
  <r>
    <s v="None"/>
    <x v="27"/>
    <x v="176"/>
    <s v="TRC"/>
    <n v="1500"/>
    <n v="1500"/>
    <n v="1500"/>
  </r>
  <r>
    <s v="None"/>
    <x v="27"/>
    <x v="177"/>
    <s v="TRC"/>
    <n v="67.733610040000002"/>
    <n v="68.772815020720003"/>
    <n v="69.830725691092965"/>
  </r>
  <r>
    <s v="None"/>
    <x v="27"/>
    <x v="178"/>
    <s v="TRC"/>
    <n v="67.733610040000002"/>
    <n v="68.772815020720003"/>
    <n v="69.830725691092965"/>
  </r>
  <r>
    <s v="None"/>
    <x v="27"/>
    <x v="179"/>
    <s v="TRC"/>
    <n v="5"/>
    <n v="5"/>
    <n v="5"/>
  </r>
  <r>
    <s v="None"/>
    <x v="27"/>
    <x v="180"/>
    <s v="TRC"/>
    <n v="200"/>
    <n v="200"/>
    <n v="200"/>
  </r>
  <r>
    <s v="None"/>
    <x v="27"/>
    <x v="181"/>
    <s v="TRC"/>
    <n v="200"/>
    <n v="200"/>
    <n v="200"/>
  </r>
  <r>
    <s v="None"/>
    <x v="27"/>
    <x v="182"/>
    <s v="TRC"/>
    <n v="1500"/>
    <n v="1500"/>
    <n v="1500"/>
  </r>
  <r>
    <s v="None"/>
    <x v="27"/>
    <x v="183"/>
    <s v="TRC"/>
    <n v="8222.2791307158641"/>
    <n v="8770.4310727635893"/>
    <n v="9044.507043787451"/>
  </r>
  <r>
    <s v="None"/>
    <x v="27"/>
    <x v="184"/>
    <s v="TRC"/>
    <n v="1100"/>
    <n v="1100"/>
    <n v="1100"/>
  </r>
  <r>
    <s v="None"/>
    <x v="27"/>
    <x v="185"/>
    <s v="TRC"/>
    <n v="5643.360878965228"/>
    <n v="6019.5849375629105"/>
    <n v="6207.6969668617512"/>
  </r>
  <r>
    <s v="None"/>
    <x v="27"/>
    <x v="186"/>
    <s v="TRC"/>
    <n v="1000"/>
    <n v="1000"/>
    <n v="1000"/>
  </r>
  <r>
    <s v="None"/>
    <x v="27"/>
    <x v="187"/>
    <s v="TRC"/>
    <n v="32.630550000000007"/>
    <n v="32.630550000000007"/>
    <n v="32.630550000000007"/>
  </r>
  <r>
    <s v="None"/>
    <x v="27"/>
    <x v="188"/>
    <s v="TRC"/>
    <n v="50"/>
    <n v="50"/>
    <n v="50"/>
  </r>
  <r>
    <s v="None"/>
    <x v="27"/>
    <x v="189"/>
    <s v="TRC"/>
    <n v="95"/>
    <n v="95"/>
    <n v="95"/>
  </r>
  <r>
    <s v="None"/>
    <x v="27"/>
    <x v="190"/>
    <s v="TRC"/>
    <n v="160"/>
    <n v="160"/>
    <n v="160"/>
  </r>
  <r>
    <s v="None"/>
    <x v="27"/>
    <x v="191"/>
    <s v="TRC"/>
    <n v="50"/>
    <n v="50"/>
    <n v="50"/>
  </r>
  <r>
    <s v="None"/>
    <x v="27"/>
    <x v="192"/>
    <s v="TRC"/>
    <n v="111.2694"/>
    <n v="101.59379999999999"/>
    <n v="96.756"/>
  </r>
  <r>
    <s v="None"/>
    <x v="27"/>
    <x v="193"/>
    <s v="TRC"/>
    <n v="60"/>
    <n v="60"/>
    <n v="60"/>
  </r>
  <r>
    <s v="None"/>
    <x v="27"/>
    <x v="194"/>
    <s v="TRC"/>
    <n v="99.75"/>
    <n v="91.076086956521721"/>
    <n v="86.739130434782595"/>
  </r>
  <r>
    <s v="None"/>
    <x v="27"/>
    <x v="195"/>
    <s v="TRC"/>
    <n v="10"/>
    <n v="10"/>
    <n v="10"/>
  </r>
  <r>
    <s v="None"/>
    <x v="27"/>
    <x v="196"/>
    <s v="TRC"/>
    <n v="3500"/>
    <n v="3500"/>
    <n v="3500"/>
  </r>
  <r>
    <s v="None"/>
    <x v="27"/>
    <x v="197"/>
    <s v="TRC"/>
    <n v="5475"/>
    <n v="5840"/>
    <n v="6022.5"/>
  </r>
  <r>
    <s v="None"/>
    <x v="27"/>
    <x v="198"/>
    <s v="TRC"/>
    <n v="5"/>
    <n v="5"/>
    <n v="5"/>
  </r>
  <r>
    <s v="None"/>
    <x v="27"/>
    <x v="199"/>
    <s v="TRC"/>
    <n v="2000"/>
    <n v="2000"/>
    <n v="2000"/>
  </r>
  <r>
    <s v="None"/>
    <x v="27"/>
    <x v="200"/>
    <s v="TRC"/>
    <n v="600"/>
    <n v="600"/>
    <n v="600"/>
  </r>
  <r>
    <s v="None"/>
    <x v="27"/>
    <x v="201"/>
    <s v="TRC"/>
    <n v="54.516699999999993"/>
    <n v="51.099999999999994"/>
    <n v="48.666666666666664"/>
  </r>
  <r>
    <s v="None"/>
    <x v="27"/>
    <x v="202"/>
    <s v="TRC"/>
    <n v="3500"/>
    <n v="3500"/>
    <n v="3500"/>
  </r>
  <r>
    <s v="None"/>
    <x v="27"/>
    <x v="203"/>
    <s v="TRC"/>
    <n v="1000"/>
    <n v="1000"/>
    <n v="1000"/>
  </r>
  <r>
    <s v="None"/>
    <x v="27"/>
    <x v="204"/>
    <s v="TRC"/>
    <n v="0"/>
    <n v="0"/>
    <n v="0"/>
  </r>
  <r>
    <s v="None"/>
    <x v="27"/>
    <x v="205"/>
    <s v="TRC"/>
    <n v="0"/>
    <n v="0"/>
    <n v="0"/>
  </r>
  <r>
    <s v="None"/>
    <x v="27"/>
    <x v="206"/>
    <s v="TRC"/>
    <n v="160"/>
    <n v="120"/>
    <n v="120"/>
  </r>
  <r>
    <s v="None"/>
    <x v="27"/>
    <x v="207"/>
    <s v="TRC"/>
    <n v="83.950000000000017"/>
    <n v="76.650000000000006"/>
    <n v="73.000000000000014"/>
  </r>
  <r>
    <s v="None"/>
    <x v="27"/>
    <x v="208"/>
    <s v="TRC"/>
    <n v="16.79"/>
    <n v="15.329999999999997"/>
    <n v="14.599999999999998"/>
  </r>
  <r>
    <s v="None"/>
    <x v="27"/>
    <x v="209"/>
    <s v="TRC"/>
    <n v="250"/>
    <n v="200"/>
    <n v="200"/>
  </r>
  <r>
    <s v="None"/>
    <x v="27"/>
    <x v="210"/>
    <s v="TRC"/>
    <n v="22.666499999999999"/>
    <n v="20.695499999999999"/>
    <n v="19.71"/>
  </r>
  <r>
    <s v="None"/>
    <x v="27"/>
    <x v="211"/>
    <s v="TRC"/>
    <n v="75"/>
    <n v="75"/>
    <n v="75"/>
  </r>
  <r>
    <s v="None"/>
    <x v="27"/>
    <x v="212"/>
    <s v="TRC"/>
    <n v="75.555000000000007"/>
    <n v="68.984999999999999"/>
    <n v="65.7"/>
  </r>
  <r>
    <s v="None"/>
    <x v="27"/>
    <x v="213"/>
    <s v="TRC"/>
    <n v="500"/>
    <n v="500"/>
    <n v="500"/>
  </r>
  <r>
    <s v="None"/>
    <x v="27"/>
    <x v="214"/>
    <s v="TRC"/>
    <n v="5"/>
    <n v="5"/>
    <n v="5"/>
  </r>
  <r>
    <s v="None"/>
    <x v="27"/>
    <x v="215"/>
    <s v="TRC"/>
    <n v="100"/>
    <n v="80"/>
    <n v="80"/>
  </r>
  <r>
    <s v="None"/>
    <x v="27"/>
    <x v="216"/>
    <s v="TRC"/>
    <n v="118.67310000000001"/>
    <n v="108.3537"/>
    <n v="103.19400000000002"/>
  </r>
  <r>
    <s v="None"/>
    <x v="27"/>
    <x v="217"/>
    <s v="TRC"/>
    <n v="250"/>
    <n v="220"/>
    <n v="220"/>
  </r>
  <r>
    <s v="None"/>
    <x v="27"/>
    <x v="218"/>
    <s v="TRC"/>
    <n v="276.90390000000002"/>
    <n v="252.8253"/>
    <n v="240.78600000000003"/>
  </r>
  <r>
    <s v="None"/>
    <x v="27"/>
    <x v="219"/>
    <s v="TRC"/>
    <n v="450"/>
    <n v="450"/>
    <n v="400"/>
  </r>
  <r>
    <s v="None"/>
    <x v="27"/>
    <x v="220"/>
    <s v="TRC"/>
    <n v="9.3000000000000007"/>
    <n v="9.3000000000000007"/>
    <n v="9.3000000000000007"/>
  </r>
  <r>
    <s v="None"/>
    <x v="27"/>
    <x v="221"/>
    <s v="TRC"/>
    <n v="0"/>
    <n v="0"/>
    <n v="0"/>
  </r>
  <r>
    <s v="None"/>
    <x v="27"/>
    <x v="222"/>
    <s v="TRC"/>
    <n v="200"/>
    <n v="200"/>
    <n v="200"/>
  </r>
  <r>
    <s v="None"/>
    <x v="27"/>
    <x v="223"/>
    <s v="TRC"/>
    <n v="5.4904499999999992"/>
    <n v="4.5753750000000002"/>
    <n v="3.6602999999999999"/>
  </r>
  <r>
    <s v="None"/>
    <x v="27"/>
    <x v="224"/>
    <s v="TRC"/>
    <n v="7.4088000000000003"/>
    <n v="6.1740000000000004"/>
    <n v="4.9392000000000005"/>
  </r>
  <r>
    <s v="None"/>
    <x v="27"/>
    <x v="225"/>
    <s v="TRC"/>
    <n v="60"/>
    <n v="60"/>
    <n v="60"/>
  </r>
  <r>
    <s v="None"/>
    <x v="27"/>
    <x v="226"/>
    <s v="TRC"/>
    <n v="85.965030000000013"/>
    <n v="78.489810000000006"/>
    <n v="74.752200000000002"/>
  </r>
  <r>
    <s v="None"/>
    <x v="27"/>
    <x v="227"/>
    <s v="TRC"/>
    <n v="0"/>
    <n v="0"/>
    <n v="0"/>
  </r>
  <r>
    <s v="None"/>
    <x v="27"/>
    <x v="228"/>
    <s v="TRC"/>
    <n v="0"/>
    <n v="0"/>
    <n v="0"/>
  </r>
  <r>
    <s v="None"/>
    <x v="27"/>
    <x v="229"/>
    <s v="TRC"/>
    <n v="145.45685684"/>
    <n v="147.53508026311999"/>
    <n v="149.65071170785615"/>
  </r>
  <r>
    <s v="None"/>
    <x v="27"/>
    <x v="230"/>
    <s v="TRC"/>
    <n v="240"/>
    <n v="240"/>
    <n v="240"/>
  </r>
  <r>
    <s v="None"/>
    <x v="27"/>
    <x v="231"/>
    <s v="TRC"/>
    <n v="50"/>
    <n v="50"/>
    <n v="50"/>
  </r>
  <r>
    <s v="None"/>
    <x v="27"/>
    <x v="232"/>
    <s v="TRC"/>
    <n v="1500"/>
    <n v="1500"/>
    <n v="1500"/>
  </r>
  <r>
    <s v="None"/>
    <x v="27"/>
    <x v="233"/>
    <s v="TRC"/>
    <n v="2000"/>
    <n v="2000"/>
    <n v="2000"/>
  </r>
  <r>
    <s v="None"/>
    <x v="27"/>
    <x v="234"/>
    <s v="TRC"/>
    <n v="750"/>
    <n v="750"/>
    <n v="750"/>
  </r>
  <r>
    <s v="None"/>
    <x v="27"/>
    <x v="235"/>
    <s v="TRC"/>
    <n v="1000"/>
    <n v="1000"/>
    <n v="1000"/>
  </r>
  <r>
    <s v="None"/>
    <x v="27"/>
    <x v="236"/>
    <s v="TRC"/>
    <n v="40"/>
    <n v="40"/>
    <n v="40"/>
  </r>
  <r>
    <s v="None"/>
    <x v="27"/>
    <x v="237"/>
    <s v="TRC"/>
    <n v="400"/>
    <n v="400"/>
    <n v="400"/>
  </r>
  <r>
    <s v="None"/>
    <x v="27"/>
    <x v="238"/>
    <s v="TRC"/>
    <n v="800"/>
    <n v="800"/>
    <n v="800"/>
  </r>
  <r>
    <s v="None"/>
    <x v="27"/>
    <x v="239"/>
    <s v="TRC"/>
    <n v="1000"/>
    <n v="1000"/>
    <n v="1000"/>
  </r>
  <r>
    <s v="None"/>
    <x v="27"/>
    <x v="240"/>
    <s v="TRC"/>
    <n v="1000"/>
    <n v="1000"/>
    <n v="1000"/>
  </r>
  <r>
    <s v="None"/>
    <x v="27"/>
    <x v="241"/>
    <s v="TRC"/>
    <n v="800"/>
    <n v="800"/>
    <n v="800"/>
  </r>
  <r>
    <s v="None"/>
    <x v="27"/>
    <x v="242"/>
    <s v="TRC"/>
    <n v="60"/>
    <n v="60"/>
    <n v="60"/>
  </r>
  <r>
    <s v="None"/>
    <x v="27"/>
    <x v="243"/>
    <s v="TRC"/>
    <n v="1500"/>
    <n v="1500"/>
    <n v="1500"/>
  </r>
  <r>
    <s v="None"/>
    <x v="27"/>
    <x v="244"/>
    <s v="TRC"/>
    <n v="1999.9499999999998"/>
    <n v="1999.9499999999998"/>
    <n v="1999.9499999999998"/>
  </r>
  <r>
    <s v="None"/>
    <x v="27"/>
    <x v="245"/>
    <s v="TRC"/>
    <n v="10"/>
    <n v="10"/>
    <n v="10"/>
  </r>
  <r>
    <s v="None"/>
    <x v="27"/>
    <x v="246"/>
    <s v="TRC"/>
    <n v="0"/>
    <n v="0"/>
    <n v="0"/>
  </r>
  <r>
    <s v="None"/>
    <x v="27"/>
    <x v="247"/>
    <s v="TRC"/>
    <n v="0"/>
    <n v="0"/>
    <n v="0"/>
  </r>
  <r>
    <s v="None"/>
    <x v="27"/>
    <x v="248"/>
    <s v="TRC"/>
    <n v="300"/>
    <n v="300"/>
    <n v="300"/>
  </r>
  <r>
    <s v="None"/>
    <x v="27"/>
    <x v="249"/>
    <s v="TRC"/>
    <n v="800"/>
    <n v="800"/>
    <n v="800"/>
  </r>
  <r>
    <s v="None"/>
    <x v="27"/>
    <x v="250"/>
    <s v="TRC"/>
    <n v="1502.2827607945324"/>
    <n v="1502.2827607945324"/>
    <n v="1502.2827607945324"/>
  </r>
  <r>
    <s v="None"/>
    <x v="27"/>
    <x v="251"/>
    <s v="TRC"/>
    <n v="300"/>
    <n v="300"/>
    <n v="300"/>
  </r>
  <r>
    <s v="None"/>
    <x v="27"/>
    <x v="252"/>
    <s v="TRC"/>
    <n v="556.19999999999993"/>
    <n v="593.28"/>
    <n v="611.82000000000005"/>
  </r>
  <r>
    <s v="None"/>
    <x v="27"/>
    <x v="253"/>
    <s v="TRC"/>
    <n v="140"/>
    <n v="140"/>
    <n v="140"/>
  </r>
  <r>
    <s v="None"/>
    <x v="27"/>
    <x v="254"/>
    <s v="TRC"/>
    <n v="195.9"/>
    <n v="208.96"/>
    <n v="215.49"/>
  </r>
  <r>
    <s v="None"/>
    <x v="27"/>
    <x v="255"/>
    <s v="TRC"/>
    <n v="500"/>
    <n v="500"/>
    <n v="500"/>
  </r>
  <r>
    <s v="None"/>
    <x v="27"/>
    <x v="256"/>
    <s v="TRC"/>
    <n v="937.8"/>
    <n v="1000.32"/>
    <n v="1031.5800000000002"/>
  </r>
  <r>
    <s v="None"/>
    <x v="27"/>
    <x v="257"/>
    <s v="TRC"/>
    <n v="115000"/>
    <n v="115000"/>
    <n v="115000"/>
  </r>
  <r>
    <s v="None"/>
    <x v="27"/>
    <x v="258"/>
    <s v="TRC"/>
    <n v="48"/>
    <n v="48"/>
    <n v="48"/>
  </r>
  <r>
    <s v="None"/>
    <x v="27"/>
    <x v="259"/>
    <s v="TRC"/>
    <n v="87.583522727272708"/>
    <n v="93.422424242424228"/>
    <n v="96.341875000000002"/>
  </r>
  <r>
    <s v="None"/>
    <x v="27"/>
    <x v="260"/>
    <s v="TRC"/>
    <n v="15"/>
    <n v="15"/>
    <n v="15"/>
  </r>
  <r>
    <s v="None"/>
    <x v="27"/>
    <x v="261"/>
    <s v="TRC"/>
    <n v="321"/>
    <n v="321"/>
    <n v="321"/>
  </r>
  <r>
    <s v="None"/>
    <x v="27"/>
    <x v="262"/>
    <s v="TRC"/>
    <n v="500"/>
    <n v="500"/>
    <n v="500"/>
  </r>
  <r>
    <s v="None"/>
    <x v="27"/>
    <x v="263"/>
    <s v="TRC"/>
    <n v="200"/>
    <n v="200"/>
    <n v="200"/>
  </r>
  <r>
    <s v="None"/>
    <x v="27"/>
    <x v="264"/>
    <s v="TRC"/>
    <n v="2500"/>
    <n v="2500"/>
    <n v="2500"/>
  </r>
  <r>
    <s v="None"/>
    <x v="27"/>
    <x v="265"/>
    <s v="TRC"/>
    <n v="5963.72"/>
    <n v="5963.72"/>
    <n v="5963.72"/>
  </r>
  <r>
    <s v="None"/>
    <x v="27"/>
    <x v="266"/>
    <s v="TRC"/>
    <n v="65"/>
    <n v="65"/>
    <n v="65"/>
  </r>
  <r>
    <s v="None"/>
    <x v="27"/>
    <x v="267"/>
    <s v="TRC"/>
    <n v="1200"/>
    <n v="1200"/>
    <n v="1200"/>
  </r>
  <r>
    <s v="None"/>
    <x v="27"/>
    <x v="268"/>
    <s v="TRC"/>
    <n v="1600"/>
    <n v="1600"/>
    <n v="1600"/>
  </r>
  <r>
    <s v="None"/>
    <x v="27"/>
    <x v="269"/>
    <s v="TRC"/>
    <n v="3500"/>
    <n v="3500"/>
    <n v="3500"/>
  </r>
  <r>
    <s v="None"/>
    <x v="27"/>
    <x v="270"/>
    <s v="TRC"/>
    <n v="7000"/>
    <n v="7000"/>
    <n v="7000"/>
  </r>
  <r>
    <s v="None"/>
    <x v="27"/>
    <x v="271"/>
    <s v="TRC"/>
    <n v="3000"/>
    <n v="3000"/>
    <n v="3000"/>
  </r>
  <r>
    <s v="None"/>
    <x v="27"/>
    <x v="272"/>
    <s v="TRC"/>
    <n v="3000"/>
    <n v="3000"/>
    <n v="3000"/>
  </r>
  <r>
    <s v="None"/>
    <x v="27"/>
    <x v="273"/>
    <s v="TRC"/>
    <n v="15000"/>
    <n v="15000"/>
    <n v="15000"/>
  </r>
  <r>
    <s v="None"/>
    <x v="27"/>
    <x v="274"/>
    <s v="TRC"/>
    <n v="750"/>
    <n v="750"/>
    <n v="750"/>
  </r>
  <r>
    <s v="None"/>
    <x v="27"/>
    <x v="275"/>
    <s v="TRC"/>
    <n v="2000"/>
    <n v="2000"/>
    <n v="2000"/>
  </r>
  <r>
    <s v="None"/>
    <x v="27"/>
    <x v="276"/>
    <s v="TRC"/>
    <n v="500"/>
    <n v="500"/>
    <n v="500"/>
  </r>
  <r>
    <s v="None"/>
    <x v="27"/>
    <x v="277"/>
    <s v="TRC"/>
    <n v="763.8"/>
    <n v="814.72"/>
    <n v="840.18000000000006"/>
  </r>
  <r>
    <s v="None"/>
    <x v="27"/>
    <x v="278"/>
    <s v="TRC"/>
    <n v="1800"/>
    <n v="1800"/>
    <n v="1800"/>
  </r>
  <r>
    <s v="None"/>
    <x v="27"/>
    <x v="279"/>
    <s v="TRC"/>
    <n v="2678.223"/>
    <n v="2856.7712000000001"/>
    <n v="2946.0453000000002"/>
  </r>
  <r>
    <s v="None"/>
    <x v="27"/>
    <x v="280"/>
    <s v="TRC"/>
    <n v="15"/>
    <n v="15"/>
    <n v="15"/>
  </r>
  <r>
    <s v="None"/>
    <x v="27"/>
    <x v="281"/>
    <s v="TRC"/>
    <n v="42.3108"/>
    <n v="38.631599999999999"/>
    <n v="36.792000000000002"/>
  </r>
  <r>
    <s v="None"/>
    <x v="27"/>
    <x v="282"/>
    <s v="TRC"/>
    <n v="40"/>
    <n v="40"/>
    <n v="40"/>
  </r>
  <r>
    <s v="None"/>
    <x v="27"/>
    <x v="283"/>
    <s v="TRC"/>
    <n v="45.332999999999998"/>
    <n v="41.390999999999998"/>
    <n v="39.42"/>
  </r>
  <r>
    <s v="None"/>
    <x v="27"/>
    <x v="284"/>
    <s v="TRC"/>
    <n v="10"/>
    <n v="10"/>
    <n v="10"/>
  </r>
  <r>
    <s v="None"/>
    <x v="27"/>
    <x v="285"/>
    <s v="TRC"/>
    <n v="20"/>
    <n v="20"/>
    <n v="20"/>
  </r>
  <r>
    <s v="None"/>
    <x v="27"/>
    <x v="286"/>
    <s v="TRC"/>
    <n v="500"/>
    <n v="500"/>
    <n v="500"/>
  </r>
  <r>
    <s v="None"/>
    <x v="27"/>
    <x v="287"/>
    <s v="TRC"/>
    <n v="2500"/>
    <n v="2500"/>
    <n v="2500"/>
  </r>
  <r>
    <s v="None"/>
    <x v="27"/>
    <x v="288"/>
    <s v="TRC"/>
    <n v="5550"/>
    <n v="5550"/>
    <n v="5550"/>
  </r>
  <r>
    <s v="None"/>
    <x v="27"/>
    <x v="289"/>
    <s v="TRC"/>
    <n v="7650"/>
    <n v="7650"/>
    <n v="7650"/>
  </r>
  <r>
    <s v="None"/>
    <x v="27"/>
    <x v="290"/>
    <s v="TRC"/>
    <n v="1888.3393846635113"/>
    <n v="1888.3393846635113"/>
    <n v="1888.3393846635113"/>
  </r>
  <r>
    <s v="None"/>
    <x v="27"/>
    <x v="291"/>
    <s v="TRC"/>
    <n v="0"/>
    <n v="0"/>
    <n v="0"/>
  </r>
  <r>
    <s v="None"/>
    <x v="27"/>
    <x v="292"/>
    <s v="TRC"/>
    <n v="3500"/>
    <n v="3500"/>
    <n v="3500"/>
  </r>
  <r>
    <s v="None"/>
    <x v="27"/>
    <x v="293"/>
    <s v="TRC"/>
    <n v="1000"/>
    <n v="1000"/>
    <n v="1000"/>
  </r>
  <r>
    <s v="None"/>
    <x v="27"/>
    <x v="294"/>
    <s v="TRC"/>
    <n v="347.13000000000005"/>
    <n v="370.27200000000005"/>
    <n v="381.84300000000007"/>
  </r>
  <r>
    <s v="None"/>
    <x v="28"/>
    <x v="0"/>
    <s v="TRC"/>
    <n v="506.73"/>
    <n v="506.73"/>
    <n v="506.73"/>
  </r>
  <r>
    <s v="None"/>
    <x v="28"/>
    <x v="1"/>
    <s v="TRC"/>
    <n v="0"/>
    <n v="0"/>
    <n v="0"/>
  </r>
  <r>
    <s v="None"/>
    <x v="28"/>
    <x v="2"/>
    <s v="TRC"/>
    <n v="0"/>
    <n v="0"/>
    <n v="0"/>
  </r>
  <r>
    <s v="None"/>
    <x v="28"/>
    <x v="3"/>
    <s v="TRC"/>
    <n v="0"/>
    <n v="0"/>
    <n v="0"/>
  </r>
  <r>
    <s v="None"/>
    <x v="28"/>
    <x v="4"/>
    <s v="TRC"/>
    <n v="0"/>
    <n v="0"/>
    <n v="0"/>
  </r>
  <r>
    <s v="None"/>
    <x v="28"/>
    <x v="5"/>
    <s v="TRC"/>
    <n v="0"/>
    <n v="0"/>
    <n v="0"/>
  </r>
  <r>
    <s v="None"/>
    <x v="28"/>
    <x v="6"/>
    <s v="TRC"/>
    <n v="0"/>
    <n v="0"/>
    <n v="0"/>
  </r>
  <r>
    <s v="None"/>
    <x v="28"/>
    <x v="7"/>
    <s v="TRC"/>
    <n v="0"/>
    <n v="0"/>
    <n v="0"/>
  </r>
  <r>
    <s v="None"/>
    <x v="28"/>
    <x v="8"/>
    <s v="TRC"/>
    <n v="0"/>
    <n v="0"/>
    <n v="0"/>
  </r>
  <r>
    <s v="None"/>
    <x v="28"/>
    <x v="9"/>
    <s v="TRC"/>
    <n v="0"/>
    <n v="0"/>
    <n v="0"/>
  </r>
  <r>
    <s v="None"/>
    <x v="28"/>
    <x v="10"/>
    <s v="TRC"/>
    <n v="0"/>
    <n v="0"/>
    <n v="0"/>
  </r>
  <r>
    <s v="None"/>
    <x v="28"/>
    <x v="11"/>
    <s v="TRC"/>
    <n v="0"/>
    <n v="0"/>
    <n v="0"/>
  </r>
  <r>
    <s v="None"/>
    <x v="28"/>
    <x v="12"/>
    <s v="TRC"/>
    <n v="0"/>
    <n v="0"/>
    <n v="0"/>
  </r>
  <r>
    <s v="None"/>
    <x v="28"/>
    <x v="13"/>
    <s v="TRC"/>
    <n v="0"/>
    <n v="0"/>
    <n v="0"/>
  </r>
  <r>
    <s v="None"/>
    <x v="28"/>
    <x v="14"/>
    <s v="TRC"/>
    <n v="0"/>
    <n v="0"/>
    <n v="0"/>
  </r>
  <r>
    <s v="None"/>
    <x v="28"/>
    <x v="15"/>
    <s v="TRC"/>
    <n v="0"/>
    <n v="0"/>
    <n v="0"/>
  </r>
  <r>
    <s v="None"/>
    <x v="28"/>
    <x v="16"/>
    <s v="TRC"/>
    <n v="0"/>
    <n v="0"/>
    <n v="0"/>
  </r>
  <r>
    <s v="None"/>
    <x v="28"/>
    <x v="17"/>
    <s v="TRC"/>
    <n v="0"/>
    <n v="0"/>
    <n v="0"/>
  </r>
  <r>
    <s v="None"/>
    <x v="28"/>
    <x v="18"/>
    <s v="TRC"/>
    <n v="0"/>
    <n v="0"/>
    <n v="0"/>
  </r>
  <r>
    <s v="None"/>
    <x v="28"/>
    <x v="19"/>
    <s v="TRC"/>
    <n v="0"/>
    <n v="0"/>
    <n v="0"/>
  </r>
  <r>
    <s v="None"/>
    <x v="28"/>
    <x v="20"/>
    <s v="TRC"/>
    <n v="0"/>
    <n v="0"/>
    <n v="0"/>
  </r>
  <r>
    <s v="None"/>
    <x v="28"/>
    <x v="21"/>
    <s v="TRC"/>
    <n v="0"/>
    <n v="0"/>
    <n v="0"/>
  </r>
  <r>
    <s v="None"/>
    <x v="28"/>
    <x v="22"/>
    <s v="TRC"/>
    <n v="0"/>
    <n v="0"/>
    <n v="0"/>
  </r>
  <r>
    <s v="None"/>
    <x v="28"/>
    <x v="23"/>
    <s v="TRC"/>
    <n v="0"/>
    <n v="0"/>
    <n v="0"/>
  </r>
  <r>
    <s v="None"/>
    <x v="28"/>
    <x v="24"/>
    <s v="TRC"/>
    <n v="0"/>
    <n v="0"/>
    <n v="0"/>
  </r>
  <r>
    <s v="None"/>
    <x v="28"/>
    <x v="25"/>
    <s v="TRC"/>
    <n v="0"/>
    <n v="0"/>
    <n v="0"/>
  </r>
  <r>
    <s v="None"/>
    <x v="28"/>
    <x v="26"/>
    <s v="TRC"/>
    <n v="0"/>
    <n v="0"/>
    <n v="0"/>
  </r>
  <r>
    <s v="None"/>
    <x v="28"/>
    <x v="27"/>
    <s v="TRC"/>
    <n v="1572.6584999999998"/>
    <n v="1572.6584999999998"/>
    <n v="1572.6584999999998"/>
  </r>
  <r>
    <s v="None"/>
    <x v="28"/>
    <x v="28"/>
    <s v="TRC"/>
    <n v="58.52"/>
    <n v="58.52"/>
    <n v="58.52"/>
  </r>
  <r>
    <s v="None"/>
    <x v="28"/>
    <x v="29"/>
    <s v="TRC"/>
    <n v="24.15671244"/>
    <n v="24.15671244"/>
    <n v="24.15671244"/>
  </r>
  <r>
    <s v="None"/>
    <x v="28"/>
    <x v="30"/>
    <s v="TRC"/>
    <n v="11752"/>
    <n v="11752"/>
    <n v="11752"/>
  </r>
  <r>
    <s v="None"/>
    <x v="28"/>
    <x v="31"/>
    <s v="TRC"/>
    <n v="721.52500000000009"/>
    <n v="721.52500000000009"/>
    <n v="721.52500000000009"/>
  </r>
  <r>
    <s v="None"/>
    <x v="28"/>
    <x v="32"/>
    <s v="TRC"/>
    <n v="514.71"/>
    <n v="514.71"/>
    <n v="514.71"/>
  </r>
  <r>
    <s v="None"/>
    <x v="28"/>
    <x v="33"/>
    <s v="TRC"/>
    <n v="554.61"/>
    <n v="554.61"/>
    <n v="554.61"/>
  </r>
  <r>
    <s v="None"/>
    <x v="28"/>
    <x v="34"/>
    <s v="TRC"/>
    <n v="199.5"/>
    <n v="199.5"/>
    <n v="199.5"/>
  </r>
  <r>
    <s v="None"/>
    <x v="28"/>
    <x v="35"/>
    <s v="TRC"/>
    <n v="61.416067193676042"/>
    <n v="61.416067193676042"/>
    <n v="61.416067193676042"/>
  </r>
  <r>
    <s v="None"/>
    <x v="28"/>
    <x v="36"/>
    <s v="TRC"/>
    <n v="920"/>
    <n v="920"/>
    <n v="920"/>
  </r>
  <r>
    <s v="None"/>
    <x v="28"/>
    <x v="37"/>
    <s v="TRC"/>
    <n v="0"/>
    <n v="0"/>
    <n v="0"/>
  </r>
  <r>
    <s v="None"/>
    <x v="28"/>
    <x v="38"/>
    <s v="TRC"/>
    <n v="1070"/>
    <n v="1070"/>
    <n v="1070"/>
  </r>
  <r>
    <s v="None"/>
    <x v="28"/>
    <x v="39"/>
    <s v="TRC"/>
    <n v="0"/>
    <n v="0"/>
    <n v="0"/>
  </r>
  <r>
    <s v="None"/>
    <x v="28"/>
    <x v="40"/>
    <s v="TRC"/>
    <n v="6884.08"/>
    <n v="6884.08"/>
    <n v="6884.08"/>
  </r>
  <r>
    <s v="None"/>
    <x v="28"/>
    <x v="41"/>
    <s v="TRC"/>
    <n v="6884.08"/>
    <n v="6884.08"/>
    <n v="6884.08"/>
  </r>
  <r>
    <s v="None"/>
    <x v="28"/>
    <x v="42"/>
    <s v="TRC"/>
    <n v="13768.16"/>
    <n v="13768.16"/>
    <n v="13768.16"/>
  </r>
  <r>
    <s v="None"/>
    <x v="28"/>
    <x v="43"/>
    <s v="TRC"/>
    <n v="459665"/>
    <n v="459665"/>
    <n v="459665"/>
  </r>
  <r>
    <s v="None"/>
    <x v="28"/>
    <x v="44"/>
    <s v="TRC"/>
    <n v="612886.66669999994"/>
    <n v="612886.66669999994"/>
    <n v="612886.66669999994"/>
  </r>
  <r>
    <s v="None"/>
    <x v="28"/>
    <x v="45"/>
    <s v="TRC"/>
    <n v="563.25500000000011"/>
    <n v="563.25500000000011"/>
    <n v="563.25500000000011"/>
  </r>
  <r>
    <s v="None"/>
    <x v="28"/>
    <x v="46"/>
    <s v="TRC"/>
    <n v="1025.2305000000003"/>
    <n v="1025.2305000000003"/>
    <n v="1025.2305000000003"/>
  </r>
  <r>
    <s v="None"/>
    <x v="28"/>
    <x v="47"/>
    <s v="TRC"/>
    <n v="148.72059999999999"/>
    <n v="148.72059999999999"/>
    <n v="148.72059999999999"/>
  </r>
  <r>
    <s v="None"/>
    <x v="28"/>
    <x v="48"/>
    <s v="TRC"/>
    <n v="148.72059999999999"/>
    <n v="148.72059999999999"/>
    <n v="148.72059999999999"/>
  </r>
  <r>
    <s v="None"/>
    <x v="28"/>
    <x v="49"/>
    <s v="TRC"/>
    <n v="5.23"/>
    <n v="5.23"/>
    <n v="5.23"/>
  </r>
  <r>
    <s v="None"/>
    <x v="28"/>
    <x v="50"/>
    <s v="TRC"/>
    <n v="229.75567295597446"/>
    <n v="229.75567295597446"/>
    <n v="229.75567295597446"/>
  </r>
  <r>
    <s v="None"/>
    <x v="28"/>
    <x v="51"/>
    <s v="TRC"/>
    <n v="0"/>
    <n v="0"/>
    <n v="0"/>
  </r>
  <r>
    <s v="None"/>
    <x v="28"/>
    <x v="52"/>
    <s v="TRC"/>
    <n v="0"/>
    <n v="0"/>
    <n v="0"/>
  </r>
  <r>
    <s v="None"/>
    <x v="28"/>
    <x v="53"/>
    <s v="TRC"/>
    <n v="14.090553800408903"/>
    <n v="14.090553800408903"/>
    <n v="14.090553800408903"/>
  </r>
  <r>
    <s v="None"/>
    <x v="28"/>
    <x v="54"/>
    <s v="TRC"/>
    <n v="1050"/>
    <n v="1050"/>
    <n v="1050"/>
  </r>
  <r>
    <s v="None"/>
    <x v="28"/>
    <x v="55"/>
    <s v="TRC"/>
    <n v="1683.9262999999999"/>
    <n v="1683.9262999999999"/>
    <n v="1683.9262999999999"/>
  </r>
  <r>
    <s v="None"/>
    <x v="28"/>
    <x v="56"/>
    <s v="TRC"/>
    <n v="256.69"/>
    <n v="256.69"/>
    <n v="256.69"/>
  </r>
  <r>
    <s v="None"/>
    <x v="28"/>
    <x v="57"/>
    <s v="TRC"/>
    <n v="65.755200000000016"/>
    <n v="65.755200000000016"/>
    <n v="65.755200000000016"/>
  </r>
  <r>
    <s v="None"/>
    <x v="28"/>
    <x v="58"/>
    <s v="TRC"/>
    <n v="164.38800000000003"/>
    <n v="164.38800000000003"/>
    <n v="164.38800000000003"/>
  </r>
  <r>
    <s v="None"/>
    <x v="28"/>
    <x v="59"/>
    <s v="TRC"/>
    <n v="43.836800000000004"/>
    <n v="43.836800000000004"/>
    <n v="43.836800000000004"/>
  </r>
  <r>
    <s v="None"/>
    <x v="28"/>
    <x v="60"/>
    <s v="TRC"/>
    <n v="0"/>
    <n v="0"/>
    <n v="0"/>
  </r>
  <r>
    <s v="None"/>
    <x v="28"/>
    <x v="61"/>
    <s v="TRC"/>
    <n v="900"/>
    <n v="900"/>
    <n v="900"/>
  </r>
  <r>
    <s v="None"/>
    <x v="28"/>
    <x v="62"/>
    <s v="TRC"/>
    <n v="900"/>
    <n v="900"/>
    <n v="900"/>
  </r>
  <r>
    <s v="None"/>
    <x v="28"/>
    <x v="63"/>
    <s v="TRC"/>
    <n v="1264.8300000000002"/>
    <n v="1264.8300000000002"/>
    <n v="1264.8300000000002"/>
  </r>
  <r>
    <s v="None"/>
    <x v="28"/>
    <x v="64"/>
    <s v="TRC"/>
    <n v="178.7653"/>
    <n v="178.7653"/>
    <n v="178.7653"/>
  </r>
  <r>
    <s v="None"/>
    <x v="28"/>
    <x v="65"/>
    <s v="TRC"/>
    <n v="367.41250000000002"/>
    <n v="367.41250000000002"/>
    <n v="367.41250000000002"/>
  </r>
  <r>
    <s v="None"/>
    <x v="28"/>
    <x v="66"/>
    <s v="TRC"/>
    <n v="313.76117939376894"/>
    <n v="313.76117939376894"/>
    <n v="313.76117939376894"/>
  </r>
  <r>
    <s v="None"/>
    <x v="28"/>
    <x v="67"/>
    <s v="TRC"/>
    <n v="269.76894444703072"/>
    <n v="269.76894444703072"/>
    <n v="269.76894444703072"/>
  </r>
  <r>
    <s v="None"/>
    <x v="28"/>
    <x v="68"/>
    <s v="TRC"/>
    <n v="26"/>
    <n v="26"/>
    <n v="26"/>
  </r>
  <r>
    <s v="None"/>
    <x v="28"/>
    <x v="69"/>
    <s v="TRC"/>
    <n v="2106.7200000000003"/>
    <n v="2106.7200000000003"/>
    <n v="2106.7200000000003"/>
  </r>
  <r>
    <s v="None"/>
    <x v="28"/>
    <x v="70"/>
    <s v="TRC"/>
    <n v="14838.810000000001"/>
    <n v="14838.810000000001"/>
    <n v="14838.810000000001"/>
  </r>
  <r>
    <s v="None"/>
    <x v="28"/>
    <x v="71"/>
    <s v="TRC"/>
    <n v="1339.3100000000002"/>
    <n v="1339.3100000000002"/>
    <n v="1339.3100000000002"/>
  </r>
  <r>
    <s v="None"/>
    <x v="28"/>
    <x v="72"/>
    <s v="TRC"/>
    <n v="5784.17"/>
    <n v="5784.17"/>
    <n v="5784.17"/>
  </r>
  <r>
    <s v="None"/>
    <x v="28"/>
    <x v="73"/>
    <s v="TRC"/>
    <n v="2578.471"/>
    <n v="2578.471"/>
    <n v="2578.471"/>
  </r>
  <r>
    <s v="None"/>
    <x v="28"/>
    <x v="74"/>
    <s v="TRC"/>
    <n v="4093.7400000000002"/>
    <n v="4093.7400000000002"/>
    <n v="4093.7400000000002"/>
  </r>
  <r>
    <s v="None"/>
    <x v="28"/>
    <x v="75"/>
    <s v="TRC"/>
    <n v="2834.23"/>
    <n v="2834.23"/>
    <n v="2834.23"/>
  </r>
  <r>
    <s v="None"/>
    <x v="28"/>
    <x v="76"/>
    <s v="TRC"/>
    <n v="11485.880000000001"/>
    <n v="11485.880000000001"/>
    <n v="11485.880000000001"/>
  </r>
  <r>
    <s v="None"/>
    <x v="28"/>
    <x v="77"/>
    <s v="TRC"/>
    <n v="1859.3400000000001"/>
    <n v="1859.3400000000001"/>
    <n v="1859.3400000000001"/>
  </r>
  <r>
    <s v="None"/>
    <x v="28"/>
    <x v="78"/>
    <s v="TRC"/>
    <n v="140000"/>
    <n v="140000"/>
    <n v="140000"/>
  </r>
  <r>
    <s v="None"/>
    <x v="28"/>
    <x v="79"/>
    <s v="TRC"/>
    <n v="127.33333333333337"/>
    <n v="127.33333333333337"/>
    <n v="127.33333333333337"/>
  </r>
  <r>
    <s v="None"/>
    <x v="28"/>
    <x v="80"/>
    <s v="TRC"/>
    <n v="466.57729999999998"/>
    <n v="466.57729999999998"/>
    <n v="466.57729999999998"/>
  </r>
  <r>
    <s v="None"/>
    <x v="28"/>
    <x v="81"/>
    <s v="TRC"/>
    <n v="42500"/>
    <n v="42500"/>
    <n v="42500"/>
  </r>
  <r>
    <s v="None"/>
    <x v="28"/>
    <x v="82"/>
    <s v="TRC"/>
    <n v="252.70000000000002"/>
    <n v="252.70000000000002"/>
    <n v="252.70000000000002"/>
  </r>
  <r>
    <s v="None"/>
    <x v="28"/>
    <x v="83"/>
    <s v="TRC"/>
    <n v="1641.22"/>
    <n v="1641.22"/>
    <n v="1641.22"/>
  </r>
  <r>
    <s v="None"/>
    <x v="28"/>
    <x v="84"/>
    <s v="TRC"/>
    <n v="0"/>
    <n v="0"/>
    <n v="0"/>
  </r>
  <r>
    <s v="None"/>
    <x v="28"/>
    <x v="85"/>
    <s v="TRC"/>
    <n v="0"/>
    <n v="0"/>
    <n v="0"/>
  </r>
  <r>
    <s v="None"/>
    <x v="28"/>
    <x v="86"/>
    <s v="TRC"/>
    <n v="354.04599999999999"/>
    <n v="354.04599999999999"/>
    <n v="354.04599999999999"/>
  </r>
  <r>
    <s v="None"/>
    <x v="28"/>
    <x v="87"/>
    <s v="TRC"/>
    <n v="354.04599999999999"/>
    <n v="354.04599999999999"/>
    <n v="354.04599999999999"/>
  </r>
  <r>
    <s v="None"/>
    <x v="28"/>
    <x v="88"/>
    <s v="TRC"/>
    <n v="1797.0959999999998"/>
    <n v="1797.0959999999998"/>
    <n v="1797.0959999999998"/>
  </r>
  <r>
    <s v="None"/>
    <x v="28"/>
    <x v="89"/>
    <s v="TRC"/>
    <n v="1797.0959999999998"/>
    <n v="1797.0959999999998"/>
    <n v="1797.0959999999998"/>
  </r>
  <r>
    <s v="None"/>
    <x v="28"/>
    <x v="90"/>
    <s v="TRC"/>
    <n v="22.876000000000001"/>
    <n v="22.876000000000001"/>
    <n v="22.876000000000001"/>
  </r>
  <r>
    <s v="None"/>
    <x v="28"/>
    <x v="91"/>
    <s v="TRC"/>
    <n v="22.876000000000001"/>
    <n v="22.876000000000001"/>
    <n v="22.876000000000001"/>
  </r>
  <r>
    <s v="None"/>
    <x v="28"/>
    <x v="92"/>
    <s v="TRC"/>
    <n v="0"/>
    <n v="0"/>
    <n v="0"/>
  </r>
  <r>
    <s v="None"/>
    <x v="28"/>
    <x v="93"/>
    <s v="TRC"/>
    <n v="0"/>
    <n v="0"/>
    <n v="0"/>
  </r>
  <r>
    <s v="None"/>
    <x v="28"/>
    <x v="94"/>
    <s v="TRC"/>
    <n v="683.38200000000006"/>
    <n v="683.38200000000006"/>
    <n v="683.38200000000006"/>
  </r>
  <r>
    <s v="None"/>
    <x v="28"/>
    <x v="95"/>
    <s v="TRC"/>
    <n v="115.45685684"/>
    <n v="115.45685684"/>
    <n v="115.45685684"/>
  </r>
  <r>
    <s v="None"/>
    <x v="28"/>
    <x v="96"/>
    <s v="TRC"/>
    <n v="900.41700000000014"/>
    <n v="900.41700000000014"/>
    <n v="900.41700000000014"/>
  </r>
  <r>
    <s v="None"/>
    <x v="28"/>
    <x v="97"/>
    <s v="TRC"/>
    <n v="54.516699999999993"/>
    <n v="54.516699999999993"/>
    <n v="54.516699999999993"/>
  </r>
  <r>
    <s v="None"/>
    <x v="28"/>
    <x v="98"/>
    <s v="TRC"/>
    <n v="4.6100000000000003"/>
    <n v="4.6100000000000003"/>
    <n v="4.6100000000000003"/>
  </r>
  <r>
    <s v="None"/>
    <x v="28"/>
    <x v="99"/>
    <s v="TRC"/>
    <n v="0"/>
    <n v="0"/>
    <n v="0"/>
  </r>
  <r>
    <s v="None"/>
    <x v="28"/>
    <x v="100"/>
    <s v="TRC"/>
    <n v="0"/>
    <n v="0"/>
    <n v="0"/>
  </r>
  <r>
    <s v="None"/>
    <x v="28"/>
    <x v="101"/>
    <s v="TRC"/>
    <n v="0"/>
    <n v="0"/>
    <n v="0"/>
  </r>
  <r>
    <s v="None"/>
    <x v="28"/>
    <x v="102"/>
    <s v="TRC"/>
    <n v="11736.45"/>
    <n v="11736.45"/>
    <n v="11736.45"/>
  </r>
  <r>
    <s v="None"/>
    <x v="28"/>
    <x v="103"/>
    <s v="TRC"/>
    <n v="11736.45"/>
    <n v="11736.45"/>
    <n v="11736.45"/>
  </r>
  <r>
    <s v="None"/>
    <x v="28"/>
    <x v="104"/>
    <s v="TRC"/>
    <n v="20592"/>
    <n v="20592"/>
    <n v="20592"/>
  </r>
  <r>
    <s v="None"/>
    <x v="28"/>
    <x v="105"/>
    <s v="TRC"/>
    <n v="851.2"/>
    <n v="851.2"/>
    <n v="851.2"/>
  </r>
  <r>
    <s v="None"/>
    <x v="28"/>
    <x v="106"/>
    <s v="TRC"/>
    <n v="1095"/>
    <n v="1095"/>
    <n v="1095"/>
  </r>
  <r>
    <s v="None"/>
    <x v="28"/>
    <x v="107"/>
    <s v="TRC"/>
    <n v="1012.1300000000001"/>
    <n v="1012.1300000000001"/>
    <n v="1012.1300000000001"/>
  </r>
  <r>
    <s v="None"/>
    <x v="28"/>
    <x v="108"/>
    <s v="TRC"/>
    <n v="0"/>
    <n v="0"/>
    <n v="0"/>
  </r>
  <r>
    <s v="None"/>
    <x v="28"/>
    <x v="109"/>
    <s v="TRC"/>
    <n v="2806.3"/>
    <n v="2806.3"/>
    <n v="2806.3"/>
  </r>
  <r>
    <s v="None"/>
    <x v="28"/>
    <x v="110"/>
    <s v="TRC"/>
    <n v="2806.3"/>
    <n v="2806.3"/>
    <n v="2806.3"/>
  </r>
  <r>
    <s v="None"/>
    <x v="28"/>
    <x v="111"/>
    <s v="TRC"/>
    <n v="1012.1300000000001"/>
    <n v="1012.1300000000001"/>
    <n v="1012.1300000000001"/>
  </r>
  <r>
    <s v="None"/>
    <x v="28"/>
    <x v="112"/>
    <s v="TRC"/>
    <n v="4625.7400000000007"/>
    <n v="4625.7400000000007"/>
    <n v="4625.7400000000007"/>
  </r>
  <r>
    <s v="None"/>
    <x v="28"/>
    <x v="113"/>
    <s v="TRC"/>
    <n v="4625.7400000000007"/>
    <n v="4625.7400000000007"/>
    <n v="4625.7400000000007"/>
  </r>
  <r>
    <s v="None"/>
    <x v="28"/>
    <x v="114"/>
    <s v="TRC"/>
    <n v="24.284192634560803"/>
    <n v="24.284192634560803"/>
    <n v="24.284192634560803"/>
  </r>
  <r>
    <s v="None"/>
    <x v="28"/>
    <x v="115"/>
    <s v="TRC"/>
    <n v="222.11"/>
    <n v="222.11"/>
    <n v="222.11"/>
  </r>
  <r>
    <s v="None"/>
    <x v="28"/>
    <x v="116"/>
    <s v="TRC"/>
    <n v="222.11"/>
    <n v="222.11"/>
    <n v="222.11"/>
  </r>
  <r>
    <s v="None"/>
    <x v="28"/>
    <x v="117"/>
    <s v="TRC"/>
    <n v="343.14000000000004"/>
    <n v="343.14000000000004"/>
    <n v="343.14000000000004"/>
  </r>
  <r>
    <s v="None"/>
    <x v="28"/>
    <x v="118"/>
    <s v="TRC"/>
    <n v="3375.54"/>
    <n v="3375.54"/>
    <n v="3375.54"/>
  </r>
  <r>
    <s v="None"/>
    <x v="28"/>
    <x v="119"/>
    <s v="TRC"/>
    <n v="120.44480000000001"/>
    <n v="120.44480000000001"/>
    <n v="120.44480000000001"/>
  </r>
  <r>
    <s v="None"/>
    <x v="28"/>
    <x v="120"/>
    <s v="TRC"/>
    <n v="1008.1400000000001"/>
    <n v="1008.1400000000001"/>
    <n v="1008.1400000000001"/>
  </r>
  <r>
    <s v="None"/>
    <x v="28"/>
    <x v="121"/>
    <s v="TRC"/>
    <n v="4426.24"/>
    <n v="4426.24"/>
    <n v="4426.24"/>
  </r>
  <r>
    <s v="None"/>
    <x v="28"/>
    <x v="122"/>
    <s v="TRC"/>
    <n v="4426.24"/>
    <n v="4426.24"/>
    <n v="4426.24"/>
  </r>
  <r>
    <s v="None"/>
    <x v="28"/>
    <x v="123"/>
    <s v="TRC"/>
    <n v="0"/>
    <n v="0"/>
    <n v="0"/>
  </r>
  <r>
    <s v="None"/>
    <x v="28"/>
    <x v="124"/>
    <s v="TRC"/>
    <n v="0"/>
    <n v="0"/>
    <n v="0"/>
  </r>
  <r>
    <s v="None"/>
    <x v="28"/>
    <x v="125"/>
    <s v="TRC"/>
    <n v="0"/>
    <n v="0"/>
    <n v="0"/>
  </r>
  <r>
    <s v="None"/>
    <x v="28"/>
    <x v="126"/>
    <s v="TRC"/>
    <n v="0"/>
    <n v="0"/>
    <n v="0"/>
  </r>
  <r>
    <s v="None"/>
    <x v="28"/>
    <x v="127"/>
    <s v="TRC"/>
    <n v="146.30000000000001"/>
    <n v="146.30000000000001"/>
    <n v="146.30000000000001"/>
  </r>
  <r>
    <s v="None"/>
    <x v="28"/>
    <x v="128"/>
    <s v="TRC"/>
    <n v="600"/>
    <n v="600"/>
    <n v="600"/>
  </r>
  <r>
    <s v="None"/>
    <x v="28"/>
    <x v="129"/>
    <s v="TRC"/>
    <n v="363.09000000000003"/>
    <n v="363.09000000000003"/>
    <n v="363.09000000000003"/>
  </r>
  <r>
    <s v="None"/>
    <x v="28"/>
    <x v="130"/>
    <s v="TRC"/>
    <n v="25.70378640776698"/>
    <n v="25.70378640776698"/>
    <n v="25.70378640776698"/>
  </r>
  <r>
    <s v="None"/>
    <x v="28"/>
    <x v="131"/>
    <s v="TRC"/>
    <n v="12000"/>
    <n v="12000"/>
    <n v="12000"/>
  </r>
  <r>
    <s v="None"/>
    <x v="28"/>
    <x v="132"/>
    <s v="TRC"/>
    <n v="46.669133949191689"/>
    <n v="46.669133949191689"/>
    <n v="46.669133949191689"/>
  </r>
  <r>
    <s v="None"/>
    <x v="28"/>
    <x v="133"/>
    <s v="TRC"/>
    <n v="36.885177161263371"/>
    <n v="36.885177161263371"/>
    <n v="36.885177161263371"/>
  </r>
  <r>
    <s v="None"/>
    <x v="28"/>
    <x v="134"/>
    <s v="TRC"/>
    <n v="5.251968918706428"/>
    <n v="5.251968918706428"/>
    <n v="5.251968918706428"/>
  </r>
  <r>
    <s v="None"/>
    <x v="28"/>
    <x v="135"/>
    <s v="TRC"/>
    <n v="4.7473115016507057"/>
    <n v="4.7473115016507057"/>
    <n v="4.7473115016507057"/>
  </r>
  <r>
    <s v="None"/>
    <x v="28"/>
    <x v="136"/>
    <s v="TRC"/>
    <n v="17.157075328041476"/>
    <n v="17.157075328041476"/>
    <n v="17.157075328041476"/>
  </r>
  <r>
    <s v="None"/>
    <x v="28"/>
    <x v="137"/>
    <s v="TRC"/>
    <n v="0"/>
    <n v="0"/>
    <n v="0"/>
  </r>
  <r>
    <s v="None"/>
    <x v="28"/>
    <x v="138"/>
    <s v="TRC"/>
    <n v="0"/>
    <n v="0"/>
    <n v="0"/>
  </r>
  <r>
    <s v="None"/>
    <x v="28"/>
    <x v="139"/>
    <s v="TRC"/>
    <n v="99.75"/>
    <n v="99.75"/>
    <n v="99.75"/>
  </r>
  <r>
    <s v="None"/>
    <x v="28"/>
    <x v="140"/>
    <s v="TRC"/>
    <n v="99.75"/>
    <n v="99.75"/>
    <n v="99.75"/>
  </r>
  <r>
    <s v="None"/>
    <x v="28"/>
    <x v="141"/>
    <s v="TRC"/>
    <n v="70.490000000000009"/>
    <n v="70.490000000000009"/>
    <n v="70.490000000000009"/>
  </r>
  <r>
    <s v="None"/>
    <x v="28"/>
    <x v="142"/>
    <s v="TRC"/>
    <n v="70.490000000000009"/>
    <n v="70.490000000000009"/>
    <n v="70.490000000000009"/>
  </r>
  <r>
    <s v="None"/>
    <x v="28"/>
    <x v="143"/>
    <s v="TRC"/>
    <n v="196.84"/>
    <n v="196.84"/>
    <n v="196.84"/>
  </r>
  <r>
    <s v="None"/>
    <x v="28"/>
    <x v="144"/>
    <s v="TRC"/>
    <n v="196.84"/>
    <n v="196.84"/>
    <n v="196.84"/>
  </r>
  <r>
    <s v="None"/>
    <x v="28"/>
    <x v="145"/>
    <s v="TRC"/>
    <n v="172.23500000000001"/>
    <n v="172.23500000000001"/>
    <n v="172.23500000000001"/>
  </r>
  <r>
    <s v="None"/>
    <x v="28"/>
    <x v="146"/>
    <s v="TRC"/>
    <n v="172.23500000000001"/>
    <n v="172.23500000000001"/>
    <n v="172.23500000000001"/>
  </r>
  <r>
    <s v="None"/>
    <x v="28"/>
    <x v="147"/>
    <s v="TRC"/>
    <n v="221.44500000000002"/>
    <n v="221.44500000000002"/>
    <n v="221.44500000000002"/>
  </r>
  <r>
    <s v="None"/>
    <x v="28"/>
    <x v="148"/>
    <s v="TRC"/>
    <n v="221.44500000000002"/>
    <n v="221.44500000000002"/>
    <n v="221.44500000000002"/>
  </r>
  <r>
    <s v="None"/>
    <x v="28"/>
    <x v="149"/>
    <s v="TRC"/>
    <n v="12.768000000000001"/>
    <n v="12.768000000000001"/>
    <n v="12.768000000000001"/>
  </r>
  <r>
    <s v="None"/>
    <x v="28"/>
    <x v="150"/>
    <s v="TRC"/>
    <n v="509.39000000000004"/>
    <n v="509.39000000000004"/>
    <n v="509.39000000000004"/>
  </r>
  <r>
    <s v="None"/>
    <x v="28"/>
    <x v="151"/>
    <s v="TRC"/>
    <n v="509.39000000000004"/>
    <n v="509.39000000000004"/>
    <n v="509.39000000000004"/>
  </r>
  <r>
    <s v="None"/>
    <x v="28"/>
    <x v="152"/>
    <s v="TRC"/>
    <n v="0"/>
    <n v="0"/>
    <n v="0"/>
  </r>
  <r>
    <s v="None"/>
    <x v="28"/>
    <x v="153"/>
    <s v="TRC"/>
    <n v="0"/>
    <n v="0"/>
    <n v="0"/>
  </r>
  <r>
    <s v="None"/>
    <x v="28"/>
    <x v="154"/>
    <s v="TRC"/>
    <n v="54.53"/>
    <n v="54.53"/>
    <n v="54.53"/>
  </r>
  <r>
    <s v="None"/>
    <x v="28"/>
    <x v="155"/>
    <s v="TRC"/>
    <n v="54.53"/>
    <n v="54.53"/>
    <n v="54.53"/>
  </r>
  <r>
    <s v="None"/>
    <x v="28"/>
    <x v="156"/>
    <s v="TRC"/>
    <n v="387.56200000000001"/>
    <n v="387.56200000000001"/>
    <n v="387.56200000000001"/>
  </r>
  <r>
    <s v="None"/>
    <x v="28"/>
    <x v="157"/>
    <s v="TRC"/>
    <n v="387.56200000000001"/>
    <n v="387.56200000000001"/>
    <n v="387.56200000000001"/>
  </r>
  <r>
    <s v="None"/>
    <x v="28"/>
    <x v="158"/>
    <s v="TRC"/>
    <n v="11.7971"/>
    <n v="11.7971"/>
    <n v="11.7971"/>
  </r>
  <r>
    <s v="None"/>
    <x v="28"/>
    <x v="159"/>
    <s v="TRC"/>
    <n v="11.7971"/>
    <n v="11.7971"/>
    <n v="11.7971"/>
  </r>
  <r>
    <s v="None"/>
    <x v="28"/>
    <x v="160"/>
    <s v="TRC"/>
    <n v="9.1371000000000002"/>
    <n v="9.1371000000000002"/>
    <n v="9.1371000000000002"/>
  </r>
  <r>
    <s v="None"/>
    <x v="28"/>
    <x v="161"/>
    <s v="TRC"/>
    <n v="9.1371000000000002"/>
    <n v="9.1371000000000002"/>
    <n v="9.1371000000000002"/>
  </r>
  <r>
    <s v="None"/>
    <x v="28"/>
    <x v="162"/>
    <s v="TRC"/>
    <n v="170.24"/>
    <n v="170.24"/>
    <n v="170.24"/>
  </r>
  <r>
    <s v="None"/>
    <x v="28"/>
    <x v="163"/>
    <s v="TRC"/>
    <n v="170.24"/>
    <n v="170.24"/>
    <n v="170.24"/>
  </r>
  <r>
    <s v="None"/>
    <x v="28"/>
    <x v="164"/>
    <s v="TRC"/>
    <n v="170.24"/>
    <n v="170.24"/>
    <n v="170.24"/>
  </r>
  <r>
    <s v="None"/>
    <x v="28"/>
    <x v="165"/>
    <s v="TRC"/>
    <n v="0"/>
    <n v="0"/>
    <n v="0"/>
  </r>
  <r>
    <s v="None"/>
    <x v="28"/>
    <x v="166"/>
    <s v="TRC"/>
    <n v="0"/>
    <n v="0"/>
    <n v="0"/>
  </r>
  <r>
    <s v="None"/>
    <x v="28"/>
    <x v="167"/>
    <s v="TRC"/>
    <n v="0"/>
    <n v="0"/>
    <n v="0"/>
  </r>
  <r>
    <s v="None"/>
    <x v="28"/>
    <x v="168"/>
    <s v="TRC"/>
    <n v="0"/>
    <n v="0"/>
    <n v="0"/>
  </r>
  <r>
    <s v="None"/>
    <x v="28"/>
    <x v="169"/>
    <s v="TRC"/>
    <n v="0"/>
    <n v="0"/>
    <n v="0"/>
  </r>
  <r>
    <s v="None"/>
    <x v="28"/>
    <x v="170"/>
    <s v="TRC"/>
    <n v="0"/>
    <n v="0"/>
    <n v="0"/>
  </r>
  <r>
    <s v="None"/>
    <x v="28"/>
    <x v="171"/>
    <s v="TRC"/>
    <n v="1047.375"/>
    <n v="1047.375"/>
    <n v="1047.375"/>
  </r>
  <r>
    <s v="None"/>
    <x v="28"/>
    <x v="172"/>
    <s v="TRC"/>
    <n v="101.26619999999998"/>
    <n v="101.26619999999998"/>
    <n v="101.26619999999998"/>
  </r>
  <r>
    <s v="None"/>
    <x v="28"/>
    <x v="173"/>
    <s v="TRC"/>
    <n v="243.46980000000002"/>
    <n v="243.46980000000002"/>
    <n v="243.46980000000002"/>
  </r>
  <r>
    <s v="None"/>
    <x v="28"/>
    <x v="174"/>
    <s v="TRC"/>
    <n v="6000"/>
    <n v="6000"/>
    <n v="6000"/>
  </r>
  <r>
    <s v="None"/>
    <x v="28"/>
    <x v="175"/>
    <s v="TRC"/>
    <n v="4700"/>
    <n v="4700"/>
    <n v="4700"/>
  </r>
  <r>
    <s v="None"/>
    <x v="28"/>
    <x v="176"/>
    <s v="TRC"/>
    <n v="4580.5200000000004"/>
    <n v="4580.5200000000004"/>
    <n v="4580.5200000000004"/>
  </r>
  <r>
    <s v="None"/>
    <x v="28"/>
    <x v="177"/>
    <s v="TRC"/>
    <n v="57.733610040000002"/>
    <n v="57.733610040000002"/>
    <n v="57.733610040000002"/>
  </r>
  <r>
    <s v="None"/>
    <x v="28"/>
    <x v="178"/>
    <s v="TRC"/>
    <n v="57.733610040000002"/>
    <n v="57.733610040000002"/>
    <n v="57.733610040000002"/>
  </r>
  <r>
    <s v="None"/>
    <x v="28"/>
    <x v="179"/>
    <s v="TRC"/>
    <n v="25.70378640776698"/>
    <n v="25.70378640776698"/>
    <n v="25.70378640776698"/>
  </r>
  <r>
    <s v="None"/>
    <x v="28"/>
    <x v="180"/>
    <s v="TRC"/>
    <n v="5856"/>
    <n v="5856"/>
    <n v="5856"/>
  </r>
  <r>
    <s v="None"/>
    <x v="28"/>
    <x v="181"/>
    <s v="TRC"/>
    <n v="5856"/>
    <n v="5856"/>
    <n v="5856"/>
  </r>
  <r>
    <s v="None"/>
    <x v="28"/>
    <x v="182"/>
    <s v="TRC"/>
    <n v="1290.1000000000001"/>
    <n v="1290.1000000000001"/>
    <n v="1290.1000000000001"/>
  </r>
  <r>
    <s v="None"/>
    <x v="28"/>
    <x v="183"/>
    <s v="TRC"/>
    <n v="1290.1000000000001"/>
    <n v="1290.1000000000001"/>
    <n v="1290.1000000000001"/>
  </r>
  <r>
    <s v="None"/>
    <x v="28"/>
    <x v="184"/>
    <s v="TRC"/>
    <n v="1290.1000000000001"/>
    <n v="1290.1000000000001"/>
    <n v="1290.1000000000001"/>
  </r>
  <r>
    <s v="None"/>
    <x v="28"/>
    <x v="185"/>
    <s v="TRC"/>
    <n v="1290.1000000000001"/>
    <n v="1290.1000000000001"/>
    <n v="1290.1000000000001"/>
  </r>
  <r>
    <s v="None"/>
    <x v="28"/>
    <x v="186"/>
    <s v="TRC"/>
    <n v="4289.25"/>
    <n v="4289.25"/>
    <n v="4289.25"/>
  </r>
  <r>
    <s v="None"/>
    <x v="28"/>
    <x v="187"/>
    <s v="TRC"/>
    <n v="65.261100000000013"/>
    <n v="65.261100000000013"/>
    <n v="65.261100000000013"/>
  </r>
  <r>
    <s v="None"/>
    <x v="28"/>
    <x v="188"/>
    <s v="TRC"/>
    <n v="155.61000000000001"/>
    <n v="155.61000000000001"/>
    <n v="155.61000000000001"/>
  </r>
  <r>
    <s v="None"/>
    <x v="28"/>
    <x v="189"/>
    <s v="TRC"/>
    <n v="424.28773333333334"/>
    <n v="424.28773333333334"/>
    <n v="424.28773333333334"/>
  </r>
  <r>
    <s v="None"/>
    <x v="28"/>
    <x v="190"/>
    <s v="TRC"/>
    <n v="332.5"/>
    <n v="332.5"/>
    <n v="332.5"/>
  </r>
  <r>
    <s v="None"/>
    <x v="28"/>
    <x v="191"/>
    <s v="TRC"/>
    <n v="115.71000000000001"/>
    <n v="115.71000000000001"/>
    <n v="115.71000000000001"/>
  </r>
  <r>
    <s v="None"/>
    <x v="28"/>
    <x v="192"/>
    <s v="TRC"/>
    <n v="115.71000000000001"/>
    <n v="115.71000000000001"/>
    <n v="115.71000000000001"/>
  </r>
  <r>
    <s v="None"/>
    <x v="28"/>
    <x v="193"/>
    <s v="TRC"/>
    <n v="99.75"/>
    <n v="99.75"/>
    <n v="99.75"/>
  </r>
  <r>
    <s v="None"/>
    <x v="28"/>
    <x v="194"/>
    <s v="TRC"/>
    <n v="99.75"/>
    <n v="99.75"/>
    <n v="99.75"/>
  </r>
  <r>
    <s v="None"/>
    <x v="28"/>
    <x v="195"/>
    <s v="TRC"/>
    <n v="135.66"/>
    <n v="135.66"/>
    <n v="135.66"/>
  </r>
  <r>
    <s v="None"/>
    <x v="28"/>
    <x v="196"/>
    <s v="TRC"/>
    <n v="51310.07"/>
    <n v="51310.07"/>
    <n v="51310.07"/>
  </r>
  <r>
    <s v="None"/>
    <x v="28"/>
    <x v="197"/>
    <s v="TRC"/>
    <n v="51310.07"/>
    <n v="51310.07"/>
    <n v="51310.07"/>
  </r>
  <r>
    <s v="None"/>
    <x v="28"/>
    <x v="198"/>
    <s v="TRC"/>
    <n v="41.988003355704819"/>
    <n v="41.988003355704819"/>
    <n v="41.988003355704819"/>
  </r>
  <r>
    <s v="None"/>
    <x v="28"/>
    <x v="199"/>
    <s v="TRC"/>
    <n v="2598.2773038129653"/>
    <n v="2598.2773038129653"/>
    <n v="2598.2773038129653"/>
  </r>
  <r>
    <s v="None"/>
    <x v="28"/>
    <x v="200"/>
    <s v="TRC"/>
    <n v="321.62418993600016"/>
    <n v="321.62418993600016"/>
    <n v="321.62418993600016"/>
  </r>
  <r>
    <s v="None"/>
    <x v="28"/>
    <x v="201"/>
    <s v="TRC"/>
    <n v="54.516699999999993"/>
    <n v="54.516699999999993"/>
    <n v="54.516699999999993"/>
  </r>
  <r>
    <s v="None"/>
    <x v="28"/>
    <x v="202"/>
    <s v="TRC"/>
    <n v="7980"/>
    <n v="7980"/>
    <n v="7980"/>
  </r>
  <r>
    <s v="None"/>
    <x v="28"/>
    <x v="203"/>
    <s v="TRC"/>
    <n v="4384"/>
    <n v="4384"/>
    <n v="4384"/>
  </r>
  <r>
    <s v="None"/>
    <x v="28"/>
    <x v="204"/>
    <s v="TRC"/>
    <n v="0"/>
    <n v="0"/>
    <n v="0"/>
  </r>
  <r>
    <s v="None"/>
    <x v="28"/>
    <x v="205"/>
    <s v="TRC"/>
    <n v="0"/>
    <n v="0"/>
    <n v="0"/>
  </r>
  <r>
    <s v="None"/>
    <x v="28"/>
    <x v="206"/>
    <s v="TRC"/>
    <n v="601.16000000000008"/>
    <n v="601.16000000000008"/>
    <n v="601.16000000000008"/>
  </r>
  <r>
    <s v="None"/>
    <x v="28"/>
    <x v="207"/>
    <s v="TRC"/>
    <n v="601.16000000000008"/>
    <n v="601.16000000000008"/>
    <n v="601.16000000000008"/>
  </r>
  <r>
    <s v="None"/>
    <x v="28"/>
    <x v="208"/>
    <s v="TRC"/>
    <n v="0"/>
    <n v="0"/>
    <n v="0"/>
  </r>
  <r>
    <s v="None"/>
    <x v="28"/>
    <x v="209"/>
    <s v="TRC"/>
    <n v="2335.48"/>
    <n v="2335.48"/>
    <n v="2335.48"/>
  </r>
  <r>
    <s v="None"/>
    <x v="28"/>
    <x v="210"/>
    <s v="TRC"/>
    <n v="0"/>
    <n v="0"/>
    <n v="0"/>
  </r>
  <r>
    <s v="None"/>
    <x v="28"/>
    <x v="211"/>
    <s v="TRC"/>
    <n v="117.04"/>
    <n v="117.04"/>
    <n v="117.04"/>
  </r>
  <r>
    <s v="None"/>
    <x v="28"/>
    <x v="212"/>
    <s v="TRC"/>
    <n v="117.04"/>
    <n v="117.04"/>
    <n v="117.04"/>
  </r>
  <r>
    <s v="None"/>
    <x v="28"/>
    <x v="213"/>
    <s v="TRC"/>
    <n v="2274.3000000000002"/>
    <n v="2274.3000000000002"/>
    <n v="2274.3000000000002"/>
  </r>
  <r>
    <s v="None"/>
    <x v="28"/>
    <x v="214"/>
    <s v="TRC"/>
    <n v="25.8"/>
    <n v="25.8"/>
    <n v="25.8"/>
  </r>
  <r>
    <s v="None"/>
    <x v="28"/>
    <x v="215"/>
    <s v="TRC"/>
    <n v="263.60600000000005"/>
    <n v="263.60600000000005"/>
    <n v="263.60600000000005"/>
  </r>
  <r>
    <s v="None"/>
    <x v="28"/>
    <x v="216"/>
    <s v="TRC"/>
    <n v="263.60600000000005"/>
    <n v="263.60600000000005"/>
    <n v="263.60600000000005"/>
  </r>
  <r>
    <s v="None"/>
    <x v="28"/>
    <x v="217"/>
    <s v="TRC"/>
    <n v="872.21400000000017"/>
    <n v="872.21400000000017"/>
    <n v="872.21400000000017"/>
  </r>
  <r>
    <s v="None"/>
    <x v="28"/>
    <x v="218"/>
    <s v="TRC"/>
    <n v="872.21400000000017"/>
    <n v="872.21400000000017"/>
    <n v="872.21400000000017"/>
  </r>
  <r>
    <s v="None"/>
    <x v="28"/>
    <x v="219"/>
    <s v="TRC"/>
    <n v="1632.9740000000004"/>
    <n v="1632.9740000000004"/>
    <n v="1632.9740000000004"/>
  </r>
  <r>
    <s v="None"/>
    <x v="28"/>
    <x v="220"/>
    <s v="TRC"/>
    <n v="14.890447497697268"/>
    <n v="14.890447497697268"/>
    <n v="14.890447497697268"/>
  </r>
  <r>
    <s v="None"/>
    <x v="28"/>
    <x v="221"/>
    <s v="TRC"/>
    <n v="0"/>
    <n v="0"/>
    <n v="0"/>
  </r>
  <r>
    <s v="None"/>
    <x v="28"/>
    <x v="222"/>
    <s v="TRC"/>
    <n v="1120"/>
    <n v="1120"/>
    <n v="1120"/>
  </r>
  <r>
    <s v="None"/>
    <x v="28"/>
    <x v="223"/>
    <s v="TRC"/>
    <n v="6.12"/>
    <n v="6.12"/>
    <n v="6.12"/>
  </r>
  <r>
    <s v="None"/>
    <x v="28"/>
    <x v="224"/>
    <s v="TRC"/>
    <n v="11.96"/>
    <n v="11.96"/>
    <n v="11.96"/>
  </r>
  <r>
    <s v="None"/>
    <x v="28"/>
    <x v="225"/>
    <s v="TRC"/>
    <n v="155.61000000000004"/>
    <n v="155.61000000000004"/>
    <n v="155.61000000000004"/>
  </r>
  <r>
    <s v="None"/>
    <x v="28"/>
    <x v="226"/>
    <s v="TRC"/>
    <n v="155.61000000000004"/>
    <n v="155.61000000000004"/>
    <n v="155.61000000000004"/>
  </r>
  <r>
    <s v="None"/>
    <x v="28"/>
    <x v="227"/>
    <s v="TRC"/>
    <n v="0"/>
    <n v="0"/>
    <n v="0"/>
  </r>
  <r>
    <s v="None"/>
    <x v="28"/>
    <x v="228"/>
    <s v="TRC"/>
    <n v="0"/>
    <n v="0"/>
    <n v="0"/>
  </r>
  <r>
    <s v="None"/>
    <x v="28"/>
    <x v="229"/>
    <s v="TRC"/>
    <n v="115.45685684"/>
    <n v="115.45685684"/>
    <n v="115.45685684"/>
  </r>
  <r>
    <s v="None"/>
    <x v="28"/>
    <x v="230"/>
    <s v="TRC"/>
    <n v="679.63"/>
    <n v="679.63"/>
    <n v="679.63"/>
  </r>
  <r>
    <s v="None"/>
    <x v="28"/>
    <x v="231"/>
    <s v="TRC"/>
    <n v="200"/>
    <n v="200"/>
    <n v="200"/>
  </r>
  <r>
    <s v="None"/>
    <x v="28"/>
    <x v="232"/>
    <s v="TRC"/>
    <n v="5000"/>
    <n v="5000"/>
    <n v="5000"/>
  </r>
  <r>
    <s v="None"/>
    <x v="28"/>
    <x v="233"/>
    <s v="TRC"/>
    <n v="5000"/>
    <n v="5000"/>
    <n v="5000"/>
  </r>
  <r>
    <s v="None"/>
    <x v="28"/>
    <x v="234"/>
    <s v="TRC"/>
    <n v="2000"/>
    <n v="2000"/>
    <n v="2000"/>
  </r>
  <r>
    <s v="None"/>
    <x v="28"/>
    <x v="235"/>
    <s v="TRC"/>
    <n v="2000"/>
    <n v="2000"/>
    <n v="2000"/>
  </r>
  <r>
    <s v="None"/>
    <x v="28"/>
    <x v="236"/>
    <s v="TRC"/>
    <n v="211.4564189189193"/>
    <n v="211.4564189189193"/>
    <n v="211.4564189189193"/>
  </r>
  <r>
    <s v="None"/>
    <x v="28"/>
    <x v="237"/>
    <s v="TRC"/>
    <n v="411.58437722954403"/>
    <n v="411.58437722954403"/>
    <n v="411.58437722954403"/>
  </r>
  <r>
    <s v="None"/>
    <x v="28"/>
    <x v="238"/>
    <s v="TRC"/>
    <n v="2557.59"/>
    <n v="2557.59"/>
    <n v="2557.59"/>
  </r>
  <r>
    <s v="None"/>
    <x v="28"/>
    <x v="239"/>
    <s v="TRC"/>
    <n v="18.62"/>
    <n v="18.62"/>
    <n v="18.62"/>
  </r>
  <r>
    <s v="None"/>
    <x v="28"/>
    <x v="240"/>
    <s v="TRC"/>
    <n v="2726.5"/>
    <n v="2726.5"/>
    <n v="2726.5"/>
  </r>
  <r>
    <s v="None"/>
    <x v="28"/>
    <x v="241"/>
    <s v="TRC"/>
    <n v="0"/>
    <n v="0"/>
    <n v="0"/>
  </r>
  <r>
    <s v="None"/>
    <x v="28"/>
    <x v="242"/>
    <s v="TRC"/>
    <n v="112.16333333333333"/>
    <n v="112.16333333333333"/>
    <n v="112.16333333333333"/>
  </r>
  <r>
    <s v="None"/>
    <x v="28"/>
    <x v="243"/>
    <s v="TRC"/>
    <n v="3000"/>
    <n v="3000"/>
    <n v="3000"/>
  </r>
  <r>
    <s v="None"/>
    <x v="28"/>
    <x v="244"/>
    <s v="TRC"/>
    <n v="2161.0002599999998"/>
    <n v="2161.0002599999998"/>
    <n v="2161.0002599999998"/>
  </r>
  <r>
    <s v="None"/>
    <x v="28"/>
    <x v="245"/>
    <s v="TRC"/>
    <n v="25.8"/>
    <n v="25.8"/>
    <n v="25.8"/>
  </r>
  <r>
    <s v="None"/>
    <x v="28"/>
    <x v="246"/>
    <s v="TRC"/>
    <n v="0"/>
    <n v="0"/>
    <n v="0"/>
  </r>
  <r>
    <s v="None"/>
    <x v="28"/>
    <x v="247"/>
    <s v="TRC"/>
    <n v="0"/>
    <n v="0"/>
    <n v="0"/>
  </r>
  <r>
    <s v="None"/>
    <x v="28"/>
    <x v="248"/>
    <s v="TRC"/>
    <n v="6650"/>
    <n v="6650"/>
    <n v="6650"/>
  </r>
  <r>
    <s v="None"/>
    <x v="28"/>
    <x v="249"/>
    <s v="TRC"/>
    <n v="3787"/>
    <n v="3787"/>
    <n v="3787"/>
  </r>
  <r>
    <s v="None"/>
    <x v="28"/>
    <x v="250"/>
    <s v="TRC"/>
    <n v="4987.5"/>
    <n v="4987.5"/>
    <n v="4987.5"/>
  </r>
  <r>
    <s v="None"/>
    <x v="28"/>
    <x v="251"/>
    <s v="TRC"/>
    <n v="0"/>
    <n v="0"/>
    <n v="0"/>
  </r>
  <r>
    <s v="None"/>
    <x v="28"/>
    <x v="252"/>
    <s v="TRC"/>
    <n v="0"/>
    <n v="0"/>
    <n v="0"/>
  </r>
  <r>
    <s v="None"/>
    <x v="28"/>
    <x v="253"/>
    <s v="TRC"/>
    <n v="0"/>
    <n v="0"/>
    <n v="0"/>
  </r>
  <r>
    <s v="None"/>
    <x v="28"/>
    <x v="254"/>
    <s v="TRC"/>
    <n v="0"/>
    <n v="0"/>
    <n v="0"/>
  </r>
  <r>
    <s v="None"/>
    <x v="28"/>
    <x v="255"/>
    <s v="TRC"/>
    <n v="279.3"/>
    <n v="279.3"/>
    <n v="279.3"/>
  </r>
  <r>
    <s v="None"/>
    <x v="28"/>
    <x v="256"/>
    <s v="TRC"/>
    <n v="279.3"/>
    <n v="279.3"/>
    <n v="279.3"/>
  </r>
  <r>
    <s v="None"/>
    <x v="28"/>
    <x v="257"/>
    <s v="TRC"/>
    <n v="139456.88325000001"/>
    <n v="139456.88325000001"/>
    <n v="139456.88325000001"/>
  </r>
  <r>
    <s v="None"/>
    <x v="28"/>
    <x v="258"/>
    <s v="TRC"/>
    <n v="101.41250000000001"/>
    <n v="101.41250000000001"/>
    <n v="101.41250000000001"/>
  </r>
  <r>
    <s v="None"/>
    <x v="28"/>
    <x v="259"/>
    <s v="TRC"/>
    <n v="101.41250000000001"/>
    <n v="101.41250000000001"/>
    <n v="101.41250000000001"/>
  </r>
  <r>
    <s v="None"/>
    <x v="28"/>
    <x v="260"/>
    <s v="TRC"/>
    <n v="17.808700000000005"/>
    <n v="17.808700000000005"/>
    <n v="17.808700000000005"/>
  </r>
  <r>
    <s v="None"/>
    <x v="28"/>
    <x v="261"/>
    <s v="TRC"/>
    <n v="542"/>
    <n v="542"/>
    <n v="542"/>
  </r>
  <r>
    <s v="None"/>
    <x v="28"/>
    <x v="262"/>
    <s v="TRC"/>
    <n v="159.60000000000002"/>
    <n v="159.60000000000002"/>
    <n v="159.60000000000002"/>
  </r>
  <r>
    <s v="None"/>
    <x v="28"/>
    <x v="263"/>
    <s v="TRC"/>
    <n v="66.5"/>
    <n v="66.5"/>
    <n v="66.5"/>
  </r>
  <r>
    <s v="None"/>
    <x v="28"/>
    <x v="264"/>
    <s v="TRC"/>
    <n v="6277.6"/>
    <n v="6277.6"/>
    <n v="6277.6"/>
  </r>
  <r>
    <s v="None"/>
    <x v="28"/>
    <x v="265"/>
    <s v="TRC"/>
    <n v="6277.6"/>
    <n v="6277.6"/>
    <n v="6277.6"/>
  </r>
  <r>
    <s v="None"/>
    <x v="28"/>
    <x v="266"/>
    <s v="TRC"/>
    <n v="1082.6200000000001"/>
    <n v="1082.6200000000001"/>
    <n v="1082.6200000000001"/>
  </r>
  <r>
    <s v="None"/>
    <x v="28"/>
    <x v="267"/>
    <s v="TRC"/>
    <n v="3152.1000000000004"/>
    <n v="3152.1000000000004"/>
    <n v="3152.1000000000004"/>
  </r>
  <r>
    <s v="None"/>
    <x v="28"/>
    <x v="268"/>
    <s v="TRC"/>
    <n v="3640.21"/>
    <n v="3640.21"/>
    <n v="3640.21"/>
  </r>
  <r>
    <s v="None"/>
    <x v="28"/>
    <x v="269"/>
    <s v="TRC"/>
    <n v="5894.56"/>
    <n v="5894.56"/>
    <n v="5894.56"/>
  </r>
  <r>
    <s v="None"/>
    <x v="28"/>
    <x v="270"/>
    <s v="TRC"/>
    <n v="5894.56"/>
    <n v="5894.56"/>
    <n v="5894.56"/>
  </r>
  <r>
    <s v="None"/>
    <x v="28"/>
    <x v="271"/>
    <s v="TRC"/>
    <n v="6962.55"/>
    <n v="6962.55"/>
    <n v="6962.55"/>
  </r>
  <r>
    <s v="None"/>
    <x v="28"/>
    <x v="272"/>
    <s v="TRC"/>
    <n v="6962.55"/>
    <n v="6962.55"/>
    <n v="6962.55"/>
  </r>
  <r>
    <s v="None"/>
    <x v="28"/>
    <x v="273"/>
    <s v="TRC"/>
    <n v="8030.5400000000009"/>
    <n v="8030.5400000000009"/>
    <n v="8030.5400000000009"/>
  </r>
  <r>
    <s v="None"/>
    <x v="28"/>
    <x v="274"/>
    <s v="TRC"/>
    <n v="2738.4700000000003"/>
    <n v="2738.4700000000003"/>
    <n v="2738.4700000000003"/>
  </r>
  <r>
    <s v="None"/>
    <x v="28"/>
    <x v="275"/>
    <s v="TRC"/>
    <n v="3226.5800000000004"/>
    <n v="3226.5800000000004"/>
    <n v="3226.5800000000004"/>
  </r>
  <r>
    <s v="None"/>
    <x v="28"/>
    <x v="276"/>
    <s v="TRC"/>
    <n v="3990"/>
    <n v="3990"/>
    <n v="3990"/>
  </r>
  <r>
    <s v="None"/>
    <x v="28"/>
    <x v="277"/>
    <s v="TRC"/>
    <n v="3990"/>
    <n v="3990"/>
    <n v="3990"/>
  </r>
  <r>
    <s v="None"/>
    <x v="28"/>
    <x v="278"/>
    <s v="TRC"/>
    <n v="6713.84"/>
    <n v="6713.84"/>
    <n v="6713.84"/>
  </r>
  <r>
    <s v="None"/>
    <x v="28"/>
    <x v="279"/>
    <s v="TRC"/>
    <n v="6713.84"/>
    <n v="6713.84"/>
    <n v="6713.84"/>
  </r>
  <r>
    <s v="None"/>
    <x v="28"/>
    <x v="280"/>
    <s v="TRC"/>
    <n v="0"/>
    <n v="0"/>
    <n v="0"/>
  </r>
  <r>
    <s v="None"/>
    <x v="28"/>
    <x v="281"/>
    <s v="TRC"/>
    <n v="0"/>
    <n v="0"/>
    <n v="0"/>
  </r>
  <r>
    <s v="None"/>
    <x v="28"/>
    <x v="282"/>
    <s v="TRC"/>
    <n v="285.95"/>
    <n v="285.95"/>
    <n v="285.95"/>
  </r>
  <r>
    <s v="None"/>
    <x v="28"/>
    <x v="283"/>
    <s v="TRC"/>
    <n v="285.95"/>
    <n v="285.95"/>
    <n v="285.95"/>
  </r>
  <r>
    <s v="None"/>
    <x v="28"/>
    <x v="284"/>
    <s v="TRC"/>
    <n v="0"/>
    <n v="0"/>
    <n v="0"/>
  </r>
  <r>
    <s v="None"/>
    <x v="28"/>
    <x v="285"/>
    <s v="TRC"/>
    <n v="0"/>
    <n v="0"/>
    <n v="0"/>
  </r>
  <r>
    <s v="None"/>
    <x v="28"/>
    <x v="286"/>
    <s v="TRC"/>
    <n v="7097.83"/>
    <n v="7097.83"/>
    <n v="7097.83"/>
  </r>
  <r>
    <s v="None"/>
    <x v="28"/>
    <x v="287"/>
    <s v="TRC"/>
    <n v="9759"/>
    <n v="9759"/>
    <n v="9759"/>
  </r>
  <r>
    <s v="None"/>
    <x v="28"/>
    <x v="288"/>
    <s v="TRC"/>
    <n v="13705"/>
    <n v="13705"/>
    <n v="13705"/>
  </r>
  <r>
    <s v="None"/>
    <x v="28"/>
    <x v="289"/>
    <s v="TRC"/>
    <n v="19820"/>
    <n v="19820"/>
    <n v="19820"/>
  </r>
  <r>
    <s v="None"/>
    <x v="28"/>
    <x v="290"/>
    <s v="TRC"/>
    <n v="5507.268"/>
    <n v="5507.268"/>
    <n v="5507.268"/>
  </r>
  <r>
    <s v="None"/>
    <x v="28"/>
    <x v="291"/>
    <s v="TRC"/>
    <n v="0"/>
    <n v="0"/>
    <n v="0"/>
  </r>
  <r>
    <s v="None"/>
    <x v="28"/>
    <x v="292"/>
    <s v="TRC"/>
    <n v="17533.833333333336"/>
    <n v="17533.833333333336"/>
    <n v="17533.833333333336"/>
  </r>
  <r>
    <s v="None"/>
    <x v="28"/>
    <x v="293"/>
    <s v="TRC"/>
    <n v="3545"/>
    <n v="3545"/>
    <n v="3545"/>
  </r>
  <r>
    <s v="None"/>
    <x v="28"/>
    <x v="294"/>
    <s v="TRC"/>
    <n v="385.70000000000005"/>
    <n v="385.70000000000005"/>
    <n v="385.70000000000005"/>
  </r>
  <r>
    <s v="None"/>
    <x v="29"/>
    <x v="0"/>
    <s v="TRC"/>
    <n v="926.94304898161772"/>
    <n v="982.90170896597328"/>
    <n v="1034.941178272099"/>
  </r>
  <r>
    <s v="None"/>
    <x v="29"/>
    <x v="1"/>
    <s v="TRC"/>
    <n v="14.413260548423445"/>
    <n v="14.092819295674454"/>
    <n v="14.287909137959698"/>
  </r>
  <r>
    <s v="None"/>
    <x v="29"/>
    <x v="2"/>
    <s v="TRC"/>
    <n v="14.413260548423445"/>
    <n v="14.092819295674454"/>
    <n v="14.287909137959698"/>
  </r>
  <r>
    <s v="None"/>
    <x v="29"/>
    <x v="3"/>
    <s v="TRC"/>
    <n v="25.905963453686304"/>
    <n v="25.525985411198334"/>
    <n v="25.990660752642196"/>
  </r>
  <r>
    <s v="None"/>
    <x v="29"/>
    <x v="4"/>
    <s v="TRC"/>
    <n v="25.905963453686304"/>
    <n v="25.525985411198334"/>
    <n v="25.990660752642196"/>
  </r>
  <r>
    <s v="None"/>
    <x v="29"/>
    <x v="5"/>
    <s v="TRC"/>
    <n v="13.389777415028238"/>
    <n v="12.791641166302053"/>
    <n v="12.832385162750557"/>
  </r>
  <r>
    <s v="None"/>
    <x v="29"/>
    <x v="6"/>
    <s v="TRC"/>
    <n v="13.389777415028238"/>
    <n v="12.791641166302053"/>
    <n v="12.832385162750557"/>
  </r>
  <r>
    <s v="None"/>
    <x v="29"/>
    <x v="7"/>
    <s v="TRC"/>
    <n v="8.1255236705875582"/>
    <n v="7.0218764383346972"/>
    <n v="5.7741075797190247"/>
  </r>
  <r>
    <s v="None"/>
    <x v="29"/>
    <x v="8"/>
    <s v="TRC"/>
    <n v="8.1255236705875582"/>
    <n v="7.0218764383346972"/>
    <n v="5.7741075797190247"/>
  </r>
  <r>
    <s v="None"/>
    <x v="29"/>
    <x v="9"/>
    <s v="TRC"/>
    <n v="6.7384169341660707"/>
    <n v="5.5511471259850422"/>
    <n v="4.2139065330079193"/>
  </r>
  <r>
    <s v="None"/>
    <x v="29"/>
    <x v="10"/>
    <s v="TRC"/>
    <n v="6.7384169341660707"/>
    <n v="5.5511471259850422"/>
    <n v="4.2139065330079193"/>
  </r>
  <r>
    <s v="None"/>
    <x v="29"/>
    <x v="11"/>
    <s v="TRC"/>
    <n v="5.7174446714136344"/>
    <n v="4.7100642281085197"/>
    <n v="3.5754358461885376"/>
  </r>
  <r>
    <s v="None"/>
    <x v="29"/>
    <x v="12"/>
    <s v="TRC"/>
    <n v="5.7174446714136344"/>
    <n v="4.7100642281085197"/>
    <n v="3.5754358461885376"/>
  </r>
  <r>
    <s v="None"/>
    <x v="29"/>
    <x v="13"/>
    <s v="TRC"/>
    <n v="11.335528671411542"/>
    <n v="10.054564003824732"/>
    <n v="8.5982092044722993"/>
  </r>
  <r>
    <s v="None"/>
    <x v="29"/>
    <x v="14"/>
    <s v="TRC"/>
    <n v="11.335528671411542"/>
    <n v="10.054564003824732"/>
    <n v="8.5982092044722993"/>
  </r>
  <r>
    <s v="None"/>
    <x v="29"/>
    <x v="15"/>
    <s v="TRC"/>
    <n v="34.968501382767251"/>
    <n v="35.040971416791486"/>
    <n v="35.976383371111389"/>
  </r>
  <r>
    <s v="None"/>
    <x v="29"/>
    <x v="16"/>
    <s v="TRC"/>
    <n v="34.968501382767251"/>
    <n v="35.040971416791486"/>
    <n v="35.976383371111389"/>
  </r>
  <r>
    <s v="None"/>
    <x v="29"/>
    <x v="17"/>
    <s v="TRC"/>
    <n v="6.15243000628353"/>
    <n v="5.6914829980061414"/>
    <n v="5.5788989312252708"/>
  </r>
  <r>
    <s v="None"/>
    <x v="29"/>
    <x v="18"/>
    <s v="TRC"/>
    <n v="6.15243000628353"/>
    <n v="5.6914829980061414"/>
    <n v="5.5788989312252708"/>
  </r>
  <r>
    <s v="None"/>
    <x v="29"/>
    <x v="19"/>
    <s v="TRC"/>
    <n v="16.012531947673025"/>
    <n v="15.771934473132072"/>
    <n v="16.050095482395445"/>
  </r>
  <r>
    <s v="None"/>
    <x v="29"/>
    <x v="20"/>
    <s v="TRC"/>
    <n v="16.012531947673025"/>
    <n v="15.771934473132072"/>
    <n v="16.050095482395445"/>
  </r>
  <r>
    <s v="None"/>
    <x v="29"/>
    <x v="21"/>
    <s v="TRC"/>
    <n v="35.501591849183775"/>
    <n v="35.600676475944034"/>
    <n v="36.563778819256648"/>
  </r>
  <r>
    <s v="None"/>
    <x v="29"/>
    <x v="22"/>
    <s v="TRC"/>
    <n v="35.501591849183775"/>
    <n v="35.600676475944034"/>
    <n v="36.563778819256648"/>
  </r>
  <r>
    <s v="None"/>
    <x v="29"/>
    <x v="23"/>
    <s v="TRC"/>
    <n v="6.6855204727000572"/>
    <n v="6.2511880571586822"/>
    <n v="6.1662943793705161"/>
  </r>
  <r>
    <s v="None"/>
    <x v="29"/>
    <x v="24"/>
    <s v="TRC"/>
    <n v="6.6855204727000572"/>
    <n v="6.2511880571586822"/>
    <n v="6.1662943793705161"/>
  </r>
  <r>
    <s v="None"/>
    <x v="29"/>
    <x v="25"/>
    <s v="TRC"/>
    <n v="16.54562241408955"/>
    <n v="16.331639532284605"/>
    <n v="16.63749093054069"/>
  </r>
  <r>
    <s v="None"/>
    <x v="29"/>
    <x v="26"/>
    <s v="TRC"/>
    <n v="16.54562241408955"/>
    <n v="16.331639532284605"/>
    <n v="16.63749093054069"/>
  </r>
  <r>
    <s v="None"/>
    <x v="29"/>
    <x v="27"/>
    <s v="TRC"/>
    <n v="676.19767518923777"/>
    <n v="716.96266461019763"/>
    <n v="760.57904767704213"/>
  </r>
  <r>
    <s v="None"/>
    <x v="29"/>
    <x v="28"/>
    <s v="TRC"/>
    <n v="586.43801638238324"/>
    <n v="621.79179000662134"/>
    <n v="659.61845831088044"/>
  </r>
  <r>
    <s v="None"/>
    <x v="29"/>
    <x v="29"/>
    <s v="TRC"/>
    <n v="14.611756777627933"/>
    <n v="16.401422637689006"/>
    <n v="18.195015714201059"/>
  </r>
  <r>
    <s v="None"/>
    <x v="29"/>
    <x v="30"/>
    <s v="TRC"/>
    <n v="2397.0880835514831"/>
    <n v="2536.5110541806721"/>
    <n v="2683.3087711261492"/>
  </r>
  <r>
    <s v="None"/>
    <x v="29"/>
    <x v="31"/>
    <s v="TRC"/>
    <n v="1004.9837593656232"/>
    <n v="1065.6657658030786"/>
    <n v="1128.7005205818959"/>
  </r>
  <r>
    <s v="None"/>
    <x v="29"/>
    <x v="32"/>
    <s v="TRC"/>
    <n v="1434.919315763646"/>
    <n v="1521.5692996897287"/>
    <n v="1615.9439856107429"/>
  </r>
  <r>
    <s v="None"/>
    <x v="29"/>
    <x v="33"/>
    <s v="TRC"/>
    <n v="1657.0317255607979"/>
    <n v="1757.0943359163077"/>
    <n v="1866.0773616118902"/>
  </r>
  <r>
    <s v="None"/>
    <x v="29"/>
    <x v="34"/>
    <s v="TRC"/>
    <n v="184.7201974679258"/>
    <n v="195.85616727662148"/>
    <n v="207.77106611251216"/>
  </r>
  <r>
    <s v="None"/>
    <x v="29"/>
    <x v="35"/>
    <s v="TRC"/>
    <n v="103.48887891963072"/>
    <n v="109.88634374152591"/>
    <n v="116.72020140514765"/>
  </r>
  <r>
    <s v="None"/>
    <x v="29"/>
    <x v="36"/>
    <s v="TRC"/>
    <n v="72.941611560009861"/>
    <n v="79.053766504733929"/>
    <n v="85.037184768397935"/>
  </r>
  <r>
    <s v="None"/>
    <x v="29"/>
    <x v="37"/>
    <s v="TRC"/>
    <n v="171.23688409766805"/>
    <n v="181.17739178159795"/>
    <n v="192.34289063676394"/>
  </r>
  <r>
    <s v="None"/>
    <x v="29"/>
    <x v="38"/>
    <s v="TRC"/>
    <n v="115.00137709038084"/>
    <n v="121.95844204212834"/>
    <n v="128.43080088436167"/>
  </r>
  <r>
    <s v="None"/>
    <x v="29"/>
    <x v="39"/>
    <s v="TRC"/>
    <n v="116.62620214219557"/>
    <n v="123.39649386206126"/>
    <n v="131.00110389314742"/>
  </r>
  <r>
    <s v="None"/>
    <x v="29"/>
    <x v="40"/>
    <s v="TRC"/>
    <n v="8530.0936055057427"/>
    <n v="9026.233483879605"/>
    <n v="9548.616568260979"/>
  </r>
  <r>
    <s v="None"/>
    <x v="29"/>
    <x v="41"/>
    <s v="TRC"/>
    <n v="8728.4678754012275"/>
    <n v="9236.1458904814572"/>
    <n v="9770.6774186856528"/>
  </r>
  <r>
    <s v="None"/>
    <x v="29"/>
    <x v="42"/>
    <s v="TRC"/>
    <n v="17060.187211011485"/>
    <n v="18052.46696775921"/>
    <n v="19097.233136521958"/>
  </r>
  <r>
    <s v="None"/>
    <x v="29"/>
    <x v="43"/>
    <s v="TRC"/>
    <n v="982888.30762037192"/>
    <n v="1042142.3289402713"/>
    <n v="1105540.9984566893"/>
  </r>
  <r>
    <s v="None"/>
    <x v="29"/>
    <x v="44"/>
    <s v="TRC"/>
    <n v="878316.13110323926"/>
    <n v="931005.0874058801"/>
    <n v="987740.62459713256"/>
  </r>
  <r>
    <s v="None"/>
    <x v="29"/>
    <x v="45"/>
    <s v="TRC"/>
    <n v="333.17441124163054"/>
    <n v="353.77055256353304"/>
    <n v="375.77162675967435"/>
  </r>
  <r>
    <s v="None"/>
    <x v="29"/>
    <x v="46"/>
    <s v="TRC"/>
    <n v="19139.605021852094"/>
    <n v="20293.447788346071"/>
    <n v="21527.998534394672"/>
  </r>
  <r>
    <s v="None"/>
    <x v="29"/>
    <x v="47"/>
    <s v="TRC"/>
    <n v="140.595408867077"/>
    <n v="149.28672132245316"/>
    <n v="158.57089777104017"/>
  </r>
  <r>
    <s v="None"/>
    <x v="29"/>
    <x v="48"/>
    <s v="TRC"/>
    <n v="49.129994176599396"/>
    <n v="52.16710707922153"/>
    <n v="55.411391786162724"/>
  </r>
  <r>
    <s v="None"/>
    <x v="29"/>
    <x v="49"/>
    <s v="TRC"/>
    <n v="23.045987228741101"/>
    <n v="19.803711096802044"/>
    <n v="16.136178343383431"/>
  </r>
  <r>
    <s v="None"/>
    <x v="29"/>
    <x v="50"/>
    <s v="TRC"/>
    <n v="66.059021914712773"/>
    <n v="70.046941507276472"/>
    <n v="73.755558176984664"/>
  </r>
  <r>
    <s v="None"/>
    <x v="29"/>
    <x v="51"/>
    <s v="TRC"/>
    <n v="233.36616998582181"/>
    <n v="253.06765393262972"/>
    <n v="272.37266992162756"/>
  </r>
  <r>
    <s v="None"/>
    <x v="29"/>
    <x v="52"/>
    <s v="TRC"/>
    <n v="233.36616998582181"/>
    <n v="253.06765393262972"/>
    <n v="272.37266992162756"/>
  </r>
  <r>
    <s v="None"/>
    <x v="29"/>
    <x v="53"/>
    <s v="TRC"/>
    <n v="9.617566480931016"/>
    <n v="10.212104211712472"/>
    <n v="10.84719738391839"/>
  </r>
  <r>
    <s v="None"/>
    <x v="29"/>
    <x v="54"/>
    <s v="TRC"/>
    <n v="67.440411862858411"/>
    <n v="73.158659184270135"/>
    <n v="78.764930773226681"/>
  </r>
  <r>
    <s v="None"/>
    <x v="29"/>
    <x v="55"/>
    <s v="TRC"/>
    <n v="5473.7393531094922"/>
    <n v="5804.1837311542477"/>
    <n v="6111.4846935691685"/>
  </r>
  <r>
    <s v="None"/>
    <x v="29"/>
    <x v="56"/>
    <s v="TRC"/>
    <n v="863.27579330351125"/>
    <n v="916.64168707787383"/>
    <n v="973.64785003445479"/>
  </r>
  <r>
    <s v="None"/>
    <x v="29"/>
    <x v="57"/>
    <s v="TRC"/>
    <n v="164.7090060381214"/>
    <n v="174.65431398122806"/>
    <n v="184.98521904185259"/>
  </r>
  <r>
    <s v="None"/>
    <x v="29"/>
    <x v="58"/>
    <s v="TRC"/>
    <n v="411.77251509530356"/>
    <n v="436.63578495307024"/>
    <n v="462.46304760463141"/>
  </r>
  <r>
    <s v="None"/>
    <x v="29"/>
    <x v="59"/>
    <s v="TRC"/>
    <n v="94.528646943617474"/>
    <n v="100.23638889357437"/>
    <n v="106.16543005880233"/>
  </r>
  <r>
    <s v="None"/>
    <x v="29"/>
    <x v="60"/>
    <s v="TRC"/>
    <n v="1017.4696299529422"/>
    <n v="1073.8673765984765"/>
    <n v="1132.6212299425126"/>
  </r>
  <r>
    <s v="None"/>
    <x v="29"/>
    <x v="61"/>
    <s v="TRC"/>
    <n v="773.27691876423603"/>
    <n v="816.13920621484203"/>
    <n v="860.79213475630945"/>
  </r>
  <r>
    <s v="None"/>
    <x v="29"/>
    <x v="62"/>
    <s v="TRC"/>
    <n v="773.27691876423603"/>
    <n v="816.13920621484203"/>
    <n v="860.79213475630945"/>
  </r>
  <r>
    <s v="None"/>
    <x v="29"/>
    <x v="63"/>
    <s v="TRC"/>
    <n v="1465.5215542444982"/>
    <n v="1556.1170142290387"/>
    <n v="1652.8922987739065"/>
  </r>
  <r>
    <s v="None"/>
    <x v="29"/>
    <x v="64"/>
    <s v="TRC"/>
    <n v="276.78863273220242"/>
    <n v="293.47500433502171"/>
    <n v="311.32853959069581"/>
  </r>
  <r>
    <s v="None"/>
    <x v="29"/>
    <x v="65"/>
    <s v="TRC"/>
    <n v="848.81847371208744"/>
    <n v="899.99001329406667"/>
    <n v="954.74085474480023"/>
  </r>
  <r>
    <s v="None"/>
    <x v="29"/>
    <x v="66"/>
    <s v="TRC"/>
    <n v="124.82681506778722"/>
    <n v="132.35207577541442"/>
    <n v="140.40370680399954"/>
  </r>
  <r>
    <s v="None"/>
    <x v="29"/>
    <x v="67"/>
    <s v="TRC"/>
    <n v="174.01369843438701"/>
    <n v="184.11540354021847"/>
    <n v="195.46196453898179"/>
  </r>
  <r>
    <s v="None"/>
    <x v="29"/>
    <x v="68"/>
    <s v="TRC"/>
    <n v="39.814170649703897"/>
    <n v="42.21771382357376"/>
    <n v="44.452919442463099"/>
  </r>
  <r>
    <s v="None"/>
    <x v="29"/>
    <x v="69"/>
    <s v="TRC"/>
    <n v="4265.0096357766915"/>
    <n v="4522.4841637971949"/>
    <n v="4761.9258838415644"/>
  </r>
  <r>
    <s v="None"/>
    <x v="29"/>
    <x v="70"/>
    <s v="TRC"/>
    <n v="12244.48903286267"/>
    <n v="12983.677054419022"/>
    <n v="13671.094379458462"/>
  </r>
  <r>
    <s v="None"/>
    <x v="29"/>
    <x v="71"/>
    <s v="TRC"/>
    <n v="1297.3184146512961"/>
    <n v="1375.6362790947185"/>
    <n v="1448.4689756597224"/>
  </r>
  <r>
    <s v="None"/>
    <x v="29"/>
    <x v="72"/>
    <s v="TRC"/>
    <n v="8076.5940951367966"/>
    <n v="8564.1703095525081"/>
    <n v="9017.5980265774851"/>
  </r>
  <r>
    <s v="None"/>
    <x v="29"/>
    <x v="73"/>
    <s v="TRC"/>
    <n v="12182.201674802487"/>
    <n v="12917.629468484171"/>
    <n v="13601.549921669948"/>
  </r>
  <r>
    <s v="None"/>
    <x v="29"/>
    <x v="74"/>
    <s v="TRC"/>
    <n v="10592.199652922169"/>
    <n v="11231.64055440525"/>
    <n v="11826.296773391072"/>
  </r>
  <r>
    <s v="None"/>
    <x v="29"/>
    <x v="75"/>
    <s v="TRC"/>
    <n v="6675.4634170518666"/>
    <n v="7078.4547205663712"/>
    <n v="7453.2216212702397"/>
  </r>
  <r>
    <s v="None"/>
    <x v="29"/>
    <x v="76"/>
    <s v="TRC"/>
    <n v="11787.045317216393"/>
    <n v="12498.617901800699"/>
    <n v="13160.353899140657"/>
  </r>
  <r>
    <s v="None"/>
    <x v="29"/>
    <x v="77"/>
    <s v="TRC"/>
    <n v="4979.4829189115617"/>
    <n v="5279.6740848372237"/>
    <n v="5600.8627585564509"/>
  </r>
  <r>
    <s v="None"/>
    <x v="29"/>
    <x v="78"/>
    <s v="TRC"/>
    <n v="198323.25091222534"/>
    <n v="223208.55182187012"/>
    <n v="248116.41629337368"/>
  </r>
  <r>
    <s v="None"/>
    <x v="29"/>
    <x v="79"/>
    <s v="TRC"/>
    <n v="61.752591211785621"/>
    <n v="65.480535726359335"/>
    <n v="68.947385257697846"/>
  </r>
  <r>
    <s v="None"/>
    <x v="29"/>
    <x v="80"/>
    <s v="TRC"/>
    <n v="3116.7482441189059"/>
    <n v="3304.6433136542223"/>
    <n v="3505.6811023457631"/>
  </r>
  <r>
    <s v="None"/>
    <x v="29"/>
    <x v="81"/>
    <s v="TRC"/>
    <n v="3480.4004315003222"/>
    <n v="3695.5514656894516"/>
    <n v="3925.3786839333748"/>
  </r>
  <r>
    <s v="None"/>
    <x v="29"/>
    <x v="82"/>
    <s v="TRC"/>
    <n v="484.7700977388115"/>
    <n v="514.04374449752061"/>
    <n v="545.92708819176323"/>
  </r>
  <r>
    <s v="None"/>
    <x v="29"/>
    <x v="83"/>
    <s v="TRC"/>
    <n v="1505.7338278574703"/>
    <n v="1598.8151260164407"/>
    <n v="1698.2458162152352"/>
  </r>
  <r>
    <s v="None"/>
    <x v="29"/>
    <x v="84"/>
    <s v="TRC"/>
    <n v="68.164674915063429"/>
    <n v="74.664107694242134"/>
    <n v="79.307486181417659"/>
  </r>
  <r>
    <s v="None"/>
    <x v="29"/>
    <x v="85"/>
    <s v="TRC"/>
    <n v="70.317243596591751"/>
    <n v="74.664107694242134"/>
    <n v="79.307486181417659"/>
  </r>
  <r>
    <s v="None"/>
    <x v="29"/>
    <x v="86"/>
    <s v="TRC"/>
    <n v="814.18481608811328"/>
    <n v="861.79703786850314"/>
    <n v="912.6679033713848"/>
  </r>
  <r>
    <s v="None"/>
    <x v="29"/>
    <x v="87"/>
    <s v="TRC"/>
    <n v="833.11934669481366"/>
    <n v="881.83882944684035"/>
    <n v="933.89273833350978"/>
  </r>
  <r>
    <s v="None"/>
    <x v="29"/>
    <x v="88"/>
    <s v="TRC"/>
    <n v="2567.67416387699"/>
    <n v="2717.8276294472166"/>
    <n v="2878.2577977146575"/>
  </r>
  <r>
    <s v="None"/>
    <x v="29"/>
    <x v="89"/>
    <s v="TRC"/>
    <n v="2627.3875165252921"/>
    <n v="2781.032923155291"/>
    <n v="2945.1940255684854"/>
  </r>
  <r>
    <s v="None"/>
    <x v="29"/>
    <x v="90"/>
    <s v="TRC"/>
    <n v="48.851720989792682"/>
    <n v="51.801352754156767"/>
    <n v="54.81735740037324"/>
  </r>
  <r>
    <s v="None"/>
    <x v="29"/>
    <x v="91"/>
    <s v="TRC"/>
    <n v="49.987807524439027"/>
    <n v="53.006035376346475"/>
    <n v="56.0921796654982"/>
  </r>
  <r>
    <s v="None"/>
    <x v="29"/>
    <x v="92"/>
    <s v="TRC"/>
    <n v="428.90744734486776"/>
    <n v="467.91748375741753"/>
    <n v="506.49329081692036"/>
  </r>
  <r>
    <s v="None"/>
    <x v="29"/>
    <x v="93"/>
    <s v="TRC"/>
    <n v="428.90744734486776"/>
    <n v="467.91748375741753"/>
    <n v="506.49329081692036"/>
  </r>
  <r>
    <s v="None"/>
    <x v="29"/>
    <x v="94"/>
    <s v="TRC"/>
    <n v="321.68058550865084"/>
    <n v="350.93811281806319"/>
    <n v="379.86996811269023"/>
  </r>
  <r>
    <s v="None"/>
    <x v="29"/>
    <x v="95"/>
    <s v="TRC"/>
    <n v="267.16950824907781"/>
    <n v="284.52505203771403"/>
    <n v="302.91213890531759"/>
  </r>
  <r>
    <s v="None"/>
    <x v="29"/>
    <x v="96"/>
    <s v="TRC"/>
    <n v="172.23549307085599"/>
    <n v="187.40311370333197"/>
    <n v="202.34404546812414"/>
  </r>
  <r>
    <s v="None"/>
    <x v="29"/>
    <x v="97"/>
    <s v="TRC"/>
    <n v="373.91014325151946"/>
    <n v="396.48656867127198"/>
    <n v="419.57101086624959"/>
  </r>
  <r>
    <s v="None"/>
    <x v="29"/>
    <x v="98"/>
    <s v="TRC"/>
    <n v="39.039118055461572"/>
    <n v="35.098113354054398"/>
    <n v="30.602916294327748"/>
  </r>
  <r>
    <s v="None"/>
    <x v="29"/>
    <x v="99"/>
    <s v="TRC"/>
    <n v="3027.1126442310697"/>
    <n v="3209.8565219471529"/>
    <n v="3379.8015209508312"/>
  </r>
  <r>
    <s v="None"/>
    <x v="29"/>
    <x v="100"/>
    <s v="TRC"/>
    <n v="518.39156062989298"/>
    <n v="549.68636036102839"/>
    <n v="578.7893583689339"/>
  </r>
  <r>
    <s v="None"/>
    <x v="29"/>
    <x v="101"/>
    <s v="TRC"/>
    <n v="530.44717831896025"/>
    <n v="562.46976409035472"/>
    <n v="592.24957600542075"/>
  </r>
  <r>
    <s v="None"/>
    <x v="29"/>
    <x v="102"/>
    <s v="TRC"/>
    <n v="41561.284149510757"/>
    <n v="43765.768379026733"/>
    <n v="46066.094516864694"/>
  </r>
  <r>
    <s v="None"/>
    <x v="29"/>
    <x v="103"/>
    <s v="TRC"/>
    <n v="42527.82564135985"/>
    <n v="44783.576945980843"/>
    <n v="47137.399040512719"/>
  </r>
  <r>
    <s v="None"/>
    <x v="29"/>
    <x v="104"/>
    <s v="TRC"/>
    <n v="13779.606843682053"/>
    <n v="14467.555038802129"/>
    <n v="15183.310989631707"/>
  </r>
  <r>
    <s v="None"/>
    <x v="29"/>
    <x v="105"/>
    <s v="TRC"/>
    <n v="1010.3873148936103"/>
    <n v="1071.4012294969248"/>
    <n v="1137.8544331398871"/>
  </r>
  <r>
    <s v="None"/>
    <x v="29"/>
    <x v="106"/>
    <s v="TRC"/>
    <n v="326.15118568961509"/>
    <n v="345.84061895474514"/>
    <n v="364.15105845315685"/>
  </r>
  <r>
    <s v="None"/>
    <x v="29"/>
    <x v="107"/>
    <s v="TRC"/>
    <n v="1529.1878596541919"/>
    <n v="1623.7190367268922"/>
    <n v="1724.698507013075"/>
  </r>
  <r>
    <s v="None"/>
    <x v="29"/>
    <x v="108"/>
    <s v="TRC"/>
    <n v="531.93283764690182"/>
    <n v="564.81580683144296"/>
    <n v="599.94183522245896"/>
  </r>
  <r>
    <s v="None"/>
    <x v="29"/>
    <x v="109"/>
    <s v="TRC"/>
    <n v="531.93283764690182"/>
    <n v="564.81580683144296"/>
    <n v="599.94183522245896"/>
  </r>
  <r>
    <s v="None"/>
    <x v="29"/>
    <x v="110"/>
    <s v="TRC"/>
    <n v="404.26895661164542"/>
    <n v="429.26001319189675"/>
    <n v="455.95579476906892"/>
  </r>
  <r>
    <s v="None"/>
    <x v="29"/>
    <x v="111"/>
    <s v="TRC"/>
    <n v="1564.7503680182429"/>
    <n v="1661.4799445577503"/>
    <n v="1764.80777461803"/>
  </r>
  <r>
    <s v="None"/>
    <x v="29"/>
    <x v="112"/>
    <s v="TRC"/>
    <n v="9263.5558677555418"/>
    <n v="9822.0149852670602"/>
    <n v="10419.536710221329"/>
  </r>
  <r>
    <s v="None"/>
    <x v="29"/>
    <x v="113"/>
    <s v="TRC"/>
    <n v="9478.9873995638081"/>
    <n v="10050.433938412805"/>
    <n v="10661.85151743578"/>
  </r>
  <r>
    <s v="None"/>
    <x v="29"/>
    <x v="114"/>
    <s v="TRC"/>
    <n v="84.170954854632981"/>
    <n v="89.374226243107714"/>
    <n v="94.932430476186752"/>
  </r>
  <r>
    <s v="None"/>
    <x v="29"/>
    <x v="115"/>
    <s v="TRC"/>
    <n v="448.71204711480669"/>
    <n v="473.68153441314172"/>
    <n v="499.75320367756484"/>
  </r>
  <r>
    <s v="None"/>
    <x v="29"/>
    <x v="116"/>
    <s v="TRC"/>
    <n v="459.14721100119732"/>
    <n v="484.69738405065658"/>
    <n v="511.37537120494994"/>
  </r>
  <r>
    <s v="None"/>
    <x v="29"/>
    <x v="117"/>
    <s v="TRC"/>
    <n v="1071.3434923361274"/>
    <n v="1130.9605627848653"/>
    <n v="1193.2091994782165"/>
  </r>
  <r>
    <s v="None"/>
    <x v="29"/>
    <x v="118"/>
    <s v="TRC"/>
    <n v="2072.4309873813777"/>
    <n v="2197.3687539192879"/>
    <n v="2331.0455575254646"/>
  </r>
  <r>
    <s v="None"/>
    <x v="29"/>
    <x v="119"/>
    <s v="TRC"/>
    <n v="341.89440057659937"/>
    <n v="362.50571311725554"/>
    <n v="384.55872762929869"/>
  </r>
  <r>
    <s v="None"/>
    <x v="29"/>
    <x v="120"/>
    <s v="TRC"/>
    <n v="644.09016222368848"/>
    <n v="682.91953063558799"/>
    <n v="724.46490157652238"/>
  </r>
  <r>
    <s v="None"/>
    <x v="29"/>
    <x v="121"/>
    <s v="TRC"/>
    <n v="10947.685555828024"/>
    <n v="11607.673459132229"/>
    <n v="12313.825616139755"/>
  </r>
  <r>
    <s v="None"/>
    <x v="29"/>
    <x v="122"/>
    <s v="TRC"/>
    <n v="11202.282894335656"/>
    <n v="11877.619353530652"/>
    <n v="12600.193653724404"/>
  </r>
  <r>
    <s v="None"/>
    <x v="29"/>
    <x v="123"/>
    <s v="TRC"/>
    <n v="62.154032239254818"/>
    <n v="65.257078268324605"/>
    <n v="68.485553430785245"/>
  </r>
  <r>
    <s v="None"/>
    <x v="29"/>
    <x v="124"/>
    <s v="TRC"/>
    <n v="62.154032239254818"/>
    <n v="65.257078268324605"/>
    <n v="68.485553430785245"/>
  </r>
  <r>
    <s v="None"/>
    <x v="29"/>
    <x v="125"/>
    <s v="TRC"/>
    <n v="53.239936313823307"/>
    <n v="56.715050381417825"/>
    <n v="60.575139541567601"/>
  </r>
  <r>
    <s v="None"/>
    <x v="29"/>
    <x v="126"/>
    <s v="TRC"/>
    <n v="71.738558253372062"/>
    <n v="76.421127208859602"/>
    <n v="81.622433789061432"/>
  </r>
  <r>
    <s v="None"/>
    <x v="29"/>
    <x v="127"/>
    <s v="TRC"/>
    <n v="203.21833313316654"/>
    <n v="216.41955771324922"/>
    <n v="230.40540950036842"/>
  </r>
  <r>
    <s v="None"/>
    <x v="29"/>
    <x v="128"/>
    <s v="TRC"/>
    <n v="154.70649166742081"/>
    <n v="164.04597371445809"/>
    <n v="172.73134411928515"/>
  </r>
  <r>
    <s v="None"/>
    <x v="29"/>
    <x v="129"/>
    <s v="TRC"/>
    <n v="691.53054325235155"/>
    <n v="734.2795069082307"/>
    <n v="779.94452282074917"/>
  </r>
  <r>
    <s v="None"/>
    <x v="29"/>
    <x v="130"/>
    <s v="TRC"/>
    <n v="25.910855578037665"/>
    <n v="27.512610170378309"/>
    <n v="29.223625893144835"/>
  </r>
  <r>
    <s v="None"/>
    <x v="29"/>
    <x v="131"/>
    <s v="TRC"/>
    <n v="0"/>
    <n v="0"/>
    <n v="0"/>
  </r>
  <r>
    <s v="None"/>
    <x v="29"/>
    <x v="132"/>
    <s v="TRC"/>
    <n v="141.06306364958016"/>
    <n v="134.71381780024623"/>
    <n v="127.21161620000636"/>
  </r>
  <r>
    <s v="None"/>
    <x v="29"/>
    <x v="133"/>
    <s v="TRC"/>
    <n v="33.433844461744407"/>
    <n v="31.490544700759511"/>
    <n v="28.801187474724749"/>
  </r>
  <r>
    <s v="None"/>
    <x v="29"/>
    <x v="134"/>
    <s v="TRC"/>
    <n v="13.262155081064982"/>
    <n v="11.929004642542443"/>
    <n v="10.408219106573853"/>
  </r>
  <r>
    <s v="None"/>
    <x v="29"/>
    <x v="135"/>
    <s v="TRC"/>
    <n v="10.488713266367895"/>
    <n v="9.3327922137020476"/>
    <n v="8.0191051168748686"/>
  </r>
  <r>
    <s v="None"/>
    <x v="29"/>
    <x v="136"/>
    <s v="TRC"/>
    <n v="14.600421475643081"/>
    <n v="12.938269119181186"/>
    <n v="11.048896220547565"/>
  </r>
  <r>
    <s v="None"/>
    <x v="29"/>
    <x v="137"/>
    <s v="TRC"/>
    <n v="34.391191109766929"/>
    <n v="36.171379472422622"/>
    <n v="38.024387987781552"/>
  </r>
  <r>
    <s v="None"/>
    <x v="29"/>
    <x v="138"/>
    <s v="TRC"/>
    <n v="34.391191109766929"/>
    <n v="36.171379472422622"/>
    <n v="38.024387987781552"/>
  </r>
  <r>
    <s v="None"/>
    <x v="29"/>
    <x v="139"/>
    <s v="TRC"/>
    <n v="118.3615316084275"/>
    <n v="125.50811572537087"/>
    <n v="132.81551292717884"/>
  </r>
  <r>
    <s v="None"/>
    <x v="29"/>
    <x v="140"/>
    <s v="TRC"/>
    <n v="121.11412536676299"/>
    <n v="128.42690911433297"/>
    <n v="135.90424578595042"/>
  </r>
  <r>
    <s v="None"/>
    <x v="29"/>
    <x v="141"/>
    <s v="TRC"/>
    <n v="47.344612643371001"/>
    <n v="50.203246290148357"/>
    <n v="53.12620517087155"/>
  </r>
  <r>
    <s v="None"/>
    <x v="29"/>
    <x v="142"/>
    <s v="TRC"/>
    <n v="48.445650146705219"/>
    <n v="51.370763645733206"/>
    <n v="54.361698314380185"/>
  </r>
  <r>
    <s v="None"/>
    <x v="29"/>
    <x v="143"/>
    <s v="TRC"/>
    <n v="154.84102952335033"/>
    <n v="163.63346784722586"/>
    <n v="173.03105657924817"/>
  </r>
  <r>
    <s v="None"/>
    <x v="29"/>
    <x v="144"/>
    <s v="TRC"/>
    <n v="158.44198369831193"/>
    <n v="167.438897332045"/>
    <n v="177.05503463923068"/>
  </r>
  <r>
    <s v="None"/>
    <x v="29"/>
    <x v="145"/>
    <s v="TRC"/>
    <n v="123.01196639528781"/>
    <n v="129.99703444190726"/>
    <n v="137.46285840897113"/>
  </r>
  <r>
    <s v="None"/>
    <x v="29"/>
    <x v="146"/>
    <s v="TRC"/>
    <n v="125.87270979982942"/>
    <n v="133.02022128939348"/>
    <n v="140.65966906964488"/>
  </r>
  <r>
    <s v="None"/>
    <x v="29"/>
    <x v="147"/>
    <s v="TRC"/>
    <n v="204.79340261756946"/>
    <n v="216.42231884987879"/>
    <n v="228.85160957957626"/>
  </r>
  <r>
    <s v="None"/>
    <x v="29"/>
    <x v="148"/>
    <s v="TRC"/>
    <n v="209.55603988774547"/>
    <n v="221.45539603243415"/>
    <n v="234.17374003491526"/>
  </r>
  <r>
    <s v="None"/>
    <x v="29"/>
    <x v="149"/>
    <s v="TRC"/>
    <n v="83.647452032375583"/>
    <n v="77.154253921604464"/>
    <n v="69.656638386189584"/>
  </r>
  <r>
    <s v="None"/>
    <x v="29"/>
    <x v="150"/>
    <s v="TRC"/>
    <n v="284.47257316149245"/>
    <n v="301.64933483051857"/>
    <n v="319.49206982342321"/>
  </r>
  <r>
    <s v="None"/>
    <x v="29"/>
    <x v="151"/>
    <s v="TRC"/>
    <n v="291.08821439780627"/>
    <n v="308.66443564053066"/>
    <n v="326.92211795885169"/>
  </r>
  <r>
    <s v="None"/>
    <x v="29"/>
    <x v="152"/>
    <s v="TRC"/>
    <n v="29.740314466883312"/>
    <n v="31.536066823190577"/>
    <n v="33.401443663357881"/>
  </r>
  <r>
    <s v="None"/>
    <x v="29"/>
    <x v="153"/>
    <s v="TRC"/>
    <n v="30.431949687043382"/>
    <n v="32.269463726055477"/>
    <n v="34.17822142297085"/>
  </r>
  <r>
    <s v="None"/>
    <x v="29"/>
    <x v="154"/>
    <s v="TRC"/>
    <n v="54.049788900683566"/>
    <n v="57.313373617798526"/>
    <n v="60.703493266450401"/>
  </r>
  <r>
    <s v="None"/>
    <x v="29"/>
    <x v="155"/>
    <s v="TRC"/>
    <n v="55.306760735583175"/>
    <n v="58.646242771700834"/>
    <n v="62.115202412181823"/>
  </r>
  <r>
    <s v="None"/>
    <x v="29"/>
    <x v="156"/>
    <s v="TRC"/>
    <n v="97.237897735201074"/>
    <n v="103.10922717843182"/>
    <n v="109.20819841237012"/>
  </r>
  <r>
    <s v="None"/>
    <x v="29"/>
    <x v="157"/>
    <s v="TRC"/>
    <n v="99.499244194159232"/>
    <n v="105.50711618258138"/>
    <n v="111.74792395684383"/>
  </r>
  <r>
    <s v="None"/>
    <x v="29"/>
    <x v="158"/>
    <s v="TRC"/>
    <n v="18.46485611248233"/>
    <n v="19.579784097180934"/>
    <n v="20.737939804902201"/>
  </r>
  <r>
    <s v="None"/>
    <x v="29"/>
    <x v="159"/>
    <s v="TRC"/>
    <n v="18.894271370912151"/>
    <n v="20.035127913394444"/>
    <n v="21.220217474783642"/>
  </r>
  <r>
    <s v="None"/>
    <x v="29"/>
    <x v="160"/>
    <s v="TRC"/>
    <n v="31.159444689813935"/>
    <n v="33.040885663992825"/>
    <n v="34.995273420772456"/>
  </r>
  <r>
    <s v="None"/>
    <x v="29"/>
    <x v="161"/>
    <s v="TRC"/>
    <n v="31.884082938414252"/>
    <n v="33.809278353853124"/>
    <n v="35.809116988697397"/>
  </r>
  <r>
    <s v="None"/>
    <x v="29"/>
    <x v="162"/>
    <s v="TRC"/>
    <n v="284.47257316149245"/>
    <n v="301.64933483051857"/>
    <n v="319.49206982342321"/>
  </r>
  <r>
    <s v="None"/>
    <x v="29"/>
    <x v="163"/>
    <s v="TRC"/>
    <n v="291.08821439780627"/>
    <n v="308.66443564053066"/>
    <n v="326.92211795885169"/>
  </r>
  <r>
    <s v="None"/>
    <x v="29"/>
    <x v="164"/>
    <s v="TRC"/>
    <n v="174.82132677924446"/>
    <n v="185.37722758675503"/>
    <n v="196.34239927330367"/>
  </r>
  <r>
    <s v="None"/>
    <x v="29"/>
    <x v="165"/>
    <s v="TRC"/>
    <n v="148.52723902545398"/>
    <n v="179.8033613861341"/>
    <n v="190.98537488586294"/>
  </r>
  <r>
    <s v="None"/>
    <x v="29"/>
    <x v="166"/>
    <s v="TRC"/>
    <n v="169.33540294689439"/>
    <n v="179.8033613861341"/>
    <n v="190.98537488586294"/>
  </r>
  <r>
    <s v="None"/>
    <x v="29"/>
    <x v="167"/>
    <s v="TRC"/>
    <n v="296.33695515706518"/>
    <n v="359.6067227722682"/>
    <n v="381.97074977172588"/>
  </r>
  <r>
    <s v="None"/>
    <x v="29"/>
    <x v="168"/>
    <s v="TRC"/>
    <n v="338.67080589378878"/>
    <n v="359.6067227722682"/>
    <n v="381.97074977172588"/>
  </r>
  <r>
    <s v="None"/>
    <x v="29"/>
    <x v="169"/>
    <s v="TRC"/>
    <n v="222.43209709125961"/>
    <n v="269.70504207920118"/>
    <n v="286.47806232879446"/>
  </r>
  <r>
    <s v="None"/>
    <x v="29"/>
    <x v="170"/>
    <s v="TRC"/>
    <n v="254.00310442034163"/>
    <n v="269.70504207920118"/>
    <n v="286.47806232879446"/>
  </r>
  <r>
    <s v="None"/>
    <x v="29"/>
    <x v="171"/>
    <s v="TRC"/>
    <n v="796.17003334974686"/>
    <n v="845.3875901903973"/>
    <n v="897.96244403704668"/>
  </r>
  <r>
    <s v="None"/>
    <x v="29"/>
    <x v="172"/>
    <s v="TRC"/>
    <n v="164.51136991753873"/>
    <n v="174.42903822723713"/>
    <n v="185.04041888181666"/>
  </r>
  <r>
    <s v="None"/>
    <x v="29"/>
    <x v="173"/>
    <s v="TRC"/>
    <n v="337.20700900409008"/>
    <n v="357.53573928385367"/>
    <n v="379.28640571942117"/>
  </r>
  <r>
    <s v="None"/>
    <x v="29"/>
    <x v="174"/>
    <s v="TRC"/>
    <n v="0"/>
    <n v="0"/>
    <n v="0"/>
  </r>
  <r>
    <s v="None"/>
    <x v="29"/>
    <x v="175"/>
    <s v="TRC"/>
    <n v="0"/>
    <n v="0"/>
    <n v="0"/>
  </r>
  <r>
    <s v="None"/>
    <x v="29"/>
    <x v="176"/>
    <s v="TRC"/>
    <n v="6070.6510509963482"/>
    <n v="6436.623953525107"/>
    <n v="6828.1956069344442"/>
  </r>
  <r>
    <s v="None"/>
    <x v="29"/>
    <x v="177"/>
    <s v="TRC"/>
    <n v="92.030368900714691"/>
    <n v="98.008734874468018"/>
    <n v="104.34243065631401"/>
  </r>
  <r>
    <s v="None"/>
    <x v="29"/>
    <x v="178"/>
    <s v="TRC"/>
    <n v="58.820633334095923"/>
    <n v="62.641668467167634"/>
    <n v="66.689810419478974"/>
  </r>
  <r>
    <s v="None"/>
    <x v="29"/>
    <x v="179"/>
    <s v="TRC"/>
    <n v="30.323621375170728"/>
    <n v="32.198163867516982"/>
    <n v="34.200575281060338"/>
  </r>
  <r>
    <s v="None"/>
    <x v="29"/>
    <x v="180"/>
    <s v="TRC"/>
    <n v="2253.0588778345841"/>
    <n v="2384.1046094894505"/>
    <n v="2522.0819753106653"/>
  </r>
  <r>
    <s v="None"/>
    <x v="29"/>
    <x v="181"/>
    <s v="TRC"/>
    <n v="834.68877994815477"/>
    <n v="883.23717917043371"/>
    <n v="934.35353492606214"/>
  </r>
  <r>
    <s v="None"/>
    <x v="29"/>
    <x v="182"/>
    <s v="TRC"/>
    <n v="28554.325409756802"/>
    <n v="30177.339349500784"/>
    <n v="31912.450111101967"/>
  </r>
  <r>
    <s v="None"/>
    <x v="29"/>
    <x v="183"/>
    <s v="TRC"/>
    <n v="29218.379489053474"/>
    <n v="30879.137939024051"/>
    <n v="32654.600113685738"/>
  </r>
  <r>
    <s v="None"/>
    <x v="29"/>
    <x v="184"/>
    <s v="TRC"/>
    <n v="19598.259847526555"/>
    <n v="20712.215385638894"/>
    <n v="21903.108571946854"/>
  </r>
  <r>
    <s v="None"/>
    <x v="29"/>
    <x v="185"/>
    <s v="TRC"/>
    <n v="20054.033332352756"/>
    <n v="21193.894813211882"/>
    <n v="22412.483189899114"/>
  </r>
  <r>
    <s v="None"/>
    <x v="29"/>
    <x v="186"/>
    <s v="TRC"/>
    <n v="5436.2830044288676"/>
    <n v="5764.0126422198682"/>
    <n v="6114.6660246270012"/>
  </r>
  <r>
    <s v="None"/>
    <x v="29"/>
    <x v="187"/>
    <s v="TRC"/>
    <n v="10.886468342366275"/>
    <n v="11.90839906907971"/>
    <n v="12.922650139109214"/>
  </r>
  <r>
    <s v="None"/>
    <x v="29"/>
    <x v="188"/>
    <s v="TRC"/>
    <n v="193.24639180537332"/>
    <n v="204.89636844183553"/>
    <n v="217.36122740324777"/>
  </r>
  <r>
    <s v="None"/>
    <x v="29"/>
    <x v="189"/>
    <s v="TRC"/>
    <n v="383.25608462905194"/>
    <n v="406.36091152903998"/>
    <n v="431.08185455091831"/>
  </r>
  <r>
    <s v="None"/>
    <x v="29"/>
    <x v="190"/>
    <s v="TRC"/>
    <n v="1920.9434117552805"/>
    <n v="2036.7486573686306"/>
    <n v="2160.6541465044838"/>
  </r>
  <r>
    <s v="None"/>
    <x v="29"/>
    <x v="191"/>
    <s v="TRC"/>
    <n v="257.34758854409205"/>
    <n v="273.25627517687468"/>
    <n v="290.25014745132853"/>
  </r>
  <r>
    <s v="None"/>
    <x v="29"/>
    <x v="192"/>
    <s v="TRC"/>
    <n v="263.3324161846524"/>
    <n v="279.61107227401135"/>
    <n v="297.0001508804292"/>
  </r>
  <r>
    <s v="None"/>
    <x v="29"/>
    <x v="193"/>
    <s v="TRC"/>
    <n v="151.82014411208527"/>
    <n v="161.20534609080619"/>
    <n v="171.23074462795981"/>
  </r>
  <r>
    <s v="None"/>
    <x v="29"/>
    <x v="194"/>
    <s v="TRC"/>
    <n v="155.3508451379478"/>
    <n v="164.95430762780171"/>
    <n v="175.21285496814497"/>
  </r>
  <r>
    <s v="None"/>
    <x v="29"/>
    <x v="195"/>
    <s v="TRC"/>
    <n v="64.627263531865793"/>
    <n v="68.622385029911456"/>
    <n v="72.890027358022238"/>
  </r>
  <r>
    <s v="None"/>
    <x v="29"/>
    <x v="196"/>
    <s v="TRC"/>
    <n v="12223.056823637657"/>
    <n v="12960.951003344668"/>
    <n v="13647.165103660265"/>
  </r>
  <r>
    <s v="None"/>
    <x v="29"/>
    <x v="197"/>
    <s v="TRC"/>
    <n v="12507.313959071094"/>
    <n v="13262.368468538727"/>
    <n v="13964.541036303526"/>
  </r>
  <r>
    <s v="None"/>
    <x v="29"/>
    <x v="198"/>
    <s v="TRC"/>
    <n v="109.69821165480856"/>
    <n v="116.47952436601744"/>
    <n v="123.7234134894565"/>
  </r>
  <r>
    <s v="None"/>
    <x v="29"/>
    <x v="199"/>
    <s v="TRC"/>
    <n v="8167.464294267189"/>
    <n v="8659.8448625066321"/>
    <n v="9186.6660339101545"/>
  </r>
  <r>
    <s v="None"/>
    <x v="29"/>
    <x v="200"/>
    <s v="TRC"/>
    <n v="4557.2765514279536"/>
    <n v="4832.0147488867915"/>
    <n v="5125.9700922751026"/>
  </r>
  <r>
    <s v="None"/>
    <x v="29"/>
    <x v="201"/>
    <s v="TRC"/>
    <n v="196.05732108626293"/>
    <n v="206.941979409966"/>
    <n v="218.30675579225189"/>
  </r>
  <r>
    <s v="None"/>
    <x v="29"/>
    <x v="202"/>
    <s v="TRC"/>
    <n v="10178.951101649038"/>
    <n v="10770.994260271116"/>
    <n v="11394.353407093904"/>
  </r>
  <r>
    <s v="None"/>
    <x v="29"/>
    <x v="203"/>
    <s v="TRC"/>
    <n v="6042.1338667413902"/>
    <n v="6393.5653633229495"/>
    <n v="6763.5857489745513"/>
  </r>
  <r>
    <s v="None"/>
    <x v="29"/>
    <x v="204"/>
    <s v="TRC"/>
    <n v="11.30731221610044"/>
    <n v="11.988980432040144"/>
    <n v="12.718329377133491"/>
  </r>
  <r>
    <s v="None"/>
    <x v="29"/>
    <x v="205"/>
    <s v="TRC"/>
    <n v="11.30731221610044"/>
    <n v="11.988980432040144"/>
    <n v="12.718329377133491"/>
  </r>
  <r>
    <s v="None"/>
    <x v="29"/>
    <x v="206"/>
    <s v="TRC"/>
    <n v="867.0896951561474"/>
    <n v="915.93842770752849"/>
    <n v="971.77702677960644"/>
  </r>
  <r>
    <s v="None"/>
    <x v="29"/>
    <x v="207"/>
    <s v="TRC"/>
    <n v="887.25457178768568"/>
    <n v="937.23932137514544"/>
    <n v="994.37649251866708"/>
  </r>
  <r>
    <s v="None"/>
    <x v="29"/>
    <x v="208"/>
    <s v="TRC"/>
    <n v="131.07169810499897"/>
    <n v="138.4558088395101"/>
    <n v="146.89652730389398"/>
  </r>
  <r>
    <s v="None"/>
    <x v="29"/>
    <x v="209"/>
    <s v="TRC"/>
    <n v="2916.5744291615861"/>
    <n v="3080.8838022889604"/>
    <n v="3268.7045446223128"/>
  </r>
  <r>
    <s v="None"/>
    <x v="29"/>
    <x v="210"/>
    <s v="TRC"/>
    <n v="355.2379099922664"/>
    <n v="375.25074344451843"/>
    <n v="398.12725476978449"/>
  </r>
  <r>
    <s v="None"/>
    <x v="29"/>
    <x v="211"/>
    <s v="TRC"/>
    <n v="428.28975851652126"/>
    <n v="452.41807186765811"/>
    <n v="479.99895565174495"/>
  </r>
  <r>
    <s v="None"/>
    <x v="29"/>
    <x v="212"/>
    <s v="TRC"/>
    <n v="438.24998545876588"/>
    <n v="462.9394223762082"/>
    <n v="491.16172206225065"/>
  </r>
  <r>
    <s v="None"/>
    <x v="29"/>
    <x v="213"/>
    <s v="TRC"/>
    <n v="1882.8123051929326"/>
    <n v="1999.2038016942859"/>
    <n v="2123.5347581731603"/>
  </r>
  <r>
    <s v="None"/>
    <x v="29"/>
    <x v="214"/>
    <s v="TRC"/>
    <n v="15.539695640219803"/>
    <n v="16.998432482976622"/>
    <n v="18.446207136368017"/>
  </r>
  <r>
    <s v="None"/>
    <x v="29"/>
    <x v="215"/>
    <s v="TRC"/>
    <n v="588.93456183818398"/>
    <n v="621.70701391724867"/>
    <n v="655.92607982680397"/>
  </r>
  <r>
    <s v="None"/>
    <x v="29"/>
    <x v="216"/>
    <s v="TRC"/>
    <n v="602.63071443907165"/>
    <n v="636.16531656648692"/>
    <n v="671.18017470649681"/>
  </r>
  <r>
    <s v="None"/>
    <x v="29"/>
    <x v="217"/>
    <s v="TRC"/>
    <n v="1374.1806442890952"/>
    <n v="1450.6496991402464"/>
    <n v="1530.4941862625419"/>
  </r>
  <r>
    <s v="None"/>
    <x v="29"/>
    <x v="218"/>
    <s v="TRC"/>
    <n v="1406.1383336911672"/>
    <n v="1484.3857386551358"/>
    <n v="1566.087074315159"/>
  </r>
  <r>
    <s v="None"/>
    <x v="29"/>
    <x v="219"/>
    <s v="TRC"/>
    <n v="2355.7382473527359"/>
    <n v="2486.8280556689947"/>
    <n v="2623.7043193072159"/>
  </r>
  <r>
    <s v="None"/>
    <x v="29"/>
    <x v="220"/>
    <s v="TRC"/>
    <n v="152.47361494158926"/>
    <n v="161.89921311251479"/>
    <n v="171.96776340358423"/>
  </r>
  <r>
    <s v="None"/>
    <x v="29"/>
    <x v="221"/>
    <s v="TRC"/>
    <n v="152.47361494158926"/>
    <n v="161.89921311251479"/>
    <n v="171.96776340358423"/>
  </r>
  <r>
    <s v="None"/>
    <x v="29"/>
    <x v="222"/>
    <s v="TRC"/>
    <n v="54.898134087186676"/>
    <n v="59.541099670813665"/>
    <n v="64.091670763281883"/>
  </r>
  <r>
    <s v="None"/>
    <x v="29"/>
    <x v="223"/>
    <s v="TRC"/>
    <n v="47.459529464652825"/>
    <n v="41.426423372361157"/>
    <n v="34.586538792556887"/>
  </r>
  <r>
    <s v="None"/>
    <x v="29"/>
    <x v="224"/>
    <s v="TRC"/>
    <n v="63.996960578206597"/>
    <n v="55.826384303912228"/>
    <n v="46.564132680492733"/>
  </r>
  <r>
    <s v="None"/>
    <x v="29"/>
    <x v="225"/>
    <s v="TRC"/>
    <n v="369.91084294382011"/>
    <n v="391.98803635130918"/>
    <n v="415.39371577920633"/>
  </r>
  <r>
    <s v="None"/>
    <x v="29"/>
    <x v="226"/>
    <s v="TRC"/>
    <n v="378.51342068669953"/>
    <n v="401.10403719668847"/>
    <n v="425.0540347508159"/>
  </r>
  <r>
    <s v="None"/>
    <x v="29"/>
    <x v="227"/>
    <s v="TRC"/>
    <n v="233.30940410915491"/>
    <n v="253.68610968015449"/>
    <n v="273.73794416866735"/>
  </r>
  <r>
    <s v="None"/>
    <x v="29"/>
    <x v="228"/>
    <s v="TRC"/>
    <n v="233.30940410915491"/>
    <n v="253.68610968015449"/>
    <n v="273.73794416866735"/>
  </r>
  <r>
    <s v="None"/>
    <x v="29"/>
    <x v="229"/>
    <s v="TRC"/>
    <n v="232.49629281003178"/>
    <n v="247.59943694127838"/>
    <n v="263.60025065804581"/>
  </r>
  <r>
    <s v="None"/>
    <x v="29"/>
    <x v="230"/>
    <s v="TRC"/>
    <n v="1810.7181329897101"/>
    <n v="1922.6529194044465"/>
    <n v="2042.2231584385404"/>
  </r>
  <r>
    <s v="None"/>
    <x v="29"/>
    <x v="231"/>
    <s v="TRC"/>
    <n v="0"/>
    <n v="0"/>
    <n v="0"/>
  </r>
  <r>
    <s v="None"/>
    <x v="29"/>
    <x v="232"/>
    <s v="TRC"/>
    <n v="0"/>
    <n v="0"/>
    <n v="0"/>
  </r>
  <r>
    <s v="None"/>
    <x v="29"/>
    <x v="233"/>
    <s v="TRC"/>
    <n v="0"/>
    <n v="0"/>
    <n v="0"/>
  </r>
  <r>
    <s v="None"/>
    <x v="29"/>
    <x v="234"/>
    <s v="TRC"/>
    <n v="0"/>
    <n v="0"/>
    <n v="0"/>
  </r>
  <r>
    <s v="None"/>
    <x v="29"/>
    <x v="235"/>
    <s v="TRC"/>
    <n v="0"/>
    <n v="0"/>
    <n v="0"/>
  </r>
  <r>
    <s v="None"/>
    <x v="29"/>
    <x v="236"/>
    <s v="TRC"/>
    <n v="301.11078330288382"/>
    <n v="319.8413631664576"/>
    <n v="340.29611241077805"/>
  </r>
  <r>
    <s v="None"/>
    <x v="29"/>
    <x v="237"/>
    <s v="TRC"/>
    <n v="6849.170526751016"/>
    <n v="7262.0769508779804"/>
    <n v="7703.8649905977427"/>
  </r>
  <r>
    <s v="None"/>
    <x v="29"/>
    <x v="238"/>
    <s v="TRC"/>
    <n v="9611.3151768918669"/>
    <n v="10190.739176534955"/>
    <n v="10810.69221676712"/>
  </r>
  <r>
    <s v="None"/>
    <x v="29"/>
    <x v="239"/>
    <s v="TRC"/>
    <n v="13086.41563252874"/>
    <n v="13875.338183421896"/>
    <n v="14719.443595408973"/>
  </r>
  <r>
    <s v="None"/>
    <x v="29"/>
    <x v="240"/>
    <s v="TRC"/>
    <n v="9596.9816065865416"/>
    <n v="10142.469363815582"/>
    <n v="10725.632363659639"/>
  </r>
  <r>
    <s v="None"/>
    <x v="29"/>
    <x v="241"/>
    <s v="TRC"/>
    <n v="14196.561269244306"/>
    <n v="15003.486892797651"/>
    <n v="15866.144507100091"/>
  </r>
  <r>
    <s v="None"/>
    <x v="29"/>
    <x v="242"/>
    <s v="TRC"/>
    <n v="431.63789665175563"/>
    <n v="458.32084353893691"/>
    <n v="486.8239250172274"/>
  </r>
  <r>
    <s v="None"/>
    <x v="29"/>
    <x v="243"/>
    <s v="TRC"/>
    <n v="0"/>
    <n v="0"/>
    <n v="0"/>
  </r>
  <r>
    <s v="None"/>
    <x v="29"/>
    <x v="244"/>
    <s v="TRC"/>
    <n v="0"/>
    <n v="0"/>
    <n v="0"/>
  </r>
  <r>
    <s v="None"/>
    <x v="29"/>
    <x v="245"/>
    <s v="TRC"/>
    <n v="15.568633620927843"/>
    <n v="17.030086919630204"/>
    <n v="18.480557615206692"/>
  </r>
  <r>
    <s v="None"/>
    <x v="29"/>
    <x v="246"/>
    <s v="TRC"/>
    <n v="123.69250473846465"/>
    <n v="135.30372403209546"/>
    <n v="146.82768674802875"/>
  </r>
  <r>
    <s v="None"/>
    <x v="29"/>
    <x v="247"/>
    <s v="TRC"/>
    <n v="123.69250473846465"/>
    <n v="135.30372403209546"/>
    <n v="146.82768674802875"/>
  </r>
  <r>
    <s v="None"/>
    <x v="29"/>
    <x v="248"/>
    <s v="TRC"/>
    <n v="883.26109654045717"/>
    <n v="932.21974265439496"/>
    <n v="983.22371506095271"/>
  </r>
  <r>
    <s v="None"/>
    <x v="29"/>
    <x v="249"/>
    <s v="TRC"/>
    <n v="2425.5177768278959"/>
    <n v="2559.9628089298426"/>
    <n v="2700.0244987806636"/>
  </r>
  <r>
    <s v="None"/>
    <x v="29"/>
    <x v="250"/>
    <s v="TRC"/>
    <n v="2692.5406252126136"/>
    <n v="2841.7865776648482"/>
    <n v="2997.2675201514726"/>
  </r>
  <r>
    <s v="None"/>
    <x v="29"/>
    <x v="251"/>
    <s v="TRC"/>
    <n v="1241.7286219739299"/>
    <n v="1316.6905841206033"/>
    <n v="1386.4024165581441"/>
  </r>
  <r>
    <s v="None"/>
    <x v="29"/>
    <x v="252"/>
    <s v="TRC"/>
    <n v="1270.6060317872768"/>
    <n v="1347.311295379222"/>
    <n v="1418.6443332222866"/>
  </r>
  <r>
    <s v="None"/>
    <x v="29"/>
    <x v="253"/>
    <s v="TRC"/>
    <n v="437.35101949782967"/>
    <n v="463.75347973611321"/>
    <n v="488.30678425699466"/>
  </r>
  <r>
    <s v="None"/>
    <x v="29"/>
    <x v="254"/>
    <s v="TRC"/>
    <n v="447.52197343963957"/>
    <n v="474.53844438113896"/>
    <n v="499.66275598390149"/>
  </r>
  <r>
    <s v="None"/>
    <x v="29"/>
    <x v="255"/>
    <s v="TRC"/>
    <n v="2093.658938668018"/>
    <n v="2220.0511143263243"/>
    <n v="2337.5911295365472"/>
  </r>
  <r>
    <s v="None"/>
    <x v="29"/>
    <x v="256"/>
    <s v="TRC"/>
    <n v="2142.3486814277389"/>
    <n v="2271.6802100083319"/>
    <n v="2391.9537139443732"/>
  </r>
  <r>
    <s v="None"/>
    <x v="29"/>
    <x v="257"/>
    <s v="TRC"/>
    <n v="198323.25091222534"/>
    <n v="223208.55182187012"/>
    <n v="248116.41629337368"/>
  </r>
  <r>
    <s v="None"/>
    <x v="29"/>
    <x v="258"/>
    <s v="TRC"/>
    <n v="414.56569653066794"/>
    <n v="453.48166176406903"/>
    <n v="492.10517933472346"/>
  </r>
  <r>
    <s v="None"/>
    <x v="29"/>
    <x v="259"/>
    <s v="TRC"/>
    <n v="424.20675924068354"/>
    <n v="464.02774692137297"/>
    <n v="503.5494858308798"/>
  </r>
  <r>
    <s v="None"/>
    <x v="29"/>
    <x v="260"/>
    <s v="TRC"/>
    <n v="134.93118020340333"/>
    <n v="143.07847081323848"/>
    <n v="151.54164623958246"/>
  </r>
  <r>
    <s v="None"/>
    <x v="29"/>
    <x v="261"/>
    <s v="TRC"/>
    <n v="2596.4114176212543"/>
    <n v="2726.0375070158639"/>
    <n v="2860.9032505777977"/>
  </r>
  <r>
    <s v="None"/>
    <x v="29"/>
    <x v="262"/>
    <s v="TRC"/>
    <n v="1803.1411820808773"/>
    <n v="1914.607577327379"/>
    <n v="2033.6774746380354"/>
  </r>
  <r>
    <s v="None"/>
    <x v="29"/>
    <x v="263"/>
    <s v="TRC"/>
    <n v="1444.202620460487"/>
    <n v="1533.4801887995932"/>
    <n v="1628.8476838260019"/>
  </r>
  <r>
    <s v="None"/>
    <x v="29"/>
    <x v="264"/>
    <s v="TRC"/>
    <n v="17895.336253118585"/>
    <n v="18974.167517716975"/>
    <n v="20128.459923273636"/>
  </r>
  <r>
    <s v="None"/>
    <x v="29"/>
    <x v="265"/>
    <s v="TRC"/>
    <n v="18311.506863656232"/>
    <n v="19415.427227431323"/>
    <n v="20596.563642419544"/>
  </r>
  <r>
    <s v="None"/>
    <x v="29"/>
    <x v="266"/>
    <s v="TRC"/>
    <n v="205.78478138970678"/>
    <n v="218.19064249237655"/>
    <n v="231.46425786218452"/>
  </r>
  <r>
    <s v="None"/>
    <x v="29"/>
    <x v="267"/>
    <s v="TRC"/>
    <n v="31863.81277153876"/>
    <n v="33784.74216571288"/>
    <n v="35840.035040573348"/>
  </r>
  <r>
    <s v="None"/>
    <x v="29"/>
    <x v="268"/>
    <s v="TRC"/>
    <n v="10733.665332301207"/>
    <n v="11380.750895848769"/>
    <n v="12073.098231580056"/>
  </r>
  <r>
    <s v="None"/>
    <x v="29"/>
    <x v="269"/>
    <s v="TRC"/>
    <n v="43598.622685653492"/>
    <n v="46226.99225532361"/>
    <n v="49039.208709206134"/>
  </r>
  <r>
    <s v="None"/>
    <x v="29"/>
    <x v="270"/>
    <s v="TRC"/>
    <n v="55544.681210156719"/>
    <n v="58893.2262066904"/>
    <n v="62475.992285130342"/>
  </r>
  <r>
    <s v="None"/>
    <x v="29"/>
    <x v="271"/>
    <s v="TRC"/>
    <n v="79568.67794786334"/>
    <n v="84365.52424562184"/>
    <n v="89497.896131587215"/>
  </r>
  <r>
    <s v="None"/>
    <x v="29"/>
    <x v="272"/>
    <s v="TRC"/>
    <n v="30374.984993649676"/>
    <n v="32206.15949684714"/>
    <n v="34165.419384515219"/>
  </r>
  <r>
    <s v="None"/>
    <x v="29"/>
    <x v="273"/>
    <s v="TRC"/>
    <n v="116976.38215079541"/>
    <n v="124028.37472019428"/>
    <n v="131573.63386684077"/>
  </r>
  <r>
    <s v="None"/>
    <x v="29"/>
    <x v="274"/>
    <s v="TRC"/>
    <n v="2940.9399860025023"/>
    <n v="3118.2363474304211"/>
    <n v="3307.9340788965751"/>
  </r>
  <r>
    <s v="None"/>
    <x v="29"/>
    <x v="275"/>
    <s v="TRC"/>
    <n v="14480.144983995886"/>
    <n v="15353.089359205933"/>
    <n v="16287.093680218513"/>
  </r>
  <r>
    <s v="None"/>
    <x v="29"/>
    <x v="276"/>
    <s v="TRC"/>
    <n v="1447.8920749346109"/>
    <n v="1537.3977175891082"/>
    <n v="1633.008844655943"/>
  </r>
  <r>
    <s v="None"/>
    <x v="29"/>
    <x v="277"/>
    <s v="TRC"/>
    <n v="1481.5639836540206"/>
    <n v="1573.1511528818785"/>
    <n v="1670.985794531663"/>
  </r>
  <r>
    <s v="None"/>
    <x v="29"/>
    <x v="278"/>
    <s v="TRC"/>
    <n v="7232.7760441979599"/>
    <n v="7668.8083609955402"/>
    <n v="8135.339882997815"/>
  </r>
  <r>
    <s v="None"/>
    <x v="29"/>
    <x v="279"/>
    <s v="TRC"/>
    <n v="7400.9801382490768"/>
    <n v="7847.1527414838092"/>
    <n v="8324.5338337652029"/>
  </r>
  <r>
    <s v="None"/>
    <x v="29"/>
    <x v="280"/>
    <s v="TRC"/>
    <n v="148.0956208516364"/>
    <n v="156.65551617745732"/>
    <n v="165.71217183858872"/>
  </r>
  <r>
    <s v="None"/>
    <x v="29"/>
    <x v="281"/>
    <s v="TRC"/>
    <n v="151.53970505748833"/>
    <n v="160.29866771646795"/>
    <n v="169.56594327669544"/>
  </r>
  <r>
    <s v="None"/>
    <x v="29"/>
    <x v="282"/>
    <s v="TRC"/>
    <n v="732.01549735237415"/>
    <n v="774.3258371057176"/>
    <n v="819.09159223073857"/>
  </r>
  <r>
    <s v="None"/>
    <x v="29"/>
    <x v="283"/>
    <s v="TRC"/>
    <n v="749.03911356987112"/>
    <n v="792.33341471282699"/>
    <n v="838.14023391052331"/>
  </r>
  <r>
    <s v="None"/>
    <x v="29"/>
    <x v="284"/>
    <s v="TRC"/>
    <n v="92.324280562411658"/>
    <n v="97.898920485904654"/>
    <n v="103.68969902451096"/>
  </r>
  <r>
    <s v="None"/>
    <x v="29"/>
    <x v="285"/>
    <s v="TRC"/>
    <n v="171.07146104211571"/>
    <n v="181.40094090035277"/>
    <n v="192.13091289835856"/>
  </r>
  <r>
    <s v="None"/>
    <x v="29"/>
    <x v="286"/>
    <s v="TRC"/>
    <n v="7860.37417512517"/>
    <n v="8227.0001635203207"/>
    <n v="8608.0934691889615"/>
  </r>
  <r>
    <s v="None"/>
    <x v="29"/>
    <x v="287"/>
    <s v="TRC"/>
    <n v="10566.954879541787"/>
    <n v="11059.82203710013"/>
    <n v="11572.138076537502"/>
  </r>
  <r>
    <s v="None"/>
    <x v="29"/>
    <x v="288"/>
    <s v="TRC"/>
    <n v="15663.484109282774"/>
    <n v="16394.065149743998"/>
    <n v="17153.475427741323"/>
  </r>
  <r>
    <s v="None"/>
    <x v="29"/>
    <x v="289"/>
    <s v="TRC"/>
    <n v="8032.3497997084824"/>
    <n v="8387.1695836939998"/>
    <n v="8755.7011459116111"/>
  </r>
  <r>
    <s v="None"/>
    <x v="29"/>
    <x v="290"/>
    <s v="TRC"/>
    <n v="8007.4791966625635"/>
    <n v="8451.3290863380407"/>
    <n v="8913.7215200049704"/>
  </r>
  <r>
    <s v="None"/>
    <x v="29"/>
    <x v="291"/>
    <s v="TRC"/>
    <n v="9241.9104772868504"/>
    <n v="9754.1841710410699"/>
    <n v="10287.858923403297"/>
  </r>
  <r>
    <s v="None"/>
    <x v="29"/>
    <x v="292"/>
    <s v="TRC"/>
    <n v="10207.790846869832"/>
    <n v="10801.511425265708"/>
    <n v="11426.636718599657"/>
  </r>
  <r>
    <s v="None"/>
    <x v="29"/>
    <x v="293"/>
    <s v="TRC"/>
    <n v="6565.7083692013221"/>
    <n v="6947.5927777887273"/>
    <n v="7349.6768752994758"/>
  </r>
  <r>
    <s v="None"/>
    <x v="29"/>
    <x v="294"/>
    <s v="TRC"/>
    <n v="959.48108013059618"/>
    <n v="1017.4040297480925"/>
    <n v="1071.2702152425743"/>
  </r>
  <r>
    <s v="None"/>
    <x v="30"/>
    <x v="0"/>
    <s v="TRC"/>
    <n v="354.45944530085563"/>
    <n v="354.19668460075826"/>
    <n v="357.97326489979469"/>
  </r>
  <r>
    <s v="None"/>
    <x v="30"/>
    <x v="1"/>
    <s v="TRC"/>
    <n v="3.7614284703018748"/>
    <n v="3.4737179295742995"/>
    <n v="3.3086350951791581"/>
  </r>
  <r>
    <s v="None"/>
    <x v="30"/>
    <x v="2"/>
    <s v="TRC"/>
    <n v="3.7614284703018748"/>
    <n v="3.4737179295742995"/>
    <n v="3.3086350951791581"/>
  </r>
  <r>
    <s v="None"/>
    <x v="30"/>
    <x v="3"/>
    <s v="TRC"/>
    <n v="6.7046415607032763"/>
    <n v="6.2402250481058221"/>
    <n v="5.9792069959103706"/>
  </r>
  <r>
    <s v="None"/>
    <x v="30"/>
    <x v="4"/>
    <s v="TRC"/>
    <n v="6.7046415607032763"/>
    <n v="6.2402250481058221"/>
    <n v="5.9792069959103706"/>
  </r>
  <r>
    <s v="None"/>
    <x v="30"/>
    <x v="5"/>
    <s v="TRC"/>
    <n v="3.6002874160901244"/>
    <n v="3.2487651013592918"/>
    <n v="3.0433679306461854"/>
  </r>
  <r>
    <s v="None"/>
    <x v="30"/>
    <x v="6"/>
    <s v="TRC"/>
    <n v="3.6002874160901244"/>
    <n v="3.2487651013592918"/>
    <n v="3.0433679306461854"/>
  </r>
  <r>
    <s v="None"/>
    <x v="30"/>
    <x v="7"/>
    <s v="TRC"/>
    <n v="2.6766000146157465"/>
    <n v="2.1508369155959306"/>
    <n v="1.6469075003477052"/>
  </r>
  <r>
    <s v="None"/>
    <x v="30"/>
    <x v="8"/>
    <s v="TRC"/>
    <n v="2.6766000146157465"/>
    <n v="2.1508369155959306"/>
    <n v="1.6469075003477052"/>
  </r>
  <r>
    <s v="None"/>
    <x v="30"/>
    <x v="9"/>
    <s v="TRC"/>
    <n v="2.2921028144668263"/>
    <n v="1.7656975841222808"/>
    <n v="1.2580125691842092"/>
  </r>
  <r>
    <s v="None"/>
    <x v="30"/>
    <x v="10"/>
    <s v="TRC"/>
    <n v="2.2921028144668263"/>
    <n v="1.7656975841222808"/>
    <n v="1.2580125691842092"/>
  </r>
  <r>
    <s v="None"/>
    <x v="30"/>
    <x v="11"/>
    <s v="TRC"/>
    <n v="1.9448145092445799"/>
    <n v="1.4981676471340566"/>
    <n v="1.067404604156299"/>
  </r>
  <r>
    <s v="None"/>
    <x v="30"/>
    <x v="12"/>
    <s v="TRC"/>
    <n v="1.9448145092445799"/>
    <n v="1.4981676471340566"/>
    <n v="1.067404604156299"/>
  </r>
  <r>
    <s v="None"/>
    <x v="30"/>
    <x v="13"/>
    <s v="TRC"/>
    <n v="3.5141487595776395"/>
    <n v="2.8754735964742193"/>
    <n v="2.2644516877883554"/>
  </r>
  <r>
    <s v="None"/>
    <x v="30"/>
    <x v="14"/>
    <s v="TRC"/>
    <n v="3.5141487595776395"/>
    <n v="2.8754735964742193"/>
    <n v="2.2644516877883554"/>
  </r>
  <r>
    <s v="None"/>
    <x v="30"/>
    <x v="15"/>
    <s v="TRC"/>
    <n v="8.863772616265253"/>
    <n v="8.3975714540482524"/>
    <n v="8.149328651681266"/>
  </r>
  <r>
    <s v="None"/>
    <x v="30"/>
    <x v="16"/>
    <s v="TRC"/>
    <n v="8.863772616265253"/>
    <n v="8.3975714540482524"/>
    <n v="8.149328651681266"/>
  </r>
  <r>
    <s v="None"/>
    <x v="30"/>
    <x v="17"/>
    <s v="TRC"/>
    <n v="1.6940605124734343"/>
    <n v="1.48479273368082"/>
    <n v="1.3547106648115526"/>
  </r>
  <r>
    <s v="None"/>
    <x v="30"/>
    <x v="18"/>
    <s v="TRC"/>
    <n v="1.6940605124734343"/>
    <n v="1.48479273368082"/>
    <n v="1.3547106648115526"/>
  </r>
  <r>
    <s v="None"/>
    <x v="30"/>
    <x v="19"/>
    <s v="TRC"/>
    <n v="4.1424515977539889"/>
    <n v="3.8544261188582567"/>
    <n v="3.6915977403151978"/>
  </r>
  <r>
    <s v="None"/>
    <x v="30"/>
    <x v="20"/>
    <s v="TRC"/>
    <n v="4.1424515977539889"/>
    <n v="3.8544261188582567"/>
    <n v="3.6915977403151978"/>
  </r>
  <r>
    <s v="None"/>
    <x v="30"/>
    <x v="21"/>
    <s v="TRC"/>
    <n v="8.9907803254159582"/>
    <n v="8.5244741838095734"/>
    <n v="8.2769828667266125"/>
  </r>
  <r>
    <s v="None"/>
    <x v="30"/>
    <x v="22"/>
    <s v="TRC"/>
    <n v="8.9907803254159582"/>
    <n v="8.5244741838095734"/>
    <n v="8.2769828667266125"/>
  </r>
  <r>
    <s v="None"/>
    <x v="30"/>
    <x v="23"/>
    <s v="TRC"/>
    <n v="1.8210682216241385"/>
    <n v="1.611695463442139"/>
    <n v="1.4823648798568998"/>
  </r>
  <r>
    <s v="None"/>
    <x v="30"/>
    <x v="24"/>
    <s v="TRC"/>
    <n v="1.8210682216241385"/>
    <n v="1.611695463442139"/>
    <n v="1.4823648798568998"/>
  </r>
  <r>
    <s v="None"/>
    <x v="30"/>
    <x v="25"/>
    <s v="TRC"/>
    <n v="4.2694593069046931"/>
    <n v="3.9813288486195764"/>
    <n v="3.8192519553605457"/>
  </r>
  <r>
    <s v="None"/>
    <x v="30"/>
    <x v="26"/>
    <s v="TRC"/>
    <n v="4.2694593069046931"/>
    <n v="3.9813288486195764"/>
    <n v="3.8192519553605457"/>
  </r>
  <r>
    <s v="None"/>
    <x v="30"/>
    <x v="27"/>
    <s v="TRC"/>
    <n v="233.17701392283169"/>
    <n v="233.45107214218288"/>
    <n v="235.64031388949397"/>
  </r>
  <r>
    <s v="None"/>
    <x v="30"/>
    <x v="28"/>
    <s v="TRC"/>
    <n v="245.59267643150477"/>
    <n v="245.88132705986726"/>
    <n v="248.18713641488225"/>
  </r>
  <r>
    <s v="None"/>
    <x v="30"/>
    <x v="29"/>
    <s v="TRC"/>
    <n v="0"/>
    <n v="0"/>
    <n v="0"/>
  </r>
  <r>
    <s v="None"/>
    <x v="30"/>
    <x v="30"/>
    <s v="TRC"/>
    <n v="4771.0351848617765"/>
    <n v="4779.4365462579117"/>
    <n v="4810.2359275612089"/>
  </r>
  <r>
    <s v="None"/>
    <x v="30"/>
    <x v="31"/>
    <s v="TRC"/>
    <n v="687.61973101302624"/>
    <n v="687.24278877006702"/>
    <n v="694.18707557005541"/>
  </r>
  <r>
    <s v="None"/>
    <x v="30"/>
    <x v="32"/>
    <s v="TRC"/>
    <n v="1090.6958713011381"/>
    <n v="1090.1934830307969"/>
    <n v="1100.9337192142739"/>
  </r>
  <r>
    <s v="None"/>
    <x v="30"/>
    <x v="33"/>
    <s v="TRC"/>
    <n v="1262.0909367913173"/>
    <n v="1261.5096017927794"/>
    <n v="1273.9375893765168"/>
  </r>
  <r>
    <s v="None"/>
    <x v="30"/>
    <x v="34"/>
    <s v="TRC"/>
    <n v="0"/>
    <n v="0"/>
    <n v="0"/>
  </r>
  <r>
    <s v="None"/>
    <x v="30"/>
    <x v="35"/>
    <s v="TRC"/>
    <n v="0"/>
    <n v="0"/>
    <n v="0"/>
  </r>
  <r>
    <s v="None"/>
    <x v="30"/>
    <x v="36"/>
    <s v="TRC"/>
    <n v="28.030101586261008"/>
    <n v="28.144611497641804"/>
    <n v="29.171583614865785"/>
  </r>
  <r>
    <s v="None"/>
    <x v="30"/>
    <x v="37"/>
    <s v="TRC"/>
    <n v="57.063643428117466"/>
    <n v="57.114492078420049"/>
    <n v="57.733395942362066"/>
  </r>
  <r>
    <s v="None"/>
    <x v="30"/>
    <x v="38"/>
    <s v="TRC"/>
    <n v="39.691857286436495"/>
    <n v="39.683648055085534"/>
    <n v="40.126505330817814"/>
  </r>
  <r>
    <s v="None"/>
    <x v="30"/>
    <x v="39"/>
    <s v="TRC"/>
    <n v="38.864967956447593"/>
    <n v="38.899600010167177"/>
    <n v="39.321123722906059"/>
  </r>
  <r>
    <s v="None"/>
    <x v="30"/>
    <x v="40"/>
    <s v="TRC"/>
    <n v="6128.6093840273279"/>
    <n v="6136.2960040940479"/>
    <n v="6173.1437965418609"/>
  </r>
  <r>
    <s v="None"/>
    <x v="30"/>
    <x v="41"/>
    <s v="TRC"/>
    <n v="6271.1351836558706"/>
    <n v="6279.0005623287925"/>
    <n v="6316.7052801823693"/>
  </r>
  <r>
    <s v="None"/>
    <x v="30"/>
    <x v="42"/>
    <s v="TRC"/>
    <n v="12257.218768054656"/>
    <n v="12272.592008188096"/>
    <n v="12346.287593083722"/>
  </r>
  <r>
    <s v="None"/>
    <x v="30"/>
    <x v="43"/>
    <s v="TRC"/>
    <n v="388331.02438607253"/>
    <n v="388979.55840667529"/>
    <n v="392772.60520695586"/>
  </r>
  <r>
    <s v="None"/>
    <x v="30"/>
    <x v="44"/>
    <s v="TRC"/>
    <n v="568832.59845466982"/>
    <n v="569440.69928173197"/>
    <n v="574865.81009985297"/>
  </r>
  <r>
    <s v="None"/>
    <x v="30"/>
    <x v="45"/>
    <s v="TRC"/>
    <n v="160.55639575917641"/>
    <n v="160.67883068732777"/>
    <n v="162.42586651257056"/>
  </r>
  <r>
    <s v="None"/>
    <x v="30"/>
    <x v="46"/>
    <s v="TRC"/>
    <n v="12846.386151801789"/>
    <n v="12861.484800054594"/>
    <n v="12982.096366316917"/>
  </r>
  <r>
    <s v="None"/>
    <x v="30"/>
    <x v="47"/>
    <s v="TRC"/>
    <n v="0"/>
    <n v="0"/>
    <n v="0"/>
  </r>
  <r>
    <s v="None"/>
    <x v="30"/>
    <x v="48"/>
    <s v="TRC"/>
    <n v="0"/>
    <n v="0"/>
    <n v="0"/>
  </r>
  <r>
    <s v="None"/>
    <x v="30"/>
    <x v="49"/>
    <s v="TRC"/>
    <n v="18.681612227468655"/>
    <n v="14.814103669968686"/>
    <n v="11.116751800714081"/>
  </r>
  <r>
    <s v="None"/>
    <x v="30"/>
    <x v="50"/>
    <s v="TRC"/>
    <n v="55.313210882644441"/>
    <n v="55.300335292318977"/>
    <n v="55.908963925223603"/>
  </r>
  <r>
    <s v="None"/>
    <x v="30"/>
    <x v="51"/>
    <s v="TRC"/>
    <n v="218.29474611486074"/>
    <n v="219.20914911888593"/>
    <n v="227.34133096461179"/>
  </r>
  <r>
    <s v="None"/>
    <x v="30"/>
    <x v="52"/>
    <s v="TRC"/>
    <n v="218.29474611486074"/>
    <n v="219.20914911888593"/>
    <n v="227.34133096461179"/>
  </r>
  <r>
    <s v="None"/>
    <x v="30"/>
    <x v="53"/>
    <s v="TRC"/>
    <n v="3.8307628494718218"/>
    <n v="3.8355024720743391"/>
    <n v="3.8784816865448448"/>
  </r>
  <r>
    <s v="None"/>
    <x v="30"/>
    <x v="54"/>
    <s v="TRC"/>
    <n v="45.482417359160415"/>
    <n v="45.507110454188712"/>
    <n v="46.217016906746771"/>
  </r>
  <r>
    <s v="None"/>
    <x v="30"/>
    <x v="55"/>
    <s v="TRC"/>
    <n v="1538.1891277474342"/>
    <n v="1537.0488685232899"/>
    <n v="1553.4374704721322"/>
  </r>
  <r>
    <s v="None"/>
    <x v="30"/>
    <x v="56"/>
    <s v="TRC"/>
    <n v="262.728647605925"/>
    <n v="262.92899567017275"/>
    <n v="265.78778156602453"/>
  </r>
  <r>
    <s v="None"/>
    <x v="30"/>
    <x v="57"/>
    <s v="TRC"/>
    <n v="46.036834555892291"/>
    <n v="46.011597892525053"/>
    <n v="46.476524898108146"/>
  </r>
  <r>
    <s v="None"/>
    <x v="30"/>
    <x v="58"/>
    <s v="TRC"/>
    <n v="80.215696574660782"/>
    <n v="80.171723600611841"/>
    <n v="80.981823686097499"/>
  </r>
  <r>
    <s v="None"/>
    <x v="30"/>
    <x v="59"/>
    <s v="TRC"/>
    <n v="78.123113185756608"/>
    <n v="78.080287332769785"/>
    <n v="78.869254372547147"/>
  </r>
  <r>
    <s v="None"/>
    <x v="30"/>
    <x v="60"/>
    <s v="TRC"/>
    <n v="353.99684952303488"/>
    <n v="353.59553617215914"/>
    <n v="355.80531745325919"/>
  </r>
  <r>
    <s v="None"/>
    <x v="30"/>
    <x v="61"/>
    <s v="TRC"/>
    <n v="269.03760563750654"/>
    <n v="268.73260749084096"/>
    <n v="270.41204126447707"/>
  </r>
  <r>
    <s v="None"/>
    <x v="30"/>
    <x v="62"/>
    <s v="TRC"/>
    <n v="269.03760563750654"/>
    <n v="268.73260749084096"/>
    <n v="270.41204126447707"/>
  </r>
  <r>
    <s v="None"/>
    <x v="30"/>
    <x v="63"/>
    <s v="TRC"/>
    <n v="846.570086730203"/>
    <n v="847.21565271500094"/>
    <n v="856.42729615719043"/>
  </r>
  <r>
    <s v="None"/>
    <x v="30"/>
    <x v="64"/>
    <s v="TRC"/>
    <n v="73.677802929451445"/>
    <n v="73.764398117960184"/>
    <n v="74.456140924464677"/>
  </r>
  <r>
    <s v="None"/>
    <x v="30"/>
    <x v="65"/>
    <s v="TRC"/>
    <n v="225.94526231698444"/>
    <n v="226.21082089507786"/>
    <n v="228.33216550169166"/>
  </r>
  <r>
    <s v="None"/>
    <x v="30"/>
    <x v="66"/>
    <s v="TRC"/>
    <n v="69.393352894221692"/>
    <n v="69.509243583683727"/>
    <n v="70.187047360943822"/>
  </r>
  <r>
    <s v="None"/>
    <x v="30"/>
    <x v="67"/>
    <s v="TRC"/>
    <n v="57.988999808032908"/>
    <n v="58.040673031043085"/>
    <n v="58.669613173859815"/>
  </r>
  <r>
    <s v="None"/>
    <x v="30"/>
    <x v="68"/>
    <s v="TRC"/>
    <n v="15.106413511310089"/>
    <n v="15.10289710015704"/>
    <n v="15.269117712859989"/>
  </r>
  <r>
    <s v="None"/>
    <x v="30"/>
    <x v="69"/>
    <s v="TRC"/>
    <n v="1630.5134483839363"/>
    <n v="1629.3047491634873"/>
    <n v="1646.6770185390553"/>
  </r>
  <r>
    <s v="None"/>
    <x v="30"/>
    <x v="70"/>
    <s v="TRC"/>
    <n v="4678.8646779712944"/>
    <n v="4675.3962367300073"/>
    <n v="4725.2470966772889"/>
  </r>
  <r>
    <s v="None"/>
    <x v="30"/>
    <x v="71"/>
    <s v="TRC"/>
    <n v="496.24322342119785"/>
    <n v="495.87535844106134"/>
    <n v="501.16257085971262"/>
  </r>
  <r>
    <s v="None"/>
    <x v="30"/>
    <x v="72"/>
    <s v="TRC"/>
    <n v="3086.2701469916365"/>
    <n v="3083.9822956866014"/>
    <n v="3116.8648925228636"/>
  </r>
  <r>
    <s v="None"/>
    <x v="30"/>
    <x v="73"/>
    <s v="TRC"/>
    <n v="4172.9196202815283"/>
    <n v="3489.0844572834681"/>
    <n v="3526.2864080524419"/>
  </r>
  <r>
    <s v="None"/>
    <x v="30"/>
    <x v="74"/>
    <s v="TRC"/>
    <n v="4047.4322707609331"/>
    <n v="4044.4319102086574"/>
    <n v="4087.555187576726"/>
  </r>
  <r>
    <s v="None"/>
    <x v="30"/>
    <x v="75"/>
    <s v="TRC"/>
    <n v="2550.4593575833665"/>
    <n v="2548.5687026854548"/>
    <n v="2575.7425153487548"/>
  </r>
  <r>
    <s v="None"/>
    <x v="30"/>
    <x v="76"/>
    <s v="TRC"/>
    <n v="4504.1079281950579"/>
    <n v="4500.7690340896352"/>
    <n v="4548.7579521220423"/>
  </r>
  <r>
    <s v="None"/>
    <x v="30"/>
    <x v="77"/>
    <s v="TRC"/>
    <n v="3173.8130492686778"/>
    <n v="3177.5433035429014"/>
    <n v="3207.3414552077088"/>
  </r>
  <r>
    <s v="None"/>
    <x v="30"/>
    <x v="78"/>
    <s v="TRC"/>
    <n v="99434.85179615418"/>
    <n v="100861.94084011904"/>
    <n v="104945.21165675612"/>
  </r>
  <r>
    <s v="None"/>
    <x v="30"/>
    <x v="79"/>
    <s v="TRC"/>
    <n v="38.587542243404535"/>
    <n v="38.578559988032545"/>
    <n v="39.003150835462847"/>
  </r>
  <r>
    <s v="None"/>
    <x v="30"/>
    <x v="80"/>
    <s v="TRC"/>
    <n v="0"/>
    <n v="0"/>
    <n v="0"/>
  </r>
  <r>
    <s v="None"/>
    <x v="30"/>
    <x v="81"/>
    <s v="TRC"/>
    <n v="0"/>
    <n v="0"/>
    <n v="0"/>
  </r>
  <r>
    <s v="None"/>
    <x v="30"/>
    <x v="82"/>
    <s v="TRC"/>
    <n v="607.67341401063425"/>
    <n v="607.39351197430119"/>
    <n v="613.37735784795257"/>
  </r>
  <r>
    <s v="None"/>
    <x v="30"/>
    <x v="83"/>
    <s v="TRC"/>
    <n v="440.80028653882982"/>
    <n v="441.13642606884542"/>
    <n v="445.93283351633011"/>
  </r>
  <r>
    <s v="None"/>
    <x v="30"/>
    <x v="84"/>
    <s v="TRC"/>
    <n v="28.76649616899962"/>
    <n v="29.711627209444895"/>
    <n v="30.04456465568563"/>
  </r>
  <r>
    <s v="None"/>
    <x v="30"/>
    <x v="85"/>
    <s v="TRC"/>
    <n v="29.674911837494346"/>
    <n v="29.711627209444895"/>
    <n v="30.04456465568563"/>
  </r>
  <r>
    <s v="None"/>
    <x v="30"/>
    <x v="86"/>
    <s v="TRC"/>
    <n v="415.10275548827281"/>
    <n v="415.59982699346773"/>
    <n v="419.42917010576201"/>
  </r>
  <r>
    <s v="None"/>
    <x v="30"/>
    <x v="87"/>
    <s v="TRC"/>
    <n v="424.75630794148839"/>
    <n v="425.26493924912978"/>
    <n v="429.18333685240765"/>
  </r>
  <r>
    <s v="None"/>
    <x v="30"/>
    <x v="88"/>
    <s v="TRC"/>
    <n v="1309.0991130766022"/>
    <n v="1310.6667149727177"/>
    <n v="1322.7432179727371"/>
  </r>
  <r>
    <s v="None"/>
    <x v="30"/>
    <x v="89"/>
    <s v="TRC"/>
    <n v="1339.543278496988"/>
    <n v="1341.1473362511533"/>
    <n v="1353.5046881581495"/>
  </r>
  <r>
    <s v="None"/>
    <x v="30"/>
    <x v="90"/>
    <s v="TRC"/>
    <n v="17.152750183018231"/>
    <n v="17.142857989423508"/>
    <n v="17.317491437778529"/>
  </r>
  <r>
    <s v="None"/>
    <x v="30"/>
    <x v="91"/>
    <s v="TRC"/>
    <n v="17.551651350065168"/>
    <n v="17.541529105456615"/>
    <n v="17.720223796796638"/>
  </r>
  <r>
    <s v="None"/>
    <x v="30"/>
    <x v="92"/>
    <s v="TRC"/>
    <n v="169.97756969560737"/>
    <n v="170.8671370495675"/>
    <n v="178.25345696598706"/>
  </r>
  <r>
    <s v="None"/>
    <x v="30"/>
    <x v="93"/>
    <s v="TRC"/>
    <n v="169.97756969560737"/>
    <n v="170.8671370495675"/>
    <n v="178.25345696598706"/>
  </r>
  <r>
    <s v="None"/>
    <x v="30"/>
    <x v="94"/>
    <s v="TRC"/>
    <n v="127.4831772717055"/>
    <n v="128.15035278717565"/>
    <n v="133.69009272449028"/>
  </r>
  <r>
    <s v="None"/>
    <x v="30"/>
    <x v="95"/>
    <s v="TRC"/>
    <n v="100.03391377110307"/>
    <n v="100.19901494731418"/>
    <n v="101.72171187398295"/>
  </r>
  <r>
    <s v="None"/>
    <x v="30"/>
    <x v="96"/>
    <s v="TRC"/>
    <n v="67.421743299441744"/>
    <n v="67.743916063748287"/>
    <n v="70.491598074083697"/>
  </r>
  <r>
    <s v="None"/>
    <x v="30"/>
    <x v="97"/>
    <s v="TRC"/>
    <n v="212.73707937297064"/>
    <n v="212.61439138699291"/>
    <n v="214.78028369974038"/>
  </r>
  <r>
    <s v="None"/>
    <x v="30"/>
    <x v="98"/>
    <s v="TRC"/>
    <n v="14.088801244336024"/>
    <n v="12.384446221574972"/>
    <n v="10.834263501159173"/>
  </r>
  <r>
    <s v="None"/>
    <x v="30"/>
    <x v="99"/>
    <s v="TRC"/>
    <n v="578.63731189621569"/>
    <n v="578.20836819844692"/>
    <n v="584.37344660548422"/>
  </r>
  <r>
    <s v="None"/>
    <x v="30"/>
    <x v="100"/>
    <s v="TRC"/>
    <n v="98.918914967680649"/>
    <n v="98.845586400211573"/>
    <n v="99.899515785989195"/>
  </r>
  <r>
    <s v="None"/>
    <x v="30"/>
    <x v="101"/>
    <s v="TRC"/>
    <n v="101.21935485064998"/>
    <n v="101.14432096765836"/>
    <n v="102.22276033915173"/>
  </r>
  <r>
    <s v="None"/>
    <x v="30"/>
    <x v="102"/>
    <s v="TRC"/>
    <n v="30008.470409389807"/>
    <n v="29961.840351664086"/>
    <n v="30129.268984918748"/>
  </r>
  <r>
    <s v="None"/>
    <x v="30"/>
    <x v="103"/>
    <s v="TRC"/>
    <n v="30706.341814259329"/>
    <n v="30658.627336586498"/>
    <n v="30829.949658986628"/>
  </r>
  <r>
    <s v="None"/>
    <x v="30"/>
    <x v="104"/>
    <s v="TRC"/>
    <n v="20618.054435105591"/>
    <n v="20601.01239270221"/>
    <n v="20723.00628265474"/>
  </r>
  <r>
    <s v="None"/>
    <x v="30"/>
    <x v="105"/>
    <s v="TRC"/>
    <n v="1740.4389832048164"/>
    <n v="1739.6373150648571"/>
    <n v="1756.775663374777"/>
  </r>
  <r>
    <s v="None"/>
    <x v="30"/>
    <x v="106"/>
    <s v="TRC"/>
    <n v="112.49933921038719"/>
    <n v="112.47315205942549"/>
    <n v="113.7110176241558"/>
  </r>
  <r>
    <s v="None"/>
    <x v="30"/>
    <x v="107"/>
    <s v="TRC"/>
    <n v="963.33837455505852"/>
    <n v="964.07298412396676"/>
    <n v="974.55519907542339"/>
  </r>
  <r>
    <s v="None"/>
    <x v="30"/>
    <x v="108"/>
    <s v="TRC"/>
    <n v="539.18308908756217"/>
    <n v="539.85019495037682"/>
    <n v="545.89955549170077"/>
  </r>
  <r>
    <s v="None"/>
    <x v="30"/>
    <x v="109"/>
    <s v="TRC"/>
    <n v="539.18308908756217"/>
    <n v="539.85019495037682"/>
    <n v="545.89955549170077"/>
  </r>
  <r>
    <s v="None"/>
    <x v="30"/>
    <x v="110"/>
    <s v="TRC"/>
    <n v="409.77914770654735"/>
    <n v="410.28614816228634"/>
    <n v="414.88366217369241"/>
  </r>
  <r>
    <s v="None"/>
    <x v="30"/>
    <x v="111"/>
    <s v="TRC"/>
    <n v="985.74159256796679"/>
    <n v="986.49328608033807"/>
    <n v="997.21927347252631"/>
  </r>
  <r>
    <s v="None"/>
    <x v="30"/>
    <x v="112"/>
    <s v="TRC"/>
    <n v="6215.383888151161"/>
    <n v="6222.6889694381789"/>
    <n v="6281.0436831150964"/>
  </r>
  <r>
    <s v="None"/>
    <x v="30"/>
    <x v="113"/>
    <s v="TRC"/>
    <n v="6359.9276995035125"/>
    <n v="6367.4026664018575"/>
    <n v="6427.114466443355"/>
  </r>
  <r>
    <s v="None"/>
    <x v="30"/>
    <x v="114"/>
    <s v="TRC"/>
    <n v="0"/>
    <n v="0"/>
    <n v="0"/>
  </r>
  <r>
    <s v="None"/>
    <x v="30"/>
    <x v="115"/>
    <s v="TRC"/>
    <n v="175.05056186167167"/>
    <n v="174.64133612294222"/>
    <n v="175.52365931746837"/>
  </r>
  <r>
    <s v="None"/>
    <x v="30"/>
    <x v="116"/>
    <s v="TRC"/>
    <n v="179.12150516078034"/>
    <n v="178.702762544406"/>
    <n v="179.605604882991"/>
  </r>
  <r>
    <s v="None"/>
    <x v="30"/>
    <x v="117"/>
    <s v="TRC"/>
    <n v="417.95017870848733"/>
    <n v="416.97311260361391"/>
    <n v="419.07974472697873"/>
  </r>
  <r>
    <s v="None"/>
    <x v="30"/>
    <x v="118"/>
    <s v="TRC"/>
    <n v="1005.0407989350813"/>
    <n v="1006.2220461219181"/>
    <n v="1015.6581274824412"/>
  </r>
  <r>
    <s v="None"/>
    <x v="30"/>
    <x v="119"/>
    <s v="TRC"/>
    <n v="165.86951531297018"/>
    <n v="166.06446550658728"/>
    <n v="167.62177367097431"/>
  </r>
  <r>
    <s v="None"/>
    <x v="30"/>
    <x v="120"/>
    <s v="TRC"/>
    <n v="311.71378162460229"/>
    <n v="312.08014588367763"/>
    <n v="315.00675006504275"/>
  </r>
  <r>
    <s v="None"/>
    <x v="30"/>
    <x v="121"/>
    <s v="TRC"/>
    <n v="7324.3292809611075"/>
    <n v="7332.9377308546545"/>
    <n v="7401.7040606192204"/>
  </r>
  <r>
    <s v="None"/>
    <x v="30"/>
    <x v="122"/>
    <s v="TRC"/>
    <n v="7494.6625200532289"/>
    <n v="7503.4711664559281"/>
    <n v="7573.8367131917594"/>
  </r>
  <r>
    <s v="None"/>
    <x v="30"/>
    <x v="123"/>
    <s v="TRC"/>
    <n v="164.49298396294006"/>
    <n v="164.35702077511459"/>
    <n v="165.33030072481594"/>
  </r>
  <r>
    <s v="None"/>
    <x v="30"/>
    <x v="124"/>
    <s v="TRC"/>
    <n v="164.49298396294006"/>
    <n v="164.35702077511459"/>
    <n v="165.33030072481594"/>
  </r>
  <r>
    <s v="None"/>
    <x v="30"/>
    <x v="125"/>
    <s v="TRC"/>
    <n v="23.827798817412887"/>
    <n v="23.911598807946312"/>
    <n v="24.306062224130859"/>
  </r>
  <r>
    <s v="None"/>
    <x v="30"/>
    <x v="126"/>
    <s v="TRC"/>
    <n v="32.106949253971599"/>
    <n v="32.219866190368336"/>
    <n v="32.751388929125483"/>
  </r>
  <r>
    <s v="None"/>
    <x v="30"/>
    <x v="127"/>
    <s v="TRC"/>
    <n v="111.6702336475814"/>
    <n v="111.80340903902812"/>
    <n v="113.47271903188583"/>
  </r>
  <r>
    <s v="None"/>
    <x v="30"/>
    <x v="128"/>
    <s v="TRC"/>
    <n v="53.362915260731747"/>
    <n v="53.350493652502784"/>
    <n v="53.937662570102802"/>
  </r>
  <r>
    <s v="None"/>
    <x v="30"/>
    <x v="129"/>
    <s v="TRC"/>
    <n v="275.8650799862213"/>
    <n v="276.07544545368143"/>
    <n v="279.07717064432575"/>
  </r>
  <r>
    <s v="None"/>
    <x v="30"/>
    <x v="130"/>
    <s v="TRC"/>
    <n v="0"/>
    <n v="0"/>
    <n v="0"/>
  </r>
  <r>
    <s v="None"/>
    <x v="30"/>
    <x v="131"/>
    <s v="TRC"/>
    <n v="41819.238376167385"/>
    <n v="41871.688871334343"/>
    <n v="42123.123824918868"/>
  </r>
  <r>
    <s v="None"/>
    <x v="30"/>
    <x v="132"/>
    <s v="TRC"/>
    <n v="53.881220882463765"/>
    <n v="47.493039319078726"/>
    <n v="41.507672466217265"/>
  </r>
  <r>
    <s v="None"/>
    <x v="30"/>
    <x v="133"/>
    <s v="TRC"/>
    <n v="11.845170606090333"/>
    <n v="10.242789046768232"/>
    <n v="8.634739136932037"/>
  </r>
  <r>
    <s v="None"/>
    <x v="30"/>
    <x v="134"/>
    <s v="TRC"/>
    <n v="4.8785601969428605"/>
    <n v="4.0451296028480392"/>
    <n v="3.2498864995608754"/>
  </r>
  <r>
    <s v="None"/>
    <x v="30"/>
    <x v="135"/>
    <s v="TRC"/>
    <n v="4.0570690890239645"/>
    <n v="3.3469225379746534"/>
    <n v="2.6708559435983723"/>
  </r>
  <r>
    <s v="None"/>
    <x v="30"/>
    <x v="136"/>
    <s v="TRC"/>
    <n v="5.3843411436616959"/>
    <n v="4.4020189541020134"/>
    <n v="3.4620901244300475"/>
  </r>
  <r>
    <s v="None"/>
    <x v="30"/>
    <x v="137"/>
    <s v="TRC"/>
    <n v="8.2142320149389807"/>
    <n v="8.2065625385324239"/>
    <n v="8.2560599848220573"/>
  </r>
  <r>
    <s v="None"/>
    <x v="30"/>
    <x v="138"/>
    <s v="TRC"/>
    <n v="8.2142320149389807"/>
    <n v="8.2065625385324239"/>
    <n v="8.2560599848220573"/>
  </r>
  <r>
    <s v="None"/>
    <x v="30"/>
    <x v="139"/>
    <s v="TRC"/>
    <n v="54.195997798860738"/>
    <n v="54.164742326906392"/>
    <n v="54.716515884013646"/>
  </r>
  <r>
    <s v="None"/>
    <x v="30"/>
    <x v="140"/>
    <s v="TRC"/>
    <n v="55.456369840694727"/>
    <n v="55.424387497299548"/>
    <n v="55.988992997595354"/>
  </r>
  <r>
    <s v="None"/>
    <x v="30"/>
    <x v="141"/>
    <s v="TRC"/>
    <n v="21.678399119544313"/>
    <n v="21.665896930762564"/>
    <n v="21.886606353605469"/>
  </r>
  <r>
    <s v="None"/>
    <x v="30"/>
    <x v="142"/>
    <s v="TRC"/>
    <n v="22.182547936277903"/>
    <n v="22.169754998919835"/>
    <n v="22.395597199038161"/>
  </r>
  <r>
    <s v="None"/>
    <x v="30"/>
    <x v="143"/>
    <s v="TRC"/>
    <n v="52.037838861550021"/>
    <n v="45.595680118601194"/>
    <n v="45.816116572726685"/>
  </r>
  <r>
    <s v="None"/>
    <x v="30"/>
    <x v="144"/>
    <s v="TRC"/>
    <n v="53.248021160655817"/>
    <n v="46.656044772522115"/>
    <n v="46.881607655813333"/>
  </r>
  <r>
    <s v="None"/>
    <x v="30"/>
    <x v="145"/>
    <s v="TRC"/>
    <n v="41.470792797563767"/>
    <n v="36.223049457791419"/>
    <n v="36.398173078259816"/>
  </r>
  <r>
    <s v="None"/>
    <x v="30"/>
    <x v="146"/>
    <s v="TRC"/>
    <n v="42.435229839367572"/>
    <n v="37.065445956809839"/>
    <n v="37.24464221961469"/>
  </r>
  <r>
    <s v="None"/>
    <x v="30"/>
    <x v="147"/>
    <s v="TRC"/>
    <n v="69.066951079520067"/>
    <n v="60.305039981295479"/>
    <n v="60.596590170804546"/>
  </r>
  <r>
    <s v="None"/>
    <x v="30"/>
    <x v="148"/>
    <s v="TRC"/>
    <n v="70.67315924416009"/>
    <n v="61.707482771558162"/>
    <n v="62.005813198032548"/>
  </r>
  <r>
    <s v="None"/>
    <x v="30"/>
    <x v="149"/>
    <s v="TRC"/>
    <n v="29.510361272189833"/>
    <n v="26.618657412254056"/>
    <n v="24.015744757587957"/>
  </r>
  <r>
    <s v="None"/>
    <x v="30"/>
    <x v="150"/>
    <s v="TRC"/>
    <n v="100.09822817409194"/>
    <n v="100.04335591120822"/>
    <n v="101.05425012098827"/>
  </r>
  <r>
    <s v="None"/>
    <x v="30"/>
    <x v="151"/>
    <s v="TRC"/>
    <n v="102.42609394558248"/>
    <n v="102.36994558356191"/>
    <n v="103.40434896101124"/>
  </r>
  <r>
    <s v="None"/>
    <x v="30"/>
    <x v="152"/>
    <s v="TRC"/>
    <n v="10.464814763655067"/>
    <n v="10.459078117989954"/>
    <n v="10.564762512648775"/>
  </r>
  <r>
    <s v="None"/>
    <x v="30"/>
    <x v="153"/>
    <s v="TRC"/>
    <n v="10.70818254885635"/>
    <n v="10.702312492826927"/>
    <n v="10.810454664105723"/>
  </r>
  <r>
    <s v="None"/>
    <x v="30"/>
    <x v="154"/>
    <s v="TRC"/>
    <n v="19.018663353077475"/>
    <n v="19.008237623129563"/>
    <n v="19.200307522987774"/>
  </r>
  <r>
    <s v="None"/>
    <x v="30"/>
    <x v="155"/>
    <s v="TRC"/>
    <n v="19.460957849660666"/>
    <n v="19.450289660876766"/>
    <n v="19.646826302592139"/>
  </r>
  <r>
    <s v="None"/>
    <x v="30"/>
    <x v="156"/>
    <s v="TRC"/>
    <n v="34.215394357689611"/>
    <n v="34.196638020558453"/>
    <n v="34.542180041355998"/>
  </r>
  <r>
    <s v="None"/>
    <x v="30"/>
    <x v="157"/>
    <s v="TRC"/>
    <n v="35.011101203217287"/>
    <n v="34.991908672199351"/>
    <n v="35.345486553945662"/>
  </r>
  <r>
    <s v="None"/>
    <x v="30"/>
    <x v="158"/>
    <s v="TRC"/>
    <n v="6.4972849923910596"/>
    <n v="6.4937232836911534"/>
    <n v="6.5593395078532399"/>
  </r>
  <r>
    <s v="None"/>
    <x v="30"/>
    <x v="159"/>
    <s v="TRC"/>
    <n v="6.6483846433768985"/>
    <n v="6.6447401042421097"/>
    <n v="6.7118822871056381"/>
  </r>
  <r>
    <s v="None"/>
    <x v="30"/>
    <x v="160"/>
    <s v="TRC"/>
    <n v="10.964168424659908"/>
    <n v="10.958158041228817"/>
    <n v="11.068885419502339"/>
  </r>
  <r>
    <s v="None"/>
    <x v="30"/>
    <x v="161"/>
    <s v="TRC"/>
    <n v="11.219149085698513"/>
    <n v="11.212998925908556"/>
    <n v="11.326301359490765"/>
  </r>
  <r>
    <s v="None"/>
    <x v="30"/>
    <x v="162"/>
    <s v="TRC"/>
    <n v="100.09822817409194"/>
    <n v="100.04335591120822"/>
    <n v="101.05425012098827"/>
  </r>
  <r>
    <s v="None"/>
    <x v="30"/>
    <x v="163"/>
    <s v="TRC"/>
    <n v="102.42609394558248"/>
    <n v="102.36994558356191"/>
    <n v="103.40434896101124"/>
  </r>
  <r>
    <s v="None"/>
    <x v="30"/>
    <x v="164"/>
    <s v="TRC"/>
    <n v="61.514911132441959"/>
    <n v="61.481189632706148"/>
    <n v="62.102430074352796"/>
  </r>
  <r>
    <s v="None"/>
    <x v="30"/>
    <x v="165"/>
    <s v="TRC"/>
    <n v="62.680681126136001"/>
    <n v="71.550449198255052"/>
    <n v="72.35221692593683"/>
  </r>
  <r>
    <s v="None"/>
    <x v="30"/>
    <x v="166"/>
    <s v="TRC"/>
    <n v="71.462032588251702"/>
    <n v="71.550449198255052"/>
    <n v="72.35221692593683"/>
  </r>
  <r>
    <s v="None"/>
    <x v="30"/>
    <x v="167"/>
    <s v="TRC"/>
    <n v="125.05855702944045"/>
    <n v="143.1008983965101"/>
    <n v="144.70443385187366"/>
  </r>
  <r>
    <s v="None"/>
    <x v="30"/>
    <x v="168"/>
    <s v="TRC"/>
    <n v="142.9240651765034"/>
    <n v="143.1008983965101"/>
    <n v="144.70443385187366"/>
  </r>
  <r>
    <s v="None"/>
    <x v="30"/>
    <x v="169"/>
    <s v="TRC"/>
    <n v="93.869619077788258"/>
    <n v="107.32567379738259"/>
    <n v="108.52832538890523"/>
  </r>
  <r>
    <s v="None"/>
    <x v="30"/>
    <x v="170"/>
    <s v="TRC"/>
    <n v="107.19304888237757"/>
    <n v="107.32567379738259"/>
    <n v="108.52832538890523"/>
  </r>
  <r>
    <s v="None"/>
    <x v="30"/>
    <x v="171"/>
    <s v="TRC"/>
    <n v="861.16612270830979"/>
    <n v="861.82281914112173"/>
    <n v="871.19328402196936"/>
  </r>
  <r>
    <s v="None"/>
    <x v="30"/>
    <x v="172"/>
    <s v="TRC"/>
    <n v="112.59127691544091"/>
    <n v="112.72360799021888"/>
    <n v="113.78069985214627"/>
  </r>
  <r>
    <s v="None"/>
    <x v="30"/>
    <x v="173"/>
    <s v="TRC"/>
    <n v="201.65343477390988"/>
    <n v="201.89044261756669"/>
    <n v="203.78371721813187"/>
  </r>
  <r>
    <s v="None"/>
    <x v="30"/>
    <x v="174"/>
    <s v="TRC"/>
    <n v="20909.619188083692"/>
    <n v="20935.844435667172"/>
    <n v="21061.561912459434"/>
  </r>
  <r>
    <s v="None"/>
    <x v="30"/>
    <x v="175"/>
    <s v="TRC"/>
    <n v="21395.889401760051"/>
    <n v="21422.724538822215"/>
    <n v="21551.365677865466"/>
  </r>
  <r>
    <s v="None"/>
    <x v="30"/>
    <x v="176"/>
    <s v="TRC"/>
    <n v="4080.6167776311554"/>
    <n v="4085.4128188408708"/>
    <n v="4123.7247281241962"/>
  </r>
  <r>
    <s v="None"/>
    <x v="30"/>
    <x v="177"/>
    <s v="TRC"/>
    <n v="34.458116299537245"/>
    <n v="34.51498776758848"/>
    <n v="35.039502562722454"/>
  </r>
  <r>
    <s v="None"/>
    <x v="30"/>
    <x v="178"/>
    <s v="TRC"/>
    <n v="22.023689011019215"/>
    <n v="22.060038053290487"/>
    <n v="22.395278396357774"/>
  </r>
  <r>
    <s v="None"/>
    <x v="30"/>
    <x v="179"/>
    <s v="TRC"/>
    <n v="0"/>
    <n v="0"/>
    <n v="0"/>
  </r>
  <r>
    <s v="None"/>
    <x v="30"/>
    <x v="180"/>
    <s v="TRC"/>
    <n v="3694.3253839217468"/>
    <n v="3700.8307567523048"/>
    <n v="3724.6794461350373"/>
  </r>
  <r>
    <s v="None"/>
    <x v="30"/>
    <x v="181"/>
    <s v="TRC"/>
    <n v="4270.419402327524"/>
    <n v="4277.9392246138596"/>
    <n v="4305.506884545317"/>
  </r>
  <r>
    <s v="None"/>
    <x v="30"/>
    <x v="182"/>
    <s v="TRC"/>
    <n v="9361.7514251304074"/>
    <n v="9342.2034021783656"/>
    <n v="9388.9238721050824"/>
  </r>
  <r>
    <s v="None"/>
    <x v="30"/>
    <x v="183"/>
    <s v="TRC"/>
    <n v="9579.4665745520451"/>
    <n v="9559.4639464150696"/>
    <n v="9607.2709388982257"/>
  </r>
  <r>
    <s v="None"/>
    <x v="30"/>
    <x v="184"/>
    <s v="TRC"/>
    <n v="6424.51566659948"/>
    <n v="6411.1008071353317"/>
    <n v="6443.1627982483769"/>
  </r>
  <r>
    <s v="None"/>
    <x v="30"/>
    <x v="185"/>
    <s v="TRC"/>
    <n v="6573.9230076831873"/>
    <n v="6560.1961747431269"/>
    <n v="6593.0037935564796"/>
  </r>
  <r>
    <s v="None"/>
    <x v="30"/>
    <x v="186"/>
    <s v="TRC"/>
    <n v="1216.6283355529929"/>
    <n v="1218.0582663581117"/>
    <n v="1229.480891162955"/>
  </r>
  <r>
    <s v="None"/>
    <x v="30"/>
    <x v="187"/>
    <s v="TRC"/>
    <n v="4.1201530124872168"/>
    <n v="4.1435639809335942"/>
    <n v="4.3335772882065395"/>
  </r>
  <r>
    <s v="None"/>
    <x v="30"/>
    <x v="188"/>
    <s v="TRC"/>
    <n v="132.25762956432018"/>
    <n v="132.41307494825497"/>
    <n v="133.65480936783393"/>
  </r>
  <r>
    <s v="None"/>
    <x v="30"/>
    <x v="189"/>
    <s v="TRC"/>
    <n v="229.19127939345248"/>
    <n v="229.4606530888467"/>
    <n v="231.61247375301326"/>
  </r>
  <r>
    <s v="None"/>
    <x v="30"/>
    <x v="190"/>
    <s v="TRC"/>
    <n v="831.23675099893933"/>
    <n v="832.21372235647357"/>
    <n v="840.0180001734476"/>
  </r>
  <r>
    <s v="None"/>
    <x v="30"/>
    <x v="191"/>
    <s v="TRC"/>
    <n v="444.09549054045448"/>
    <n v="444.43414288263961"/>
    <n v="449.2664058898801"/>
  </r>
  <r>
    <s v="None"/>
    <x v="30"/>
    <x v="192"/>
    <s v="TRC"/>
    <n v="454.42329264604632"/>
    <n v="454.76982062409638"/>
    <n v="459.71446184080753"/>
  </r>
  <r>
    <s v="None"/>
    <x v="30"/>
    <x v="193"/>
    <s v="TRC"/>
    <n v="261.99056985462011"/>
    <n v="262.19035508550309"/>
    <n v="265.04110985766624"/>
  </r>
  <r>
    <s v="None"/>
    <x v="30"/>
    <x v="194"/>
    <s v="TRC"/>
    <n v="268.08337380472756"/>
    <n v="268.28780520377057"/>
    <n v="271.20485659854228"/>
  </r>
  <r>
    <s v="None"/>
    <x v="30"/>
    <x v="195"/>
    <s v="TRC"/>
    <n v="65.282896094921739"/>
    <n v="65.332678644256532"/>
    <n v="66.043030653057841"/>
  </r>
  <r>
    <s v="None"/>
    <x v="30"/>
    <x v="196"/>
    <s v="TRC"/>
    <n v="3434.1349979613128"/>
    <n v="3431.589274527345"/>
    <n v="3468.1781897035921"/>
  </r>
  <r>
    <s v="None"/>
    <x v="30"/>
    <x v="197"/>
    <s v="TRC"/>
    <n v="3513.9986025650642"/>
    <n v="3511.3936762605385"/>
    <n v="3548.833496440885"/>
  </r>
  <r>
    <s v="None"/>
    <x v="30"/>
    <x v="198"/>
    <s v="TRC"/>
    <n v="0"/>
    <n v="0"/>
    <n v="0"/>
  </r>
  <r>
    <s v="None"/>
    <x v="30"/>
    <x v="199"/>
    <s v="TRC"/>
    <n v="6357.071970707796"/>
    <n v="6364.5435812034866"/>
    <n v="6424.2285695082992"/>
  </r>
  <r>
    <s v="None"/>
    <x v="30"/>
    <x v="200"/>
    <s v="TRC"/>
    <n v="0"/>
    <n v="0"/>
    <n v="0"/>
  </r>
  <r>
    <s v="None"/>
    <x v="30"/>
    <x v="201"/>
    <s v="TRC"/>
    <n v="59.744189435043481"/>
    <n v="59.606758840371377"/>
    <n v="59.909430943843169"/>
  </r>
  <r>
    <s v="None"/>
    <x v="30"/>
    <x v="202"/>
    <s v="TRC"/>
    <n v="12790.628161560699"/>
    <n v="12813.151300775815"/>
    <n v="12895.721103469066"/>
  </r>
  <r>
    <s v="None"/>
    <x v="30"/>
    <x v="203"/>
    <s v="TRC"/>
    <n v="6345.9225520258506"/>
    <n v="6357.0971476189843"/>
    <n v="6398.0632023278649"/>
  </r>
  <r>
    <s v="None"/>
    <x v="30"/>
    <x v="204"/>
    <s v="TRC"/>
    <n v="4.3398212061779473"/>
    <n v="4.3470689446247786"/>
    <n v="4.3894584111009793"/>
  </r>
  <r>
    <s v="None"/>
    <x v="30"/>
    <x v="205"/>
    <s v="TRC"/>
    <n v="4.3398212061779473"/>
    <n v="4.3470689446247786"/>
    <n v="4.3894584111009793"/>
  </r>
  <r>
    <s v="None"/>
    <x v="30"/>
    <x v="206"/>
    <s v="TRC"/>
    <n v="472.4153787079477"/>
    <n v="472.61368303310422"/>
    <n v="477.5070855847473"/>
  </r>
  <r>
    <s v="None"/>
    <x v="30"/>
    <x v="207"/>
    <s v="TRC"/>
    <n v="483.40178286394644"/>
    <n v="483.60469891759476"/>
    <n v="488.61190152857858"/>
  </r>
  <r>
    <s v="None"/>
    <x v="30"/>
    <x v="208"/>
    <s v="TRC"/>
    <n v="71.411627013992103"/>
    <n v="71.441603249190166"/>
    <n v="72.181303634903657"/>
  </r>
  <r>
    <s v="None"/>
    <x v="30"/>
    <x v="209"/>
    <s v="TRC"/>
    <n v="1589.0335465630972"/>
    <n v="1589.7005702022595"/>
    <n v="1606.1601969668775"/>
  </r>
  <r>
    <s v="None"/>
    <x v="30"/>
    <x v="210"/>
    <s v="TRC"/>
    <n v="193.54381988151189"/>
    <n v="193.62506316511278"/>
    <n v="195.629840877162"/>
  </r>
  <r>
    <s v="None"/>
    <x v="30"/>
    <x v="211"/>
    <s v="TRC"/>
    <n v="233.34456584665296"/>
    <n v="233.44251616483629"/>
    <n v="235.85956045549636"/>
  </r>
  <r>
    <s v="None"/>
    <x v="30"/>
    <x v="212"/>
    <s v="TRC"/>
    <n v="238.77118365704032"/>
    <n v="238.87141188959993"/>
    <n v="241.34466651260095"/>
  </r>
  <r>
    <s v="None"/>
    <x v="30"/>
    <x v="213"/>
    <s v="TRC"/>
    <n v="750.23624927469689"/>
    <n v="750.80835430260447"/>
    <n v="758.97177624964786"/>
  </r>
  <r>
    <s v="None"/>
    <x v="30"/>
    <x v="214"/>
    <s v="TRC"/>
    <n v="0"/>
    <n v="0"/>
    <n v="0"/>
  </r>
  <r>
    <s v="None"/>
    <x v="30"/>
    <x v="215"/>
    <s v="TRC"/>
    <n v="229.75386244344409"/>
    <n v="229.21675366136154"/>
    <n v="230.37480285417726"/>
  </r>
  <r>
    <s v="None"/>
    <x v="30"/>
    <x v="216"/>
    <s v="TRC"/>
    <n v="235.09697552352412"/>
    <n v="234.54737583953286"/>
    <n v="235.73235640892554"/>
  </r>
  <r>
    <s v="None"/>
    <x v="30"/>
    <x v="217"/>
    <s v="TRC"/>
    <n v="536.0923457013696"/>
    <n v="534.83909187651057"/>
    <n v="537.54120665974688"/>
  </r>
  <r>
    <s v="None"/>
    <x v="30"/>
    <x v="218"/>
    <s v="TRC"/>
    <n v="548.55960955488979"/>
    <n v="547.27721029224324"/>
    <n v="550.04216495415972"/>
  </r>
  <r>
    <s v="None"/>
    <x v="30"/>
    <x v="219"/>
    <s v="TRC"/>
    <n v="919.01544977377637"/>
    <n v="916.86701464544615"/>
    <n v="921.49921141670904"/>
  </r>
  <r>
    <s v="None"/>
    <x v="30"/>
    <x v="220"/>
    <s v="TRC"/>
    <n v="-158.48208537550718"/>
    <n v="-158.67816780176426"/>
    <n v="-160.45625634567557"/>
  </r>
  <r>
    <s v="None"/>
    <x v="30"/>
    <x v="221"/>
    <s v="TRC"/>
    <n v="-158.48208537550718"/>
    <n v="-158.67816780176426"/>
    <n v="-160.45625634567557"/>
  </r>
  <r>
    <s v="None"/>
    <x v="30"/>
    <x v="222"/>
    <s v="TRC"/>
    <n v="21.168169665144763"/>
    <n v="21.25736597485302"/>
    <n v="22.049071808341001"/>
  </r>
  <r>
    <s v="None"/>
    <x v="30"/>
    <x v="223"/>
    <s v="TRC"/>
    <n v="21.24815412517011"/>
    <n v="17.579889052458324"/>
    <n v="14.120733798673687"/>
  </r>
  <r>
    <s v="None"/>
    <x v="30"/>
    <x v="224"/>
    <s v="TRC"/>
    <n v="26.826409979430792"/>
    <n v="22.281277814506868"/>
    <n v="18.001989825843388"/>
  </r>
  <r>
    <s v="None"/>
    <x v="30"/>
    <x v="225"/>
    <s v="TRC"/>
    <n v="140.6554106788866"/>
    <n v="140.73736958540869"/>
    <n v="142.11076298566448"/>
  </r>
  <r>
    <s v="None"/>
    <x v="30"/>
    <x v="226"/>
    <s v="TRC"/>
    <n v="143.92646674118629"/>
    <n v="144.01033166879034"/>
    <n v="145.41566445044737"/>
  </r>
  <r>
    <s v="None"/>
    <x v="30"/>
    <x v="227"/>
    <s v="TRC"/>
    <n v="91.04481943152922"/>
    <n v="91.469308570129186"/>
    <n v="95.116991090247353"/>
  </r>
  <r>
    <s v="None"/>
    <x v="30"/>
    <x v="228"/>
    <s v="TRC"/>
    <n v="91.04481943152922"/>
    <n v="91.469308570129186"/>
    <n v="95.116991090247353"/>
  </r>
  <r>
    <s v="None"/>
    <x v="30"/>
    <x v="229"/>
    <s v="TRC"/>
    <n v="87.051528669870677"/>
    <n v="87.195203042216619"/>
    <n v="88.520284608761514"/>
  </r>
  <r>
    <s v="None"/>
    <x v="30"/>
    <x v="230"/>
    <s v="TRC"/>
    <n v="721.04417731848321"/>
    <n v="721.5940214503629"/>
    <n v="729.43980052008976"/>
  </r>
  <r>
    <s v="None"/>
    <x v="30"/>
    <x v="231"/>
    <s v="TRC"/>
    <n v="533.27709386359663"/>
    <n v="534.22337972320508"/>
    <n v="541.4115564933262"/>
  </r>
  <r>
    <s v="None"/>
    <x v="30"/>
    <x v="232"/>
    <s v="TRC"/>
    <n v="8252.0181687488403"/>
    <n v="8266.5492263069773"/>
    <n v="8319.8200667542351"/>
  </r>
  <r>
    <s v="None"/>
    <x v="30"/>
    <x v="233"/>
    <s v="TRC"/>
    <n v="9799.271575389248"/>
    <n v="9816.5272062395306"/>
    <n v="9879.7863292706552"/>
  </r>
  <r>
    <s v="None"/>
    <x v="30"/>
    <x v="234"/>
    <s v="TRC"/>
    <n v="4126.0090843744201"/>
    <n v="4133.2746131534886"/>
    <n v="4159.9100333771175"/>
  </r>
  <r>
    <s v="None"/>
    <x v="30"/>
    <x v="235"/>
    <s v="TRC"/>
    <n v="4899.635787694624"/>
    <n v="4908.2636031197653"/>
    <n v="4939.8931646353276"/>
  </r>
  <r>
    <s v="None"/>
    <x v="30"/>
    <x v="236"/>
    <s v="TRC"/>
    <n v="136.78557457601252"/>
    <n v="137.0282968990021"/>
    <n v="138.87206424053821"/>
  </r>
  <r>
    <s v="None"/>
    <x v="30"/>
    <x v="237"/>
    <s v="TRC"/>
    <n v="1823.0533288954009"/>
    <n v="1825.1960047136295"/>
    <n v="1842.3122049258566"/>
  </r>
  <r>
    <s v="None"/>
    <x v="30"/>
    <x v="238"/>
    <s v="TRC"/>
    <n v="3479.8593075910144"/>
    <n v="3483.9492649559652"/>
    <n v="3516.6208098170237"/>
  </r>
  <r>
    <s v="None"/>
    <x v="30"/>
    <x v="239"/>
    <s v="TRC"/>
    <n v="4738.0494806939532"/>
    <n v="4743.6182174319001"/>
    <n v="4788.1026009886518"/>
  </r>
  <r>
    <s v="None"/>
    <x v="30"/>
    <x v="240"/>
    <s v="TRC"/>
    <n v="3146.2525353552246"/>
    <n v="3139.6829295217526"/>
    <n v="3155.3845210599929"/>
  </r>
  <r>
    <s v="None"/>
    <x v="30"/>
    <x v="241"/>
    <s v="TRC"/>
    <n v="4653.3735050883215"/>
    <n v="4643.65692023672"/>
    <n v="4666.8799035257925"/>
  </r>
  <r>
    <s v="None"/>
    <x v="30"/>
    <x v="242"/>
    <s v="TRC"/>
    <n v="131.3643238029625"/>
    <n v="131.46449783508638"/>
    <n v="132.89389078301227"/>
  </r>
  <r>
    <s v="None"/>
    <x v="30"/>
    <x v="243"/>
    <s v="TRC"/>
    <n v="10454.809594041846"/>
    <n v="10467.922217833586"/>
    <n v="10530.780956229717"/>
  </r>
  <r>
    <s v="None"/>
    <x v="30"/>
    <x v="244"/>
    <s v="TRC"/>
    <n v="10697.944700880025"/>
    <n v="10711.362269411107"/>
    <n v="10775.682838932733"/>
  </r>
  <r>
    <s v="None"/>
    <x v="30"/>
    <x v="245"/>
    <s v="TRC"/>
    <n v="0"/>
    <n v="0"/>
    <n v="0"/>
  </r>
  <r>
    <s v="None"/>
    <x v="30"/>
    <x v="246"/>
    <s v="TRC"/>
    <n v="0"/>
    <n v="0"/>
    <n v="0"/>
  </r>
  <r>
    <s v="None"/>
    <x v="30"/>
    <x v="247"/>
    <s v="TRC"/>
    <n v="0"/>
    <n v="0"/>
    <n v="0"/>
  </r>
  <r>
    <s v="None"/>
    <x v="30"/>
    <x v="248"/>
    <s v="TRC"/>
    <n v="0"/>
    <n v="0"/>
    <n v="0"/>
  </r>
  <r>
    <s v="None"/>
    <x v="30"/>
    <x v="249"/>
    <s v="TRC"/>
    <n v="0"/>
    <n v="0"/>
    <n v="0"/>
  </r>
  <r>
    <s v="None"/>
    <x v="30"/>
    <x v="250"/>
    <s v="TRC"/>
    <n v="0"/>
    <n v="0"/>
    <n v="0"/>
  </r>
  <r>
    <s v="None"/>
    <x v="30"/>
    <x v="251"/>
    <s v="TRC"/>
    <n v="237.4053959224336"/>
    <n v="237.22940736050782"/>
    <n v="239.7588378863741"/>
  </r>
  <r>
    <s v="None"/>
    <x v="30"/>
    <x v="252"/>
    <s v="TRC"/>
    <n v="242.92645164155991"/>
    <n v="242.74637032238007"/>
    <n v="245.33462481396421"/>
  </r>
  <r>
    <s v="None"/>
    <x v="30"/>
    <x v="253"/>
    <s v="TRC"/>
    <n v="84.081077722528576"/>
    <n v="84.018748440179834"/>
    <n v="84.914588418090815"/>
  </r>
  <r>
    <s v="None"/>
    <x v="30"/>
    <x v="254"/>
    <s v="TRC"/>
    <n v="86.036451623052486"/>
    <n v="85.972672822509608"/>
    <n v="86.889346288279"/>
  </r>
  <r>
    <s v="None"/>
    <x v="30"/>
    <x v="255"/>
    <s v="TRC"/>
    <n v="799.5945626554186"/>
    <n v="799.00182340171023"/>
    <n v="807.5210859367462"/>
  </r>
  <r>
    <s v="None"/>
    <x v="30"/>
    <x v="256"/>
    <s v="TRC"/>
    <n v="818.1897850427539"/>
    <n v="817.58326115523846"/>
    <n v="826.30064607481006"/>
  </r>
  <r>
    <s v="None"/>
    <x v="30"/>
    <x v="257"/>
    <s v="TRC"/>
    <n v="69961.063464581486"/>
    <n v="70965.144683298582"/>
    <n v="73838.080717149729"/>
  </r>
  <r>
    <s v="None"/>
    <x v="30"/>
    <x v="258"/>
    <s v="TRC"/>
    <n v="136.76928976933607"/>
    <n v="137.49283163770212"/>
    <n v="143.82294654200609"/>
  </r>
  <r>
    <s v="None"/>
    <x v="30"/>
    <x v="259"/>
    <s v="TRC"/>
    <n v="139.94997092676252"/>
    <n v="140.69033935020681"/>
    <n v="147.16766622902946"/>
  </r>
  <r>
    <s v="None"/>
    <x v="30"/>
    <x v="260"/>
    <s v="TRC"/>
    <n v="76.410999503925908"/>
    <n v="76.369112204535398"/>
    <n v="77.140788570551422"/>
  </r>
  <r>
    <s v="None"/>
    <x v="30"/>
    <x v="261"/>
    <s v="TRC"/>
    <n v="1458.840684708528"/>
    <n v="1457.6348665317039"/>
    <n v="1466.2666048224705"/>
  </r>
  <r>
    <s v="None"/>
    <x v="30"/>
    <x v="262"/>
    <s v="TRC"/>
    <n v="718.12497012286178"/>
    <n v="718.67258816513879"/>
    <n v="726.48660294713386"/>
  </r>
  <r>
    <s v="None"/>
    <x v="30"/>
    <x v="263"/>
    <s v="TRC"/>
    <n v="575.08381753741367"/>
    <n v="575.52235718915585"/>
    <n v="581.77992187229802"/>
  </r>
  <r>
    <s v="None"/>
    <x v="30"/>
    <x v="264"/>
    <s v="TRC"/>
    <n v="14002.560905463954"/>
    <n v="14019.018432059509"/>
    <n v="14150.485039285439"/>
  </r>
  <r>
    <s v="None"/>
    <x v="30"/>
    <x v="265"/>
    <s v="TRC"/>
    <n v="14328.201856753809"/>
    <n v="14345.042116526012"/>
    <n v="14479.566086710684"/>
  </r>
  <r>
    <s v="None"/>
    <x v="30"/>
    <x v="266"/>
    <s v="TRC"/>
    <n v="170.02569906796484"/>
    <n v="170.22553411836964"/>
    <n v="171.82186367184153"/>
  </r>
  <r>
    <s v="None"/>
    <x v="30"/>
    <x v="267"/>
    <s v="TRC"/>
    <n v="1015.6201757659771"/>
    <n v="1016.8138571337278"/>
    <n v="1026.3492656664671"/>
  </r>
  <r>
    <s v="None"/>
    <x v="30"/>
    <x v="268"/>
    <s v="TRC"/>
    <n v="1047.3583062586636"/>
    <n v="1048.5892901691568"/>
    <n v="1058.4226802185437"/>
  </r>
  <r>
    <s v="None"/>
    <x v="30"/>
    <x v="269"/>
    <s v="TRC"/>
    <n v="8047.8830892170035"/>
    <n v="8057.3419482694981"/>
    <n v="8132.9015471338334"/>
  </r>
  <r>
    <s v="None"/>
    <x v="30"/>
    <x v="270"/>
    <s v="TRC"/>
    <n v="1926.9579227702682"/>
    <n v="1929.2227200081886"/>
    <n v="1947.3144549475376"/>
  </r>
  <r>
    <s v="None"/>
    <x v="30"/>
    <x v="271"/>
    <s v="TRC"/>
    <n v="2833.7616511327474"/>
    <n v="2837.092235306161"/>
    <n v="2863.6977278640265"/>
  </r>
  <r>
    <s v="None"/>
    <x v="30"/>
    <x v="272"/>
    <s v="TRC"/>
    <n v="2928.2203728371733"/>
    <n v="2931.6619764830325"/>
    <n v="2959.1543187928264"/>
  </r>
  <r>
    <s v="None"/>
    <x v="30"/>
    <x v="273"/>
    <s v="TRC"/>
    <n v="13054.195339551527"/>
    <n v="13069.538230643711"/>
    <n v="13192.100866360275"/>
  </r>
  <r>
    <s v="None"/>
    <x v="30"/>
    <x v="274"/>
    <s v="TRC"/>
    <n v="2094.7166125173271"/>
    <n v="2097.1785803383136"/>
    <n v="2116.8453604370875"/>
  </r>
  <r>
    <s v="None"/>
    <x v="30"/>
    <x v="275"/>
    <s v="TRC"/>
    <n v="499.92089544623491"/>
    <n v="500.50846378377162"/>
    <n v="505.2020983588601"/>
  </r>
  <r>
    <s v="None"/>
    <x v="30"/>
    <x v="276"/>
    <s v="TRC"/>
    <n v="1069.0296706924191"/>
    <n v="1069.8448769026986"/>
    <n v="1081.4771331209338"/>
  </r>
  <r>
    <s v="None"/>
    <x v="30"/>
    <x v="277"/>
    <s v="TRC"/>
    <n v="1093.8908258248009"/>
    <n v="1094.72499031904"/>
    <n v="1106.6277641237459"/>
  </r>
  <r>
    <s v="None"/>
    <x v="30"/>
    <x v="278"/>
    <s v="TRC"/>
    <n v="4722.9360852212449"/>
    <n v="4728.4870588436015"/>
    <n v="4772.8295464400426"/>
  </r>
  <r>
    <s v="None"/>
    <x v="30"/>
    <x v="279"/>
    <s v="TRC"/>
    <n v="4832.7718081333687"/>
    <n v="4838.4518741655447"/>
    <n v="4883.8255824037642"/>
  </r>
  <r>
    <s v="None"/>
    <x v="30"/>
    <x v="280"/>
    <s v="TRC"/>
    <n v="73.8086905071508"/>
    <n v="73.832872694711298"/>
    <n v="74.26415642922008"/>
  </r>
  <r>
    <s v="None"/>
    <x v="30"/>
    <x v="281"/>
    <s v="TRC"/>
    <n v="75.525171681735713"/>
    <n v="75.549916245751049"/>
    <n v="75.991229834550808"/>
  </r>
  <r>
    <s v="None"/>
    <x v="30"/>
    <x v="282"/>
    <s v="TRC"/>
    <n v="364.82581307820254"/>
    <n v="364.94534217671577"/>
    <n v="367.07711606443081"/>
  </r>
  <r>
    <s v="None"/>
    <x v="30"/>
    <x v="283"/>
    <s v="TRC"/>
    <n v="373.31013431257935"/>
    <n v="373.43244315756954"/>
    <n v="375.61379318220804"/>
  </r>
  <r>
    <s v="None"/>
    <x v="30"/>
    <x v="284"/>
    <s v="TRC"/>
    <n v="39.727980990626449"/>
    <n v="39.706202740835998"/>
    <n v="40.107416495387454"/>
  </r>
  <r>
    <s v="None"/>
    <x v="30"/>
    <x v="285"/>
    <s v="TRC"/>
    <n v="73.613611835572556"/>
    <n v="73.573258019784333"/>
    <n v="74.316683506159109"/>
  </r>
  <r>
    <s v="None"/>
    <x v="30"/>
    <x v="286"/>
    <s v="TRC"/>
    <n v="4178.9358762171314"/>
    <n v="4176.3383215964723"/>
    <n v="4200.2689141297815"/>
  </r>
  <r>
    <s v="None"/>
    <x v="30"/>
    <x v="287"/>
    <s v="TRC"/>
    <n v="5617.878470496812"/>
    <n v="5614.3864939239238"/>
    <n v="5646.5571623814712"/>
  </r>
  <r>
    <s v="None"/>
    <x v="30"/>
    <x v="288"/>
    <s v="TRC"/>
    <n v="8327.4274522429278"/>
    <n v="8322.2512666546609"/>
    <n v="8369.9381130464517"/>
  </r>
  <r>
    <s v="None"/>
    <x v="30"/>
    <x v="289"/>
    <s v="TRC"/>
    <n v="4068.9108073274606"/>
    <n v="4067.0654907441035"/>
    <n v="4089.828328609311"/>
  </r>
  <r>
    <s v="None"/>
    <x v="30"/>
    <x v="290"/>
    <s v="TRC"/>
    <n v="4866.8188553748978"/>
    <n v="4861.3015198799994"/>
    <n v="4891.6820309483965"/>
  </r>
  <r>
    <s v="None"/>
    <x v="30"/>
    <x v="291"/>
    <s v="TRC"/>
    <n v="5617.0866093905215"/>
    <n v="5610.7187226355682"/>
    <n v="5645.7826867936483"/>
  </r>
  <r>
    <s v="None"/>
    <x v="30"/>
    <x v="292"/>
    <s v="TRC"/>
    <n v="12642.091834523218"/>
    <n v="12664.353414702289"/>
    <n v="12745.964342267491"/>
  </r>
  <r>
    <s v="None"/>
    <x v="30"/>
    <x v="293"/>
    <s v="TRC"/>
    <n v="5735.2723103368862"/>
    <n v="5745.3716060908255"/>
    <n v="5782.3956128147347"/>
  </r>
  <r>
    <s v="None"/>
    <x v="30"/>
    <x v="294"/>
    <s v="TRC"/>
    <n v="269.91827960173322"/>
    <n v="269.71818924708896"/>
    <n v="272.59402757107136"/>
  </r>
  <r>
    <s v="None"/>
    <x v="31"/>
    <x v="0"/>
    <s v="TRC"/>
    <n v="0"/>
    <n v="0"/>
    <n v="0"/>
  </r>
  <r>
    <s v="None"/>
    <x v="31"/>
    <x v="1"/>
    <s v="TRC"/>
    <n v="0"/>
    <n v="0"/>
    <n v="0"/>
  </r>
  <r>
    <s v="None"/>
    <x v="31"/>
    <x v="2"/>
    <s v="TRC"/>
    <n v="0"/>
    <n v="0"/>
    <n v="0"/>
  </r>
  <r>
    <s v="None"/>
    <x v="31"/>
    <x v="3"/>
    <s v="TRC"/>
    <n v="0"/>
    <n v="0"/>
    <n v="0"/>
  </r>
  <r>
    <s v="None"/>
    <x v="31"/>
    <x v="4"/>
    <s v="TRC"/>
    <n v="0"/>
    <n v="0"/>
    <n v="0"/>
  </r>
  <r>
    <s v="None"/>
    <x v="31"/>
    <x v="5"/>
    <s v="TRC"/>
    <n v="0"/>
    <n v="0"/>
    <n v="0"/>
  </r>
  <r>
    <s v="None"/>
    <x v="31"/>
    <x v="6"/>
    <s v="TRC"/>
    <n v="0"/>
    <n v="0"/>
    <n v="0"/>
  </r>
  <r>
    <s v="None"/>
    <x v="31"/>
    <x v="7"/>
    <s v="TRC"/>
    <n v="0"/>
    <n v="0"/>
    <n v="0"/>
  </r>
  <r>
    <s v="None"/>
    <x v="31"/>
    <x v="8"/>
    <s v="TRC"/>
    <n v="0"/>
    <n v="0"/>
    <n v="0"/>
  </r>
  <r>
    <s v="None"/>
    <x v="31"/>
    <x v="9"/>
    <s v="TRC"/>
    <n v="0"/>
    <n v="0"/>
    <n v="0"/>
  </r>
  <r>
    <s v="None"/>
    <x v="31"/>
    <x v="10"/>
    <s v="TRC"/>
    <n v="0"/>
    <n v="0"/>
    <n v="0"/>
  </r>
  <r>
    <s v="None"/>
    <x v="31"/>
    <x v="11"/>
    <s v="TRC"/>
    <n v="0"/>
    <n v="0"/>
    <n v="0"/>
  </r>
  <r>
    <s v="None"/>
    <x v="31"/>
    <x v="12"/>
    <s v="TRC"/>
    <n v="0"/>
    <n v="0"/>
    <n v="0"/>
  </r>
  <r>
    <s v="None"/>
    <x v="31"/>
    <x v="13"/>
    <s v="TRC"/>
    <n v="0"/>
    <n v="0"/>
    <n v="0"/>
  </r>
  <r>
    <s v="None"/>
    <x v="31"/>
    <x v="14"/>
    <s v="TRC"/>
    <n v="0"/>
    <n v="0"/>
    <n v="0"/>
  </r>
  <r>
    <s v="None"/>
    <x v="31"/>
    <x v="15"/>
    <s v="TRC"/>
    <n v="0"/>
    <n v="0"/>
    <n v="0"/>
  </r>
  <r>
    <s v="None"/>
    <x v="31"/>
    <x v="16"/>
    <s v="TRC"/>
    <n v="0"/>
    <n v="0"/>
    <n v="0"/>
  </r>
  <r>
    <s v="None"/>
    <x v="31"/>
    <x v="17"/>
    <s v="TRC"/>
    <n v="0"/>
    <n v="0"/>
    <n v="0"/>
  </r>
  <r>
    <s v="None"/>
    <x v="31"/>
    <x v="18"/>
    <s v="TRC"/>
    <n v="0"/>
    <n v="0"/>
    <n v="0"/>
  </r>
  <r>
    <s v="None"/>
    <x v="31"/>
    <x v="19"/>
    <s v="TRC"/>
    <n v="0"/>
    <n v="0"/>
    <n v="0"/>
  </r>
  <r>
    <s v="None"/>
    <x v="31"/>
    <x v="20"/>
    <s v="TRC"/>
    <n v="0"/>
    <n v="0"/>
    <n v="0"/>
  </r>
  <r>
    <s v="None"/>
    <x v="31"/>
    <x v="21"/>
    <s v="TRC"/>
    <n v="0"/>
    <n v="0"/>
    <n v="0"/>
  </r>
  <r>
    <s v="None"/>
    <x v="31"/>
    <x v="22"/>
    <s v="TRC"/>
    <n v="0"/>
    <n v="0"/>
    <n v="0"/>
  </r>
  <r>
    <s v="None"/>
    <x v="31"/>
    <x v="23"/>
    <s v="TRC"/>
    <n v="0"/>
    <n v="0"/>
    <n v="0"/>
  </r>
  <r>
    <s v="None"/>
    <x v="31"/>
    <x v="24"/>
    <s v="TRC"/>
    <n v="0"/>
    <n v="0"/>
    <n v="0"/>
  </r>
  <r>
    <s v="None"/>
    <x v="31"/>
    <x v="25"/>
    <s v="TRC"/>
    <n v="0"/>
    <n v="0"/>
    <n v="0"/>
  </r>
  <r>
    <s v="None"/>
    <x v="31"/>
    <x v="26"/>
    <s v="TRC"/>
    <n v="0"/>
    <n v="0"/>
    <n v="0"/>
  </r>
  <r>
    <s v="None"/>
    <x v="31"/>
    <x v="27"/>
    <s v="TRC"/>
    <n v="0"/>
    <n v="0"/>
    <n v="0"/>
  </r>
  <r>
    <s v="None"/>
    <x v="31"/>
    <x v="28"/>
    <s v="TRC"/>
    <n v="0"/>
    <n v="0"/>
    <n v="0"/>
  </r>
  <r>
    <s v="None"/>
    <x v="31"/>
    <x v="29"/>
    <s v="TRC"/>
    <n v="0"/>
    <n v="0"/>
    <n v="0"/>
  </r>
  <r>
    <s v="None"/>
    <x v="31"/>
    <x v="30"/>
    <s v="TRC"/>
    <n v="0"/>
    <n v="0"/>
    <n v="0"/>
  </r>
  <r>
    <s v="None"/>
    <x v="31"/>
    <x v="31"/>
    <s v="TRC"/>
    <n v="0"/>
    <n v="0"/>
    <n v="0"/>
  </r>
  <r>
    <s v="None"/>
    <x v="31"/>
    <x v="32"/>
    <s v="TRC"/>
    <n v="0"/>
    <n v="0"/>
    <n v="0"/>
  </r>
  <r>
    <s v="None"/>
    <x v="31"/>
    <x v="33"/>
    <s v="TRC"/>
    <n v="0"/>
    <n v="0"/>
    <n v="0"/>
  </r>
  <r>
    <s v="None"/>
    <x v="31"/>
    <x v="34"/>
    <s v="TRC"/>
    <n v="0"/>
    <n v="0"/>
    <n v="0"/>
  </r>
  <r>
    <s v="None"/>
    <x v="31"/>
    <x v="35"/>
    <s v="TRC"/>
    <n v="0"/>
    <n v="0"/>
    <n v="0"/>
  </r>
  <r>
    <s v="None"/>
    <x v="31"/>
    <x v="36"/>
    <s v="TRC"/>
    <n v="0"/>
    <n v="0"/>
    <n v="0"/>
  </r>
  <r>
    <s v="None"/>
    <x v="31"/>
    <x v="37"/>
    <s v="TRC"/>
    <n v="0"/>
    <n v="0"/>
    <n v="0"/>
  </r>
  <r>
    <s v="None"/>
    <x v="31"/>
    <x v="38"/>
    <s v="TRC"/>
    <n v="0"/>
    <n v="0"/>
    <n v="0"/>
  </r>
  <r>
    <s v="None"/>
    <x v="31"/>
    <x v="39"/>
    <s v="TRC"/>
    <n v="0"/>
    <n v="0"/>
    <n v="0"/>
  </r>
  <r>
    <s v="None"/>
    <x v="31"/>
    <x v="40"/>
    <s v="TRC"/>
    <n v="0"/>
    <n v="0"/>
    <n v="0"/>
  </r>
  <r>
    <s v="None"/>
    <x v="31"/>
    <x v="41"/>
    <s v="TRC"/>
    <n v="0"/>
    <n v="0"/>
    <n v="0"/>
  </r>
  <r>
    <s v="None"/>
    <x v="31"/>
    <x v="42"/>
    <s v="TRC"/>
    <n v="0"/>
    <n v="0"/>
    <n v="0"/>
  </r>
  <r>
    <s v="None"/>
    <x v="31"/>
    <x v="43"/>
    <s v="TRC"/>
    <n v="0"/>
    <n v="0"/>
    <n v="0"/>
  </r>
  <r>
    <s v="None"/>
    <x v="31"/>
    <x v="44"/>
    <s v="TRC"/>
    <n v="0"/>
    <n v="0"/>
    <n v="0"/>
  </r>
  <r>
    <s v="None"/>
    <x v="31"/>
    <x v="45"/>
    <s v="TRC"/>
    <n v="0"/>
    <n v="0"/>
    <n v="0"/>
  </r>
  <r>
    <s v="None"/>
    <x v="31"/>
    <x v="46"/>
    <s v="TRC"/>
    <n v="0"/>
    <n v="0"/>
    <n v="0"/>
  </r>
  <r>
    <s v="None"/>
    <x v="31"/>
    <x v="47"/>
    <s v="TRC"/>
    <n v="0"/>
    <n v="0"/>
    <n v="0"/>
  </r>
  <r>
    <s v="None"/>
    <x v="31"/>
    <x v="48"/>
    <s v="TRC"/>
    <n v="0"/>
    <n v="0"/>
    <n v="0"/>
  </r>
  <r>
    <s v="None"/>
    <x v="31"/>
    <x v="49"/>
    <s v="TRC"/>
    <n v="0"/>
    <n v="0"/>
    <n v="0"/>
  </r>
  <r>
    <s v="None"/>
    <x v="31"/>
    <x v="50"/>
    <s v="TRC"/>
    <n v="0"/>
    <n v="0"/>
    <n v="0"/>
  </r>
  <r>
    <s v="None"/>
    <x v="31"/>
    <x v="51"/>
    <s v="TRC"/>
    <n v="0"/>
    <n v="0"/>
    <n v="0"/>
  </r>
  <r>
    <s v="None"/>
    <x v="31"/>
    <x v="52"/>
    <s v="TRC"/>
    <n v="0"/>
    <n v="0"/>
    <n v="0"/>
  </r>
  <r>
    <s v="None"/>
    <x v="31"/>
    <x v="53"/>
    <s v="TRC"/>
    <n v="0"/>
    <n v="0"/>
    <n v="0"/>
  </r>
  <r>
    <s v="None"/>
    <x v="31"/>
    <x v="54"/>
    <s v="TRC"/>
    <n v="0"/>
    <n v="0"/>
    <n v="0"/>
  </r>
  <r>
    <s v="None"/>
    <x v="31"/>
    <x v="55"/>
    <s v="TRC"/>
    <n v="0"/>
    <n v="0"/>
    <n v="0"/>
  </r>
  <r>
    <s v="None"/>
    <x v="31"/>
    <x v="56"/>
    <s v="TRC"/>
    <n v="0"/>
    <n v="0"/>
    <n v="0"/>
  </r>
  <r>
    <s v="None"/>
    <x v="31"/>
    <x v="57"/>
    <s v="TRC"/>
    <n v="0"/>
    <n v="0"/>
    <n v="0"/>
  </r>
  <r>
    <s v="None"/>
    <x v="31"/>
    <x v="58"/>
    <s v="TRC"/>
    <n v="0"/>
    <n v="0"/>
    <n v="0"/>
  </r>
  <r>
    <s v="None"/>
    <x v="31"/>
    <x v="59"/>
    <s v="TRC"/>
    <n v="0"/>
    <n v="0"/>
    <n v="0"/>
  </r>
  <r>
    <s v="None"/>
    <x v="31"/>
    <x v="60"/>
    <s v="TRC"/>
    <n v="0"/>
    <n v="0"/>
    <n v="0"/>
  </r>
  <r>
    <s v="None"/>
    <x v="31"/>
    <x v="61"/>
    <s v="TRC"/>
    <n v="0"/>
    <n v="0"/>
    <n v="0"/>
  </r>
  <r>
    <s v="None"/>
    <x v="31"/>
    <x v="62"/>
    <s v="TRC"/>
    <n v="0"/>
    <n v="0"/>
    <n v="0"/>
  </r>
  <r>
    <s v="None"/>
    <x v="31"/>
    <x v="63"/>
    <s v="TRC"/>
    <n v="0"/>
    <n v="0"/>
    <n v="0"/>
  </r>
  <r>
    <s v="None"/>
    <x v="31"/>
    <x v="64"/>
    <s v="TRC"/>
    <n v="0"/>
    <n v="0"/>
    <n v="0"/>
  </r>
  <r>
    <s v="None"/>
    <x v="31"/>
    <x v="65"/>
    <s v="TRC"/>
    <n v="0"/>
    <n v="0"/>
    <n v="0"/>
  </r>
  <r>
    <s v="None"/>
    <x v="31"/>
    <x v="66"/>
    <s v="TRC"/>
    <n v="0"/>
    <n v="0"/>
    <n v="0"/>
  </r>
  <r>
    <s v="None"/>
    <x v="31"/>
    <x v="67"/>
    <s v="TRC"/>
    <n v="0"/>
    <n v="0"/>
    <n v="0"/>
  </r>
  <r>
    <s v="None"/>
    <x v="31"/>
    <x v="68"/>
    <s v="TRC"/>
    <n v="0"/>
    <n v="0"/>
    <n v="0"/>
  </r>
  <r>
    <s v="None"/>
    <x v="31"/>
    <x v="69"/>
    <s v="TRC"/>
    <n v="0"/>
    <n v="0"/>
    <n v="0"/>
  </r>
  <r>
    <s v="None"/>
    <x v="31"/>
    <x v="70"/>
    <s v="TRC"/>
    <n v="-12107.600606543379"/>
    <n v="-12349.752618674245"/>
    <n v="-12596.747671047731"/>
  </r>
  <r>
    <s v="None"/>
    <x v="31"/>
    <x v="71"/>
    <s v="TRC"/>
    <n v="0"/>
    <n v="0"/>
    <n v="0"/>
  </r>
  <r>
    <s v="None"/>
    <x v="31"/>
    <x v="72"/>
    <s v="TRC"/>
    <n v="-9381.9281994664616"/>
    <n v="-9569.5667634557922"/>
    <n v="-9760.9580987249083"/>
  </r>
  <r>
    <s v="None"/>
    <x v="31"/>
    <x v="73"/>
    <s v="TRC"/>
    <n v="-12563.771365061912"/>
    <n v="-12815.046792363153"/>
    <n v="-13071.347728210414"/>
  </r>
  <r>
    <s v="None"/>
    <x v="31"/>
    <x v="74"/>
    <s v="TRC"/>
    <n v="-13511.336025370776"/>
    <n v="-13781.562745878189"/>
    <n v="-14057.194000795753"/>
  </r>
  <r>
    <s v="None"/>
    <x v="31"/>
    <x v="75"/>
    <s v="TRC"/>
    <n v="0"/>
    <n v="0"/>
    <n v="0"/>
  </r>
  <r>
    <s v="None"/>
    <x v="31"/>
    <x v="76"/>
    <s v="TRC"/>
    <n v="-23407.974605347514"/>
    <n v="-23876.134097454466"/>
    <n v="-24353.656779403555"/>
  </r>
  <r>
    <s v="None"/>
    <x v="31"/>
    <x v="77"/>
    <s v="TRC"/>
    <n v="-3.9206754677407321"/>
    <n v="-3.9990889770955467"/>
    <n v="-4.0790707566374573"/>
  </r>
  <r>
    <s v="None"/>
    <x v="31"/>
    <x v="78"/>
    <s v="TRC"/>
    <n v="0"/>
    <n v="0"/>
    <n v="0"/>
  </r>
  <r>
    <s v="None"/>
    <x v="31"/>
    <x v="79"/>
    <s v="TRC"/>
    <n v="0"/>
    <n v="0"/>
    <n v="0"/>
  </r>
  <r>
    <s v="None"/>
    <x v="31"/>
    <x v="80"/>
    <s v="TRC"/>
    <n v="0"/>
    <n v="0"/>
    <n v="0"/>
  </r>
  <r>
    <s v="None"/>
    <x v="31"/>
    <x v="81"/>
    <s v="TRC"/>
    <n v="0"/>
    <n v="0"/>
    <n v="0"/>
  </r>
  <r>
    <s v="None"/>
    <x v="31"/>
    <x v="82"/>
    <s v="TRC"/>
    <n v="0"/>
    <n v="0"/>
    <n v="0"/>
  </r>
  <r>
    <s v="None"/>
    <x v="31"/>
    <x v="83"/>
    <s v="TRC"/>
    <n v="0"/>
    <n v="0"/>
    <n v="0"/>
  </r>
  <r>
    <s v="None"/>
    <x v="31"/>
    <x v="84"/>
    <s v="TRC"/>
    <n v="0"/>
    <n v="0"/>
    <n v="0"/>
  </r>
  <r>
    <s v="None"/>
    <x v="31"/>
    <x v="85"/>
    <s v="TRC"/>
    <n v="0"/>
    <n v="0"/>
    <n v="0"/>
  </r>
  <r>
    <s v="None"/>
    <x v="31"/>
    <x v="86"/>
    <s v="TRC"/>
    <n v="0"/>
    <n v="0"/>
    <n v="0"/>
  </r>
  <r>
    <s v="None"/>
    <x v="31"/>
    <x v="87"/>
    <s v="TRC"/>
    <n v="0"/>
    <n v="0"/>
    <n v="0"/>
  </r>
  <r>
    <s v="None"/>
    <x v="31"/>
    <x v="88"/>
    <s v="TRC"/>
    <n v="0"/>
    <n v="0"/>
    <n v="0"/>
  </r>
  <r>
    <s v="None"/>
    <x v="31"/>
    <x v="89"/>
    <s v="TRC"/>
    <n v="0"/>
    <n v="0"/>
    <n v="0"/>
  </r>
  <r>
    <s v="None"/>
    <x v="31"/>
    <x v="90"/>
    <s v="TRC"/>
    <n v="0"/>
    <n v="0"/>
    <n v="0"/>
  </r>
  <r>
    <s v="None"/>
    <x v="31"/>
    <x v="91"/>
    <s v="TRC"/>
    <n v="0"/>
    <n v="0"/>
    <n v="0"/>
  </r>
  <r>
    <s v="None"/>
    <x v="31"/>
    <x v="92"/>
    <s v="TRC"/>
    <n v="0"/>
    <n v="0"/>
    <n v="0"/>
  </r>
  <r>
    <s v="None"/>
    <x v="31"/>
    <x v="93"/>
    <s v="TRC"/>
    <n v="0"/>
    <n v="0"/>
    <n v="0"/>
  </r>
  <r>
    <s v="None"/>
    <x v="31"/>
    <x v="94"/>
    <s v="TRC"/>
    <n v="0"/>
    <n v="0"/>
    <n v="0"/>
  </r>
  <r>
    <s v="None"/>
    <x v="31"/>
    <x v="95"/>
    <s v="TRC"/>
    <n v="0"/>
    <n v="0"/>
    <n v="0"/>
  </r>
  <r>
    <s v="None"/>
    <x v="31"/>
    <x v="96"/>
    <s v="TRC"/>
    <n v="0"/>
    <n v="0"/>
    <n v="0"/>
  </r>
  <r>
    <s v="None"/>
    <x v="31"/>
    <x v="97"/>
    <s v="TRC"/>
    <n v="0"/>
    <n v="0"/>
    <n v="0"/>
  </r>
  <r>
    <s v="None"/>
    <x v="31"/>
    <x v="98"/>
    <s v="TRC"/>
    <n v="0"/>
    <n v="0"/>
    <n v="0"/>
  </r>
  <r>
    <s v="None"/>
    <x v="31"/>
    <x v="99"/>
    <s v="TRC"/>
    <n v="0"/>
    <n v="0"/>
    <n v="0"/>
  </r>
  <r>
    <s v="None"/>
    <x v="31"/>
    <x v="100"/>
    <s v="TRC"/>
    <n v="0"/>
    <n v="0"/>
    <n v="0"/>
  </r>
  <r>
    <s v="None"/>
    <x v="31"/>
    <x v="101"/>
    <s v="TRC"/>
    <n v="0"/>
    <n v="0"/>
    <n v="0"/>
  </r>
  <r>
    <s v="None"/>
    <x v="31"/>
    <x v="102"/>
    <s v="TRC"/>
    <n v="0"/>
    <n v="0"/>
    <n v="0"/>
  </r>
  <r>
    <s v="None"/>
    <x v="31"/>
    <x v="103"/>
    <s v="TRC"/>
    <n v="0"/>
    <n v="0"/>
    <n v="0"/>
  </r>
  <r>
    <s v="None"/>
    <x v="31"/>
    <x v="104"/>
    <s v="TRC"/>
    <n v="0"/>
    <n v="0"/>
    <n v="0"/>
  </r>
  <r>
    <s v="None"/>
    <x v="31"/>
    <x v="105"/>
    <s v="TRC"/>
    <n v="0"/>
    <n v="0"/>
    <n v="0"/>
  </r>
  <r>
    <s v="None"/>
    <x v="31"/>
    <x v="106"/>
    <s v="TRC"/>
    <n v="0"/>
    <n v="0"/>
    <n v="0"/>
  </r>
  <r>
    <s v="None"/>
    <x v="31"/>
    <x v="107"/>
    <s v="TRC"/>
    <n v="0"/>
    <n v="0"/>
    <n v="0"/>
  </r>
  <r>
    <s v="None"/>
    <x v="31"/>
    <x v="108"/>
    <s v="TRC"/>
    <n v="0"/>
    <n v="0"/>
    <n v="0"/>
  </r>
  <r>
    <s v="None"/>
    <x v="31"/>
    <x v="109"/>
    <s v="TRC"/>
    <n v="0"/>
    <n v="0"/>
    <n v="0"/>
  </r>
  <r>
    <s v="None"/>
    <x v="31"/>
    <x v="110"/>
    <s v="TRC"/>
    <n v="0"/>
    <n v="0"/>
    <n v="0"/>
  </r>
  <r>
    <s v="None"/>
    <x v="31"/>
    <x v="111"/>
    <s v="TRC"/>
    <n v="0"/>
    <n v="0"/>
    <n v="0"/>
  </r>
  <r>
    <s v="None"/>
    <x v="31"/>
    <x v="112"/>
    <s v="TRC"/>
    <n v="0"/>
    <n v="0"/>
    <n v="0"/>
  </r>
  <r>
    <s v="None"/>
    <x v="31"/>
    <x v="113"/>
    <s v="TRC"/>
    <n v="0"/>
    <n v="0"/>
    <n v="0"/>
  </r>
  <r>
    <s v="None"/>
    <x v="31"/>
    <x v="114"/>
    <s v="TRC"/>
    <n v="0"/>
    <n v="0"/>
    <n v="0"/>
  </r>
  <r>
    <s v="None"/>
    <x v="31"/>
    <x v="115"/>
    <s v="TRC"/>
    <n v="0"/>
    <n v="0"/>
    <n v="0"/>
  </r>
  <r>
    <s v="None"/>
    <x v="31"/>
    <x v="116"/>
    <s v="TRC"/>
    <n v="0"/>
    <n v="0"/>
    <n v="0"/>
  </r>
  <r>
    <s v="None"/>
    <x v="31"/>
    <x v="117"/>
    <s v="TRC"/>
    <n v="0"/>
    <n v="0"/>
    <n v="0"/>
  </r>
  <r>
    <s v="None"/>
    <x v="31"/>
    <x v="118"/>
    <s v="TRC"/>
    <n v="0"/>
    <n v="0"/>
    <n v="0"/>
  </r>
  <r>
    <s v="None"/>
    <x v="31"/>
    <x v="119"/>
    <s v="TRC"/>
    <n v="0"/>
    <n v="0"/>
    <n v="0"/>
  </r>
  <r>
    <s v="None"/>
    <x v="31"/>
    <x v="120"/>
    <s v="TRC"/>
    <n v="0"/>
    <n v="0"/>
    <n v="0"/>
  </r>
  <r>
    <s v="None"/>
    <x v="31"/>
    <x v="121"/>
    <s v="TRC"/>
    <n v="0"/>
    <n v="0"/>
    <n v="0"/>
  </r>
  <r>
    <s v="None"/>
    <x v="31"/>
    <x v="122"/>
    <s v="TRC"/>
    <n v="0"/>
    <n v="0"/>
    <n v="0"/>
  </r>
  <r>
    <s v="None"/>
    <x v="31"/>
    <x v="123"/>
    <s v="TRC"/>
    <n v="0"/>
    <n v="0"/>
    <n v="0"/>
  </r>
  <r>
    <s v="None"/>
    <x v="31"/>
    <x v="124"/>
    <s v="TRC"/>
    <n v="0"/>
    <n v="0"/>
    <n v="0"/>
  </r>
  <r>
    <s v="None"/>
    <x v="31"/>
    <x v="125"/>
    <s v="TRC"/>
    <n v="0"/>
    <n v="0"/>
    <n v="0"/>
  </r>
  <r>
    <s v="None"/>
    <x v="31"/>
    <x v="126"/>
    <s v="TRC"/>
    <n v="0"/>
    <n v="0"/>
    <n v="0"/>
  </r>
  <r>
    <s v="None"/>
    <x v="31"/>
    <x v="127"/>
    <s v="TRC"/>
    <n v="0"/>
    <n v="0"/>
    <n v="0"/>
  </r>
  <r>
    <s v="None"/>
    <x v="31"/>
    <x v="128"/>
    <s v="TRC"/>
    <n v="0"/>
    <n v="0"/>
    <n v="0"/>
  </r>
  <r>
    <s v="None"/>
    <x v="31"/>
    <x v="129"/>
    <s v="TRC"/>
    <n v="0"/>
    <n v="0"/>
    <n v="0"/>
  </r>
  <r>
    <s v="None"/>
    <x v="31"/>
    <x v="130"/>
    <s v="TRC"/>
    <n v="0"/>
    <n v="0"/>
    <n v="0"/>
  </r>
  <r>
    <s v="None"/>
    <x v="31"/>
    <x v="131"/>
    <s v="TRC"/>
    <n v="0"/>
    <n v="0"/>
    <n v="0"/>
  </r>
  <r>
    <s v="None"/>
    <x v="31"/>
    <x v="132"/>
    <s v="TRC"/>
    <n v="0"/>
    <n v="0"/>
    <n v="0"/>
  </r>
  <r>
    <s v="None"/>
    <x v="31"/>
    <x v="133"/>
    <s v="TRC"/>
    <n v="0"/>
    <n v="0"/>
    <n v="0"/>
  </r>
  <r>
    <s v="None"/>
    <x v="31"/>
    <x v="134"/>
    <s v="TRC"/>
    <n v="0"/>
    <n v="0"/>
    <n v="0"/>
  </r>
  <r>
    <s v="None"/>
    <x v="31"/>
    <x v="135"/>
    <s v="TRC"/>
    <n v="0"/>
    <n v="0"/>
    <n v="0"/>
  </r>
  <r>
    <s v="None"/>
    <x v="31"/>
    <x v="136"/>
    <s v="TRC"/>
    <n v="0"/>
    <n v="0"/>
    <n v="0"/>
  </r>
  <r>
    <s v="None"/>
    <x v="31"/>
    <x v="137"/>
    <s v="TRC"/>
    <n v="0"/>
    <n v="0"/>
    <n v="0"/>
  </r>
  <r>
    <s v="None"/>
    <x v="31"/>
    <x v="138"/>
    <s v="TRC"/>
    <n v="0"/>
    <n v="0"/>
    <n v="0"/>
  </r>
  <r>
    <s v="None"/>
    <x v="31"/>
    <x v="139"/>
    <s v="TRC"/>
    <n v="0"/>
    <n v="0"/>
    <n v="0"/>
  </r>
  <r>
    <s v="None"/>
    <x v="31"/>
    <x v="140"/>
    <s v="TRC"/>
    <n v="0"/>
    <n v="0"/>
    <n v="0"/>
  </r>
  <r>
    <s v="None"/>
    <x v="31"/>
    <x v="141"/>
    <s v="TRC"/>
    <n v="0"/>
    <n v="0"/>
    <n v="0"/>
  </r>
  <r>
    <s v="None"/>
    <x v="31"/>
    <x v="142"/>
    <s v="TRC"/>
    <n v="0"/>
    <n v="0"/>
    <n v="0"/>
  </r>
  <r>
    <s v="None"/>
    <x v="31"/>
    <x v="143"/>
    <s v="TRC"/>
    <n v="0"/>
    <n v="0"/>
    <n v="0"/>
  </r>
  <r>
    <s v="None"/>
    <x v="31"/>
    <x v="144"/>
    <s v="TRC"/>
    <n v="0"/>
    <n v="0"/>
    <n v="0"/>
  </r>
  <r>
    <s v="None"/>
    <x v="31"/>
    <x v="145"/>
    <s v="TRC"/>
    <n v="0"/>
    <n v="0"/>
    <n v="0"/>
  </r>
  <r>
    <s v="None"/>
    <x v="31"/>
    <x v="146"/>
    <s v="TRC"/>
    <n v="0"/>
    <n v="0"/>
    <n v="0"/>
  </r>
  <r>
    <s v="None"/>
    <x v="31"/>
    <x v="147"/>
    <s v="TRC"/>
    <n v="0"/>
    <n v="0"/>
    <n v="0"/>
  </r>
  <r>
    <s v="None"/>
    <x v="31"/>
    <x v="148"/>
    <s v="TRC"/>
    <n v="0"/>
    <n v="0"/>
    <n v="0"/>
  </r>
  <r>
    <s v="None"/>
    <x v="31"/>
    <x v="149"/>
    <s v="TRC"/>
    <n v="0"/>
    <n v="0"/>
    <n v="0"/>
  </r>
  <r>
    <s v="None"/>
    <x v="31"/>
    <x v="150"/>
    <s v="TRC"/>
    <n v="0"/>
    <n v="0"/>
    <n v="0"/>
  </r>
  <r>
    <s v="None"/>
    <x v="31"/>
    <x v="151"/>
    <s v="TRC"/>
    <n v="0"/>
    <n v="0"/>
    <n v="0"/>
  </r>
  <r>
    <s v="None"/>
    <x v="31"/>
    <x v="152"/>
    <s v="TRC"/>
    <n v="0"/>
    <n v="0"/>
    <n v="0"/>
  </r>
  <r>
    <s v="None"/>
    <x v="31"/>
    <x v="153"/>
    <s v="TRC"/>
    <n v="0"/>
    <n v="0"/>
    <n v="0"/>
  </r>
  <r>
    <s v="None"/>
    <x v="31"/>
    <x v="154"/>
    <s v="TRC"/>
    <n v="0"/>
    <n v="0"/>
    <n v="0"/>
  </r>
  <r>
    <s v="None"/>
    <x v="31"/>
    <x v="155"/>
    <s v="TRC"/>
    <n v="0"/>
    <n v="0"/>
    <n v="0"/>
  </r>
  <r>
    <s v="None"/>
    <x v="31"/>
    <x v="156"/>
    <s v="TRC"/>
    <n v="0"/>
    <n v="0"/>
    <n v="0"/>
  </r>
  <r>
    <s v="None"/>
    <x v="31"/>
    <x v="157"/>
    <s v="TRC"/>
    <n v="0"/>
    <n v="0"/>
    <n v="0"/>
  </r>
  <r>
    <s v="None"/>
    <x v="31"/>
    <x v="158"/>
    <s v="TRC"/>
    <n v="0"/>
    <n v="0"/>
    <n v="0"/>
  </r>
  <r>
    <s v="None"/>
    <x v="31"/>
    <x v="159"/>
    <s v="TRC"/>
    <n v="0"/>
    <n v="0"/>
    <n v="0"/>
  </r>
  <r>
    <s v="None"/>
    <x v="31"/>
    <x v="160"/>
    <s v="TRC"/>
    <n v="0"/>
    <n v="0"/>
    <n v="0"/>
  </r>
  <r>
    <s v="None"/>
    <x v="31"/>
    <x v="161"/>
    <s v="TRC"/>
    <n v="0"/>
    <n v="0"/>
    <n v="0"/>
  </r>
  <r>
    <s v="None"/>
    <x v="31"/>
    <x v="162"/>
    <s v="TRC"/>
    <n v="0"/>
    <n v="0"/>
    <n v="0"/>
  </r>
  <r>
    <s v="None"/>
    <x v="31"/>
    <x v="163"/>
    <s v="TRC"/>
    <n v="0"/>
    <n v="0"/>
    <n v="0"/>
  </r>
  <r>
    <s v="None"/>
    <x v="31"/>
    <x v="164"/>
    <s v="TRC"/>
    <n v="0"/>
    <n v="0"/>
    <n v="0"/>
  </r>
  <r>
    <s v="None"/>
    <x v="31"/>
    <x v="165"/>
    <s v="TRC"/>
    <n v="0"/>
    <n v="0"/>
    <n v="0"/>
  </r>
  <r>
    <s v="None"/>
    <x v="31"/>
    <x v="166"/>
    <s v="TRC"/>
    <n v="0"/>
    <n v="0"/>
    <n v="0"/>
  </r>
  <r>
    <s v="None"/>
    <x v="31"/>
    <x v="167"/>
    <s v="TRC"/>
    <n v="0"/>
    <n v="0"/>
    <n v="0"/>
  </r>
  <r>
    <s v="None"/>
    <x v="31"/>
    <x v="168"/>
    <s v="TRC"/>
    <n v="0"/>
    <n v="0"/>
    <n v="0"/>
  </r>
  <r>
    <s v="None"/>
    <x v="31"/>
    <x v="169"/>
    <s v="TRC"/>
    <n v="0"/>
    <n v="0"/>
    <n v="0"/>
  </r>
  <r>
    <s v="None"/>
    <x v="31"/>
    <x v="170"/>
    <s v="TRC"/>
    <n v="0"/>
    <n v="0"/>
    <n v="0"/>
  </r>
  <r>
    <s v="None"/>
    <x v="31"/>
    <x v="171"/>
    <s v="TRC"/>
    <n v="0"/>
    <n v="0"/>
    <n v="0"/>
  </r>
  <r>
    <s v="None"/>
    <x v="31"/>
    <x v="172"/>
    <s v="TRC"/>
    <n v="0"/>
    <n v="0"/>
    <n v="0"/>
  </r>
  <r>
    <s v="None"/>
    <x v="31"/>
    <x v="173"/>
    <s v="TRC"/>
    <n v="0"/>
    <n v="0"/>
    <n v="0"/>
  </r>
  <r>
    <s v="None"/>
    <x v="31"/>
    <x v="174"/>
    <s v="TRC"/>
    <n v="0"/>
    <n v="0"/>
    <n v="0"/>
  </r>
  <r>
    <s v="None"/>
    <x v="31"/>
    <x v="175"/>
    <s v="TRC"/>
    <n v="0"/>
    <n v="0"/>
    <n v="0"/>
  </r>
  <r>
    <s v="None"/>
    <x v="31"/>
    <x v="176"/>
    <s v="TRC"/>
    <n v="0"/>
    <n v="0"/>
    <n v="0"/>
  </r>
  <r>
    <s v="None"/>
    <x v="31"/>
    <x v="177"/>
    <s v="TRC"/>
    <n v="0"/>
    <n v="0"/>
    <n v="0"/>
  </r>
  <r>
    <s v="None"/>
    <x v="31"/>
    <x v="178"/>
    <s v="TRC"/>
    <n v="0"/>
    <n v="0"/>
    <n v="0"/>
  </r>
  <r>
    <s v="None"/>
    <x v="31"/>
    <x v="179"/>
    <s v="TRC"/>
    <n v="0"/>
    <n v="0"/>
    <n v="0"/>
  </r>
  <r>
    <s v="None"/>
    <x v="31"/>
    <x v="180"/>
    <s v="TRC"/>
    <n v="0"/>
    <n v="0"/>
    <n v="0"/>
  </r>
  <r>
    <s v="None"/>
    <x v="31"/>
    <x v="181"/>
    <s v="TRC"/>
    <n v="0"/>
    <n v="0"/>
    <n v="0"/>
  </r>
  <r>
    <s v="None"/>
    <x v="31"/>
    <x v="182"/>
    <s v="TRC"/>
    <n v="0"/>
    <n v="0"/>
    <n v="0"/>
  </r>
  <r>
    <s v="None"/>
    <x v="31"/>
    <x v="183"/>
    <s v="TRC"/>
    <n v="0"/>
    <n v="0"/>
    <n v="0"/>
  </r>
  <r>
    <s v="None"/>
    <x v="31"/>
    <x v="184"/>
    <s v="TRC"/>
    <n v="0"/>
    <n v="0"/>
    <n v="0"/>
  </r>
  <r>
    <s v="None"/>
    <x v="31"/>
    <x v="185"/>
    <s v="TRC"/>
    <n v="0"/>
    <n v="0"/>
    <n v="0"/>
  </r>
  <r>
    <s v="None"/>
    <x v="31"/>
    <x v="186"/>
    <s v="TRC"/>
    <n v="0"/>
    <n v="0"/>
    <n v="0"/>
  </r>
  <r>
    <s v="None"/>
    <x v="31"/>
    <x v="187"/>
    <s v="TRC"/>
    <n v="0"/>
    <n v="0"/>
    <n v="0"/>
  </r>
  <r>
    <s v="None"/>
    <x v="31"/>
    <x v="188"/>
    <s v="TRC"/>
    <n v="0"/>
    <n v="0"/>
    <n v="0"/>
  </r>
  <r>
    <s v="None"/>
    <x v="31"/>
    <x v="189"/>
    <s v="TRC"/>
    <n v="0"/>
    <n v="0"/>
    <n v="0"/>
  </r>
  <r>
    <s v="None"/>
    <x v="31"/>
    <x v="190"/>
    <s v="TRC"/>
    <n v="0"/>
    <n v="0"/>
    <n v="0"/>
  </r>
  <r>
    <s v="None"/>
    <x v="31"/>
    <x v="191"/>
    <s v="TRC"/>
    <n v="0"/>
    <n v="0"/>
    <n v="0"/>
  </r>
  <r>
    <s v="None"/>
    <x v="31"/>
    <x v="192"/>
    <s v="TRC"/>
    <n v="0"/>
    <n v="0"/>
    <n v="0"/>
  </r>
  <r>
    <s v="None"/>
    <x v="31"/>
    <x v="193"/>
    <s v="TRC"/>
    <n v="0"/>
    <n v="0"/>
    <n v="0"/>
  </r>
  <r>
    <s v="None"/>
    <x v="31"/>
    <x v="194"/>
    <s v="TRC"/>
    <n v="0"/>
    <n v="0"/>
    <n v="0"/>
  </r>
  <r>
    <s v="None"/>
    <x v="31"/>
    <x v="195"/>
    <s v="TRC"/>
    <n v="0"/>
    <n v="0"/>
    <n v="0"/>
  </r>
  <r>
    <s v="None"/>
    <x v="31"/>
    <x v="196"/>
    <s v="TRC"/>
    <n v="0"/>
    <n v="0"/>
    <n v="0"/>
  </r>
  <r>
    <s v="None"/>
    <x v="31"/>
    <x v="197"/>
    <s v="TRC"/>
    <n v="0"/>
    <n v="0"/>
    <n v="0"/>
  </r>
  <r>
    <s v="None"/>
    <x v="31"/>
    <x v="198"/>
    <s v="TRC"/>
    <n v="0"/>
    <n v="0"/>
    <n v="0"/>
  </r>
  <r>
    <s v="None"/>
    <x v="31"/>
    <x v="199"/>
    <s v="TRC"/>
    <n v="0"/>
    <n v="0"/>
    <n v="0"/>
  </r>
  <r>
    <s v="None"/>
    <x v="31"/>
    <x v="200"/>
    <s v="TRC"/>
    <n v="0"/>
    <n v="0"/>
    <n v="0"/>
  </r>
  <r>
    <s v="None"/>
    <x v="31"/>
    <x v="201"/>
    <s v="TRC"/>
    <n v="0"/>
    <n v="0"/>
    <n v="0"/>
  </r>
  <r>
    <s v="None"/>
    <x v="31"/>
    <x v="202"/>
    <s v="TRC"/>
    <n v="0"/>
    <n v="0"/>
    <n v="0"/>
  </r>
  <r>
    <s v="None"/>
    <x v="31"/>
    <x v="203"/>
    <s v="TRC"/>
    <n v="0"/>
    <n v="0"/>
    <n v="0"/>
  </r>
  <r>
    <s v="None"/>
    <x v="31"/>
    <x v="204"/>
    <s v="TRC"/>
    <n v="0"/>
    <n v="0"/>
    <n v="0"/>
  </r>
  <r>
    <s v="None"/>
    <x v="31"/>
    <x v="205"/>
    <s v="TRC"/>
    <n v="0"/>
    <n v="0"/>
    <n v="0"/>
  </r>
  <r>
    <s v="None"/>
    <x v="31"/>
    <x v="206"/>
    <s v="TRC"/>
    <n v="0"/>
    <n v="0"/>
    <n v="0"/>
  </r>
  <r>
    <s v="None"/>
    <x v="31"/>
    <x v="207"/>
    <s v="TRC"/>
    <n v="0"/>
    <n v="0"/>
    <n v="0"/>
  </r>
  <r>
    <s v="None"/>
    <x v="31"/>
    <x v="208"/>
    <s v="TRC"/>
    <n v="0"/>
    <n v="0"/>
    <n v="0"/>
  </r>
  <r>
    <s v="None"/>
    <x v="31"/>
    <x v="209"/>
    <s v="TRC"/>
    <n v="0"/>
    <n v="0"/>
    <n v="0"/>
  </r>
  <r>
    <s v="None"/>
    <x v="31"/>
    <x v="210"/>
    <s v="TRC"/>
    <n v="0"/>
    <n v="0"/>
    <n v="0"/>
  </r>
  <r>
    <s v="None"/>
    <x v="31"/>
    <x v="211"/>
    <s v="TRC"/>
    <n v="0"/>
    <n v="0"/>
    <n v="0"/>
  </r>
  <r>
    <s v="None"/>
    <x v="31"/>
    <x v="212"/>
    <s v="TRC"/>
    <n v="0"/>
    <n v="0"/>
    <n v="0"/>
  </r>
  <r>
    <s v="None"/>
    <x v="31"/>
    <x v="213"/>
    <s v="TRC"/>
    <n v="0"/>
    <n v="0"/>
    <n v="0"/>
  </r>
  <r>
    <s v="None"/>
    <x v="31"/>
    <x v="214"/>
    <s v="TRC"/>
    <n v="0"/>
    <n v="0"/>
    <n v="0"/>
  </r>
  <r>
    <s v="None"/>
    <x v="31"/>
    <x v="215"/>
    <s v="TRC"/>
    <n v="0"/>
    <n v="0"/>
    <n v="0"/>
  </r>
  <r>
    <s v="None"/>
    <x v="31"/>
    <x v="216"/>
    <s v="TRC"/>
    <n v="0"/>
    <n v="0"/>
    <n v="0"/>
  </r>
  <r>
    <s v="None"/>
    <x v="31"/>
    <x v="217"/>
    <s v="TRC"/>
    <n v="0"/>
    <n v="0"/>
    <n v="0"/>
  </r>
  <r>
    <s v="None"/>
    <x v="31"/>
    <x v="218"/>
    <s v="TRC"/>
    <n v="0"/>
    <n v="0"/>
    <n v="0"/>
  </r>
  <r>
    <s v="None"/>
    <x v="31"/>
    <x v="219"/>
    <s v="TRC"/>
    <n v="0"/>
    <n v="0"/>
    <n v="0"/>
  </r>
  <r>
    <s v="None"/>
    <x v="31"/>
    <x v="220"/>
    <s v="TRC"/>
    <n v="0"/>
    <n v="0"/>
    <n v="0"/>
  </r>
  <r>
    <s v="None"/>
    <x v="31"/>
    <x v="221"/>
    <s v="TRC"/>
    <n v="0"/>
    <n v="0"/>
    <n v="0"/>
  </r>
  <r>
    <s v="None"/>
    <x v="31"/>
    <x v="222"/>
    <s v="TRC"/>
    <n v="0"/>
    <n v="0"/>
    <n v="0"/>
  </r>
  <r>
    <s v="None"/>
    <x v="31"/>
    <x v="223"/>
    <s v="TRC"/>
    <n v="0"/>
    <n v="0"/>
    <n v="0"/>
  </r>
  <r>
    <s v="None"/>
    <x v="31"/>
    <x v="224"/>
    <s v="TRC"/>
    <n v="0"/>
    <n v="0"/>
    <n v="0"/>
  </r>
  <r>
    <s v="None"/>
    <x v="31"/>
    <x v="225"/>
    <s v="TRC"/>
    <n v="0"/>
    <n v="0"/>
    <n v="0"/>
  </r>
  <r>
    <s v="None"/>
    <x v="31"/>
    <x v="226"/>
    <s v="TRC"/>
    <n v="0"/>
    <n v="0"/>
    <n v="0"/>
  </r>
  <r>
    <s v="None"/>
    <x v="31"/>
    <x v="227"/>
    <s v="TRC"/>
    <n v="0"/>
    <n v="0"/>
    <n v="0"/>
  </r>
  <r>
    <s v="None"/>
    <x v="31"/>
    <x v="228"/>
    <s v="TRC"/>
    <n v="0"/>
    <n v="0"/>
    <n v="0"/>
  </r>
  <r>
    <s v="None"/>
    <x v="31"/>
    <x v="229"/>
    <s v="TRC"/>
    <n v="0"/>
    <n v="0"/>
    <n v="0"/>
  </r>
  <r>
    <s v="None"/>
    <x v="31"/>
    <x v="230"/>
    <s v="TRC"/>
    <n v="0"/>
    <n v="0"/>
    <n v="0"/>
  </r>
  <r>
    <s v="None"/>
    <x v="31"/>
    <x v="231"/>
    <s v="TRC"/>
    <n v="0"/>
    <n v="0"/>
    <n v="0"/>
  </r>
  <r>
    <s v="None"/>
    <x v="31"/>
    <x v="232"/>
    <s v="TRC"/>
    <n v="0"/>
    <n v="0"/>
    <n v="0"/>
  </r>
  <r>
    <s v="None"/>
    <x v="31"/>
    <x v="233"/>
    <s v="TRC"/>
    <n v="0"/>
    <n v="0"/>
    <n v="0"/>
  </r>
  <r>
    <s v="None"/>
    <x v="31"/>
    <x v="234"/>
    <s v="TRC"/>
    <n v="0"/>
    <n v="0"/>
    <n v="0"/>
  </r>
  <r>
    <s v="None"/>
    <x v="31"/>
    <x v="235"/>
    <s v="TRC"/>
    <n v="0"/>
    <n v="0"/>
    <n v="0"/>
  </r>
  <r>
    <s v="None"/>
    <x v="31"/>
    <x v="236"/>
    <s v="TRC"/>
    <n v="0"/>
    <n v="0"/>
    <n v="0"/>
  </r>
  <r>
    <s v="None"/>
    <x v="31"/>
    <x v="237"/>
    <s v="TRC"/>
    <n v="0"/>
    <n v="0"/>
    <n v="0"/>
  </r>
  <r>
    <s v="None"/>
    <x v="31"/>
    <x v="238"/>
    <s v="TRC"/>
    <n v="0"/>
    <n v="0"/>
    <n v="0"/>
  </r>
  <r>
    <s v="None"/>
    <x v="31"/>
    <x v="239"/>
    <s v="TRC"/>
    <n v="0"/>
    <n v="0"/>
    <n v="0"/>
  </r>
  <r>
    <s v="None"/>
    <x v="31"/>
    <x v="240"/>
    <s v="TRC"/>
    <n v="0"/>
    <n v="0"/>
    <n v="0"/>
  </r>
  <r>
    <s v="None"/>
    <x v="31"/>
    <x v="241"/>
    <s v="TRC"/>
    <n v="0"/>
    <n v="0"/>
    <n v="0"/>
  </r>
  <r>
    <s v="None"/>
    <x v="31"/>
    <x v="242"/>
    <s v="TRC"/>
    <n v="0"/>
    <n v="0"/>
    <n v="0"/>
  </r>
  <r>
    <s v="None"/>
    <x v="31"/>
    <x v="243"/>
    <s v="TRC"/>
    <n v="0"/>
    <n v="0"/>
    <n v="0"/>
  </r>
  <r>
    <s v="None"/>
    <x v="31"/>
    <x v="244"/>
    <s v="TRC"/>
    <n v="0"/>
    <n v="0"/>
    <n v="0"/>
  </r>
  <r>
    <s v="None"/>
    <x v="31"/>
    <x v="245"/>
    <s v="TRC"/>
    <n v="0"/>
    <n v="0"/>
    <n v="0"/>
  </r>
  <r>
    <s v="None"/>
    <x v="31"/>
    <x v="246"/>
    <s v="TRC"/>
    <n v="0"/>
    <n v="0"/>
    <n v="0"/>
  </r>
  <r>
    <s v="None"/>
    <x v="31"/>
    <x v="247"/>
    <s v="TRC"/>
    <n v="0"/>
    <n v="0"/>
    <n v="0"/>
  </r>
  <r>
    <s v="None"/>
    <x v="31"/>
    <x v="248"/>
    <s v="TRC"/>
    <n v="0"/>
    <n v="0"/>
    <n v="0"/>
  </r>
  <r>
    <s v="None"/>
    <x v="31"/>
    <x v="249"/>
    <s v="TRC"/>
    <n v="0"/>
    <n v="0"/>
    <n v="0"/>
  </r>
  <r>
    <s v="None"/>
    <x v="31"/>
    <x v="250"/>
    <s v="TRC"/>
    <n v="0"/>
    <n v="0"/>
    <n v="0"/>
  </r>
  <r>
    <s v="None"/>
    <x v="31"/>
    <x v="251"/>
    <s v="TRC"/>
    <n v="0"/>
    <n v="0"/>
    <n v="0"/>
  </r>
  <r>
    <s v="None"/>
    <x v="31"/>
    <x v="252"/>
    <s v="TRC"/>
    <n v="0"/>
    <n v="0"/>
    <n v="0"/>
  </r>
  <r>
    <s v="None"/>
    <x v="31"/>
    <x v="253"/>
    <s v="TRC"/>
    <n v="0"/>
    <n v="0"/>
    <n v="0"/>
  </r>
  <r>
    <s v="None"/>
    <x v="31"/>
    <x v="254"/>
    <s v="TRC"/>
    <n v="0"/>
    <n v="0"/>
    <n v="0"/>
  </r>
  <r>
    <s v="None"/>
    <x v="31"/>
    <x v="255"/>
    <s v="TRC"/>
    <n v="0"/>
    <n v="0"/>
    <n v="0"/>
  </r>
  <r>
    <s v="None"/>
    <x v="31"/>
    <x v="256"/>
    <s v="TRC"/>
    <n v="0"/>
    <n v="0"/>
    <n v="0"/>
  </r>
  <r>
    <s v="None"/>
    <x v="31"/>
    <x v="257"/>
    <s v="TRC"/>
    <n v="0"/>
    <n v="0"/>
    <n v="0"/>
  </r>
  <r>
    <s v="None"/>
    <x v="31"/>
    <x v="258"/>
    <s v="TRC"/>
    <n v="0"/>
    <n v="0"/>
    <n v="0"/>
  </r>
  <r>
    <s v="None"/>
    <x v="31"/>
    <x v="259"/>
    <s v="TRC"/>
    <n v="0"/>
    <n v="0"/>
    <n v="0"/>
  </r>
  <r>
    <s v="None"/>
    <x v="31"/>
    <x v="260"/>
    <s v="TRC"/>
    <n v="0"/>
    <n v="0"/>
    <n v="0"/>
  </r>
  <r>
    <s v="None"/>
    <x v="31"/>
    <x v="261"/>
    <s v="TRC"/>
    <n v="0"/>
    <n v="0"/>
    <n v="0"/>
  </r>
  <r>
    <s v="None"/>
    <x v="31"/>
    <x v="262"/>
    <s v="TRC"/>
    <n v="0"/>
    <n v="0"/>
    <n v="0"/>
  </r>
  <r>
    <s v="None"/>
    <x v="31"/>
    <x v="263"/>
    <s v="TRC"/>
    <n v="0"/>
    <n v="0"/>
    <n v="0"/>
  </r>
  <r>
    <s v="None"/>
    <x v="31"/>
    <x v="264"/>
    <s v="TRC"/>
    <n v="0"/>
    <n v="0"/>
    <n v="0"/>
  </r>
  <r>
    <s v="None"/>
    <x v="31"/>
    <x v="265"/>
    <s v="TRC"/>
    <n v="0"/>
    <n v="0"/>
    <n v="0"/>
  </r>
  <r>
    <s v="None"/>
    <x v="31"/>
    <x v="266"/>
    <s v="TRC"/>
    <n v="0"/>
    <n v="0"/>
    <n v="0"/>
  </r>
  <r>
    <s v="None"/>
    <x v="31"/>
    <x v="267"/>
    <s v="TRC"/>
    <n v="0"/>
    <n v="0"/>
    <n v="0"/>
  </r>
  <r>
    <s v="None"/>
    <x v="31"/>
    <x v="268"/>
    <s v="TRC"/>
    <n v="0"/>
    <n v="0"/>
    <n v="0"/>
  </r>
  <r>
    <s v="None"/>
    <x v="31"/>
    <x v="269"/>
    <s v="TRC"/>
    <n v="0"/>
    <n v="0"/>
    <n v="0"/>
  </r>
  <r>
    <s v="None"/>
    <x v="31"/>
    <x v="270"/>
    <s v="TRC"/>
    <n v="0"/>
    <n v="0"/>
    <n v="0"/>
  </r>
  <r>
    <s v="None"/>
    <x v="31"/>
    <x v="271"/>
    <s v="TRC"/>
    <n v="0"/>
    <n v="0"/>
    <n v="0"/>
  </r>
  <r>
    <s v="None"/>
    <x v="31"/>
    <x v="272"/>
    <s v="TRC"/>
    <n v="0"/>
    <n v="0"/>
    <n v="0"/>
  </r>
  <r>
    <s v="None"/>
    <x v="31"/>
    <x v="273"/>
    <s v="TRC"/>
    <n v="0"/>
    <n v="0"/>
    <n v="0"/>
  </r>
  <r>
    <s v="None"/>
    <x v="31"/>
    <x v="274"/>
    <s v="TRC"/>
    <n v="0"/>
    <n v="0"/>
    <n v="0"/>
  </r>
  <r>
    <s v="None"/>
    <x v="31"/>
    <x v="275"/>
    <s v="TRC"/>
    <n v="0"/>
    <n v="0"/>
    <n v="0"/>
  </r>
  <r>
    <s v="None"/>
    <x v="31"/>
    <x v="276"/>
    <s v="TRC"/>
    <n v="0"/>
    <n v="0"/>
    <n v="0"/>
  </r>
  <r>
    <s v="None"/>
    <x v="31"/>
    <x v="277"/>
    <s v="TRC"/>
    <n v="0"/>
    <n v="0"/>
    <n v="0"/>
  </r>
  <r>
    <s v="None"/>
    <x v="31"/>
    <x v="278"/>
    <s v="TRC"/>
    <n v="0"/>
    <n v="0"/>
    <n v="0"/>
  </r>
  <r>
    <s v="None"/>
    <x v="31"/>
    <x v="279"/>
    <s v="TRC"/>
    <n v="0"/>
    <n v="0"/>
    <n v="0"/>
  </r>
  <r>
    <s v="None"/>
    <x v="31"/>
    <x v="280"/>
    <s v="TRC"/>
    <n v="0"/>
    <n v="0"/>
    <n v="0"/>
  </r>
  <r>
    <s v="None"/>
    <x v="31"/>
    <x v="281"/>
    <s v="TRC"/>
    <n v="0"/>
    <n v="0"/>
    <n v="0"/>
  </r>
  <r>
    <s v="None"/>
    <x v="31"/>
    <x v="282"/>
    <s v="TRC"/>
    <n v="0"/>
    <n v="0"/>
    <n v="0"/>
  </r>
  <r>
    <s v="None"/>
    <x v="31"/>
    <x v="283"/>
    <s v="TRC"/>
    <n v="0"/>
    <n v="0"/>
    <n v="0"/>
  </r>
  <r>
    <s v="None"/>
    <x v="31"/>
    <x v="284"/>
    <s v="TRC"/>
    <n v="0"/>
    <n v="0"/>
    <n v="0"/>
  </r>
  <r>
    <s v="None"/>
    <x v="31"/>
    <x v="285"/>
    <s v="TRC"/>
    <n v="0"/>
    <n v="0"/>
    <n v="0"/>
  </r>
  <r>
    <s v="None"/>
    <x v="31"/>
    <x v="286"/>
    <s v="TRC"/>
    <n v="0"/>
    <n v="0"/>
    <n v="0"/>
  </r>
  <r>
    <s v="None"/>
    <x v="31"/>
    <x v="287"/>
    <s v="TRC"/>
    <n v="0"/>
    <n v="0"/>
    <n v="0"/>
  </r>
  <r>
    <s v="None"/>
    <x v="31"/>
    <x v="288"/>
    <s v="TRC"/>
    <n v="0"/>
    <n v="0"/>
    <n v="0"/>
  </r>
  <r>
    <s v="None"/>
    <x v="31"/>
    <x v="289"/>
    <s v="TRC"/>
    <n v="0"/>
    <n v="0"/>
    <n v="0"/>
  </r>
  <r>
    <s v="None"/>
    <x v="31"/>
    <x v="290"/>
    <s v="TRC"/>
    <n v="0"/>
    <n v="0"/>
    <n v="0"/>
  </r>
  <r>
    <s v="None"/>
    <x v="31"/>
    <x v="291"/>
    <s v="TRC"/>
    <n v="0"/>
    <n v="0"/>
    <n v="0"/>
  </r>
  <r>
    <s v="None"/>
    <x v="31"/>
    <x v="292"/>
    <s v="TRC"/>
    <n v="0"/>
    <n v="0"/>
    <n v="0"/>
  </r>
  <r>
    <s v="None"/>
    <x v="31"/>
    <x v="293"/>
    <s v="TRC"/>
    <n v="0"/>
    <n v="0"/>
    <n v="0"/>
  </r>
  <r>
    <s v="None"/>
    <x v="31"/>
    <x v="294"/>
    <s v="TRC"/>
    <n v="0"/>
    <n v="0"/>
    <n v="0"/>
  </r>
  <r>
    <s v="None"/>
    <x v="32"/>
    <x v="0"/>
    <s v="TRC"/>
    <n v="0"/>
    <n v="0"/>
    <n v="0"/>
  </r>
  <r>
    <s v="None"/>
    <x v="32"/>
    <x v="1"/>
    <s v="TRC"/>
    <n v="0"/>
    <n v="0"/>
    <n v="0"/>
  </r>
  <r>
    <s v="None"/>
    <x v="32"/>
    <x v="2"/>
    <s v="TRC"/>
    <n v="0"/>
    <n v="0"/>
    <n v="0"/>
  </r>
  <r>
    <s v="None"/>
    <x v="32"/>
    <x v="3"/>
    <s v="TRC"/>
    <n v="0"/>
    <n v="0"/>
    <n v="0"/>
  </r>
  <r>
    <s v="None"/>
    <x v="32"/>
    <x v="4"/>
    <s v="TRC"/>
    <n v="0"/>
    <n v="0"/>
    <n v="0"/>
  </r>
  <r>
    <s v="None"/>
    <x v="32"/>
    <x v="5"/>
    <s v="TRC"/>
    <n v="0"/>
    <n v="0"/>
    <n v="0"/>
  </r>
  <r>
    <s v="None"/>
    <x v="32"/>
    <x v="6"/>
    <s v="TRC"/>
    <n v="0"/>
    <n v="0"/>
    <n v="0"/>
  </r>
  <r>
    <s v="None"/>
    <x v="32"/>
    <x v="7"/>
    <s v="TRC"/>
    <n v="0"/>
    <n v="0"/>
    <n v="0"/>
  </r>
  <r>
    <s v="None"/>
    <x v="32"/>
    <x v="8"/>
    <s v="TRC"/>
    <n v="0"/>
    <n v="0"/>
    <n v="0"/>
  </r>
  <r>
    <s v="None"/>
    <x v="32"/>
    <x v="9"/>
    <s v="TRC"/>
    <n v="0"/>
    <n v="0"/>
    <n v="0"/>
  </r>
  <r>
    <s v="None"/>
    <x v="32"/>
    <x v="10"/>
    <s v="TRC"/>
    <n v="0"/>
    <n v="0"/>
    <n v="0"/>
  </r>
  <r>
    <s v="None"/>
    <x v="32"/>
    <x v="11"/>
    <s v="TRC"/>
    <n v="0"/>
    <n v="0"/>
    <n v="0"/>
  </r>
  <r>
    <s v="None"/>
    <x v="32"/>
    <x v="12"/>
    <s v="TRC"/>
    <n v="0"/>
    <n v="0"/>
    <n v="0"/>
  </r>
  <r>
    <s v="None"/>
    <x v="32"/>
    <x v="13"/>
    <s v="TRC"/>
    <n v="0"/>
    <n v="0"/>
    <n v="0"/>
  </r>
  <r>
    <s v="None"/>
    <x v="32"/>
    <x v="14"/>
    <s v="TRC"/>
    <n v="0"/>
    <n v="0"/>
    <n v="0"/>
  </r>
  <r>
    <s v="None"/>
    <x v="32"/>
    <x v="15"/>
    <s v="TRC"/>
    <n v="0"/>
    <n v="0"/>
    <n v="0"/>
  </r>
  <r>
    <s v="None"/>
    <x v="32"/>
    <x v="16"/>
    <s v="TRC"/>
    <n v="0"/>
    <n v="0"/>
    <n v="0"/>
  </r>
  <r>
    <s v="None"/>
    <x v="32"/>
    <x v="17"/>
    <s v="TRC"/>
    <n v="0"/>
    <n v="0"/>
    <n v="0"/>
  </r>
  <r>
    <s v="None"/>
    <x v="32"/>
    <x v="18"/>
    <s v="TRC"/>
    <n v="0"/>
    <n v="0"/>
    <n v="0"/>
  </r>
  <r>
    <s v="None"/>
    <x v="32"/>
    <x v="19"/>
    <s v="TRC"/>
    <n v="0"/>
    <n v="0"/>
    <n v="0"/>
  </r>
  <r>
    <s v="None"/>
    <x v="32"/>
    <x v="20"/>
    <s v="TRC"/>
    <n v="0"/>
    <n v="0"/>
    <n v="0"/>
  </r>
  <r>
    <s v="None"/>
    <x v="32"/>
    <x v="21"/>
    <s v="TRC"/>
    <n v="0"/>
    <n v="0"/>
    <n v="0"/>
  </r>
  <r>
    <s v="None"/>
    <x v="32"/>
    <x v="22"/>
    <s v="TRC"/>
    <n v="0"/>
    <n v="0"/>
    <n v="0"/>
  </r>
  <r>
    <s v="None"/>
    <x v="32"/>
    <x v="23"/>
    <s v="TRC"/>
    <n v="0"/>
    <n v="0"/>
    <n v="0"/>
  </r>
  <r>
    <s v="None"/>
    <x v="32"/>
    <x v="24"/>
    <s v="TRC"/>
    <n v="0"/>
    <n v="0"/>
    <n v="0"/>
  </r>
  <r>
    <s v="None"/>
    <x v="32"/>
    <x v="25"/>
    <s v="TRC"/>
    <n v="0"/>
    <n v="0"/>
    <n v="0"/>
  </r>
  <r>
    <s v="None"/>
    <x v="32"/>
    <x v="26"/>
    <s v="TRC"/>
    <n v="0"/>
    <n v="0"/>
    <n v="0"/>
  </r>
  <r>
    <s v="None"/>
    <x v="32"/>
    <x v="27"/>
    <s v="TRC"/>
    <n v="0"/>
    <n v="0"/>
    <n v="0"/>
  </r>
  <r>
    <s v="None"/>
    <x v="32"/>
    <x v="28"/>
    <s v="TRC"/>
    <n v="0"/>
    <n v="0"/>
    <n v="0"/>
  </r>
  <r>
    <s v="None"/>
    <x v="32"/>
    <x v="29"/>
    <s v="TRC"/>
    <n v="0"/>
    <n v="0"/>
    <n v="0"/>
  </r>
  <r>
    <s v="None"/>
    <x v="32"/>
    <x v="30"/>
    <s v="TRC"/>
    <n v="0"/>
    <n v="0"/>
    <n v="0"/>
  </r>
  <r>
    <s v="None"/>
    <x v="32"/>
    <x v="31"/>
    <s v="TRC"/>
    <n v="0"/>
    <n v="0"/>
    <n v="0"/>
  </r>
  <r>
    <s v="None"/>
    <x v="32"/>
    <x v="32"/>
    <s v="TRC"/>
    <n v="4.9322538219917265"/>
    <n v="5.0308988984315608"/>
    <n v="5.1315168764001928"/>
  </r>
  <r>
    <s v="None"/>
    <x v="32"/>
    <x v="33"/>
    <s v="TRC"/>
    <n v="4.9322538219917265"/>
    <n v="5.0308988984315608"/>
    <n v="5.1315168764001928"/>
  </r>
  <r>
    <s v="None"/>
    <x v="32"/>
    <x v="34"/>
    <s v="TRC"/>
    <n v="0"/>
    <n v="0"/>
    <n v="0"/>
  </r>
  <r>
    <s v="None"/>
    <x v="32"/>
    <x v="35"/>
    <s v="TRC"/>
    <n v="0"/>
    <n v="0"/>
    <n v="0"/>
  </r>
  <r>
    <s v="None"/>
    <x v="32"/>
    <x v="36"/>
    <s v="TRC"/>
    <n v="0"/>
    <n v="0"/>
    <n v="0"/>
  </r>
  <r>
    <s v="None"/>
    <x v="32"/>
    <x v="37"/>
    <s v="TRC"/>
    <n v="0"/>
    <n v="0"/>
    <n v="0"/>
  </r>
  <r>
    <s v="None"/>
    <x v="32"/>
    <x v="38"/>
    <s v="TRC"/>
    <n v="0"/>
    <n v="0"/>
    <n v="0"/>
  </r>
  <r>
    <s v="None"/>
    <x v="32"/>
    <x v="39"/>
    <s v="TRC"/>
    <n v="0"/>
    <n v="0"/>
    <n v="0"/>
  </r>
  <r>
    <s v="None"/>
    <x v="32"/>
    <x v="40"/>
    <s v="TRC"/>
    <n v="0"/>
    <n v="0"/>
    <n v="0"/>
  </r>
  <r>
    <s v="None"/>
    <x v="32"/>
    <x v="41"/>
    <s v="TRC"/>
    <n v="0"/>
    <n v="0"/>
    <n v="0"/>
  </r>
  <r>
    <s v="None"/>
    <x v="32"/>
    <x v="42"/>
    <s v="TRC"/>
    <n v="0"/>
    <n v="0"/>
    <n v="0"/>
  </r>
  <r>
    <s v="None"/>
    <x v="32"/>
    <x v="43"/>
    <s v="TRC"/>
    <n v="0"/>
    <n v="0"/>
    <n v="0"/>
  </r>
  <r>
    <s v="None"/>
    <x v="32"/>
    <x v="44"/>
    <s v="TRC"/>
    <n v="0"/>
    <n v="0"/>
    <n v="0"/>
  </r>
  <r>
    <s v="None"/>
    <x v="32"/>
    <x v="45"/>
    <s v="TRC"/>
    <n v="0"/>
    <n v="0"/>
    <n v="0"/>
  </r>
  <r>
    <s v="None"/>
    <x v="32"/>
    <x v="46"/>
    <s v="TRC"/>
    <n v="0"/>
    <n v="0"/>
    <n v="0"/>
  </r>
  <r>
    <s v="None"/>
    <x v="32"/>
    <x v="47"/>
    <s v="TRC"/>
    <n v="0"/>
    <n v="0"/>
    <n v="0"/>
  </r>
  <r>
    <s v="None"/>
    <x v="32"/>
    <x v="48"/>
    <s v="TRC"/>
    <n v="0"/>
    <n v="0"/>
    <n v="0"/>
  </r>
  <r>
    <s v="None"/>
    <x v="32"/>
    <x v="49"/>
    <s v="TRC"/>
    <n v="0"/>
    <n v="0"/>
    <n v="0"/>
  </r>
  <r>
    <s v="None"/>
    <x v="32"/>
    <x v="50"/>
    <s v="TRC"/>
    <n v="0"/>
    <n v="0"/>
    <n v="0"/>
  </r>
  <r>
    <s v="None"/>
    <x v="32"/>
    <x v="51"/>
    <s v="TRC"/>
    <n v="0"/>
    <n v="0"/>
    <n v="0"/>
  </r>
  <r>
    <s v="None"/>
    <x v="32"/>
    <x v="52"/>
    <s v="TRC"/>
    <n v="0"/>
    <n v="0"/>
    <n v="0"/>
  </r>
  <r>
    <s v="None"/>
    <x v="32"/>
    <x v="53"/>
    <s v="TRC"/>
    <n v="0"/>
    <n v="0"/>
    <n v="0"/>
  </r>
  <r>
    <s v="None"/>
    <x v="32"/>
    <x v="54"/>
    <s v="TRC"/>
    <n v="0"/>
    <n v="0"/>
    <n v="0"/>
  </r>
  <r>
    <s v="None"/>
    <x v="32"/>
    <x v="55"/>
    <s v="TRC"/>
    <n v="0"/>
    <n v="0"/>
    <n v="0"/>
  </r>
  <r>
    <s v="None"/>
    <x v="32"/>
    <x v="56"/>
    <s v="TRC"/>
    <n v="0"/>
    <n v="0"/>
    <n v="0"/>
  </r>
  <r>
    <s v="None"/>
    <x v="32"/>
    <x v="57"/>
    <s v="TRC"/>
    <n v="0"/>
    <n v="0"/>
    <n v="0"/>
  </r>
  <r>
    <s v="None"/>
    <x v="32"/>
    <x v="58"/>
    <s v="TRC"/>
    <n v="0"/>
    <n v="0"/>
    <n v="0"/>
  </r>
  <r>
    <s v="None"/>
    <x v="32"/>
    <x v="59"/>
    <s v="TRC"/>
    <n v="0"/>
    <n v="0"/>
    <n v="0"/>
  </r>
  <r>
    <s v="None"/>
    <x v="32"/>
    <x v="60"/>
    <s v="TRC"/>
    <n v="0"/>
    <n v="0"/>
    <n v="0"/>
  </r>
  <r>
    <s v="None"/>
    <x v="32"/>
    <x v="61"/>
    <s v="TRC"/>
    <n v="0"/>
    <n v="0"/>
    <n v="0"/>
  </r>
  <r>
    <s v="None"/>
    <x v="32"/>
    <x v="62"/>
    <s v="TRC"/>
    <n v="0"/>
    <n v="0"/>
    <n v="0"/>
  </r>
  <r>
    <s v="None"/>
    <x v="32"/>
    <x v="63"/>
    <s v="TRC"/>
    <n v="0"/>
    <n v="0"/>
    <n v="0"/>
  </r>
  <r>
    <s v="None"/>
    <x v="32"/>
    <x v="64"/>
    <s v="TRC"/>
    <n v="0"/>
    <n v="0"/>
    <n v="0"/>
  </r>
  <r>
    <s v="None"/>
    <x v="32"/>
    <x v="65"/>
    <s v="TRC"/>
    <n v="0"/>
    <n v="0"/>
    <n v="0"/>
  </r>
  <r>
    <s v="None"/>
    <x v="32"/>
    <x v="66"/>
    <s v="TRC"/>
    <n v="0"/>
    <n v="0"/>
    <n v="0"/>
  </r>
  <r>
    <s v="None"/>
    <x v="32"/>
    <x v="67"/>
    <s v="TRC"/>
    <n v="1.4203590914036886E-3"/>
    <n v="1.4487662732317621E-3"/>
    <n v="1.4777415986963979E-3"/>
  </r>
  <r>
    <s v="None"/>
    <x v="32"/>
    <x v="68"/>
    <s v="TRC"/>
    <n v="0"/>
    <n v="0"/>
    <n v="0"/>
  </r>
  <r>
    <s v="None"/>
    <x v="32"/>
    <x v="69"/>
    <s v="TRC"/>
    <n v="0"/>
    <n v="0"/>
    <n v="0"/>
  </r>
  <r>
    <s v="None"/>
    <x v="32"/>
    <x v="70"/>
    <s v="TRC"/>
    <n v="0"/>
    <n v="0"/>
    <n v="0"/>
  </r>
  <r>
    <s v="None"/>
    <x v="32"/>
    <x v="71"/>
    <s v="TRC"/>
    <n v="0"/>
    <n v="0"/>
    <n v="0"/>
  </r>
  <r>
    <s v="None"/>
    <x v="32"/>
    <x v="72"/>
    <s v="TRC"/>
    <n v="0"/>
    <n v="0"/>
    <n v="0"/>
  </r>
  <r>
    <s v="None"/>
    <x v="32"/>
    <x v="73"/>
    <s v="TRC"/>
    <n v="0"/>
    <n v="0"/>
    <n v="0"/>
  </r>
  <r>
    <s v="None"/>
    <x v="32"/>
    <x v="74"/>
    <s v="TRC"/>
    <n v="0"/>
    <n v="0"/>
    <n v="0"/>
  </r>
  <r>
    <s v="None"/>
    <x v="32"/>
    <x v="75"/>
    <s v="TRC"/>
    <n v="0"/>
    <n v="0"/>
    <n v="0"/>
  </r>
  <r>
    <s v="None"/>
    <x v="32"/>
    <x v="76"/>
    <s v="TRC"/>
    <n v="0"/>
    <n v="0"/>
    <n v="0"/>
  </r>
  <r>
    <s v="None"/>
    <x v="32"/>
    <x v="77"/>
    <s v="TRC"/>
    <n v="0"/>
    <n v="0"/>
    <n v="0"/>
  </r>
  <r>
    <s v="None"/>
    <x v="32"/>
    <x v="78"/>
    <s v="TRC"/>
    <n v="0"/>
    <n v="0"/>
    <n v="0"/>
  </r>
  <r>
    <s v="None"/>
    <x v="32"/>
    <x v="79"/>
    <s v="TRC"/>
    <n v="0"/>
    <n v="0"/>
    <n v="0"/>
  </r>
  <r>
    <s v="None"/>
    <x v="32"/>
    <x v="80"/>
    <s v="TRC"/>
    <n v="0"/>
    <n v="0"/>
    <n v="0"/>
  </r>
  <r>
    <s v="None"/>
    <x v="32"/>
    <x v="81"/>
    <s v="TRC"/>
    <n v="0"/>
    <n v="0"/>
    <n v="0"/>
  </r>
  <r>
    <s v="None"/>
    <x v="32"/>
    <x v="82"/>
    <s v="TRC"/>
    <n v="1.8574994361667561"/>
    <n v="1.8946494248900911"/>
    <n v="1.932542413387893"/>
  </r>
  <r>
    <s v="None"/>
    <x v="32"/>
    <x v="83"/>
    <s v="TRC"/>
    <n v="0"/>
    <n v="0"/>
    <n v="0"/>
  </r>
  <r>
    <s v="None"/>
    <x v="32"/>
    <x v="84"/>
    <s v="TRC"/>
    <n v="2.4283704511403751E-4"/>
    <n v="2.4769378601631828E-4"/>
    <n v="2.5264766173664459E-4"/>
  </r>
  <r>
    <s v="None"/>
    <x v="32"/>
    <x v="85"/>
    <s v="TRC"/>
    <n v="2.5229872400322594E-4"/>
    <n v="2.5734469848329047E-4"/>
    <n v="2.6249159245295627E-4"/>
  </r>
  <r>
    <s v="None"/>
    <x v="32"/>
    <x v="86"/>
    <s v="TRC"/>
    <n v="0"/>
    <n v="0"/>
    <n v="0"/>
  </r>
  <r>
    <s v="None"/>
    <x v="32"/>
    <x v="87"/>
    <s v="TRC"/>
    <n v="0"/>
    <n v="0"/>
    <n v="0"/>
  </r>
  <r>
    <s v="None"/>
    <x v="32"/>
    <x v="88"/>
    <s v="TRC"/>
    <n v="0"/>
    <n v="0"/>
    <n v="0"/>
  </r>
  <r>
    <s v="None"/>
    <x v="32"/>
    <x v="89"/>
    <s v="TRC"/>
    <n v="0"/>
    <n v="0"/>
    <n v="0"/>
  </r>
  <r>
    <s v="None"/>
    <x v="32"/>
    <x v="90"/>
    <s v="TRC"/>
    <n v="0"/>
    <n v="0"/>
    <n v="0"/>
  </r>
  <r>
    <s v="None"/>
    <x v="32"/>
    <x v="91"/>
    <s v="TRC"/>
    <n v="0"/>
    <n v="0"/>
    <n v="0"/>
  </r>
  <r>
    <s v="None"/>
    <x v="32"/>
    <x v="92"/>
    <s v="TRC"/>
    <n v="0"/>
    <n v="0"/>
    <n v="0"/>
  </r>
  <r>
    <s v="None"/>
    <x v="32"/>
    <x v="93"/>
    <s v="TRC"/>
    <n v="0"/>
    <n v="0"/>
    <n v="0"/>
  </r>
  <r>
    <s v="None"/>
    <x v="32"/>
    <x v="94"/>
    <s v="TRC"/>
    <n v="0"/>
    <n v="0"/>
    <n v="0"/>
  </r>
  <r>
    <s v="None"/>
    <x v="32"/>
    <x v="95"/>
    <s v="TRC"/>
    <n v="0"/>
    <n v="0"/>
    <n v="0"/>
  </r>
  <r>
    <s v="None"/>
    <x v="32"/>
    <x v="96"/>
    <s v="TRC"/>
    <n v="0"/>
    <n v="0"/>
    <n v="0"/>
  </r>
  <r>
    <s v="None"/>
    <x v="32"/>
    <x v="97"/>
    <s v="TRC"/>
    <n v="0"/>
    <n v="0"/>
    <n v="0"/>
  </r>
  <r>
    <s v="None"/>
    <x v="32"/>
    <x v="98"/>
    <s v="TRC"/>
    <n v="0"/>
    <n v="0"/>
    <n v="0"/>
  </r>
  <r>
    <s v="None"/>
    <x v="32"/>
    <x v="99"/>
    <s v="TRC"/>
    <n v="0"/>
    <n v="0"/>
    <n v="0"/>
  </r>
  <r>
    <s v="None"/>
    <x v="32"/>
    <x v="100"/>
    <s v="TRC"/>
    <n v="0"/>
    <n v="0"/>
    <n v="0"/>
  </r>
  <r>
    <s v="None"/>
    <x v="32"/>
    <x v="101"/>
    <s v="TRC"/>
    <n v="0"/>
    <n v="0"/>
    <n v="0"/>
  </r>
  <r>
    <s v="None"/>
    <x v="32"/>
    <x v="102"/>
    <s v="TRC"/>
    <n v="0"/>
    <n v="0"/>
    <n v="0"/>
  </r>
  <r>
    <s v="None"/>
    <x v="32"/>
    <x v="103"/>
    <s v="TRC"/>
    <n v="0"/>
    <n v="0"/>
    <n v="0"/>
  </r>
  <r>
    <s v="None"/>
    <x v="32"/>
    <x v="104"/>
    <s v="TRC"/>
    <n v="0"/>
    <n v="0"/>
    <n v="0"/>
  </r>
  <r>
    <s v="None"/>
    <x v="32"/>
    <x v="105"/>
    <s v="TRC"/>
    <n v="0"/>
    <n v="0"/>
    <n v="0"/>
  </r>
  <r>
    <s v="None"/>
    <x v="32"/>
    <x v="106"/>
    <s v="TRC"/>
    <n v="0"/>
    <n v="0"/>
    <n v="0"/>
  </r>
  <r>
    <s v="None"/>
    <x v="32"/>
    <x v="107"/>
    <s v="TRC"/>
    <n v="0"/>
    <n v="0"/>
    <n v="0"/>
  </r>
  <r>
    <s v="None"/>
    <x v="32"/>
    <x v="108"/>
    <s v="TRC"/>
    <n v="0"/>
    <n v="0"/>
    <n v="0"/>
  </r>
  <r>
    <s v="None"/>
    <x v="32"/>
    <x v="109"/>
    <s v="TRC"/>
    <n v="0"/>
    <n v="0"/>
    <n v="0"/>
  </r>
  <r>
    <s v="None"/>
    <x v="32"/>
    <x v="110"/>
    <s v="TRC"/>
    <n v="0"/>
    <n v="0"/>
    <n v="0"/>
  </r>
  <r>
    <s v="None"/>
    <x v="32"/>
    <x v="111"/>
    <s v="TRC"/>
    <n v="0"/>
    <n v="0"/>
    <n v="0"/>
  </r>
  <r>
    <s v="None"/>
    <x v="32"/>
    <x v="112"/>
    <s v="TRC"/>
    <n v="0"/>
    <n v="0"/>
    <n v="0"/>
  </r>
  <r>
    <s v="None"/>
    <x v="32"/>
    <x v="113"/>
    <s v="TRC"/>
    <n v="0"/>
    <n v="0"/>
    <n v="0"/>
  </r>
  <r>
    <s v="None"/>
    <x v="32"/>
    <x v="114"/>
    <s v="TRC"/>
    <n v="0"/>
    <n v="0"/>
    <n v="0"/>
  </r>
  <r>
    <s v="None"/>
    <x v="32"/>
    <x v="115"/>
    <s v="TRC"/>
    <n v="0"/>
    <n v="0"/>
    <n v="0"/>
  </r>
  <r>
    <s v="None"/>
    <x v="32"/>
    <x v="116"/>
    <s v="TRC"/>
    <n v="0"/>
    <n v="0"/>
    <n v="0"/>
  </r>
  <r>
    <s v="None"/>
    <x v="32"/>
    <x v="117"/>
    <s v="TRC"/>
    <n v="0"/>
    <n v="0"/>
    <n v="0"/>
  </r>
  <r>
    <s v="None"/>
    <x v="32"/>
    <x v="118"/>
    <s v="TRC"/>
    <n v="0"/>
    <n v="0"/>
    <n v="0"/>
  </r>
  <r>
    <s v="None"/>
    <x v="32"/>
    <x v="119"/>
    <s v="TRC"/>
    <n v="0"/>
    <n v="0"/>
    <n v="0"/>
  </r>
  <r>
    <s v="None"/>
    <x v="32"/>
    <x v="120"/>
    <s v="TRC"/>
    <n v="0"/>
    <n v="0"/>
    <n v="0"/>
  </r>
  <r>
    <s v="None"/>
    <x v="32"/>
    <x v="121"/>
    <s v="TRC"/>
    <n v="0"/>
    <n v="0"/>
    <n v="0"/>
  </r>
  <r>
    <s v="None"/>
    <x v="32"/>
    <x v="122"/>
    <s v="TRC"/>
    <n v="0"/>
    <n v="0"/>
    <n v="0"/>
  </r>
  <r>
    <s v="None"/>
    <x v="32"/>
    <x v="123"/>
    <s v="TRC"/>
    <n v="0"/>
    <n v="0"/>
    <n v="0"/>
  </r>
  <r>
    <s v="None"/>
    <x v="32"/>
    <x v="124"/>
    <s v="TRC"/>
    <n v="0"/>
    <n v="0"/>
    <n v="0"/>
  </r>
  <r>
    <s v="None"/>
    <x v="32"/>
    <x v="125"/>
    <s v="TRC"/>
    <n v="0"/>
    <n v="0"/>
    <n v="0"/>
  </r>
  <r>
    <s v="None"/>
    <x v="32"/>
    <x v="126"/>
    <s v="TRC"/>
    <n v="0"/>
    <n v="0"/>
    <n v="0"/>
  </r>
  <r>
    <s v="None"/>
    <x v="32"/>
    <x v="127"/>
    <s v="TRC"/>
    <n v="0"/>
    <n v="0"/>
    <n v="0"/>
  </r>
  <r>
    <s v="None"/>
    <x v="32"/>
    <x v="128"/>
    <s v="TRC"/>
    <n v="0"/>
    <n v="0"/>
    <n v="0"/>
  </r>
  <r>
    <s v="None"/>
    <x v="32"/>
    <x v="129"/>
    <s v="TRC"/>
    <n v="0"/>
    <n v="0"/>
    <n v="0"/>
  </r>
  <r>
    <s v="None"/>
    <x v="32"/>
    <x v="130"/>
    <s v="TRC"/>
    <n v="0"/>
    <n v="0"/>
    <n v="0"/>
  </r>
  <r>
    <s v="None"/>
    <x v="32"/>
    <x v="131"/>
    <s v="TRC"/>
    <n v="0"/>
    <n v="0"/>
    <n v="0"/>
  </r>
  <r>
    <s v="None"/>
    <x v="32"/>
    <x v="132"/>
    <s v="TRC"/>
    <n v="0"/>
    <n v="0"/>
    <n v="0"/>
  </r>
  <r>
    <s v="None"/>
    <x v="32"/>
    <x v="133"/>
    <s v="TRC"/>
    <n v="0"/>
    <n v="0"/>
    <n v="0"/>
  </r>
  <r>
    <s v="None"/>
    <x v="32"/>
    <x v="134"/>
    <s v="TRC"/>
    <n v="0"/>
    <n v="0"/>
    <n v="0"/>
  </r>
  <r>
    <s v="None"/>
    <x v="32"/>
    <x v="135"/>
    <s v="TRC"/>
    <n v="0"/>
    <n v="0"/>
    <n v="0"/>
  </r>
  <r>
    <s v="None"/>
    <x v="32"/>
    <x v="136"/>
    <s v="TRC"/>
    <n v="0"/>
    <n v="0"/>
    <n v="0"/>
  </r>
  <r>
    <s v="None"/>
    <x v="32"/>
    <x v="137"/>
    <s v="TRC"/>
    <n v="0"/>
    <n v="0"/>
    <n v="0"/>
  </r>
  <r>
    <s v="None"/>
    <x v="32"/>
    <x v="138"/>
    <s v="TRC"/>
    <n v="0"/>
    <n v="0"/>
    <n v="0"/>
  </r>
  <r>
    <s v="None"/>
    <x v="32"/>
    <x v="139"/>
    <s v="TRC"/>
    <n v="0"/>
    <n v="0"/>
    <n v="0"/>
  </r>
  <r>
    <s v="None"/>
    <x v="32"/>
    <x v="140"/>
    <s v="TRC"/>
    <n v="0"/>
    <n v="0"/>
    <n v="0"/>
  </r>
  <r>
    <s v="None"/>
    <x v="32"/>
    <x v="141"/>
    <s v="TRC"/>
    <n v="0"/>
    <n v="0"/>
    <n v="0"/>
  </r>
  <r>
    <s v="None"/>
    <x v="32"/>
    <x v="142"/>
    <s v="TRC"/>
    <n v="0"/>
    <n v="0"/>
    <n v="0"/>
  </r>
  <r>
    <s v="None"/>
    <x v="32"/>
    <x v="143"/>
    <s v="TRC"/>
    <n v="0"/>
    <n v="0"/>
    <n v="0"/>
  </r>
  <r>
    <s v="None"/>
    <x v="32"/>
    <x v="144"/>
    <s v="TRC"/>
    <n v="0"/>
    <n v="0"/>
    <n v="0"/>
  </r>
  <r>
    <s v="None"/>
    <x v="32"/>
    <x v="145"/>
    <s v="TRC"/>
    <n v="0"/>
    <n v="0"/>
    <n v="0"/>
  </r>
  <r>
    <s v="None"/>
    <x v="32"/>
    <x v="146"/>
    <s v="TRC"/>
    <n v="0"/>
    <n v="0"/>
    <n v="0"/>
  </r>
  <r>
    <s v="None"/>
    <x v="32"/>
    <x v="147"/>
    <s v="TRC"/>
    <n v="0"/>
    <n v="0"/>
    <n v="0"/>
  </r>
  <r>
    <s v="None"/>
    <x v="32"/>
    <x v="148"/>
    <s v="TRC"/>
    <n v="0"/>
    <n v="0"/>
    <n v="0"/>
  </r>
  <r>
    <s v="None"/>
    <x v="32"/>
    <x v="149"/>
    <s v="TRC"/>
    <n v="0"/>
    <n v="0"/>
    <n v="0"/>
  </r>
  <r>
    <s v="None"/>
    <x v="32"/>
    <x v="150"/>
    <s v="TRC"/>
    <n v="0"/>
    <n v="0"/>
    <n v="0"/>
  </r>
  <r>
    <s v="None"/>
    <x v="32"/>
    <x v="151"/>
    <s v="TRC"/>
    <n v="0"/>
    <n v="0"/>
    <n v="0"/>
  </r>
  <r>
    <s v="None"/>
    <x v="32"/>
    <x v="152"/>
    <s v="TRC"/>
    <n v="0"/>
    <n v="0"/>
    <n v="0"/>
  </r>
  <r>
    <s v="None"/>
    <x v="32"/>
    <x v="153"/>
    <s v="TRC"/>
    <n v="0"/>
    <n v="0"/>
    <n v="0"/>
  </r>
  <r>
    <s v="None"/>
    <x v="32"/>
    <x v="154"/>
    <s v="TRC"/>
    <n v="0"/>
    <n v="0"/>
    <n v="0"/>
  </r>
  <r>
    <s v="None"/>
    <x v="32"/>
    <x v="155"/>
    <s v="TRC"/>
    <n v="0"/>
    <n v="0"/>
    <n v="0"/>
  </r>
  <r>
    <s v="None"/>
    <x v="32"/>
    <x v="156"/>
    <s v="TRC"/>
    <n v="0"/>
    <n v="0"/>
    <n v="0"/>
  </r>
  <r>
    <s v="None"/>
    <x v="32"/>
    <x v="157"/>
    <s v="TRC"/>
    <n v="0"/>
    <n v="0"/>
    <n v="0"/>
  </r>
  <r>
    <s v="None"/>
    <x v="32"/>
    <x v="158"/>
    <s v="TRC"/>
    <n v="0"/>
    <n v="0"/>
    <n v="0"/>
  </r>
  <r>
    <s v="None"/>
    <x v="32"/>
    <x v="159"/>
    <s v="TRC"/>
    <n v="0"/>
    <n v="0"/>
    <n v="0"/>
  </r>
  <r>
    <s v="None"/>
    <x v="32"/>
    <x v="160"/>
    <s v="TRC"/>
    <n v="0"/>
    <n v="0"/>
    <n v="0"/>
  </r>
  <r>
    <s v="None"/>
    <x v="32"/>
    <x v="161"/>
    <s v="TRC"/>
    <n v="0"/>
    <n v="0"/>
    <n v="0"/>
  </r>
  <r>
    <s v="None"/>
    <x v="32"/>
    <x v="162"/>
    <s v="TRC"/>
    <n v="0"/>
    <n v="0"/>
    <n v="0"/>
  </r>
  <r>
    <s v="None"/>
    <x v="32"/>
    <x v="163"/>
    <s v="TRC"/>
    <n v="0"/>
    <n v="0"/>
    <n v="0"/>
  </r>
  <r>
    <s v="None"/>
    <x v="32"/>
    <x v="164"/>
    <s v="TRC"/>
    <n v="0"/>
    <n v="0"/>
    <n v="0"/>
  </r>
  <r>
    <s v="None"/>
    <x v="32"/>
    <x v="165"/>
    <s v="TRC"/>
    <n v="9.3431399672256211E-4"/>
    <n v="9.5300027665701334E-4"/>
    <n v="9.7206028219015369E-4"/>
  </r>
  <r>
    <s v="None"/>
    <x v="32"/>
    <x v="166"/>
    <s v="TRC"/>
    <n v="1.2976583124431882E-3"/>
    <n v="1.3236114786920521E-3"/>
    <n v="1.3500837082658934E-3"/>
  </r>
  <r>
    <s v="None"/>
    <x v="32"/>
    <x v="167"/>
    <s v="TRC"/>
    <n v="1.8686279934451242E-3"/>
    <n v="1.9060005533140267E-3"/>
    <n v="1.9441205643803074E-3"/>
  </r>
  <r>
    <s v="None"/>
    <x v="32"/>
    <x v="168"/>
    <s v="TRC"/>
    <n v="2.5953115103774771E-3"/>
    <n v="2.6472177405850268E-3"/>
    <n v="2.7001620953967273E-3"/>
  </r>
  <r>
    <s v="None"/>
    <x v="32"/>
    <x v="169"/>
    <s v="TRC"/>
    <n v="1.4014684378276809E-3"/>
    <n v="1.4294978065842348E-3"/>
    <n v="1.45808776271592E-3"/>
  </r>
  <r>
    <s v="None"/>
    <x v="32"/>
    <x v="170"/>
    <s v="TRC"/>
    <n v="1.9464849114103325E-3"/>
    <n v="1.9854146096385393E-3"/>
    <n v="2.0251229018313104E-3"/>
  </r>
  <r>
    <s v="None"/>
    <x v="32"/>
    <x v="171"/>
    <s v="TRC"/>
    <n v="0"/>
    <n v="0"/>
    <n v="0"/>
  </r>
  <r>
    <s v="None"/>
    <x v="32"/>
    <x v="172"/>
    <s v="TRC"/>
    <n v="0"/>
    <n v="0"/>
    <n v="0"/>
  </r>
  <r>
    <s v="None"/>
    <x v="32"/>
    <x v="173"/>
    <s v="TRC"/>
    <n v="0"/>
    <n v="0"/>
    <n v="0"/>
  </r>
  <r>
    <s v="None"/>
    <x v="32"/>
    <x v="174"/>
    <s v="TRC"/>
    <n v="0"/>
    <n v="0"/>
    <n v="0"/>
  </r>
  <r>
    <s v="None"/>
    <x v="32"/>
    <x v="175"/>
    <s v="TRC"/>
    <n v="0"/>
    <n v="0"/>
    <n v="0"/>
  </r>
  <r>
    <s v="None"/>
    <x v="32"/>
    <x v="176"/>
    <s v="TRC"/>
    <n v="0"/>
    <n v="0"/>
    <n v="0"/>
  </r>
  <r>
    <s v="None"/>
    <x v="32"/>
    <x v="177"/>
    <s v="TRC"/>
    <n v="0"/>
    <n v="0"/>
    <n v="0"/>
  </r>
  <r>
    <s v="None"/>
    <x v="32"/>
    <x v="178"/>
    <s v="TRC"/>
    <n v="0"/>
    <n v="0"/>
    <n v="0"/>
  </r>
  <r>
    <s v="None"/>
    <x v="32"/>
    <x v="179"/>
    <s v="TRC"/>
    <n v="0"/>
    <n v="0"/>
    <n v="0"/>
  </r>
  <r>
    <s v="None"/>
    <x v="32"/>
    <x v="180"/>
    <s v="TRC"/>
    <n v="0"/>
    <n v="0"/>
    <n v="0"/>
  </r>
  <r>
    <s v="None"/>
    <x v="32"/>
    <x v="181"/>
    <s v="TRC"/>
    <n v="0"/>
    <n v="0"/>
    <n v="0"/>
  </r>
  <r>
    <s v="None"/>
    <x v="32"/>
    <x v="182"/>
    <s v="TRC"/>
    <n v="17.139356861116699"/>
    <n v="17.482143998339026"/>
    <n v="17.831786878305806"/>
  </r>
  <r>
    <s v="None"/>
    <x v="32"/>
    <x v="183"/>
    <s v="TRC"/>
    <n v="17.537946555561263"/>
    <n v="17.888705486672496"/>
    <n v="18.246479596405941"/>
  </r>
  <r>
    <s v="None"/>
    <x v="32"/>
    <x v="184"/>
    <s v="TRC"/>
    <n v="19.929484722228715"/>
    <n v="20.328074416673289"/>
    <n v="20.734635905006751"/>
  </r>
  <r>
    <s v="None"/>
    <x v="32"/>
    <x v="185"/>
    <s v="TRC"/>
    <n v="20.392961111117749"/>
    <n v="20.800820333340106"/>
    <n v="21.216836740006904"/>
  </r>
  <r>
    <s v="None"/>
    <x v="32"/>
    <x v="186"/>
    <s v="TRC"/>
    <n v="0"/>
    <n v="0"/>
    <n v="0"/>
  </r>
  <r>
    <s v="None"/>
    <x v="32"/>
    <x v="187"/>
    <s v="TRC"/>
    <n v="0"/>
    <n v="0"/>
    <n v="0"/>
  </r>
  <r>
    <s v="None"/>
    <x v="32"/>
    <x v="188"/>
    <s v="TRC"/>
    <n v="0"/>
    <n v="0"/>
    <n v="0"/>
  </r>
  <r>
    <s v="None"/>
    <x v="32"/>
    <x v="189"/>
    <s v="TRC"/>
    <n v="0"/>
    <n v="0"/>
    <n v="0"/>
  </r>
  <r>
    <s v="None"/>
    <x v="32"/>
    <x v="190"/>
    <s v="TRC"/>
    <n v="0"/>
    <n v="0"/>
    <n v="0"/>
  </r>
  <r>
    <s v="None"/>
    <x v="32"/>
    <x v="191"/>
    <s v="TRC"/>
    <n v="0"/>
    <n v="0"/>
    <n v="0"/>
  </r>
  <r>
    <s v="None"/>
    <x v="32"/>
    <x v="192"/>
    <s v="TRC"/>
    <n v="0"/>
    <n v="0"/>
    <n v="0"/>
  </r>
  <r>
    <s v="None"/>
    <x v="32"/>
    <x v="193"/>
    <s v="TRC"/>
    <n v="0"/>
    <n v="0"/>
    <n v="0"/>
  </r>
  <r>
    <s v="None"/>
    <x v="32"/>
    <x v="194"/>
    <s v="TRC"/>
    <n v="0"/>
    <n v="0"/>
    <n v="0"/>
  </r>
  <r>
    <s v="None"/>
    <x v="32"/>
    <x v="195"/>
    <s v="TRC"/>
    <n v="0"/>
    <n v="0"/>
    <n v="0"/>
  </r>
  <r>
    <s v="None"/>
    <x v="32"/>
    <x v="196"/>
    <s v="TRC"/>
    <n v="0"/>
    <n v="0"/>
    <n v="0"/>
  </r>
  <r>
    <s v="None"/>
    <x v="32"/>
    <x v="197"/>
    <s v="TRC"/>
    <n v="0"/>
    <n v="0"/>
    <n v="0"/>
  </r>
  <r>
    <s v="None"/>
    <x v="32"/>
    <x v="198"/>
    <s v="TRC"/>
    <n v="0"/>
    <n v="0"/>
    <n v="0"/>
  </r>
  <r>
    <s v="None"/>
    <x v="32"/>
    <x v="199"/>
    <s v="TRC"/>
    <n v="0"/>
    <n v="0"/>
    <n v="0"/>
  </r>
  <r>
    <s v="None"/>
    <x v="32"/>
    <x v="200"/>
    <s v="TRC"/>
    <n v="0"/>
    <n v="0"/>
    <n v="0"/>
  </r>
  <r>
    <s v="None"/>
    <x v="32"/>
    <x v="201"/>
    <s v="TRC"/>
    <n v="0"/>
    <n v="0"/>
    <n v="0"/>
  </r>
  <r>
    <s v="None"/>
    <x v="32"/>
    <x v="202"/>
    <s v="TRC"/>
    <n v="0"/>
    <n v="0"/>
    <n v="0"/>
  </r>
  <r>
    <s v="None"/>
    <x v="32"/>
    <x v="203"/>
    <s v="TRC"/>
    <n v="0"/>
    <n v="0"/>
    <n v="0"/>
  </r>
  <r>
    <s v="None"/>
    <x v="32"/>
    <x v="204"/>
    <s v="TRC"/>
    <n v="0"/>
    <n v="0"/>
    <n v="0"/>
  </r>
  <r>
    <s v="None"/>
    <x v="32"/>
    <x v="205"/>
    <s v="TRC"/>
    <n v="0"/>
    <n v="0"/>
    <n v="0"/>
  </r>
  <r>
    <s v="None"/>
    <x v="32"/>
    <x v="206"/>
    <s v="TRC"/>
    <n v="0"/>
    <n v="0"/>
    <n v="0"/>
  </r>
  <r>
    <s v="None"/>
    <x v="32"/>
    <x v="207"/>
    <s v="TRC"/>
    <n v="0"/>
    <n v="0"/>
    <n v="0"/>
  </r>
  <r>
    <s v="None"/>
    <x v="32"/>
    <x v="208"/>
    <s v="TRC"/>
    <n v="0"/>
    <n v="0"/>
    <n v="0"/>
  </r>
  <r>
    <s v="None"/>
    <x v="32"/>
    <x v="209"/>
    <s v="TRC"/>
    <n v="0"/>
    <n v="0"/>
    <n v="0"/>
  </r>
  <r>
    <s v="None"/>
    <x v="32"/>
    <x v="210"/>
    <s v="TRC"/>
    <n v="0"/>
    <n v="0"/>
    <n v="0"/>
  </r>
  <r>
    <s v="None"/>
    <x v="32"/>
    <x v="211"/>
    <s v="TRC"/>
    <n v="0"/>
    <n v="0"/>
    <n v="0"/>
  </r>
  <r>
    <s v="None"/>
    <x v="32"/>
    <x v="212"/>
    <s v="TRC"/>
    <n v="0"/>
    <n v="0"/>
    <n v="0"/>
  </r>
  <r>
    <s v="None"/>
    <x v="32"/>
    <x v="213"/>
    <s v="TRC"/>
    <n v="1.3702135796852748"/>
    <n v="1.3976178512789803"/>
    <n v="1.4255702083045598"/>
  </r>
  <r>
    <s v="None"/>
    <x v="32"/>
    <x v="214"/>
    <s v="TRC"/>
    <n v="0"/>
    <n v="0"/>
    <n v="0"/>
  </r>
  <r>
    <s v="None"/>
    <x v="32"/>
    <x v="215"/>
    <s v="TRC"/>
    <n v="0"/>
    <n v="0"/>
    <n v="0"/>
  </r>
  <r>
    <s v="None"/>
    <x v="32"/>
    <x v="216"/>
    <s v="TRC"/>
    <n v="0"/>
    <n v="0"/>
    <n v="0"/>
  </r>
  <r>
    <s v="None"/>
    <x v="32"/>
    <x v="217"/>
    <s v="TRC"/>
    <n v="0"/>
    <n v="0"/>
    <n v="0"/>
  </r>
  <r>
    <s v="None"/>
    <x v="32"/>
    <x v="218"/>
    <s v="TRC"/>
    <n v="0"/>
    <n v="0"/>
    <n v="0"/>
  </r>
  <r>
    <s v="None"/>
    <x v="32"/>
    <x v="219"/>
    <s v="TRC"/>
    <n v="0"/>
    <n v="0"/>
    <n v="0"/>
  </r>
  <r>
    <s v="None"/>
    <x v="32"/>
    <x v="220"/>
    <s v="TRC"/>
    <n v="0"/>
    <n v="0"/>
    <n v="0"/>
  </r>
  <r>
    <s v="None"/>
    <x v="32"/>
    <x v="221"/>
    <s v="TRC"/>
    <n v="0"/>
    <n v="0"/>
    <n v="0"/>
  </r>
  <r>
    <s v="None"/>
    <x v="32"/>
    <x v="222"/>
    <s v="TRC"/>
    <n v="0"/>
    <n v="0"/>
    <n v="0"/>
  </r>
  <r>
    <s v="None"/>
    <x v="32"/>
    <x v="223"/>
    <s v="TRC"/>
    <n v="0"/>
    <n v="0"/>
    <n v="0"/>
  </r>
  <r>
    <s v="None"/>
    <x v="32"/>
    <x v="224"/>
    <s v="TRC"/>
    <n v="0"/>
    <n v="0"/>
    <n v="0"/>
  </r>
  <r>
    <s v="None"/>
    <x v="32"/>
    <x v="225"/>
    <s v="TRC"/>
    <n v="0"/>
    <n v="0"/>
    <n v="0"/>
  </r>
  <r>
    <s v="None"/>
    <x v="32"/>
    <x v="226"/>
    <s v="TRC"/>
    <n v="0"/>
    <n v="0"/>
    <n v="0"/>
  </r>
  <r>
    <s v="None"/>
    <x v="32"/>
    <x v="227"/>
    <s v="TRC"/>
    <n v="0"/>
    <n v="0"/>
    <n v="0"/>
  </r>
  <r>
    <s v="None"/>
    <x v="32"/>
    <x v="228"/>
    <s v="TRC"/>
    <n v="0"/>
    <n v="0"/>
    <n v="0"/>
  </r>
  <r>
    <s v="None"/>
    <x v="32"/>
    <x v="229"/>
    <s v="TRC"/>
    <n v="0"/>
    <n v="0"/>
    <n v="0"/>
  </r>
  <r>
    <s v="None"/>
    <x v="32"/>
    <x v="230"/>
    <s v="TRC"/>
    <n v="0"/>
    <n v="0"/>
    <n v="0"/>
  </r>
  <r>
    <s v="None"/>
    <x v="32"/>
    <x v="231"/>
    <s v="TRC"/>
    <n v="0"/>
    <n v="0"/>
    <n v="0"/>
  </r>
  <r>
    <s v="None"/>
    <x v="32"/>
    <x v="232"/>
    <s v="TRC"/>
    <n v="0"/>
    <n v="0"/>
    <n v="0"/>
  </r>
  <r>
    <s v="None"/>
    <x v="32"/>
    <x v="233"/>
    <s v="TRC"/>
    <n v="0"/>
    <n v="0"/>
    <n v="0"/>
  </r>
  <r>
    <s v="None"/>
    <x v="32"/>
    <x v="234"/>
    <s v="TRC"/>
    <n v="0"/>
    <n v="0"/>
    <n v="0"/>
  </r>
  <r>
    <s v="None"/>
    <x v="32"/>
    <x v="235"/>
    <s v="TRC"/>
    <n v="0"/>
    <n v="0"/>
    <n v="0"/>
  </r>
  <r>
    <s v="None"/>
    <x v="32"/>
    <x v="236"/>
    <s v="TRC"/>
    <n v="0"/>
    <n v="0"/>
    <n v="0"/>
  </r>
  <r>
    <s v="None"/>
    <x v="32"/>
    <x v="237"/>
    <s v="TRC"/>
    <n v="0"/>
    <n v="0"/>
    <n v="0"/>
  </r>
  <r>
    <s v="None"/>
    <x v="32"/>
    <x v="238"/>
    <s v="TRC"/>
    <n v="6.1696049597116138"/>
    <n v="6.292997058905847"/>
    <n v="6.418857000083964"/>
  </r>
  <r>
    <s v="None"/>
    <x v="32"/>
    <x v="239"/>
    <s v="TRC"/>
    <n v="14.190091407336709"/>
    <n v="14.473893235483448"/>
    <n v="14.763371100193115"/>
  </r>
  <r>
    <s v="None"/>
    <x v="32"/>
    <x v="240"/>
    <s v="TRC"/>
    <n v="4.5173498703718398"/>
    <n v="4.6076968677792776"/>
    <n v="4.6998508051348642"/>
  </r>
  <r>
    <s v="None"/>
    <x v="32"/>
    <x v="241"/>
    <s v="TRC"/>
    <n v="13.817776074078569"/>
    <n v="14.094131595560144"/>
    <n v="14.376014227471346"/>
  </r>
  <r>
    <s v="None"/>
    <x v="32"/>
    <x v="242"/>
    <s v="TRC"/>
    <n v="0"/>
    <n v="0"/>
    <n v="0"/>
  </r>
  <r>
    <s v="None"/>
    <x v="32"/>
    <x v="243"/>
    <s v="TRC"/>
    <n v="0"/>
    <n v="0"/>
    <n v="0"/>
  </r>
  <r>
    <s v="None"/>
    <x v="32"/>
    <x v="244"/>
    <s v="TRC"/>
    <n v="0"/>
    <n v="0"/>
    <n v="0"/>
  </r>
  <r>
    <s v="None"/>
    <x v="32"/>
    <x v="245"/>
    <s v="TRC"/>
    <n v="0"/>
    <n v="0"/>
    <n v="0"/>
  </r>
  <r>
    <s v="None"/>
    <x v="32"/>
    <x v="246"/>
    <s v="TRC"/>
    <n v="0"/>
    <n v="0"/>
    <n v="0"/>
  </r>
  <r>
    <s v="None"/>
    <x v="32"/>
    <x v="247"/>
    <s v="TRC"/>
    <n v="0"/>
    <n v="0"/>
    <n v="0"/>
  </r>
  <r>
    <s v="None"/>
    <x v="32"/>
    <x v="248"/>
    <s v="TRC"/>
    <n v="0"/>
    <n v="0"/>
    <n v="0"/>
  </r>
  <r>
    <s v="None"/>
    <x v="32"/>
    <x v="249"/>
    <s v="TRC"/>
    <n v="0"/>
    <n v="0"/>
    <n v="0"/>
  </r>
  <r>
    <s v="None"/>
    <x v="32"/>
    <x v="250"/>
    <s v="TRC"/>
    <n v="0"/>
    <n v="0"/>
    <n v="0"/>
  </r>
  <r>
    <s v="None"/>
    <x v="32"/>
    <x v="251"/>
    <s v="TRC"/>
    <n v="0"/>
    <n v="0"/>
    <n v="0"/>
  </r>
  <r>
    <s v="None"/>
    <x v="32"/>
    <x v="252"/>
    <s v="TRC"/>
    <n v="0"/>
    <n v="0"/>
    <n v="0"/>
  </r>
  <r>
    <s v="None"/>
    <x v="32"/>
    <x v="253"/>
    <s v="TRC"/>
    <n v="0"/>
    <n v="0"/>
    <n v="0"/>
  </r>
  <r>
    <s v="None"/>
    <x v="32"/>
    <x v="254"/>
    <s v="TRC"/>
    <n v="0"/>
    <n v="0"/>
    <n v="0"/>
  </r>
  <r>
    <s v="None"/>
    <x v="32"/>
    <x v="255"/>
    <s v="TRC"/>
    <n v="0"/>
    <n v="0"/>
    <n v="0"/>
  </r>
  <r>
    <s v="None"/>
    <x v="32"/>
    <x v="256"/>
    <s v="TRC"/>
    <n v="0"/>
    <n v="0"/>
    <n v="0"/>
  </r>
  <r>
    <s v="None"/>
    <x v="32"/>
    <x v="257"/>
    <s v="TRC"/>
    <n v="0"/>
    <n v="0"/>
    <n v="0"/>
  </r>
  <r>
    <s v="None"/>
    <x v="32"/>
    <x v="258"/>
    <s v="TRC"/>
    <n v="0"/>
    <n v="0"/>
    <n v="0"/>
  </r>
  <r>
    <s v="None"/>
    <x v="32"/>
    <x v="259"/>
    <s v="TRC"/>
    <n v="0"/>
    <n v="0"/>
    <n v="0"/>
  </r>
  <r>
    <s v="None"/>
    <x v="32"/>
    <x v="260"/>
    <s v="TRC"/>
    <n v="0"/>
    <n v="0"/>
    <n v="0"/>
  </r>
  <r>
    <s v="None"/>
    <x v="32"/>
    <x v="261"/>
    <s v="TRC"/>
    <n v="0"/>
    <n v="0"/>
    <n v="0"/>
  </r>
  <r>
    <s v="None"/>
    <x v="32"/>
    <x v="262"/>
    <s v="TRC"/>
    <n v="0.70345786457056481"/>
    <n v="0.71752702186197614"/>
    <n v="0.73187756229921574"/>
  </r>
  <r>
    <s v="None"/>
    <x v="32"/>
    <x v="263"/>
    <s v="TRC"/>
    <n v="1.6515967255134996"/>
    <n v="1.6846286600237699"/>
    <n v="1.7183212332242455"/>
  </r>
  <r>
    <s v="None"/>
    <x v="32"/>
    <x v="264"/>
    <s v="TRC"/>
    <n v="0"/>
    <n v="0"/>
    <n v="0"/>
  </r>
  <r>
    <s v="None"/>
    <x v="32"/>
    <x v="265"/>
    <s v="TRC"/>
    <n v="0"/>
    <n v="0"/>
    <n v="0"/>
  </r>
  <r>
    <s v="None"/>
    <x v="32"/>
    <x v="266"/>
    <s v="TRC"/>
    <n v="0"/>
    <n v="0"/>
    <n v="0"/>
  </r>
  <r>
    <s v="None"/>
    <x v="32"/>
    <x v="267"/>
    <s v="TRC"/>
    <n v="0"/>
    <n v="0"/>
    <n v="0"/>
  </r>
  <r>
    <s v="None"/>
    <x v="32"/>
    <x v="268"/>
    <s v="TRC"/>
    <n v="0"/>
    <n v="0"/>
    <n v="0"/>
  </r>
  <r>
    <s v="None"/>
    <x v="32"/>
    <x v="269"/>
    <s v="TRC"/>
    <n v="0"/>
    <n v="0"/>
    <n v="0"/>
  </r>
  <r>
    <s v="None"/>
    <x v="32"/>
    <x v="270"/>
    <s v="TRC"/>
    <n v="0"/>
    <n v="0"/>
    <n v="0"/>
  </r>
  <r>
    <s v="None"/>
    <x v="32"/>
    <x v="271"/>
    <s v="TRC"/>
    <n v="0"/>
    <n v="0"/>
    <n v="0"/>
  </r>
  <r>
    <s v="None"/>
    <x v="32"/>
    <x v="272"/>
    <s v="TRC"/>
    <n v="0"/>
    <n v="0"/>
    <n v="0"/>
  </r>
  <r>
    <s v="None"/>
    <x v="32"/>
    <x v="273"/>
    <s v="TRC"/>
    <n v="0"/>
    <n v="0"/>
    <n v="0"/>
  </r>
  <r>
    <s v="None"/>
    <x v="32"/>
    <x v="274"/>
    <s v="TRC"/>
    <n v="0"/>
    <n v="0"/>
    <n v="0"/>
  </r>
  <r>
    <s v="None"/>
    <x v="32"/>
    <x v="275"/>
    <s v="TRC"/>
    <n v="0"/>
    <n v="0"/>
    <n v="0"/>
  </r>
  <r>
    <s v="None"/>
    <x v="32"/>
    <x v="276"/>
    <s v="TRC"/>
    <n v="0"/>
    <n v="0"/>
    <n v="0"/>
  </r>
  <r>
    <s v="None"/>
    <x v="32"/>
    <x v="277"/>
    <s v="TRC"/>
    <n v="0"/>
    <n v="0"/>
    <n v="0"/>
  </r>
  <r>
    <s v="None"/>
    <x v="32"/>
    <x v="278"/>
    <s v="TRC"/>
    <n v="0"/>
    <n v="0"/>
    <n v="0"/>
  </r>
  <r>
    <s v="None"/>
    <x v="32"/>
    <x v="279"/>
    <s v="TRC"/>
    <n v="0"/>
    <n v="0"/>
    <n v="0"/>
  </r>
  <r>
    <s v="None"/>
    <x v="32"/>
    <x v="280"/>
    <s v="TRC"/>
    <n v="0"/>
    <n v="0"/>
    <n v="0"/>
  </r>
  <r>
    <s v="None"/>
    <x v="32"/>
    <x v="281"/>
    <s v="TRC"/>
    <n v="0"/>
    <n v="0"/>
    <n v="0"/>
  </r>
  <r>
    <s v="None"/>
    <x v="32"/>
    <x v="282"/>
    <s v="TRC"/>
    <n v="0"/>
    <n v="0"/>
    <n v="0"/>
  </r>
  <r>
    <s v="None"/>
    <x v="32"/>
    <x v="283"/>
    <s v="TRC"/>
    <n v="0"/>
    <n v="0"/>
    <n v="0"/>
  </r>
  <r>
    <s v="None"/>
    <x v="32"/>
    <x v="284"/>
    <s v="TRC"/>
    <n v="0"/>
    <n v="0"/>
    <n v="0"/>
  </r>
  <r>
    <s v="None"/>
    <x v="32"/>
    <x v="285"/>
    <s v="TRC"/>
    <n v="0"/>
    <n v="0"/>
    <n v="0"/>
  </r>
  <r>
    <s v="None"/>
    <x v="32"/>
    <x v="286"/>
    <s v="TRC"/>
    <n v="0"/>
    <n v="0"/>
    <n v="0"/>
  </r>
  <r>
    <s v="None"/>
    <x v="32"/>
    <x v="287"/>
    <s v="TRC"/>
    <n v="0"/>
    <n v="0"/>
    <n v="0"/>
  </r>
  <r>
    <s v="None"/>
    <x v="32"/>
    <x v="288"/>
    <s v="TRC"/>
    <n v="0"/>
    <n v="0"/>
    <n v="0"/>
  </r>
  <r>
    <s v="None"/>
    <x v="32"/>
    <x v="289"/>
    <s v="TRC"/>
    <n v="0"/>
    <n v="0"/>
    <n v="0"/>
  </r>
  <r>
    <s v="None"/>
    <x v="32"/>
    <x v="290"/>
    <s v="TRC"/>
    <n v="0"/>
    <n v="0"/>
    <n v="0"/>
  </r>
  <r>
    <s v="None"/>
    <x v="32"/>
    <x v="291"/>
    <s v="TRC"/>
    <n v="0"/>
    <n v="0"/>
    <n v="0"/>
  </r>
  <r>
    <s v="None"/>
    <x v="32"/>
    <x v="292"/>
    <s v="TRC"/>
    <n v="0"/>
    <n v="0"/>
    <n v="0"/>
  </r>
  <r>
    <s v="None"/>
    <x v="32"/>
    <x v="293"/>
    <s v="TRC"/>
    <n v="0"/>
    <n v="0"/>
    <n v="0"/>
  </r>
  <r>
    <s v="None"/>
    <x v="32"/>
    <x v="294"/>
    <s v="TRC"/>
    <n v="0"/>
    <n v="0"/>
    <n v="0"/>
  </r>
  <r>
    <s v="None"/>
    <x v="33"/>
    <x v="0"/>
    <s v="TRC"/>
    <n v="0"/>
    <n v="0"/>
    <n v="0"/>
  </r>
  <r>
    <s v="None"/>
    <x v="33"/>
    <x v="1"/>
    <s v="TRC"/>
    <n v="0"/>
    <n v="0"/>
    <n v="0"/>
  </r>
  <r>
    <s v="None"/>
    <x v="33"/>
    <x v="2"/>
    <s v="TRC"/>
    <n v="0"/>
    <n v="0"/>
    <n v="0"/>
  </r>
  <r>
    <s v="None"/>
    <x v="33"/>
    <x v="3"/>
    <s v="TRC"/>
    <n v="6491.54763"/>
    <n v="8081.4490312500002"/>
    <n v="9427.2576862500009"/>
  </r>
  <r>
    <s v="None"/>
    <x v="33"/>
    <x v="4"/>
    <s v="TRC"/>
    <n v="207210.20034960003"/>
    <n v="257959.85307750001"/>
    <n v="300918.06534510001"/>
  </r>
  <r>
    <s v="None"/>
    <x v="33"/>
    <x v="5"/>
    <s v="TRC"/>
    <n v="0"/>
    <n v="0"/>
    <n v="0"/>
  </r>
  <r>
    <s v="None"/>
    <x v="33"/>
    <x v="6"/>
    <s v="TRC"/>
    <n v="0"/>
    <n v="0"/>
    <n v="0"/>
  </r>
  <r>
    <s v="None"/>
    <x v="33"/>
    <x v="7"/>
    <s v="TRC"/>
    <n v="0"/>
    <n v="0"/>
    <n v="0"/>
  </r>
  <r>
    <s v="None"/>
    <x v="33"/>
    <x v="8"/>
    <s v="TRC"/>
    <n v="0"/>
    <n v="0"/>
    <n v="0"/>
  </r>
  <r>
    <s v="None"/>
    <x v="33"/>
    <x v="9"/>
    <s v="TRC"/>
    <n v="0"/>
    <n v="0"/>
    <n v="0"/>
  </r>
  <r>
    <s v="None"/>
    <x v="33"/>
    <x v="10"/>
    <s v="TRC"/>
    <n v="0"/>
    <n v="0"/>
    <n v="0"/>
  </r>
  <r>
    <s v="None"/>
    <x v="33"/>
    <x v="11"/>
    <s v="TRC"/>
    <n v="0"/>
    <n v="0"/>
    <n v="0"/>
  </r>
  <r>
    <s v="None"/>
    <x v="33"/>
    <x v="12"/>
    <s v="TRC"/>
    <n v="0"/>
    <n v="0"/>
    <n v="0"/>
  </r>
  <r>
    <s v="None"/>
    <x v="33"/>
    <x v="13"/>
    <s v="TRC"/>
    <n v="0"/>
    <n v="0"/>
    <n v="0"/>
  </r>
  <r>
    <s v="None"/>
    <x v="33"/>
    <x v="14"/>
    <s v="TRC"/>
    <n v="0"/>
    <n v="0"/>
    <n v="0"/>
  </r>
  <r>
    <s v="None"/>
    <x v="33"/>
    <x v="15"/>
    <s v="TRC"/>
    <n v="7164.451957500014"/>
    <n v="9427.2576862499773"/>
    <n v="11445.970668749969"/>
  </r>
  <r>
    <s v="None"/>
    <x v="33"/>
    <x v="16"/>
    <s v="TRC"/>
    <n v="121652.39423834997"/>
    <n v="160074.83551252497"/>
    <n v="194352.58195537495"/>
  </r>
  <r>
    <s v="None"/>
    <x v="33"/>
    <x v="17"/>
    <s v="TRC"/>
    <n v="0"/>
    <n v="0"/>
    <n v="0"/>
  </r>
  <r>
    <s v="None"/>
    <x v="33"/>
    <x v="18"/>
    <s v="TRC"/>
    <n v="0"/>
    <n v="0"/>
    <n v="0"/>
  </r>
  <r>
    <s v="None"/>
    <x v="33"/>
    <x v="19"/>
    <s v="TRC"/>
    <n v="0"/>
    <n v="0"/>
    <n v="0"/>
  </r>
  <r>
    <s v="None"/>
    <x v="33"/>
    <x v="20"/>
    <s v="TRC"/>
    <n v="0"/>
    <n v="0"/>
    <n v="0"/>
  </r>
  <r>
    <s v="None"/>
    <x v="33"/>
    <x v="21"/>
    <s v="TRC"/>
    <n v="7204.0345649999981"/>
    <n v="9506.4229012499982"/>
    <n v="11564.71849125"/>
  </r>
  <r>
    <s v="None"/>
    <x v="33"/>
    <x v="22"/>
    <s v="TRC"/>
    <n v="402561.45149219991"/>
    <n v="531218.91172184993"/>
    <n v="646236.46929104987"/>
  </r>
  <r>
    <s v="None"/>
    <x v="33"/>
    <x v="23"/>
    <s v="TRC"/>
    <n v="0"/>
    <n v="0"/>
    <n v="0"/>
  </r>
  <r>
    <s v="None"/>
    <x v="33"/>
    <x v="24"/>
    <s v="TRC"/>
    <n v="0"/>
    <n v="0"/>
    <n v="0"/>
  </r>
  <r>
    <s v="None"/>
    <x v="33"/>
    <x v="25"/>
    <s v="TRC"/>
    <n v="0"/>
    <n v="0"/>
    <n v="0"/>
  </r>
  <r>
    <s v="None"/>
    <x v="33"/>
    <x v="26"/>
    <s v="TRC"/>
    <n v="10097893.838031733"/>
    <n v="11508380.440163031"/>
    <n v="15206814.607080275"/>
  </r>
  <r>
    <s v="None"/>
    <x v="33"/>
    <x v="27"/>
    <s v="TRC"/>
    <n v="0"/>
    <n v="0"/>
    <n v="0"/>
  </r>
  <r>
    <s v="None"/>
    <x v="33"/>
    <x v="28"/>
    <s v="TRC"/>
    <n v="0"/>
    <n v="0"/>
    <n v="0"/>
  </r>
  <r>
    <s v="None"/>
    <x v="33"/>
    <x v="29"/>
    <s v="TRC"/>
    <n v="0"/>
    <n v="0"/>
    <n v="0"/>
  </r>
  <r>
    <s v="None"/>
    <x v="33"/>
    <x v="30"/>
    <s v="TRC"/>
    <n v="378040.64300879592"/>
    <n v="756081.28601759183"/>
    <n v="1134121.9290263876"/>
  </r>
  <r>
    <s v="None"/>
    <x v="33"/>
    <x v="31"/>
    <s v="TRC"/>
    <n v="11599.925452609157"/>
    <n v="23199.850905218314"/>
    <n v="34799.776357827475"/>
  </r>
  <r>
    <s v="None"/>
    <x v="33"/>
    <x v="32"/>
    <s v="TRC"/>
    <n v="0"/>
    <n v="0"/>
    <n v="0"/>
  </r>
  <r>
    <s v="None"/>
    <x v="33"/>
    <x v="33"/>
    <s v="TRC"/>
    <n v="0"/>
    <n v="0"/>
    <n v="0"/>
  </r>
  <r>
    <s v="None"/>
    <x v="33"/>
    <x v="34"/>
    <s v="TRC"/>
    <n v="0"/>
    <n v="0"/>
    <n v="0"/>
  </r>
  <r>
    <s v="None"/>
    <x v="33"/>
    <x v="35"/>
    <s v="TRC"/>
    <n v="0"/>
    <n v="0"/>
    <n v="0"/>
  </r>
  <r>
    <s v="None"/>
    <x v="33"/>
    <x v="36"/>
    <s v="TRC"/>
    <n v="0"/>
    <n v="0"/>
    <n v="0"/>
  </r>
  <r>
    <s v="None"/>
    <x v="33"/>
    <x v="37"/>
    <s v="TRC"/>
    <n v="0"/>
    <n v="0"/>
    <n v="0"/>
  </r>
  <r>
    <s v="None"/>
    <x v="33"/>
    <x v="38"/>
    <s v="TRC"/>
    <n v="0"/>
    <n v="0"/>
    <n v="0"/>
  </r>
  <r>
    <s v="None"/>
    <x v="33"/>
    <x v="39"/>
    <s v="TRC"/>
    <n v="0"/>
    <n v="0"/>
    <n v="0"/>
  </r>
  <r>
    <s v="None"/>
    <x v="33"/>
    <x v="40"/>
    <s v="TRC"/>
    <n v="316705.51453016169"/>
    <n v="725488.40174272959"/>
    <n v="1376455.2437532118"/>
  </r>
  <r>
    <s v="None"/>
    <x v="33"/>
    <x v="41"/>
    <s v="TRC"/>
    <n v="0"/>
    <n v="0"/>
    <n v="0"/>
  </r>
  <r>
    <s v="None"/>
    <x v="33"/>
    <x v="42"/>
    <s v="TRC"/>
    <n v="1312455.0304579339"/>
    <n v="2624910.0609158678"/>
    <n v="3937365.0913738022"/>
  </r>
  <r>
    <s v="None"/>
    <x v="33"/>
    <x v="43"/>
    <s v="TRC"/>
    <n v="1529533.6227532439"/>
    <n v="4287494.8399239006"/>
    <n v="6475905.2349814912"/>
  </r>
  <r>
    <s v="None"/>
    <x v="33"/>
    <x v="44"/>
    <s v="TRC"/>
    <n v="37855768.023817815"/>
    <n v="77129228.546184838"/>
    <n v="115511098.72695351"/>
  </r>
  <r>
    <s v="None"/>
    <x v="33"/>
    <x v="45"/>
    <s v="TRC"/>
    <n v="0"/>
    <n v="0"/>
    <n v="0"/>
  </r>
  <r>
    <s v="None"/>
    <x v="33"/>
    <x v="46"/>
    <s v="TRC"/>
    <n v="621256.63749999984"/>
    <n v="1298090.2250000003"/>
    <n v="2040452.7750000001"/>
  </r>
  <r>
    <s v="None"/>
    <x v="33"/>
    <x v="47"/>
    <s v="TRC"/>
    <n v="0"/>
    <n v="0"/>
    <n v="0"/>
  </r>
  <r>
    <s v="None"/>
    <x v="33"/>
    <x v="48"/>
    <s v="TRC"/>
    <n v="0"/>
    <n v="0"/>
    <n v="0"/>
  </r>
  <r>
    <s v="None"/>
    <x v="33"/>
    <x v="49"/>
    <s v="TRC"/>
    <n v="8472.4600638977645"/>
    <n v="16944.920127795529"/>
    <n v="17840.383386581474"/>
  </r>
  <r>
    <s v="None"/>
    <x v="33"/>
    <x v="50"/>
    <s v="TRC"/>
    <n v="9033.3333333333303"/>
    <n v="18066.666666666668"/>
    <n v="27100.000000000004"/>
  </r>
  <r>
    <s v="None"/>
    <x v="33"/>
    <x v="51"/>
    <s v="TRC"/>
    <n v="181866.66666666666"/>
    <n v="363733.33333333331"/>
    <n v="545600"/>
  </r>
  <r>
    <s v="None"/>
    <x v="33"/>
    <x v="52"/>
    <s v="TRC"/>
    <n v="73333.333333333328"/>
    <n v="146666.66666666666"/>
    <n v="220000"/>
  </r>
  <r>
    <s v="None"/>
    <x v="33"/>
    <x v="53"/>
    <s v="TRC"/>
    <n v="333196.97777777782"/>
    <n v="666393.95555555564"/>
    <n v="999590.93333333335"/>
  </r>
  <r>
    <s v="None"/>
    <x v="33"/>
    <x v="54"/>
    <s v="TRC"/>
    <n v="0"/>
    <n v="0"/>
    <n v="0"/>
  </r>
  <r>
    <s v="None"/>
    <x v="33"/>
    <x v="55"/>
    <s v="TRC"/>
    <n v="0"/>
    <n v="0"/>
    <n v="0"/>
  </r>
  <r>
    <s v="None"/>
    <x v="33"/>
    <x v="56"/>
    <s v="TRC"/>
    <n v="0"/>
    <n v="0"/>
    <n v="0"/>
  </r>
  <r>
    <s v="None"/>
    <x v="33"/>
    <x v="57"/>
    <s v="TRC"/>
    <n v="0"/>
    <n v="0"/>
    <n v="0"/>
  </r>
  <r>
    <s v="None"/>
    <x v="33"/>
    <x v="58"/>
    <s v="TRC"/>
    <n v="0"/>
    <n v="0"/>
    <n v="0"/>
  </r>
  <r>
    <s v="None"/>
    <x v="33"/>
    <x v="59"/>
    <s v="TRC"/>
    <n v="0"/>
    <n v="0"/>
    <n v="0"/>
  </r>
  <r>
    <s v="None"/>
    <x v="33"/>
    <x v="60"/>
    <s v="TRC"/>
    <n v="0"/>
    <n v="0"/>
    <n v="0"/>
  </r>
  <r>
    <s v="None"/>
    <x v="33"/>
    <x v="61"/>
    <s v="TRC"/>
    <n v="0"/>
    <n v="0"/>
    <n v="0"/>
  </r>
  <r>
    <s v="None"/>
    <x v="33"/>
    <x v="62"/>
    <s v="TRC"/>
    <n v="0"/>
    <n v="0"/>
    <n v="0"/>
  </r>
  <r>
    <s v="None"/>
    <x v="33"/>
    <x v="63"/>
    <s v="TRC"/>
    <n v="0"/>
    <n v="0"/>
    <n v="0"/>
  </r>
  <r>
    <s v="None"/>
    <x v="33"/>
    <x v="64"/>
    <s v="TRC"/>
    <n v="0"/>
    <n v="0"/>
    <n v="0"/>
  </r>
  <r>
    <s v="None"/>
    <x v="33"/>
    <x v="65"/>
    <s v="TRC"/>
    <n v="0"/>
    <n v="0"/>
    <n v="0"/>
  </r>
  <r>
    <s v="None"/>
    <x v="33"/>
    <x v="66"/>
    <s v="TRC"/>
    <n v="0"/>
    <n v="0"/>
    <n v="0"/>
  </r>
  <r>
    <s v="None"/>
    <x v="33"/>
    <x v="67"/>
    <s v="TRC"/>
    <n v="0"/>
    <n v="0"/>
    <n v="0"/>
  </r>
  <r>
    <s v="None"/>
    <x v="33"/>
    <x v="68"/>
    <s v="TRC"/>
    <n v="0"/>
    <n v="0"/>
    <n v="0"/>
  </r>
  <r>
    <s v="None"/>
    <x v="33"/>
    <x v="69"/>
    <s v="TRC"/>
    <n v="0"/>
    <n v="0"/>
    <n v="0"/>
  </r>
  <r>
    <s v="None"/>
    <x v="33"/>
    <x v="70"/>
    <s v="TRC"/>
    <n v="0"/>
    <n v="0"/>
    <n v="0"/>
  </r>
  <r>
    <s v="None"/>
    <x v="33"/>
    <x v="71"/>
    <s v="TRC"/>
    <n v="0"/>
    <n v="0"/>
    <n v="0"/>
  </r>
  <r>
    <s v="None"/>
    <x v="33"/>
    <x v="72"/>
    <s v="TRC"/>
    <n v="0"/>
    <n v="0"/>
    <n v="0"/>
  </r>
  <r>
    <s v="None"/>
    <x v="33"/>
    <x v="73"/>
    <s v="TRC"/>
    <n v="0"/>
    <n v="0"/>
    <n v="0"/>
  </r>
  <r>
    <s v="None"/>
    <x v="33"/>
    <x v="74"/>
    <s v="TRC"/>
    <n v="0"/>
    <n v="0"/>
    <n v="0"/>
  </r>
  <r>
    <s v="None"/>
    <x v="33"/>
    <x v="75"/>
    <s v="TRC"/>
    <n v="0"/>
    <n v="0"/>
    <n v="0"/>
  </r>
  <r>
    <s v="None"/>
    <x v="33"/>
    <x v="76"/>
    <s v="TRC"/>
    <n v="0"/>
    <n v="0"/>
    <n v="0"/>
  </r>
  <r>
    <s v="None"/>
    <x v="33"/>
    <x v="77"/>
    <s v="TRC"/>
    <n v="562908.19169329084"/>
    <n v="1125816.3833865817"/>
    <n v="1688724.5750798723"/>
  </r>
  <r>
    <s v="None"/>
    <x v="33"/>
    <x v="78"/>
    <s v="TRC"/>
    <n v="0"/>
    <n v="0"/>
    <n v="0"/>
  </r>
  <r>
    <s v="None"/>
    <x v="33"/>
    <x v="79"/>
    <s v="TRC"/>
    <n v="0"/>
    <n v="0"/>
    <n v="0"/>
  </r>
  <r>
    <s v="None"/>
    <x v="33"/>
    <x v="80"/>
    <s v="TRC"/>
    <n v="0"/>
    <n v="0"/>
    <n v="0"/>
  </r>
  <r>
    <s v="None"/>
    <x v="33"/>
    <x v="81"/>
    <s v="TRC"/>
    <n v="0"/>
    <n v="0"/>
    <n v="0"/>
  </r>
  <r>
    <s v="None"/>
    <x v="33"/>
    <x v="82"/>
    <s v="TRC"/>
    <n v="1432.6794036208732"/>
    <n v="2865.3588072417465"/>
    <n v="4298.03821086262"/>
  </r>
  <r>
    <s v="None"/>
    <x v="33"/>
    <x v="83"/>
    <s v="TRC"/>
    <n v="0"/>
    <n v="0"/>
    <n v="0"/>
  </r>
  <r>
    <s v="None"/>
    <x v="33"/>
    <x v="84"/>
    <s v="TRC"/>
    <n v="0"/>
    <n v="0"/>
    <n v="0"/>
  </r>
  <r>
    <s v="None"/>
    <x v="33"/>
    <x v="85"/>
    <s v="TRC"/>
    <n v="0"/>
    <n v="0"/>
    <n v="0"/>
  </r>
  <r>
    <s v="None"/>
    <x v="33"/>
    <x v="86"/>
    <s v="TRC"/>
    <n v="7802315.9047342455"/>
    <n v="15604631.809468491"/>
    <n v="23406947.714202736"/>
  </r>
  <r>
    <s v="None"/>
    <x v="33"/>
    <x v="87"/>
    <s v="TRC"/>
    <n v="0"/>
    <n v="0"/>
    <n v="0"/>
  </r>
  <r>
    <s v="None"/>
    <x v="33"/>
    <x v="88"/>
    <s v="TRC"/>
    <n v="939829.18152773741"/>
    <n v="1879658.3630554748"/>
    <n v="2819487.5445832126"/>
  </r>
  <r>
    <s v="None"/>
    <x v="33"/>
    <x v="89"/>
    <s v="TRC"/>
    <n v="0"/>
    <n v="0"/>
    <n v="0"/>
  </r>
  <r>
    <s v="None"/>
    <x v="33"/>
    <x v="90"/>
    <s v="TRC"/>
    <n v="6993.2878274760396"/>
    <n v="13986.575654952079"/>
    <n v="20979.863482428118"/>
  </r>
  <r>
    <s v="None"/>
    <x v="33"/>
    <x v="91"/>
    <s v="TRC"/>
    <n v="0"/>
    <n v="0"/>
    <n v="0"/>
  </r>
  <r>
    <s v="None"/>
    <x v="33"/>
    <x v="92"/>
    <s v="TRC"/>
    <n v="631104.44444444461"/>
    <n v="0"/>
    <n v="0"/>
  </r>
  <r>
    <s v="None"/>
    <x v="33"/>
    <x v="93"/>
    <s v="TRC"/>
    <n v="155444.44444444447"/>
    <n v="310888.88888888893"/>
    <n v="466333.33333333343"/>
  </r>
  <r>
    <s v="None"/>
    <x v="33"/>
    <x v="94"/>
    <s v="TRC"/>
    <n v="0"/>
    <n v="0"/>
    <n v="0"/>
  </r>
  <r>
    <s v="None"/>
    <x v="33"/>
    <x v="95"/>
    <s v="TRC"/>
    <n v="0"/>
    <n v="0"/>
    <n v="0"/>
  </r>
  <r>
    <s v="None"/>
    <x v="33"/>
    <x v="96"/>
    <s v="TRC"/>
    <n v="0"/>
    <n v="0"/>
    <n v="0"/>
  </r>
  <r>
    <s v="None"/>
    <x v="33"/>
    <x v="97"/>
    <s v="TRC"/>
    <n v="0"/>
    <n v="0"/>
    <n v="0"/>
  </r>
  <r>
    <s v="None"/>
    <x v="33"/>
    <x v="98"/>
    <s v="TRC"/>
    <n v="0"/>
    <n v="0"/>
    <n v="0"/>
  </r>
  <r>
    <s v="None"/>
    <x v="33"/>
    <x v="99"/>
    <s v="TRC"/>
    <n v="0"/>
    <n v="0"/>
    <n v="0"/>
  </r>
  <r>
    <s v="None"/>
    <x v="33"/>
    <x v="100"/>
    <s v="TRC"/>
    <n v="0"/>
    <n v="0"/>
    <n v="0"/>
  </r>
  <r>
    <s v="None"/>
    <x v="33"/>
    <x v="101"/>
    <s v="TRC"/>
    <n v="0"/>
    <n v="0"/>
    <n v="0"/>
  </r>
  <r>
    <s v="None"/>
    <x v="33"/>
    <x v="102"/>
    <s v="TRC"/>
    <n v="0"/>
    <n v="0"/>
    <n v="0"/>
  </r>
  <r>
    <s v="None"/>
    <x v="33"/>
    <x v="103"/>
    <s v="TRC"/>
    <n v="0"/>
    <n v="0"/>
    <n v="0"/>
  </r>
  <r>
    <s v="None"/>
    <x v="33"/>
    <x v="104"/>
    <s v="TRC"/>
    <n v="122778.28328783743"/>
    <n v="245556.56657567486"/>
    <n v="368334.84986351233"/>
  </r>
  <r>
    <s v="None"/>
    <x v="33"/>
    <x v="105"/>
    <s v="TRC"/>
    <n v="149303.87646432375"/>
    <n v="298607.75292864756"/>
    <n v="447911.62939297128"/>
  </r>
  <r>
    <s v="None"/>
    <x v="33"/>
    <x v="106"/>
    <s v="TRC"/>
    <n v="0"/>
    <n v="0"/>
    <n v="0"/>
  </r>
  <r>
    <s v="None"/>
    <x v="33"/>
    <x v="107"/>
    <s v="TRC"/>
    <n v="0"/>
    <n v="0"/>
    <n v="0"/>
  </r>
  <r>
    <s v="None"/>
    <x v="33"/>
    <x v="108"/>
    <s v="TRC"/>
    <n v="0"/>
    <n v="0"/>
    <n v="0"/>
  </r>
  <r>
    <s v="None"/>
    <x v="33"/>
    <x v="109"/>
    <s v="TRC"/>
    <n v="5140"/>
    <n v="10280"/>
    <n v="15420"/>
  </r>
  <r>
    <s v="None"/>
    <x v="33"/>
    <x v="110"/>
    <s v="TRC"/>
    <n v="0"/>
    <n v="0"/>
    <n v="0"/>
  </r>
  <r>
    <s v="None"/>
    <x v="33"/>
    <x v="111"/>
    <s v="TRC"/>
    <n v="0"/>
    <n v="0"/>
    <n v="0"/>
  </r>
  <r>
    <s v="None"/>
    <x v="33"/>
    <x v="112"/>
    <s v="TRC"/>
    <n v="0"/>
    <n v="0"/>
    <n v="0"/>
  </r>
  <r>
    <s v="None"/>
    <x v="33"/>
    <x v="113"/>
    <s v="TRC"/>
    <n v="0"/>
    <n v="0"/>
    <n v="0"/>
  </r>
  <r>
    <s v="None"/>
    <x v="33"/>
    <x v="114"/>
    <s v="TRC"/>
    <n v="0"/>
    <n v="0"/>
    <n v="0"/>
  </r>
  <r>
    <s v="None"/>
    <x v="33"/>
    <x v="115"/>
    <s v="TRC"/>
    <n v="0"/>
    <n v="0"/>
    <n v="0"/>
  </r>
  <r>
    <s v="None"/>
    <x v="33"/>
    <x v="116"/>
    <s v="TRC"/>
    <n v="0"/>
    <n v="0"/>
    <n v="0"/>
  </r>
  <r>
    <s v="None"/>
    <x v="33"/>
    <x v="117"/>
    <s v="TRC"/>
    <n v="0"/>
    <n v="0"/>
    <n v="0"/>
  </r>
  <r>
    <s v="None"/>
    <x v="33"/>
    <x v="118"/>
    <s v="TRC"/>
    <n v="0"/>
    <n v="0"/>
    <n v="0"/>
  </r>
  <r>
    <s v="None"/>
    <x v="33"/>
    <x v="119"/>
    <s v="TRC"/>
    <n v="0"/>
    <n v="0"/>
    <n v="0"/>
  </r>
  <r>
    <s v="None"/>
    <x v="33"/>
    <x v="120"/>
    <s v="TRC"/>
    <n v="0"/>
    <n v="0"/>
    <n v="0"/>
  </r>
  <r>
    <s v="None"/>
    <x v="33"/>
    <x v="121"/>
    <s v="TRC"/>
    <n v="0"/>
    <n v="0"/>
    <n v="0"/>
  </r>
  <r>
    <s v="None"/>
    <x v="33"/>
    <x v="122"/>
    <s v="TRC"/>
    <n v="0"/>
    <n v="0"/>
    <n v="0"/>
  </r>
  <r>
    <s v="None"/>
    <x v="33"/>
    <x v="123"/>
    <s v="TRC"/>
    <n v="4615.0115555555558"/>
    <n v="9230.0231111111116"/>
    <n v="13845.034666666666"/>
  </r>
  <r>
    <s v="None"/>
    <x v="33"/>
    <x v="124"/>
    <s v="TRC"/>
    <n v="61010.452764444439"/>
    <n v="122020.90552888888"/>
    <n v="183031.35829333332"/>
  </r>
  <r>
    <s v="None"/>
    <x v="33"/>
    <x v="125"/>
    <s v="TRC"/>
    <n v="0"/>
    <n v="0"/>
    <n v="0"/>
  </r>
  <r>
    <s v="None"/>
    <x v="33"/>
    <x v="126"/>
    <s v="TRC"/>
    <n v="0"/>
    <n v="0"/>
    <n v="0"/>
  </r>
  <r>
    <s v="None"/>
    <x v="33"/>
    <x v="127"/>
    <s v="TRC"/>
    <n v="0"/>
    <n v="0"/>
    <n v="0"/>
  </r>
  <r>
    <s v="None"/>
    <x v="33"/>
    <x v="128"/>
    <s v="TRC"/>
    <n v="0"/>
    <n v="0"/>
    <n v="0"/>
  </r>
  <r>
    <s v="None"/>
    <x v="33"/>
    <x v="129"/>
    <s v="TRC"/>
    <n v="0"/>
    <n v="0"/>
    <n v="0"/>
  </r>
  <r>
    <s v="None"/>
    <x v="33"/>
    <x v="130"/>
    <s v="TRC"/>
    <n v="0"/>
    <n v="0"/>
    <n v="0"/>
  </r>
  <r>
    <s v="None"/>
    <x v="33"/>
    <x v="131"/>
    <s v="TRC"/>
    <n v="0"/>
    <n v="0"/>
    <n v="0"/>
  </r>
  <r>
    <s v="None"/>
    <x v="33"/>
    <x v="132"/>
    <s v="TRC"/>
    <n v="935388.99999999965"/>
    <n v="1870777.9999999993"/>
    <n v="2068024.4720666658"/>
  </r>
  <r>
    <s v="None"/>
    <x v="33"/>
    <x v="133"/>
    <s v="TRC"/>
    <n v="3231607.0713333329"/>
    <n v="6463214.1426666658"/>
    <n v="6944347.273066666"/>
  </r>
  <r>
    <s v="None"/>
    <x v="33"/>
    <x v="134"/>
    <s v="TRC"/>
    <n v="6018465.5014399998"/>
    <n v="12036931.00288"/>
    <n v="12581668.026368"/>
  </r>
  <r>
    <s v="None"/>
    <x v="33"/>
    <x v="135"/>
    <s v="TRC"/>
    <n v="3807739.657164799"/>
    <n v="7615479.314329599"/>
    <n v="7986457.6802303996"/>
  </r>
  <r>
    <s v="None"/>
    <x v="33"/>
    <x v="136"/>
    <s v="TRC"/>
    <n v="1122211.8528000002"/>
    <n v="2244423.7056"/>
    <n v="2321381.6750222221"/>
  </r>
  <r>
    <s v="None"/>
    <x v="33"/>
    <x v="137"/>
    <s v="TRC"/>
    <n v="2710.413333333333"/>
    <n v="5420.8266666666659"/>
    <n v="8131.24"/>
  </r>
  <r>
    <s v="None"/>
    <x v="33"/>
    <x v="138"/>
    <s v="TRC"/>
    <n v="462559.13946666662"/>
    <n v="925118.27893333323"/>
    <n v="1387677.4184000001"/>
  </r>
  <r>
    <s v="None"/>
    <x v="33"/>
    <x v="139"/>
    <s v="TRC"/>
    <n v="0"/>
    <n v="0"/>
    <n v="0"/>
  </r>
  <r>
    <s v="None"/>
    <x v="33"/>
    <x v="140"/>
    <s v="TRC"/>
    <n v="0"/>
    <n v="0"/>
    <n v="0"/>
  </r>
  <r>
    <s v="None"/>
    <x v="33"/>
    <x v="141"/>
    <s v="TRC"/>
    <n v="0"/>
    <n v="0"/>
    <n v="0"/>
  </r>
  <r>
    <s v="None"/>
    <x v="33"/>
    <x v="142"/>
    <s v="TRC"/>
    <n v="0"/>
    <n v="0"/>
    <n v="0"/>
  </r>
  <r>
    <s v="None"/>
    <x v="33"/>
    <x v="143"/>
    <s v="TRC"/>
    <n v="0"/>
    <n v="0"/>
    <n v="0"/>
  </r>
  <r>
    <s v="None"/>
    <x v="33"/>
    <x v="144"/>
    <s v="TRC"/>
    <n v="0"/>
    <n v="0"/>
    <n v="0"/>
  </r>
  <r>
    <s v="None"/>
    <x v="33"/>
    <x v="145"/>
    <s v="TRC"/>
    <n v="0"/>
    <n v="0"/>
    <n v="0"/>
  </r>
  <r>
    <s v="None"/>
    <x v="33"/>
    <x v="146"/>
    <s v="TRC"/>
    <n v="0"/>
    <n v="0"/>
    <n v="0"/>
  </r>
  <r>
    <s v="None"/>
    <x v="33"/>
    <x v="147"/>
    <s v="TRC"/>
    <n v="0"/>
    <n v="0"/>
    <n v="0"/>
  </r>
  <r>
    <s v="None"/>
    <x v="33"/>
    <x v="148"/>
    <s v="TRC"/>
    <n v="0"/>
    <n v="0"/>
    <n v="0"/>
  </r>
  <r>
    <s v="None"/>
    <x v="33"/>
    <x v="149"/>
    <s v="TRC"/>
    <n v="0"/>
    <n v="0"/>
    <n v="0"/>
  </r>
  <r>
    <s v="None"/>
    <x v="33"/>
    <x v="150"/>
    <s v="TRC"/>
    <n v="0"/>
    <n v="0"/>
    <n v="0"/>
  </r>
  <r>
    <s v="None"/>
    <x v="33"/>
    <x v="151"/>
    <s v="TRC"/>
    <n v="0"/>
    <n v="0"/>
    <n v="0"/>
  </r>
  <r>
    <s v="None"/>
    <x v="33"/>
    <x v="152"/>
    <s v="TRC"/>
    <n v="0"/>
    <n v="0"/>
    <n v="0"/>
  </r>
  <r>
    <s v="None"/>
    <x v="33"/>
    <x v="153"/>
    <s v="TRC"/>
    <n v="0"/>
    <n v="0"/>
    <n v="0"/>
  </r>
  <r>
    <s v="None"/>
    <x v="33"/>
    <x v="154"/>
    <s v="TRC"/>
    <n v="0"/>
    <n v="0"/>
    <n v="0"/>
  </r>
  <r>
    <s v="None"/>
    <x v="33"/>
    <x v="155"/>
    <s v="TRC"/>
    <n v="0"/>
    <n v="0"/>
    <n v="0"/>
  </r>
  <r>
    <s v="None"/>
    <x v="33"/>
    <x v="156"/>
    <s v="TRC"/>
    <n v="0"/>
    <n v="0"/>
    <n v="0"/>
  </r>
  <r>
    <s v="None"/>
    <x v="33"/>
    <x v="157"/>
    <s v="TRC"/>
    <n v="0"/>
    <n v="0"/>
    <n v="0"/>
  </r>
  <r>
    <s v="None"/>
    <x v="33"/>
    <x v="158"/>
    <s v="TRC"/>
    <n v="47474.433937380185"/>
    <n v="94948.86787476037"/>
    <n v="142423.30181214056"/>
  </r>
  <r>
    <s v="None"/>
    <x v="33"/>
    <x v="159"/>
    <s v="TRC"/>
    <n v="0"/>
    <n v="0"/>
    <n v="0"/>
  </r>
  <r>
    <s v="None"/>
    <x v="33"/>
    <x v="160"/>
    <s v="TRC"/>
    <n v="12524528.930506391"/>
    <n v="25049057.861012783"/>
    <n v="37573586.79151918"/>
  </r>
  <r>
    <s v="None"/>
    <x v="33"/>
    <x v="161"/>
    <s v="TRC"/>
    <n v="0"/>
    <n v="0"/>
    <n v="0"/>
  </r>
  <r>
    <s v="None"/>
    <x v="33"/>
    <x v="162"/>
    <s v="TRC"/>
    <n v="0"/>
    <n v="0"/>
    <n v="0"/>
  </r>
  <r>
    <s v="None"/>
    <x v="33"/>
    <x v="163"/>
    <s v="TRC"/>
    <n v="0"/>
    <n v="0"/>
    <n v="0"/>
  </r>
  <r>
    <s v="None"/>
    <x v="33"/>
    <x v="164"/>
    <s v="TRC"/>
    <n v="0"/>
    <n v="0"/>
    <n v="0"/>
  </r>
  <r>
    <s v="None"/>
    <x v="33"/>
    <x v="165"/>
    <s v="TRC"/>
    <n v="0"/>
    <n v="0"/>
    <n v="0"/>
  </r>
  <r>
    <s v="None"/>
    <x v="33"/>
    <x v="166"/>
    <s v="TRC"/>
    <n v="0"/>
    <n v="0"/>
    <n v="0"/>
  </r>
  <r>
    <s v="None"/>
    <x v="33"/>
    <x v="167"/>
    <s v="TRC"/>
    <n v="47724.444444444445"/>
    <n v="109084.44444444444"/>
    <n v="163626.66666666666"/>
  </r>
  <r>
    <s v="None"/>
    <x v="33"/>
    <x v="168"/>
    <s v="TRC"/>
    <n v="2659478.7555555548"/>
    <n v="5318957.5111111095"/>
    <n v="7978436.2666666647"/>
  </r>
  <r>
    <s v="None"/>
    <x v="33"/>
    <x v="169"/>
    <s v="TRC"/>
    <n v="0"/>
    <n v="55997.419444445142"/>
    <n v="122720"/>
  </r>
  <r>
    <s v="None"/>
    <x v="33"/>
    <x v="170"/>
    <s v="TRC"/>
    <n v="17954.825000000648"/>
    <n v="0"/>
    <n v="24498.616666667709"/>
  </r>
  <r>
    <s v="None"/>
    <x v="33"/>
    <x v="171"/>
    <s v="TRC"/>
    <n v="0"/>
    <n v="0"/>
    <n v="0"/>
  </r>
  <r>
    <s v="None"/>
    <x v="33"/>
    <x v="172"/>
    <s v="TRC"/>
    <n v="18597.271897763581"/>
    <n v="37194.543795527155"/>
    <n v="55791.815693290737"/>
  </r>
  <r>
    <s v="None"/>
    <x v="33"/>
    <x v="173"/>
    <s v="TRC"/>
    <n v="38119.738686900964"/>
    <n v="76239.477373801914"/>
    <n v="114359.21606070286"/>
  </r>
  <r>
    <s v="None"/>
    <x v="33"/>
    <x v="174"/>
    <s v="TRC"/>
    <n v="0"/>
    <n v="0"/>
    <n v="0"/>
  </r>
  <r>
    <s v="None"/>
    <x v="33"/>
    <x v="175"/>
    <s v="TRC"/>
    <n v="0"/>
    <n v="0"/>
    <n v="0"/>
  </r>
  <r>
    <s v="None"/>
    <x v="33"/>
    <x v="176"/>
    <s v="TRC"/>
    <n v="0"/>
    <n v="0"/>
    <n v="0"/>
  </r>
  <r>
    <s v="None"/>
    <x v="33"/>
    <x v="177"/>
    <s v="TRC"/>
    <n v="0"/>
    <n v="0"/>
    <n v="0"/>
  </r>
  <r>
    <s v="None"/>
    <x v="33"/>
    <x v="178"/>
    <s v="TRC"/>
    <n v="0"/>
    <n v="0"/>
    <n v="0"/>
  </r>
  <r>
    <s v="None"/>
    <x v="33"/>
    <x v="179"/>
    <s v="TRC"/>
    <n v="0"/>
    <n v="0"/>
    <n v="0"/>
  </r>
  <r>
    <s v="None"/>
    <x v="33"/>
    <x v="180"/>
    <s v="TRC"/>
    <n v="12310747.466666665"/>
    <n v="24621494.93333333"/>
    <n v="36932242.399999999"/>
  </r>
  <r>
    <s v="None"/>
    <x v="33"/>
    <x v="181"/>
    <s v="TRC"/>
    <n v="547418.66666666674"/>
    <n v="1094837.3333333335"/>
    <n v="1642256"/>
  </r>
  <r>
    <s v="None"/>
    <x v="33"/>
    <x v="182"/>
    <s v="TRC"/>
    <n v="0"/>
    <n v="0"/>
    <n v="0"/>
  </r>
  <r>
    <s v="None"/>
    <x v="33"/>
    <x v="183"/>
    <s v="TRC"/>
    <n v="0"/>
    <n v="0"/>
    <n v="0"/>
  </r>
  <r>
    <s v="None"/>
    <x v="33"/>
    <x v="184"/>
    <s v="TRC"/>
    <n v="0"/>
    <n v="0"/>
    <n v="0"/>
  </r>
  <r>
    <s v="None"/>
    <x v="33"/>
    <x v="185"/>
    <s v="TRC"/>
    <n v="0"/>
    <n v="0"/>
    <n v="0"/>
  </r>
  <r>
    <s v="None"/>
    <x v="33"/>
    <x v="186"/>
    <s v="TRC"/>
    <n v="0"/>
    <n v="0"/>
    <n v="0"/>
  </r>
  <r>
    <s v="None"/>
    <x v="33"/>
    <x v="187"/>
    <s v="TRC"/>
    <n v="0"/>
    <n v="0"/>
    <n v="0"/>
  </r>
  <r>
    <s v="None"/>
    <x v="33"/>
    <x v="188"/>
    <s v="TRC"/>
    <n v="21845.637134185305"/>
    <n v="43691.274268370609"/>
    <n v="65536.911402555925"/>
  </r>
  <r>
    <s v="None"/>
    <x v="33"/>
    <x v="189"/>
    <s v="TRC"/>
    <n v="43325.379977635792"/>
    <n v="86650.759955271584"/>
    <n v="129976.13993290738"/>
  </r>
  <r>
    <s v="None"/>
    <x v="33"/>
    <x v="190"/>
    <s v="TRC"/>
    <n v="0"/>
    <n v="0"/>
    <n v="0"/>
  </r>
  <r>
    <s v="None"/>
    <x v="33"/>
    <x v="191"/>
    <s v="TRC"/>
    <n v="2278661.9789266195"/>
    <n v="4557323.95785324"/>
    <n v="6835985.9367798595"/>
  </r>
  <r>
    <s v="None"/>
    <x v="33"/>
    <x v="192"/>
    <s v="TRC"/>
    <n v="7633.6438929584674"/>
    <n v="15267.287785916935"/>
    <n v="22900.9316788754"/>
  </r>
  <r>
    <s v="None"/>
    <x v="33"/>
    <x v="193"/>
    <s v="TRC"/>
    <n v="1502716.3875864539"/>
    <n v="3005432.7751729079"/>
    <n v="4508149.1627593618"/>
  </r>
  <r>
    <s v="None"/>
    <x v="33"/>
    <x v="194"/>
    <s v="TRC"/>
    <n v="182638.17029520773"/>
    <n v="365276.34059041546"/>
    <n v="547914.51088562317"/>
  </r>
  <r>
    <s v="None"/>
    <x v="33"/>
    <x v="195"/>
    <s v="TRC"/>
    <n v="32889.548921047921"/>
    <n v="65779.097842095842"/>
    <n v="98668.646763143755"/>
  </r>
  <r>
    <s v="None"/>
    <x v="33"/>
    <x v="196"/>
    <s v="TRC"/>
    <n v="0"/>
    <n v="0"/>
    <n v="0"/>
  </r>
  <r>
    <s v="None"/>
    <x v="33"/>
    <x v="197"/>
    <s v="TRC"/>
    <n v="0"/>
    <n v="0"/>
    <n v="0"/>
  </r>
  <r>
    <s v="None"/>
    <x v="33"/>
    <x v="198"/>
    <s v="TRC"/>
    <n v="0"/>
    <n v="0"/>
    <n v="0"/>
  </r>
  <r>
    <s v="None"/>
    <x v="33"/>
    <x v="199"/>
    <s v="TRC"/>
    <n v="748967.83750000026"/>
    <n v="1508786.9750000003"/>
    <n v="2287409.6250000005"/>
  </r>
  <r>
    <s v="None"/>
    <x v="33"/>
    <x v="200"/>
    <s v="TRC"/>
    <n v="0"/>
    <n v="0"/>
    <n v="0"/>
  </r>
  <r>
    <s v="None"/>
    <x v="33"/>
    <x v="201"/>
    <s v="TRC"/>
    <n v="0"/>
    <n v="0"/>
    <n v="0"/>
  </r>
  <r>
    <s v="None"/>
    <x v="33"/>
    <x v="202"/>
    <s v="TRC"/>
    <n v="978844.44444444426"/>
    <n v="1957688.8888888885"/>
    <n v="2936533.3333333326"/>
  </r>
  <r>
    <s v="None"/>
    <x v="33"/>
    <x v="203"/>
    <s v="TRC"/>
    <n v="232413.30502476997"/>
    <n v="464826.61004953994"/>
    <n v="697239.91507431003"/>
  </r>
  <r>
    <s v="None"/>
    <x v="33"/>
    <x v="204"/>
    <s v="TRC"/>
    <n v="0"/>
    <n v="0"/>
    <n v="0"/>
  </r>
  <r>
    <s v="None"/>
    <x v="33"/>
    <x v="205"/>
    <s v="TRC"/>
    <n v="0"/>
    <n v="0"/>
    <n v="0"/>
  </r>
  <r>
    <s v="None"/>
    <x v="33"/>
    <x v="206"/>
    <s v="TRC"/>
    <n v="1103515.9514376996"/>
    <n v="2207031.9028753997"/>
    <n v="3310547.8543130993"/>
  </r>
  <r>
    <s v="None"/>
    <x v="33"/>
    <x v="207"/>
    <s v="TRC"/>
    <n v="0"/>
    <n v="0"/>
    <n v="0"/>
  </r>
  <r>
    <s v="None"/>
    <x v="33"/>
    <x v="208"/>
    <s v="TRC"/>
    <n v="0"/>
    <n v="0"/>
    <n v="0"/>
  </r>
  <r>
    <s v="None"/>
    <x v="33"/>
    <x v="209"/>
    <s v="TRC"/>
    <n v="1567373.9041533547"/>
    <n v="3134747.8083067094"/>
    <n v="4702121.7124600634"/>
  </r>
  <r>
    <s v="None"/>
    <x v="33"/>
    <x v="210"/>
    <s v="TRC"/>
    <n v="0"/>
    <n v="0"/>
    <n v="0"/>
  </r>
  <r>
    <s v="None"/>
    <x v="33"/>
    <x v="211"/>
    <s v="TRC"/>
    <n v="52309.980830670931"/>
    <n v="104619.96166134186"/>
    <n v="156929.94249201278"/>
  </r>
  <r>
    <s v="None"/>
    <x v="33"/>
    <x v="212"/>
    <s v="TRC"/>
    <n v="0"/>
    <n v="0"/>
    <n v="0"/>
  </r>
  <r>
    <s v="None"/>
    <x v="33"/>
    <x v="213"/>
    <s v="TRC"/>
    <n v="0"/>
    <n v="0"/>
    <n v="0"/>
  </r>
  <r>
    <s v="None"/>
    <x v="33"/>
    <x v="214"/>
    <s v="TRC"/>
    <n v="0"/>
    <n v="0"/>
    <n v="0"/>
  </r>
  <r>
    <s v="None"/>
    <x v="33"/>
    <x v="215"/>
    <s v="TRC"/>
    <n v="0"/>
    <n v="0"/>
    <n v="0"/>
  </r>
  <r>
    <s v="None"/>
    <x v="33"/>
    <x v="216"/>
    <s v="TRC"/>
    <n v="0"/>
    <n v="0"/>
    <n v="0"/>
  </r>
  <r>
    <s v="None"/>
    <x v="33"/>
    <x v="217"/>
    <s v="TRC"/>
    <n v="0"/>
    <n v="0"/>
    <n v="0"/>
  </r>
  <r>
    <s v="None"/>
    <x v="33"/>
    <x v="218"/>
    <s v="TRC"/>
    <n v="0"/>
    <n v="0"/>
    <n v="0"/>
  </r>
  <r>
    <s v="None"/>
    <x v="33"/>
    <x v="219"/>
    <s v="TRC"/>
    <n v="0"/>
    <n v="0"/>
    <n v="0"/>
  </r>
  <r>
    <s v="None"/>
    <x v="33"/>
    <x v="220"/>
    <s v="TRC"/>
    <n v="0"/>
    <n v="0"/>
    <n v="0"/>
  </r>
  <r>
    <s v="None"/>
    <x v="33"/>
    <x v="221"/>
    <s v="TRC"/>
    <n v="0"/>
    <n v="0"/>
    <n v="0"/>
  </r>
  <r>
    <s v="None"/>
    <x v="33"/>
    <x v="222"/>
    <s v="TRC"/>
    <n v="0"/>
    <n v="0"/>
    <n v="0"/>
  </r>
  <r>
    <s v="None"/>
    <x v="33"/>
    <x v="223"/>
    <s v="TRC"/>
    <n v="0"/>
    <n v="0"/>
    <n v="0"/>
  </r>
  <r>
    <s v="None"/>
    <x v="33"/>
    <x v="224"/>
    <s v="TRC"/>
    <n v="0"/>
    <n v="0"/>
    <n v="0"/>
  </r>
  <r>
    <s v="None"/>
    <x v="33"/>
    <x v="225"/>
    <s v="TRC"/>
    <n v="0"/>
    <n v="0"/>
    <n v="0"/>
  </r>
  <r>
    <s v="None"/>
    <x v="33"/>
    <x v="226"/>
    <s v="TRC"/>
    <n v="0"/>
    <n v="0"/>
    <n v="0"/>
  </r>
  <r>
    <s v="None"/>
    <x v="33"/>
    <x v="227"/>
    <s v="TRC"/>
    <n v="0"/>
    <n v="0"/>
    <n v="0"/>
  </r>
  <r>
    <s v="None"/>
    <x v="33"/>
    <x v="228"/>
    <s v="TRC"/>
    <n v="0"/>
    <n v="0"/>
    <n v="0"/>
  </r>
  <r>
    <s v="None"/>
    <x v="33"/>
    <x v="229"/>
    <s v="TRC"/>
    <n v="0"/>
    <n v="0"/>
    <n v="0"/>
  </r>
  <r>
    <s v="None"/>
    <x v="33"/>
    <x v="230"/>
    <s v="TRC"/>
    <n v="0"/>
    <n v="0"/>
    <n v="0"/>
  </r>
  <r>
    <s v="None"/>
    <x v="33"/>
    <x v="231"/>
    <s v="TRC"/>
    <n v="0"/>
    <n v="0"/>
    <n v="0"/>
  </r>
  <r>
    <s v="None"/>
    <x v="33"/>
    <x v="232"/>
    <s v="TRC"/>
    <n v="0"/>
    <n v="0"/>
    <n v="0"/>
  </r>
  <r>
    <s v="None"/>
    <x v="33"/>
    <x v="233"/>
    <s v="TRC"/>
    <n v="0"/>
    <n v="0"/>
    <n v="0"/>
  </r>
  <r>
    <s v="None"/>
    <x v="33"/>
    <x v="234"/>
    <s v="TRC"/>
    <n v="0"/>
    <n v="0"/>
    <n v="0"/>
  </r>
  <r>
    <s v="None"/>
    <x v="33"/>
    <x v="235"/>
    <s v="TRC"/>
    <n v="0"/>
    <n v="0"/>
    <n v="0"/>
  </r>
  <r>
    <s v="None"/>
    <x v="33"/>
    <x v="236"/>
    <s v="TRC"/>
    <n v="141866.66666666666"/>
    <n v="283733.33333333337"/>
    <n v="425600.00000000012"/>
  </r>
  <r>
    <s v="None"/>
    <x v="33"/>
    <x v="237"/>
    <s v="TRC"/>
    <n v="0"/>
    <n v="0"/>
    <n v="0"/>
  </r>
  <r>
    <s v="None"/>
    <x v="33"/>
    <x v="238"/>
    <s v="TRC"/>
    <n v="0"/>
    <n v="0"/>
    <n v="0"/>
  </r>
  <r>
    <s v="None"/>
    <x v="33"/>
    <x v="239"/>
    <s v="TRC"/>
    <n v="0"/>
    <n v="0"/>
    <n v="0"/>
  </r>
  <r>
    <s v="None"/>
    <x v="33"/>
    <x v="240"/>
    <s v="TRC"/>
    <n v="0"/>
    <n v="0"/>
    <n v="0"/>
  </r>
  <r>
    <s v="None"/>
    <x v="33"/>
    <x v="241"/>
    <s v="TRC"/>
    <n v="0"/>
    <n v="0"/>
    <n v="0"/>
  </r>
  <r>
    <s v="None"/>
    <x v="33"/>
    <x v="242"/>
    <s v="TRC"/>
    <n v="0"/>
    <n v="0"/>
    <n v="0"/>
  </r>
  <r>
    <s v="None"/>
    <x v="33"/>
    <x v="243"/>
    <s v="TRC"/>
    <n v="0"/>
    <n v="0"/>
    <n v="0"/>
  </r>
  <r>
    <s v="None"/>
    <x v="33"/>
    <x v="244"/>
    <s v="TRC"/>
    <n v="0"/>
    <n v="0"/>
    <n v="0"/>
  </r>
  <r>
    <s v="None"/>
    <x v="33"/>
    <x v="245"/>
    <s v="TRC"/>
    <n v="0"/>
    <n v="0"/>
    <n v="0"/>
  </r>
  <r>
    <s v="None"/>
    <x v="33"/>
    <x v="246"/>
    <s v="TRC"/>
    <n v="0"/>
    <n v="0"/>
    <n v="0"/>
  </r>
  <r>
    <s v="None"/>
    <x v="33"/>
    <x v="247"/>
    <s v="TRC"/>
    <n v="0"/>
    <n v="0"/>
    <n v="0"/>
  </r>
  <r>
    <s v="None"/>
    <x v="33"/>
    <x v="248"/>
    <s v="TRC"/>
    <n v="0"/>
    <n v="0"/>
    <n v="0"/>
  </r>
  <r>
    <s v="None"/>
    <x v="33"/>
    <x v="249"/>
    <s v="TRC"/>
    <n v="0"/>
    <n v="0"/>
    <n v="0"/>
  </r>
  <r>
    <s v="None"/>
    <x v="33"/>
    <x v="250"/>
    <s v="TRC"/>
    <n v="0"/>
    <n v="0"/>
    <n v="0"/>
  </r>
  <r>
    <s v="None"/>
    <x v="33"/>
    <x v="251"/>
    <s v="TRC"/>
    <n v="0"/>
    <n v="0"/>
    <n v="0"/>
  </r>
  <r>
    <s v="None"/>
    <x v="33"/>
    <x v="252"/>
    <s v="TRC"/>
    <n v="0"/>
    <n v="0"/>
    <n v="0"/>
  </r>
  <r>
    <s v="None"/>
    <x v="33"/>
    <x v="253"/>
    <s v="TRC"/>
    <n v="0"/>
    <n v="0"/>
    <n v="0"/>
  </r>
  <r>
    <s v="None"/>
    <x v="33"/>
    <x v="254"/>
    <s v="TRC"/>
    <n v="0"/>
    <n v="0"/>
    <n v="0"/>
  </r>
  <r>
    <s v="None"/>
    <x v="33"/>
    <x v="255"/>
    <s v="TRC"/>
    <n v="0"/>
    <n v="0"/>
    <n v="0"/>
  </r>
  <r>
    <s v="None"/>
    <x v="33"/>
    <x v="256"/>
    <s v="TRC"/>
    <n v="0"/>
    <n v="0"/>
    <n v="0"/>
  </r>
  <r>
    <s v="None"/>
    <x v="33"/>
    <x v="257"/>
    <s v="TRC"/>
    <n v="0"/>
    <n v="0"/>
    <n v="0"/>
  </r>
  <r>
    <s v="None"/>
    <x v="33"/>
    <x v="258"/>
    <s v="TRC"/>
    <n v="0"/>
    <n v="0"/>
    <n v="0"/>
  </r>
  <r>
    <s v="None"/>
    <x v="33"/>
    <x v="259"/>
    <s v="TRC"/>
    <n v="0"/>
    <n v="0"/>
    <n v="0"/>
  </r>
  <r>
    <s v="None"/>
    <x v="33"/>
    <x v="260"/>
    <s v="TRC"/>
    <n v="276054.42785942496"/>
    <n v="552108.85571884993"/>
    <n v="828163.28357827477"/>
  </r>
  <r>
    <s v="None"/>
    <x v="33"/>
    <x v="261"/>
    <s v="TRC"/>
    <n v="1977991.2"/>
    <n v="3955982.4"/>
    <n v="5933973.6000000006"/>
  </r>
  <r>
    <s v="None"/>
    <x v="33"/>
    <x v="262"/>
    <s v="TRC"/>
    <n v="0"/>
    <n v="0"/>
    <n v="0"/>
  </r>
  <r>
    <s v="None"/>
    <x v="33"/>
    <x v="263"/>
    <s v="TRC"/>
    <n v="0"/>
    <n v="0"/>
    <n v="0"/>
  </r>
  <r>
    <s v="None"/>
    <x v="33"/>
    <x v="264"/>
    <s v="TRC"/>
    <n v="973162.44413205551"/>
    <n v="1998806.7632641101"/>
    <n v="3090441.3573961663"/>
  </r>
  <r>
    <s v="None"/>
    <x v="33"/>
    <x v="265"/>
    <s v="TRC"/>
    <n v="0"/>
    <n v="0"/>
    <n v="0"/>
  </r>
  <r>
    <s v="None"/>
    <x v="33"/>
    <x v="266"/>
    <s v="TRC"/>
    <n v="0"/>
    <n v="0"/>
    <n v="0"/>
  </r>
  <r>
    <s v="None"/>
    <x v="33"/>
    <x v="267"/>
    <s v="TRC"/>
    <n v="0"/>
    <n v="0"/>
    <n v="0"/>
  </r>
  <r>
    <s v="None"/>
    <x v="33"/>
    <x v="268"/>
    <s v="TRC"/>
    <n v="0"/>
    <n v="0"/>
    <n v="0"/>
  </r>
  <r>
    <s v="None"/>
    <x v="33"/>
    <x v="269"/>
    <s v="TRC"/>
    <n v="0"/>
    <n v="0"/>
    <n v="0"/>
  </r>
  <r>
    <s v="None"/>
    <x v="33"/>
    <x v="270"/>
    <s v="TRC"/>
    <n v="0"/>
    <n v="0"/>
    <n v="0"/>
  </r>
  <r>
    <s v="None"/>
    <x v="33"/>
    <x v="271"/>
    <s v="TRC"/>
    <n v="0"/>
    <n v="0"/>
    <n v="0"/>
  </r>
  <r>
    <s v="None"/>
    <x v="33"/>
    <x v="272"/>
    <s v="TRC"/>
    <n v="0"/>
    <n v="0"/>
    <n v="0"/>
  </r>
  <r>
    <s v="None"/>
    <x v="33"/>
    <x v="273"/>
    <s v="TRC"/>
    <n v="0"/>
    <n v="0"/>
    <n v="0"/>
  </r>
  <r>
    <s v="None"/>
    <x v="33"/>
    <x v="274"/>
    <s v="TRC"/>
    <n v="0"/>
    <n v="0"/>
    <n v="0"/>
  </r>
  <r>
    <s v="None"/>
    <x v="33"/>
    <x v="275"/>
    <s v="TRC"/>
    <n v="0"/>
    <n v="0"/>
    <n v="0"/>
  </r>
  <r>
    <s v="None"/>
    <x v="33"/>
    <x v="276"/>
    <s v="TRC"/>
    <n v="0"/>
    <n v="0"/>
    <n v="0"/>
  </r>
  <r>
    <s v="None"/>
    <x v="33"/>
    <x v="277"/>
    <s v="TRC"/>
    <n v="0"/>
    <n v="0"/>
    <n v="0"/>
  </r>
  <r>
    <s v="None"/>
    <x v="33"/>
    <x v="278"/>
    <s v="TRC"/>
    <n v="0"/>
    <n v="0"/>
    <n v="0"/>
  </r>
  <r>
    <s v="None"/>
    <x v="33"/>
    <x v="279"/>
    <s v="TRC"/>
    <n v="0"/>
    <n v="0"/>
    <n v="0"/>
  </r>
  <r>
    <s v="None"/>
    <x v="33"/>
    <x v="280"/>
    <s v="TRC"/>
    <n v="349040.75399361021"/>
    <n v="698081.50798722042"/>
    <n v="1047122.2619808307"/>
  </r>
  <r>
    <s v="None"/>
    <x v="33"/>
    <x v="281"/>
    <s v="TRC"/>
    <n v="0"/>
    <n v="0"/>
    <n v="0"/>
  </r>
  <r>
    <s v="None"/>
    <x v="33"/>
    <x v="282"/>
    <s v="TRC"/>
    <n v="899410.75015974452"/>
    <n v="1798821.500319489"/>
    <n v="2698232.2504792335"/>
  </r>
  <r>
    <s v="None"/>
    <x v="33"/>
    <x v="283"/>
    <s v="TRC"/>
    <n v="0"/>
    <n v="0"/>
    <n v="0"/>
  </r>
  <r>
    <s v="None"/>
    <x v="33"/>
    <x v="284"/>
    <s v="TRC"/>
    <n v="532.82192971246013"/>
    <n v="1065.6438594249203"/>
    <n v="1598.4657891373804"/>
  </r>
  <r>
    <s v="None"/>
    <x v="33"/>
    <x v="285"/>
    <s v="TRC"/>
    <n v="24682.192332268372"/>
    <n v="49364.384664536745"/>
    <n v="74046.576996805117"/>
  </r>
  <r>
    <s v="None"/>
    <x v="33"/>
    <x v="286"/>
    <s v="TRC"/>
    <n v="1091194.7820129253"/>
    <n v="2182389.5640258505"/>
    <n v="3273584.3460387755"/>
  </r>
  <r>
    <s v="None"/>
    <x v="33"/>
    <x v="287"/>
    <s v="TRC"/>
    <n v="0"/>
    <n v="0"/>
    <n v="0"/>
  </r>
  <r>
    <s v="None"/>
    <x v="33"/>
    <x v="288"/>
    <s v="TRC"/>
    <n v="0"/>
    <n v="0"/>
    <n v="0"/>
  </r>
  <r>
    <s v="None"/>
    <x v="33"/>
    <x v="289"/>
    <s v="TRC"/>
    <n v="0"/>
    <n v="0"/>
    <n v="0"/>
  </r>
  <r>
    <s v="None"/>
    <x v="33"/>
    <x v="290"/>
    <s v="TRC"/>
    <n v="5689363.5832737023"/>
    <n v="9891433.4915474113"/>
    <n v="13138840.14982111"/>
  </r>
  <r>
    <s v="None"/>
    <x v="33"/>
    <x v="291"/>
    <s v="TRC"/>
    <n v="0"/>
    <n v="0"/>
    <n v="0"/>
  </r>
  <r>
    <s v="None"/>
    <x v="33"/>
    <x v="292"/>
    <s v="TRC"/>
    <n v="39264.711111111108"/>
    <n v="78529.422222222216"/>
    <n v="117794.13333333333"/>
  </r>
  <r>
    <s v="None"/>
    <x v="33"/>
    <x v="293"/>
    <s v="TRC"/>
    <n v="631382.06450308359"/>
    <n v="1262764.1290061672"/>
    <n v="1894146.1935092509"/>
  </r>
  <r>
    <s v="None"/>
    <x v="33"/>
    <x v="294"/>
    <s v="TRC"/>
    <n v="0"/>
    <n v="0"/>
    <n v="0"/>
  </r>
  <r>
    <s v="None"/>
    <x v="34"/>
    <x v="0"/>
    <s v="TRC"/>
    <n v="0"/>
    <n v="0"/>
    <n v="0"/>
  </r>
  <r>
    <s v="None"/>
    <x v="34"/>
    <x v="1"/>
    <s v="TRC"/>
    <n v="0"/>
    <n v="0"/>
    <n v="0"/>
  </r>
  <r>
    <s v="None"/>
    <x v="34"/>
    <x v="2"/>
    <s v="TRC"/>
    <n v="0"/>
    <n v="0"/>
    <n v="0"/>
  </r>
  <r>
    <s v="None"/>
    <x v="34"/>
    <x v="3"/>
    <s v="TRC"/>
    <n v="0.77898571560000007"/>
    <n v="0.96977388375000007"/>
    <n v="1.1312709223500002"/>
  </r>
  <r>
    <s v="None"/>
    <x v="34"/>
    <x v="4"/>
    <s v="TRC"/>
    <n v="24.865224041952001"/>
    <n v="30.955182369299997"/>
    <n v="36.110167841412"/>
  </r>
  <r>
    <s v="None"/>
    <x v="34"/>
    <x v="5"/>
    <s v="TRC"/>
    <n v="0"/>
    <n v="0"/>
    <n v="0"/>
  </r>
  <r>
    <s v="None"/>
    <x v="34"/>
    <x v="6"/>
    <s v="TRC"/>
    <n v="0"/>
    <n v="0"/>
    <n v="0"/>
  </r>
  <r>
    <s v="None"/>
    <x v="34"/>
    <x v="7"/>
    <s v="TRC"/>
    <n v="0"/>
    <n v="0"/>
    <n v="0"/>
  </r>
  <r>
    <s v="None"/>
    <x v="34"/>
    <x v="8"/>
    <s v="TRC"/>
    <n v="0"/>
    <n v="0"/>
    <n v="0"/>
  </r>
  <r>
    <s v="None"/>
    <x v="34"/>
    <x v="9"/>
    <s v="TRC"/>
    <n v="0"/>
    <n v="0"/>
    <n v="0"/>
  </r>
  <r>
    <s v="None"/>
    <x v="34"/>
    <x v="10"/>
    <s v="TRC"/>
    <n v="0"/>
    <n v="0"/>
    <n v="0"/>
  </r>
  <r>
    <s v="None"/>
    <x v="34"/>
    <x v="11"/>
    <s v="TRC"/>
    <n v="0"/>
    <n v="0"/>
    <n v="0"/>
  </r>
  <r>
    <s v="None"/>
    <x v="34"/>
    <x v="12"/>
    <s v="TRC"/>
    <n v="0"/>
    <n v="0"/>
    <n v="0"/>
  </r>
  <r>
    <s v="None"/>
    <x v="34"/>
    <x v="13"/>
    <s v="TRC"/>
    <n v="0"/>
    <n v="0"/>
    <n v="0"/>
  </r>
  <r>
    <s v="None"/>
    <x v="34"/>
    <x v="14"/>
    <s v="TRC"/>
    <n v="0"/>
    <n v="0"/>
    <n v="0"/>
  </r>
  <r>
    <s v="None"/>
    <x v="34"/>
    <x v="15"/>
    <s v="TRC"/>
    <n v="0.85973423490000156"/>
    <n v="1.131270922349997"/>
    <n v="1.3735164802499966"/>
  </r>
  <r>
    <s v="None"/>
    <x v="34"/>
    <x v="16"/>
    <s v="TRC"/>
    <n v="14.598287308601993"/>
    <n v="19.20898026150299"/>
    <n v="23.32230983464499"/>
  </r>
  <r>
    <s v="None"/>
    <x v="34"/>
    <x v="17"/>
    <s v="TRC"/>
    <n v="0"/>
    <n v="0"/>
    <n v="0"/>
  </r>
  <r>
    <s v="None"/>
    <x v="34"/>
    <x v="18"/>
    <s v="TRC"/>
    <n v="0"/>
    <n v="0"/>
    <n v="0"/>
  </r>
  <r>
    <s v="None"/>
    <x v="34"/>
    <x v="19"/>
    <s v="TRC"/>
    <n v="0"/>
    <n v="0"/>
    <n v="0"/>
  </r>
  <r>
    <s v="None"/>
    <x v="34"/>
    <x v="20"/>
    <s v="TRC"/>
    <n v="0"/>
    <n v="0"/>
    <n v="0"/>
  </r>
  <r>
    <s v="None"/>
    <x v="34"/>
    <x v="21"/>
    <s v="TRC"/>
    <n v="0.86448414779999982"/>
    <n v="1.1407707481499998"/>
    <n v="1.3877662189499997"/>
  </r>
  <r>
    <s v="None"/>
    <x v="34"/>
    <x v="22"/>
    <s v="TRC"/>
    <n v="48.307374179063991"/>
    <n v="63.746269406621991"/>
    <n v="77.548376314925974"/>
  </r>
  <r>
    <s v="None"/>
    <x v="34"/>
    <x v="23"/>
    <s v="TRC"/>
    <n v="0"/>
    <n v="0"/>
    <n v="0"/>
  </r>
  <r>
    <s v="None"/>
    <x v="34"/>
    <x v="24"/>
    <s v="TRC"/>
    <n v="0"/>
    <n v="0"/>
    <n v="0"/>
  </r>
  <r>
    <s v="None"/>
    <x v="34"/>
    <x v="25"/>
    <s v="TRC"/>
    <n v="0"/>
    <n v="0"/>
    <n v="0"/>
  </r>
  <r>
    <s v="None"/>
    <x v="34"/>
    <x v="26"/>
    <s v="TRC"/>
    <n v="1211.7472605638079"/>
    <n v="1381.0056528195637"/>
    <n v="1824.8177528496333"/>
  </r>
  <r>
    <s v="None"/>
    <x v="34"/>
    <x v="27"/>
    <s v="TRC"/>
    <n v="0"/>
    <n v="0"/>
    <n v="0"/>
  </r>
  <r>
    <s v="None"/>
    <x v="34"/>
    <x v="28"/>
    <s v="TRC"/>
    <n v="0"/>
    <n v="0"/>
    <n v="0"/>
  </r>
  <r>
    <s v="None"/>
    <x v="34"/>
    <x v="29"/>
    <s v="TRC"/>
    <n v="0"/>
    <n v="0"/>
    <n v="0"/>
  </r>
  <r>
    <s v="None"/>
    <x v="34"/>
    <x v="30"/>
    <s v="TRC"/>
    <n v="337.13493728489527"/>
    <n v="674.26987456979055"/>
    <n v="1011.4048118546857"/>
  </r>
  <r>
    <s v="None"/>
    <x v="34"/>
    <x v="31"/>
    <s v="TRC"/>
    <n v="3.1780617678381256"/>
    <n v="6.3561235356762511"/>
    <n v="9.5341853035143753"/>
  </r>
  <r>
    <s v="None"/>
    <x v="34"/>
    <x v="32"/>
    <s v="TRC"/>
    <n v="0"/>
    <n v="0"/>
    <n v="0"/>
  </r>
  <r>
    <s v="None"/>
    <x v="34"/>
    <x v="33"/>
    <s v="TRC"/>
    <n v="0"/>
    <n v="0"/>
    <n v="0"/>
  </r>
  <r>
    <s v="None"/>
    <x v="34"/>
    <x v="34"/>
    <s v="TRC"/>
    <n v="0"/>
    <n v="0"/>
    <n v="0"/>
  </r>
  <r>
    <s v="None"/>
    <x v="34"/>
    <x v="35"/>
    <s v="TRC"/>
    <n v="0"/>
    <n v="0"/>
    <n v="0"/>
  </r>
  <r>
    <s v="None"/>
    <x v="34"/>
    <x v="36"/>
    <s v="TRC"/>
    <n v="0"/>
    <n v="0"/>
    <n v="0"/>
  </r>
  <r>
    <s v="None"/>
    <x v="34"/>
    <x v="37"/>
    <s v="TRC"/>
    <n v="0"/>
    <n v="0"/>
    <n v="0"/>
  </r>
  <r>
    <s v="None"/>
    <x v="34"/>
    <x v="38"/>
    <s v="TRC"/>
    <n v="0"/>
    <n v="0"/>
    <n v="0"/>
  </r>
  <r>
    <s v="None"/>
    <x v="34"/>
    <x v="39"/>
    <s v="TRC"/>
    <n v="0"/>
    <n v="0"/>
    <n v="0"/>
  </r>
  <r>
    <s v="None"/>
    <x v="34"/>
    <x v="40"/>
    <s v="TRC"/>
    <n v="103.64297096643425"/>
    <n v="237.41857943286792"/>
    <n v="450.44972164930198"/>
  </r>
  <r>
    <s v="None"/>
    <x v="34"/>
    <x v="41"/>
    <s v="TRC"/>
    <n v="0"/>
    <n v="0"/>
    <n v="0"/>
  </r>
  <r>
    <s v="None"/>
    <x v="34"/>
    <x v="42"/>
    <s v="TRC"/>
    <n v="429.50543130990422"/>
    <n v="859.01086261980845"/>
    <n v="1288.5162939297124"/>
  </r>
  <r>
    <s v="None"/>
    <x v="34"/>
    <x v="43"/>
    <s v="TRC"/>
    <n v="255.07007439128603"/>
    <n v="714.99678823868123"/>
    <n v="1079.943327472789"/>
  </r>
  <r>
    <s v="None"/>
    <x v="34"/>
    <x v="44"/>
    <s v="TRC"/>
    <n v="10486.999209471043"/>
    <n v="21366.734873323479"/>
    <n v="31999.477603321517"/>
  </r>
  <r>
    <s v="None"/>
    <x v="34"/>
    <x v="45"/>
    <s v="TRC"/>
    <n v="0"/>
    <n v="0"/>
    <n v="0"/>
  </r>
  <r>
    <s v="None"/>
    <x v="34"/>
    <x v="46"/>
    <s v="TRC"/>
    <n v="178.82429457331523"/>
    <n v="373.64601803250935"/>
    <n v="587.32978623433792"/>
  </r>
  <r>
    <s v="None"/>
    <x v="34"/>
    <x v="47"/>
    <s v="TRC"/>
    <n v="0"/>
    <n v="0"/>
    <n v="0"/>
  </r>
  <r>
    <s v="None"/>
    <x v="34"/>
    <x v="48"/>
    <s v="TRC"/>
    <n v="0"/>
    <n v="0"/>
    <n v="0"/>
  </r>
  <r>
    <s v="None"/>
    <x v="34"/>
    <x v="49"/>
    <s v="TRC"/>
    <n v="2.4366347177848775"/>
    <n v="4.873269435569755"/>
    <n v="5.0478949236776716"/>
  </r>
  <r>
    <s v="None"/>
    <x v="34"/>
    <x v="50"/>
    <s v="TRC"/>
    <n v="3.0261666666666658"/>
    <n v="6.0523333333333342"/>
    <n v="9.0785000000000018"/>
  </r>
  <r>
    <s v="None"/>
    <x v="34"/>
    <x v="51"/>
    <s v="TRC"/>
    <n v="60.925333333333327"/>
    <n v="121.85066666666665"/>
    <n v="182.77600000000001"/>
  </r>
  <r>
    <s v="None"/>
    <x v="34"/>
    <x v="52"/>
    <s v="TRC"/>
    <n v="24.566666666666666"/>
    <n v="49.133333333333333"/>
    <n v="73.7"/>
  </r>
  <r>
    <s v="None"/>
    <x v="34"/>
    <x v="53"/>
    <s v="TRC"/>
    <n v="50.945817902222224"/>
    <n v="101.89163580444445"/>
    <n v="152.83745370666665"/>
  </r>
  <r>
    <s v="None"/>
    <x v="34"/>
    <x v="54"/>
    <s v="TRC"/>
    <n v="0"/>
    <n v="0"/>
    <n v="0"/>
  </r>
  <r>
    <s v="None"/>
    <x v="34"/>
    <x v="55"/>
    <s v="TRC"/>
    <n v="0"/>
    <n v="0"/>
    <n v="0"/>
  </r>
  <r>
    <s v="None"/>
    <x v="34"/>
    <x v="56"/>
    <s v="TRC"/>
    <n v="0"/>
    <n v="0"/>
    <n v="0"/>
  </r>
  <r>
    <s v="None"/>
    <x v="34"/>
    <x v="57"/>
    <s v="TRC"/>
    <n v="0"/>
    <n v="0"/>
    <n v="0"/>
  </r>
  <r>
    <s v="None"/>
    <x v="34"/>
    <x v="58"/>
    <s v="TRC"/>
    <n v="0"/>
    <n v="0"/>
    <n v="0"/>
  </r>
  <r>
    <s v="None"/>
    <x v="34"/>
    <x v="59"/>
    <s v="TRC"/>
    <n v="0"/>
    <n v="0"/>
    <n v="0"/>
  </r>
  <r>
    <s v="None"/>
    <x v="34"/>
    <x v="60"/>
    <s v="TRC"/>
    <n v="0"/>
    <n v="0"/>
    <n v="0"/>
  </r>
  <r>
    <s v="None"/>
    <x v="34"/>
    <x v="61"/>
    <s v="TRC"/>
    <n v="0"/>
    <n v="0"/>
    <n v="0"/>
  </r>
  <r>
    <s v="None"/>
    <x v="34"/>
    <x v="62"/>
    <s v="TRC"/>
    <n v="0"/>
    <n v="0"/>
    <n v="0"/>
  </r>
  <r>
    <s v="None"/>
    <x v="34"/>
    <x v="63"/>
    <s v="TRC"/>
    <n v="0"/>
    <n v="0"/>
    <n v="0"/>
  </r>
  <r>
    <s v="None"/>
    <x v="34"/>
    <x v="64"/>
    <s v="TRC"/>
    <n v="0"/>
    <n v="0"/>
    <n v="0"/>
  </r>
  <r>
    <s v="None"/>
    <x v="34"/>
    <x v="65"/>
    <s v="TRC"/>
    <n v="0"/>
    <n v="0"/>
    <n v="0"/>
  </r>
  <r>
    <s v="None"/>
    <x v="34"/>
    <x v="66"/>
    <s v="TRC"/>
    <n v="0"/>
    <n v="0"/>
    <n v="0"/>
  </r>
  <r>
    <s v="None"/>
    <x v="34"/>
    <x v="67"/>
    <s v="TRC"/>
    <n v="0"/>
    <n v="0"/>
    <n v="0"/>
  </r>
  <r>
    <s v="None"/>
    <x v="34"/>
    <x v="68"/>
    <s v="TRC"/>
    <n v="0"/>
    <n v="0"/>
    <n v="0"/>
  </r>
  <r>
    <s v="None"/>
    <x v="34"/>
    <x v="69"/>
    <s v="TRC"/>
    <n v="0"/>
    <n v="0"/>
    <n v="0"/>
  </r>
  <r>
    <s v="None"/>
    <x v="34"/>
    <x v="70"/>
    <s v="TRC"/>
    <n v="0"/>
    <n v="0"/>
    <n v="0"/>
  </r>
  <r>
    <s v="None"/>
    <x v="34"/>
    <x v="71"/>
    <s v="TRC"/>
    <n v="0"/>
    <n v="0"/>
    <n v="0"/>
  </r>
  <r>
    <s v="None"/>
    <x v="34"/>
    <x v="72"/>
    <s v="TRC"/>
    <n v="0"/>
    <n v="0"/>
    <n v="0"/>
  </r>
  <r>
    <s v="None"/>
    <x v="34"/>
    <x v="73"/>
    <s v="TRC"/>
    <n v="0"/>
    <n v="0"/>
    <n v="0"/>
  </r>
  <r>
    <s v="None"/>
    <x v="34"/>
    <x v="74"/>
    <s v="TRC"/>
    <n v="0"/>
    <n v="0"/>
    <n v="0"/>
  </r>
  <r>
    <s v="None"/>
    <x v="34"/>
    <x v="75"/>
    <s v="TRC"/>
    <n v="0"/>
    <n v="0"/>
    <n v="0"/>
  </r>
  <r>
    <s v="None"/>
    <x v="34"/>
    <x v="76"/>
    <s v="TRC"/>
    <n v="0"/>
    <n v="0"/>
    <n v="0"/>
  </r>
  <r>
    <s v="None"/>
    <x v="34"/>
    <x v="77"/>
    <s v="TRC"/>
    <n v="153.86581469648561"/>
    <n v="307.73162939297123"/>
    <n v="461.59744408945687"/>
  </r>
  <r>
    <s v="None"/>
    <x v="34"/>
    <x v="78"/>
    <s v="TRC"/>
    <n v="0"/>
    <n v="0"/>
    <n v="0"/>
  </r>
  <r>
    <s v="None"/>
    <x v="34"/>
    <x v="79"/>
    <s v="TRC"/>
    <n v="0"/>
    <n v="0"/>
    <n v="0"/>
  </r>
  <r>
    <s v="None"/>
    <x v="34"/>
    <x v="80"/>
    <s v="TRC"/>
    <n v="0"/>
    <n v="0"/>
    <n v="0"/>
  </r>
  <r>
    <s v="None"/>
    <x v="34"/>
    <x v="81"/>
    <s v="TRC"/>
    <n v="0"/>
    <n v="0"/>
    <n v="0"/>
  </r>
  <r>
    <s v="None"/>
    <x v="34"/>
    <x v="82"/>
    <s v="TRC"/>
    <n v="0.7143769968051118"/>
    <n v="1.4287539936102236"/>
    <n v="2.1431309904153357"/>
  </r>
  <r>
    <s v="None"/>
    <x v="34"/>
    <x v="83"/>
    <s v="TRC"/>
    <n v="0"/>
    <n v="0"/>
    <n v="0"/>
  </r>
  <r>
    <s v="None"/>
    <x v="34"/>
    <x v="84"/>
    <s v="TRC"/>
    <n v="0"/>
    <n v="0"/>
    <n v="0"/>
  </r>
  <r>
    <s v="None"/>
    <x v="34"/>
    <x v="85"/>
    <s v="TRC"/>
    <n v="0"/>
    <n v="0"/>
    <n v="0"/>
  </r>
  <r>
    <s v="None"/>
    <x v="34"/>
    <x v="86"/>
    <s v="TRC"/>
    <n v="1781.3506631813343"/>
    <n v="3562.7013263626686"/>
    <n v="5344.051989544002"/>
  </r>
  <r>
    <s v="None"/>
    <x v="34"/>
    <x v="87"/>
    <s v="TRC"/>
    <n v="0"/>
    <n v="0"/>
    <n v="0"/>
  </r>
  <r>
    <s v="None"/>
    <x v="34"/>
    <x v="88"/>
    <s v="TRC"/>
    <n v="214.57287249491722"/>
    <n v="429.14574498983444"/>
    <n v="643.7186174847518"/>
  </r>
  <r>
    <s v="None"/>
    <x v="34"/>
    <x v="89"/>
    <s v="TRC"/>
    <n v="0"/>
    <n v="0"/>
    <n v="0"/>
  </r>
  <r>
    <s v="None"/>
    <x v="34"/>
    <x v="90"/>
    <s v="TRC"/>
    <n v="0.98533802108626201"/>
    <n v="1.970676042172524"/>
    <n v="2.9560140632587864"/>
  </r>
  <r>
    <s v="None"/>
    <x v="34"/>
    <x v="91"/>
    <s v="TRC"/>
    <n v="0"/>
    <n v="0"/>
    <n v="0"/>
  </r>
  <r>
    <s v="None"/>
    <x v="34"/>
    <x v="92"/>
    <s v="TRC"/>
    <n v="87.092413333333354"/>
    <n v="0"/>
    <n v="0"/>
  </r>
  <r>
    <s v="None"/>
    <x v="34"/>
    <x v="93"/>
    <s v="TRC"/>
    <n v="21.451333333333338"/>
    <n v="42.902666666666676"/>
    <n v="64.354000000000013"/>
  </r>
  <r>
    <s v="None"/>
    <x v="34"/>
    <x v="94"/>
    <s v="TRC"/>
    <n v="0"/>
    <n v="0"/>
    <n v="0"/>
  </r>
  <r>
    <s v="None"/>
    <x v="34"/>
    <x v="95"/>
    <s v="TRC"/>
    <n v="0"/>
    <n v="0"/>
    <n v="0"/>
  </r>
  <r>
    <s v="None"/>
    <x v="34"/>
    <x v="96"/>
    <s v="TRC"/>
    <n v="0"/>
    <n v="0"/>
    <n v="0"/>
  </r>
  <r>
    <s v="None"/>
    <x v="34"/>
    <x v="97"/>
    <s v="TRC"/>
    <n v="0"/>
    <n v="0"/>
    <n v="0"/>
  </r>
  <r>
    <s v="None"/>
    <x v="34"/>
    <x v="98"/>
    <s v="TRC"/>
    <n v="0"/>
    <n v="0"/>
    <n v="0"/>
  </r>
  <r>
    <s v="None"/>
    <x v="34"/>
    <x v="99"/>
    <s v="TRC"/>
    <n v="0"/>
    <n v="0"/>
    <n v="0"/>
  </r>
  <r>
    <s v="None"/>
    <x v="34"/>
    <x v="100"/>
    <s v="TRC"/>
    <n v="0"/>
    <n v="0"/>
    <n v="0"/>
  </r>
  <r>
    <s v="None"/>
    <x v="34"/>
    <x v="101"/>
    <s v="TRC"/>
    <n v="0"/>
    <n v="0"/>
    <n v="0"/>
  </r>
  <r>
    <s v="None"/>
    <x v="34"/>
    <x v="102"/>
    <s v="TRC"/>
    <n v="0"/>
    <n v="0"/>
    <n v="0"/>
  </r>
  <r>
    <s v="None"/>
    <x v="34"/>
    <x v="103"/>
    <s v="TRC"/>
    <n v="0"/>
    <n v="0"/>
    <n v="0"/>
  </r>
  <r>
    <s v="None"/>
    <x v="34"/>
    <x v="104"/>
    <s v="TRC"/>
    <n v="92.530411001748561"/>
    <n v="185.06082200349712"/>
    <n v="277.59123300524567"/>
  </r>
  <r>
    <s v="None"/>
    <x v="34"/>
    <x v="105"/>
    <s v="TRC"/>
    <n v="102.30244941427048"/>
    <n v="204.60489882854102"/>
    <n v="306.90734824281151"/>
  </r>
  <r>
    <s v="None"/>
    <x v="34"/>
    <x v="106"/>
    <s v="TRC"/>
    <n v="0"/>
    <n v="0"/>
    <n v="0"/>
  </r>
  <r>
    <s v="None"/>
    <x v="34"/>
    <x v="107"/>
    <s v="TRC"/>
    <n v="0"/>
    <n v="0"/>
    <n v="0"/>
  </r>
  <r>
    <s v="None"/>
    <x v="34"/>
    <x v="108"/>
    <s v="TRC"/>
    <n v="0"/>
    <n v="0"/>
    <n v="0"/>
  </r>
  <r>
    <s v="None"/>
    <x v="34"/>
    <x v="109"/>
    <s v="TRC"/>
    <n v="2"/>
    <n v="4"/>
    <n v="6"/>
  </r>
  <r>
    <s v="None"/>
    <x v="34"/>
    <x v="110"/>
    <s v="TRC"/>
    <n v="0"/>
    <n v="0"/>
    <n v="0"/>
  </r>
  <r>
    <s v="None"/>
    <x v="34"/>
    <x v="111"/>
    <s v="TRC"/>
    <n v="0"/>
    <n v="0"/>
    <n v="0"/>
  </r>
  <r>
    <s v="None"/>
    <x v="34"/>
    <x v="112"/>
    <s v="TRC"/>
    <n v="0"/>
    <n v="0"/>
    <n v="0"/>
  </r>
  <r>
    <s v="None"/>
    <x v="34"/>
    <x v="113"/>
    <s v="TRC"/>
    <n v="0"/>
    <n v="0"/>
    <n v="0"/>
  </r>
  <r>
    <s v="None"/>
    <x v="34"/>
    <x v="114"/>
    <s v="TRC"/>
    <n v="0"/>
    <n v="0"/>
    <n v="0"/>
  </r>
  <r>
    <s v="None"/>
    <x v="34"/>
    <x v="115"/>
    <s v="TRC"/>
    <n v="0"/>
    <n v="0"/>
    <n v="0"/>
  </r>
  <r>
    <s v="None"/>
    <x v="34"/>
    <x v="116"/>
    <s v="TRC"/>
    <n v="0"/>
    <n v="0"/>
    <n v="0"/>
  </r>
  <r>
    <s v="None"/>
    <x v="34"/>
    <x v="117"/>
    <s v="TRC"/>
    <n v="0"/>
    <n v="0"/>
    <n v="0"/>
  </r>
  <r>
    <s v="None"/>
    <x v="34"/>
    <x v="118"/>
    <s v="TRC"/>
    <n v="0"/>
    <n v="0"/>
    <n v="0"/>
  </r>
  <r>
    <s v="None"/>
    <x v="34"/>
    <x v="119"/>
    <s v="TRC"/>
    <n v="0"/>
    <n v="0"/>
    <n v="0"/>
  </r>
  <r>
    <s v="None"/>
    <x v="34"/>
    <x v="120"/>
    <s v="TRC"/>
    <n v="0"/>
    <n v="0"/>
    <n v="0"/>
  </r>
  <r>
    <s v="None"/>
    <x v="34"/>
    <x v="121"/>
    <s v="TRC"/>
    <n v="0"/>
    <n v="0"/>
    <n v="0"/>
  </r>
  <r>
    <s v="None"/>
    <x v="34"/>
    <x v="122"/>
    <s v="TRC"/>
    <n v="0"/>
    <n v="0"/>
    <n v="0"/>
  </r>
  <r>
    <s v="None"/>
    <x v="34"/>
    <x v="123"/>
    <s v="TRC"/>
    <n v="6.1518104035555554"/>
    <n v="12.303620807111111"/>
    <n v="18.455431210666667"/>
  </r>
  <r>
    <s v="None"/>
    <x v="34"/>
    <x v="124"/>
    <s v="TRC"/>
    <n v="81.326933535004443"/>
    <n v="162.65386707000889"/>
    <n v="243.98080060501331"/>
  </r>
  <r>
    <s v="None"/>
    <x v="34"/>
    <x v="125"/>
    <s v="TRC"/>
    <n v="0"/>
    <n v="0"/>
    <n v="0"/>
  </r>
  <r>
    <s v="None"/>
    <x v="34"/>
    <x v="126"/>
    <s v="TRC"/>
    <n v="0"/>
    <n v="0"/>
    <n v="0"/>
  </r>
  <r>
    <s v="None"/>
    <x v="34"/>
    <x v="127"/>
    <s v="TRC"/>
    <n v="0"/>
    <n v="0"/>
    <n v="0"/>
  </r>
  <r>
    <s v="None"/>
    <x v="34"/>
    <x v="128"/>
    <s v="TRC"/>
    <n v="0"/>
    <n v="0"/>
    <n v="0"/>
  </r>
  <r>
    <s v="None"/>
    <x v="34"/>
    <x v="129"/>
    <s v="TRC"/>
    <n v="0"/>
    <n v="0"/>
    <n v="0"/>
  </r>
  <r>
    <s v="None"/>
    <x v="34"/>
    <x v="130"/>
    <s v="TRC"/>
    <n v="0"/>
    <n v="0"/>
    <n v="0"/>
  </r>
  <r>
    <s v="None"/>
    <x v="34"/>
    <x v="131"/>
    <s v="TRC"/>
    <n v="487.77568205964332"/>
    <n v="975.55136411928663"/>
    <n v="1463.32704617893"/>
  </r>
  <r>
    <s v="None"/>
    <x v="34"/>
    <x v="132"/>
    <s v="TRC"/>
    <n v="150.59762899999993"/>
    <n v="301.19525799999985"/>
    <n v="332.95194000273312"/>
  </r>
  <r>
    <s v="None"/>
    <x v="34"/>
    <x v="133"/>
    <s v="TRC"/>
    <n v="462.11981120066656"/>
    <n v="924.23962240133312"/>
    <n v="993.04166004853312"/>
  </r>
  <r>
    <s v="None"/>
    <x v="34"/>
    <x v="134"/>
    <s v="TRC"/>
    <n v="848.6036357030398"/>
    <n v="1697.2072714060796"/>
    <n v="1774.0151917178875"/>
  </r>
  <r>
    <s v="None"/>
    <x v="34"/>
    <x v="135"/>
    <s v="TRC"/>
    <n v="536.89129166023667"/>
    <n v="1073.7825833204736"/>
    <n v="1126.0905329124862"/>
  </r>
  <r>
    <s v="None"/>
    <x v="34"/>
    <x v="136"/>
    <s v="TRC"/>
    <n v="155.98744753920008"/>
    <n v="311.97489507840004"/>
    <n v="322.67205282808897"/>
  </r>
  <r>
    <s v="None"/>
    <x v="34"/>
    <x v="137"/>
    <s v="TRC"/>
    <n v="0.31711835999999999"/>
    <n v="0.63423671999999998"/>
    <n v="0.95135507999999991"/>
  </r>
  <r>
    <s v="None"/>
    <x v="34"/>
    <x v="138"/>
    <s v="TRC"/>
    <n v="54.119419317599991"/>
    <n v="108.23883863519998"/>
    <n v="162.35825795279999"/>
  </r>
  <r>
    <s v="None"/>
    <x v="34"/>
    <x v="139"/>
    <s v="TRC"/>
    <n v="0"/>
    <n v="0"/>
    <n v="0"/>
  </r>
  <r>
    <s v="None"/>
    <x v="34"/>
    <x v="140"/>
    <s v="TRC"/>
    <n v="0"/>
    <n v="0"/>
    <n v="0"/>
  </r>
  <r>
    <s v="None"/>
    <x v="34"/>
    <x v="141"/>
    <s v="TRC"/>
    <n v="0"/>
    <n v="0"/>
    <n v="0"/>
  </r>
  <r>
    <s v="None"/>
    <x v="34"/>
    <x v="142"/>
    <s v="TRC"/>
    <n v="0"/>
    <n v="0"/>
    <n v="0"/>
  </r>
  <r>
    <s v="None"/>
    <x v="34"/>
    <x v="143"/>
    <s v="TRC"/>
    <n v="0"/>
    <n v="0"/>
    <n v="0"/>
  </r>
  <r>
    <s v="None"/>
    <x v="34"/>
    <x v="144"/>
    <s v="TRC"/>
    <n v="0"/>
    <n v="0"/>
    <n v="0"/>
  </r>
  <r>
    <s v="None"/>
    <x v="34"/>
    <x v="145"/>
    <s v="TRC"/>
    <n v="0"/>
    <n v="0"/>
    <n v="0"/>
  </r>
  <r>
    <s v="None"/>
    <x v="34"/>
    <x v="146"/>
    <s v="TRC"/>
    <n v="0"/>
    <n v="0"/>
    <n v="0"/>
  </r>
  <r>
    <s v="None"/>
    <x v="34"/>
    <x v="147"/>
    <s v="TRC"/>
    <n v="0"/>
    <n v="0"/>
    <n v="0"/>
  </r>
  <r>
    <s v="None"/>
    <x v="34"/>
    <x v="148"/>
    <s v="TRC"/>
    <n v="0"/>
    <n v="0"/>
    <n v="0"/>
  </r>
  <r>
    <s v="None"/>
    <x v="34"/>
    <x v="149"/>
    <s v="TRC"/>
    <n v="0"/>
    <n v="0"/>
    <n v="0"/>
  </r>
  <r>
    <s v="None"/>
    <x v="34"/>
    <x v="150"/>
    <s v="TRC"/>
    <n v="0"/>
    <n v="0"/>
    <n v="0"/>
  </r>
  <r>
    <s v="None"/>
    <x v="34"/>
    <x v="151"/>
    <s v="TRC"/>
    <n v="0"/>
    <n v="0"/>
    <n v="0"/>
  </r>
  <r>
    <s v="None"/>
    <x v="34"/>
    <x v="152"/>
    <s v="TRC"/>
    <n v="0"/>
    <n v="0"/>
    <n v="0"/>
  </r>
  <r>
    <s v="None"/>
    <x v="34"/>
    <x v="153"/>
    <s v="TRC"/>
    <n v="0"/>
    <n v="0"/>
    <n v="0"/>
  </r>
  <r>
    <s v="None"/>
    <x v="34"/>
    <x v="154"/>
    <s v="TRC"/>
    <n v="0"/>
    <n v="0"/>
    <n v="0"/>
  </r>
  <r>
    <s v="None"/>
    <x v="34"/>
    <x v="155"/>
    <s v="TRC"/>
    <n v="0"/>
    <n v="0"/>
    <n v="0"/>
  </r>
  <r>
    <s v="None"/>
    <x v="34"/>
    <x v="156"/>
    <s v="TRC"/>
    <n v="0"/>
    <n v="0"/>
    <n v="0"/>
  </r>
  <r>
    <s v="None"/>
    <x v="34"/>
    <x v="157"/>
    <s v="TRC"/>
    <n v="0"/>
    <n v="0"/>
    <n v="0"/>
  </r>
  <r>
    <s v="None"/>
    <x v="34"/>
    <x v="158"/>
    <s v="TRC"/>
    <n v="6.6890375374313118"/>
    <n v="13.378075074862624"/>
    <n v="20.067112612293936"/>
  </r>
  <r>
    <s v="None"/>
    <x v="34"/>
    <x v="159"/>
    <s v="TRC"/>
    <n v="0"/>
    <n v="0"/>
    <n v="0"/>
  </r>
  <r>
    <s v="None"/>
    <x v="34"/>
    <x v="160"/>
    <s v="TRC"/>
    <n v="1764.6770526069965"/>
    <n v="3529.3541052139931"/>
    <n v="5294.0311578209894"/>
  </r>
  <r>
    <s v="None"/>
    <x v="34"/>
    <x v="161"/>
    <s v="TRC"/>
    <n v="0"/>
    <n v="0"/>
    <n v="0"/>
  </r>
  <r>
    <s v="None"/>
    <x v="34"/>
    <x v="162"/>
    <s v="TRC"/>
    <n v="0"/>
    <n v="0"/>
    <n v="0"/>
  </r>
  <r>
    <s v="None"/>
    <x v="34"/>
    <x v="163"/>
    <s v="TRC"/>
    <n v="0"/>
    <n v="0"/>
    <n v="0"/>
  </r>
  <r>
    <s v="None"/>
    <x v="34"/>
    <x v="164"/>
    <s v="TRC"/>
    <n v="0"/>
    <n v="0"/>
    <n v="0"/>
  </r>
  <r>
    <s v="None"/>
    <x v="34"/>
    <x v="165"/>
    <s v="TRC"/>
    <n v="0"/>
    <n v="0"/>
    <n v="0"/>
  </r>
  <r>
    <s v="None"/>
    <x v="34"/>
    <x v="166"/>
    <s v="TRC"/>
    <n v="0"/>
    <n v="0"/>
    <n v="0"/>
  </r>
  <r>
    <s v="None"/>
    <x v="34"/>
    <x v="167"/>
    <s v="TRC"/>
    <n v="7.7313600000000005"/>
    <n v="17.671679999999999"/>
    <n v="26.507520000000003"/>
  </r>
  <r>
    <s v="None"/>
    <x v="34"/>
    <x v="168"/>
    <s v="TRC"/>
    <n v="430.83555839999991"/>
    <n v="861.67111679999982"/>
    <n v="1292.5066751999998"/>
  </r>
  <r>
    <s v="None"/>
    <x v="34"/>
    <x v="169"/>
    <s v="TRC"/>
    <n v="0"/>
    <n v="9.0715819500001142"/>
    <n v="19.880640000000003"/>
  </r>
  <r>
    <s v="None"/>
    <x v="34"/>
    <x v="170"/>
    <s v="TRC"/>
    <n v="2.9086816500001045"/>
    <n v="0"/>
    <n v="3.968775900000169"/>
  </r>
  <r>
    <s v="None"/>
    <x v="34"/>
    <x v="171"/>
    <s v="TRC"/>
    <n v="0"/>
    <n v="0"/>
    <n v="0"/>
  </r>
  <r>
    <s v="None"/>
    <x v="34"/>
    <x v="172"/>
    <s v="TRC"/>
    <n v="5.4584023322683715"/>
    <n v="10.916804664536741"/>
    <n v="16.375206996805112"/>
  </r>
  <r>
    <s v="None"/>
    <x v="34"/>
    <x v="173"/>
    <s v="TRC"/>
    <n v="9.7761177316293946"/>
    <n v="19.552235463258786"/>
    <n v="29.32835319488818"/>
  </r>
  <r>
    <s v="None"/>
    <x v="34"/>
    <x v="174"/>
    <s v="TRC"/>
    <n v="487.77568205964315"/>
    <n v="975.55136411928629"/>
    <n v="1463.3270461789293"/>
  </r>
  <r>
    <s v="None"/>
    <x v="34"/>
    <x v="175"/>
    <s v="TRC"/>
    <n v="0"/>
    <n v="0"/>
    <n v="0"/>
  </r>
  <r>
    <s v="None"/>
    <x v="34"/>
    <x v="176"/>
    <s v="TRC"/>
    <n v="0"/>
    <n v="0"/>
    <n v="0"/>
  </r>
  <r>
    <s v="None"/>
    <x v="34"/>
    <x v="177"/>
    <s v="TRC"/>
    <n v="0"/>
    <n v="0"/>
    <n v="0"/>
  </r>
  <r>
    <s v="None"/>
    <x v="34"/>
    <x v="178"/>
    <s v="TRC"/>
    <n v="0"/>
    <n v="0"/>
    <n v="0"/>
  </r>
  <r>
    <s v="None"/>
    <x v="34"/>
    <x v="179"/>
    <s v="TRC"/>
    <n v="0"/>
    <n v="0"/>
    <n v="0"/>
  </r>
  <r>
    <s v="None"/>
    <x v="34"/>
    <x v="180"/>
    <s v="TRC"/>
    <n v="9044.4813333333313"/>
    <n v="18088.962666666663"/>
    <n v="27133.443999999996"/>
  </r>
  <r>
    <s v="None"/>
    <x v="34"/>
    <x v="181"/>
    <s v="TRC"/>
    <n v="1254.8800000000001"/>
    <n v="2509.7600000000002"/>
    <n v="3764.6400000000003"/>
  </r>
  <r>
    <s v="None"/>
    <x v="34"/>
    <x v="182"/>
    <s v="TRC"/>
    <n v="0"/>
    <n v="0"/>
    <n v="0"/>
  </r>
  <r>
    <s v="None"/>
    <x v="34"/>
    <x v="183"/>
    <s v="TRC"/>
    <n v="0"/>
    <n v="0"/>
    <n v="0"/>
  </r>
  <r>
    <s v="None"/>
    <x v="34"/>
    <x v="184"/>
    <s v="TRC"/>
    <n v="0"/>
    <n v="0"/>
    <n v="0"/>
  </r>
  <r>
    <s v="None"/>
    <x v="34"/>
    <x v="185"/>
    <s v="TRC"/>
    <n v="0"/>
    <n v="0"/>
    <n v="0"/>
  </r>
  <r>
    <s v="None"/>
    <x v="34"/>
    <x v="186"/>
    <s v="TRC"/>
    <n v="0"/>
    <n v="0"/>
    <n v="0"/>
  </r>
  <r>
    <s v="None"/>
    <x v="34"/>
    <x v="187"/>
    <s v="TRC"/>
    <n v="0"/>
    <n v="0"/>
    <n v="0"/>
  </r>
  <r>
    <s v="None"/>
    <x v="34"/>
    <x v="188"/>
    <s v="TRC"/>
    <n v="6.4118231309904141"/>
    <n v="12.823646261980828"/>
    <n v="19.23546939297124"/>
  </r>
  <r>
    <s v="None"/>
    <x v="34"/>
    <x v="189"/>
    <s v="TRC"/>
    <n v="11.111146869009586"/>
    <n v="22.222293738019172"/>
    <n v="33.333440607028756"/>
  </r>
  <r>
    <s v="None"/>
    <x v="34"/>
    <x v="190"/>
    <s v="TRC"/>
    <n v="0"/>
    <n v="0"/>
    <n v="0"/>
  </r>
  <r>
    <s v="None"/>
    <x v="34"/>
    <x v="191"/>
    <s v="TRC"/>
    <n v="1532.0714956172096"/>
    <n v="3064.1429912344197"/>
    <n v="4596.2144868516298"/>
  </r>
  <r>
    <s v="None"/>
    <x v="34"/>
    <x v="192"/>
    <s v="TRC"/>
    <n v="5.1325244043450482"/>
    <n v="10.265048808690096"/>
    <n v="15.397573213035145"/>
  </r>
  <r>
    <s v="None"/>
    <x v="34"/>
    <x v="193"/>
    <s v="TRC"/>
    <n v="1010.3600115812568"/>
    <n v="2020.7200231625136"/>
    <n v="3031.0800347437703"/>
  </r>
  <r>
    <s v="None"/>
    <x v="34"/>
    <x v="194"/>
    <s v="TRC"/>
    <n v="122.79782491160812"/>
    <n v="245.59564982321623"/>
    <n v="368.39347473482434"/>
  </r>
  <r>
    <s v="None"/>
    <x v="34"/>
    <x v="195"/>
    <s v="TRC"/>
    <n v="12.944474635314167"/>
    <n v="25.888949270628334"/>
    <n v="38.833423905942496"/>
  </r>
  <r>
    <s v="None"/>
    <x v="34"/>
    <x v="196"/>
    <s v="TRC"/>
    <n v="0"/>
    <n v="0"/>
    <n v="0"/>
  </r>
  <r>
    <s v="None"/>
    <x v="34"/>
    <x v="197"/>
    <s v="TRC"/>
    <n v="0"/>
    <n v="0"/>
    <n v="0"/>
  </r>
  <r>
    <s v="None"/>
    <x v="34"/>
    <x v="198"/>
    <s v="TRC"/>
    <n v="0"/>
    <n v="0"/>
    <n v="0"/>
  </r>
  <r>
    <s v="None"/>
    <x v="34"/>
    <x v="199"/>
    <s v="TRC"/>
    <n v="250.00029988681791"/>
    <n v="503.62268889193098"/>
    <n v="763.52156071587478"/>
  </r>
  <r>
    <s v="None"/>
    <x v="34"/>
    <x v="200"/>
    <s v="TRC"/>
    <n v="0"/>
    <n v="0"/>
    <n v="0"/>
  </r>
  <r>
    <s v="None"/>
    <x v="34"/>
    <x v="201"/>
    <s v="TRC"/>
    <n v="0"/>
    <n v="0"/>
    <n v="0"/>
  </r>
  <r>
    <s v="None"/>
    <x v="34"/>
    <x v="202"/>
    <s v="TRC"/>
    <n v="551.11111111111109"/>
    <n v="1102.2222222222222"/>
    <n v="1653.333333333333"/>
  </r>
  <r>
    <s v="None"/>
    <x v="34"/>
    <x v="203"/>
    <s v="TRC"/>
    <n v="109.37096707048001"/>
    <n v="218.74193414096001"/>
    <n v="328.11290121144003"/>
  </r>
  <r>
    <s v="None"/>
    <x v="34"/>
    <x v="204"/>
    <s v="TRC"/>
    <n v="0"/>
    <n v="0"/>
    <n v="0"/>
  </r>
  <r>
    <s v="None"/>
    <x v="34"/>
    <x v="205"/>
    <s v="TRC"/>
    <n v="0"/>
    <n v="0"/>
    <n v="0"/>
  </r>
  <r>
    <s v="None"/>
    <x v="34"/>
    <x v="206"/>
    <s v="TRC"/>
    <n v="251.9442811501597"/>
    <n v="503.88856230031951"/>
    <n v="755.83284345047923"/>
  </r>
  <r>
    <s v="None"/>
    <x v="34"/>
    <x v="207"/>
    <s v="TRC"/>
    <n v="0"/>
    <n v="0"/>
    <n v="0"/>
  </r>
  <r>
    <s v="None"/>
    <x v="34"/>
    <x v="208"/>
    <s v="TRC"/>
    <n v="0"/>
    <n v="0"/>
    <n v="0"/>
  </r>
  <r>
    <s v="None"/>
    <x v="34"/>
    <x v="209"/>
    <s v="TRC"/>
    <n v="357.84792332268376"/>
    <n v="715.69584664536751"/>
    <n v="1073.5437699680513"/>
  </r>
  <r>
    <s v="None"/>
    <x v="34"/>
    <x v="210"/>
    <s v="TRC"/>
    <n v="0"/>
    <n v="0"/>
    <n v="0"/>
  </r>
  <r>
    <s v="None"/>
    <x v="34"/>
    <x v="211"/>
    <s v="TRC"/>
    <n v="11.942917997870076"/>
    <n v="23.885835995740152"/>
    <n v="35.828753993610235"/>
  </r>
  <r>
    <s v="None"/>
    <x v="34"/>
    <x v="212"/>
    <s v="TRC"/>
    <n v="0"/>
    <n v="0"/>
    <n v="0"/>
  </r>
  <r>
    <s v="None"/>
    <x v="34"/>
    <x v="213"/>
    <s v="TRC"/>
    <n v="0"/>
    <n v="0"/>
    <n v="0"/>
  </r>
  <r>
    <s v="None"/>
    <x v="34"/>
    <x v="214"/>
    <s v="TRC"/>
    <n v="0"/>
    <n v="0"/>
    <n v="0"/>
  </r>
  <r>
    <s v="None"/>
    <x v="34"/>
    <x v="215"/>
    <s v="TRC"/>
    <n v="0"/>
    <n v="0"/>
    <n v="0"/>
  </r>
  <r>
    <s v="None"/>
    <x v="34"/>
    <x v="216"/>
    <s v="TRC"/>
    <n v="0"/>
    <n v="0"/>
    <n v="0"/>
  </r>
  <r>
    <s v="None"/>
    <x v="34"/>
    <x v="217"/>
    <s v="TRC"/>
    <n v="0"/>
    <n v="0"/>
    <n v="0"/>
  </r>
  <r>
    <s v="None"/>
    <x v="34"/>
    <x v="218"/>
    <s v="TRC"/>
    <n v="0"/>
    <n v="0"/>
    <n v="0"/>
  </r>
  <r>
    <s v="None"/>
    <x v="34"/>
    <x v="219"/>
    <s v="TRC"/>
    <n v="0"/>
    <n v="0"/>
    <n v="0"/>
  </r>
  <r>
    <s v="None"/>
    <x v="34"/>
    <x v="220"/>
    <s v="TRC"/>
    <n v="0"/>
    <n v="0"/>
    <n v="0"/>
  </r>
  <r>
    <s v="None"/>
    <x v="34"/>
    <x v="221"/>
    <s v="TRC"/>
    <n v="0"/>
    <n v="0"/>
    <n v="0"/>
  </r>
  <r>
    <s v="None"/>
    <x v="34"/>
    <x v="222"/>
    <s v="TRC"/>
    <n v="0"/>
    <n v="0"/>
    <n v="0"/>
  </r>
  <r>
    <s v="None"/>
    <x v="34"/>
    <x v="223"/>
    <s v="TRC"/>
    <n v="0"/>
    <n v="0"/>
    <n v="0"/>
  </r>
  <r>
    <s v="None"/>
    <x v="34"/>
    <x v="224"/>
    <s v="TRC"/>
    <n v="0"/>
    <n v="0"/>
    <n v="0"/>
  </r>
  <r>
    <s v="None"/>
    <x v="34"/>
    <x v="225"/>
    <s v="TRC"/>
    <n v="0"/>
    <n v="0"/>
    <n v="0"/>
  </r>
  <r>
    <s v="None"/>
    <x v="34"/>
    <x v="226"/>
    <s v="TRC"/>
    <n v="0"/>
    <n v="0"/>
    <n v="0"/>
  </r>
  <r>
    <s v="None"/>
    <x v="34"/>
    <x v="227"/>
    <s v="TRC"/>
    <n v="0"/>
    <n v="0"/>
    <n v="0"/>
  </r>
  <r>
    <s v="None"/>
    <x v="34"/>
    <x v="228"/>
    <s v="TRC"/>
    <n v="0"/>
    <n v="0"/>
    <n v="0"/>
  </r>
  <r>
    <s v="None"/>
    <x v="34"/>
    <x v="229"/>
    <s v="TRC"/>
    <n v="0"/>
    <n v="0"/>
    <n v="0"/>
  </r>
  <r>
    <s v="None"/>
    <x v="34"/>
    <x v="230"/>
    <s v="TRC"/>
    <n v="0"/>
    <n v="0"/>
    <n v="0"/>
  </r>
  <r>
    <s v="None"/>
    <x v="34"/>
    <x v="231"/>
    <s v="TRC"/>
    <n v="65.406389577278773"/>
    <n v="130.81277915455755"/>
    <n v="196.21916873183633"/>
  </r>
  <r>
    <s v="None"/>
    <x v="34"/>
    <x v="232"/>
    <s v="TRC"/>
    <n v="557.67571916830707"/>
    <n v="1115.3514383366141"/>
    <n v="1673.0271575049214"/>
  </r>
  <r>
    <s v="None"/>
    <x v="34"/>
    <x v="233"/>
    <s v="TRC"/>
    <n v="387.00242182041973"/>
    <n v="774.00484364083945"/>
    <n v="1161.0072654612593"/>
  </r>
  <r>
    <s v="None"/>
    <x v="34"/>
    <x v="234"/>
    <s v="TRC"/>
    <n v="557.67571916830695"/>
    <n v="1115.3514383366139"/>
    <n v="1673.027157504921"/>
  </r>
  <r>
    <s v="None"/>
    <x v="34"/>
    <x v="235"/>
    <s v="TRC"/>
    <n v="387.00242182041967"/>
    <n v="774.00484364083934"/>
    <n v="1161.0072654612588"/>
  </r>
  <r>
    <s v="None"/>
    <x v="34"/>
    <x v="236"/>
    <s v="TRC"/>
    <n v="24.259199999999996"/>
    <n v="48.518400000000014"/>
    <n v="72.777600000000021"/>
  </r>
  <r>
    <s v="None"/>
    <x v="34"/>
    <x v="237"/>
    <s v="TRC"/>
    <n v="0"/>
    <n v="0"/>
    <n v="0"/>
  </r>
  <r>
    <s v="None"/>
    <x v="34"/>
    <x v="238"/>
    <s v="TRC"/>
    <n v="0"/>
    <n v="0"/>
    <n v="0"/>
  </r>
  <r>
    <s v="None"/>
    <x v="34"/>
    <x v="239"/>
    <s v="TRC"/>
    <n v="0"/>
    <n v="0"/>
    <n v="0"/>
  </r>
  <r>
    <s v="None"/>
    <x v="34"/>
    <x v="240"/>
    <s v="TRC"/>
    <n v="0"/>
    <n v="0"/>
    <n v="0"/>
  </r>
  <r>
    <s v="None"/>
    <x v="34"/>
    <x v="241"/>
    <s v="TRC"/>
    <n v="0"/>
    <n v="0"/>
    <n v="0"/>
  </r>
  <r>
    <s v="None"/>
    <x v="34"/>
    <x v="242"/>
    <s v="TRC"/>
    <n v="0"/>
    <n v="0"/>
    <n v="0"/>
  </r>
  <r>
    <s v="None"/>
    <x v="34"/>
    <x v="243"/>
    <s v="TRC"/>
    <n v="853.60744360437536"/>
    <n v="1707.2148872087507"/>
    <n v="2560.8223308131264"/>
  </r>
  <r>
    <s v="None"/>
    <x v="34"/>
    <x v="244"/>
    <s v="TRC"/>
    <n v="0"/>
    <n v="0"/>
    <n v="0"/>
  </r>
  <r>
    <s v="None"/>
    <x v="34"/>
    <x v="245"/>
    <s v="TRC"/>
    <n v="0"/>
    <n v="0"/>
    <n v="0"/>
  </r>
  <r>
    <s v="None"/>
    <x v="34"/>
    <x v="246"/>
    <s v="TRC"/>
    <n v="0"/>
    <n v="0"/>
    <n v="0"/>
  </r>
  <r>
    <s v="None"/>
    <x v="34"/>
    <x v="247"/>
    <s v="TRC"/>
    <n v="0"/>
    <n v="0"/>
    <n v="0"/>
  </r>
  <r>
    <s v="None"/>
    <x v="34"/>
    <x v="248"/>
    <s v="TRC"/>
    <n v="0"/>
    <n v="0"/>
    <n v="0"/>
  </r>
  <r>
    <s v="None"/>
    <x v="34"/>
    <x v="249"/>
    <s v="TRC"/>
    <n v="0"/>
    <n v="0"/>
    <n v="0"/>
  </r>
  <r>
    <s v="None"/>
    <x v="34"/>
    <x v="250"/>
    <s v="TRC"/>
    <n v="0"/>
    <n v="0"/>
    <n v="0"/>
  </r>
  <r>
    <s v="None"/>
    <x v="34"/>
    <x v="251"/>
    <s v="TRC"/>
    <n v="0"/>
    <n v="0"/>
    <n v="0"/>
  </r>
  <r>
    <s v="None"/>
    <x v="34"/>
    <x v="252"/>
    <s v="TRC"/>
    <n v="0"/>
    <n v="0"/>
    <n v="0"/>
  </r>
  <r>
    <s v="None"/>
    <x v="34"/>
    <x v="253"/>
    <s v="TRC"/>
    <n v="0"/>
    <n v="0"/>
    <n v="0"/>
  </r>
  <r>
    <s v="None"/>
    <x v="34"/>
    <x v="254"/>
    <s v="TRC"/>
    <n v="0"/>
    <n v="0"/>
    <n v="0"/>
  </r>
  <r>
    <s v="None"/>
    <x v="34"/>
    <x v="255"/>
    <s v="TRC"/>
    <n v="0"/>
    <n v="0"/>
    <n v="0"/>
  </r>
  <r>
    <s v="None"/>
    <x v="34"/>
    <x v="256"/>
    <s v="TRC"/>
    <n v="0"/>
    <n v="0"/>
    <n v="0"/>
  </r>
  <r>
    <s v="None"/>
    <x v="34"/>
    <x v="257"/>
    <s v="TRC"/>
    <n v="0"/>
    <n v="0"/>
    <n v="0"/>
  </r>
  <r>
    <s v="None"/>
    <x v="34"/>
    <x v="258"/>
    <s v="TRC"/>
    <n v="0"/>
    <n v="0"/>
    <n v="0"/>
  </r>
  <r>
    <s v="None"/>
    <x v="34"/>
    <x v="259"/>
    <s v="TRC"/>
    <n v="0"/>
    <n v="0"/>
    <n v="0"/>
  </r>
  <r>
    <s v="None"/>
    <x v="34"/>
    <x v="260"/>
    <s v="TRC"/>
    <n v="62.597375931842393"/>
    <n v="125.19475186368479"/>
    <n v="187.79212779552716"/>
  </r>
  <r>
    <s v="None"/>
    <x v="34"/>
    <x v="261"/>
    <s v="TRC"/>
    <n v="559.77150959999994"/>
    <n v="1119.5430191999999"/>
    <n v="1679.3145287999996"/>
  </r>
  <r>
    <s v="None"/>
    <x v="34"/>
    <x v="262"/>
    <s v="TRC"/>
    <n v="0"/>
    <n v="0"/>
    <n v="0"/>
  </r>
  <r>
    <s v="None"/>
    <x v="34"/>
    <x v="263"/>
    <s v="TRC"/>
    <n v="0"/>
    <n v="0"/>
    <n v="0"/>
  </r>
  <r>
    <s v="None"/>
    <x v="34"/>
    <x v="264"/>
    <s v="TRC"/>
    <n v="326.55807335621716"/>
    <n v="670.72716334122231"/>
    <n v="1037.0401997908559"/>
  </r>
  <r>
    <s v="None"/>
    <x v="34"/>
    <x v="265"/>
    <s v="TRC"/>
    <n v="0"/>
    <n v="0"/>
    <n v="0"/>
  </r>
  <r>
    <s v="None"/>
    <x v="34"/>
    <x v="266"/>
    <s v="TRC"/>
    <n v="0"/>
    <n v="0"/>
    <n v="0"/>
  </r>
  <r>
    <s v="None"/>
    <x v="34"/>
    <x v="267"/>
    <s v="TRC"/>
    <n v="0"/>
    <n v="0"/>
    <n v="0"/>
  </r>
  <r>
    <s v="None"/>
    <x v="34"/>
    <x v="268"/>
    <s v="TRC"/>
    <n v="0"/>
    <n v="0"/>
    <n v="0"/>
  </r>
  <r>
    <s v="None"/>
    <x v="34"/>
    <x v="269"/>
    <s v="TRC"/>
    <n v="0"/>
    <n v="0"/>
    <n v="0"/>
  </r>
  <r>
    <s v="None"/>
    <x v="34"/>
    <x v="270"/>
    <s v="TRC"/>
    <n v="0"/>
    <n v="0"/>
    <n v="0"/>
  </r>
  <r>
    <s v="None"/>
    <x v="34"/>
    <x v="271"/>
    <s v="TRC"/>
    <n v="0"/>
    <n v="0"/>
    <n v="0"/>
  </r>
  <r>
    <s v="None"/>
    <x v="34"/>
    <x v="272"/>
    <s v="TRC"/>
    <n v="0"/>
    <n v="0"/>
    <n v="0"/>
  </r>
  <r>
    <s v="None"/>
    <x v="34"/>
    <x v="273"/>
    <s v="TRC"/>
    <n v="0"/>
    <n v="0"/>
    <n v="0"/>
  </r>
  <r>
    <s v="None"/>
    <x v="34"/>
    <x v="274"/>
    <s v="TRC"/>
    <n v="0"/>
    <n v="0"/>
    <n v="0"/>
  </r>
  <r>
    <s v="None"/>
    <x v="34"/>
    <x v="275"/>
    <s v="TRC"/>
    <n v="0"/>
    <n v="0"/>
    <n v="0"/>
  </r>
  <r>
    <s v="None"/>
    <x v="34"/>
    <x v="276"/>
    <s v="TRC"/>
    <n v="0"/>
    <n v="0"/>
    <n v="0"/>
  </r>
  <r>
    <s v="None"/>
    <x v="34"/>
    <x v="277"/>
    <s v="TRC"/>
    <n v="0"/>
    <n v="0"/>
    <n v="0"/>
  </r>
  <r>
    <s v="None"/>
    <x v="34"/>
    <x v="278"/>
    <s v="TRC"/>
    <n v="0"/>
    <n v="0"/>
    <n v="0"/>
  </r>
  <r>
    <s v="None"/>
    <x v="34"/>
    <x v="279"/>
    <s v="TRC"/>
    <n v="0"/>
    <n v="0"/>
    <n v="0"/>
  </r>
  <r>
    <s v="None"/>
    <x v="34"/>
    <x v="280"/>
    <s v="TRC"/>
    <n v="79.689669861554847"/>
    <n v="159.37933972310969"/>
    <n v="239.06900958466457"/>
  </r>
  <r>
    <s v="None"/>
    <x v="34"/>
    <x v="281"/>
    <s v="TRC"/>
    <n v="0"/>
    <n v="0"/>
    <n v="0"/>
  </r>
  <r>
    <s v="None"/>
    <x v="34"/>
    <x v="282"/>
    <s v="TRC"/>
    <n v="205.34492012779555"/>
    <n v="410.68984025559109"/>
    <n v="616.03476038338658"/>
  </r>
  <r>
    <s v="None"/>
    <x v="34"/>
    <x v="283"/>
    <s v="TRC"/>
    <n v="0"/>
    <n v="0"/>
    <n v="0"/>
  </r>
  <r>
    <s v="None"/>
    <x v="34"/>
    <x v="284"/>
    <s v="TRC"/>
    <n v="9.1807994888178937E-2"/>
    <n v="0.18361598977635787"/>
    <n v="0.27542398466453677"/>
  </r>
  <r>
    <s v="None"/>
    <x v="34"/>
    <x v="285"/>
    <s v="TRC"/>
    <n v="4.2528703514377009"/>
    <n v="8.5057407028754017"/>
    <n v="12.7586110543131"/>
  </r>
  <r>
    <s v="None"/>
    <x v="34"/>
    <x v="286"/>
    <s v="TRC"/>
    <n v="308.80812330965784"/>
    <n v="617.61624661931569"/>
    <n v="926.42436992897342"/>
  </r>
  <r>
    <s v="None"/>
    <x v="34"/>
    <x v="287"/>
    <s v="TRC"/>
    <n v="0"/>
    <n v="0"/>
    <n v="0"/>
  </r>
  <r>
    <s v="None"/>
    <x v="34"/>
    <x v="288"/>
    <s v="TRC"/>
    <n v="0"/>
    <n v="0"/>
    <n v="0"/>
  </r>
  <r>
    <s v="None"/>
    <x v="34"/>
    <x v="289"/>
    <s v="TRC"/>
    <n v="0"/>
    <n v="0"/>
    <n v="0"/>
  </r>
  <r>
    <s v="None"/>
    <x v="34"/>
    <x v="290"/>
    <s v="TRC"/>
    <n v="1610.0898940664574"/>
    <n v="2799.275678107917"/>
    <n v="3718.291762399374"/>
  </r>
  <r>
    <s v="None"/>
    <x v="34"/>
    <x v="291"/>
    <s v="TRC"/>
    <n v="0"/>
    <n v="0"/>
    <n v="0"/>
  </r>
  <r>
    <s v="None"/>
    <x v="34"/>
    <x v="292"/>
    <s v="TRC"/>
    <n v="21.788444444444444"/>
    <n v="43.576888888888888"/>
    <n v="65.365333333333339"/>
  </r>
  <r>
    <s v="None"/>
    <x v="34"/>
    <x v="293"/>
    <s v="TRC"/>
    <n v="247.11626790727342"/>
    <n v="494.23253581454685"/>
    <n v="741.34880372182022"/>
  </r>
  <r>
    <s v="None"/>
    <x v="34"/>
    <x v="294"/>
    <s v="TRC"/>
    <n v="0"/>
    <n v="0"/>
    <n v="0"/>
  </r>
  <r>
    <s v="None"/>
    <x v="35"/>
    <x v="0"/>
    <s v="TRC"/>
    <n v="0"/>
    <n v="0"/>
    <n v="0"/>
  </r>
  <r>
    <s v="None"/>
    <x v="35"/>
    <x v="1"/>
    <s v="TRC"/>
    <n v="0"/>
    <n v="0"/>
    <n v="0"/>
  </r>
  <r>
    <s v="None"/>
    <x v="35"/>
    <x v="2"/>
    <s v="TRC"/>
    <n v="0"/>
    <n v="0"/>
    <n v="0"/>
  </r>
  <r>
    <s v="None"/>
    <x v="35"/>
    <x v="3"/>
    <s v="TRC"/>
    <n v="0"/>
    <n v="0"/>
    <n v="0"/>
  </r>
  <r>
    <s v="None"/>
    <x v="35"/>
    <x v="4"/>
    <s v="TRC"/>
    <n v="0"/>
    <n v="0"/>
    <n v="0"/>
  </r>
  <r>
    <s v="None"/>
    <x v="35"/>
    <x v="5"/>
    <s v="TRC"/>
    <n v="0"/>
    <n v="0"/>
    <n v="0"/>
  </r>
  <r>
    <s v="None"/>
    <x v="35"/>
    <x v="6"/>
    <s v="TRC"/>
    <n v="0"/>
    <n v="0"/>
    <n v="0"/>
  </r>
  <r>
    <s v="None"/>
    <x v="35"/>
    <x v="7"/>
    <s v="TRC"/>
    <n v="0"/>
    <n v="0"/>
    <n v="0"/>
  </r>
  <r>
    <s v="None"/>
    <x v="35"/>
    <x v="8"/>
    <s v="TRC"/>
    <n v="0"/>
    <n v="0"/>
    <n v="0"/>
  </r>
  <r>
    <s v="None"/>
    <x v="35"/>
    <x v="9"/>
    <s v="TRC"/>
    <n v="0"/>
    <n v="0"/>
    <n v="0"/>
  </r>
  <r>
    <s v="None"/>
    <x v="35"/>
    <x v="10"/>
    <s v="TRC"/>
    <n v="0"/>
    <n v="0"/>
    <n v="0"/>
  </r>
  <r>
    <s v="None"/>
    <x v="35"/>
    <x v="11"/>
    <s v="TRC"/>
    <n v="0"/>
    <n v="0"/>
    <n v="0"/>
  </r>
  <r>
    <s v="None"/>
    <x v="35"/>
    <x v="12"/>
    <s v="TRC"/>
    <n v="0"/>
    <n v="0"/>
    <n v="0"/>
  </r>
  <r>
    <s v="None"/>
    <x v="35"/>
    <x v="13"/>
    <s v="TRC"/>
    <n v="0"/>
    <n v="0"/>
    <n v="0"/>
  </r>
  <r>
    <s v="None"/>
    <x v="35"/>
    <x v="14"/>
    <s v="TRC"/>
    <n v="0"/>
    <n v="0"/>
    <n v="0"/>
  </r>
  <r>
    <s v="None"/>
    <x v="35"/>
    <x v="15"/>
    <s v="TRC"/>
    <n v="0"/>
    <n v="0"/>
    <n v="0"/>
  </r>
  <r>
    <s v="None"/>
    <x v="35"/>
    <x v="16"/>
    <s v="TRC"/>
    <n v="0"/>
    <n v="0"/>
    <n v="0"/>
  </r>
  <r>
    <s v="None"/>
    <x v="35"/>
    <x v="17"/>
    <s v="TRC"/>
    <n v="0"/>
    <n v="0"/>
    <n v="0"/>
  </r>
  <r>
    <s v="None"/>
    <x v="35"/>
    <x v="18"/>
    <s v="TRC"/>
    <n v="0"/>
    <n v="0"/>
    <n v="0"/>
  </r>
  <r>
    <s v="None"/>
    <x v="35"/>
    <x v="19"/>
    <s v="TRC"/>
    <n v="0"/>
    <n v="0"/>
    <n v="0"/>
  </r>
  <r>
    <s v="None"/>
    <x v="35"/>
    <x v="20"/>
    <s v="TRC"/>
    <n v="0"/>
    <n v="0"/>
    <n v="0"/>
  </r>
  <r>
    <s v="None"/>
    <x v="35"/>
    <x v="21"/>
    <s v="TRC"/>
    <n v="0"/>
    <n v="0"/>
    <n v="0"/>
  </r>
  <r>
    <s v="None"/>
    <x v="35"/>
    <x v="22"/>
    <s v="TRC"/>
    <n v="0"/>
    <n v="0"/>
    <n v="0"/>
  </r>
  <r>
    <s v="None"/>
    <x v="35"/>
    <x v="23"/>
    <s v="TRC"/>
    <n v="0"/>
    <n v="0"/>
    <n v="0"/>
  </r>
  <r>
    <s v="None"/>
    <x v="35"/>
    <x v="24"/>
    <s v="TRC"/>
    <n v="0"/>
    <n v="0"/>
    <n v="0"/>
  </r>
  <r>
    <s v="None"/>
    <x v="35"/>
    <x v="25"/>
    <s v="TRC"/>
    <n v="0"/>
    <n v="0"/>
    <n v="0"/>
  </r>
  <r>
    <s v="None"/>
    <x v="35"/>
    <x v="26"/>
    <s v="TRC"/>
    <n v="0"/>
    <n v="0"/>
    <n v="0"/>
  </r>
  <r>
    <s v="None"/>
    <x v="35"/>
    <x v="27"/>
    <s v="TRC"/>
    <n v="0"/>
    <n v="0"/>
    <n v="0"/>
  </r>
  <r>
    <s v="None"/>
    <x v="35"/>
    <x v="28"/>
    <s v="TRC"/>
    <n v="0"/>
    <n v="0"/>
    <n v="0"/>
  </r>
  <r>
    <s v="None"/>
    <x v="35"/>
    <x v="29"/>
    <s v="TRC"/>
    <n v="0"/>
    <n v="0"/>
    <n v="0"/>
  </r>
  <r>
    <s v="None"/>
    <x v="35"/>
    <x v="30"/>
    <s v="TRC"/>
    <n v="0"/>
    <n v="0"/>
    <n v="0"/>
  </r>
  <r>
    <s v="None"/>
    <x v="35"/>
    <x v="31"/>
    <s v="TRC"/>
    <n v="0"/>
    <n v="0"/>
    <n v="0"/>
  </r>
  <r>
    <s v="None"/>
    <x v="35"/>
    <x v="32"/>
    <s v="TRC"/>
    <n v="0"/>
    <n v="0"/>
    <n v="0"/>
  </r>
  <r>
    <s v="None"/>
    <x v="35"/>
    <x v="33"/>
    <s v="TRC"/>
    <n v="0"/>
    <n v="0"/>
    <n v="0"/>
  </r>
  <r>
    <s v="None"/>
    <x v="35"/>
    <x v="34"/>
    <s v="TRC"/>
    <n v="0"/>
    <n v="0"/>
    <n v="0"/>
  </r>
  <r>
    <s v="None"/>
    <x v="35"/>
    <x v="35"/>
    <s v="TRC"/>
    <n v="0"/>
    <n v="0"/>
    <n v="0"/>
  </r>
  <r>
    <s v="None"/>
    <x v="35"/>
    <x v="36"/>
    <s v="TRC"/>
    <n v="0"/>
    <n v="0"/>
    <n v="0"/>
  </r>
  <r>
    <s v="None"/>
    <x v="35"/>
    <x v="37"/>
    <s v="TRC"/>
    <n v="0"/>
    <n v="0"/>
    <n v="0"/>
  </r>
  <r>
    <s v="None"/>
    <x v="35"/>
    <x v="38"/>
    <s v="TRC"/>
    <n v="0"/>
    <n v="0"/>
    <n v="0"/>
  </r>
  <r>
    <s v="None"/>
    <x v="35"/>
    <x v="39"/>
    <s v="TRC"/>
    <n v="0"/>
    <n v="0"/>
    <n v="0"/>
  </r>
  <r>
    <s v="None"/>
    <x v="35"/>
    <x v="40"/>
    <s v="TRC"/>
    <n v="0"/>
    <n v="0"/>
    <n v="0"/>
  </r>
  <r>
    <s v="None"/>
    <x v="35"/>
    <x v="41"/>
    <s v="TRC"/>
    <n v="0"/>
    <n v="0"/>
    <n v="0"/>
  </r>
  <r>
    <s v="None"/>
    <x v="35"/>
    <x v="42"/>
    <s v="TRC"/>
    <n v="0"/>
    <n v="0"/>
    <n v="0"/>
  </r>
  <r>
    <s v="None"/>
    <x v="35"/>
    <x v="43"/>
    <s v="TRC"/>
    <n v="0"/>
    <n v="0"/>
    <n v="0"/>
  </r>
  <r>
    <s v="None"/>
    <x v="35"/>
    <x v="44"/>
    <s v="TRC"/>
    <n v="0"/>
    <n v="0"/>
    <n v="0"/>
  </r>
  <r>
    <s v="None"/>
    <x v="35"/>
    <x v="45"/>
    <s v="TRC"/>
    <n v="0"/>
    <n v="0"/>
    <n v="0"/>
  </r>
  <r>
    <s v="None"/>
    <x v="35"/>
    <x v="46"/>
    <s v="TRC"/>
    <n v="0"/>
    <n v="0"/>
    <n v="0"/>
  </r>
  <r>
    <s v="None"/>
    <x v="35"/>
    <x v="47"/>
    <s v="TRC"/>
    <n v="0"/>
    <n v="0"/>
    <n v="0"/>
  </r>
  <r>
    <s v="None"/>
    <x v="35"/>
    <x v="48"/>
    <s v="TRC"/>
    <n v="0"/>
    <n v="0"/>
    <n v="0"/>
  </r>
  <r>
    <s v="None"/>
    <x v="35"/>
    <x v="49"/>
    <s v="TRC"/>
    <n v="0"/>
    <n v="0"/>
    <n v="0"/>
  </r>
  <r>
    <s v="None"/>
    <x v="35"/>
    <x v="50"/>
    <s v="TRC"/>
    <n v="0"/>
    <n v="0"/>
    <n v="0"/>
  </r>
  <r>
    <s v="None"/>
    <x v="35"/>
    <x v="51"/>
    <s v="TRC"/>
    <n v="0"/>
    <n v="0"/>
    <n v="0"/>
  </r>
  <r>
    <s v="None"/>
    <x v="35"/>
    <x v="52"/>
    <s v="TRC"/>
    <n v="0"/>
    <n v="0"/>
    <n v="0"/>
  </r>
  <r>
    <s v="None"/>
    <x v="35"/>
    <x v="53"/>
    <s v="TRC"/>
    <n v="0"/>
    <n v="0"/>
    <n v="0"/>
  </r>
  <r>
    <s v="None"/>
    <x v="35"/>
    <x v="54"/>
    <s v="TRC"/>
    <n v="0"/>
    <n v="0"/>
    <n v="0"/>
  </r>
  <r>
    <s v="None"/>
    <x v="35"/>
    <x v="55"/>
    <s v="TRC"/>
    <n v="0"/>
    <n v="0"/>
    <n v="0"/>
  </r>
  <r>
    <s v="None"/>
    <x v="35"/>
    <x v="56"/>
    <s v="TRC"/>
    <n v="0"/>
    <n v="0"/>
    <n v="0"/>
  </r>
  <r>
    <s v="None"/>
    <x v="35"/>
    <x v="57"/>
    <s v="TRC"/>
    <n v="0"/>
    <n v="0"/>
    <n v="0"/>
  </r>
  <r>
    <s v="None"/>
    <x v="35"/>
    <x v="58"/>
    <s v="TRC"/>
    <n v="0"/>
    <n v="0"/>
    <n v="0"/>
  </r>
  <r>
    <s v="None"/>
    <x v="35"/>
    <x v="59"/>
    <s v="TRC"/>
    <n v="0"/>
    <n v="0"/>
    <n v="0"/>
  </r>
  <r>
    <s v="None"/>
    <x v="35"/>
    <x v="60"/>
    <s v="TRC"/>
    <n v="0"/>
    <n v="0"/>
    <n v="0"/>
  </r>
  <r>
    <s v="None"/>
    <x v="35"/>
    <x v="61"/>
    <s v="TRC"/>
    <n v="0"/>
    <n v="0"/>
    <n v="0"/>
  </r>
  <r>
    <s v="None"/>
    <x v="35"/>
    <x v="62"/>
    <s v="TRC"/>
    <n v="0"/>
    <n v="0"/>
    <n v="0"/>
  </r>
  <r>
    <s v="None"/>
    <x v="35"/>
    <x v="63"/>
    <s v="TRC"/>
    <n v="0"/>
    <n v="0"/>
    <n v="0"/>
  </r>
  <r>
    <s v="None"/>
    <x v="35"/>
    <x v="64"/>
    <s v="TRC"/>
    <n v="0"/>
    <n v="0"/>
    <n v="0"/>
  </r>
  <r>
    <s v="None"/>
    <x v="35"/>
    <x v="65"/>
    <s v="TRC"/>
    <n v="0"/>
    <n v="0"/>
    <n v="0"/>
  </r>
  <r>
    <s v="None"/>
    <x v="35"/>
    <x v="66"/>
    <s v="TRC"/>
    <n v="0"/>
    <n v="0"/>
    <n v="0"/>
  </r>
  <r>
    <s v="None"/>
    <x v="35"/>
    <x v="67"/>
    <s v="TRC"/>
    <n v="0"/>
    <n v="0"/>
    <n v="0"/>
  </r>
  <r>
    <s v="None"/>
    <x v="35"/>
    <x v="68"/>
    <s v="TRC"/>
    <n v="0"/>
    <n v="0"/>
    <n v="0"/>
  </r>
  <r>
    <s v="None"/>
    <x v="35"/>
    <x v="69"/>
    <s v="TRC"/>
    <n v="0"/>
    <n v="0"/>
    <n v="0"/>
  </r>
  <r>
    <s v="None"/>
    <x v="35"/>
    <x v="70"/>
    <s v="TRC"/>
    <n v="0"/>
    <n v="0"/>
    <n v="0"/>
  </r>
  <r>
    <s v="None"/>
    <x v="35"/>
    <x v="71"/>
    <s v="TRC"/>
    <n v="0"/>
    <n v="0"/>
    <n v="0"/>
  </r>
  <r>
    <s v="None"/>
    <x v="35"/>
    <x v="72"/>
    <s v="TRC"/>
    <n v="0"/>
    <n v="0"/>
    <n v="0"/>
  </r>
  <r>
    <s v="None"/>
    <x v="35"/>
    <x v="73"/>
    <s v="TRC"/>
    <n v="0"/>
    <n v="0"/>
    <n v="0"/>
  </r>
  <r>
    <s v="None"/>
    <x v="35"/>
    <x v="74"/>
    <s v="TRC"/>
    <n v="0"/>
    <n v="0"/>
    <n v="0"/>
  </r>
  <r>
    <s v="None"/>
    <x v="35"/>
    <x v="75"/>
    <s v="TRC"/>
    <n v="0"/>
    <n v="0"/>
    <n v="0"/>
  </r>
  <r>
    <s v="None"/>
    <x v="35"/>
    <x v="76"/>
    <s v="TRC"/>
    <n v="0"/>
    <n v="0"/>
    <n v="0"/>
  </r>
  <r>
    <s v="None"/>
    <x v="35"/>
    <x v="77"/>
    <s v="TRC"/>
    <n v="-2588.6462666543562"/>
    <n v="-5177.2925333087123"/>
    <n v="-7765.938799963069"/>
  </r>
  <r>
    <s v="None"/>
    <x v="35"/>
    <x v="78"/>
    <s v="TRC"/>
    <n v="0"/>
    <n v="0"/>
    <n v="0"/>
  </r>
  <r>
    <s v="None"/>
    <x v="35"/>
    <x v="79"/>
    <s v="TRC"/>
    <n v="0"/>
    <n v="0"/>
    <n v="0"/>
  </r>
  <r>
    <s v="None"/>
    <x v="35"/>
    <x v="80"/>
    <s v="TRC"/>
    <n v="0"/>
    <n v="0"/>
    <n v="0"/>
  </r>
  <r>
    <s v="None"/>
    <x v="35"/>
    <x v="81"/>
    <s v="TRC"/>
    <n v="0"/>
    <n v="0"/>
    <n v="0"/>
  </r>
  <r>
    <s v="None"/>
    <x v="35"/>
    <x v="82"/>
    <s v="TRC"/>
    <n v="0"/>
    <n v="0"/>
    <n v="0"/>
  </r>
  <r>
    <s v="None"/>
    <x v="35"/>
    <x v="83"/>
    <s v="TRC"/>
    <n v="0"/>
    <n v="0"/>
    <n v="0"/>
  </r>
  <r>
    <s v="None"/>
    <x v="35"/>
    <x v="84"/>
    <s v="TRC"/>
    <n v="0"/>
    <n v="0"/>
    <n v="0"/>
  </r>
  <r>
    <s v="None"/>
    <x v="35"/>
    <x v="85"/>
    <s v="TRC"/>
    <n v="0"/>
    <n v="0"/>
    <n v="0"/>
  </r>
  <r>
    <s v="None"/>
    <x v="35"/>
    <x v="86"/>
    <s v="TRC"/>
    <n v="0"/>
    <n v="0"/>
    <n v="0"/>
  </r>
  <r>
    <s v="None"/>
    <x v="35"/>
    <x v="87"/>
    <s v="TRC"/>
    <n v="0"/>
    <n v="0"/>
    <n v="0"/>
  </r>
  <r>
    <s v="None"/>
    <x v="35"/>
    <x v="88"/>
    <s v="TRC"/>
    <n v="0"/>
    <n v="0"/>
    <n v="0"/>
  </r>
  <r>
    <s v="None"/>
    <x v="35"/>
    <x v="89"/>
    <s v="TRC"/>
    <n v="0"/>
    <n v="0"/>
    <n v="0"/>
  </r>
  <r>
    <s v="None"/>
    <x v="35"/>
    <x v="90"/>
    <s v="TRC"/>
    <n v="0"/>
    <n v="0"/>
    <n v="0"/>
  </r>
  <r>
    <s v="None"/>
    <x v="35"/>
    <x v="91"/>
    <s v="TRC"/>
    <n v="0"/>
    <n v="0"/>
    <n v="0"/>
  </r>
  <r>
    <s v="None"/>
    <x v="35"/>
    <x v="92"/>
    <s v="TRC"/>
    <n v="0"/>
    <n v="0"/>
    <n v="0"/>
  </r>
  <r>
    <s v="None"/>
    <x v="35"/>
    <x v="93"/>
    <s v="TRC"/>
    <n v="0"/>
    <n v="0"/>
    <n v="0"/>
  </r>
  <r>
    <s v="None"/>
    <x v="35"/>
    <x v="94"/>
    <s v="TRC"/>
    <n v="0"/>
    <n v="0"/>
    <n v="0"/>
  </r>
  <r>
    <s v="None"/>
    <x v="35"/>
    <x v="95"/>
    <s v="TRC"/>
    <n v="0"/>
    <n v="0"/>
    <n v="0"/>
  </r>
  <r>
    <s v="None"/>
    <x v="35"/>
    <x v="96"/>
    <s v="TRC"/>
    <n v="0"/>
    <n v="0"/>
    <n v="0"/>
  </r>
  <r>
    <s v="None"/>
    <x v="35"/>
    <x v="97"/>
    <s v="TRC"/>
    <n v="0"/>
    <n v="0"/>
    <n v="0"/>
  </r>
  <r>
    <s v="None"/>
    <x v="35"/>
    <x v="98"/>
    <s v="TRC"/>
    <n v="0"/>
    <n v="0"/>
    <n v="0"/>
  </r>
  <r>
    <s v="None"/>
    <x v="35"/>
    <x v="99"/>
    <s v="TRC"/>
    <n v="0"/>
    <n v="0"/>
    <n v="0"/>
  </r>
  <r>
    <s v="None"/>
    <x v="35"/>
    <x v="100"/>
    <s v="TRC"/>
    <n v="0"/>
    <n v="0"/>
    <n v="0"/>
  </r>
  <r>
    <s v="None"/>
    <x v="35"/>
    <x v="101"/>
    <s v="TRC"/>
    <n v="0"/>
    <n v="0"/>
    <n v="0"/>
  </r>
  <r>
    <s v="None"/>
    <x v="35"/>
    <x v="102"/>
    <s v="TRC"/>
    <n v="0"/>
    <n v="0"/>
    <n v="0"/>
  </r>
  <r>
    <s v="None"/>
    <x v="35"/>
    <x v="103"/>
    <s v="TRC"/>
    <n v="0"/>
    <n v="0"/>
    <n v="0"/>
  </r>
  <r>
    <s v="None"/>
    <x v="35"/>
    <x v="104"/>
    <s v="TRC"/>
    <n v="0"/>
    <n v="0"/>
    <n v="0"/>
  </r>
  <r>
    <s v="None"/>
    <x v="35"/>
    <x v="105"/>
    <s v="TRC"/>
    <n v="0"/>
    <n v="0"/>
    <n v="0"/>
  </r>
  <r>
    <s v="None"/>
    <x v="35"/>
    <x v="106"/>
    <s v="TRC"/>
    <n v="0"/>
    <n v="0"/>
    <n v="0"/>
  </r>
  <r>
    <s v="None"/>
    <x v="35"/>
    <x v="107"/>
    <s v="TRC"/>
    <n v="0"/>
    <n v="0"/>
    <n v="0"/>
  </r>
  <r>
    <s v="None"/>
    <x v="35"/>
    <x v="108"/>
    <s v="TRC"/>
    <n v="0"/>
    <n v="0"/>
    <n v="0"/>
  </r>
  <r>
    <s v="None"/>
    <x v="35"/>
    <x v="109"/>
    <s v="TRC"/>
    <n v="0"/>
    <n v="0"/>
    <n v="0"/>
  </r>
  <r>
    <s v="None"/>
    <x v="35"/>
    <x v="110"/>
    <s v="TRC"/>
    <n v="0"/>
    <n v="0"/>
    <n v="0"/>
  </r>
  <r>
    <s v="None"/>
    <x v="35"/>
    <x v="111"/>
    <s v="TRC"/>
    <n v="0"/>
    <n v="0"/>
    <n v="0"/>
  </r>
  <r>
    <s v="None"/>
    <x v="35"/>
    <x v="112"/>
    <s v="TRC"/>
    <n v="0"/>
    <n v="0"/>
    <n v="0"/>
  </r>
  <r>
    <s v="None"/>
    <x v="35"/>
    <x v="113"/>
    <s v="TRC"/>
    <n v="0"/>
    <n v="0"/>
    <n v="0"/>
  </r>
  <r>
    <s v="None"/>
    <x v="35"/>
    <x v="114"/>
    <s v="TRC"/>
    <n v="0"/>
    <n v="0"/>
    <n v="0"/>
  </r>
  <r>
    <s v="None"/>
    <x v="35"/>
    <x v="115"/>
    <s v="TRC"/>
    <n v="0"/>
    <n v="0"/>
    <n v="0"/>
  </r>
  <r>
    <s v="None"/>
    <x v="35"/>
    <x v="116"/>
    <s v="TRC"/>
    <n v="0"/>
    <n v="0"/>
    <n v="0"/>
  </r>
  <r>
    <s v="None"/>
    <x v="35"/>
    <x v="117"/>
    <s v="TRC"/>
    <n v="0"/>
    <n v="0"/>
    <n v="0"/>
  </r>
  <r>
    <s v="None"/>
    <x v="35"/>
    <x v="118"/>
    <s v="TRC"/>
    <n v="0"/>
    <n v="0"/>
    <n v="0"/>
  </r>
  <r>
    <s v="None"/>
    <x v="35"/>
    <x v="119"/>
    <s v="TRC"/>
    <n v="0"/>
    <n v="0"/>
    <n v="0"/>
  </r>
  <r>
    <s v="None"/>
    <x v="35"/>
    <x v="120"/>
    <s v="TRC"/>
    <n v="0"/>
    <n v="0"/>
    <n v="0"/>
  </r>
  <r>
    <s v="None"/>
    <x v="35"/>
    <x v="121"/>
    <s v="TRC"/>
    <n v="0"/>
    <n v="0"/>
    <n v="0"/>
  </r>
  <r>
    <s v="None"/>
    <x v="35"/>
    <x v="122"/>
    <s v="TRC"/>
    <n v="0"/>
    <n v="0"/>
    <n v="0"/>
  </r>
  <r>
    <s v="None"/>
    <x v="35"/>
    <x v="123"/>
    <s v="TRC"/>
    <n v="0"/>
    <n v="0"/>
    <n v="0"/>
  </r>
  <r>
    <s v="None"/>
    <x v="35"/>
    <x v="124"/>
    <s v="TRC"/>
    <n v="0"/>
    <n v="0"/>
    <n v="0"/>
  </r>
  <r>
    <s v="None"/>
    <x v="35"/>
    <x v="125"/>
    <s v="TRC"/>
    <n v="0"/>
    <n v="0"/>
    <n v="0"/>
  </r>
  <r>
    <s v="None"/>
    <x v="35"/>
    <x v="126"/>
    <s v="TRC"/>
    <n v="0"/>
    <n v="0"/>
    <n v="0"/>
  </r>
  <r>
    <s v="None"/>
    <x v="35"/>
    <x v="127"/>
    <s v="TRC"/>
    <n v="0"/>
    <n v="0"/>
    <n v="0"/>
  </r>
  <r>
    <s v="None"/>
    <x v="35"/>
    <x v="128"/>
    <s v="TRC"/>
    <n v="0"/>
    <n v="0"/>
    <n v="0"/>
  </r>
  <r>
    <s v="None"/>
    <x v="35"/>
    <x v="129"/>
    <s v="TRC"/>
    <n v="0"/>
    <n v="0"/>
    <n v="0"/>
  </r>
  <r>
    <s v="None"/>
    <x v="35"/>
    <x v="130"/>
    <s v="TRC"/>
    <n v="0"/>
    <n v="0"/>
    <n v="0"/>
  </r>
  <r>
    <s v="None"/>
    <x v="35"/>
    <x v="131"/>
    <s v="TRC"/>
    <n v="0"/>
    <n v="0"/>
    <n v="0"/>
  </r>
  <r>
    <s v="None"/>
    <x v="35"/>
    <x v="132"/>
    <s v="TRC"/>
    <n v="0"/>
    <n v="0"/>
    <n v="0"/>
  </r>
  <r>
    <s v="None"/>
    <x v="35"/>
    <x v="133"/>
    <s v="TRC"/>
    <n v="0"/>
    <n v="0"/>
    <n v="0"/>
  </r>
  <r>
    <s v="None"/>
    <x v="35"/>
    <x v="134"/>
    <s v="TRC"/>
    <n v="0"/>
    <n v="0"/>
    <n v="0"/>
  </r>
  <r>
    <s v="None"/>
    <x v="35"/>
    <x v="135"/>
    <s v="TRC"/>
    <n v="0"/>
    <n v="0"/>
    <n v="0"/>
  </r>
  <r>
    <s v="None"/>
    <x v="35"/>
    <x v="136"/>
    <s v="TRC"/>
    <n v="0"/>
    <n v="0"/>
    <n v="0"/>
  </r>
  <r>
    <s v="None"/>
    <x v="35"/>
    <x v="137"/>
    <s v="TRC"/>
    <n v="0"/>
    <n v="0"/>
    <n v="0"/>
  </r>
  <r>
    <s v="None"/>
    <x v="35"/>
    <x v="138"/>
    <s v="TRC"/>
    <n v="0"/>
    <n v="0"/>
    <n v="0"/>
  </r>
  <r>
    <s v="None"/>
    <x v="35"/>
    <x v="139"/>
    <s v="TRC"/>
    <n v="0"/>
    <n v="0"/>
    <n v="0"/>
  </r>
  <r>
    <s v="None"/>
    <x v="35"/>
    <x v="140"/>
    <s v="TRC"/>
    <n v="0"/>
    <n v="0"/>
    <n v="0"/>
  </r>
  <r>
    <s v="None"/>
    <x v="35"/>
    <x v="141"/>
    <s v="TRC"/>
    <n v="0"/>
    <n v="0"/>
    <n v="0"/>
  </r>
  <r>
    <s v="None"/>
    <x v="35"/>
    <x v="142"/>
    <s v="TRC"/>
    <n v="0"/>
    <n v="0"/>
    <n v="0"/>
  </r>
  <r>
    <s v="None"/>
    <x v="35"/>
    <x v="143"/>
    <s v="TRC"/>
    <n v="0"/>
    <n v="0"/>
    <n v="0"/>
  </r>
  <r>
    <s v="None"/>
    <x v="35"/>
    <x v="144"/>
    <s v="TRC"/>
    <n v="0"/>
    <n v="0"/>
    <n v="0"/>
  </r>
  <r>
    <s v="None"/>
    <x v="35"/>
    <x v="145"/>
    <s v="TRC"/>
    <n v="0"/>
    <n v="0"/>
    <n v="0"/>
  </r>
  <r>
    <s v="None"/>
    <x v="35"/>
    <x v="146"/>
    <s v="TRC"/>
    <n v="0"/>
    <n v="0"/>
    <n v="0"/>
  </r>
  <r>
    <s v="None"/>
    <x v="35"/>
    <x v="147"/>
    <s v="TRC"/>
    <n v="0"/>
    <n v="0"/>
    <n v="0"/>
  </r>
  <r>
    <s v="None"/>
    <x v="35"/>
    <x v="148"/>
    <s v="TRC"/>
    <n v="0"/>
    <n v="0"/>
    <n v="0"/>
  </r>
  <r>
    <s v="None"/>
    <x v="35"/>
    <x v="149"/>
    <s v="TRC"/>
    <n v="0"/>
    <n v="0"/>
    <n v="0"/>
  </r>
  <r>
    <s v="None"/>
    <x v="35"/>
    <x v="150"/>
    <s v="TRC"/>
    <n v="0"/>
    <n v="0"/>
    <n v="0"/>
  </r>
  <r>
    <s v="None"/>
    <x v="35"/>
    <x v="151"/>
    <s v="TRC"/>
    <n v="0"/>
    <n v="0"/>
    <n v="0"/>
  </r>
  <r>
    <s v="None"/>
    <x v="35"/>
    <x v="152"/>
    <s v="TRC"/>
    <n v="0"/>
    <n v="0"/>
    <n v="0"/>
  </r>
  <r>
    <s v="None"/>
    <x v="35"/>
    <x v="153"/>
    <s v="TRC"/>
    <n v="0"/>
    <n v="0"/>
    <n v="0"/>
  </r>
  <r>
    <s v="None"/>
    <x v="35"/>
    <x v="154"/>
    <s v="TRC"/>
    <n v="0"/>
    <n v="0"/>
    <n v="0"/>
  </r>
  <r>
    <s v="None"/>
    <x v="35"/>
    <x v="155"/>
    <s v="TRC"/>
    <n v="0"/>
    <n v="0"/>
    <n v="0"/>
  </r>
  <r>
    <s v="None"/>
    <x v="35"/>
    <x v="156"/>
    <s v="TRC"/>
    <n v="0"/>
    <n v="0"/>
    <n v="0"/>
  </r>
  <r>
    <s v="None"/>
    <x v="35"/>
    <x v="157"/>
    <s v="TRC"/>
    <n v="0"/>
    <n v="0"/>
    <n v="0"/>
  </r>
  <r>
    <s v="None"/>
    <x v="35"/>
    <x v="158"/>
    <s v="TRC"/>
    <n v="0"/>
    <n v="0"/>
    <n v="0"/>
  </r>
  <r>
    <s v="None"/>
    <x v="35"/>
    <x v="159"/>
    <s v="TRC"/>
    <n v="0"/>
    <n v="0"/>
    <n v="0"/>
  </r>
  <r>
    <s v="None"/>
    <x v="35"/>
    <x v="160"/>
    <s v="TRC"/>
    <n v="0"/>
    <n v="0"/>
    <n v="0"/>
  </r>
  <r>
    <s v="None"/>
    <x v="35"/>
    <x v="161"/>
    <s v="TRC"/>
    <n v="0"/>
    <n v="0"/>
    <n v="0"/>
  </r>
  <r>
    <s v="None"/>
    <x v="35"/>
    <x v="162"/>
    <s v="TRC"/>
    <n v="0"/>
    <n v="0"/>
    <n v="0"/>
  </r>
  <r>
    <s v="None"/>
    <x v="35"/>
    <x v="163"/>
    <s v="TRC"/>
    <n v="0"/>
    <n v="0"/>
    <n v="0"/>
  </r>
  <r>
    <s v="None"/>
    <x v="35"/>
    <x v="164"/>
    <s v="TRC"/>
    <n v="0"/>
    <n v="0"/>
    <n v="0"/>
  </r>
  <r>
    <s v="None"/>
    <x v="35"/>
    <x v="165"/>
    <s v="TRC"/>
    <n v="0"/>
    <n v="0"/>
    <n v="0"/>
  </r>
  <r>
    <s v="None"/>
    <x v="35"/>
    <x v="166"/>
    <s v="TRC"/>
    <n v="0"/>
    <n v="0"/>
    <n v="0"/>
  </r>
  <r>
    <s v="None"/>
    <x v="35"/>
    <x v="167"/>
    <s v="TRC"/>
    <n v="0"/>
    <n v="0"/>
    <n v="0"/>
  </r>
  <r>
    <s v="None"/>
    <x v="35"/>
    <x v="168"/>
    <s v="TRC"/>
    <n v="0"/>
    <n v="0"/>
    <n v="0"/>
  </r>
  <r>
    <s v="None"/>
    <x v="35"/>
    <x v="169"/>
    <s v="TRC"/>
    <n v="0"/>
    <n v="0"/>
    <n v="0"/>
  </r>
  <r>
    <s v="None"/>
    <x v="35"/>
    <x v="170"/>
    <s v="TRC"/>
    <n v="0"/>
    <n v="0"/>
    <n v="0"/>
  </r>
  <r>
    <s v="None"/>
    <x v="35"/>
    <x v="171"/>
    <s v="TRC"/>
    <n v="0"/>
    <n v="0"/>
    <n v="0"/>
  </r>
  <r>
    <s v="None"/>
    <x v="35"/>
    <x v="172"/>
    <s v="TRC"/>
    <n v="0"/>
    <n v="0"/>
    <n v="0"/>
  </r>
  <r>
    <s v="None"/>
    <x v="35"/>
    <x v="173"/>
    <s v="TRC"/>
    <n v="0"/>
    <n v="0"/>
    <n v="0"/>
  </r>
  <r>
    <s v="None"/>
    <x v="35"/>
    <x v="174"/>
    <s v="TRC"/>
    <n v="0"/>
    <n v="0"/>
    <n v="0"/>
  </r>
  <r>
    <s v="None"/>
    <x v="35"/>
    <x v="175"/>
    <s v="TRC"/>
    <n v="0"/>
    <n v="0"/>
    <n v="0"/>
  </r>
  <r>
    <s v="None"/>
    <x v="35"/>
    <x v="176"/>
    <s v="TRC"/>
    <n v="0"/>
    <n v="0"/>
    <n v="0"/>
  </r>
  <r>
    <s v="None"/>
    <x v="35"/>
    <x v="177"/>
    <s v="TRC"/>
    <n v="0"/>
    <n v="0"/>
    <n v="0"/>
  </r>
  <r>
    <s v="None"/>
    <x v="35"/>
    <x v="178"/>
    <s v="TRC"/>
    <n v="0"/>
    <n v="0"/>
    <n v="0"/>
  </r>
  <r>
    <s v="None"/>
    <x v="35"/>
    <x v="179"/>
    <s v="TRC"/>
    <n v="0"/>
    <n v="0"/>
    <n v="0"/>
  </r>
  <r>
    <s v="None"/>
    <x v="35"/>
    <x v="180"/>
    <s v="TRC"/>
    <n v="0"/>
    <n v="0"/>
    <n v="0"/>
  </r>
  <r>
    <s v="None"/>
    <x v="35"/>
    <x v="181"/>
    <s v="TRC"/>
    <n v="0"/>
    <n v="0"/>
    <n v="0"/>
  </r>
  <r>
    <s v="None"/>
    <x v="35"/>
    <x v="182"/>
    <s v="TRC"/>
    <n v="0"/>
    <n v="0"/>
    <n v="0"/>
  </r>
  <r>
    <s v="None"/>
    <x v="35"/>
    <x v="183"/>
    <s v="TRC"/>
    <n v="0"/>
    <n v="0"/>
    <n v="0"/>
  </r>
  <r>
    <s v="None"/>
    <x v="35"/>
    <x v="184"/>
    <s v="TRC"/>
    <n v="0"/>
    <n v="0"/>
    <n v="0"/>
  </r>
  <r>
    <s v="None"/>
    <x v="35"/>
    <x v="185"/>
    <s v="TRC"/>
    <n v="0"/>
    <n v="0"/>
    <n v="0"/>
  </r>
  <r>
    <s v="None"/>
    <x v="35"/>
    <x v="186"/>
    <s v="TRC"/>
    <n v="0"/>
    <n v="0"/>
    <n v="0"/>
  </r>
  <r>
    <s v="None"/>
    <x v="35"/>
    <x v="187"/>
    <s v="TRC"/>
    <n v="0"/>
    <n v="0"/>
    <n v="0"/>
  </r>
  <r>
    <s v="None"/>
    <x v="35"/>
    <x v="188"/>
    <s v="TRC"/>
    <n v="0"/>
    <n v="0"/>
    <n v="0"/>
  </r>
  <r>
    <s v="None"/>
    <x v="35"/>
    <x v="189"/>
    <s v="TRC"/>
    <n v="0"/>
    <n v="0"/>
    <n v="0"/>
  </r>
  <r>
    <s v="None"/>
    <x v="35"/>
    <x v="190"/>
    <s v="TRC"/>
    <n v="0"/>
    <n v="0"/>
    <n v="0"/>
  </r>
  <r>
    <s v="None"/>
    <x v="35"/>
    <x v="191"/>
    <s v="TRC"/>
    <n v="0"/>
    <n v="0"/>
    <n v="0"/>
  </r>
  <r>
    <s v="None"/>
    <x v="35"/>
    <x v="192"/>
    <s v="TRC"/>
    <n v="0"/>
    <n v="0"/>
    <n v="0"/>
  </r>
  <r>
    <s v="None"/>
    <x v="35"/>
    <x v="193"/>
    <s v="TRC"/>
    <n v="0"/>
    <n v="0"/>
    <n v="0"/>
  </r>
  <r>
    <s v="None"/>
    <x v="35"/>
    <x v="194"/>
    <s v="TRC"/>
    <n v="0"/>
    <n v="0"/>
    <n v="0"/>
  </r>
  <r>
    <s v="None"/>
    <x v="35"/>
    <x v="195"/>
    <s v="TRC"/>
    <n v="0"/>
    <n v="0"/>
    <n v="0"/>
  </r>
  <r>
    <s v="None"/>
    <x v="35"/>
    <x v="196"/>
    <s v="TRC"/>
    <n v="0"/>
    <n v="0"/>
    <n v="0"/>
  </r>
  <r>
    <s v="None"/>
    <x v="35"/>
    <x v="197"/>
    <s v="TRC"/>
    <n v="0"/>
    <n v="0"/>
    <n v="0"/>
  </r>
  <r>
    <s v="None"/>
    <x v="35"/>
    <x v="198"/>
    <s v="TRC"/>
    <n v="0"/>
    <n v="0"/>
    <n v="0"/>
  </r>
  <r>
    <s v="None"/>
    <x v="35"/>
    <x v="199"/>
    <s v="TRC"/>
    <n v="0"/>
    <n v="0"/>
    <n v="0"/>
  </r>
  <r>
    <s v="None"/>
    <x v="35"/>
    <x v="200"/>
    <s v="TRC"/>
    <n v="0"/>
    <n v="0"/>
    <n v="0"/>
  </r>
  <r>
    <s v="None"/>
    <x v="35"/>
    <x v="201"/>
    <s v="TRC"/>
    <n v="0"/>
    <n v="0"/>
    <n v="0"/>
  </r>
  <r>
    <s v="None"/>
    <x v="35"/>
    <x v="202"/>
    <s v="TRC"/>
    <n v="0"/>
    <n v="0"/>
    <n v="0"/>
  </r>
  <r>
    <s v="None"/>
    <x v="35"/>
    <x v="203"/>
    <s v="TRC"/>
    <n v="0"/>
    <n v="0"/>
    <n v="0"/>
  </r>
  <r>
    <s v="None"/>
    <x v="35"/>
    <x v="204"/>
    <s v="TRC"/>
    <n v="0"/>
    <n v="0"/>
    <n v="0"/>
  </r>
  <r>
    <s v="None"/>
    <x v="35"/>
    <x v="205"/>
    <s v="TRC"/>
    <n v="0"/>
    <n v="0"/>
    <n v="0"/>
  </r>
  <r>
    <s v="None"/>
    <x v="35"/>
    <x v="206"/>
    <s v="TRC"/>
    <n v="0"/>
    <n v="0"/>
    <n v="0"/>
  </r>
  <r>
    <s v="None"/>
    <x v="35"/>
    <x v="207"/>
    <s v="TRC"/>
    <n v="0"/>
    <n v="0"/>
    <n v="0"/>
  </r>
  <r>
    <s v="None"/>
    <x v="35"/>
    <x v="208"/>
    <s v="TRC"/>
    <n v="0"/>
    <n v="0"/>
    <n v="0"/>
  </r>
  <r>
    <s v="None"/>
    <x v="35"/>
    <x v="209"/>
    <s v="TRC"/>
    <n v="0"/>
    <n v="0"/>
    <n v="0"/>
  </r>
  <r>
    <s v="None"/>
    <x v="35"/>
    <x v="210"/>
    <s v="TRC"/>
    <n v="0"/>
    <n v="0"/>
    <n v="0"/>
  </r>
  <r>
    <s v="None"/>
    <x v="35"/>
    <x v="211"/>
    <s v="TRC"/>
    <n v="0"/>
    <n v="0"/>
    <n v="0"/>
  </r>
  <r>
    <s v="None"/>
    <x v="35"/>
    <x v="212"/>
    <s v="TRC"/>
    <n v="0"/>
    <n v="0"/>
    <n v="0"/>
  </r>
  <r>
    <s v="None"/>
    <x v="35"/>
    <x v="213"/>
    <s v="TRC"/>
    <n v="0"/>
    <n v="0"/>
    <n v="0"/>
  </r>
  <r>
    <s v="None"/>
    <x v="35"/>
    <x v="214"/>
    <s v="TRC"/>
    <n v="0"/>
    <n v="0"/>
    <n v="0"/>
  </r>
  <r>
    <s v="None"/>
    <x v="35"/>
    <x v="215"/>
    <s v="TRC"/>
    <n v="0"/>
    <n v="0"/>
    <n v="0"/>
  </r>
  <r>
    <s v="None"/>
    <x v="35"/>
    <x v="216"/>
    <s v="TRC"/>
    <n v="0"/>
    <n v="0"/>
    <n v="0"/>
  </r>
  <r>
    <s v="None"/>
    <x v="35"/>
    <x v="217"/>
    <s v="TRC"/>
    <n v="0"/>
    <n v="0"/>
    <n v="0"/>
  </r>
  <r>
    <s v="None"/>
    <x v="35"/>
    <x v="218"/>
    <s v="TRC"/>
    <n v="0"/>
    <n v="0"/>
    <n v="0"/>
  </r>
  <r>
    <s v="None"/>
    <x v="35"/>
    <x v="219"/>
    <s v="TRC"/>
    <n v="0"/>
    <n v="0"/>
    <n v="0"/>
  </r>
  <r>
    <s v="None"/>
    <x v="35"/>
    <x v="220"/>
    <s v="TRC"/>
    <n v="0"/>
    <n v="0"/>
    <n v="0"/>
  </r>
  <r>
    <s v="None"/>
    <x v="35"/>
    <x v="221"/>
    <s v="TRC"/>
    <n v="0"/>
    <n v="0"/>
    <n v="0"/>
  </r>
  <r>
    <s v="None"/>
    <x v="35"/>
    <x v="222"/>
    <s v="TRC"/>
    <n v="0"/>
    <n v="0"/>
    <n v="0"/>
  </r>
  <r>
    <s v="None"/>
    <x v="35"/>
    <x v="223"/>
    <s v="TRC"/>
    <n v="0"/>
    <n v="0"/>
    <n v="0"/>
  </r>
  <r>
    <s v="None"/>
    <x v="35"/>
    <x v="224"/>
    <s v="TRC"/>
    <n v="0"/>
    <n v="0"/>
    <n v="0"/>
  </r>
  <r>
    <s v="None"/>
    <x v="35"/>
    <x v="225"/>
    <s v="TRC"/>
    <n v="0"/>
    <n v="0"/>
    <n v="0"/>
  </r>
  <r>
    <s v="None"/>
    <x v="35"/>
    <x v="226"/>
    <s v="TRC"/>
    <n v="0"/>
    <n v="0"/>
    <n v="0"/>
  </r>
  <r>
    <s v="None"/>
    <x v="35"/>
    <x v="227"/>
    <s v="TRC"/>
    <n v="0"/>
    <n v="0"/>
    <n v="0"/>
  </r>
  <r>
    <s v="None"/>
    <x v="35"/>
    <x v="228"/>
    <s v="TRC"/>
    <n v="0"/>
    <n v="0"/>
    <n v="0"/>
  </r>
  <r>
    <s v="None"/>
    <x v="35"/>
    <x v="229"/>
    <s v="TRC"/>
    <n v="0"/>
    <n v="0"/>
    <n v="0"/>
  </r>
  <r>
    <s v="None"/>
    <x v="35"/>
    <x v="230"/>
    <s v="TRC"/>
    <n v="0"/>
    <n v="0"/>
    <n v="0"/>
  </r>
  <r>
    <s v="None"/>
    <x v="35"/>
    <x v="231"/>
    <s v="TRC"/>
    <n v="0"/>
    <n v="0"/>
    <n v="0"/>
  </r>
  <r>
    <s v="None"/>
    <x v="35"/>
    <x v="232"/>
    <s v="TRC"/>
    <n v="0"/>
    <n v="0"/>
    <n v="0"/>
  </r>
  <r>
    <s v="None"/>
    <x v="35"/>
    <x v="233"/>
    <s v="TRC"/>
    <n v="0"/>
    <n v="0"/>
    <n v="0"/>
  </r>
  <r>
    <s v="None"/>
    <x v="35"/>
    <x v="234"/>
    <s v="TRC"/>
    <n v="0"/>
    <n v="0"/>
    <n v="0"/>
  </r>
  <r>
    <s v="None"/>
    <x v="35"/>
    <x v="235"/>
    <s v="TRC"/>
    <n v="0"/>
    <n v="0"/>
    <n v="0"/>
  </r>
  <r>
    <s v="None"/>
    <x v="35"/>
    <x v="236"/>
    <s v="TRC"/>
    <n v="0"/>
    <n v="0"/>
    <n v="0"/>
  </r>
  <r>
    <s v="None"/>
    <x v="35"/>
    <x v="237"/>
    <s v="TRC"/>
    <n v="0"/>
    <n v="0"/>
    <n v="0"/>
  </r>
  <r>
    <s v="None"/>
    <x v="35"/>
    <x v="238"/>
    <s v="TRC"/>
    <n v="0"/>
    <n v="0"/>
    <n v="0"/>
  </r>
  <r>
    <s v="None"/>
    <x v="35"/>
    <x v="239"/>
    <s v="TRC"/>
    <n v="0"/>
    <n v="0"/>
    <n v="0"/>
  </r>
  <r>
    <s v="None"/>
    <x v="35"/>
    <x v="240"/>
    <s v="TRC"/>
    <n v="0"/>
    <n v="0"/>
    <n v="0"/>
  </r>
  <r>
    <s v="None"/>
    <x v="35"/>
    <x v="241"/>
    <s v="TRC"/>
    <n v="0"/>
    <n v="0"/>
    <n v="0"/>
  </r>
  <r>
    <s v="None"/>
    <x v="35"/>
    <x v="242"/>
    <s v="TRC"/>
    <n v="0"/>
    <n v="0"/>
    <n v="0"/>
  </r>
  <r>
    <s v="None"/>
    <x v="35"/>
    <x v="243"/>
    <s v="TRC"/>
    <n v="0"/>
    <n v="0"/>
    <n v="0"/>
  </r>
  <r>
    <s v="None"/>
    <x v="35"/>
    <x v="244"/>
    <s v="TRC"/>
    <n v="0"/>
    <n v="0"/>
    <n v="0"/>
  </r>
  <r>
    <s v="None"/>
    <x v="35"/>
    <x v="245"/>
    <s v="TRC"/>
    <n v="0"/>
    <n v="0"/>
    <n v="0"/>
  </r>
  <r>
    <s v="None"/>
    <x v="35"/>
    <x v="246"/>
    <s v="TRC"/>
    <n v="0"/>
    <n v="0"/>
    <n v="0"/>
  </r>
  <r>
    <s v="None"/>
    <x v="35"/>
    <x v="247"/>
    <s v="TRC"/>
    <n v="0"/>
    <n v="0"/>
    <n v="0"/>
  </r>
  <r>
    <s v="None"/>
    <x v="35"/>
    <x v="248"/>
    <s v="TRC"/>
    <n v="0"/>
    <n v="0"/>
    <n v="0"/>
  </r>
  <r>
    <s v="None"/>
    <x v="35"/>
    <x v="249"/>
    <s v="TRC"/>
    <n v="0"/>
    <n v="0"/>
    <n v="0"/>
  </r>
  <r>
    <s v="None"/>
    <x v="35"/>
    <x v="250"/>
    <s v="TRC"/>
    <n v="0"/>
    <n v="0"/>
    <n v="0"/>
  </r>
  <r>
    <s v="None"/>
    <x v="35"/>
    <x v="251"/>
    <s v="TRC"/>
    <n v="0"/>
    <n v="0"/>
    <n v="0"/>
  </r>
  <r>
    <s v="None"/>
    <x v="35"/>
    <x v="252"/>
    <s v="TRC"/>
    <n v="0"/>
    <n v="0"/>
    <n v="0"/>
  </r>
  <r>
    <s v="None"/>
    <x v="35"/>
    <x v="253"/>
    <s v="TRC"/>
    <n v="0"/>
    <n v="0"/>
    <n v="0"/>
  </r>
  <r>
    <s v="None"/>
    <x v="35"/>
    <x v="254"/>
    <s v="TRC"/>
    <n v="0"/>
    <n v="0"/>
    <n v="0"/>
  </r>
  <r>
    <s v="None"/>
    <x v="35"/>
    <x v="255"/>
    <s v="TRC"/>
    <n v="0"/>
    <n v="0"/>
    <n v="0"/>
  </r>
  <r>
    <s v="None"/>
    <x v="35"/>
    <x v="256"/>
    <s v="TRC"/>
    <n v="0"/>
    <n v="0"/>
    <n v="0"/>
  </r>
  <r>
    <s v="None"/>
    <x v="35"/>
    <x v="257"/>
    <s v="TRC"/>
    <n v="0"/>
    <n v="0"/>
    <n v="0"/>
  </r>
  <r>
    <s v="None"/>
    <x v="35"/>
    <x v="258"/>
    <s v="TRC"/>
    <n v="0"/>
    <n v="0"/>
    <n v="0"/>
  </r>
  <r>
    <s v="None"/>
    <x v="35"/>
    <x v="259"/>
    <s v="TRC"/>
    <n v="0"/>
    <n v="0"/>
    <n v="0"/>
  </r>
  <r>
    <s v="None"/>
    <x v="35"/>
    <x v="260"/>
    <s v="TRC"/>
    <n v="0"/>
    <n v="0"/>
    <n v="0"/>
  </r>
  <r>
    <s v="None"/>
    <x v="35"/>
    <x v="261"/>
    <s v="TRC"/>
    <n v="0"/>
    <n v="0"/>
    <n v="0"/>
  </r>
  <r>
    <s v="None"/>
    <x v="35"/>
    <x v="262"/>
    <s v="TRC"/>
    <n v="0"/>
    <n v="0"/>
    <n v="0"/>
  </r>
  <r>
    <s v="None"/>
    <x v="35"/>
    <x v="263"/>
    <s v="TRC"/>
    <n v="0"/>
    <n v="0"/>
    <n v="0"/>
  </r>
  <r>
    <s v="None"/>
    <x v="35"/>
    <x v="264"/>
    <s v="TRC"/>
    <n v="0"/>
    <n v="0"/>
    <n v="0"/>
  </r>
  <r>
    <s v="None"/>
    <x v="35"/>
    <x v="265"/>
    <s v="TRC"/>
    <n v="0"/>
    <n v="0"/>
    <n v="0"/>
  </r>
  <r>
    <s v="None"/>
    <x v="35"/>
    <x v="266"/>
    <s v="TRC"/>
    <n v="0"/>
    <n v="0"/>
    <n v="0"/>
  </r>
  <r>
    <s v="None"/>
    <x v="35"/>
    <x v="267"/>
    <s v="TRC"/>
    <n v="0"/>
    <n v="0"/>
    <n v="0"/>
  </r>
  <r>
    <s v="None"/>
    <x v="35"/>
    <x v="268"/>
    <s v="TRC"/>
    <n v="0"/>
    <n v="0"/>
    <n v="0"/>
  </r>
  <r>
    <s v="None"/>
    <x v="35"/>
    <x v="269"/>
    <s v="TRC"/>
    <n v="0"/>
    <n v="0"/>
    <n v="0"/>
  </r>
  <r>
    <s v="None"/>
    <x v="35"/>
    <x v="270"/>
    <s v="TRC"/>
    <n v="0"/>
    <n v="0"/>
    <n v="0"/>
  </r>
  <r>
    <s v="None"/>
    <x v="35"/>
    <x v="271"/>
    <s v="TRC"/>
    <n v="0"/>
    <n v="0"/>
    <n v="0"/>
  </r>
  <r>
    <s v="None"/>
    <x v="35"/>
    <x v="272"/>
    <s v="TRC"/>
    <n v="0"/>
    <n v="0"/>
    <n v="0"/>
  </r>
  <r>
    <s v="None"/>
    <x v="35"/>
    <x v="273"/>
    <s v="TRC"/>
    <n v="0"/>
    <n v="0"/>
    <n v="0"/>
  </r>
  <r>
    <s v="None"/>
    <x v="35"/>
    <x v="274"/>
    <s v="TRC"/>
    <n v="0"/>
    <n v="0"/>
    <n v="0"/>
  </r>
  <r>
    <s v="None"/>
    <x v="35"/>
    <x v="275"/>
    <s v="TRC"/>
    <n v="0"/>
    <n v="0"/>
    <n v="0"/>
  </r>
  <r>
    <s v="None"/>
    <x v="35"/>
    <x v="276"/>
    <s v="TRC"/>
    <n v="0"/>
    <n v="0"/>
    <n v="0"/>
  </r>
  <r>
    <s v="None"/>
    <x v="35"/>
    <x v="277"/>
    <s v="TRC"/>
    <n v="0"/>
    <n v="0"/>
    <n v="0"/>
  </r>
  <r>
    <s v="None"/>
    <x v="35"/>
    <x v="278"/>
    <s v="TRC"/>
    <n v="0"/>
    <n v="0"/>
    <n v="0"/>
  </r>
  <r>
    <s v="None"/>
    <x v="35"/>
    <x v="279"/>
    <s v="TRC"/>
    <n v="0"/>
    <n v="0"/>
    <n v="0"/>
  </r>
  <r>
    <s v="None"/>
    <x v="35"/>
    <x v="280"/>
    <s v="TRC"/>
    <n v="0"/>
    <n v="0"/>
    <n v="0"/>
  </r>
  <r>
    <s v="None"/>
    <x v="35"/>
    <x v="281"/>
    <s v="TRC"/>
    <n v="0"/>
    <n v="0"/>
    <n v="0"/>
  </r>
  <r>
    <s v="None"/>
    <x v="35"/>
    <x v="282"/>
    <s v="TRC"/>
    <n v="0"/>
    <n v="0"/>
    <n v="0"/>
  </r>
  <r>
    <s v="None"/>
    <x v="35"/>
    <x v="283"/>
    <s v="TRC"/>
    <n v="0"/>
    <n v="0"/>
    <n v="0"/>
  </r>
  <r>
    <s v="None"/>
    <x v="35"/>
    <x v="284"/>
    <s v="TRC"/>
    <n v="0"/>
    <n v="0"/>
    <n v="0"/>
  </r>
  <r>
    <s v="None"/>
    <x v="35"/>
    <x v="285"/>
    <s v="TRC"/>
    <n v="0"/>
    <n v="0"/>
    <n v="0"/>
  </r>
  <r>
    <s v="None"/>
    <x v="35"/>
    <x v="286"/>
    <s v="TRC"/>
    <n v="0"/>
    <n v="0"/>
    <n v="0"/>
  </r>
  <r>
    <s v="None"/>
    <x v="35"/>
    <x v="287"/>
    <s v="TRC"/>
    <n v="0"/>
    <n v="0"/>
    <n v="0"/>
  </r>
  <r>
    <s v="None"/>
    <x v="35"/>
    <x v="288"/>
    <s v="TRC"/>
    <n v="0"/>
    <n v="0"/>
    <n v="0"/>
  </r>
  <r>
    <s v="None"/>
    <x v="35"/>
    <x v="289"/>
    <s v="TRC"/>
    <n v="0"/>
    <n v="0"/>
    <n v="0"/>
  </r>
  <r>
    <s v="None"/>
    <x v="35"/>
    <x v="290"/>
    <s v="TRC"/>
    <n v="0"/>
    <n v="0"/>
    <n v="0"/>
  </r>
  <r>
    <s v="None"/>
    <x v="35"/>
    <x v="291"/>
    <s v="TRC"/>
    <n v="0"/>
    <n v="0"/>
    <n v="0"/>
  </r>
  <r>
    <s v="None"/>
    <x v="35"/>
    <x v="292"/>
    <s v="TRC"/>
    <n v="0"/>
    <n v="0"/>
    <n v="0"/>
  </r>
  <r>
    <s v="None"/>
    <x v="35"/>
    <x v="293"/>
    <s v="TRC"/>
    <n v="0"/>
    <n v="0"/>
    <n v="0"/>
  </r>
  <r>
    <s v="None"/>
    <x v="35"/>
    <x v="294"/>
    <s v="TRC"/>
    <n v="0"/>
    <n v="0"/>
    <n v="0"/>
  </r>
  <r>
    <s v="None"/>
    <x v="36"/>
    <x v="0"/>
    <s v="TRC"/>
    <n v="0"/>
    <n v="0"/>
    <n v="0"/>
  </r>
  <r>
    <s v="None"/>
    <x v="36"/>
    <x v="1"/>
    <s v="TRC"/>
    <n v="0"/>
    <n v="0"/>
    <n v="0"/>
  </r>
  <r>
    <s v="None"/>
    <x v="36"/>
    <x v="2"/>
    <s v="TRC"/>
    <n v="0"/>
    <n v="0"/>
    <n v="0"/>
  </r>
  <r>
    <s v="None"/>
    <x v="36"/>
    <x v="3"/>
    <s v="TRC"/>
    <n v="0"/>
    <n v="0"/>
    <n v="0"/>
  </r>
  <r>
    <s v="None"/>
    <x v="36"/>
    <x v="4"/>
    <s v="TRC"/>
    <n v="0"/>
    <n v="0"/>
    <n v="0"/>
  </r>
  <r>
    <s v="None"/>
    <x v="36"/>
    <x v="5"/>
    <s v="TRC"/>
    <n v="0"/>
    <n v="0"/>
    <n v="0"/>
  </r>
  <r>
    <s v="None"/>
    <x v="36"/>
    <x v="6"/>
    <s v="TRC"/>
    <n v="0"/>
    <n v="0"/>
    <n v="0"/>
  </r>
  <r>
    <s v="None"/>
    <x v="36"/>
    <x v="7"/>
    <s v="TRC"/>
    <n v="0"/>
    <n v="0"/>
    <n v="0"/>
  </r>
  <r>
    <s v="None"/>
    <x v="36"/>
    <x v="8"/>
    <s v="TRC"/>
    <n v="0"/>
    <n v="0"/>
    <n v="0"/>
  </r>
  <r>
    <s v="None"/>
    <x v="36"/>
    <x v="9"/>
    <s v="TRC"/>
    <n v="0"/>
    <n v="0"/>
    <n v="0"/>
  </r>
  <r>
    <s v="None"/>
    <x v="36"/>
    <x v="10"/>
    <s v="TRC"/>
    <n v="0"/>
    <n v="0"/>
    <n v="0"/>
  </r>
  <r>
    <s v="None"/>
    <x v="36"/>
    <x v="11"/>
    <s v="TRC"/>
    <n v="0"/>
    <n v="0"/>
    <n v="0"/>
  </r>
  <r>
    <s v="None"/>
    <x v="36"/>
    <x v="12"/>
    <s v="TRC"/>
    <n v="0"/>
    <n v="0"/>
    <n v="0"/>
  </r>
  <r>
    <s v="None"/>
    <x v="36"/>
    <x v="13"/>
    <s v="TRC"/>
    <n v="0"/>
    <n v="0"/>
    <n v="0"/>
  </r>
  <r>
    <s v="None"/>
    <x v="36"/>
    <x v="14"/>
    <s v="TRC"/>
    <n v="0"/>
    <n v="0"/>
    <n v="0"/>
  </r>
  <r>
    <s v="None"/>
    <x v="36"/>
    <x v="15"/>
    <s v="TRC"/>
    <n v="0"/>
    <n v="0"/>
    <n v="0"/>
  </r>
  <r>
    <s v="None"/>
    <x v="36"/>
    <x v="16"/>
    <s v="TRC"/>
    <n v="0"/>
    <n v="0"/>
    <n v="0"/>
  </r>
  <r>
    <s v="None"/>
    <x v="36"/>
    <x v="17"/>
    <s v="TRC"/>
    <n v="0"/>
    <n v="0"/>
    <n v="0"/>
  </r>
  <r>
    <s v="None"/>
    <x v="36"/>
    <x v="18"/>
    <s v="TRC"/>
    <n v="0"/>
    <n v="0"/>
    <n v="0"/>
  </r>
  <r>
    <s v="None"/>
    <x v="36"/>
    <x v="19"/>
    <s v="TRC"/>
    <n v="0"/>
    <n v="0"/>
    <n v="0"/>
  </r>
  <r>
    <s v="None"/>
    <x v="36"/>
    <x v="20"/>
    <s v="TRC"/>
    <n v="0"/>
    <n v="0"/>
    <n v="0"/>
  </r>
  <r>
    <s v="None"/>
    <x v="36"/>
    <x v="21"/>
    <s v="TRC"/>
    <n v="0"/>
    <n v="0"/>
    <n v="0"/>
  </r>
  <r>
    <s v="None"/>
    <x v="36"/>
    <x v="22"/>
    <s v="TRC"/>
    <n v="0"/>
    <n v="0"/>
    <n v="0"/>
  </r>
  <r>
    <s v="None"/>
    <x v="36"/>
    <x v="23"/>
    <s v="TRC"/>
    <n v="0"/>
    <n v="0"/>
    <n v="0"/>
  </r>
  <r>
    <s v="None"/>
    <x v="36"/>
    <x v="24"/>
    <s v="TRC"/>
    <n v="0"/>
    <n v="0"/>
    <n v="0"/>
  </r>
  <r>
    <s v="None"/>
    <x v="36"/>
    <x v="25"/>
    <s v="TRC"/>
    <n v="0"/>
    <n v="0"/>
    <n v="0"/>
  </r>
  <r>
    <s v="None"/>
    <x v="36"/>
    <x v="26"/>
    <s v="TRC"/>
    <n v="0"/>
    <n v="0"/>
    <n v="0"/>
  </r>
  <r>
    <s v="None"/>
    <x v="36"/>
    <x v="27"/>
    <s v="TRC"/>
    <n v="0"/>
    <n v="0"/>
    <n v="0"/>
  </r>
  <r>
    <s v="None"/>
    <x v="36"/>
    <x v="28"/>
    <s v="TRC"/>
    <n v="0"/>
    <n v="0"/>
    <n v="0"/>
  </r>
  <r>
    <s v="None"/>
    <x v="36"/>
    <x v="29"/>
    <s v="TRC"/>
    <n v="0"/>
    <n v="0"/>
    <n v="0"/>
  </r>
  <r>
    <s v="None"/>
    <x v="36"/>
    <x v="30"/>
    <s v="TRC"/>
    <n v="0"/>
    <n v="0"/>
    <n v="0"/>
  </r>
  <r>
    <s v="None"/>
    <x v="36"/>
    <x v="31"/>
    <s v="TRC"/>
    <n v="0"/>
    <n v="0"/>
    <n v="0"/>
  </r>
  <r>
    <s v="None"/>
    <x v="36"/>
    <x v="32"/>
    <s v="TRC"/>
    <n v="0"/>
    <n v="0"/>
    <n v="0"/>
  </r>
  <r>
    <s v="None"/>
    <x v="36"/>
    <x v="33"/>
    <s v="TRC"/>
    <n v="0"/>
    <n v="0"/>
    <n v="0"/>
  </r>
  <r>
    <s v="None"/>
    <x v="36"/>
    <x v="34"/>
    <s v="TRC"/>
    <n v="0"/>
    <n v="0"/>
    <n v="0"/>
  </r>
  <r>
    <s v="None"/>
    <x v="36"/>
    <x v="35"/>
    <s v="TRC"/>
    <n v="0"/>
    <n v="0"/>
    <n v="0"/>
  </r>
  <r>
    <s v="None"/>
    <x v="36"/>
    <x v="36"/>
    <s v="TRC"/>
    <n v="0"/>
    <n v="0"/>
    <n v="0"/>
  </r>
  <r>
    <s v="None"/>
    <x v="36"/>
    <x v="37"/>
    <s v="TRC"/>
    <n v="0"/>
    <n v="0"/>
    <n v="0"/>
  </r>
  <r>
    <s v="None"/>
    <x v="36"/>
    <x v="38"/>
    <s v="TRC"/>
    <n v="0"/>
    <n v="0"/>
    <n v="0"/>
  </r>
  <r>
    <s v="None"/>
    <x v="36"/>
    <x v="39"/>
    <s v="TRC"/>
    <n v="0"/>
    <n v="0"/>
    <n v="0"/>
  </r>
  <r>
    <s v="None"/>
    <x v="36"/>
    <x v="40"/>
    <s v="TRC"/>
    <n v="0"/>
    <n v="0"/>
    <n v="0"/>
  </r>
  <r>
    <s v="None"/>
    <x v="36"/>
    <x v="41"/>
    <s v="TRC"/>
    <n v="0"/>
    <n v="0"/>
    <n v="0"/>
  </r>
  <r>
    <s v="None"/>
    <x v="36"/>
    <x v="42"/>
    <s v="TRC"/>
    <n v="0"/>
    <n v="0"/>
    <n v="0"/>
  </r>
  <r>
    <s v="None"/>
    <x v="36"/>
    <x v="43"/>
    <s v="TRC"/>
    <n v="0"/>
    <n v="0"/>
    <n v="0"/>
  </r>
  <r>
    <s v="None"/>
    <x v="36"/>
    <x v="44"/>
    <s v="TRC"/>
    <n v="0"/>
    <n v="0"/>
    <n v="0"/>
  </r>
  <r>
    <s v="None"/>
    <x v="36"/>
    <x v="45"/>
    <s v="TRC"/>
    <n v="0"/>
    <n v="0"/>
    <n v="0"/>
  </r>
  <r>
    <s v="None"/>
    <x v="36"/>
    <x v="46"/>
    <s v="TRC"/>
    <n v="0"/>
    <n v="0"/>
    <n v="0"/>
  </r>
  <r>
    <s v="None"/>
    <x v="36"/>
    <x v="47"/>
    <s v="TRC"/>
    <n v="0"/>
    <n v="0"/>
    <n v="0"/>
  </r>
  <r>
    <s v="None"/>
    <x v="36"/>
    <x v="48"/>
    <s v="TRC"/>
    <n v="0"/>
    <n v="0"/>
    <n v="0"/>
  </r>
  <r>
    <s v="None"/>
    <x v="36"/>
    <x v="49"/>
    <s v="TRC"/>
    <n v="0"/>
    <n v="0"/>
    <n v="0"/>
  </r>
  <r>
    <s v="None"/>
    <x v="36"/>
    <x v="50"/>
    <s v="TRC"/>
    <n v="0"/>
    <n v="0"/>
    <n v="0"/>
  </r>
  <r>
    <s v="None"/>
    <x v="36"/>
    <x v="51"/>
    <s v="TRC"/>
    <n v="0"/>
    <n v="0"/>
    <n v="0"/>
  </r>
  <r>
    <s v="None"/>
    <x v="36"/>
    <x v="52"/>
    <s v="TRC"/>
    <n v="0"/>
    <n v="0"/>
    <n v="0"/>
  </r>
  <r>
    <s v="None"/>
    <x v="36"/>
    <x v="53"/>
    <s v="TRC"/>
    <n v="0"/>
    <n v="0"/>
    <n v="0"/>
  </r>
  <r>
    <s v="None"/>
    <x v="36"/>
    <x v="54"/>
    <s v="TRC"/>
    <n v="0"/>
    <n v="0"/>
    <n v="0"/>
  </r>
  <r>
    <s v="None"/>
    <x v="36"/>
    <x v="55"/>
    <s v="TRC"/>
    <n v="0"/>
    <n v="0"/>
    <n v="0"/>
  </r>
  <r>
    <s v="None"/>
    <x v="36"/>
    <x v="56"/>
    <s v="TRC"/>
    <n v="0"/>
    <n v="0"/>
    <n v="0"/>
  </r>
  <r>
    <s v="None"/>
    <x v="36"/>
    <x v="57"/>
    <s v="TRC"/>
    <n v="0"/>
    <n v="0"/>
    <n v="0"/>
  </r>
  <r>
    <s v="None"/>
    <x v="36"/>
    <x v="58"/>
    <s v="TRC"/>
    <n v="0"/>
    <n v="0"/>
    <n v="0"/>
  </r>
  <r>
    <s v="None"/>
    <x v="36"/>
    <x v="59"/>
    <s v="TRC"/>
    <n v="0"/>
    <n v="0"/>
    <n v="0"/>
  </r>
  <r>
    <s v="None"/>
    <x v="36"/>
    <x v="60"/>
    <s v="TRC"/>
    <n v="0"/>
    <n v="0"/>
    <n v="0"/>
  </r>
  <r>
    <s v="None"/>
    <x v="36"/>
    <x v="61"/>
    <s v="TRC"/>
    <n v="0"/>
    <n v="0"/>
    <n v="0"/>
  </r>
  <r>
    <s v="None"/>
    <x v="36"/>
    <x v="62"/>
    <s v="TRC"/>
    <n v="0"/>
    <n v="0"/>
    <n v="0"/>
  </r>
  <r>
    <s v="None"/>
    <x v="36"/>
    <x v="63"/>
    <s v="TRC"/>
    <n v="0"/>
    <n v="0"/>
    <n v="0"/>
  </r>
  <r>
    <s v="None"/>
    <x v="36"/>
    <x v="64"/>
    <s v="TRC"/>
    <n v="0"/>
    <n v="0"/>
    <n v="0"/>
  </r>
  <r>
    <s v="None"/>
    <x v="36"/>
    <x v="65"/>
    <s v="TRC"/>
    <n v="0"/>
    <n v="0"/>
    <n v="0"/>
  </r>
  <r>
    <s v="None"/>
    <x v="36"/>
    <x v="66"/>
    <s v="TRC"/>
    <n v="0"/>
    <n v="0"/>
    <n v="0"/>
  </r>
  <r>
    <s v="None"/>
    <x v="36"/>
    <x v="67"/>
    <s v="TRC"/>
    <n v="0"/>
    <n v="0"/>
    <n v="0"/>
  </r>
  <r>
    <s v="None"/>
    <x v="36"/>
    <x v="68"/>
    <s v="TRC"/>
    <n v="0"/>
    <n v="0"/>
    <n v="0"/>
  </r>
  <r>
    <s v="None"/>
    <x v="36"/>
    <x v="69"/>
    <s v="TRC"/>
    <n v="0"/>
    <n v="0"/>
    <n v="0"/>
  </r>
  <r>
    <s v="None"/>
    <x v="36"/>
    <x v="70"/>
    <s v="TRC"/>
    <n v="0"/>
    <n v="0"/>
    <n v="0"/>
  </r>
  <r>
    <s v="None"/>
    <x v="36"/>
    <x v="71"/>
    <s v="TRC"/>
    <n v="0"/>
    <n v="0"/>
    <n v="0"/>
  </r>
  <r>
    <s v="None"/>
    <x v="36"/>
    <x v="72"/>
    <s v="TRC"/>
    <n v="0"/>
    <n v="0"/>
    <n v="0"/>
  </r>
  <r>
    <s v="None"/>
    <x v="36"/>
    <x v="73"/>
    <s v="TRC"/>
    <n v="0"/>
    <n v="0"/>
    <n v="0"/>
  </r>
  <r>
    <s v="None"/>
    <x v="36"/>
    <x v="74"/>
    <s v="TRC"/>
    <n v="0"/>
    <n v="0"/>
    <n v="0"/>
  </r>
  <r>
    <s v="None"/>
    <x v="36"/>
    <x v="75"/>
    <s v="TRC"/>
    <n v="0"/>
    <n v="0"/>
    <n v="0"/>
  </r>
  <r>
    <s v="None"/>
    <x v="36"/>
    <x v="76"/>
    <s v="TRC"/>
    <n v="0"/>
    <n v="0"/>
    <n v="0"/>
  </r>
  <r>
    <s v="None"/>
    <x v="36"/>
    <x v="77"/>
    <s v="TRC"/>
    <n v="0"/>
    <n v="0"/>
    <n v="0"/>
  </r>
  <r>
    <s v="None"/>
    <x v="36"/>
    <x v="78"/>
    <s v="TRC"/>
    <n v="0"/>
    <n v="0"/>
    <n v="0"/>
  </r>
  <r>
    <s v="None"/>
    <x v="36"/>
    <x v="79"/>
    <s v="TRC"/>
    <n v="0"/>
    <n v="0"/>
    <n v="0"/>
  </r>
  <r>
    <s v="None"/>
    <x v="36"/>
    <x v="80"/>
    <s v="TRC"/>
    <n v="0"/>
    <n v="0"/>
    <n v="0"/>
  </r>
  <r>
    <s v="None"/>
    <x v="36"/>
    <x v="81"/>
    <s v="TRC"/>
    <n v="0"/>
    <n v="0"/>
    <n v="0"/>
  </r>
  <r>
    <s v="None"/>
    <x v="36"/>
    <x v="82"/>
    <s v="TRC"/>
    <n v="100.52512083539999"/>
    <n v="201.05024167079998"/>
    <n v="301.57536250619995"/>
  </r>
  <r>
    <s v="None"/>
    <x v="36"/>
    <x v="83"/>
    <s v="TRC"/>
    <n v="0"/>
    <n v="0"/>
    <n v="0"/>
  </r>
  <r>
    <s v="None"/>
    <x v="36"/>
    <x v="84"/>
    <s v="TRC"/>
    <n v="0"/>
    <n v="0"/>
    <n v="0"/>
  </r>
  <r>
    <s v="None"/>
    <x v="36"/>
    <x v="85"/>
    <s v="TRC"/>
    <n v="0"/>
    <n v="0"/>
    <n v="0"/>
  </r>
  <r>
    <s v="None"/>
    <x v="36"/>
    <x v="86"/>
    <s v="TRC"/>
    <n v="0"/>
    <n v="0"/>
    <n v="0"/>
  </r>
  <r>
    <s v="None"/>
    <x v="36"/>
    <x v="87"/>
    <s v="TRC"/>
    <n v="0"/>
    <n v="0"/>
    <n v="0"/>
  </r>
  <r>
    <s v="None"/>
    <x v="36"/>
    <x v="88"/>
    <s v="TRC"/>
    <n v="0"/>
    <n v="0"/>
    <n v="0"/>
  </r>
  <r>
    <s v="None"/>
    <x v="36"/>
    <x v="89"/>
    <s v="TRC"/>
    <n v="0"/>
    <n v="0"/>
    <n v="0"/>
  </r>
  <r>
    <s v="None"/>
    <x v="36"/>
    <x v="90"/>
    <s v="TRC"/>
    <n v="0"/>
    <n v="0"/>
    <n v="0"/>
  </r>
  <r>
    <s v="None"/>
    <x v="36"/>
    <x v="91"/>
    <s v="TRC"/>
    <n v="0"/>
    <n v="0"/>
    <n v="0"/>
  </r>
  <r>
    <s v="None"/>
    <x v="36"/>
    <x v="92"/>
    <s v="TRC"/>
    <n v="0"/>
    <n v="0"/>
    <n v="0"/>
  </r>
  <r>
    <s v="None"/>
    <x v="36"/>
    <x v="93"/>
    <s v="TRC"/>
    <n v="0"/>
    <n v="0"/>
    <n v="0"/>
  </r>
  <r>
    <s v="None"/>
    <x v="36"/>
    <x v="94"/>
    <s v="TRC"/>
    <n v="0"/>
    <n v="0"/>
    <n v="0"/>
  </r>
  <r>
    <s v="None"/>
    <x v="36"/>
    <x v="95"/>
    <s v="TRC"/>
    <n v="0"/>
    <n v="0"/>
    <n v="0"/>
  </r>
  <r>
    <s v="None"/>
    <x v="36"/>
    <x v="96"/>
    <s v="TRC"/>
    <n v="0"/>
    <n v="0"/>
    <n v="0"/>
  </r>
  <r>
    <s v="None"/>
    <x v="36"/>
    <x v="97"/>
    <s v="TRC"/>
    <n v="0"/>
    <n v="0"/>
    <n v="0"/>
  </r>
  <r>
    <s v="None"/>
    <x v="36"/>
    <x v="98"/>
    <s v="TRC"/>
    <n v="0"/>
    <n v="0"/>
    <n v="0"/>
  </r>
  <r>
    <s v="None"/>
    <x v="36"/>
    <x v="99"/>
    <s v="TRC"/>
    <n v="0"/>
    <n v="0"/>
    <n v="0"/>
  </r>
  <r>
    <s v="None"/>
    <x v="36"/>
    <x v="100"/>
    <s v="TRC"/>
    <n v="0"/>
    <n v="0"/>
    <n v="0"/>
  </r>
  <r>
    <s v="None"/>
    <x v="36"/>
    <x v="101"/>
    <s v="TRC"/>
    <n v="0"/>
    <n v="0"/>
    <n v="0"/>
  </r>
  <r>
    <s v="None"/>
    <x v="36"/>
    <x v="102"/>
    <s v="TRC"/>
    <n v="0"/>
    <n v="0"/>
    <n v="0"/>
  </r>
  <r>
    <s v="None"/>
    <x v="36"/>
    <x v="103"/>
    <s v="TRC"/>
    <n v="0"/>
    <n v="0"/>
    <n v="0"/>
  </r>
  <r>
    <s v="None"/>
    <x v="36"/>
    <x v="104"/>
    <s v="TRC"/>
    <n v="0"/>
    <n v="0"/>
    <n v="0"/>
  </r>
  <r>
    <s v="None"/>
    <x v="36"/>
    <x v="105"/>
    <s v="TRC"/>
    <n v="0"/>
    <n v="0"/>
    <n v="0"/>
  </r>
  <r>
    <s v="None"/>
    <x v="36"/>
    <x v="106"/>
    <s v="TRC"/>
    <n v="0"/>
    <n v="0"/>
    <n v="0"/>
  </r>
  <r>
    <s v="None"/>
    <x v="36"/>
    <x v="107"/>
    <s v="TRC"/>
    <n v="0"/>
    <n v="0"/>
    <n v="0"/>
  </r>
  <r>
    <s v="None"/>
    <x v="36"/>
    <x v="108"/>
    <s v="TRC"/>
    <n v="0"/>
    <n v="0"/>
    <n v="0"/>
  </r>
  <r>
    <s v="None"/>
    <x v="36"/>
    <x v="109"/>
    <s v="TRC"/>
    <n v="0"/>
    <n v="0"/>
    <n v="0"/>
  </r>
  <r>
    <s v="None"/>
    <x v="36"/>
    <x v="110"/>
    <s v="TRC"/>
    <n v="0"/>
    <n v="0"/>
    <n v="0"/>
  </r>
  <r>
    <s v="None"/>
    <x v="36"/>
    <x v="111"/>
    <s v="TRC"/>
    <n v="0"/>
    <n v="0"/>
    <n v="0"/>
  </r>
  <r>
    <s v="None"/>
    <x v="36"/>
    <x v="112"/>
    <s v="TRC"/>
    <n v="0"/>
    <n v="0"/>
    <n v="0"/>
  </r>
  <r>
    <s v="None"/>
    <x v="36"/>
    <x v="113"/>
    <s v="TRC"/>
    <n v="0"/>
    <n v="0"/>
    <n v="0"/>
  </r>
  <r>
    <s v="None"/>
    <x v="36"/>
    <x v="114"/>
    <s v="TRC"/>
    <n v="0"/>
    <n v="0"/>
    <n v="0"/>
  </r>
  <r>
    <s v="None"/>
    <x v="36"/>
    <x v="115"/>
    <s v="TRC"/>
    <n v="0"/>
    <n v="0"/>
    <n v="0"/>
  </r>
  <r>
    <s v="None"/>
    <x v="36"/>
    <x v="116"/>
    <s v="TRC"/>
    <n v="0"/>
    <n v="0"/>
    <n v="0"/>
  </r>
  <r>
    <s v="None"/>
    <x v="36"/>
    <x v="117"/>
    <s v="TRC"/>
    <n v="0"/>
    <n v="0"/>
    <n v="0"/>
  </r>
  <r>
    <s v="None"/>
    <x v="36"/>
    <x v="118"/>
    <s v="TRC"/>
    <n v="0"/>
    <n v="0"/>
    <n v="0"/>
  </r>
  <r>
    <s v="None"/>
    <x v="36"/>
    <x v="119"/>
    <s v="TRC"/>
    <n v="0"/>
    <n v="0"/>
    <n v="0"/>
  </r>
  <r>
    <s v="None"/>
    <x v="36"/>
    <x v="120"/>
    <s v="TRC"/>
    <n v="0"/>
    <n v="0"/>
    <n v="0"/>
  </r>
  <r>
    <s v="None"/>
    <x v="36"/>
    <x v="121"/>
    <s v="TRC"/>
    <n v="0"/>
    <n v="0"/>
    <n v="0"/>
  </r>
  <r>
    <s v="None"/>
    <x v="36"/>
    <x v="122"/>
    <s v="TRC"/>
    <n v="0"/>
    <n v="0"/>
    <n v="0"/>
  </r>
  <r>
    <s v="None"/>
    <x v="36"/>
    <x v="123"/>
    <s v="TRC"/>
    <n v="0"/>
    <n v="0"/>
    <n v="0"/>
  </r>
  <r>
    <s v="None"/>
    <x v="36"/>
    <x v="124"/>
    <s v="TRC"/>
    <n v="0"/>
    <n v="0"/>
    <n v="0"/>
  </r>
  <r>
    <s v="None"/>
    <x v="36"/>
    <x v="125"/>
    <s v="TRC"/>
    <n v="0"/>
    <n v="0"/>
    <n v="0"/>
  </r>
  <r>
    <s v="None"/>
    <x v="36"/>
    <x v="126"/>
    <s v="TRC"/>
    <n v="0"/>
    <n v="0"/>
    <n v="0"/>
  </r>
  <r>
    <s v="None"/>
    <x v="36"/>
    <x v="127"/>
    <s v="TRC"/>
    <n v="0"/>
    <n v="0"/>
    <n v="0"/>
  </r>
  <r>
    <s v="None"/>
    <x v="36"/>
    <x v="128"/>
    <s v="TRC"/>
    <n v="0"/>
    <n v="0"/>
    <n v="0"/>
  </r>
  <r>
    <s v="None"/>
    <x v="36"/>
    <x v="129"/>
    <s v="TRC"/>
    <n v="0"/>
    <n v="0"/>
    <n v="0"/>
  </r>
  <r>
    <s v="None"/>
    <x v="36"/>
    <x v="130"/>
    <s v="TRC"/>
    <n v="0"/>
    <n v="0"/>
    <n v="0"/>
  </r>
  <r>
    <s v="None"/>
    <x v="36"/>
    <x v="131"/>
    <s v="TRC"/>
    <n v="0"/>
    <n v="0"/>
    <n v="0"/>
  </r>
  <r>
    <s v="None"/>
    <x v="36"/>
    <x v="132"/>
    <s v="TRC"/>
    <n v="0"/>
    <n v="0"/>
    <n v="0"/>
  </r>
  <r>
    <s v="None"/>
    <x v="36"/>
    <x v="133"/>
    <s v="TRC"/>
    <n v="0"/>
    <n v="0"/>
    <n v="0"/>
  </r>
  <r>
    <s v="None"/>
    <x v="36"/>
    <x v="134"/>
    <s v="TRC"/>
    <n v="0"/>
    <n v="0"/>
    <n v="0"/>
  </r>
  <r>
    <s v="None"/>
    <x v="36"/>
    <x v="135"/>
    <s v="TRC"/>
    <n v="0"/>
    <n v="0"/>
    <n v="0"/>
  </r>
  <r>
    <s v="None"/>
    <x v="36"/>
    <x v="136"/>
    <s v="TRC"/>
    <n v="0"/>
    <n v="0"/>
    <n v="0"/>
  </r>
  <r>
    <s v="None"/>
    <x v="36"/>
    <x v="137"/>
    <s v="TRC"/>
    <n v="0"/>
    <n v="0"/>
    <n v="0"/>
  </r>
  <r>
    <s v="None"/>
    <x v="36"/>
    <x v="138"/>
    <s v="TRC"/>
    <n v="0"/>
    <n v="0"/>
    <n v="0"/>
  </r>
  <r>
    <s v="None"/>
    <x v="36"/>
    <x v="139"/>
    <s v="TRC"/>
    <n v="0"/>
    <n v="0"/>
    <n v="0"/>
  </r>
  <r>
    <s v="None"/>
    <x v="36"/>
    <x v="140"/>
    <s v="TRC"/>
    <n v="0"/>
    <n v="0"/>
    <n v="0"/>
  </r>
  <r>
    <s v="None"/>
    <x v="36"/>
    <x v="141"/>
    <s v="TRC"/>
    <n v="0"/>
    <n v="0"/>
    <n v="0"/>
  </r>
  <r>
    <s v="None"/>
    <x v="36"/>
    <x v="142"/>
    <s v="TRC"/>
    <n v="0"/>
    <n v="0"/>
    <n v="0"/>
  </r>
  <r>
    <s v="None"/>
    <x v="36"/>
    <x v="143"/>
    <s v="TRC"/>
    <n v="0"/>
    <n v="0"/>
    <n v="0"/>
  </r>
  <r>
    <s v="None"/>
    <x v="36"/>
    <x v="144"/>
    <s v="TRC"/>
    <n v="0"/>
    <n v="0"/>
    <n v="0"/>
  </r>
  <r>
    <s v="None"/>
    <x v="36"/>
    <x v="145"/>
    <s v="TRC"/>
    <n v="0"/>
    <n v="0"/>
    <n v="0"/>
  </r>
  <r>
    <s v="None"/>
    <x v="36"/>
    <x v="146"/>
    <s v="TRC"/>
    <n v="0"/>
    <n v="0"/>
    <n v="0"/>
  </r>
  <r>
    <s v="None"/>
    <x v="36"/>
    <x v="147"/>
    <s v="TRC"/>
    <n v="0"/>
    <n v="0"/>
    <n v="0"/>
  </r>
  <r>
    <s v="None"/>
    <x v="36"/>
    <x v="148"/>
    <s v="TRC"/>
    <n v="0"/>
    <n v="0"/>
    <n v="0"/>
  </r>
  <r>
    <s v="None"/>
    <x v="36"/>
    <x v="149"/>
    <s v="TRC"/>
    <n v="0"/>
    <n v="0"/>
    <n v="0"/>
  </r>
  <r>
    <s v="None"/>
    <x v="36"/>
    <x v="150"/>
    <s v="TRC"/>
    <n v="0"/>
    <n v="0"/>
    <n v="0"/>
  </r>
  <r>
    <s v="None"/>
    <x v="36"/>
    <x v="151"/>
    <s v="TRC"/>
    <n v="0"/>
    <n v="0"/>
    <n v="0"/>
  </r>
  <r>
    <s v="None"/>
    <x v="36"/>
    <x v="152"/>
    <s v="TRC"/>
    <n v="0"/>
    <n v="0"/>
    <n v="0"/>
  </r>
  <r>
    <s v="None"/>
    <x v="36"/>
    <x v="153"/>
    <s v="TRC"/>
    <n v="0"/>
    <n v="0"/>
    <n v="0"/>
  </r>
  <r>
    <s v="None"/>
    <x v="36"/>
    <x v="154"/>
    <s v="TRC"/>
    <n v="0"/>
    <n v="0"/>
    <n v="0"/>
  </r>
  <r>
    <s v="None"/>
    <x v="36"/>
    <x v="155"/>
    <s v="TRC"/>
    <n v="0"/>
    <n v="0"/>
    <n v="0"/>
  </r>
  <r>
    <s v="None"/>
    <x v="36"/>
    <x v="156"/>
    <s v="TRC"/>
    <n v="0"/>
    <n v="0"/>
    <n v="0"/>
  </r>
  <r>
    <s v="None"/>
    <x v="36"/>
    <x v="157"/>
    <s v="TRC"/>
    <n v="0"/>
    <n v="0"/>
    <n v="0"/>
  </r>
  <r>
    <s v="None"/>
    <x v="36"/>
    <x v="158"/>
    <s v="TRC"/>
    <n v="0"/>
    <n v="0"/>
    <n v="0"/>
  </r>
  <r>
    <s v="None"/>
    <x v="36"/>
    <x v="159"/>
    <s v="TRC"/>
    <n v="0"/>
    <n v="0"/>
    <n v="0"/>
  </r>
  <r>
    <s v="None"/>
    <x v="36"/>
    <x v="160"/>
    <s v="TRC"/>
    <n v="0"/>
    <n v="0"/>
    <n v="0"/>
  </r>
  <r>
    <s v="None"/>
    <x v="36"/>
    <x v="161"/>
    <s v="TRC"/>
    <n v="0"/>
    <n v="0"/>
    <n v="0"/>
  </r>
  <r>
    <s v="None"/>
    <x v="36"/>
    <x v="162"/>
    <s v="TRC"/>
    <n v="0"/>
    <n v="0"/>
    <n v="0"/>
  </r>
  <r>
    <s v="None"/>
    <x v="36"/>
    <x v="163"/>
    <s v="TRC"/>
    <n v="0"/>
    <n v="0"/>
    <n v="0"/>
  </r>
  <r>
    <s v="None"/>
    <x v="36"/>
    <x v="164"/>
    <s v="TRC"/>
    <n v="0"/>
    <n v="0"/>
    <n v="0"/>
  </r>
  <r>
    <s v="None"/>
    <x v="36"/>
    <x v="165"/>
    <s v="TRC"/>
    <n v="0"/>
    <n v="0"/>
    <n v="0"/>
  </r>
  <r>
    <s v="None"/>
    <x v="36"/>
    <x v="166"/>
    <s v="TRC"/>
    <n v="0"/>
    <n v="0"/>
    <n v="0"/>
  </r>
  <r>
    <s v="None"/>
    <x v="36"/>
    <x v="167"/>
    <s v="TRC"/>
    <n v="5.4447519792074859"/>
    <n v="10.889503958414972"/>
    <n v="16.334255937622459"/>
  </r>
  <r>
    <s v="None"/>
    <x v="36"/>
    <x v="168"/>
    <s v="TRC"/>
    <n v="368.72997219227642"/>
    <n v="737.45994438455284"/>
    <n v="1106.1899165768293"/>
  </r>
  <r>
    <s v="None"/>
    <x v="36"/>
    <x v="169"/>
    <s v="TRC"/>
    <n v="0"/>
    <n v="5.5900088334065323"/>
    <n v="12.250669599448841"/>
  </r>
  <r>
    <s v="None"/>
    <x v="36"/>
    <x v="170"/>
    <s v="TRC"/>
    <n v="2.4893925014709684"/>
    <n v="0"/>
    <n v="3.3966731854201919"/>
  </r>
  <r>
    <s v="None"/>
    <x v="36"/>
    <x v="171"/>
    <s v="TRC"/>
    <n v="0"/>
    <n v="0"/>
    <n v="0"/>
  </r>
  <r>
    <s v="None"/>
    <x v="36"/>
    <x v="172"/>
    <s v="TRC"/>
    <n v="0"/>
    <n v="0"/>
    <n v="0"/>
  </r>
  <r>
    <s v="None"/>
    <x v="36"/>
    <x v="173"/>
    <s v="TRC"/>
    <n v="0"/>
    <n v="0"/>
    <n v="0"/>
  </r>
  <r>
    <s v="None"/>
    <x v="36"/>
    <x v="174"/>
    <s v="TRC"/>
    <n v="0"/>
    <n v="0"/>
    <n v="0"/>
  </r>
  <r>
    <s v="None"/>
    <x v="36"/>
    <x v="175"/>
    <s v="TRC"/>
    <n v="0"/>
    <n v="0"/>
    <n v="0"/>
  </r>
  <r>
    <s v="None"/>
    <x v="36"/>
    <x v="176"/>
    <s v="TRC"/>
    <n v="0"/>
    <n v="0"/>
    <n v="0"/>
  </r>
  <r>
    <s v="None"/>
    <x v="36"/>
    <x v="177"/>
    <s v="TRC"/>
    <n v="0"/>
    <n v="0"/>
    <n v="0"/>
  </r>
  <r>
    <s v="None"/>
    <x v="36"/>
    <x v="178"/>
    <s v="TRC"/>
    <n v="0"/>
    <n v="0"/>
    <n v="0"/>
  </r>
  <r>
    <s v="None"/>
    <x v="36"/>
    <x v="179"/>
    <s v="TRC"/>
    <n v="0"/>
    <n v="0"/>
    <n v="0"/>
  </r>
  <r>
    <s v="None"/>
    <x v="36"/>
    <x v="180"/>
    <s v="TRC"/>
    <n v="0"/>
    <n v="0"/>
    <n v="0"/>
  </r>
  <r>
    <s v="None"/>
    <x v="36"/>
    <x v="181"/>
    <s v="TRC"/>
    <n v="0"/>
    <n v="0"/>
    <n v="0"/>
  </r>
  <r>
    <s v="None"/>
    <x v="36"/>
    <x v="182"/>
    <s v="TRC"/>
    <n v="0"/>
    <n v="0"/>
    <n v="0"/>
  </r>
  <r>
    <s v="None"/>
    <x v="36"/>
    <x v="183"/>
    <s v="TRC"/>
    <n v="0"/>
    <n v="0"/>
    <n v="0"/>
  </r>
  <r>
    <s v="None"/>
    <x v="36"/>
    <x v="184"/>
    <s v="TRC"/>
    <n v="0"/>
    <n v="0"/>
    <n v="0"/>
  </r>
  <r>
    <s v="None"/>
    <x v="36"/>
    <x v="185"/>
    <s v="TRC"/>
    <n v="0"/>
    <n v="0"/>
    <n v="0"/>
  </r>
  <r>
    <s v="None"/>
    <x v="36"/>
    <x v="186"/>
    <s v="TRC"/>
    <n v="0"/>
    <n v="0"/>
    <n v="0"/>
  </r>
  <r>
    <s v="None"/>
    <x v="36"/>
    <x v="187"/>
    <s v="TRC"/>
    <n v="0"/>
    <n v="0"/>
    <n v="0"/>
  </r>
  <r>
    <s v="None"/>
    <x v="36"/>
    <x v="188"/>
    <s v="TRC"/>
    <n v="0"/>
    <n v="0"/>
    <n v="0"/>
  </r>
  <r>
    <s v="None"/>
    <x v="36"/>
    <x v="189"/>
    <s v="TRC"/>
    <n v="0"/>
    <n v="0"/>
    <n v="0"/>
  </r>
  <r>
    <s v="None"/>
    <x v="36"/>
    <x v="190"/>
    <s v="TRC"/>
    <n v="0"/>
    <n v="0"/>
    <n v="0"/>
  </r>
  <r>
    <s v="None"/>
    <x v="36"/>
    <x v="191"/>
    <s v="TRC"/>
    <n v="0"/>
    <n v="0"/>
    <n v="0"/>
  </r>
  <r>
    <s v="None"/>
    <x v="36"/>
    <x v="192"/>
    <s v="TRC"/>
    <n v="0"/>
    <n v="0"/>
    <n v="0"/>
  </r>
  <r>
    <s v="None"/>
    <x v="36"/>
    <x v="193"/>
    <s v="TRC"/>
    <n v="0"/>
    <n v="0"/>
    <n v="0"/>
  </r>
  <r>
    <s v="None"/>
    <x v="36"/>
    <x v="194"/>
    <s v="TRC"/>
    <n v="0"/>
    <n v="0"/>
    <n v="0"/>
  </r>
  <r>
    <s v="None"/>
    <x v="36"/>
    <x v="195"/>
    <s v="TRC"/>
    <n v="0"/>
    <n v="0"/>
    <n v="0"/>
  </r>
  <r>
    <s v="None"/>
    <x v="36"/>
    <x v="196"/>
    <s v="TRC"/>
    <n v="0"/>
    <n v="0"/>
    <n v="0"/>
  </r>
  <r>
    <s v="None"/>
    <x v="36"/>
    <x v="197"/>
    <s v="TRC"/>
    <n v="0"/>
    <n v="0"/>
    <n v="0"/>
  </r>
  <r>
    <s v="None"/>
    <x v="36"/>
    <x v="198"/>
    <s v="TRC"/>
    <n v="0"/>
    <n v="0"/>
    <n v="0"/>
  </r>
  <r>
    <s v="None"/>
    <x v="36"/>
    <x v="199"/>
    <s v="TRC"/>
    <n v="0"/>
    <n v="0"/>
    <n v="0"/>
  </r>
  <r>
    <s v="None"/>
    <x v="36"/>
    <x v="200"/>
    <s v="TRC"/>
    <n v="0"/>
    <n v="0"/>
    <n v="0"/>
  </r>
  <r>
    <s v="None"/>
    <x v="36"/>
    <x v="201"/>
    <s v="TRC"/>
    <n v="0"/>
    <n v="0"/>
    <n v="0"/>
  </r>
  <r>
    <s v="None"/>
    <x v="36"/>
    <x v="202"/>
    <s v="TRC"/>
    <n v="0"/>
    <n v="0"/>
    <n v="0"/>
  </r>
  <r>
    <s v="None"/>
    <x v="36"/>
    <x v="203"/>
    <s v="TRC"/>
    <n v="0"/>
    <n v="0"/>
    <n v="0"/>
  </r>
  <r>
    <s v="None"/>
    <x v="36"/>
    <x v="204"/>
    <s v="TRC"/>
    <n v="0"/>
    <n v="0"/>
    <n v="0"/>
  </r>
  <r>
    <s v="None"/>
    <x v="36"/>
    <x v="205"/>
    <s v="TRC"/>
    <n v="0"/>
    <n v="0"/>
    <n v="0"/>
  </r>
  <r>
    <s v="None"/>
    <x v="36"/>
    <x v="206"/>
    <s v="TRC"/>
    <n v="0"/>
    <n v="0"/>
    <n v="0"/>
  </r>
  <r>
    <s v="None"/>
    <x v="36"/>
    <x v="207"/>
    <s v="TRC"/>
    <n v="0"/>
    <n v="0"/>
    <n v="0"/>
  </r>
  <r>
    <s v="None"/>
    <x v="36"/>
    <x v="208"/>
    <s v="TRC"/>
    <n v="0"/>
    <n v="0"/>
    <n v="0"/>
  </r>
  <r>
    <s v="None"/>
    <x v="36"/>
    <x v="209"/>
    <s v="TRC"/>
    <n v="0"/>
    <n v="0"/>
    <n v="0"/>
  </r>
  <r>
    <s v="None"/>
    <x v="36"/>
    <x v="210"/>
    <s v="TRC"/>
    <n v="0"/>
    <n v="0"/>
    <n v="0"/>
  </r>
  <r>
    <s v="None"/>
    <x v="36"/>
    <x v="211"/>
    <s v="TRC"/>
    <n v="0"/>
    <n v="0"/>
    <n v="0"/>
  </r>
  <r>
    <s v="None"/>
    <x v="36"/>
    <x v="212"/>
    <s v="TRC"/>
    <n v="0"/>
    <n v="0"/>
    <n v="0"/>
  </r>
  <r>
    <s v="None"/>
    <x v="36"/>
    <x v="213"/>
    <s v="TRC"/>
    <n v="0"/>
    <n v="0"/>
    <n v="0"/>
  </r>
  <r>
    <s v="None"/>
    <x v="36"/>
    <x v="214"/>
    <s v="TRC"/>
    <n v="0"/>
    <n v="0"/>
    <n v="0"/>
  </r>
  <r>
    <s v="None"/>
    <x v="36"/>
    <x v="215"/>
    <s v="TRC"/>
    <n v="0"/>
    <n v="0"/>
    <n v="0"/>
  </r>
  <r>
    <s v="None"/>
    <x v="36"/>
    <x v="216"/>
    <s v="TRC"/>
    <n v="0"/>
    <n v="0"/>
    <n v="0"/>
  </r>
  <r>
    <s v="None"/>
    <x v="36"/>
    <x v="217"/>
    <s v="TRC"/>
    <n v="0"/>
    <n v="0"/>
    <n v="0"/>
  </r>
  <r>
    <s v="None"/>
    <x v="36"/>
    <x v="218"/>
    <s v="TRC"/>
    <n v="0"/>
    <n v="0"/>
    <n v="0"/>
  </r>
  <r>
    <s v="None"/>
    <x v="36"/>
    <x v="219"/>
    <s v="TRC"/>
    <n v="0"/>
    <n v="0"/>
    <n v="0"/>
  </r>
  <r>
    <s v="None"/>
    <x v="36"/>
    <x v="220"/>
    <s v="TRC"/>
    <n v="0"/>
    <n v="0"/>
    <n v="0"/>
  </r>
  <r>
    <s v="None"/>
    <x v="36"/>
    <x v="221"/>
    <s v="TRC"/>
    <n v="0"/>
    <n v="0"/>
    <n v="0"/>
  </r>
  <r>
    <s v="None"/>
    <x v="36"/>
    <x v="222"/>
    <s v="TRC"/>
    <n v="0"/>
    <n v="0"/>
    <n v="0"/>
  </r>
  <r>
    <s v="None"/>
    <x v="36"/>
    <x v="223"/>
    <s v="TRC"/>
    <n v="0"/>
    <n v="0"/>
    <n v="0"/>
  </r>
  <r>
    <s v="None"/>
    <x v="36"/>
    <x v="224"/>
    <s v="TRC"/>
    <n v="0"/>
    <n v="0"/>
    <n v="0"/>
  </r>
  <r>
    <s v="None"/>
    <x v="36"/>
    <x v="225"/>
    <s v="TRC"/>
    <n v="0"/>
    <n v="0"/>
    <n v="0"/>
  </r>
  <r>
    <s v="None"/>
    <x v="36"/>
    <x v="226"/>
    <s v="TRC"/>
    <n v="0"/>
    <n v="0"/>
    <n v="0"/>
  </r>
  <r>
    <s v="None"/>
    <x v="36"/>
    <x v="227"/>
    <s v="TRC"/>
    <n v="0"/>
    <n v="0"/>
    <n v="0"/>
  </r>
  <r>
    <s v="None"/>
    <x v="36"/>
    <x v="228"/>
    <s v="TRC"/>
    <n v="0"/>
    <n v="0"/>
    <n v="0"/>
  </r>
  <r>
    <s v="None"/>
    <x v="36"/>
    <x v="229"/>
    <s v="TRC"/>
    <n v="0"/>
    <n v="0"/>
    <n v="0"/>
  </r>
  <r>
    <s v="None"/>
    <x v="36"/>
    <x v="230"/>
    <s v="TRC"/>
    <n v="0"/>
    <n v="0"/>
    <n v="0"/>
  </r>
  <r>
    <s v="None"/>
    <x v="36"/>
    <x v="231"/>
    <s v="TRC"/>
    <n v="0"/>
    <n v="0"/>
    <n v="0"/>
  </r>
  <r>
    <s v="None"/>
    <x v="36"/>
    <x v="232"/>
    <s v="TRC"/>
    <n v="0"/>
    <n v="0"/>
    <n v="0"/>
  </r>
  <r>
    <s v="None"/>
    <x v="36"/>
    <x v="233"/>
    <s v="TRC"/>
    <n v="0"/>
    <n v="0"/>
    <n v="0"/>
  </r>
  <r>
    <s v="None"/>
    <x v="36"/>
    <x v="234"/>
    <s v="TRC"/>
    <n v="0"/>
    <n v="0"/>
    <n v="0"/>
  </r>
  <r>
    <s v="None"/>
    <x v="36"/>
    <x v="235"/>
    <s v="TRC"/>
    <n v="0"/>
    <n v="0"/>
    <n v="0"/>
  </r>
  <r>
    <s v="None"/>
    <x v="36"/>
    <x v="236"/>
    <s v="TRC"/>
    <n v="0"/>
    <n v="0"/>
    <n v="0"/>
  </r>
  <r>
    <s v="None"/>
    <x v="36"/>
    <x v="237"/>
    <s v="TRC"/>
    <n v="0"/>
    <n v="0"/>
    <n v="0"/>
  </r>
  <r>
    <s v="None"/>
    <x v="36"/>
    <x v="238"/>
    <s v="TRC"/>
    <n v="0"/>
    <n v="0"/>
    <n v="0"/>
  </r>
  <r>
    <s v="None"/>
    <x v="36"/>
    <x v="239"/>
    <s v="TRC"/>
    <n v="0"/>
    <n v="0"/>
    <n v="0"/>
  </r>
  <r>
    <s v="None"/>
    <x v="36"/>
    <x v="240"/>
    <s v="TRC"/>
    <n v="0"/>
    <n v="0"/>
    <n v="0"/>
  </r>
  <r>
    <s v="None"/>
    <x v="36"/>
    <x v="241"/>
    <s v="TRC"/>
    <n v="0"/>
    <n v="0"/>
    <n v="0"/>
  </r>
  <r>
    <s v="None"/>
    <x v="36"/>
    <x v="242"/>
    <s v="TRC"/>
    <n v="0"/>
    <n v="0"/>
    <n v="0"/>
  </r>
  <r>
    <s v="None"/>
    <x v="36"/>
    <x v="243"/>
    <s v="TRC"/>
    <n v="0"/>
    <n v="0"/>
    <n v="0"/>
  </r>
  <r>
    <s v="None"/>
    <x v="36"/>
    <x v="244"/>
    <s v="TRC"/>
    <n v="0"/>
    <n v="0"/>
    <n v="0"/>
  </r>
  <r>
    <s v="None"/>
    <x v="36"/>
    <x v="245"/>
    <s v="TRC"/>
    <n v="0"/>
    <n v="0"/>
    <n v="0"/>
  </r>
  <r>
    <s v="None"/>
    <x v="36"/>
    <x v="246"/>
    <s v="TRC"/>
    <n v="0"/>
    <n v="0"/>
    <n v="0"/>
  </r>
  <r>
    <s v="None"/>
    <x v="36"/>
    <x v="247"/>
    <s v="TRC"/>
    <n v="0"/>
    <n v="0"/>
    <n v="0"/>
  </r>
  <r>
    <s v="None"/>
    <x v="36"/>
    <x v="248"/>
    <s v="TRC"/>
    <n v="0"/>
    <n v="0"/>
    <n v="0"/>
  </r>
  <r>
    <s v="None"/>
    <x v="36"/>
    <x v="249"/>
    <s v="TRC"/>
    <n v="0"/>
    <n v="0"/>
    <n v="0"/>
  </r>
  <r>
    <s v="None"/>
    <x v="36"/>
    <x v="250"/>
    <s v="TRC"/>
    <n v="0"/>
    <n v="0"/>
    <n v="0"/>
  </r>
  <r>
    <s v="None"/>
    <x v="36"/>
    <x v="251"/>
    <s v="TRC"/>
    <n v="0"/>
    <n v="0"/>
    <n v="0"/>
  </r>
  <r>
    <s v="None"/>
    <x v="36"/>
    <x v="252"/>
    <s v="TRC"/>
    <n v="0"/>
    <n v="0"/>
    <n v="0"/>
  </r>
  <r>
    <s v="None"/>
    <x v="36"/>
    <x v="253"/>
    <s v="TRC"/>
    <n v="0"/>
    <n v="0"/>
    <n v="0"/>
  </r>
  <r>
    <s v="None"/>
    <x v="36"/>
    <x v="254"/>
    <s v="TRC"/>
    <n v="0"/>
    <n v="0"/>
    <n v="0"/>
  </r>
  <r>
    <s v="None"/>
    <x v="36"/>
    <x v="255"/>
    <s v="TRC"/>
    <n v="0"/>
    <n v="0"/>
    <n v="0"/>
  </r>
  <r>
    <s v="None"/>
    <x v="36"/>
    <x v="256"/>
    <s v="TRC"/>
    <n v="0"/>
    <n v="0"/>
    <n v="0"/>
  </r>
  <r>
    <s v="None"/>
    <x v="36"/>
    <x v="257"/>
    <s v="TRC"/>
    <n v="0"/>
    <n v="0"/>
    <n v="0"/>
  </r>
  <r>
    <s v="None"/>
    <x v="36"/>
    <x v="258"/>
    <s v="TRC"/>
    <n v="0"/>
    <n v="0"/>
    <n v="0"/>
  </r>
  <r>
    <s v="None"/>
    <x v="36"/>
    <x v="259"/>
    <s v="TRC"/>
    <n v="0"/>
    <n v="0"/>
    <n v="0"/>
  </r>
  <r>
    <s v="None"/>
    <x v="36"/>
    <x v="260"/>
    <s v="TRC"/>
    <n v="0"/>
    <n v="0"/>
    <n v="0"/>
  </r>
  <r>
    <s v="None"/>
    <x v="36"/>
    <x v="261"/>
    <s v="TRC"/>
    <n v="0"/>
    <n v="0"/>
    <n v="0"/>
  </r>
  <r>
    <s v="None"/>
    <x v="36"/>
    <x v="262"/>
    <s v="TRC"/>
    <n v="0"/>
    <n v="0"/>
    <n v="0"/>
  </r>
  <r>
    <s v="None"/>
    <x v="36"/>
    <x v="263"/>
    <s v="TRC"/>
    <n v="0"/>
    <n v="0"/>
    <n v="0"/>
  </r>
  <r>
    <s v="None"/>
    <x v="36"/>
    <x v="264"/>
    <s v="TRC"/>
    <n v="0"/>
    <n v="0"/>
    <n v="0"/>
  </r>
  <r>
    <s v="None"/>
    <x v="36"/>
    <x v="265"/>
    <s v="TRC"/>
    <n v="0"/>
    <n v="0"/>
    <n v="0"/>
  </r>
  <r>
    <s v="None"/>
    <x v="36"/>
    <x v="266"/>
    <s v="TRC"/>
    <n v="0"/>
    <n v="0"/>
    <n v="0"/>
  </r>
  <r>
    <s v="None"/>
    <x v="36"/>
    <x v="267"/>
    <s v="TRC"/>
    <n v="0"/>
    <n v="0"/>
    <n v="0"/>
  </r>
  <r>
    <s v="None"/>
    <x v="36"/>
    <x v="268"/>
    <s v="TRC"/>
    <n v="0"/>
    <n v="0"/>
    <n v="0"/>
  </r>
  <r>
    <s v="None"/>
    <x v="36"/>
    <x v="269"/>
    <s v="TRC"/>
    <n v="0"/>
    <n v="0"/>
    <n v="0"/>
  </r>
  <r>
    <s v="None"/>
    <x v="36"/>
    <x v="270"/>
    <s v="TRC"/>
    <n v="0"/>
    <n v="0"/>
    <n v="0"/>
  </r>
  <r>
    <s v="None"/>
    <x v="36"/>
    <x v="271"/>
    <s v="TRC"/>
    <n v="0"/>
    <n v="0"/>
    <n v="0"/>
  </r>
  <r>
    <s v="None"/>
    <x v="36"/>
    <x v="272"/>
    <s v="TRC"/>
    <n v="0"/>
    <n v="0"/>
    <n v="0"/>
  </r>
  <r>
    <s v="None"/>
    <x v="36"/>
    <x v="273"/>
    <s v="TRC"/>
    <n v="0"/>
    <n v="0"/>
    <n v="0"/>
  </r>
  <r>
    <s v="None"/>
    <x v="36"/>
    <x v="274"/>
    <s v="TRC"/>
    <n v="0"/>
    <n v="0"/>
    <n v="0"/>
  </r>
  <r>
    <s v="None"/>
    <x v="36"/>
    <x v="275"/>
    <s v="TRC"/>
    <n v="0"/>
    <n v="0"/>
    <n v="0"/>
  </r>
  <r>
    <s v="None"/>
    <x v="36"/>
    <x v="276"/>
    <s v="TRC"/>
    <n v="0"/>
    <n v="0"/>
    <n v="0"/>
  </r>
  <r>
    <s v="None"/>
    <x v="36"/>
    <x v="277"/>
    <s v="TRC"/>
    <n v="0"/>
    <n v="0"/>
    <n v="0"/>
  </r>
  <r>
    <s v="None"/>
    <x v="36"/>
    <x v="278"/>
    <s v="TRC"/>
    <n v="0"/>
    <n v="0"/>
    <n v="0"/>
  </r>
  <r>
    <s v="None"/>
    <x v="36"/>
    <x v="279"/>
    <s v="TRC"/>
    <n v="0"/>
    <n v="0"/>
    <n v="0"/>
  </r>
  <r>
    <s v="None"/>
    <x v="36"/>
    <x v="280"/>
    <s v="TRC"/>
    <n v="0"/>
    <n v="0"/>
    <n v="0"/>
  </r>
  <r>
    <s v="None"/>
    <x v="36"/>
    <x v="281"/>
    <s v="TRC"/>
    <n v="0"/>
    <n v="0"/>
    <n v="0"/>
  </r>
  <r>
    <s v="None"/>
    <x v="36"/>
    <x v="282"/>
    <s v="TRC"/>
    <n v="0"/>
    <n v="0"/>
    <n v="0"/>
  </r>
  <r>
    <s v="None"/>
    <x v="36"/>
    <x v="283"/>
    <s v="TRC"/>
    <n v="0"/>
    <n v="0"/>
    <n v="0"/>
  </r>
  <r>
    <s v="None"/>
    <x v="36"/>
    <x v="284"/>
    <s v="TRC"/>
    <n v="0"/>
    <n v="0"/>
    <n v="0"/>
  </r>
  <r>
    <s v="None"/>
    <x v="36"/>
    <x v="285"/>
    <s v="TRC"/>
    <n v="0"/>
    <n v="0"/>
    <n v="0"/>
  </r>
  <r>
    <s v="None"/>
    <x v="36"/>
    <x v="286"/>
    <s v="TRC"/>
    <n v="0"/>
    <n v="0"/>
    <n v="0"/>
  </r>
  <r>
    <s v="None"/>
    <x v="36"/>
    <x v="287"/>
    <s v="TRC"/>
    <n v="0"/>
    <n v="0"/>
    <n v="0"/>
  </r>
  <r>
    <s v="None"/>
    <x v="36"/>
    <x v="288"/>
    <s v="TRC"/>
    <n v="0"/>
    <n v="0"/>
    <n v="0"/>
  </r>
  <r>
    <s v="None"/>
    <x v="36"/>
    <x v="289"/>
    <s v="TRC"/>
    <n v="0"/>
    <n v="0"/>
    <n v="0"/>
  </r>
  <r>
    <s v="None"/>
    <x v="36"/>
    <x v="290"/>
    <s v="TRC"/>
    <n v="0"/>
    <n v="0"/>
    <n v="0"/>
  </r>
  <r>
    <s v="None"/>
    <x v="36"/>
    <x v="291"/>
    <s v="TRC"/>
    <n v="0"/>
    <n v="0"/>
    <n v="0"/>
  </r>
  <r>
    <s v="None"/>
    <x v="36"/>
    <x v="292"/>
    <s v="TRC"/>
    <n v="0"/>
    <n v="0"/>
    <n v="0"/>
  </r>
  <r>
    <s v="None"/>
    <x v="36"/>
    <x v="293"/>
    <s v="TRC"/>
    <n v="0"/>
    <n v="0"/>
    <n v="0"/>
  </r>
  <r>
    <s v="None"/>
    <x v="36"/>
    <x v="294"/>
    <s v="TRC"/>
    <n v="0"/>
    <n v="0"/>
    <n v="0"/>
  </r>
  <r>
    <s v="None"/>
    <x v="37"/>
    <x v="0"/>
    <s v="TRC"/>
    <n v="0"/>
    <n v="0"/>
    <n v="0"/>
  </r>
  <r>
    <s v="None"/>
    <x v="37"/>
    <x v="1"/>
    <s v="TRC"/>
    <n v="1"/>
    <n v="1"/>
    <n v="1"/>
  </r>
  <r>
    <s v="None"/>
    <x v="37"/>
    <x v="2"/>
    <s v="TRC"/>
    <n v="1"/>
    <n v="1"/>
    <n v="1"/>
  </r>
  <r>
    <s v="None"/>
    <x v="37"/>
    <x v="3"/>
    <s v="TRC"/>
    <n v="1"/>
    <n v="1"/>
    <n v="1"/>
  </r>
  <r>
    <s v="None"/>
    <x v="37"/>
    <x v="4"/>
    <s v="TRC"/>
    <n v="1"/>
    <n v="1"/>
    <n v="1"/>
  </r>
  <r>
    <s v="None"/>
    <x v="37"/>
    <x v="5"/>
    <s v="TRC"/>
    <n v="1"/>
    <n v="1"/>
    <n v="1"/>
  </r>
  <r>
    <s v="None"/>
    <x v="37"/>
    <x v="6"/>
    <s v="TRC"/>
    <n v="1"/>
    <n v="1"/>
    <n v="1"/>
  </r>
  <r>
    <s v="None"/>
    <x v="37"/>
    <x v="7"/>
    <s v="TRC"/>
    <n v="4"/>
    <n v="3"/>
    <n v="2"/>
  </r>
  <r>
    <s v="None"/>
    <x v="37"/>
    <x v="8"/>
    <s v="TRC"/>
    <n v="4"/>
    <n v="3"/>
    <n v="2"/>
  </r>
  <r>
    <s v="None"/>
    <x v="37"/>
    <x v="9"/>
    <s v="TRC"/>
    <n v="4"/>
    <n v="3"/>
    <n v="2"/>
  </r>
  <r>
    <s v="None"/>
    <x v="37"/>
    <x v="10"/>
    <s v="TRC"/>
    <n v="4"/>
    <n v="3"/>
    <n v="2"/>
  </r>
  <r>
    <s v="None"/>
    <x v="37"/>
    <x v="11"/>
    <s v="TRC"/>
    <n v="4"/>
    <n v="3"/>
    <n v="2"/>
  </r>
  <r>
    <s v="None"/>
    <x v="37"/>
    <x v="12"/>
    <s v="TRC"/>
    <n v="4"/>
    <n v="3"/>
    <n v="2"/>
  </r>
  <r>
    <s v="None"/>
    <x v="37"/>
    <x v="13"/>
    <s v="TRC"/>
    <n v="4"/>
    <n v="3"/>
    <n v="2"/>
  </r>
  <r>
    <s v="None"/>
    <x v="37"/>
    <x v="14"/>
    <s v="TRC"/>
    <n v="4"/>
    <n v="3"/>
    <n v="2"/>
  </r>
  <r>
    <s v="None"/>
    <x v="37"/>
    <x v="15"/>
    <s v="TRC"/>
    <n v="1"/>
    <n v="1"/>
    <n v="1"/>
  </r>
  <r>
    <s v="None"/>
    <x v="37"/>
    <x v="16"/>
    <s v="TRC"/>
    <n v="1"/>
    <n v="1"/>
    <n v="1"/>
  </r>
  <r>
    <s v="None"/>
    <x v="37"/>
    <x v="17"/>
    <s v="TRC"/>
    <n v="1"/>
    <n v="1"/>
    <n v="1"/>
  </r>
  <r>
    <s v="None"/>
    <x v="37"/>
    <x v="18"/>
    <s v="TRC"/>
    <n v="1"/>
    <n v="1"/>
    <n v="1"/>
  </r>
  <r>
    <s v="None"/>
    <x v="37"/>
    <x v="19"/>
    <s v="TRC"/>
    <n v="1"/>
    <n v="1"/>
    <n v="1"/>
  </r>
  <r>
    <s v="None"/>
    <x v="37"/>
    <x v="20"/>
    <s v="TRC"/>
    <n v="1"/>
    <n v="1"/>
    <n v="1"/>
  </r>
  <r>
    <s v="None"/>
    <x v="37"/>
    <x v="21"/>
    <s v="TRC"/>
    <n v="1"/>
    <n v="1"/>
    <n v="1"/>
  </r>
  <r>
    <s v="None"/>
    <x v="37"/>
    <x v="22"/>
    <s v="TRC"/>
    <n v="1"/>
    <n v="1"/>
    <n v="1"/>
  </r>
  <r>
    <s v="None"/>
    <x v="37"/>
    <x v="23"/>
    <s v="TRC"/>
    <n v="1"/>
    <n v="1"/>
    <n v="1"/>
  </r>
  <r>
    <s v="None"/>
    <x v="37"/>
    <x v="24"/>
    <s v="TRC"/>
    <n v="1"/>
    <n v="1"/>
    <n v="1"/>
  </r>
  <r>
    <s v="None"/>
    <x v="37"/>
    <x v="25"/>
    <s v="TRC"/>
    <n v="1"/>
    <n v="1"/>
    <n v="1"/>
  </r>
  <r>
    <s v="None"/>
    <x v="37"/>
    <x v="26"/>
    <s v="TRC"/>
    <n v="1"/>
    <n v="1"/>
    <n v="1"/>
  </r>
  <r>
    <s v="None"/>
    <x v="37"/>
    <x v="27"/>
    <s v="TRC"/>
    <n v="0"/>
    <n v="0"/>
    <n v="0"/>
  </r>
  <r>
    <s v="None"/>
    <x v="37"/>
    <x v="28"/>
    <s v="TRC"/>
    <n v="0"/>
    <n v="0"/>
    <n v="0"/>
  </r>
  <r>
    <s v="None"/>
    <x v="37"/>
    <x v="29"/>
    <s v="TRC"/>
    <n v="0"/>
    <n v="0"/>
    <n v="0"/>
  </r>
  <r>
    <s v="None"/>
    <x v="37"/>
    <x v="30"/>
    <s v="TRC"/>
    <n v="6"/>
    <n v="6"/>
    <n v="6"/>
  </r>
  <r>
    <s v="None"/>
    <x v="37"/>
    <x v="31"/>
    <s v="TRC"/>
    <n v="0"/>
    <n v="0"/>
    <n v="0"/>
  </r>
  <r>
    <s v="None"/>
    <x v="37"/>
    <x v="32"/>
    <s v="TRC"/>
    <n v="0"/>
    <n v="0"/>
    <n v="0"/>
  </r>
  <r>
    <s v="None"/>
    <x v="37"/>
    <x v="33"/>
    <s v="TRC"/>
    <n v="0"/>
    <n v="0"/>
    <n v="0"/>
  </r>
  <r>
    <s v="None"/>
    <x v="37"/>
    <x v="34"/>
    <s v="TRC"/>
    <n v="0"/>
    <n v="0"/>
    <n v="0"/>
  </r>
  <r>
    <s v="None"/>
    <x v="37"/>
    <x v="35"/>
    <s v="TRC"/>
    <n v="0"/>
    <n v="0"/>
    <n v="0"/>
  </r>
  <r>
    <s v="None"/>
    <x v="37"/>
    <x v="36"/>
    <s v="TRC"/>
    <n v="4"/>
    <n v="4"/>
    <n v="4"/>
  </r>
  <r>
    <s v="None"/>
    <x v="37"/>
    <x v="37"/>
    <s v="TRC"/>
    <n v="4.666666666666667"/>
    <n v="4.666666666666667"/>
    <n v="4.666666666666667"/>
  </r>
  <r>
    <s v="None"/>
    <x v="37"/>
    <x v="38"/>
    <s v="TRC"/>
    <n v="4"/>
    <n v="4"/>
    <n v="4"/>
  </r>
  <r>
    <s v="None"/>
    <x v="37"/>
    <x v="39"/>
    <s v="TRC"/>
    <n v="4.666666666666667"/>
    <n v="4.666666666666667"/>
    <n v="4.666666666666667"/>
  </r>
  <r>
    <s v="None"/>
    <x v="37"/>
    <x v="40"/>
    <s v="TRC"/>
    <n v="0"/>
    <n v="0"/>
    <n v="0"/>
  </r>
  <r>
    <s v="None"/>
    <x v="37"/>
    <x v="41"/>
    <s v="TRC"/>
    <n v="0"/>
    <n v="0"/>
    <n v="0"/>
  </r>
  <r>
    <s v="None"/>
    <x v="37"/>
    <x v="42"/>
    <s v="TRC"/>
    <n v="0"/>
    <n v="0"/>
    <n v="0"/>
  </r>
  <r>
    <s v="None"/>
    <x v="37"/>
    <x v="43"/>
    <s v="TRC"/>
    <n v="0"/>
    <n v="0"/>
    <n v="0"/>
  </r>
  <r>
    <s v="None"/>
    <x v="37"/>
    <x v="44"/>
    <s v="TRC"/>
    <n v="0"/>
    <n v="0"/>
    <n v="0"/>
  </r>
  <r>
    <s v="None"/>
    <x v="37"/>
    <x v="45"/>
    <s v="TRC"/>
    <n v="0"/>
    <n v="0"/>
    <n v="0"/>
  </r>
  <r>
    <s v="None"/>
    <x v="37"/>
    <x v="46"/>
    <s v="TRC"/>
    <n v="0"/>
    <n v="0"/>
    <n v="0"/>
  </r>
  <r>
    <s v="None"/>
    <x v="37"/>
    <x v="47"/>
    <s v="TRC"/>
    <n v="0"/>
    <n v="0"/>
    <n v="0"/>
  </r>
  <r>
    <s v="None"/>
    <x v="37"/>
    <x v="48"/>
    <s v="TRC"/>
    <n v="0"/>
    <n v="0"/>
    <n v="0"/>
  </r>
  <r>
    <s v="None"/>
    <x v="37"/>
    <x v="49"/>
    <s v="TRC"/>
    <n v="4"/>
    <n v="3"/>
    <n v="2"/>
  </r>
  <r>
    <s v="None"/>
    <x v="37"/>
    <x v="50"/>
    <s v="TRC"/>
    <n v="0"/>
    <n v="0"/>
    <n v="0"/>
  </r>
  <r>
    <s v="None"/>
    <x v="37"/>
    <x v="51"/>
    <s v="TRC"/>
    <n v="4"/>
    <n v="4"/>
    <n v="4"/>
  </r>
  <r>
    <s v="None"/>
    <x v="37"/>
    <x v="52"/>
    <s v="TRC"/>
    <n v="4"/>
    <n v="4"/>
    <n v="4"/>
  </r>
  <r>
    <s v="None"/>
    <x v="37"/>
    <x v="53"/>
    <s v="TRC"/>
    <n v="0"/>
    <n v="0"/>
    <n v="0"/>
  </r>
  <r>
    <s v="None"/>
    <x v="37"/>
    <x v="54"/>
    <s v="TRC"/>
    <n v="4"/>
    <n v="4"/>
    <n v="4"/>
  </r>
  <r>
    <s v="None"/>
    <x v="37"/>
    <x v="55"/>
    <s v="TRC"/>
    <n v="0"/>
    <n v="0"/>
    <n v="0"/>
  </r>
  <r>
    <s v="None"/>
    <x v="37"/>
    <x v="56"/>
    <s v="TRC"/>
    <n v="0"/>
    <n v="0"/>
    <n v="0"/>
  </r>
  <r>
    <s v="None"/>
    <x v="37"/>
    <x v="57"/>
    <s v="TRC"/>
    <n v="4"/>
    <n v="3"/>
    <n v="2"/>
  </r>
  <r>
    <s v="None"/>
    <x v="37"/>
    <x v="58"/>
    <s v="TRC"/>
    <n v="4"/>
    <n v="3"/>
    <n v="2"/>
  </r>
  <r>
    <s v="None"/>
    <x v="37"/>
    <x v="59"/>
    <s v="TRC"/>
    <n v="4"/>
    <n v="3"/>
    <n v="2"/>
  </r>
  <r>
    <s v="None"/>
    <x v="37"/>
    <x v="60"/>
    <s v="TRC"/>
    <n v="6.666666666666667"/>
    <n v="6.666666666666667"/>
    <n v="6.666666666666667"/>
  </r>
  <r>
    <s v="None"/>
    <x v="37"/>
    <x v="61"/>
    <s v="TRC"/>
    <n v="0"/>
    <n v="0"/>
    <n v="0"/>
  </r>
  <r>
    <s v="None"/>
    <x v="37"/>
    <x v="62"/>
    <s v="TRC"/>
    <n v="6.666666666666667"/>
    <n v="6.666666666666667"/>
    <n v="6.666666666666667"/>
  </r>
  <r>
    <s v="None"/>
    <x v="37"/>
    <x v="63"/>
    <s v="TRC"/>
    <n v="3.3332999999999999"/>
    <n v="3.3332999999999999"/>
    <n v="3.3332999999999999"/>
  </r>
  <r>
    <s v="None"/>
    <x v="37"/>
    <x v="64"/>
    <s v="TRC"/>
    <n v="5"/>
    <n v="5"/>
    <n v="5"/>
  </r>
  <r>
    <s v="None"/>
    <x v="37"/>
    <x v="65"/>
    <s v="TRC"/>
    <n v="5"/>
    <n v="5"/>
    <n v="5"/>
  </r>
  <r>
    <s v="None"/>
    <x v="37"/>
    <x v="66"/>
    <s v="TRC"/>
    <n v="0"/>
    <n v="0"/>
    <n v="0"/>
  </r>
  <r>
    <s v="None"/>
    <x v="37"/>
    <x v="67"/>
    <s v="TRC"/>
    <n v="0"/>
    <n v="0"/>
    <n v="0"/>
  </r>
  <r>
    <s v="None"/>
    <x v="37"/>
    <x v="68"/>
    <s v="TRC"/>
    <n v="0"/>
    <n v="0"/>
    <n v="0"/>
  </r>
  <r>
    <s v="None"/>
    <x v="37"/>
    <x v="69"/>
    <s v="TRC"/>
    <n v="0"/>
    <n v="0"/>
    <n v="0"/>
  </r>
  <r>
    <s v="None"/>
    <x v="37"/>
    <x v="70"/>
    <s v="TRC"/>
    <n v="4"/>
    <n v="4"/>
    <n v="4"/>
  </r>
  <r>
    <s v="None"/>
    <x v="37"/>
    <x v="71"/>
    <s v="TRC"/>
    <n v="0"/>
    <n v="0"/>
    <n v="0"/>
  </r>
  <r>
    <s v="None"/>
    <x v="37"/>
    <x v="72"/>
    <s v="TRC"/>
    <n v="4"/>
    <n v="4"/>
    <n v="4"/>
  </r>
  <r>
    <s v="None"/>
    <x v="37"/>
    <x v="73"/>
    <s v="TRC"/>
    <n v="4"/>
    <n v="4"/>
    <n v="4"/>
  </r>
  <r>
    <s v="None"/>
    <x v="37"/>
    <x v="74"/>
    <s v="TRC"/>
    <n v="4"/>
    <n v="4"/>
    <n v="4"/>
  </r>
  <r>
    <s v="None"/>
    <x v="37"/>
    <x v="75"/>
    <s v="TRC"/>
    <n v="0"/>
    <n v="0"/>
    <n v="0"/>
  </r>
  <r>
    <s v="None"/>
    <x v="37"/>
    <x v="76"/>
    <s v="TRC"/>
    <n v="4"/>
    <n v="4"/>
    <n v="4"/>
  </r>
  <r>
    <s v="None"/>
    <x v="37"/>
    <x v="77"/>
    <s v="TRC"/>
    <n v="0"/>
    <n v="0"/>
    <n v="0"/>
  </r>
  <r>
    <s v="None"/>
    <x v="37"/>
    <x v="78"/>
    <s v="TRC"/>
    <n v="0"/>
    <n v="0"/>
    <n v="0"/>
  </r>
  <r>
    <s v="None"/>
    <x v="37"/>
    <x v="79"/>
    <s v="TRC"/>
    <n v="0"/>
    <n v="0"/>
    <n v="0"/>
  </r>
  <r>
    <s v="None"/>
    <x v="37"/>
    <x v="80"/>
    <s v="TRC"/>
    <n v="5"/>
    <n v="5"/>
    <n v="5"/>
  </r>
  <r>
    <s v="None"/>
    <x v="37"/>
    <x v="81"/>
    <s v="TRC"/>
    <n v="0"/>
    <n v="0"/>
    <n v="0"/>
  </r>
  <r>
    <s v="None"/>
    <x v="37"/>
    <x v="82"/>
    <s v="TRC"/>
    <n v="0"/>
    <n v="0"/>
    <n v="0"/>
  </r>
  <r>
    <s v="None"/>
    <x v="37"/>
    <x v="83"/>
    <s v="TRC"/>
    <n v="0"/>
    <n v="0"/>
    <n v="0"/>
  </r>
  <r>
    <s v="None"/>
    <x v="37"/>
    <x v="84"/>
    <s v="TRC"/>
    <n v="0"/>
    <n v="0"/>
    <n v="0"/>
  </r>
  <r>
    <s v="None"/>
    <x v="37"/>
    <x v="85"/>
    <s v="TRC"/>
    <n v="0"/>
    <n v="0"/>
    <n v="0"/>
  </r>
  <r>
    <s v="None"/>
    <x v="37"/>
    <x v="86"/>
    <s v="TRC"/>
    <n v="0"/>
    <n v="0"/>
    <n v="0"/>
  </r>
  <r>
    <s v="None"/>
    <x v="37"/>
    <x v="87"/>
    <s v="TRC"/>
    <n v="0"/>
    <n v="0"/>
    <n v="0"/>
  </r>
  <r>
    <s v="None"/>
    <x v="37"/>
    <x v="88"/>
    <s v="TRC"/>
    <n v="0"/>
    <n v="0"/>
    <n v="0"/>
  </r>
  <r>
    <s v="None"/>
    <x v="37"/>
    <x v="89"/>
    <s v="TRC"/>
    <n v="0"/>
    <n v="0"/>
    <n v="0"/>
  </r>
  <r>
    <s v="None"/>
    <x v="37"/>
    <x v="90"/>
    <s v="TRC"/>
    <n v="0"/>
    <n v="0"/>
    <n v="0"/>
  </r>
  <r>
    <s v="None"/>
    <x v="37"/>
    <x v="91"/>
    <s v="TRC"/>
    <n v="0"/>
    <n v="0"/>
    <n v="0"/>
  </r>
  <r>
    <s v="None"/>
    <x v="37"/>
    <x v="92"/>
    <s v="TRC"/>
    <n v="4"/>
    <n v="4"/>
    <n v="4"/>
  </r>
  <r>
    <s v="None"/>
    <x v="37"/>
    <x v="93"/>
    <s v="TRC"/>
    <n v="4"/>
    <n v="4"/>
    <n v="4"/>
  </r>
  <r>
    <s v="None"/>
    <x v="37"/>
    <x v="94"/>
    <s v="TRC"/>
    <n v="4"/>
    <n v="4"/>
    <n v="4"/>
  </r>
  <r>
    <s v="None"/>
    <x v="37"/>
    <x v="95"/>
    <s v="TRC"/>
    <n v="0"/>
    <n v="0"/>
    <n v="0"/>
  </r>
  <r>
    <s v="None"/>
    <x v="37"/>
    <x v="96"/>
    <s v="TRC"/>
    <n v="4"/>
    <n v="4"/>
    <n v="4"/>
  </r>
  <r>
    <s v="None"/>
    <x v="37"/>
    <x v="97"/>
    <s v="TRC"/>
    <n v="0"/>
    <n v="0"/>
    <n v="0"/>
  </r>
  <r>
    <s v="None"/>
    <x v="37"/>
    <x v="98"/>
    <s v="TRC"/>
    <n v="4"/>
    <n v="3"/>
    <n v="2"/>
  </r>
  <r>
    <s v="None"/>
    <x v="37"/>
    <x v="99"/>
    <s v="TRC"/>
    <n v="0"/>
    <n v="0"/>
    <n v="0"/>
  </r>
  <r>
    <s v="None"/>
    <x v="37"/>
    <x v="100"/>
    <s v="TRC"/>
    <n v="0"/>
    <n v="0"/>
    <n v="0"/>
  </r>
  <r>
    <s v="None"/>
    <x v="37"/>
    <x v="101"/>
    <s v="TRC"/>
    <n v="0"/>
    <n v="0"/>
    <n v="0"/>
  </r>
  <r>
    <s v="None"/>
    <x v="37"/>
    <x v="102"/>
    <s v="TRC"/>
    <n v="0"/>
    <n v="0"/>
    <n v="0"/>
  </r>
  <r>
    <s v="None"/>
    <x v="37"/>
    <x v="103"/>
    <s v="TRC"/>
    <n v="0"/>
    <n v="0"/>
    <n v="0"/>
  </r>
  <r>
    <s v="None"/>
    <x v="37"/>
    <x v="104"/>
    <s v="TRC"/>
    <n v="8.3333333333333339"/>
    <n v="8.3333333333333339"/>
    <n v="8.3333333333333339"/>
  </r>
  <r>
    <s v="None"/>
    <x v="37"/>
    <x v="105"/>
    <s v="TRC"/>
    <n v="0"/>
    <n v="0"/>
    <n v="0"/>
  </r>
  <r>
    <s v="None"/>
    <x v="37"/>
    <x v="106"/>
    <s v="TRC"/>
    <n v="0"/>
    <n v="0"/>
    <n v="0"/>
  </r>
  <r>
    <s v="None"/>
    <x v="37"/>
    <x v="107"/>
    <s v="TRC"/>
    <n v="0"/>
    <n v="0"/>
    <n v="0"/>
  </r>
  <r>
    <s v="None"/>
    <x v="37"/>
    <x v="108"/>
    <s v="TRC"/>
    <n v="3.3333333333333335"/>
    <n v="3.3333333333333335"/>
    <n v="3.3333333333333335"/>
  </r>
  <r>
    <s v="None"/>
    <x v="37"/>
    <x v="109"/>
    <s v="TRC"/>
    <n v="3.3333333333333335"/>
    <n v="3.3333333333333335"/>
    <n v="3.3333333333333335"/>
  </r>
  <r>
    <s v="None"/>
    <x v="37"/>
    <x v="110"/>
    <s v="TRC"/>
    <n v="3.3333333333333335"/>
    <n v="3.3333333333333335"/>
    <n v="3.3333333333333335"/>
  </r>
  <r>
    <s v="None"/>
    <x v="37"/>
    <x v="111"/>
    <s v="TRC"/>
    <n v="0"/>
    <n v="0"/>
    <n v="0"/>
  </r>
  <r>
    <s v="None"/>
    <x v="37"/>
    <x v="112"/>
    <s v="TRC"/>
    <n v="0"/>
    <n v="0"/>
    <n v="0"/>
  </r>
  <r>
    <s v="None"/>
    <x v="37"/>
    <x v="113"/>
    <s v="TRC"/>
    <n v="0"/>
    <n v="0"/>
    <n v="0"/>
  </r>
  <r>
    <s v="None"/>
    <x v="37"/>
    <x v="114"/>
    <s v="TRC"/>
    <n v="0"/>
    <n v="0"/>
    <n v="0"/>
  </r>
  <r>
    <s v="None"/>
    <x v="37"/>
    <x v="115"/>
    <s v="TRC"/>
    <n v="0"/>
    <n v="0"/>
    <n v="0"/>
  </r>
  <r>
    <s v="None"/>
    <x v="37"/>
    <x v="116"/>
    <s v="TRC"/>
    <n v="0"/>
    <n v="0"/>
    <n v="0"/>
  </r>
  <r>
    <s v="None"/>
    <x v="37"/>
    <x v="117"/>
    <s v="TRC"/>
    <n v="0"/>
    <n v="0"/>
    <n v="0"/>
  </r>
  <r>
    <s v="None"/>
    <x v="37"/>
    <x v="118"/>
    <s v="TRC"/>
    <n v="0"/>
    <n v="0"/>
    <n v="0"/>
  </r>
  <r>
    <s v="None"/>
    <x v="37"/>
    <x v="119"/>
    <s v="TRC"/>
    <n v="0"/>
    <n v="0"/>
    <n v="0"/>
  </r>
  <r>
    <s v="None"/>
    <x v="37"/>
    <x v="120"/>
    <s v="TRC"/>
    <n v="0"/>
    <n v="0"/>
    <n v="0"/>
  </r>
  <r>
    <s v="None"/>
    <x v="37"/>
    <x v="121"/>
    <s v="TRC"/>
    <n v="0"/>
    <n v="0"/>
    <n v="0"/>
  </r>
  <r>
    <s v="None"/>
    <x v="37"/>
    <x v="122"/>
    <s v="TRC"/>
    <n v="0"/>
    <n v="0"/>
    <n v="0"/>
  </r>
  <r>
    <s v="None"/>
    <x v="37"/>
    <x v="123"/>
    <s v="TRC"/>
    <n v="8.3333333333333339"/>
    <n v="8.3333333333333339"/>
    <n v="8.3333333333333339"/>
  </r>
  <r>
    <s v="None"/>
    <x v="37"/>
    <x v="124"/>
    <s v="TRC"/>
    <n v="8.3333333333333339"/>
    <n v="8.3333333333333339"/>
    <n v="8.3333333333333339"/>
  </r>
  <r>
    <s v="None"/>
    <x v="37"/>
    <x v="125"/>
    <s v="TRC"/>
    <n v="0"/>
    <n v="0"/>
    <n v="0"/>
  </r>
  <r>
    <s v="None"/>
    <x v="37"/>
    <x v="126"/>
    <s v="TRC"/>
    <n v="0"/>
    <n v="0"/>
    <n v="0"/>
  </r>
  <r>
    <s v="None"/>
    <x v="37"/>
    <x v="127"/>
    <s v="TRC"/>
    <n v="0"/>
    <n v="0"/>
    <n v="0"/>
  </r>
  <r>
    <s v="None"/>
    <x v="37"/>
    <x v="128"/>
    <s v="TRC"/>
    <n v="0"/>
    <n v="0"/>
    <n v="0"/>
  </r>
  <r>
    <s v="None"/>
    <x v="37"/>
    <x v="129"/>
    <s v="TRC"/>
    <n v="0"/>
    <n v="0"/>
    <n v="0"/>
  </r>
  <r>
    <s v="None"/>
    <x v="37"/>
    <x v="130"/>
    <s v="TRC"/>
    <n v="0"/>
    <n v="0"/>
    <n v="0"/>
  </r>
  <r>
    <s v="None"/>
    <x v="37"/>
    <x v="131"/>
    <s v="TRC"/>
    <n v="0"/>
    <n v="0"/>
    <n v="0"/>
  </r>
  <r>
    <s v="None"/>
    <x v="37"/>
    <x v="132"/>
    <s v="TRC"/>
    <n v="4"/>
    <n v="3"/>
    <n v="2"/>
  </r>
  <r>
    <s v="None"/>
    <x v="37"/>
    <x v="133"/>
    <s v="TRC"/>
    <n v="4"/>
    <n v="3"/>
    <n v="2"/>
  </r>
  <r>
    <s v="None"/>
    <x v="37"/>
    <x v="134"/>
    <s v="TRC"/>
    <n v="4"/>
    <n v="3"/>
    <n v="2"/>
  </r>
  <r>
    <s v="None"/>
    <x v="37"/>
    <x v="135"/>
    <s v="TRC"/>
    <n v="4"/>
    <n v="3"/>
    <n v="2"/>
  </r>
  <r>
    <s v="None"/>
    <x v="37"/>
    <x v="136"/>
    <s v="TRC"/>
    <n v="4"/>
    <n v="3"/>
    <n v="2"/>
  </r>
  <r>
    <s v="None"/>
    <x v="37"/>
    <x v="137"/>
    <s v="TRC"/>
    <n v="7.666666666666667"/>
    <n v="7.666666666666667"/>
    <n v="7.666666666666667"/>
  </r>
  <r>
    <s v="None"/>
    <x v="37"/>
    <x v="138"/>
    <s v="TRC"/>
    <n v="7.666666666666667"/>
    <n v="7.666666666666667"/>
    <n v="7.666666666666667"/>
  </r>
  <r>
    <s v="None"/>
    <x v="37"/>
    <x v="139"/>
    <s v="TRC"/>
    <n v="0"/>
    <n v="0"/>
    <n v="0"/>
  </r>
  <r>
    <s v="None"/>
    <x v="37"/>
    <x v="140"/>
    <s v="TRC"/>
    <n v="0"/>
    <n v="0"/>
    <n v="0"/>
  </r>
  <r>
    <s v="None"/>
    <x v="37"/>
    <x v="141"/>
    <s v="TRC"/>
    <n v="0"/>
    <n v="0"/>
    <n v="0"/>
  </r>
  <r>
    <s v="None"/>
    <x v="37"/>
    <x v="142"/>
    <s v="TRC"/>
    <n v="0"/>
    <n v="0"/>
    <n v="0"/>
  </r>
  <r>
    <s v="None"/>
    <x v="37"/>
    <x v="143"/>
    <s v="TRC"/>
    <n v="6.8"/>
    <n v="6.8"/>
    <n v="6.8"/>
  </r>
  <r>
    <s v="None"/>
    <x v="37"/>
    <x v="144"/>
    <s v="TRC"/>
    <n v="6.8"/>
    <n v="6.8"/>
    <n v="6.8"/>
  </r>
  <r>
    <s v="None"/>
    <x v="37"/>
    <x v="145"/>
    <s v="TRC"/>
    <n v="6.8"/>
    <n v="6.8"/>
    <n v="6.8"/>
  </r>
  <r>
    <s v="None"/>
    <x v="37"/>
    <x v="146"/>
    <s v="TRC"/>
    <n v="6.8"/>
    <n v="6.8"/>
    <n v="6.8"/>
  </r>
  <r>
    <s v="None"/>
    <x v="37"/>
    <x v="147"/>
    <s v="TRC"/>
    <n v="6.8"/>
    <n v="6.8"/>
    <n v="6.8"/>
  </r>
  <r>
    <s v="None"/>
    <x v="37"/>
    <x v="148"/>
    <s v="TRC"/>
    <n v="6.8"/>
    <n v="6.8"/>
    <n v="6.8"/>
  </r>
  <r>
    <s v="None"/>
    <x v="37"/>
    <x v="149"/>
    <s v="TRC"/>
    <n v="4"/>
    <n v="3"/>
    <n v="2"/>
  </r>
  <r>
    <s v="None"/>
    <x v="37"/>
    <x v="150"/>
    <s v="TRC"/>
    <n v="0"/>
    <n v="0"/>
    <n v="0"/>
  </r>
  <r>
    <s v="None"/>
    <x v="37"/>
    <x v="151"/>
    <s v="TRC"/>
    <n v="0"/>
    <n v="0"/>
    <n v="0"/>
  </r>
  <r>
    <s v="None"/>
    <x v="37"/>
    <x v="152"/>
    <s v="TRC"/>
    <n v="0"/>
    <n v="0"/>
    <n v="0"/>
  </r>
  <r>
    <s v="None"/>
    <x v="37"/>
    <x v="153"/>
    <s v="TRC"/>
    <n v="0"/>
    <n v="0"/>
    <n v="0"/>
  </r>
  <r>
    <s v="None"/>
    <x v="37"/>
    <x v="154"/>
    <s v="TRC"/>
    <n v="0"/>
    <n v="0"/>
    <n v="0"/>
  </r>
  <r>
    <s v="None"/>
    <x v="37"/>
    <x v="155"/>
    <s v="TRC"/>
    <n v="0"/>
    <n v="0"/>
    <n v="0"/>
  </r>
  <r>
    <s v="None"/>
    <x v="37"/>
    <x v="156"/>
    <s v="TRC"/>
    <n v="0"/>
    <n v="0"/>
    <n v="0"/>
  </r>
  <r>
    <s v="None"/>
    <x v="37"/>
    <x v="157"/>
    <s v="TRC"/>
    <n v="0"/>
    <n v="0"/>
    <n v="0"/>
  </r>
  <r>
    <s v="None"/>
    <x v="37"/>
    <x v="158"/>
    <s v="TRC"/>
    <n v="0"/>
    <n v="0"/>
    <n v="0"/>
  </r>
  <r>
    <s v="None"/>
    <x v="37"/>
    <x v="159"/>
    <s v="TRC"/>
    <n v="0"/>
    <n v="0"/>
    <n v="0"/>
  </r>
  <r>
    <s v="None"/>
    <x v="37"/>
    <x v="160"/>
    <s v="TRC"/>
    <n v="0"/>
    <n v="0"/>
    <n v="0"/>
  </r>
  <r>
    <s v="None"/>
    <x v="37"/>
    <x v="161"/>
    <s v="TRC"/>
    <n v="0"/>
    <n v="0"/>
    <n v="0"/>
  </r>
  <r>
    <s v="None"/>
    <x v="37"/>
    <x v="162"/>
    <s v="TRC"/>
    <n v="0"/>
    <n v="0"/>
    <n v="0"/>
  </r>
  <r>
    <s v="None"/>
    <x v="37"/>
    <x v="163"/>
    <s v="TRC"/>
    <n v="0"/>
    <n v="0"/>
    <n v="0"/>
  </r>
  <r>
    <s v="None"/>
    <x v="37"/>
    <x v="164"/>
    <s v="TRC"/>
    <n v="0"/>
    <n v="0"/>
    <n v="0"/>
  </r>
  <r>
    <s v="None"/>
    <x v="37"/>
    <x v="165"/>
    <s v="TRC"/>
    <n v="0"/>
    <n v="0"/>
    <n v="0"/>
  </r>
  <r>
    <s v="None"/>
    <x v="37"/>
    <x v="166"/>
    <s v="TRC"/>
    <n v="0"/>
    <n v="0"/>
    <n v="0"/>
  </r>
  <r>
    <s v="None"/>
    <x v="37"/>
    <x v="167"/>
    <s v="TRC"/>
    <n v="0"/>
    <n v="0"/>
    <n v="0"/>
  </r>
  <r>
    <s v="None"/>
    <x v="37"/>
    <x v="168"/>
    <s v="TRC"/>
    <n v="0"/>
    <n v="0"/>
    <n v="0"/>
  </r>
  <r>
    <s v="None"/>
    <x v="37"/>
    <x v="169"/>
    <s v="TRC"/>
    <n v="0"/>
    <n v="0"/>
    <n v="0"/>
  </r>
  <r>
    <s v="None"/>
    <x v="37"/>
    <x v="170"/>
    <s v="TRC"/>
    <n v="0"/>
    <n v="0"/>
    <n v="0"/>
  </r>
  <r>
    <s v="None"/>
    <x v="37"/>
    <x v="171"/>
    <s v="TRC"/>
    <n v="0"/>
    <n v="0"/>
    <n v="0"/>
  </r>
  <r>
    <s v="None"/>
    <x v="37"/>
    <x v="172"/>
    <s v="TRC"/>
    <n v="0"/>
    <n v="0"/>
    <n v="0"/>
  </r>
  <r>
    <s v="None"/>
    <x v="37"/>
    <x v="173"/>
    <s v="TRC"/>
    <n v="0"/>
    <n v="0"/>
    <n v="0"/>
  </r>
  <r>
    <s v="None"/>
    <x v="37"/>
    <x v="174"/>
    <s v="TRC"/>
    <n v="0"/>
    <n v="0"/>
    <n v="0"/>
  </r>
  <r>
    <s v="None"/>
    <x v="37"/>
    <x v="175"/>
    <s v="TRC"/>
    <n v="0"/>
    <n v="0"/>
    <n v="0"/>
  </r>
  <r>
    <s v="None"/>
    <x v="37"/>
    <x v="176"/>
    <s v="TRC"/>
    <n v="0"/>
    <n v="0"/>
    <n v="0"/>
  </r>
  <r>
    <s v="None"/>
    <x v="37"/>
    <x v="177"/>
    <s v="TRC"/>
    <n v="0"/>
    <n v="0"/>
    <n v="0"/>
  </r>
  <r>
    <s v="None"/>
    <x v="37"/>
    <x v="178"/>
    <s v="TRC"/>
    <n v="0"/>
    <n v="0"/>
    <n v="0"/>
  </r>
  <r>
    <s v="None"/>
    <x v="37"/>
    <x v="179"/>
    <s v="TRC"/>
    <n v="0"/>
    <n v="0"/>
    <n v="0"/>
  </r>
  <r>
    <s v="None"/>
    <x v="37"/>
    <x v="180"/>
    <s v="TRC"/>
    <n v="6"/>
    <n v="6"/>
    <n v="6"/>
  </r>
  <r>
    <s v="None"/>
    <x v="37"/>
    <x v="181"/>
    <s v="TRC"/>
    <n v="6"/>
    <n v="6"/>
    <n v="6"/>
  </r>
  <r>
    <s v="None"/>
    <x v="37"/>
    <x v="182"/>
    <s v="TRC"/>
    <n v="0"/>
    <n v="0"/>
    <n v="0"/>
  </r>
  <r>
    <s v="None"/>
    <x v="37"/>
    <x v="183"/>
    <s v="TRC"/>
    <n v="0"/>
    <n v="0"/>
    <n v="0"/>
  </r>
  <r>
    <s v="None"/>
    <x v="37"/>
    <x v="184"/>
    <s v="TRC"/>
    <n v="0"/>
    <n v="0"/>
    <n v="0"/>
  </r>
  <r>
    <s v="None"/>
    <x v="37"/>
    <x v="185"/>
    <s v="TRC"/>
    <n v="0"/>
    <n v="0"/>
    <n v="0"/>
  </r>
  <r>
    <s v="None"/>
    <x v="37"/>
    <x v="186"/>
    <s v="TRC"/>
    <n v="0"/>
    <n v="0"/>
    <n v="0"/>
  </r>
  <r>
    <s v="None"/>
    <x v="37"/>
    <x v="187"/>
    <s v="TRC"/>
    <n v="0"/>
    <n v="0"/>
    <n v="0"/>
  </r>
  <r>
    <s v="None"/>
    <x v="37"/>
    <x v="188"/>
    <s v="TRC"/>
    <n v="0"/>
    <n v="0"/>
    <n v="0"/>
  </r>
  <r>
    <s v="None"/>
    <x v="37"/>
    <x v="189"/>
    <s v="TRC"/>
    <n v="0"/>
    <n v="0"/>
    <n v="0"/>
  </r>
  <r>
    <s v="None"/>
    <x v="37"/>
    <x v="190"/>
    <s v="TRC"/>
    <n v="0"/>
    <n v="0"/>
    <n v="0"/>
  </r>
  <r>
    <s v="None"/>
    <x v="37"/>
    <x v="191"/>
    <s v="TRC"/>
    <n v="0"/>
    <n v="0"/>
    <n v="0"/>
  </r>
  <r>
    <s v="None"/>
    <x v="37"/>
    <x v="192"/>
    <s v="TRC"/>
    <n v="0"/>
    <n v="0"/>
    <n v="0"/>
  </r>
  <r>
    <s v="None"/>
    <x v="37"/>
    <x v="193"/>
    <s v="TRC"/>
    <n v="0"/>
    <n v="0"/>
    <n v="0"/>
  </r>
  <r>
    <s v="None"/>
    <x v="37"/>
    <x v="194"/>
    <s v="TRC"/>
    <n v="0"/>
    <n v="0"/>
    <n v="0"/>
  </r>
  <r>
    <s v="None"/>
    <x v="37"/>
    <x v="195"/>
    <s v="TRC"/>
    <n v="0"/>
    <n v="0"/>
    <n v="0"/>
  </r>
  <r>
    <s v="None"/>
    <x v="37"/>
    <x v="196"/>
    <s v="TRC"/>
    <n v="4"/>
    <n v="4"/>
    <n v="4"/>
  </r>
  <r>
    <s v="None"/>
    <x v="37"/>
    <x v="197"/>
    <s v="TRC"/>
    <n v="4"/>
    <n v="4"/>
    <n v="4"/>
  </r>
  <r>
    <s v="None"/>
    <x v="37"/>
    <x v="198"/>
    <s v="TRC"/>
    <n v="0"/>
    <n v="0"/>
    <n v="0"/>
  </r>
  <r>
    <s v="None"/>
    <x v="37"/>
    <x v="199"/>
    <s v="TRC"/>
    <n v="0"/>
    <n v="0"/>
    <n v="0"/>
  </r>
  <r>
    <s v="None"/>
    <x v="37"/>
    <x v="200"/>
    <s v="TRC"/>
    <n v="0"/>
    <n v="0"/>
    <n v="0"/>
  </r>
  <r>
    <s v="None"/>
    <x v="37"/>
    <x v="201"/>
    <s v="TRC"/>
    <n v="0"/>
    <n v="0"/>
    <n v="0"/>
  </r>
  <r>
    <s v="None"/>
    <x v="37"/>
    <x v="202"/>
    <s v="TRC"/>
    <n v="6"/>
    <n v="6"/>
    <n v="6"/>
  </r>
  <r>
    <s v="None"/>
    <x v="37"/>
    <x v="203"/>
    <s v="TRC"/>
    <n v="6"/>
    <n v="6"/>
    <n v="6"/>
  </r>
  <r>
    <s v="None"/>
    <x v="37"/>
    <x v="204"/>
    <s v="TRC"/>
    <n v="0"/>
    <n v="0"/>
    <n v="0"/>
  </r>
  <r>
    <s v="None"/>
    <x v="37"/>
    <x v="205"/>
    <s v="TRC"/>
    <n v="0"/>
    <n v="0"/>
    <n v="0"/>
  </r>
  <r>
    <s v="None"/>
    <x v="37"/>
    <x v="206"/>
    <s v="TRC"/>
    <n v="0"/>
    <n v="0"/>
    <n v="0"/>
  </r>
  <r>
    <s v="None"/>
    <x v="37"/>
    <x v="207"/>
    <s v="TRC"/>
    <n v="0"/>
    <n v="0"/>
    <n v="0"/>
  </r>
  <r>
    <s v="None"/>
    <x v="37"/>
    <x v="208"/>
    <s v="TRC"/>
    <n v="0"/>
    <n v="0"/>
    <n v="0"/>
  </r>
  <r>
    <s v="None"/>
    <x v="37"/>
    <x v="209"/>
    <s v="TRC"/>
    <n v="0"/>
    <n v="0"/>
    <n v="0"/>
  </r>
  <r>
    <s v="None"/>
    <x v="37"/>
    <x v="210"/>
    <s v="TRC"/>
    <n v="0"/>
    <n v="0"/>
    <n v="0"/>
  </r>
  <r>
    <s v="None"/>
    <x v="37"/>
    <x v="211"/>
    <s v="TRC"/>
    <n v="0"/>
    <n v="0"/>
    <n v="0"/>
  </r>
  <r>
    <s v="None"/>
    <x v="37"/>
    <x v="212"/>
    <s v="TRC"/>
    <n v="0"/>
    <n v="0"/>
    <n v="0"/>
  </r>
  <r>
    <s v="None"/>
    <x v="37"/>
    <x v="213"/>
    <s v="TRC"/>
    <n v="0"/>
    <n v="0"/>
    <n v="0"/>
  </r>
  <r>
    <s v="None"/>
    <x v="37"/>
    <x v="214"/>
    <s v="TRC"/>
    <n v="0"/>
    <n v="0"/>
    <n v="0"/>
  </r>
  <r>
    <s v="None"/>
    <x v="37"/>
    <x v="215"/>
    <s v="TRC"/>
    <n v="0"/>
    <n v="0"/>
    <n v="0"/>
  </r>
  <r>
    <s v="None"/>
    <x v="37"/>
    <x v="216"/>
    <s v="TRC"/>
    <n v="0"/>
    <n v="0"/>
    <n v="0"/>
  </r>
  <r>
    <s v="None"/>
    <x v="37"/>
    <x v="217"/>
    <s v="TRC"/>
    <n v="0"/>
    <n v="0"/>
    <n v="0"/>
  </r>
  <r>
    <s v="None"/>
    <x v="37"/>
    <x v="218"/>
    <s v="TRC"/>
    <n v="0"/>
    <n v="0"/>
    <n v="0"/>
  </r>
  <r>
    <s v="None"/>
    <x v="37"/>
    <x v="219"/>
    <s v="TRC"/>
    <n v="0"/>
    <n v="0"/>
    <n v="0"/>
  </r>
  <r>
    <s v="None"/>
    <x v="37"/>
    <x v="220"/>
    <s v="TRC"/>
    <n v="0"/>
    <n v="0"/>
    <n v="0"/>
  </r>
  <r>
    <s v="None"/>
    <x v="37"/>
    <x v="221"/>
    <s v="TRC"/>
    <n v="0"/>
    <n v="0"/>
    <n v="0"/>
  </r>
  <r>
    <s v="None"/>
    <x v="37"/>
    <x v="222"/>
    <s v="TRC"/>
    <n v="4"/>
    <n v="4"/>
    <n v="4"/>
  </r>
  <r>
    <s v="None"/>
    <x v="37"/>
    <x v="223"/>
    <s v="TRC"/>
    <n v="4"/>
    <n v="3"/>
    <n v="2"/>
  </r>
  <r>
    <s v="None"/>
    <x v="37"/>
    <x v="224"/>
    <s v="TRC"/>
    <n v="4"/>
    <n v="3"/>
    <n v="2"/>
  </r>
  <r>
    <s v="None"/>
    <x v="37"/>
    <x v="225"/>
    <s v="TRC"/>
    <n v="0"/>
    <n v="0"/>
    <n v="0"/>
  </r>
  <r>
    <s v="None"/>
    <x v="37"/>
    <x v="226"/>
    <s v="TRC"/>
    <n v="0"/>
    <n v="0"/>
    <n v="0"/>
  </r>
  <r>
    <s v="None"/>
    <x v="37"/>
    <x v="227"/>
    <s v="TRC"/>
    <n v="4"/>
    <n v="4"/>
    <n v="4"/>
  </r>
  <r>
    <s v="None"/>
    <x v="37"/>
    <x v="228"/>
    <s v="TRC"/>
    <n v="4"/>
    <n v="4"/>
    <n v="4"/>
  </r>
  <r>
    <s v="None"/>
    <x v="37"/>
    <x v="229"/>
    <s v="TRC"/>
    <n v="0"/>
    <n v="0"/>
    <n v="0"/>
  </r>
  <r>
    <s v="None"/>
    <x v="37"/>
    <x v="230"/>
    <s v="TRC"/>
    <n v="0"/>
    <n v="0"/>
    <n v="0"/>
  </r>
  <r>
    <s v="None"/>
    <x v="37"/>
    <x v="231"/>
    <s v="TRC"/>
    <n v="0"/>
    <n v="0"/>
    <n v="0"/>
  </r>
  <r>
    <s v="None"/>
    <x v="37"/>
    <x v="232"/>
    <s v="TRC"/>
    <n v="6"/>
    <n v="6"/>
    <n v="6"/>
  </r>
  <r>
    <s v="None"/>
    <x v="37"/>
    <x v="233"/>
    <s v="TRC"/>
    <n v="6"/>
    <n v="6"/>
    <n v="6"/>
  </r>
  <r>
    <s v="None"/>
    <x v="37"/>
    <x v="234"/>
    <s v="TRC"/>
    <n v="6"/>
    <n v="6"/>
    <n v="6"/>
  </r>
  <r>
    <s v="None"/>
    <x v="37"/>
    <x v="235"/>
    <s v="TRC"/>
    <n v="6"/>
    <n v="6"/>
    <n v="6"/>
  </r>
  <r>
    <s v="None"/>
    <x v="37"/>
    <x v="236"/>
    <s v="TRC"/>
    <n v="0"/>
    <n v="0"/>
    <n v="0"/>
  </r>
  <r>
    <s v="None"/>
    <x v="37"/>
    <x v="237"/>
    <s v="TRC"/>
    <n v="5"/>
    <n v="5"/>
    <n v="5"/>
  </r>
  <r>
    <s v="None"/>
    <x v="37"/>
    <x v="238"/>
    <s v="TRC"/>
    <n v="0"/>
    <n v="0"/>
    <n v="0"/>
  </r>
  <r>
    <s v="None"/>
    <x v="37"/>
    <x v="239"/>
    <s v="TRC"/>
    <n v="0"/>
    <n v="0"/>
    <n v="0"/>
  </r>
  <r>
    <s v="None"/>
    <x v="37"/>
    <x v="240"/>
    <s v="TRC"/>
    <n v="0"/>
    <n v="0"/>
    <n v="0"/>
  </r>
  <r>
    <s v="None"/>
    <x v="37"/>
    <x v="241"/>
    <s v="TRC"/>
    <n v="0"/>
    <n v="0"/>
    <n v="0"/>
  </r>
  <r>
    <s v="None"/>
    <x v="37"/>
    <x v="242"/>
    <s v="TRC"/>
    <n v="0"/>
    <n v="0"/>
    <n v="0"/>
  </r>
  <r>
    <s v="None"/>
    <x v="37"/>
    <x v="243"/>
    <s v="TRC"/>
    <n v="0"/>
    <n v="0"/>
    <n v="0"/>
  </r>
  <r>
    <s v="None"/>
    <x v="37"/>
    <x v="244"/>
    <s v="TRC"/>
    <n v="0"/>
    <n v="0"/>
    <n v="0"/>
  </r>
  <r>
    <s v="None"/>
    <x v="37"/>
    <x v="245"/>
    <s v="TRC"/>
    <n v="0"/>
    <n v="0"/>
    <n v="0"/>
  </r>
  <r>
    <s v="None"/>
    <x v="37"/>
    <x v="246"/>
    <s v="TRC"/>
    <n v="0"/>
    <n v="0"/>
    <n v="0"/>
  </r>
  <r>
    <s v="None"/>
    <x v="37"/>
    <x v="247"/>
    <s v="TRC"/>
    <n v="0"/>
    <n v="0"/>
    <n v="0"/>
  </r>
  <r>
    <s v="None"/>
    <x v="37"/>
    <x v="248"/>
    <s v="TRC"/>
    <n v="6.666666666666667"/>
    <n v="6.666666666666667"/>
    <n v="6.666666666666667"/>
  </r>
  <r>
    <s v="None"/>
    <x v="37"/>
    <x v="249"/>
    <s v="TRC"/>
    <n v="6.666666666666667"/>
    <n v="6.666666666666667"/>
    <n v="6.666666666666667"/>
  </r>
  <r>
    <s v="None"/>
    <x v="37"/>
    <x v="250"/>
    <s v="TRC"/>
    <n v="6.666666666666667"/>
    <n v="6.666666666666667"/>
    <n v="6.666666666666667"/>
  </r>
  <r>
    <s v="None"/>
    <x v="37"/>
    <x v="251"/>
    <s v="TRC"/>
    <n v="0"/>
    <n v="0"/>
    <n v="0"/>
  </r>
  <r>
    <s v="None"/>
    <x v="37"/>
    <x v="252"/>
    <s v="TRC"/>
    <n v="0"/>
    <n v="0"/>
    <n v="0"/>
  </r>
  <r>
    <s v="None"/>
    <x v="37"/>
    <x v="253"/>
    <s v="TRC"/>
    <n v="0"/>
    <n v="0"/>
    <n v="0"/>
  </r>
  <r>
    <s v="None"/>
    <x v="37"/>
    <x v="254"/>
    <s v="TRC"/>
    <n v="0"/>
    <n v="0"/>
    <n v="0"/>
  </r>
  <r>
    <s v="None"/>
    <x v="37"/>
    <x v="255"/>
    <s v="TRC"/>
    <n v="0"/>
    <n v="0"/>
    <n v="0"/>
  </r>
  <r>
    <s v="None"/>
    <x v="37"/>
    <x v="256"/>
    <s v="TRC"/>
    <n v="0"/>
    <n v="0"/>
    <n v="0"/>
  </r>
  <r>
    <s v="None"/>
    <x v="37"/>
    <x v="257"/>
    <s v="TRC"/>
    <n v="0"/>
    <n v="0"/>
    <n v="0"/>
  </r>
  <r>
    <s v="None"/>
    <x v="37"/>
    <x v="258"/>
    <s v="TRC"/>
    <n v="0"/>
    <n v="0"/>
    <n v="0"/>
  </r>
  <r>
    <s v="None"/>
    <x v="37"/>
    <x v="259"/>
    <s v="TRC"/>
    <n v="0"/>
    <n v="0"/>
    <n v="0"/>
  </r>
  <r>
    <s v="None"/>
    <x v="37"/>
    <x v="260"/>
    <s v="TRC"/>
    <n v="0"/>
    <n v="0"/>
    <n v="0"/>
  </r>
  <r>
    <s v="None"/>
    <x v="37"/>
    <x v="261"/>
    <s v="TRC"/>
    <n v="8.3333333333333339"/>
    <n v="8.3333333333333339"/>
    <n v="8.3333333333333339"/>
  </r>
  <r>
    <s v="None"/>
    <x v="37"/>
    <x v="262"/>
    <s v="TRC"/>
    <n v="0"/>
    <n v="0"/>
    <n v="0"/>
  </r>
  <r>
    <s v="None"/>
    <x v="37"/>
    <x v="263"/>
    <s v="TRC"/>
    <n v="0"/>
    <n v="0"/>
    <n v="0"/>
  </r>
  <r>
    <s v="None"/>
    <x v="37"/>
    <x v="264"/>
    <s v="TRC"/>
    <n v="0"/>
    <n v="0"/>
    <n v="0"/>
  </r>
  <r>
    <s v="None"/>
    <x v="37"/>
    <x v="265"/>
    <s v="TRC"/>
    <n v="0"/>
    <n v="0"/>
    <n v="0"/>
  </r>
  <r>
    <s v="None"/>
    <x v="37"/>
    <x v="266"/>
    <s v="TRC"/>
    <n v="0"/>
    <n v="0"/>
    <n v="0"/>
  </r>
  <r>
    <s v="None"/>
    <x v="37"/>
    <x v="267"/>
    <s v="TRC"/>
    <n v="0"/>
    <n v="0"/>
    <n v="0"/>
  </r>
  <r>
    <s v="None"/>
    <x v="37"/>
    <x v="268"/>
    <s v="TRC"/>
    <n v="0"/>
    <n v="0"/>
    <n v="0"/>
  </r>
  <r>
    <s v="None"/>
    <x v="37"/>
    <x v="269"/>
    <s v="TRC"/>
    <n v="0"/>
    <n v="0"/>
    <n v="0"/>
  </r>
  <r>
    <s v="None"/>
    <x v="37"/>
    <x v="270"/>
    <s v="TRC"/>
    <n v="0"/>
    <n v="0"/>
    <n v="0"/>
  </r>
  <r>
    <s v="None"/>
    <x v="37"/>
    <x v="271"/>
    <s v="TRC"/>
    <n v="0"/>
    <n v="0"/>
    <n v="0"/>
  </r>
  <r>
    <s v="None"/>
    <x v="37"/>
    <x v="272"/>
    <s v="TRC"/>
    <n v="0"/>
    <n v="0"/>
    <n v="0"/>
  </r>
  <r>
    <s v="None"/>
    <x v="37"/>
    <x v="273"/>
    <s v="TRC"/>
    <n v="0"/>
    <n v="0"/>
    <n v="0"/>
  </r>
  <r>
    <s v="None"/>
    <x v="37"/>
    <x v="274"/>
    <s v="TRC"/>
    <n v="0"/>
    <n v="0"/>
    <n v="0"/>
  </r>
  <r>
    <s v="None"/>
    <x v="37"/>
    <x v="275"/>
    <s v="TRC"/>
    <n v="0"/>
    <n v="0"/>
    <n v="0"/>
  </r>
  <r>
    <s v="None"/>
    <x v="37"/>
    <x v="276"/>
    <s v="TRC"/>
    <n v="0"/>
    <n v="0"/>
    <n v="0"/>
  </r>
  <r>
    <s v="None"/>
    <x v="37"/>
    <x v="277"/>
    <s v="TRC"/>
    <n v="0"/>
    <n v="0"/>
    <n v="0"/>
  </r>
  <r>
    <s v="None"/>
    <x v="37"/>
    <x v="278"/>
    <s v="TRC"/>
    <n v="0"/>
    <n v="0"/>
    <n v="0"/>
  </r>
  <r>
    <s v="None"/>
    <x v="37"/>
    <x v="279"/>
    <s v="TRC"/>
    <n v="0"/>
    <n v="0"/>
    <n v="0"/>
  </r>
  <r>
    <s v="None"/>
    <x v="37"/>
    <x v="280"/>
    <s v="TRC"/>
    <n v="0"/>
    <n v="0"/>
    <n v="0"/>
  </r>
  <r>
    <s v="None"/>
    <x v="37"/>
    <x v="281"/>
    <s v="TRC"/>
    <n v="0"/>
    <n v="0"/>
    <n v="0"/>
  </r>
  <r>
    <s v="None"/>
    <x v="37"/>
    <x v="282"/>
    <s v="TRC"/>
    <n v="0"/>
    <n v="0"/>
    <n v="0"/>
  </r>
  <r>
    <s v="None"/>
    <x v="37"/>
    <x v="283"/>
    <s v="TRC"/>
    <n v="0"/>
    <n v="0"/>
    <n v="0"/>
  </r>
  <r>
    <s v="None"/>
    <x v="37"/>
    <x v="284"/>
    <s v="TRC"/>
    <n v="0"/>
    <n v="0"/>
    <n v="0"/>
  </r>
  <r>
    <s v="None"/>
    <x v="37"/>
    <x v="285"/>
    <s v="TRC"/>
    <n v="0"/>
    <n v="0"/>
    <n v="0"/>
  </r>
  <r>
    <s v="None"/>
    <x v="37"/>
    <x v="286"/>
    <s v="TRC"/>
    <n v="0"/>
    <n v="0"/>
    <n v="0"/>
  </r>
  <r>
    <s v="None"/>
    <x v="37"/>
    <x v="287"/>
    <s v="TRC"/>
    <n v="0"/>
    <n v="0"/>
    <n v="0"/>
  </r>
  <r>
    <s v="None"/>
    <x v="37"/>
    <x v="288"/>
    <s v="TRC"/>
    <n v="0"/>
    <n v="0"/>
    <n v="0"/>
  </r>
  <r>
    <s v="None"/>
    <x v="37"/>
    <x v="289"/>
    <s v="TRC"/>
    <n v="0"/>
    <n v="0"/>
    <n v="0"/>
  </r>
  <r>
    <s v="None"/>
    <x v="37"/>
    <x v="290"/>
    <s v="TRC"/>
    <n v="6.666666666666667"/>
    <n v="6.666666666666667"/>
    <n v="6.666666666666667"/>
  </r>
  <r>
    <s v="None"/>
    <x v="37"/>
    <x v="291"/>
    <s v="TRC"/>
    <n v="6.666666666666667"/>
    <n v="6.666666666666667"/>
    <n v="6.666666666666667"/>
  </r>
  <r>
    <s v="None"/>
    <x v="37"/>
    <x v="292"/>
    <s v="TRC"/>
    <n v="6"/>
    <n v="6"/>
    <n v="6"/>
  </r>
  <r>
    <s v="None"/>
    <x v="37"/>
    <x v="293"/>
    <s v="TRC"/>
    <n v="6"/>
    <n v="6"/>
    <n v="6"/>
  </r>
  <r>
    <s v="None"/>
    <x v="37"/>
    <x v="294"/>
    <s v="TRC"/>
    <n v="0"/>
    <n v="0"/>
    <n v="0"/>
  </r>
  <r>
    <s v="None"/>
    <x v="38"/>
    <x v="0"/>
    <s v="TRC"/>
    <n v="12"/>
    <n v="12"/>
    <n v="12"/>
  </r>
  <r>
    <s v="None"/>
    <x v="38"/>
    <x v="1"/>
    <s v="TRC"/>
    <n v="25"/>
    <n v="25"/>
    <n v="25"/>
  </r>
  <r>
    <s v="None"/>
    <x v="38"/>
    <x v="2"/>
    <s v="TRC"/>
    <n v="25"/>
    <n v="25"/>
    <n v="25"/>
  </r>
  <r>
    <s v="None"/>
    <x v="38"/>
    <x v="3"/>
    <s v="TRC"/>
    <n v="25"/>
    <n v="25"/>
    <n v="25"/>
  </r>
  <r>
    <s v="None"/>
    <x v="38"/>
    <x v="4"/>
    <s v="TRC"/>
    <n v="25"/>
    <n v="25"/>
    <n v="25"/>
  </r>
  <r>
    <s v="None"/>
    <x v="38"/>
    <x v="5"/>
    <s v="TRC"/>
    <n v="25"/>
    <n v="25"/>
    <n v="25"/>
  </r>
  <r>
    <s v="None"/>
    <x v="38"/>
    <x v="6"/>
    <s v="TRC"/>
    <n v="25"/>
    <n v="25"/>
    <n v="25"/>
  </r>
  <r>
    <s v="None"/>
    <x v="38"/>
    <x v="7"/>
    <s v="TRC"/>
    <n v="15"/>
    <n v="15"/>
    <n v="15"/>
  </r>
  <r>
    <s v="None"/>
    <x v="38"/>
    <x v="8"/>
    <s v="TRC"/>
    <n v="15"/>
    <n v="15"/>
    <n v="15"/>
  </r>
  <r>
    <s v="None"/>
    <x v="38"/>
    <x v="9"/>
    <s v="TRC"/>
    <n v="15"/>
    <n v="15"/>
    <n v="15"/>
  </r>
  <r>
    <s v="None"/>
    <x v="38"/>
    <x v="10"/>
    <s v="TRC"/>
    <n v="15"/>
    <n v="15"/>
    <n v="15"/>
  </r>
  <r>
    <s v="None"/>
    <x v="38"/>
    <x v="11"/>
    <s v="TRC"/>
    <n v="25"/>
    <n v="25"/>
    <n v="25"/>
  </r>
  <r>
    <s v="None"/>
    <x v="38"/>
    <x v="12"/>
    <s v="TRC"/>
    <n v="25"/>
    <n v="25"/>
    <n v="25"/>
  </r>
  <r>
    <s v="None"/>
    <x v="38"/>
    <x v="13"/>
    <s v="TRC"/>
    <n v="25"/>
    <n v="25"/>
    <n v="25"/>
  </r>
  <r>
    <s v="None"/>
    <x v="38"/>
    <x v="14"/>
    <s v="TRC"/>
    <n v="25"/>
    <n v="25"/>
    <n v="25"/>
  </r>
  <r>
    <s v="None"/>
    <x v="38"/>
    <x v="15"/>
    <s v="TRC"/>
    <n v="25"/>
    <n v="25"/>
    <n v="25"/>
  </r>
  <r>
    <s v="None"/>
    <x v="38"/>
    <x v="16"/>
    <s v="TRC"/>
    <n v="25"/>
    <n v="25"/>
    <n v="25"/>
  </r>
  <r>
    <s v="None"/>
    <x v="38"/>
    <x v="17"/>
    <s v="TRC"/>
    <n v="25"/>
    <n v="25"/>
    <n v="25"/>
  </r>
  <r>
    <s v="None"/>
    <x v="38"/>
    <x v="18"/>
    <s v="TRC"/>
    <n v="25"/>
    <n v="25"/>
    <n v="25"/>
  </r>
  <r>
    <s v="None"/>
    <x v="38"/>
    <x v="19"/>
    <s v="TRC"/>
    <n v="25"/>
    <n v="25"/>
    <n v="25"/>
  </r>
  <r>
    <s v="None"/>
    <x v="38"/>
    <x v="20"/>
    <s v="TRC"/>
    <n v="25"/>
    <n v="25"/>
    <n v="25"/>
  </r>
  <r>
    <s v="None"/>
    <x v="38"/>
    <x v="21"/>
    <s v="TRC"/>
    <n v="25"/>
    <n v="25"/>
    <n v="25"/>
  </r>
  <r>
    <s v="None"/>
    <x v="38"/>
    <x v="22"/>
    <s v="TRC"/>
    <n v="25"/>
    <n v="25"/>
    <n v="25"/>
  </r>
  <r>
    <s v="None"/>
    <x v="38"/>
    <x v="23"/>
    <s v="TRC"/>
    <n v="25"/>
    <n v="25"/>
    <n v="25"/>
  </r>
  <r>
    <s v="None"/>
    <x v="38"/>
    <x v="24"/>
    <s v="TRC"/>
    <n v="25"/>
    <n v="25"/>
    <n v="25"/>
  </r>
  <r>
    <s v="None"/>
    <x v="38"/>
    <x v="25"/>
    <s v="TRC"/>
    <n v="25"/>
    <n v="25"/>
    <n v="25"/>
  </r>
  <r>
    <s v="None"/>
    <x v="38"/>
    <x v="26"/>
    <s v="TRC"/>
    <n v="25"/>
    <n v="25"/>
    <n v="25"/>
  </r>
  <r>
    <s v="None"/>
    <x v="38"/>
    <x v="27"/>
    <s v="TRC"/>
    <n v="15"/>
    <n v="15"/>
    <n v="15"/>
  </r>
  <r>
    <s v="None"/>
    <x v="38"/>
    <x v="28"/>
    <s v="TRC"/>
    <n v="15"/>
    <n v="15"/>
    <n v="15"/>
  </r>
  <r>
    <s v="None"/>
    <x v="38"/>
    <x v="29"/>
    <s v="TRC"/>
    <n v="3"/>
    <n v="3"/>
    <n v="3"/>
  </r>
  <r>
    <s v="None"/>
    <x v="38"/>
    <x v="30"/>
    <s v="TRC"/>
    <n v="18"/>
    <n v="18"/>
    <n v="18"/>
  </r>
  <r>
    <s v="None"/>
    <x v="38"/>
    <x v="31"/>
    <s v="TRC"/>
    <n v="11.3"/>
    <n v="11.3"/>
    <n v="11.3"/>
  </r>
  <r>
    <s v="None"/>
    <x v="38"/>
    <x v="32"/>
    <s v="TRC"/>
    <n v="11"/>
    <n v="11"/>
    <n v="11"/>
  </r>
  <r>
    <s v="None"/>
    <x v="38"/>
    <x v="33"/>
    <s v="TRC"/>
    <n v="11"/>
    <n v="11"/>
    <n v="11"/>
  </r>
  <r>
    <s v="None"/>
    <x v="38"/>
    <x v="34"/>
    <s v="TRC"/>
    <n v="15"/>
    <n v="15"/>
    <n v="15"/>
  </r>
  <r>
    <s v="None"/>
    <x v="38"/>
    <x v="35"/>
    <s v="TRC"/>
    <n v="10"/>
    <n v="10"/>
    <n v="10"/>
  </r>
  <r>
    <s v="None"/>
    <x v="38"/>
    <x v="36"/>
    <s v="TRC"/>
    <n v="12"/>
    <n v="12"/>
    <n v="12"/>
  </r>
  <r>
    <s v="None"/>
    <x v="38"/>
    <x v="37"/>
    <s v="TRC"/>
    <n v="14"/>
    <n v="14"/>
    <n v="14"/>
  </r>
  <r>
    <s v="None"/>
    <x v="38"/>
    <x v="38"/>
    <s v="TRC"/>
    <n v="12"/>
    <n v="12"/>
    <n v="12"/>
  </r>
  <r>
    <s v="None"/>
    <x v="38"/>
    <x v="39"/>
    <s v="TRC"/>
    <n v="14"/>
    <n v="14"/>
    <n v="14"/>
  </r>
  <r>
    <s v="None"/>
    <x v="38"/>
    <x v="40"/>
    <s v="TRC"/>
    <n v="18"/>
    <n v="18"/>
    <n v="18"/>
  </r>
  <r>
    <s v="None"/>
    <x v="38"/>
    <x v="41"/>
    <s v="TRC"/>
    <n v="18"/>
    <n v="18"/>
    <n v="18"/>
  </r>
  <r>
    <s v="None"/>
    <x v="38"/>
    <x v="42"/>
    <s v="TRC"/>
    <n v="18"/>
    <n v="18"/>
    <n v="18"/>
  </r>
  <r>
    <s v="None"/>
    <x v="38"/>
    <x v="43"/>
    <s v="TRC"/>
    <n v="15"/>
    <n v="15"/>
    <n v="15"/>
  </r>
  <r>
    <s v="None"/>
    <x v="38"/>
    <x v="44"/>
    <s v="TRC"/>
    <n v="14.86"/>
    <n v="14.86"/>
    <n v="14.86"/>
  </r>
  <r>
    <s v="None"/>
    <x v="38"/>
    <x v="45"/>
    <s v="TRC"/>
    <n v="10"/>
    <n v="10"/>
    <n v="10"/>
  </r>
  <r>
    <s v="None"/>
    <x v="38"/>
    <x v="46"/>
    <s v="TRC"/>
    <n v="15"/>
    <n v="15"/>
    <n v="15"/>
  </r>
  <r>
    <s v="None"/>
    <x v="38"/>
    <x v="47"/>
    <s v="TRC"/>
    <n v="10"/>
    <n v="10"/>
    <n v="10"/>
  </r>
  <r>
    <s v="None"/>
    <x v="38"/>
    <x v="48"/>
    <s v="TRC"/>
    <n v="10"/>
    <n v="10"/>
    <n v="10"/>
  </r>
  <r>
    <s v="None"/>
    <x v="38"/>
    <x v="49"/>
    <s v="TRC"/>
    <n v="5.7"/>
    <n v="5.7"/>
    <n v="5.7"/>
  </r>
  <r>
    <s v="None"/>
    <x v="38"/>
    <x v="50"/>
    <s v="TRC"/>
    <n v="12"/>
    <n v="12"/>
    <n v="12"/>
  </r>
  <r>
    <s v="None"/>
    <x v="38"/>
    <x v="51"/>
    <s v="TRC"/>
    <n v="12"/>
    <n v="12"/>
    <n v="12"/>
  </r>
  <r>
    <s v="None"/>
    <x v="38"/>
    <x v="52"/>
    <s v="TRC"/>
    <n v="12"/>
    <n v="12"/>
    <n v="12"/>
  </r>
  <r>
    <s v="None"/>
    <x v="38"/>
    <x v="53"/>
    <s v="TRC"/>
    <n v="10"/>
    <n v="10"/>
    <n v="10"/>
  </r>
  <r>
    <s v="None"/>
    <x v="38"/>
    <x v="54"/>
    <s v="TRC"/>
    <n v="12"/>
    <n v="12"/>
    <n v="12"/>
  </r>
  <r>
    <s v="None"/>
    <x v="38"/>
    <x v="55"/>
    <s v="TRC"/>
    <n v="12"/>
    <n v="12"/>
    <n v="12"/>
  </r>
  <r>
    <s v="None"/>
    <x v="38"/>
    <x v="56"/>
    <s v="TRC"/>
    <n v="10"/>
    <n v="10"/>
    <n v="10"/>
  </r>
  <r>
    <s v="None"/>
    <x v="38"/>
    <x v="57"/>
    <s v="TRC"/>
    <n v="11.3"/>
    <n v="11.3"/>
    <n v="11.3"/>
  </r>
  <r>
    <s v="None"/>
    <x v="38"/>
    <x v="58"/>
    <s v="TRC"/>
    <n v="11.3"/>
    <n v="11.3"/>
    <n v="11.3"/>
  </r>
  <r>
    <s v="None"/>
    <x v="38"/>
    <x v="59"/>
    <s v="TRC"/>
    <n v="11.3"/>
    <n v="11.3"/>
    <n v="11.3"/>
  </r>
  <r>
    <s v="None"/>
    <x v="38"/>
    <x v="60"/>
    <s v="TRC"/>
    <n v="20"/>
    <n v="20"/>
    <n v="20"/>
  </r>
  <r>
    <s v="None"/>
    <x v="38"/>
    <x v="61"/>
    <s v="TRC"/>
    <n v="20"/>
    <n v="20"/>
    <n v="20"/>
  </r>
  <r>
    <s v="None"/>
    <x v="38"/>
    <x v="62"/>
    <s v="TRC"/>
    <n v="20"/>
    <n v="20"/>
    <n v="20"/>
  </r>
  <r>
    <s v="None"/>
    <x v="38"/>
    <x v="63"/>
    <s v="TRC"/>
    <n v="10"/>
    <n v="10"/>
    <n v="10"/>
  </r>
  <r>
    <s v="None"/>
    <x v="38"/>
    <x v="64"/>
    <s v="TRC"/>
    <n v="15"/>
    <n v="15"/>
    <n v="15"/>
  </r>
  <r>
    <s v="None"/>
    <x v="38"/>
    <x v="65"/>
    <s v="TRC"/>
    <n v="15"/>
    <n v="15"/>
    <n v="15"/>
  </r>
  <r>
    <s v="None"/>
    <x v="38"/>
    <x v="66"/>
    <s v="TRC"/>
    <n v="15"/>
    <n v="15"/>
    <n v="15"/>
  </r>
  <r>
    <s v="None"/>
    <x v="38"/>
    <x v="67"/>
    <s v="TRC"/>
    <n v="14"/>
    <n v="14"/>
    <n v="14"/>
  </r>
  <r>
    <s v="None"/>
    <x v="38"/>
    <x v="68"/>
    <s v="TRC"/>
    <n v="12"/>
    <n v="12"/>
    <n v="12"/>
  </r>
  <r>
    <s v="None"/>
    <x v="38"/>
    <x v="69"/>
    <s v="TRC"/>
    <n v="12"/>
    <n v="12"/>
    <n v="12"/>
  </r>
  <r>
    <s v="None"/>
    <x v="38"/>
    <x v="70"/>
    <s v="TRC"/>
    <n v="12"/>
    <n v="12"/>
    <n v="12"/>
  </r>
  <r>
    <s v="None"/>
    <x v="38"/>
    <x v="71"/>
    <s v="TRC"/>
    <n v="12"/>
    <n v="12"/>
    <n v="12"/>
  </r>
  <r>
    <s v="None"/>
    <x v="38"/>
    <x v="72"/>
    <s v="TRC"/>
    <n v="12"/>
    <n v="12"/>
    <n v="12"/>
  </r>
  <r>
    <s v="None"/>
    <x v="38"/>
    <x v="73"/>
    <s v="TRC"/>
    <n v="12"/>
    <n v="12"/>
    <n v="12"/>
  </r>
  <r>
    <s v="None"/>
    <x v="38"/>
    <x v="74"/>
    <s v="TRC"/>
    <n v="12"/>
    <n v="12"/>
    <n v="12"/>
  </r>
  <r>
    <s v="None"/>
    <x v="38"/>
    <x v="75"/>
    <s v="TRC"/>
    <n v="12"/>
    <n v="12"/>
    <n v="12"/>
  </r>
  <r>
    <s v="None"/>
    <x v="38"/>
    <x v="76"/>
    <s v="TRC"/>
    <n v="12"/>
    <n v="12"/>
    <n v="12"/>
  </r>
  <r>
    <s v="None"/>
    <x v="38"/>
    <x v="77"/>
    <s v="TRC"/>
    <n v="15"/>
    <n v="15"/>
    <n v="15"/>
  </r>
  <r>
    <s v="None"/>
    <x v="38"/>
    <x v="78"/>
    <s v="TRC"/>
    <n v="2.9329999999999998"/>
    <n v="2.9329999999999998"/>
    <n v="2.9329999999999998"/>
  </r>
  <r>
    <s v="None"/>
    <x v="38"/>
    <x v="79"/>
    <s v="TRC"/>
    <n v="12"/>
    <n v="12"/>
    <n v="12"/>
  </r>
  <r>
    <s v="None"/>
    <x v="38"/>
    <x v="80"/>
    <s v="TRC"/>
    <n v="15"/>
    <n v="15"/>
    <n v="15"/>
  </r>
  <r>
    <s v="None"/>
    <x v="38"/>
    <x v="81"/>
    <s v="TRC"/>
    <n v="10"/>
    <n v="10"/>
    <n v="10"/>
  </r>
  <r>
    <s v="None"/>
    <x v="38"/>
    <x v="82"/>
    <s v="TRC"/>
    <n v="11"/>
    <n v="11"/>
    <n v="11"/>
  </r>
  <r>
    <s v="None"/>
    <x v="38"/>
    <x v="83"/>
    <s v="TRC"/>
    <n v="10"/>
    <n v="10"/>
    <n v="10"/>
  </r>
  <r>
    <s v="None"/>
    <x v="38"/>
    <x v="84"/>
    <s v="TRC"/>
    <n v="10"/>
    <n v="10"/>
    <n v="10"/>
  </r>
  <r>
    <s v="None"/>
    <x v="38"/>
    <x v="85"/>
    <s v="TRC"/>
    <n v="10"/>
    <n v="10"/>
    <n v="10"/>
  </r>
  <r>
    <s v="None"/>
    <x v="38"/>
    <x v="86"/>
    <s v="TRC"/>
    <n v="17.100000000000001"/>
    <n v="17.100000000000001"/>
    <n v="17.100000000000001"/>
  </r>
  <r>
    <s v="None"/>
    <x v="38"/>
    <x v="87"/>
    <s v="TRC"/>
    <n v="17.100000000000001"/>
    <n v="17.100000000000001"/>
    <n v="17.100000000000001"/>
  </r>
  <r>
    <s v="None"/>
    <x v="38"/>
    <x v="88"/>
    <s v="TRC"/>
    <n v="17.100000000000001"/>
    <n v="17.100000000000001"/>
    <n v="17.100000000000001"/>
  </r>
  <r>
    <s v="None"/>
    <x v="38"/>
    <x v="89"/>
    <s v="TRC"/>
    <n v="17.100000000000001"/>
    <n v="17.100000000000001"/>
    <n v="17.100000000000001"/>
  </r>
  <r>
    <s v="None"/>
    <x v="38"/>
    <x v="90"/>
    <s v="TRC"/>
    <n v="11.4"/>
    <n v="11.4"/>
    <n v="11.4"/>
  </r>
  <r>
    <s v="None"/>
    <x v="38"/>
    <x v="91"/>
    <s v="TRC"/>
    <n v="11.4"/>
    <n v="11.4"/>
    <n v="11.4"/>
  </r>
  <r>
    <s v="None"/>
    <x v="38"/>
    <x v="92"/>
    <s v="TRC"/>
    <n v="12"/>
    <n v="12"/>
    <n v="12"/>
  </r>
  <r>
    <s v="None"/>
    <x v="38"/>
    <x v="93"/>
    <s v="TRC"/>
    <n v="12"/>
    <n v="12"/>
    <n v="12"/>
  </r>
  <r>
    <s v="None"/>
    <x v="38"/>
    <x v="94"/>
    <s v="TRC"/>
    <n v="12"/>
    <n v="12"/>
    <n v="12"/>
  </r>
  <r>
    <s v="None"/>
    <x v="38"/>
    <x v="95"/>
    <s v="TRC"/>
    <n v="8"/>
    <n v="8"/>
    <n v="8"/>
  </r>
  <r>
    <s v="None"/>
    <x v="38"/>
    <x v="96"/>
    <s v="TRC"/>
    <n v="12"/>
    <n v="12"/>
    <n v="12"/>
  </r>
  <r>
    <s v="None"/>
    <x v="38"/>
    <x v="97"/>
    <s v="TRC"/>
    <n v="11.4"/>
    <n v="11.4"/>
    <n v="11.4"/>
  </r>
  <r>
    <s v="None"/>
    <x v="38"/>
    <x v="98"/>
    <s v="TRC"/>
    <n v="5.7"/>
    <n v="5.7"/>
    <n v="5.7"/>
  </r>
  <r>
    <s v="None"/>
    <x v="38"/>
    <x v="99"/>
    <s v="TRC"/>
    <n v="12"/>
    <n v="12"/>
    <n v="12"/>
  </r>
  <r>
    <s v="None"/>
    <x v="38"/>
    <x v="100"/>
    <s v="TRC"/>
    <n v="12"/>
    <n v="12"/>
    <n v="12"/>
  </r>
  <r>
    <s v="None"/>
    <x v="38"/>
    <x v="101"/>
    <s v="TRC"/>
    <n v="12"/>
    <n v="12"/>
    <n v="12"/>
  </r>
  <r>
    <s v="None"/>
    <x v="38"/>
    <x v="102"/>
    <s v="TRC"/>
    <n v="25"/>
    <n v="25"/>
    <n v="25"/>
  </r>
  <r>
    <s v="None"/>
    <x v="38"/>
    <x v="103"/>
    <s v="TRC"/>
    <n v="25"/>
    <n v="25"/>
    <n v="25"/>
  </r>
  <r>
    <s v="None"/>
    <x v="38"/>
    <x v="104"/>
    <s v="TRC"/>
    <n v="25"/>
    <n v="25"/>
    <n v="25"/>
  </r>
  <r>
    <s v="None"/>
    <x v="38"/>
    <x v="105"/>
    <s v="TRC"/>
    <n v="11"/>
    <n v="11"/>
    <n v="11"/>
  </r>
  <r>
    <s v="None"/>
    <x v="38"/>
    <x v="106"/>
    <s v="TRC"/>
    <n v="12"/>
    <n v="12"/>
    <n v="12"/>
  </r>
  <r>
    <s v="None"/>
    <x v="38"/>
    <x v="107"/>
    <s v="TRC"/>
    <n v="10"/>
    <n v="10"/>
    <n v="10"/>
  </r>
  <r>
    <s v="None"/>
    <x v="38"/>
    <x v="108"/>
    <s v="TRC"/>
    <n v="10"/>
    <n v="10"/>
    <n v="10"/>
  </r>
  <r>
    <s v="None"/>
    <x v="38"/>
    <x v="109"/>
    <s v="TRC"/>
    <n v="10"/>
    <n v="10"/>
    <n v="10"/>
  </r>
  <r>
    <s v="None"/>
    <x v="38"/>
    <x v="110"/>
    <s v="TRC"/>
    <n v="10"/>
    <n v="10"/>
    <n v="10"/>
  </r>
  <r>
    <s v="None"/>
    <x v="38"/>
    <x v="111"/>
    <s v="TRC"/>
    <n v="10"/>
    <n v="10"/>
    <n v="10"/>
  </r>
  <r>
    <s v="None"/>
    <x v="38"/>
    <x v="112"/>
    <s v="TRC"/>
    <n v="15"/>
    <n v="15"/>
    <n v="15"/>
  </r>
  <r>
    <s v="None"/>
    <x v="38"/>
    <x v="113"/>
    <s v="TRC"/>
    <n v="15"/>
    <n v="15"/>
    <n v="15"/>
  </r>
  <r>
    <s v="None"/>
    <x v="38"/>
    <x v="114"/>
    <s v="TRC"/>
    <n v="10"/>
    <n v="10"/>
    <n v="10"/>
  </r>
  <r>
    <s v="None"/>
    <x v="38"/>
    <x v="115"/>
    <s v="TRC"/>
    <n v="22.7"/>
    <n v="22.7"/>
    <n v="22.7"/>
  </r>
  <r>
    <s v="None"/>
    <x v="38"/>
    <x v="116"/>
    <s v="TRC"/>
    <n v="22.7"/>
    <n v="22.7"/>
    <n v="22.7"/>
  </r>
  <r>
    <s v="None"/>
    <x v="38"/>
    <x v="117"/>
    <s v="TRC"/>
    <n v="22.7"/>
    <n v="22.7"/>
    <n v="22.7"/>
  </r>
  <r>
    <s v="None"/>
    <x v="38"/>
    <x v="118"/>
    <s v="TRC"/>
    <n v="15"/>
    <n v="15"/>
    <n v="15"/>
  </r>
  <r>
    <s v="None"/>
    <x v="38"/>
    <x v="119"/>
    <s v="TRC"/>
    <n v="15"/>
    <n v="15"/>
    <n v="15"/>
  </r>
  <r>
    <s v="None"/>
    <x v="38"/>
    <x v="120"/>
    <s v="TRC"/>
    <n v="15"/>
    <n v="15"/>
    <n v="15"/>
  </r>
  <r>
    <s v="None"/>
    <x v="38"/>
    <x v="121"/>
    <s v="TRC"/>
    <n v="15"/>
    <n v="15"/>
    <n v="15"/>
  </r>
  <r>
    <s v="None"/>
    <x v="38"/>
    <x v="122"/>
    <s v="TRC"/>
    <n v="15"/>
    <n v="15"/>
    <n v="15"/>
  </r>
  <r>
    <s v="None"/>
    <x v="38"/>
    <x v="123"/>
    <s v="TRC"/>
    <n v="25"/>
    <n v="25"/>
    <n v="25"/>
  </r>
  <r>
    <s v="None"/>
    <x v="38"/>
    <x v="124"/>
    <s v="TRC"/>
    <n v="25"/>
    <n v="25"/>
    <n v="25"/>
  </r>
  <r>
    <s v="None"/>
    <x v="38"/>
    <x v="125"/>
    <s v="TRC"/>
    <n v="7"/>
    <n v="7"/>
    <n v="7"/>
  </r>
  <r>
    <s v="None"/>
    <x v="38"/>
    <x v="126"/>
    <s v="TRC"/>
    <n v="7"/>
    <n v="7"/>
    <n v="7"/>
  </r>
  <r>
    <s v="None"/>
    <x v="38"/>
    <x v="127"/>
    <s v="TRC"/>
    <n v="8"/>
    <n v="8"/>
    <n v="8"/>
  </r>
  <r>
    <s v="None"/>
    <x v="38"/>
    <x v="128"/>
    <s v="TRC"/>
    <n v="12"/>
    <n v="12"/>
    <n v="12"/>
  </r>
  <r>
    <s v="None"/>
    <x v="38"/>
    <x v="129"/>
    <s v="TRC"/>
    <n v="10"/>
    <n v="10"/>
    <n v="10"/>
  </r>
  <r>
    <s v="None"/>
    <x v="38"/>
    <x v="130"/>
    <s v="TRC"/>
    <n v="10"/>
    <n v="10"/>
    <n v="10"/>
  </r>
  <r>
    <s v="None"/>
    <x v="38"/>
    <x v="131"/>
    <s v="TRC"/>
    <n v="18"/>
    <n v="18"/>
    <n v="18"/>
  </r>
  <r>
    <s v="None"/>
    <x v="38"/>
    <x v="132"/>
    <s v="TRC"/>
    <n v="25"/>
    <n v="25"/>
    <n v="25"/>
  </r>
  <r>
    <s v="None"/>
    <x v="38"/>
    <x v="133"/>
    <s v="TRC"/>
    <n v="25"/>
    <n v="25"/>
    <n v="25"/>
  </r>
  <r>
    <s v="None"/>
    <x v="38"/>
    <x v="134"/>
    <s v="TRC"/>
    <n v="24"/>
    <n v="24"/>
    <n v="24"/>
  </r>
  <r>
    <s v="None"/>
    <x v="38"/>
    <x v="135"/>
    <s v="TRC"/>
    <n v="16"/>
    <n v="16"/>
    <n v="16"/>
  </r>
  <r>
    <s v="None"/>
    <x v="38"/>
    <x v="136"/>
    <s v="TRC"/>
    <n v="25"/>
    <n v="25"/>
    <n v="25"/>
  </r>
  <r>
    <s v="None"/>
    <x v="38"/>
    <x v="137"/>
    <s v="TRC"/>
    <n v="23"/>
    <n v="23"/>
    <n v="23"/>
  </r>
  <r>
    <s v="None"/>
    <x v="38"/>
    <x v="138"/>
    <s v="TRC"/>
    <n v="23"/>
    <n v="23"/>
    <n v="23"/>
  </r>
  <r>
    <s v="None"/>
    <x v="38"/>
    <x v="139"/>
    <s v="TRC"/>
    <n v="11.4"/>
    <n v="11.4"/>
    <n v="11.4"/>
  </r>
  <r>
    <s v="None"/>
    <x v="38"/>
    <x v="140"/>
    <s v="TRC"/>
    <n v="11.4"/>
    <n v="11.4"/>
    <n v="11.4"/>
  </r>
  <r>
    <s v="None"/>
    <x v="38"/>
    <x v="141"/>
    <s v="TRC"/>
    <n v="11.4"/>
    <n v="11.4"/>
    <n v="11.4"/>
  </r>
  <r>
    <s v="None"/>
    <x v="38"/>
    <x v="142"/>
    <s v="TRC"/>
    <n v="11.4"/>
    <n v="11.4"/>
    <n v="11.4"/>
  </r>
  <r>
    <s v="None"/>
    <x v="38"/>
    <x v="143"/>
    <s v="TRC"/>
    <n v="20.399999999999999"/>
    <n v="20.399999999999999"/>
    <n v="20.399999999999999"/>
  </r>
  <r>
    <s v="None"/>
    <x v="38"/>
    <x v="144"/>
    <s v="TRC"/>
    <n v="20.399999999999999"/>
    <n v="20.399999999999999"/>
    <n v="20.399999999999999"/>
  </r>
  <r>
    <s v="None"/>
    <x v="38"/>
    <x v="145"/>
    <s v="TRC"/>
    <n v="20.399999999999999"/>
    <n v="20.399999999999999"/>
    <n v="20.399999999999999"/>
  </r>
  <r>
    <s v="None"/>
    <x v="38"/>
    <x v="146"/>
    <s v="TRC"/>
    <n v="20.399999999999999"/>
    <n v="20.399999999999999"/>
    <n v="20.399999999999999"/>
  </r>
  <r>
    <s v="None"/>
    <x v="38"/>
    <x v="147"/>
    <s v="TRC"/>
    <n v="20.399999999999999"/>
    <n v="20.399999999999999"/>
    <n v="20.399999999999999"/>
  </r>
  <r>
    <s v="None"/>
    <x v="38"/>
    <x v="148"/>
    <s v="TRC"/>
    <n v="20.399999999999999"/>
    <n v="20.399999999999999"/>
    <n v="20.399999999999999"/>
  </r>
  <r>
    <s v="None"/>
    <x v="38"/>
    <x v="149"/>
    <s v="TRC"/>
    <n v="11.3"/>
    <n v="11.3"/>
    <n v="11.3"/>
  </r>
  <r>
    <s v="None"/>
    <x v="38"/>
    <x v="150"/>
    <s v="TRC"/>
    <n v="11.3"/>
    <n v="11.3"/>
    <n v="11.3"/>
  </r>
  <r>
    <s v="None"/>
    <x v="38"/>
    <x v="151"/>
    <s v="TRC"/>
    <n v="11.3"/>
    <n v="11.3"/>
    <n v="11.3"/>
  </r>
  <r>
    <s v="None"/>
    <x v="38"/>
    <x v="152"/>
    <s v="TRC"/>
    <n v="11.3"/>
    <n v="11.3"/>
    <n v="11.3"/>
  </r>
  <r>
    <s v="None"/>
    <x v="38"/>
    <x v="153"/>
    <s v="TRC"/>
    <n v="11.3"/>
    <n v="11.3"/>
    <n v="11.3"/>
  </r>
  <r>
    <s v="None"/>
    <x v="38"/>
    <x v="154"/>
    <s v="TRC"/>
    <n v="11.3"/>
    <n v="11.3"/>
    <n v="11.3"/>
  </r>
  <r>
    <s v="None"/>
    <x v="38"/>
    <x v="155"/>
    <s v="TRC"/>
    <n v="11.3"/>
    <n v="11.3"/>
    <n v="11.3"/>
  </r>
  <r>
    <s v="None"/>
    <x v="38"/>
    <x v="156"/>
    <s v="TRC"/>
    <n v="11.3"/>
    <n v="11.3"/>
    <n v="11.3"/>
  </r>
  <r>
    <s v="None"/>
    <x v="38"/>
    <x v="157"/>
    <s v="TRC"/>
    <n v="11.3"/>
    <n v="11.3"/>
    <n v="11.3"/>
  </r>
  <r>
    <s v="None"/>
    <x v="38"/>
    <x v="158"/>
    <s v="TRC"/>
    <n v="11.3"/>
    <n v="11.3"/>
    <n v="11.3"/>
  </r>
  <r>
    <s v="None"/>
    <x v="38"/>
    <x v="159"/>
    <s v="TRC"/>
    <n v="11.3"/>
    <n v="11.3"/>
    <n v="11.3"/>
  </r>
  <r>
    <s v="None"/>
    <x v="38"/>
    <x v="160"/>
    <s v="TRC"/>
    <n v="11.3"/>
    <n v="11.3"/>
    <n v="11.3"/>
  </r>
  <r>
    <s v="None"/>
    <x v="38"/>
    <x v="161"/>
    <s v="TRC"/>
    <n v="11.3"/>
    <n v="11.3"/>
    <n v="11.3"/>
  </r>
  <r>
    <s v="None"/>
    <x v="38"/>
    <x v="162"/>
    <s v="TRC"/>
    <n v="11.3"/>
    <n v="11.3"/>
    <n v="11.3"/>
  </r>
  <r>
    <s v="None"/>
    <x v="38"/>
    <x v="163"/>
    <s v="TRC"/>
    <n v="11.3"/>
    <n v="11.3"/>
    <n v="11.3"/>
  </r>
  <r>
    <s v="None"/>
    <x v="38"/>
    <x v="164"/>
    <s v="TRC"/>
    <n v="11.3"/>
    <n v="11.3"/>
    <n v="11.3"/>
  </r>
  <r>
    <s v="None"/>
    <x v="38"/>
    <x v="165"/>
    <s v="TRC"/>
    <n v="10"/>
    <n v="10"/>
    <n v="10"/>
  </r>
  <r>
    <s v="None"/>
    <x v="38"/>
    <x v="166"/>
    <s v="TRC"/>
    <n v="10"/>
    <n v="10"/>
    <n v="10"/>
  </r>
  <r>
    <s v="None"/>
    <x v="38"/>
    <x v="167"/>
    <s v="TRC"/>
    <n v="10"/>
    <n v="10"/>
    <n v="10"/>
  </r>
  <r>
    <s v="None"/>
    <x v="38"/>
    <x v="168"/>
    <s v="TRC"/>
    <n v="10"/>
    <n v="10"/>
    <n v="10"/>
  </r>
  <r>
    <s v="None"/>
    <x v="38"/>
    <x v="169"/>
    <s v="TRC"/>
    <n v="10"/>
    <n v="10"/>
    <n v="10"/>
  </r>
  <r>
    <s v="None"/>
    <x v="38"/>
    <x v="170"/>
    <s v="TRC"/>
    <n v="10"/>
    <n v="10"/>
    <n v="10"/>
  </r>
  <r>
    <s v="None"/>
    <x v="38"/>
    <x v="171"/>
    <s v="TRC"/>
    <n v="10"/>
    <n v="10"/>
    <n v="10"/>
  </r>
  <r>
    <s v="None"/>
    <x v="38"/>
    <x v="172"/>
    <s v="TRC"/>
    <n v="15"/>
    <n v="15"/>
    <n v="15"/>
  </r>
  <r>
    <s v="None"/>
    <x v="38"/>
    <x v="173"/>
    <s v="TRC"/>
    <n v="15"/>
    <n v="15"/>
    <n v="15"/>
  </r>
  <r>
    <s v="None"/>
    <x v="38"/>
    <x v="174"/>
    <s v="TRC"/>
    <n v="18"/>
    <n v="18"/>
    <n v="18"/>
  </r>
  <r>
    <s v="None"/>
    <x v="38"/>
    <x v="175"/>
    <s v="TRC"/>
    <n v="18"/>
    <n v="18"/>
    <n v="18"/>
  </r>
  <r>
    <s v="None"/>
    <x v="38"/>
    <x v="176"/>
    <s v="TRC"/>
    <n v="15"/>
    <n v="15"/>
    <n v="15"/>
  </r>
  <r>
    <s v="None"/>
    <x v="38"/>
    <x v="177"/>
    <s v="TRC"/>
    <n v="8"/>
    <n v="8"/>
    <n v="8"/>
  </r>
  <r>
    <s v="None"/>
    <x v="38"/>
    <x v="178"/>
    <s v="TRC"/>
    <n v="8"/>
    <n v="8"/>
    <n v="8"/>
  </r>
  <r>
    <s v="None"/>
    <x v="38"/>
    <x v="179"/>
    <s v="TRC"/>
    <n v="10"/>
    <n v="10"/>
    <n v="10"/>
  </r>
  <r>
    <s v="None"/>
    <x v="38"/>
    <x v="180"/>
    <s v="TRC"/>
    <n v="18"/>
    <n v="18"/>
    <n v="18"/>
  </r>
  <r>
    <s v="None"/>
    <x v="38"/>
    <x v="181"/>
    <s v="TRC"/>
    <n v="18"/>
    <n v="18"/>
    <n v="18"/>
  </r>
  <r>
    <s v="None"/>
    <x v="38"/>
    <x v="182"/>
    <s v="TRC"/>
    <n v="20"/>
    <n v="20"/>
    <n v="20"/>
  </r>
  <r>
    <s v="None"/>
    <x v="38"/>
    <x v="183"/>
    <s v="TRC"/>
    <n v="20"/>
    <n v="20"/>
    <n v="20"/>
  </r>
  <r>
    <s v="None"/>
    <x v="38"/>
    <x v="184"/>
    <s v="TRC"/>
    <n v="20"/>
    <n v="20"/>
    <n v="20"/>
  </r>
  <r>
    <s v="None"/>
    <x v="38"/>
    <x v="185"/>
    <s v="TRC"/>
    <n v="20"/>
    <n v="20"/>
    <n v="20"/>
  </r>
  <r>
    <s v="None"/>
    <x v="38"/>
    <x v="186"/>
    <s v="TRC"/>
    <n v="15"/>
    <n v="15"/>
    <n v="15"/>
  </r>
  <r>
    <s v="None"/>
    <x v="38"/>
    <x v="187"/>
    <s v="TRC"/>
    <n v="4"/>
    <n v="4"/>
    <n v="4"/>
  </r>
  <r>
    <s v="None"/>
    <x v="38"/>
    <x v="188"/>
    <s v="TRC"/>
    <n v="15"/>
    <n v="15"/>
    <n v="15"/>
  </r>
  <r>
    <s v="None"/>
    <x v="38"/>
    <x v="189"/>
    <s v="TRC"/>
    <n v="15"/>
    <n v="15"/>
    <n v="15"/>
  </r>
  <r>
    <s v="None"/>
    <x v="38"/>
    <x v="190"/>
    <s v="TRC"/>
    <n v="15"/>
    <n v="15"/>
    <n v="15"/>
  </r>
  <r>
    <s v="None"/>
    <x v="38"/>
    <x v="191"/>
    <s v="TRC"/>
    <n v="10"/>
    <n v="10"/>
    <n v="10"/>
  </r>
  <r>
    <s v="None"/>
    <x v="38"/>
    <x v="192"/>
    <s v="TRC"/>
    <n v="10"/>
    <n v="10"/>
    <n v="10"/>
  </r>
  <r>
    <s v="None"/>
    <x v="38"/>
    <x v="193"/>
    <s v="TRC"/>
    <n v="10"/>
    <n v="10"/>
    <n v="10"/>
  </r>
  <r>
    <s v="None"/>
    <x v="38"/>
    <x v="194"/>
    <s v="TRC"/>
    <n v="10"/>
    <n v="10"/>
    <n v="10"/>
  </r>
  <r>
    <s v="None"/>
    <x v="38"/>
    <x v="195"/>
    <s v="TRC"/>
    <n v="10"/>
    <n v="10"/>
    <n v="10"/>
  </r>
  <r>
    <s v="None"/>
    <x v="38"/>
    <x v="196"/>
    <s v="TRC"/>
    <n v="12"/>
    <n v="12"/>
    <n v="12"/>
  </r>
  <r>
    <s v="None"/>
    <x v="38"/>
    <x v="197"/>
    <s v="TRC"/>
    <n v="12"/>
    <n v="12"/>
    <n v="12"/>
  </r>
  <r>
    <s v="None"/>
    <x v="38"/>
    <x v="198"/>
    <s v="TRC"/>
    <n v="10"/>
    <n v="10"/>
    <n v="10"/>
  </r>
  <r>
    <s v="None"/>
    <x v="38"/>
    <x v="199"/>
    <s v="TRC"/>
    <n v="15"/>
    <n v="15"/>
    <n v="15"/>
  </r>
  <r>
    <s v="None"/>
    <x v="38"/>
    <x v="200"/>
    <s v="TRC"/>
    <n v="15"/>
    <n v="15"/>
    <n v="15"/>
  </r>
  <r>
    <s v="None"/>
    <x v="38"/>
    <x v="201"/>
    <s v="TRC"/>
    <n v="22.8"/>
    <n v="22.8"/>
    <n v="22.8"/>
  </r>
  <r>
    <s v="None"/>
    <x v="38"/>
    <x v="202"/>
    <s v="TRC"/>
    <n v="18"/>
    <n v="18"/>
    <n v="18"/>
  </r>
  <r>
    <s v="None"/>
    <x v="38"/>
    <x v="203"/>
    <s v="TRC"/>
    <n v="18"/>
    <n v="18"/>
    <n v="18"/>
  </r>
  <r>
    <s v="None"/>
    <x v="38"/>
    <x v="204"/>
    <s v="TRC"/>
    <n v="15"/>
    <n v="15"/>
    <n v="15"/>
  </r>
  <r>
    <s v="None"/>
    <x v="38"/>
    <x v="205"/>
    <s v="TRC"/>
    <n v="15"/>
    <n v="15"/>
    <n v="15"/>
  </r>
  <r>
    <s v="None"/>
    <x v="38"/>
    <x v="206"/>
    <s v="TRC"/>
    <n v="13.7"/>
    <n v="13.7"/>
    <n v="13.7"/>
  </r>
  <r>
    <s v="None"/>
    <x v="38"/>
    <x v="207"/>
    <s v="TRC"/>
    <n v="13.7"/>
    <n v="13.7"/>
    <n v="13.7"/>
  </r>
  <r>
    <s v="None"/>
    <x v="38"/>
    <x v="208"/>
    <s v="TRC"/>
    <n v="13.7"/>
    <n v="13.7"/>
    <n v="13.7"/>
  </r>
  <r>
    <s v="None"/>
    <x v="38"/>
    <x v="209"/>
    <s v="TRC"/>
    <n v="13.7"/>
    <n v="13.7"/>
    <n v="13.7"/>
  </r>
  <r>
    <s v="None"/>
    <x v="38"/>
    <x v="210"/>
    <s v="TRC"/>
    <n v="13.7"/>
    <n v="13.7"/>
    <n v="13.7"/>
  </r>
  <r>
    <s v="None"/>
    <x v="38"/>
    <x v="211"/>
    <s v="TRC"/>
    <n v="13.7"/>
    <n v="13.7"/>
    <n v="13.7"/>
  </r>
  <r>
    <s v="None"/>
    <x v="38"/>
    <x v="212"/>
    <s v="TRC"/>
    <n v="13.7"/>
    <n v="13.7"/>
    <n v="13.7"/>
  </r>
  <r>
    <s v="None"/>
    <x v="38"/>
    <x v="213"/>
    <s v="TRC"/>
    <n v="10"/>
    <n v="10"/>
    <n v="10"/>
  </r>
  <r>
    <s v="None"/>
    <x v="38"/>
    <x v="214"/>
    <s v="TRC"/>
    <n v="4"/>
    <n v="4"/>
    <n v="4"/>
  </r>
  <r>
    <s v="None"/>
    <x v="38"/>
    <x v="215"/>
    <s v="TRC"/>
    <n v="22.7"/>
    <n v="22.7"/>
    <n v="22.7"/>
  </r>
  <r>
    <s v="None"/>
    <x v="38"/>
    <x v="216"/>
    <s v="TRC"/>
    <n v="22.7"/>
    <n v="22.7"/>
    <n v="22.7"/>
  </r>
  <r>
    <s v="None"/>
    <x v="38"/>
    <x v="217"/>
    <s v="TRC"/>
    <n v="22.7"/>
    <n v="22.7"/>
    <n v="22.7"/>
  </r>
  <r>
    <s v="None"/>
    <x v="38"/>
    <x v="218"/>
    <s v="TRC"/>
    <n v="22.7"/>
    <n v="22.7"/>
    <n v="22.7"/>
  </r>
  <r>
    <s v="None"/>
    <x v="38"/>
    <x v="219"/>
    <s v="TRC"/>
    <n v="22.7"/>
    <n v="22.7"/>
    <n v="22.7"/>
  </r>
  <r>
    <s v="None"/>
    <x v="38"/>
    <x v="220"/>
    <s v="TRC"/>
    <n v="10"/>
    <n v="10"/>
    <n v="10"/>
  </r>
  <r>
    <s v="None"/>
    <x v="38"/>
    <x v="221"/>
    <s v="TRC"/>
    <n v="10"/>
    <n v="10"/>
    <n v="10"/>
  </r>
  <r>
    <s v="None"/>
    <x v="38"/>
    <x v="222"/>
    <s v="TRC"/>
    <n v="12"/>
    <n v="12"/>
    <n v="12"/>
  </r>
  <r>
    <s v="None"/>
    <x v="38"/>
    <x v="223"/>
    <s v="TRC"/>
    <n v="5.7"/>
    <n v="5.7"/>
    <n v="5.7"/>
  </r>
  <r>
    <s v="None"/>
    <x v="38"/>
    <x v="224"/>
    <s v="TRC"/>
    <n v="5.7"/>
    <n v="5.7"/>
    <n v="5.7"/>
  </r>
  <r>
    <s v="None"/>
    <x v="38"/>
    <x v="225"/>
    <s v="TRC"/>
    <n v="15.9"/>
    <n v="15.9"/>
    <n v="15.9"/>
  </r>
  <r>
    <s v="None"/>
    <x v="38"/>
    <x v="226"/>
    <s v="TRC"/>
    <n v="15.9"/>
    <n v="15.9"/>
    <n v="15.9"/>
  </r>
  <r>
    <s v="None"/>
    <x v="38"/>
    <x v="227"/>
    <s v="TRC"/>
    <n v="12"/>
    <n v="12"/>
    <n v="12"/>
  </r>
  <r>
    <s v="None"/>
    <x v="38"/>
    <x v="228"/>
    <s v="TRC"/>
    <n v="12"/>
    <n v="12"/>
    <n v="12"/>
  </r>
  <r>
    <s v="None"/>
    <x v="38"/>
    <x v="229"/>
    <s v="TRC"/>
    <n v="8"/>
    <n v="8"/>
    <n v="8"/>
  </r>
  <r>
    <s v="None"/>
    <x v="38"/>
    <x v="230"/>
    <s v="TRC"/>
    <n v="10"/>
    <n v="10"/>
    <n v="10"/>
  </r>
  <r>
    <s v="None"/>
    <x v="38"/>
    <x v="231"/>
    <s v="TRC"/>
    <n v="9"/>
    <n v="9"/>
    <n v="9"/>
  </r>
  <r>
    <s v="None"/>
    <x v="38"/>
    <x v="232"/>
    <s v="TRC"/>
    <n v="18"/>
    <n v="18"/>
    <n v="18"/>
  </r>
  <r>
    <s v="None"/>
    <x v="38"/>
    <x v="233"/>
    <s v="TRC"/>
    <n v="18"/>
    <n v="18"/>
    <n v="18"/>
  </r>
  <r>
    <s v="None"/>
    <x v="38"/>
    <x v="234"/>
    <s v="TRC"/>
    <n v="18"/>
    <n v="18"/>
    <n v="18"/>
  </r>
  <r>
    <s v="None"/>
    <x v="38"/>
    <x v="235"/>
    <s v="TRC"/>
    <n v="18"/>
    <n v="18"/>
    <n v="18"/>
  </r>
  <r>
    <s v="None"/>
    <x v="38"/>
    <x v="236"/>
    <s v="TRC"/>
    <n v="9"/>
    <n v="9"/>
    <n v="9"/>
  </r>
  <r>
    <s v="None"/>
    <x v="38"/>
    <x v="237"/>
    <s v="TRC"/>
    <n v="15"/>
    <n v="15"/>
    <n v="15"/>
  </r>
  <r>
    <s v="None"/>
    <x v="38"/>
    <x v="238"/>
    <s v="TRC"/>
    <n v="15"/>
    <n v="15"/>
    <n v="15"/>
  </r>
  <r>
    <s v="None"/>
    <x v="38"/>
    <x v="239"/>
    <s v="TRC"/>
    <n v="15"/>
    <n v="15"/>
    <n v="15"/>
  </r>
  <r>
    <s v="None"/>
    <x v="38"/>
    <x v="240"/>
    <s v="TRC"/>
    <n v="20"/>
    <n v="20"/>
    <n v="20"/>
  </r>
  <r>
    <s v="None"/>
    <x v="38"/>
    <x v="241"/>
    <s v="TRC"/>
    <n v="20"/>
    <n v="20"/>
    <n v="20"/>
  </r>
  <r>
    <s v="None"/>
    <x v="38"/>
    <x v="242"/>
    <s v="TRC"/>
    <n v="10"/>
    <n v="10"/>
    <n v="10"/>
  </r>
  <r>
    <s v="None"/>
    <x v="38"/>
    <x v="243"/>
    <s v="TRC"/>
    <n v="18"/>
    <n v="18"/>
    <n v="18"/>
  </r>
  <r>
    <s v="None"/>
    <x v="38"/>
    <x v="244"/>
    <s v="TRC"/>
    <n v="18"/>
    <n v="18"/>
    <n v="18"/>
  </r>
  <r>
    <s v="None"/>
    <x v="38"/>
    <x v="245"/>
    <s v="TRC"/>
    <n v="4"/>
    <n v="4"/>
    <n v="4"/>
  </r>
  <r>
    <s v="None"/>
    <x v="38"/>
    <x v="246"/>
    <s v="TRC"/>
    <n v="4"/>
    <n v="4"/>
    <n v="4"/>
  </r>
  <r>
    <s v="None"/>
    <x v="38"/>
    <x v="247"/>
    <s v="TRC"/>
    <n v="4"/>
    <n v="4"/>
    <n v="4"/>
  </r>
  <r>
    <s v="None"/>
    <x v="38"/>
    <x v="248"/>
    <s v="TRC"/>
    <n v="20"/>
    <n v="20"/>
    <n v="20"/>
  </r>
  <r>
    <s v="None"/>
    <x v="38"/>
    <x v="249"/>
    <s v="TRC"/>
    <n v="20"/>
    <n v="20"/>
    <n v="20"/>
  </r>
  <r>
    <s v="None"/>
    <x v="38"/>
    <x v="250"/>
    <s v="TRC"/>
    <n v="20"/>
    <n v="20"/>
    <n v="20"/>
  </r>
  <r>
    <s v="None"/>
    <x v="38"/>
    <x v="251"/>
    <s v="TRC"/>
    <n v="12"/>
    <n v="12"/>
    <n v="12"/>
  </r>
  <r>
    <s v="None"/>
    <x v="38"/>
    <x v="252"/>
    <s v="TRC"/>
    <n v="12"/>
    <n v="12"/>
    <n v="12"/>
  </r>
  <r>
    <s v="None"/>
    <x v="38"/>
    <x v="253"/>
    <s v="TRC"/>
    <n v="12"/>
    <n v="12"/>
    <n v="12"/>
  </r>
  <r>
    <s v="None"/>
    <x v="38"/>
    <x v="254"/>
    <s v="TRC"/>
    <n v="12"/>
    <n v="12"/>
    <n v="12"/>
  </r>
  <r>
    <s v="None"/>
    <x v="38"/>
    <x v="255"/>
    <s v="TRC"/>
    <n v="12"/>
    <n v="12"/>
    <n v="12"/>
  </r>
  <r>
    <s v="None"/>
    <x v="38"/>
    <x v="256"/>
    <s v="TRC"/>
    <n v="12"/>
    <n v="12"/>
    <n v="12"/>
  </r>
  <r>
    <s v="None"/>
    <x v="38"/>
    <x v="257"/>
    <s v="TRC"/>
    <n v="2.9329999999999998"/>
    <n v="2.9329999999999998"/>
    <n v="2.9329999999999998"/>
  </r>
  <r>
    <s v="None"/>
    <x v="38"/>
    <x v="258"/>
    <s v="TRC"/>
    <n v="4"/>
    <n v="4"/>
    <n v="4"/>
  </r>
  <r>
    <s v="None"/>
    <x v="38"/>
    <x v="259"/>
    <s v="TRC"/>
    <n v="4"/>
    <n v="4"/>
    <n v="4"/>
  </r>
  <r>
    <s v="None"/>
    <x v="38"/>
    <x v="260"/>
    <s v="TRC"/>
    <n v="11.3"/>
    <n v="11.3"/>
    <n v="11.3"/>
  </r>
  <r>
    <s v="None"/>
    <x v="38"/>
    <x v="261"/>
    <s v="TRC"/>
    <n v="25"/>
    <n v="25"/>
    <n v="25"/>
  </r>
  <r>
    <s v="None"/>
    <x v="38"/>
    <x v="262"/>
    <s v="TRC"/>
    <n v="10"/>
    <n v="10"/>
    <n v="10"/>
  </r>
  <r>
    <s v="None"/>
    <x v="38"/>
    <x v="263"/>
    <s v="TRC"/>
    <n v="10"/>
    <n v="10"/>
    <n v="10"/>
  </r>
  <r>
    <s v="None"/>
    <x v="38"/>
    <x v="264"/>
    <s v="TRC"/>
    <n v="15"/>
    <n v="15"/>
    <n v="15"/>
  </r>
  <r>
    <s v="None"/>
    <x v="38"/>
    <x v="265"/>
    <s v="TRC"/>
    <n v="15"/>
    <n v="15"/>
    <n v="15"/>
  </r>
  <r>
    <s v="None"/>
    <x v="38"/>
    <x v="266"/>
    <s v="TRC"/>
    <n v="15"/>
    <n v="15"/>
    <n v="15"/>
  </r>
  <r>
    <s v="None"/>
    <x v="38"/>
    <x v="267"/>
    <s v="TRC"/>
    <n v="15"/>
    <n v="15"/>
    <n v="15"/>
  </r>
  <r>
    <s v="None"/>
    <x v="38"/>
    <x v="268"/>
    <s v="TRC"/>
    <n v="15"/>
    <n v="15"/>
    <n v="15"/>
  </r>
  <r>
    <s v="None"/>
    <x v="38"/>
    <x v="269"/>
    <s v="TRC"/>
    <n v="15"/>
    <n v="15"/>
    <n v="15"/>
  </r>
  <r>
    <s v="None"/>
    <x v="38"/>
    <x v="270"/>
    <s v="TRC"/>
    <n v="15"/>
    <n v="15"/>
    <n v="15"/>
  </r>
  <r>
    <s v="None"/>
    <x v="38"/>
    <x v="271"/>
    <s v="TRC"/>
    <n v="15"/>
    <n v="15"/>
    <n v="15"/>
  </r>
  <r>
    <s v="None"/>
    <x v="38"/>
    <x v="272"/>
    <s v="TRC"/>
    <n v="15"/>
    <n v="15"/>
    <n v="15"/>
  </r>
  <r>
    <s v="None"/>
    <x v="38"/>
    <x v="273"/>
    <s v="TRC"/>
    <n v="15"/>
    <n v="15"/>
    <n v="15"/>
  </r>
  <r>
    <s v="None"/>
    <x v="38"/>
    <x v="274"/>
    <s v="TRC"/>
    <n v="15"/>
    <n v="15"/>
    <n v="15"/>
  </r>
  <r>
    <s v="None"/>
    <x v="38"/>
    <x v="275"/>
    <s v="TRC"/>
    <n v="15"/>
    <n v="15"/>
    <n v="15"/>
  </r>
  <r>
    <s v="None"/>
    <x v="38"/>
    <x v="276"/>
    <s v="TRC"/>
    <n v="10"/>
    <n v="10"/>
    <n v="10"/>
  </r>
  <r>
    <s v="None"/>
    <x v="38"/>
    <x v="277"/>
    <s v="TRC"/>
    <n v="10"/>
    <n v="10"/>
    <n v="10"/>
  </r>
  <r>
    <s v="None"/>
    <x v="38"/>
    <x v="278"/>
    <s v="TRC"/>
    <n v="15"/>
    <n v="15"/>
    <n v="15"/>
  </r>
  <r>
    <s v="None"/>
    <x v="38"/>
    <x v="279"/>
    <s v="TRC"/>
    <n v="15"/>
    <n v="15"/>
    <n v="15"/>
  </r>
  <r>
    <s v="None"/>
    <x v="38"/>
    <x v="280"/>
    <s v="TRC"/>
    <n v="18.3"/>
    <n v="18.3"/>
    <n v="18.3"/>
  </r>
  <r>
    <s v="None"/>
    <x v="38"/>
    <x v="281"/>
    <s v="TRC"/>
    <n v="18.3"/>
    <n v="18.3"/>
    <n v="18.3"/>
  </r>
  <r>
    <s v="None"/>
    <x v="38"/>
    <x v="282"/>
    <s v="TRC"/>
    <n v="18.3"/>
    <n v="18.3"/>
    <n v="18.3"/>
  </r>
  <r>
    <s v="None"/>
    <x v="38"/>
    <x v="283"/>
    <s v="TRC"/>
    <n v="18.3"/>
    <n v="18.3"/>
    <n v="18.3"/>
  </r>
  <r>
    <s v="None"/>
    <x v="38"/>
    <x v="284"/>
    <s v="TRC"/>
    <n v="11.3"/>
    <n v="11.3"/>
    <n v="11.3"/>
  </r>
  <r>
    <s v="None"/>
    <x v="38"/>
    <x v="285"/>
    <s v="TRC"/>
    <n v="11.3"/>
    <n v="11.3"/>
    <n v="11.3"/>
  </r>
  <r>
    <s v="None"/>
    <x v="38"/>
    <x v="286"/>
    <s v="TRC"/>
    <n v="30"/>
    <n v="30"/>
    <n v="30"/>
  </r>
  <r>
    <s v="None"/>
    <x v="38"/>
    <x v="287"/>
    <s v="TRC"/>
    <n v="30"/>
    <n v="30"/>
    <n v="30"/>
  </r>
  <r>
    <s v="None"/>
    <x v="38"/>
    <x v="288"/>
    <s v="TRC"/>
    <n v="30"/>
    <n v="30"/>
    <n v="30"/>
  </r>
  <r>
    <s v="None"/>
    <x v="38"/>
    <x v="289"/>
    <s v="TRC"/>
    <n v="36"/>
    <n v="36"/>
    <n v="36"/>
  </r>
  <r>
    <s v="None"/>
    <x v="38"/>
    <x v="290"/>
    <s v="TRC"/>
    <n v="20"/>
    <n v="20"/>
    <n v="20"/>
  </r>
  <r>
    <s v="None"/>
    <x v="38"/>
    <x v="291"/>
    <s v="TRC"/>
    <n v="20"/>
    <n v="20"/>
    <n v="20"/>
  </r>
  <r>
    <s v="None"/>
    <x v="38"/>
    <x v="292"/>
    <s v="TRC"/>
    <n v="18"/>
    <n v="18"/>
    <n v="18"/>
  </r>
  <r>
    <s v="None"/>
    <x v="38"/>
    <x v="293"/>
    <s v="TRC"/>
    <n v="18"/>
    <n v="18"/>
    <n v="18"/>
  </r>
  <r>
    <s v="None"/>
    <x v="38"/>
    <x v="294"/>
    <s v="TRC"/>
    <n v="12"/>
    <n v="12"/>
    <n v="12"/>
  </r>
  <r>
    <s v="None"/>
    <x v="39"/>
    <x v="0"/>
    <s v="TRC"/>
    <n v="0.86"/>
    <n v="0.86"/>
    <n v="0.86"/>
  </r>
  <r>
    <s v="None"/>
    <x v="39"/>
    <x v="1"/>
    <s v="TRC"/>
    <n v="0.87"/>
    <n v="0.87"/>
    <n v="0.87"/>
  </r>
  <r>
    <s v="None"/>
    <x v="39"/>
    <x v="2"/>
    <s v="TRC"/>
    <n v="0.87"/>
    <n v="0.87"/>
    <n v="0.87"/>
  </r>
  <r>
    <s v="None"/>
    <x v="39"/>
    <x v="3"/>
    <s v="TRC"/>
    <n v="0.87"/>
    <n v="0.87"/>
    <n v="0.87"/>
  </r>
  <r>
    <s v="None"/>
    <x v="39"/>
    <x v="4"/>
    <s v="TRC"/>
    <n v="0.87"/>
    <n v="0.87"/>
    <n v="0.87"/>
  </r>
  <r>
    <s v="None"/>
    <x v="39"/>
    <x v="5"/>
    <s v="TRC"/>
    <n v="0.87"/>
    <n v="0.87"/>
    <n v="0.87"/>
  </r>
  <r>
    <s v="None"/>
    <x v="39"/>
    <x v="6"/>
    <s v="TRC"/>
    <n v="0.87"/>
    <n v="0.87"/>
    <n v="0.87"/>
  </r>
  <r>
    <s v="None"/>
    <x v="39"/>
    <x v="7"/>
    <s v="TRC"/>
    <n v="0.87"/>
    <n v="0.87"/>
    <n v="0.87"/>
  </r>
  <r>
    <s v="None"/>
    <x v="39"/>
    <x v="8"/>
    <s v="TRC"/>
    <n v="0.87"/>
    <n v="0.87"/>
    <n v="0.87"/>
  </r>
  <r>
    <s v="None"/>
    <x v="39"/>
    <x v="9"/>
    <s v="TRC"/>
    <n v="0.87"/>
    <n v="0.87"/>
    <n v="0.87"/>
  </r>
  <r>
    <s v="None"/>
    <x v="39"/>
    <x v="10"/>
    <s v="TRC"/>
    <n v="0.87"/>
    <n v="0.87"/>
    <n v="0.87"/>
  </r>
  <r>
    <s v="None"/>
    <x v="39"/>
    <x v="11"/>
    <s v="TRC"/>
    <n v="0.87"/>
    <n v="0.87"/>
    <n v="0.87"/>
  </r>
  <r>
    <s v="None"/>
    <x v="39"/>
    <x v="12"/>
    <s v="TRC"/>
    <n v="0.87"/>
    <n v="0.87"/>
    <n v="0.87"/>
  </r>
  <r>
    <s v="None"/>
    <x v="39"/>
    <x v="13"/>
    <s v="TRC"/>
    <n v="0.87"/>
    <n v="0.87"/>
    <n v="0.87"/>
  </r>
  <r>
    <s v="None"/>
    <x v="39"/>
    <x v="14"/>
    <s v="TRC"/>
    <n v="0.87"/>
    <n v="0.87"/>
    <n v="0.87"/>
  </r>
  <r>
    <s v="None"/>
    <x v="39"/>
    <x v="15"/>
    <s v="TRC"/>
    <n v="0.87"/>
    <n v="0.87"/>
    <n v="0.87"/>
  </r>
  <r>
    <s v="None"/>
    <x v="39"/>
    <x v="16"/>
    <s v="TRC"/>
    <n v="0.87"/>
    <n v="0.87"/>
    <n v="0.87"/>
  </r>
  <r>
    <s v="None"/>
    <x v="39"/>
    <x v="17"/>
    <s v="TRC"/>
    <n v="0.87"/>
    <n v="0.87"/>
    <n v="0.87"/>
  </r>
  <r>
    <s v="None"/>
    <x v="39"/>
    <x v="18"/>
    <s v="TRC"/>
    <n v="0.87"/>
    <n v="0.87"/>
    <n v="0.87"/>
  </r>
  <r>
    <s v="None"/>
    <x v="39"/>
    <x v="19"/>
    <s v="TRC"/>
    <n v="0.87"/>
    <n v="0.87"/>
    <n v="0.87"/>
  </r>
  <r>
    <s v="None"/>
    <x v="39"/>
    <x v="20"/>
    <s v="TRC"/>
    <n v="0.87"/>
    <n v="0.87"/>
    <n v="0.87"/>
  </r>
  <r>
    <s v="None"/>
    <x v="39"/>
    <x v="21"/>
    <s v="TRC"/>
    <n v="0.87"/>
    <n v="0.87"/>
    <n v="0.87"/>
  </r>
  <r>
    <s v="None"/>
    <x v="39"/>
    <x v="22"/>
    <s v="TRC"/>
    <n v="0.87"/>
    <n v="0.87"/>
    <n v="0.87"/>
  </r>
  <r>
    <s v="None"/>
    <x v="39"/>
    <x v="23"/>
    <s v="TRC"/>
    <n v="0.87"/>
    <n v="0.87"/>
    <n v="0.87"/>
  </r>
  <r>
    <s v="None"/>
    <x v="39"/>
    <x v="24"/>
    <s v="TRC"/>
    <n v="0.87"/>
    <n v="0.87"/>
    <n v="0.87"/>
  </r>
  <r>
    <s v="None"/>
    <x v="39"/>
    <x v="25"/>
    <s v="TRC"/>
    <n v="0.87"/>
    <n v="0.87"/>
    <n v="0.87"/>
  </r>
  <r>
    <s v="None"/>
    <x v="39"/>
    <x v="26"/>
    <s v="TRC"/>
    <n v="0.87"/>
    <n v="0.87"/>
    <n v="0.87"/>
  </r>
  <r>
    <s v="None"/>
    <x v="39"/>
    <x v="27"/>
    <s v="TRC"/>
    <n v="0.9"/>
    <n v="0.9"/>
    <n v="0.9"/>
  </r>
  <r>
    <s v="None"/>
    <x v="39"/>
    <x v="28"/>
    <s v="TRC"/>
    <n v="0.86"/>
    <n v="0.86"/>
    <n v="0.86"/>
  </r>
  <r>
    <s v="None"/>
    <x v="39"/>
    <x v="29"/>
    <s v="TRC"/>
    <n v="0.32"/>
    <n v="0.32"/>
    <n v="0.32"/>
  </r>
  <r>
    <s v="None"/>
    <x v="39"/>
    <x v="30"/>
    <s v="TRC"/>
    <n v="0.56000000000000005"/>
    <n v="0.56000000000000005"/>
    <n v="0.56000000000000005"/>
  </r>
  <r>
    <s v="None"/>
    <x v="39"/>
    <x v="31"/>
    <s v="TRC"/>
    <n v="0.86"/>
    <n v="0.86"/>
    <n v="0.86"/>
  </r>
  <r>
    <s v="None"/>
    <x v="39"/>
    <x v="32"/>
    <s v="TRC"/>
    <n v="0.86"/>
    <n v="0.86"/>
    <n v="0.86"/>
  </r>
  <r>
    <s v="None"/>
    <x v="39"/>
    <x v="33"/>
    <s v="TRC"/>
    <n v="0.86"/>
    <n v="0.86"/>
    <n v="0.86"/>
  </r>
  <r>
    <s v="None"/>
    <x v="39"/>
    <x v="34"/>
    <s v="TRC"/>
    <n v="0.86"/>
    <n v="0.86"/>
    <n v="0.86"/>
  </r>
  <r>
    <s v="None"/>
    <x v="39"/>
    <x v="35"/>
    <s v="TRC"/>
    <n v="1"/>
    <n v="1"/>
    <n v="1"/>
  </r>
  <r>
    <s v="None"/>
    <x v="39"/>
    <x v="36"/>
    <s v="TRC"/>
    <n v="0.75"/>
    <n v="0.75"/>
    <n v="0.75"/>
  </r>
  <r>
    <s v="None"/>
    <x v="39"/>
    <x v="37"/>
    <s v="TRC"/>
    <n v="1"/>
    <n v="1"/>
    <n v="1"/>
  </r>
  <r>
    <s v="None"/>
    <x v="39"/>
    <x v="38"/>
    <s v="TRC"/>
    <n v="0.75"/>
    <n v="0.75"/>
    <n v="0.75"/>
  </r>
  <r>
    <s v="None"/>
    <x v="39"/>
    <x v="39"/>
    <s v="TRC"/>
    <n v="1"/>
    <n v="1"/>
    <n v="1"/>
  </r>
  <r>
    <s v="None"/>
    <x v="39"/>
    <x v="40"/>
    <s v="TRC"/>
    <n v="0.86"/>
    <n v="0.86"/>
    <n v="0.86"/>
  </r>
  <r>
    <s v="None"/>
    <x v="39"/>
    <x v="41"/>
    <s v="TRC"/>
    <n v="0.88"/>
    <n v="0.88"/>
    <n v="0.88"/>
  </r>
  <r>
    <s v="None"/>
    <x v="39"/>
    <x v="42"/>
    <s v="TRC"/>
    <n v="0.86"/>
    <n v="0.86"/>
    <n v="0.86"/>
  </r>
  <r>
    <s v="None"/>
    <x v="39"/>
    <x v="43"/>
    <s v="TRC"/>
    <n v="1"/>
    <n v="1"/>
    <n v="1"/>
  </r>
  <r>
    <s v="None"/>
    <x v="39"/>
    <x v="44"/>
    <s v="TRC"/>
    <n v="0.94"/>
    <n v="0.94"/>
    <n v="0.94"/>
  </r>
  <r>
    <s v="None"/>
    <x v="39"/>
    <x v="45"/>
    <s v="TRC"/>
    <n v="0.86"/>
    <n v="0.86"/>
    <n v="0.86"/>
  </r>
  <r>
    <s v="None"/>
    <x v="39"/>
    <x v="46"/>
    <s v="TRC"/>
    <n v="0.86"/>
    <n v="0.86"/>
    <n v="0.86"/>
  </r>
  <r>
    <s v="None"/>
    <x v="39"/>
    <x v="47"/>
    <s v="TRC"/>
    <n v="0.86"/>
    <n v="0.86"/>
    <n v="0.86"/>
  </r>
  <r>
    <s v="None"/>
    <x v="39"/>
    <x v="48"/>
    <s v="TRC"/>
    <n v="0.86"/>
    <n v="0.86"/>
    <n v="0.86"/>
  </r>
  <r>
    <s v="None"/>
    <x v="39"/>
    <x v="49"/>
    <s v="TRC"/>
    <n v="0.88"/>
    <n v="0.88"/>
    <n v="0.88"/>
  </r>
  <r>
    <s v="None"/>
    <x v="39"/>
    <x v="50"/>
    <s v="TRC"/>
    <n v="1"/>
    <n v="1"/>
    <n v="1"/>
  </r>
  <r>
    <s v="None"/>
    <x v="39"/>
    <x v="51"/>
    <s v="TRC"/>
    <n v="1"/>
    <n v="1"/>
    <n v="1"/>
  </r>
  <r>
    <s v="None"/>
    <x v="39"/>
    <x v="52"/>
    <s v="TRC"/>
    <n v="1"/>
    <n v="1"/>
    <n v="1"/>
  </r>
  <r>
    <s v="None"/>
    <x v="39"/>
    <x v="53"/>
    <s v="TRC"/>
    <n v="1"/>
    <n v="1"/>
    <n v="1"/>
  </r>
  <r>
    <s v="None"/>
    <x v="39"/>
    <x v="54"/>
    <s v="TRC"/>
    <n v="0.75"/>
    <n v="0.75"/>
    <n v="0.75"/>
  </r>
  <r>
    <s v="None"/>
    <x v="39"/>
    <x v="55"/>
    <s v="TRC"/>
    <n v="0.86"/>
    <n v="0.86"/>
    <n v="0.86"/>
  </r>
  <r>
    <s v="None"/>
    <x v="39"/>
    <x v="56"/>
    <s v="TRC"/>
    <n v="0.86"/>
    <n v="0.86"/>
    <n v="0.86"/>
  </r>
  <r>
    <s v="None"/>
    <x v="39"/>
    <x v="57"/>
    <s v="TRC"/>
    <n v="0.88"/>
    <n v="0.88"/>
    <n v="0.88"/>
  </r>
  <r>
    <s v="None"/>
    <x v="39"/>
    <x v="58"/>
    <s v="TRC"/>
    <n v="0.88"/>
    <n v="0.88"/>
    <n v="0.88"/>
  </r>
  <r>
    <s v="None"/>
    <x v="39"/>
    <x v="59"/>
    <s v="TRC"/>
    <n v="0.88"/>
    <n v="0.88"/>
    <n v="0.88"/>
  </r>
  <r>
    <s v="None"/>
    <x v="39"/>
    <x v="60"/>
    <s v="TRC"/>
    <n v="1"/>
    <n v="1"/>
    <n v="1"/>
  </r>
  <r>
    <s v="None"/>
    <x v="39"/>
    <x v="61"/>
    <s v="TRC"/>
    <n v="0.76"/>
    <n v="0.76"/>
    <n v="0.76"/>
  </r>
  <r>
    <s v="None"/>
    <x v="39"/>
    <x v="62"/>
    <s v="TRC"/>
    <n v="0.76"/>
    <n v="0.76"/>
    <n v="0.76"/>
  </r>
  <r>
    <s v="None"/>
    <x v="39"/>
    <x v="63"/>
    <s v="TRC"/>
    <n v="0.86"/>
    <n v="0.86"/>
    <n v="0.86"/>
  </r>
  <r>
    <s v="None"/>
    <x v="39"/>
    <x v="64"/>
    <s v="TRC"/>
    <n v="0.86"/>
    <n v="0.86"/>
    <n v="0.86"/>
  </r>
  <r>
    <s v="None"/>
    <x v="39"/>
    <x v="65"/>
    <s v="TRC"/>
    <n v="0.86"/>
    <n v="0.86"/>
    <n v="0.86"/>
  </r>
  <r>
    <s v="None"/>
    <x v="39"/>
    <x v="66"/>
    <s v="TRC"/>
    <n v="1"/>
    <n v="1"/>
    <n v="1"/>
  </r>
  <r>
    <s v="None"/>
    <x v="39"/>
    <x v="67"/>
    <s v="TRC"/>
    <n v="1"/>
    <n v="1"/>
    <n v="1"/>
  </r>
  <r>
    <s v="None"/>
    <x v="39"/>
    <x v="68"/>
    <s v="TRC"/>
    <n v="1"/>
    <n v="1"/>
    <n v="1"/>
  </r>
  <r>
    <s v="None"/>
    <x v="39"/>
    <x v="69"/>
    <s v="TRC"/>
    <n v="0.86"/>
    <n v="0.86"/>
    <n v="0.86"/>
  </r>
  <r>
    <s v="None"/>
    <x v="39"/>
    <x v="70"/>
    <s v="TRC"/>
    <n v="0.86"/>
    <n v="0.86"/>
    <n v="0.86"/>
  </r>
  <r>
    <s v="None"/>
    <x v="39"/>
    <x v="71"/>
    <s v="TRC"/>
    <n v="0.86"/>
    <n v="0.86"/>
    <n v="0.86"/>
  </r>
  <r>
    <s v="None"/>
    <x v="39"/>
    <x v="72"/>
    <s v="TRC"/>
    <n v="0.86"/>
    <n v="0.86"/>
    <n v="0.86"/>
  </r>
  <r>
    <s v="None"/>
    <x v="39"/>
    <x v="73"/>
    <s v="TRC"/>
    <n v="0.86"/>
    <n v="0.86"/>
    <n v="0.86"/>
  </r>
  <r>
    <s v="None"/>
    <x v="39"/>
    <x v="74"/>
    <s v="TRC"/>
    <n v="0.86"/>
    <n v="0.86"/>
    <n v="0.86"/>
  </r>
  <r>
    <s v="None"/>
    <x v="39"/>
    <x v="75"/>
    <s v="TRC"/>
    <n v="0.86"/>
    <n v="0.86"/>
    <n v="0.86"/>
  </r>
  <r>
    <s v="None"/>
    <x v="39"/>
    <x v="76"/>
    <s v="TRC"/>
    <n v="0.86"/>
    <n v="0.86"/>
    <n v="0.86"/>
  </r>
  <r>
    <s v="None"/>
    <x v="39"/>
    <x v="77"/>
    <s v="TRC"/>
    <n v="0.86"/>
    <n v="0.86"/>
    <n v="0.86"/>
  </r>
  <r>
    <s v="None"/>
    <x v="39"/>
    <x v="78"/>
    <s v="TRC"/>
    <n v="1"/>
    <n v="1"/>
    <n v="1"/>
  </r>
  <r>
    <s v="None"/>
    <x v="39"/>
    <x v="79"/>
    <s v="TRC"/>
    <n v="0.47499999999999998"/>
    <n v="0.47499999999999998"/>
    <n v="0.47499999999999998"/>
  </r>
  <r>
    <s v="None"/>
    <x v="39"/>
    <x v="80"/>
    <s v="TRC"/>
    <n v="0.86"/>
    <n v="0.86"/>
    <n v="0.86"/>
  </r>
  <r>
    <s v="None"/>
    <x v="39"/>
    <x v="81"/>
    <s v="TRC"/>
    <n v="0.86"/>
    <n v="0.86"/>
    <n v="0.86"/>
  </r>
  <r>
    <s v="None"/>
    <x v="39"/>
    <x v="82"/>
    <s v="TRC"/>
    <n v="0.86"/>
    <n v="0.86"/>
    <n v="0.86"/>
  </r>
  <r>
    <s v="None"/>
    <x v="39"/>
    <x v="83"/>
    <s v="TRC"/>
    <n v="0.86"/>
    <n v="0.86"/>
    <n v="0.86"/>
  </r>
  <r>
    <s v="None"/>
    <x v="39"/>
    <x v="84"/>
    <s v="TRC"/>
    <n v="1.04"/>
    <n v="1.04"/>
    <n v="1.04"/>
  </r>
  <r>
    <s v="None"/>
    <x v="39"/>
    <x v="85"/>
    <s v="TRC"/>
    <n v="1.04"/>
    <n v="1.04"/>
    <n v="1.04"/>
  </r>
  <r>
    <s v="None"/>
    <x v="39"/>
    <x v="86"/>
    <s v="TRC"/>
    <n v="0.86"/>
    <n v="0.86"/>
    <n v="0.86"/>
  </r>
  <r>
    <s v="None"/>
    <x v="39"/>
    <x v="87"/>
    <s v="TRC"/>
    <n v="0.88"/>
    <n v="0.88"/>
    <n v="0.88"/>
  </r>
  <r>
    <s v="None"/>
    <x v="39"/>
    <x v="88"/>
    <s v="TRC"/>
    <n v="0.86"/>
    <n v="0.86"/>
    <n v="0.86"/>
  </r>
  <r>
    <s v="None"/>
    <x v="39"/>
    <x v="89"/>
    <s v="TRC"/>
    <n v="0.88"/>
    <n v="0.88"/>
    <n v="0.88"/>
  </r>
  <r>
    <s v="None"/>
    <x v="39"/>
    <x v="90"/>
    <s v="TRC"/>
    <n v="0.86"/>
    <n v="0.86"/>
    <n v="0.86"/>
  </r>
  <r>
    <s v="None"/>
    <x v="39"/>
    <x v="91"/>
    <s v="TRC"/>
    <n v="0.88"/>
    <n v="0.88"/>
    <n v="0.88"/>
  </r>
  <r>
    <s v="None"/>
    <x v="39"/>
    <x v="92"/>
    <s v="TRC"/>
    <n v="1"/>
    <n v="1"/>
    <n v="1"/>
  </r>
  <r>
    <s v="None"/>
    <x v="39"/>
    <x v="93"/>
    <s v="TRC"/>
    <n v="1"/>
    <n v="1"/>
    <n v="1"/>
  </r>
  <r>
    <s v="None"/>
    <x v="39"/>
    <x v="94"/>
    <s v="TRC"/>
    <n v="0.75"/>
    <n v="0.75"/>
    <n v="0.75"/>
  </r>
  <r>
    <s v="None"/>
    <x v="39"/>
    <x v="95"/>
    <s v="TRC"/>
    <n v="0.55000000000000004"/>
    <n v="0.55000000000000004"/>
    <n v="0.55000000000000004"/>
  </r>
  <r>
    <s v="None"/>
    <x v="39"/>
    <x v="96"/>
    <s v="TRC"/>
    <n v="0.75"/>
    <n v="0.75"/>
    <n v="0.75"/>
  </r>
  <r>
    <s v="None"/>
    <x v="39"/>
    <x v="97"/>
    <s v="TRC"/>
    <n v="0.88"/>
    <n v="0.88"/>
    <n v="0.88"/>
  </r>
  <r>
    <s v="None"/>
    <x v="39"/>
    <x v="98"/>
    <s v="TRC"/>
    <n v="0.88"/>
    <n v="0.88"/>
    <n v="0.88"/>
  </r>
  <r>
    <s v="None"/>
    <x v="39"/>
    <x v="99"/>
    <s v="TRC"/>
    <n v="0.88"/>
    <n v="0.88"/>
    <n v="0.88"/>
  </r>
  <r>
    <s v="None"/>
    <x v="39"/>
    <x v="100"/>
    <s v="TRC"/>
    <n v="0.86"/>
    <n v="0.86"/>
    <n v="0.86"/>
  </r>
  <r>
    <s v="None"/>
    <x v="39"/>
    <x v="101"/>
    <s v="TRC"/>
    <n v="0.88"/>
    <n v="0.88"/>
    <n v="0.88"/>
  </r>
  <r>
    <s v="None"/>
    <x v="39"/>
    <x v="102"/>
    <s v="TRC"/>
    <n v="0.86"/>
    <n v="0.86"/>
    <n v="0.86"/>
  </r>
  <r>
    <s v="None"/>
    <x v="39"/>
    <x v="103"/>
    <s v="TRC"/>
    <n v="0.88"/>
    <n v="0.88"/>
    <n v="0.88"/>
  </r>
  <r>
    <s v="None"/>
    <x v="39"/>
    <x v="104"/>
    <s v="TRC"/>
    <n v="0.56000000000000005"/>
    <n v="0.56000000000000005"/>
    <n v="0.56000000000000005"/>
  </r>
  <r>
    <s v="None"/>
    <x v="39"/>
    <x v="105"/>
    <s v="TRC"/>
    <n v="0.86"/>
    <n v="0.86"/>
    <n v="0.86"/>
  </r>
  <r>
    <s v="None"/>
    <x v="39"/>
    <x v="106"/>
    <s v="TRC"/>
    <n v="0.9"/>
    <n v="0.9"/>
    <n v="0.9"/>
  </r>
  <r>
    <s v="None"/>
    <x v="39"/>
    <x v="107"/>
    <s v="TRC"/>
    <n v="0.86"/>
    <n v="0.86"/>
    <n v="0.86"/>
  </r>
  <r>
    <s v="None"/>
    <x v="39"/>
    <x v="108"/>
    <s v="TRC"/>
    <n v="1"/>
    <n v="1"/>
    <n v="1"/>
  </r>
  <r>
    <s v="None"/>
    <x v="39"/>
    <x v="109"/>
    <s v="TRC"/>
    <n v="1"/>
    <n v="1"/>
    <n v="1"/>
  </r>
  <r>
    <s v="None"/>
    <x v="39"/>
    <x v="110"/>
    <s v="TRC"/>
    <n v="0.76"/>
    <n v="0.76"/>
    <n v="0.76"/>
  </r>
  <r>
    <s v="None"/>
    <x v="39"/>
    <x v="111"/>
    <s v="TRC"/>
    <n v="0.88"/>
    <n v="0.88"/>
    <n v="0.88"/>
  </r>
  <r>
    <s v="None"/>
    <x v="39"/>
    <x v="112"/>
    <s v="TRC"/>
    <n v="0.86"/>
    <n v="0.86"/>
    <n v="0.86"/>
  </r>
  <r>
    <s v="None"/>
    <x v="39"/>
    <x v="113"/>
    <s v="TRC"/>
    <n v="0.88"/>
    <n v="0.88"/>
    <n v="0.88"/>
  </r>
  <r>
    <s v="None"/>
    <x v="39"/>
    <x v="114"/>
    <s v="TRC"/>
    <n v="1"/>
    <n v="1"/>
    <n v="1"/>
  </r>
  <r>
    <s v="None"/>
    <x v="39"/>
    <x v="115"/>
    <s v="TRC"/>
    <n v="0.86"/>
    <n v="0.86"/>
    <n v="0.86"/>
  </r>
  <r>
    <s v="None"/>
    <x v="39"/>
    <x v="116"/>
    <s v="TRC"/>
    <n v="0.88"/>
    <n v="0.88"/>
    <n v="0.88"/>
  </r>
  <r>
    <s v="None"/>
    <x v="39"/>
    <x v="117"/>
    <s v="TRC"/>
    <n v="0.88"/>
    <n v="0.88"/>
    <n v="0.88"/>
  </r>
  <r>
    <s v="None"/>
    <x v="39"/>
    <x v="118"/>
    <s v="TRC"/>
    <n v="0.86"/>
    <n v="0.86"/>
    <n v="0.86"/>
  </r>
  <r>
    <s v="None"/>
    <x v="39"/>
    <x v="119"/>
    <s v="TRC"/>
    <n v="0.86"/>
    <n v="0.86"/>
    <n v="0.86"/>
  </r>
  <r>
    <s v="None"/>
    <x v="39"/>
    <x v="120"/>
    <s v="TRC"/>
    <n v="0.86"/>
    <n v="0.86"/>
    <n v="0.86"/>
  </r>
  <r>
    <s v="None"/>
    <x v="39"/>
    <x v="121"/>
    <s v="TRC"/>
    <n v="0.86"/>
    <n v="0.86"/>
    <n v="0.86"/>
  </r>
  <r>
    <s v="None"/>
    <x v="39"/>
    <x v="122"/>
    <s v="TRC"/>
    <n v="0.88"/>
    <n v="0.88"/>
    <n v="0.88"/>
  </r>
  <r>
    <s v="None"/>
    <x v="39"/>
    <x v="123"/>
    <s v="TRC"/>
    <n v="1.04"/>
    <n v="1.04"/>
    <n v="1.04"/>
  </r>
  <r>
    <s v="None"/>
    <x v="39"/>
    <x v="124"/>
    <s v="TRC"/>
    <n v="1.04"/>
    <n v="1.04"/>
    <n v="1.04"/>
  </r>
  <r>
    <s v="None"/>
    <x v="39"/>
    <x v="125"/>
    <s v="TRC"/>
    <n v="1.04"/>
    <n v="1.04"/>
    <n v="1.04"/>
  </r>
  <r>
    <s v="None"/>
    <x v="39"/>
    <x v="126"/>
    <s v="TRC"/>
    <n v="1.04"/>
    <n v="1.04"/>
    <n v="1.04"/>
  </r>
  <r>
    <s v="None"/>
    <x v="39"/>
    <x v="127"/>
    <s v="TRC"/>
    <n v="0.86"/>
    <n v="0.86"/>
    <n v="0.86"/>
  </r>
  <r>
    <s v="None"/>
    <x v="39"/>
    <x v="128"/>
    <s v="TRC"/>
    <n v="0.85"/>
    <n v="0.85"/>
    <n v="0.85"/>
  </r>
  <r>
    <s v="None"/>
    <x v="39"/>
    <x v="129"/>
    <s v="TRC"/>
    <n v="0.86"/>
    <n v="0.86"/>
    <n v="0.86"/>
  </r>
  <r>
    <s v="None"/>
    <x v="39"/>
    <x v="130"/>
    <s v="TRC"/>
    <n v="1"/>
    <n v="1"/>
    <n v="1"/>
  </r>
  <r>
    <s v="None"/>
    <x v="39"/>
    <x v="131"/>
    <s v="TRC"/>
    <n v="0.86"/>
    <n v="0.86"/>
    <n v="0.86"/>
  </r>
  <r>
    <s v="None"/>
    <x v="39"/>
    <x v="132"/>
    <s v="TRC"/>
    <n v="1"/>
    <n v="1"/>
    <n v="1"/>
  </r>
  <r>
    <s v="None"/>
    <x v="39"/>
    <x v="133"/>
    <s v="TRC"/>
    <n v="1"/>
    <n v="1"/>
    <n v="1"/>
  </r>
  <r>
    <s v="None"/>
    <x v="39"/>
    <x v="134"/>
    <s v="TRC"/>
    <n v="0.84"/>
    <n v="0.84"/>
    <n v="0.84"/>
  </r>
  <r>
    <s v="None"/>
    <x v="39"/>
    <x v="135"/>
    <s v="TRC"/>
    <n v="0.84"/>
    <n v="0.84"/>
    <n v="0.84"/>
  </r>
  <r>
    <s v="None"/>
    <x v="39"/>
    <x v="136"/>
    <s v="TRC"/>
    <n v="1"/>
    <n v="1"/>
    <n v="1"/>
  </r>
  <r>
    <s v="None"/>
    <x v="39"/>
    <x v="137"/>
    <s v="TRC"/>
    <n v="1.04"/>
    <n v="1.04"/>
    <n v="1.04"/>
  </r>
  <r>
    <s v="None"/>
    <x v="39"/>
    <x v="138"/>
    <s v="TRC"/>
    <n v="1.04"/>
    <n v="1.04"/>
    <n v="1.04"/>
  </r>
  <r>
    <s v="None"/>
    <x v="39"/>
    <x v="139"/>
    <s v="TRC"/>
    <n v="0.86"/>
    <n v="0.86"/>
    <n v="0.86"/>
  </r>
  <r>
    <s v="None"/>
    <x v="39"/>
    <x v="140"/>
    <s v="TRC"/>
    <n v="0.88"/>
    <n v="0.88"/>
    <n v="0.88"/>
  </r>
  <r>
    <s v="None"/>
    <x v="39"/>
    <x v="141"/>
    <s v="TRC"/>
    <n v="0.86"/>
    <n v="0.86"/>
    <n v="0.86"/>
  </r>
  <r>
    <s v="None"/>
    <x v="39"/>
    <x v="142"/>
    <s v="TRC"/>
    <n v="0.88"/>
    <n v="0.88"/>
    <n v="0.88"/>
  </r>
  <r>
    <s v="None"/>
    <x v="39"/>
    <x v="143"/>
    <s v="TRC"/>
    <n v="0.86"/>
    <n v="0.86"/>
    <n v="0.86"/>
  </r>
  <r>
    <s v="None"/>
    <x v="39"/>
    <x v="144"/>
    <s v="TRC"/>
    <n v="0.88"/>
    <n v="0.88"/>
    <n v="0.88"/>
  </r>
  <r>
    <s v="None"/>
    <x v="39"/>
    <x v="145"/>
    <s v="TRC"/>
    <n v="0.86"/>
    <n v="0.86"/>
    <n v="0.86"/>
  </r>
  <r>
    <s v="None"/>
    <x v="39"/>
    <x v="146"/>
    <s v="TRC"/>
    <n v="0.88"/>
    <n v="0.88"/>
    <n v="0.88"/>
  </r>
  <r>
    <s v="None"/>
    <x v="39"/>
    <x v="147"/>
    <s v="TRC"/>
    <n v="0.86"/>
    <n v="0.86"/>
    <n v="0.86"/>
  </r>
  <r>
    <s v="None"/>
    <x v="39"/>
    <x v="148"/>
    <s v="TRC"/>
    <n v="0.88"/>
    <n v="0.88"/>
    <n v="0.88"/>
  </r>
  <r>
    <s v="None"/>
    <x v="39"/>
    <x v="149"/>
    <s v="TRC"/>
    <n v="0.88"/>
    <n v="0.88"/>
    <n v="0.88"/>
  </r>
  <r>
    <s v="None"/>
    <x v="39"/>
    <x v="150"/>
    <s v="TRC"/>
    <n v="0.86"/>
    <n v="0.86"/>
    <n v="0.86"/>
  </r>
  <r>
    <s v="None"/>
    <x v="39"/>
    <x v="151"/>
    <s v="TRC"/>
    <n v="0.88"/>
    <n v="0.88"/>
    <n v="0.88"/>
  </r>
  <r>
    <s v="None"/>
    <x v="39"/>
    <x v="152"/>
    <s v="TRC"/>
    <n v="0.86"/>
    <n v="0.86"/>
    <n v="0.86"/>
  </r>
  <r>
    <s v="None"/>
    <x v="39"/>
    <x v="153"/>
    <s v="TRC"/>
    <n v="0.88"/>
    <n v="0.88"/>
    <n v="0.88"/>
  </r>
  <r>
    <s v="None"/>
    <x v="39"/>
    <x v="154"/>
    <s v="TRC"/>
    <n v="0.86"/>
    <n v="0.86"/>
    <n v="0.86"/>
  </r>
  <r>
    <s v="None"/>
    <x v="39"/>
    <x v="155"/>
    <s v="TRC"/>
    <n v="0.88"/>
    <n v="0.88"/>
    <n v="0.88"/>
  </r>
  <r>
    <s v="None"/>
    <x v="39"/>
    <x v="156"/>
    <s v="TRC"/>
    <n v="0.86"/>
    <n v="0.86"/>
    <n v="0.86"/>
  </r>
  <r>
    <s v="None"/>
    <x v="39"/>
    <x v="157"/>
    <s v="TRC"/>
    <n v="0.88"/>
    <n v="0.88"/>
    <n v="0.88"/>
  </r>
  <r>
    <s v="None"/>
    <x v="39"/>
    <x v="158"/>
    <s v="TRC"/>
    <n v="0.86"/>
    <n v="0.86"/>
    <n v="0.86"/>
  </r>
  <r>
    <s v="None"/>
    <x v="39"/>
    <x v="159"/>
    <s v="TRC"/>
    <n v="0.88"/>
    <n v="0.88"/>
    <n v="0.88"/>
  </r>
  <r>
    <s v="None"/>
    <x v="39"/>
    <x v="160"/>
    <s v="TRC"/>
    <n v="0.86"/>
    <n v="0.86"/>
    <n v="0.86"/>
  </r>
  <r>
    <s v="None"/>
    <x v="39"/>
    <x v="161"/>
    <s v="TRC"/>
    <n v="0.88"/>
    <n v="0.88"/>
    <n v="0.88"/>
  </r>
  <r>
    <s v="None"/>
    <x v="39"/>
    <x v="162"/>
    <s v="TRC"/>
    <n v="0.86"/>
    <n v="0.86"/>
    <n v="0.86"/>
  </r>
  <r>
    <s v="None"/>
    <x v="39"/>
    <x v="163"/>
    <s v="TRC"/>
    <n v="0.88"/>
    <n v="0.88"/>
    <n v="0.88"/>
  </r>
  <r>
    <s v="None"/>
    <x v="39"/>
    <x v="164"/>
    <s v="TRC"/>
    <n v="0.86"/>
    <n v="0.86"/>
    <n v="0.86"/>
  </r>
  <r>
    <s v="None"/>
    <x v="39"/>
    <x v="165"/>
    <s v="TRC"/>
    <n v="1.04"/>
    <n v="1.04"/>
    <n v="1.04"/>
  </r>
  <r>
    <s v="None"/>
    <x v="39"/>
    <x v="166"/>
    <s v="TRC"/>
    <n v="1.04"/>
    <n v="1.04"/>
    <n v="1.04"/>
  </r>
  <r>
    <s v="None"/>
    <x v="39"/>
    <x v="167"/>
    <s v="TRC"/>
    <n v="1.04"/>
    <n v="1.04"/>
    <n v="1.04"/>
  </r>
  <r>
    <s v="None"/>
    <x v="39"/>
    <x v="168"/>
    <s v="TRC"/>
    <n v="1.04"/>
    <n v="1.04"/>
    <n v="1.04"/>
  </r>
  <r>
    <s v="None"/>
    <x v="39"/>
    <x v="169"/>
    <s v="TRC"/>
    <n v="1.04"/>
    <n v="1.04"/>
    <n v="1.04"/>
  </r>
  <r>
    <s v="None"/>
    <x v="39"/>
    <x v="170"/>
    <s v="TRC"/>
    <n v="1.04"/>
    <n v="1.04"/>
    <n v="1.04"/>
  </r>
  <r>
    <s v="None"/>
    <x v="39"/>
    <x v="171"/>
    <s v="TRC"/>
    <n v="0.86"/>
    <n v="0.86"/>
    <n v="0.86"/>
  </r>
  <r>
    <s v="None"/>
    <x v="39"/>
    <x v="172"/>
    <s v="TRC"/>
    <n v="0.9"/>
    <n v="0.9"/>
    <n v="0.9"/>
  </r>
  <r>
    <s v="None"/>
    <x v="39"/>
    <x v="173"/>
    <s v="TRC"/>
    <n v="0.9"/>
    <n v="0.9"/>
    <n v="0.9"/>
  </r>
  <r>
    <s v="None"/>
    <x v="39"/>
    <x v="174"/>
    <s v="TRC"/>
    <n v="0.86"/>
    <n v="0.86"/>
    <n v="0.86"/>
  </r>
  <r>
    <s v="None"/>
    <x v="39"/>
    <x v="175"/>
    <s v="TRC"/>
    <n v="0.88"/>
    <n v="0.88"/>
    <n v="0.88"/>
  </r>
  <r>
    <s v="None"/>
    <x v="39"/>
    <x v="176"/>
    <s v="TRC"/>
    <n v="0.86"/>
    <n v="0.86"/>
    <n v="0.86"/>
  </r>
  <r>
    <s v="None"/>
    <x v="39"/>
    <x v="177"/>
    <s v="TRC"/>
    <n v="0.5"/>
    <n v="0.5"/>
    <n v="0.5"/>
  </r>
  <r>
    <s v="None"/>
    <x v="39"/>
    <x v="178"/>
    <s v="TRC"/>
    <n v="0.5"/>
    <n v="0.5"/>
    <n v="0.5"/>
  </r>
  <r>
    <s v="None"/>
    <x v="39"/>
    <x v="179"/>
    <s v="TRC"/>
    <n v="1"/>
    <n v="1"/>
    <n v="1"/>
  </r>
  <r>
    <s v="None"/>
    <x v="39"/>
    <x v="180"/>
    <s v="TRC"/>
    <n v="0.57999999999999996"/>
    <n v="0.57999999999999996"/>
    <n v="0.57999999999999996"/>
  </r>
  <r>
    <s v="None"/>
    <x v="39"/>
    <x v="181"/>
    <s v="TRC"/>
    <n v="0.6"/>
    <n v="0.6"/>
    <n v="0.6"/>
  </r>
  <r>
    <s v="None"/>
    <x v="39"/>
    <x v="182"/>
    <s v="TRC"/>
    <n v="0.86"/>
    <n v="0.86"/>
    <n v="0.86"/>
  </r>
  <r>
    <s v="None"/>
    <x v="39"/>
    <x v="183"/>
    <s v="TRC"/>
    <n v="0.88"/>
    <n v="0.88"/>
    <n v="0.88"/>
  </r>
  <r>
    <s v="None"/>
    <x v="39"/>
    <x v="184"/>
    <s v="TRC"/>
    <n v="0.86"/>
    <n v="0.86"/>
    <n v="0.86"/>
  </r>
  <r>
    <s v="None"/>
    <x v="39"/>
    <x v="185"/>
    <s v="TRC"/>
    <n v="0.88"/>
    <n v="0.88"/>
    <n v="0.88"/>
  </r>
  <r>
    <s v="None"/>
    <x v="39"/>
    <x v="186"/>
    <s v="TRC"/>
    <n v="0.86"/>
    <n v="0.86"/>
    <n v="0.86"/>
  </r>
  <r>
    <s v="None"/>
    <x v="39"/>
    <x v="187"/>
    <s v="TRC"/>
    <n v="1.1399999999999999"/>
    <n v="1.1399999999999999"/>
    <n v="1.1399999999999999"/>
  </r>
  <r>
    <s v="None"/>
    <x v="39"/>
    <x v="188"/>
    <s v="TRC"/>
    <n v="0.9"/>
    <n v="0.9"/>
    <n v="0.9"/>
  </r>
  <r>
    <s v="None"/>
    <x v="39"/>
    <x v="189"/>
    <s v="TRC"/>
    <n v="0.9"/>
    <n v="0.9"/>
    <n v="0.9"/>
  </r>
  <r>
    <s v="None"/>
    <x v="39"/>
    <x v="190"/>
    <s v="TRC"/>
    <n v="0.86"/>
    <n v="0.86"/>
    <n v="0.86"/>
  </r>
  <r>
    <s v="None"/>
    <x v="39"/>
    <x v="191"/>
    <s v="TRC"/>
    <n v="0.86"/>
    <n v="0.86"/>
    <n v="0.86"/>
  </r>
  <r>
    <s v="None"/>
    <x v="39"/>
    <x v="192"/>
    <s v="TRC"/>
    <n v="0.88"/>
    <n v="0.88"/>
    <n v="0.88"/>
  </r>
  <r>
    <s v="None"/>
    <x v="39"/>
    <x v="193"/>
    <s v="TRC"/>
    <n v="0.86"/>
    <n v="0.86"/>
    <n v="0.86"/>
  </r>
  <r>
    <s v="None"/>
    <x v="39"/>
    <x v="194"/>
    <s v="TRC"/>
    <n v="0.88"/>
    <n v="0.88"/>
    <n v="0.88"/>
  </r>
  <r>
    <s v="None"/>
    <x v="39"/>
    <x v="195"/>
    <s v="TRC"/>
    <n v="0.86"/>
    <n v="0.86"/>
    <n v="0.86"/>
  </r>
  <r>
    <s v="None"/>
    <x v="39"/>
    <x v="196"/>
    <s v="TRC"/>
    <n v="0.86"/>
    <n v="0.86"/>
    <n v="0.86"/>
  </r>
  <r>
    <s v="None"/>
    <x v="39"/>
    <x v="197"/>
    <s v="TRC"/>
    <n v="0.88"/>
    <n v="0.88"/>
    <n v="0.88"/>
  </r>
  <r>
    <s v="None"/>
    <x v="39"/>
    <x v="198"/>
    <s v="TRC"/>
    <n v="1"/>
    <n v="1"/>
    <n v="1"/>
  </r>
  <r>
    <s v="None"/>
    <x v="39"/>
    <x v="199"/>
    <s v="TRC"/>
    <n v="0.86"/>
    <n v="0.86"/>
    <n v="0.86"/>
  </r>
  <r>
    <s v="None"/>
    <x v="39"/>
    <x v="200"/>
    <s v="TRC"/>
    <n v="0.86"/>
    <n v="0.86"/>
    <n v="0.86"/>
  </r>
  <r>
    <s v="None"/>
    <x v="39"/>
    <x v="201"/>
    <s v="TRC"/>
    <n v="0.88"/>
    <n v="0.88"/>
    <n v="0.88"/>
  </r>
  <r>
    <s v="None"/>
    <x v="39"/>
    <x v="202"/>
    <s v="TRC"/>
    <n v="0.64"/>
    <n v="0.64"/>
    <n v="0.64"/>
  </r>
  <r>
    <s v="None"/>
    <x v="39"/>
    <x v="203"/>
    <s v="TRC"/>
    <n v="0.64"/>
    <n v="0.64"/>
    <n v="0.64"/>
  </r>
  <r>
    <s v="None"/>
    <x v="39"/>
    <x v="204"/>
    <s v="TRC"/>
    <n v="1.04"/>
    <n v="1.04"/>
    <n v="1.04"/>
  </r>
  <r>
    <s v="None"/>
    <x v="39"/>
    <x v="205"/>
    <s v="TRC"/>
    <n v="1.04"/>
    <n v="1.04"/>
    <n v="1.04"/>
  </r>
  <r>
    <s v="None"/>
    <x v="39"/>
    <x v="206"/>
    <s v="TRC"/>
    <n v="0.86"/>
    <n v="0.86"/>
    <n v="0.86"/>
  </r>
  <r>
    <s v="None"/>
    <x v="39"/>
    <x v="207"/>
    <s v="TRC"/>
    <n v="0.88"/>
    <n v="0.88"/>
    <n v="0.88"/>
  </r>
  <r>
    <s v="None"/>
    <x v="39"/>
    <x v="208"/>
    <s v="TRC"/>
    <n v="0.88"/>
    <n v="0.88"/>
    <n v="0.88"/>
  </r>
  <r>
    <s v="None"/>
    <x v="39"/>
    <x v="209"/>
    <s v="TRC"/>
    <n v="0.86"/>
    <n v="0.86"/>
    <n v="0.86"/>
  </r>
  <r>
    <s v="None"/>
    <x v="39"/>
    <x v="210"/>
    <s v="TRC"/>
    <n v="0.88"/>
    <n v="0.88"/>
    <n v="0.88"/>
  </r>
  <r>
    <s v="None"/>
    <x v="39"/>
    <x v="211"/>
    <s v="TRC"/>
    <n v="0.86"/>
    <n v="0.86"/>
    <n v="0.86"/>
  </r>
  <r>
    <s v="None"/>
    <x v="39"/>
    <x v="212"/>
    <s v="TRC"/>
    <n v="0.88"/>
    <n v="0.88"/>
    <n v="0.88"/>
  </r>
  <r>
    <s v="None"/>
    <x v="39"/>
    <x v="213"/>
    <s v="TRC"/>
    <n v="0.86"/>
    <n v="0.86"/>
    <n v="0.86"/>
  </r>
  <r>
    <s v="None"/>
    <x v="39"/>
    <x v="214"/>
    <s v="TRC"/>
    <n v="1"/>
    <n v="1"/>
    <n v="1"/>
  </r>
  <r>
    <s v="None"/>
    <x v="39"/>
    <x v="215"/>
    <s v="TRC"/>
    <n v="0.86"/>
    <n v="0.86"/>
    <n v="0.86"/>
  </r>
  <r>
    <s v="None"/>
    <x v="39"/>
    <x v="216"/>
    <s v="TRC"/>
    <n v="0.88"/>
    <n v="0.88"/>
    <n v="0.88"/>
  </r>
  <r>
    <s v="None"/>
    <x v="39"/>
    <x v="217"/>
    <s v="TRC"/>
    <n v="0.86"/>
    <n v="0.86"/>
    <n v="0.86"/>
  </r>
  <r>
    <s v="None"/>
    <x v="39"/>
    <x v="218"/>
    <s v="TRC"/>
    <n v="0.88"/>
    <n v="0.88"/>
    <n v="0.88"/>
  </r>
  <r>
    <s v="None"/>
    <x v="39"/>
    <x v="219"/>
    <s v="TRC"/>
    <n v="0.86"/>
    <n v="0.86"/>
    <n v="0.86"/>
  </r>
  <r>
    <s v="None"/>
    <x v="39"/>
    <x v="220"/>
    <s v="TRC"/>
    <n v="1"/>
    <n v="1"/>
    <n v="1"/>
  </r>
  <r>
    <s v="None"/>
    <x v="39"/>
    <x v="221"/>
    <s v="TRC"/>
    <n v="1"/>
    <n v="1"/>
    <n v="1"/>
  </r>
  <r>
    <s v="None"/>
    <x v="39"/>
    <x v="222"/>
    <s v="TRC"/>
    <n v="0.75"/>
    <n v="0.75"/>
    <n v="0.75"/>
  </r>
  <r>
    <s v="None"/>
    <x v="39"/>
    <x v="223"/>
    <s v="TRC"/>
    <n v="0.88"/>
    <n v="0.88"/>
    <n v="0.88"/>
  </r>
  <r>
    <s v="None"/>
    <x v="39"/>
    <x v="224"/>
    <s v="TRC"/>
    <n v="0.88"/>
    <n v="0.88"/>
    <n v="0.88"/>
  </r>
  <r>
    <s v="None"/>
    <x v="39"/>
    <x v="225"/>
    <s v="TRC"/>
    <n v="0.86"/>
    <n v="0.86"/>
    <n v="0.86"/>
  </r>
  <r>
    <s v="None"/>
    <x v="39"/>
    <x v="226"/>
    <s v="TRC"/>
    <n v="0.88"/>
    <n v="0.88"/>
    <n v="0.88"/>
  </r>
  <r>
    <s v="None"/>
    <x v="39"/>
    <x v="227"/>
    <s v="TRC"/>
    <n v="1"/>
    <n v="1"/>
    <n v="1"/>
  </r>
  <r>
    <s v="None"/>
    <x v="39"/>
    <x v="228"/>
    <s v="TRC"/>
    <n v="1"/>
    <n v="1"/>
    <n v="1"/>
  </r>
  <r>
    <s v="None"/>
    <x v="39"/>
    <x v="229"/>
    <s v="TRC"/>
    <n v="0.55000000000000004"/>
    <n v="0.55000000000000004"/>
    <n v="0.55000000000000004"/>
  </r>
  <r>
    <s v="None"/>
    <x v="39"/>
    <x v="230"/>
    <s v="TRC"/>
    <n v="0.86"/>
    <n v="0.86"/>
    <n v="0.86"/>
  </r>
  <r>
    <s v="None"/>
    <x v="39"/>
    <x v="231"/>
    <s v="TRC"/>
    <n v="0.64"/>
    <n v="0.64"/>
    <n v="0.64"/>
  </r>
  <r>
    <s v="None"/>
    <x v="39"/>
    <x v="232"/>
    <s v="TRC"/>
    <n v="0.64"/>
    <n v="0.64"/>
    <n v="0.64"/>
  </r>
  <r>
    <s v="None"/>
    <x v="39"/>
    <x v="233"/>
    <s v="TRC"/>
    <n v="0.76"/>
    <n v="0.76"/>
    <n v="0.76"/>
  </r>
  <r>
    <s v="None"/>
    <x v="39"/>
    <x v="234"/>
    <s v="TRC"/>
    <n v="0.64"/>
    <n v="0.64"/>
    <n v="0.64"/>
  </r>
  <r>
    <s v="None"/>
    <x v="39"/>
    <x v="235"/>
    <s v="TRC"/>
    <n v="0.76"/>
    <n v="0.76"/>
    <n v="0.76"/>
  </r>
  <r>
    <s v="None"/>
    <x v="39"/>
    <x v="236"/>
    <s v="TRC"/>
    <n v="1"/>
    <n v="1"/>
    <n v="1"/>
  </r>
  <r>
    <s v="None"/>
    <x v="39"/>
    <x v="237"/>
    <s v="TRC"/>
    <n v="0.86"/>
    <n v="0.86"/>
    <n v="0.86"/>
  </r>
  <r>
    <s v="None"/>
    <x v="39"/>
    <x v="238"/>
    <s v="TRC"/>
    <n v="0.86"/>
    <n v="0.86"/>
    <n v="0.86"/>
  </r>
  <r>
    <s v="None"/>
    <x v="39"/>
    <x v="239"/>
    <s v="TRC"/>
    <n v="0.86"/>
    <n v="0.86"/>
    <n v="0.86"/>
  </r>
  <r>
    <s v="None"/>
    <x v="39"/>
    <x v="240"/>
    <s v="TRC"/>
    <n v="0.86"/>
    <n v="0.86"/>
    <n v="0.86"/>
  </r>
  <r>
    <s v="None"/>
    <x v="39"/>
    <x v="241"/>
    <s v="TRC"/>
    <n v="0.86"/>
    <n v="0.86"/>
    <n v="0.86"/>
  </r>
  <r>
    <s v="None"/>
    <x v="39"/>
    <x v="242"/>
    <s v="TRC"/>
    <n v="0.86"/>
    <n v="0.86"/>
    <n v="0.86"/>
  </r>
  <r>
    <s v="None"/>
    <x v="39"/>
    <x v="243"/>
    <s v="TRC"/>
    <n v="0.86"/>
    <n v="0.86"/>
    <n v="0.86"/>
  </r>
  <r>
    <s v="None"/>
    <x v="39"/>
    <x v="244"/>
    <s v="TRC"/>
    <n v="0.88"/>
    <n v="0.88"/>
    <n v="0.88"/>
  </r>
  <r>
    <s v="None"/>
    <x v="39"/>
    <x v="245"/>
    <s v="TRC"/>
    <n v="1"/>
    <n v="1"/>
    <n v="1"/>
  </r>
  <r>
    <s v="None"/>
    <x v="39"/>
    <x v="246"/>
    <s v="TRC"/>
    <n v="1.04"/>
    <n v="1.04"/>
    <n v="1.04"/>
  </r>
  <r>
    <s v="None"/>
    <x v="39"/>
    <x v="247"/>
    <s v="TRC"/>
    <n v="1.04"/>
    <n v="1.04"/>
    <n v="1.04"/>
  </r>
  <r>
    <s v="None"/>
    <x v="39"/>
    <x v="248"/>
    <s v="TRC"/>
    <n v="0.64"/>
    <n v="0.64"/>
    <n v="0.64"/>
  </r>
  <r>
    <s v="None"/>
    <x v="39"/>
    <x v="249"/>
    <s v="TRC"/>
    <n v="0.64"/>
    <n v="0.64"/>
    <n v="0.64"/>
  </r>
  <r>
    <s v="None"/>
    <x v="39"/>
    <x v="250"/>
    <s v="TRC"/>
    <n v="0.76"/>
    <n v="0.76"/>
    <n v="0.76"/>
  </r>
  <r>
    <s v="None"/>
    <x v="39"/>
    <x v="251"/>
    <s v="TRC"/>
    <n v="0.86"/>
    <n v="0.86"/>
    <n v="0.86"/>
  </r>
  <r>
    <s v="None"/>
    <x v="39"/>
    <x v="252"/>
    <s v="TRC"/>
    <n v="0.88"/>
    <n v="0.88"/>
    <n v="0.88"/>
  </r>
  <r>
    <s v="None"/>
    <x v="39"/>
    <x v="253"/>
    <s v="TRC"/>
    <n v="0.86"/>
    <n v="0.86"/>
    <n v="0.86"/>
  </r>
  <r>
    <s v="None"/>
    <x v="39"/>
    <x v="254"/>
    <s v="TRC"/>
    <n v="0.88"/>
    <n v="0.88"/>
    <n v="0.88"/>
  </r>
  <r>
    <s v="None"/>
    <x v="39"/>
    <x v="255"/>
    <s v="TRC"/>
    <n v="0.86"/>
    <n v="0.86"/>
    <n v="0.86"/>
  </r>
  <r>
    <s v="None"/>
    <x v="39"/>
    <x v="256"/>
    <s v="TRC"/>
    <n v="0.88"/>
    <n v="0.88"/>
    <n v="0.88"/>
  </r>
  <r>
    <s v="None"/>
    <x v="39"/>
    <x v="257"/>
    <s v="TRC"/>
    <n v="1"/>
    <n v="1"/>
    <n v="1"/>
  </r>
  <r>
    <s v="None"/>
    <x v="39"/>
    <x v="258"/>
    <s v="TRC"/>
    <n v="0.86"/>
    <n v="0.86"/>
    <n v="0.86"/>
  </r>
  <r>
    <s v="None"/>
    <x v="39"/>
    <x v="259"/>
    <s v="TRC"/>
    <n v="0.88"/>
    <n v="0.88"/>
    <n v="0.88"/>
  </r>
  <r>
    <s v="None"/>
    <x v="39"/>
    <x v="260"/>
    <s v="TRC"/>
    <n v="0.86"/>
    <n v="0.86"/>
    <n v="0.86"/>
  </r>
  <r>
    <s v="None"/>
    <x v="39"/>
    <x v="261"/>
    <s v="TRC"/>
    <n v="0.76"/>
    <n v="0.76"/>
    <n v="0.76"/>
  </r>
  <r>
    <s v="None"/>
    <x v="39"/>
    <x v="262"/>
    <s v="TRC"/>
    <n v="0.86"/>
    <n v="0.86"/>
    <n v="0.86"/>
  </r>
  <r>
    <s v="None"/>
    <x v="39"/>
    <x v="263"/>
    <s v="TRC"/>
    <n v="0.86"/>
    <n v="0.86"/>
    <n v="0.86"/>
  </r>
  <r>
    <s v="None"/>
    <x v="39"/>
    <x v="264"/>
    <s v="TRC"/>
    <n v="0.86"/>
    <n v="0.86"/>
    <n v="0.86"/>
  </r>
  <r>
    <s v="None"/>
    <x v="39"/>
    <x v="265"/>
    <s v="TRC"/>
    <n v="0.88"/>
    <n v="0.88"/>
    <n v="0.88"/>
  </r>
  <r>
    <s v="None"/>
    <x v="39"/>
    <x v="266"/>
    <s v="TRC"/>
    <n v="0.86"/>
    <n v="0.86"/>
    <n v="0.86"/>
  </r>
  <r>
    <s v="None"/>
    <x v="39"/>
    <x v="267"/>
    <s v="TRC"/>
    <n v="0.86"/>
    <n v="0.86"/>
    <n v="0.86"/>
  </r>
  <r>
    <s v="None"/>
    <x v="39"/>
    <x v="268"/>
    <s v="TRC"/>
    <n v="0.86"/>
    <n v="0.86"/>
    <n v="0.86"/>
  </r>
  <r>
    <s v="None"/>
    <x v="39"/>
    <x v="269"/>
    <s v="TRC"/>
    <n v="0.86"/>
    <n v="0.86"/>
    <n v="0.86"/>
  </r>
  <r>
    <s v="None"/>
    <x v="39"/>
    <x v="270"/>
    <s v="TRC"/>
    <n v="0.86"/>
    <n v="0.86"/>
    <n v="0.86"/>
  </r>
  <r>
    <s v="None"/>
    <x v="39"/>
    <x v="271"/>
    <s v="TRC"/>
    <n v="0.86"/>
    <n v="0.86"/>
    <n v="0.86"/>
  </r>
  <r>
    <s v="None"/>
    <x v="39"/>
    <x v="272"/>
    <s v="TRC"/>
    <n v="0.86"/>
    <n v="0.86"/>
    <n v="0.86"/>
  </r>
  <r>
    <s v="None"/>
    <x v="39"/>
    <x v="273"/>
    <s v="TRC"/>
    <n v="0.86"/>
    <n v="0.86"/>
    <n v="0.86"/>
  </r>
  <r>
    <s v="None"/>
    <x v="39"/>
    <x v="274"/>
    <s v="TRC"/>
    <n v="0.86"/>
    <n v="0.86"/>
    <n v="0.86"/>
  </r>
  <r>
    <s v="None"/>
    <x v="39"/>
    <x v="275"/>
    <s v="TRC"/>
    <n v="0.86"/>
    <n v="0.86"/>
    <n v="0.86"/>
  </r>
  <r>
    <s v="None"/>
    <x v="39"/>
    <x v="276"/>
    <s v="TRC"/>
    <n v="0.86"/>
    <n v="0.86"/>
    <n v="0.86"/>
  </r>
  <r>
    <s v="None"/>
    <x v="39"/>
    <x v="277"/>
    <s v="TRC"/>
    <n v="0.88"/>
    <n v="0.88"/>
    <n v="0.88"/>
  </r>
  <r>
    <s v="None"/>
    <x v="39"/>
    <x v="278"/>
    <s v="TRC"/>
    <n v="0.86"/>
    <n v="0.86"/>
    <n v="0.86"/>
  </r>
  <r>
    <s v="None"/>
    <x v="39"/>
    <x v="279"/>
    <s v="TRC"/>
    <n v="0.88"/>
    <n v="0.88"/>
    <n v="0.88"/>
  </r>
  <r>
    <s v="None"/>
    <x v="39"/>
    <x v="280"/>
    <s v="TRC"/>
    <n v="0.86"/>
    <n v="0.86"/>
    <n v="0.86"/>
  </r>
  <r>
    <s v="None"/>
    <x v="39"/>
    <x v="281"/>
    <s v="TRC"/>
    <n v="0.88"/>
    <n v="0.88"/>
    <n v="0.88"/>
  </r>
  <r>
    <s v="None"/>
    <x v="39"/>
    <x v="282"/>
    <s v="TRC"/>
    <n v="0.86"/>
    <n v="0.86"/>
    <n v="0.86"/>
  </r>
  <r>
    <s v="None"/>
    <x v="39"/>
    <x v="283"/>
    <s v="TRC"/>
    <n v="0.88"/>
    <n v="0.88"/>
    <n v="0.88"/>
  </r>
  <r>
    <s v="None"/>
    <x v="39"/>
    <x v="284"/>
    <s v="TRC"/>
    <n v="0.86"/>
    <n v="0.86"/>
    <n v="0.86"/>
  </r>
  <r>
    <s v="None"/>
    <x v="39"/>
    <x v="285"/>
    <s v="TRC"/>
    <n v="0.86"/>
    <n v="0.86"/>
    <n v="0.86"/>
  </r>
  <r>
    <s v="None"/>
    <x v="39"/>
    <x v="286"/>
    <s v="TRC"/>
    <n v="1.06"/>
    <n v="1.06"/>
    <n v="1.06"/>
  </r>
  <r>
    <s v="None"/>
    <x v="39"/>
    <x v="287"/>
    <s v="TRC"/>
    <n v="1.06"/>
    <n v="1.06"/>
    <n v="1.06"/>
  </r>
  <r>
    <s v="None"/>
    <x v="39"/>
    <x v="288"/>
    <s v="TRC"/>
    <n v="1.06"/>
    <n v="1.06"/>
    <n v="1.06"/>
  </r>
  <r>
    <s v="None"/>
    <x v="39"/>
    <x v="289"/>
    <s v="TRC"/>
    <n v="0.39"/>
    <n v="0.39"/>
    <n v="0.39"/>
  </r>
  <r>
    <s v="None"/>
    <x v="39"/>
    <x v="290"/>
    <s v="TRC"/>
    <n v="0.76"/>
    <n v="0.76"/>
    <n v="0.76"/>
  </r>
  <r>
    <s v="None"/>
    <x v="39"/>
    <x v="291"/>
    <s v="TRC"/>
    <n v="1"/>
    <n v="1"/>
    <n v="1"/>
  </r>
  <r>
    <s v="None"/>
    <x v="39"/>
    <x v="292"/>
    <s v="TRC"/>
    <n v="0.64"/>
    <n v="0.64"/>
    <n v="0.64"/>
  </r>
  <r>
    <s v="None"/>
    <x v="39"/>
    <x v="293"/>
    <s v="TRC"/>
    <n v="0.64"/>
    <n v="0.64"/>
    <n v="0.64"/>
  </r>
  <r>
    <s v="None"/>
    <x v="39"/>
    <x v="294"/>
    <s v="TRC"/>
    <n v="0.88"/>
    <n v="0.88"/>
    <n v="0.88"/>
  </r>
  <r>
    <s v="None"/>
    <x v="39"/>
    <x v="0"/>
    <s v="UCT"/>
    <n v="0.86"/>
    <n v="0.86"/>
    <n v="0.86"/>
  </r>
  <r>
    <s v="None"/>
    <x v="39"/>
    <x v="1"/>
    <s v="UCT"/>
    <n v="0.87"/>
    <n v="0.87"/>
    <n v="0.87"/>
  </r>
  <r>
    <s v="None"/>
    <x v="39"/>
    <x v="2"/>
    <s v="UCT"/>
    <n v="0.87"/>
    <n v="0.87"/>
    <n v="0.87"/>
  </r>
  <r>
    <s v="None"/>
    <x v="39"/>
    <x v="3"/>
    <s v="UCT"/>
    <n v="0.87"/>
    <n v="0.87"/>
    <n v="0.87"/>
  </r>
  <r>
    <s v="None"/>
    <x v="39"/>
    <x v="4"/>
    <s v="UCT"/>
    <n v="0.87"/>
    <n v="0.87"/>
    <n v="0.87"/>
  </r>
  <r>
    <s v="None"/>
    <x v="39"/>
    <x v="5"/>
    <s v="UCT"/>
    <n v="0.87"/>
    <n v="0.87"/>
    <n v="0.87"/>
  </r>
  <r>
    <s v="None"/>
    <x v="39"/>
    <x v="6"/>
    <s v="UCT"/>
    <n v="0.87"/>
    <n v="0.87"/>
    <n v="0.87"/>
  </r>
  <r>
    <s v="None"/>
    <x v="39"/>
    <x v="7"/>
    <s v="UCT"/>
    <n v="0.87"/>
    <n v="0.87"/>
    <n v="0.87"/>
  </r>
  <r>
    <s v="None"/>
    <x v="39"/>
    <x v="8"/>
    <s v="UCT"/>
    <n v="0.87"/>
    <n v="0.87"/>
    <n v="0.87"/>
  </r>
  <r>
    <s v="None"/>
    <x v="39"/>
    <x v="9"/>
    <s v="UCT"/>
    <n v="0.87"/>
    <n v="0.87"/>
    <n v="0.87"/>
  </r>
  <r>
    <s v="None"/>
    <x v="39"/>
    <x v="10"/>
    <s v="UCT"/>
    <n v="0.87"/>
    <n v="0.87"/>
    <n v="0.87"/>
  </r>
  <r>
    <s v="None"/>
    <x v="39"/>
    <x v="11"/>
    <s v="UCT"/>
    <n v="0.87"/>
    <n v="0.87"/>
    <n v="0.87"/>
  </r>
  <r>
    <s v="None"/>
    <x v="39"/>
    <x v="12"/>
    <s v="UCT"/>
    <n v="0.87"/>
    <n v="0.87"/>
    <n v="0.87"/>
  </r>
  <r>
    <s v="None"/>
    <x v="39"/>
    <x v="13"/>
    <s v="UCT"/>
    <n v="0.87"/>
    <n v="0.87"/>
    <n v="0.87"/>
  </r>
  <r>
    <s v="None"/>
    <x v="39"/>
    <x v="14"/>
    <s v="UCT"/>
    <n v="0.87"/>
    <n v="0.87"/>
    <n v="0.87"/>
  </r>
  <r>
    <s v="None"/>
    <x v="39"/>
    <x v="15"/>
    <s v="UCT"/>
    <n v="0.87"/>
    <n v="0.87"/>
    <n v="0.87"/>
  </r>
  <r>
    <s v="None"/>
    <x v="39"/>
    <x v="16"/>
    <s v="UCT"/>
    <n v="0.87"/>
    <n v="0.87"/>
    <n v="0.87"/>
  </r>
  <r>
    <s v="None"/>
    <x v="39"/>
    <x v="17"/>
    <s v="UCT"/>
    <n v="0.87"/>
    <n v="0.87"/>
    <n v="0.87"/>
  </r>
  <r>
    <s v="None"/>
    <x v="39"/>
    <x v="18"/>
    <s v="UCT"/>
    <n v="0.87"/>
    <n v="0.87"/>
    <n v="0.87"/>
  </r>
  <r>
    <s v="None"/>
    <x v="39"/>
    <x v="19"/>
    <s v="UCT"/>
    <n v="0.87"/>
    <n v="0.87"/>
    <n v="0.87"/>
  </r>
  <r>
    <s v="None"/>
    <x v="39"/>
    <x v="20"/>
    <s v="UCT"/>
    <n v="0.87"/>
    <n v="0.87"/>
    <n v="0.87"/>
  </r>
  <r>
    <s v="None"/>
    <x v="39"/>
    <x v="21"/>
    <s v="UCT"/>
    <n v="0.87"/>
    <n v="0.87"/>
    <n v="0.87"/>
  </r>
  <r>
    <s v="None"/>
    <x v="39"/>
    <x v="22"/>
    <s v="UCT"/>
    <n v="0.87"/>
    <n v="0.87"/>
    <n v="0.87"/>
  </r>
  <r>
    <s v="None"/>
    <x v="39"/>
    <x v="23"/>
    <s v="UCT"/>
    <n v="0.87"/>
    <n v="0.87"/>
    <n v="0.87"/>
  </r>
  <r>
    <s v="None"/>
    <x v="39"/>
    <x v="24"/>
    <s v="UCT"/>
    <n v="0.87"/>
    <n v="0.87"/>
    <n v="0.87"/>
  </r>
  <r>
    <s v="None"/>
    <x v="39"/>
    <x v="25"/>
    <s v="UCT"/>
    <n v="0.87"/>
    <n v="0.87"/>
    <n v="0.87"/>
  </r>
  <r>
    <s v="None"/>
    <x v="39"/>
    <x v="26"/>
    <s v="UCT"/>
    <n v="0.87"/>
    <n v="0.87"/>
    <n v="0.87"/>
  </r>
  <r>
    <s v="None"/>
    <x v="39"/>
    <x v="27"/>
    <s v="UCT"/>
    <n v="0.9"/>
    <n v="0.9"/>
    <n v="0.9"/>
  </r>
  <r>
    <s v="None"/>
    <x v="39"/>
    <x v="28"/>
    <s v="UCT"/>
    <n v="0.86"/>
    <n v="0.86"/>
    <n v="0.86"/>
  </r>
  <r>
    <s v="None"/>
    <x v="39"/>
    <x v="29"/>
    <s v="UCT"/>
    <n v="0.32"/>
    <n v="0.32"/>
    <n v="0.32"/>
  </r>
  <r>
    <s v="None"/>
    <x v="39"/>
    <x v="30"/>
    <s v="UCT"/>
    <n v="0.56000000000000005"/>
    <n v="0.56000000000000005"/>
    <n v="0.56000000000000005"/>
  </r>
  <r>
    <s v="None"/>
    <x v="39"/>
    <x v="31"/>
    <s v="UCT"/>
    <n v="0.86"/>
    <n v="0.86"/>
    <n v="0.86"/>
  </r>
  <r>
    <s v="None"/>
    <x v="39"/>
    <x v="32"/>
    <s v="UCT"/>
    <n v="0.86"/>
    <n v="0.86"/>
    <n v="0.86"/>
  </r>
  <r>
    <s v="None"/>
    <x v="39"/>
    <x v="33"/>
    <s v="UCT"/>
    <n v="0.86"/>
    <n v="0.86"/>
    <n v="0.86"/>
  </r>
  <r>
    <s v="None"/>
    <x v="39"/>
    <x v="34"/>
    <s v="UCT"/>
    <n v="0.86"/>
    <n v="0.86"/>
    <n v="0.86"/>
  </r>
  <r>
    <s v="None"/>
    <x v="39"/>
    <x v="35"/>
    <s v="UCT"/>
    <n v="1"/>
    <n v="1"/>
    <n v="1"/>
  </r>
  <r>
    <s v="None"/>
    <x v="39"/>
    <x v="36"/>
    <s v="UCT"/>
    <n v="0.75"/>
    <n v="0.75"/>
    <n v="0.75"/>
  </r>
  <r>
    <s v="None"/>
    <x v="39"/>
    <x v="37"/>
    <s v="UCT"/>
    <n v="1"/>
    <n v="1"/>
    <n v="1"/>
  </r>
  <r>
    <s v="None"/>
    <x v="39"/>
    <x v="38"/>
    <s v="UCT"/>
    <n v="0.75"/>
    <n v="0.75"/>
    <n v="0.75"/>
  </r>
  <r>
    <s v="None"/>
    <x v="39"/>
    <x v="39"/>
    <s v="UCT"/>
    <n v="1"/>
    <n v="1"/>
    <n v="1"/>
  </r>
  <r>
    <s v="None"/>
    <x v="39"/>
    <x v="40"/>
    <s v="UCT"/>
    <n v="0.86"/>
    <n v="0.86"/>
    <n v="0.86"/>
  </r>
  <r>
    <s v="None"/>
    <x v="39"/>
    <x v="41"/>
    <s v="UCT"/>
    <n v="0.88"/>
    <n v="0.88"/>
    <n v="0.88"/>
  </r>
  <r>
    <s v="None"/>
    <x v="39"/>
    <x v="42"/>
    <s v="UCT"/>
    <n v="0.86"/>
    <n v="0.86"/>
    <n v="0.86"/>
  </r>
  <r>
    <s v="None"/>
    <x v="39"/>
    <x v="43"/>
    <s v="UCT"/>
    <n v="1"/>
    <n v="1"/>
    <n v="1"/>
  </r>
  <r>
    <s v="None"/>
    <x v="39"/>
    <x v="44"/>
    <s v="UCT"/>
    <n v="0.94"/>
    <n v="0.94"/>
    <n v="0.94"/>
  </r>
  <r>
    <s v="None"/>
    <x v="39"/>
    <x v="45"/>
    <s v="UCT"/>
    <n v="0.86"/>
    <n v="0.86"/>
    <n v="0.86"/>
  </r>
  <r>
    <s v="None"/>
    <x v="39"/>
    <x v="46"/>
    <s v="UCT"/>
    <n v="0.86"/>
    <n v="0.86"/>
    <n v="0.86"/>
  </r>
  <r>
    <s v="None"/>
    <x v="39"/>
    <x v="47"/>
    <s v="UCT"/>
    <n v="0.86"/>
    <n v="0.86"/>
    <n v="0.86"/>
  </r>
  <r>
    <s v="None"/>
    <x v="39"/>
    <x v="48"/>
    <s v="UCT"/>
    <n v="0.86"/>
    <n v="0.86"/>
    <n v="0.86"/>
  </r>
  <r>
    <s v="None"/>
    <x v="39"/>
    <x v="49"/>
    <s v="UCT"/>
    <n v="0.88"/>
    <n v="0.88"/>
    <n v="0.88"/>
  </r>
  <r>
    <s v="None"/>
    <x v="39"/>
    <x v="50"/>
    <s v="UCT"/>
    <n v="1"/>
    <n v="1"/>
    <n v="1"/>
  </r>
  <r>
    <s v="None"/>
    <x v="39"/>
    <x v="51"/>
    <s v="UCT"/>
    <n v="1"/>
    <n v="1"/>
    <n v="1"/>
  </r>
  <r>
    <s v="None"/>
    <x v="39"/>
    <x v="52"/>
    <s v="UCT"/>
    <n v="1"/>
    <n v="1"/>
    <n v="1"/>
  </r>
  <r>
    <s v="None"/>
    <x v="39"/>
    <x v="53"/>
    <s v="UCT"/>
    <n v="1"/>
    <n v="1"/>
    <n v="1"/>
  </r>
  <r>
    <s v="None"/>
    <x v="39"/>
    <x v="54"/>
    <s v="UCT"/>
    <n v="0.75"/>
    <n v="0.75"/>
    <n v="0.75"/>
  </r>
  <r>
    <s v="None"/>
    <x v="39"/>
    <x v="55"/>
    <s v="UCT"/>
    <n v="0.86"/>
    <n v="0.86"/>
    <n v="0.86"/>
  </r>
  <r>
    <s v="None"/>
    <x v="39"/>
    <x v="56"/>
    <s v="UCT"/>
    <n v="0.86"/>
    <n v="0.86"/>
    <n v="0.86"/>
  </r>
  <r>
    <s v="None"/>
    <x v="39"/>
    <x v="57"/>
    <s v="UCT"/>
    <n v="0.88"/>
    <n v="0.88"/>
    <n v="0.88"/>
  </r>
  <r>
    <s v="None"/>
    <x v="39"/>
    <x v="58"/>
    <s v="UCT"/>
    <n v="0.88"/>
    <n v="0.88"/>
    <n v="0.88"/>
  </r>
  <r>
    <s v="None"/>
    <x v="39"/>
    <x v="59"/>
    <s v="UCT"/>
    <n v="0.88"/>
    <n v="0.88"/>
    <n v="0.88"/>
  </r>
  <r>
    <s v="None"/>
    <x v="39"/>
    <x v="60"/>
    <s v="UCT"/>
    <n v="1"/>
    <n v="1"/>
    <n v="1"/>
  </r>
  <r>
    <s v="None"/>
    <x v="39"/>
    <x v="61"/>
    <s v="UCT"/>
    <n v="0.76"/>
    <n v="0.76"/>
    <n v="0.76"/>
  </r>
  <r>
    <s v="None"/>
    <x v="39"/>
    <x v="62"/>
    <s v="UCT"/>
    <n v="0.76"/>
    <n v="0.76"/>
    <n v="0.76"/>
  </r>
  <r>
    <s v="None"/>
    <x v="39"/>
    <x v="63"/>
    <s v="UCT"/>
    <n v="0.86"/>
    <n v="0.86"/>
    <n v="0.86"/>
  </r>
  <r>
    <s v="None"/>
    <x v="39"/>
    <x v="64"/>
    <s v="UCT"/>
    <n v="0.86"/>
    <n v="0.86"/>
    <n v="0.86"/>
  </r>
  <r>
    <s v="None"/>
    <x v="39"/>
    <x v="65"/>
    <s v="UCT"/>
    <n v="0.86"/>
    <n v="0.86"/>
    <n v="0.86"/>
  </r>
  <r>
    <s v="None"/>
    <x v="39"/>
    <x v="66"/>
    <s v="UCT"/>
    <n v="1"/>
    <n v="1"/>
    <n v="1"/>
  </r>
  <r>
    <s v="None"/>
    <x v="39"/>
    <x v="67"/>
    <s v="UCT"/>
    <n v="1"/>
    <n v="1"/>
    <n v="1"/>
  </r>
  <r>
    <s v="None"/>
    <x v="39"/>
    <x v="68"/>
    <s v="UCT"/>
    <n v="1"/>
    <n v="1"/>
    <n v="1"/>
  </r>
  <r>
    <s v="None"/>
    <x v="39"/>
    <x v="69"/>
    <s v="UCT"/>
    <n v="0.86"/>
    <n v="0.86"/>
    <n v="0.86"/>
  </r>
  <r>
    <s v="None"/>
    <x v="39"/>
    <x v="70"/>
    <s v="UCT"/>
    <n v="0.86"/>
    <n v="0.86"/>
    <n v="0.86"/>
  </r>
  <r>
    <s v="None"/>
    <x v="39"/>
    <x v="71"/>
    <s v="UCT"/>
    <n v="0.86"/>
    <n v="0.86"/>
    <n v="0.86"/>
  </r>
  <r>
    <s v="None"/>
    <x v="39"/>
    <x v="72"/>
    <s v="UCT"/>
    <n v="0.86"/>
    <n v="0.86"/>
    <n v="0.86"/>
  </r>
  <r>
    <s v="None"/>
    <x v="39"/>
    <x v="73"/>
    <s v="UCT"/>
    <n v="0.86"/>
    <n v="0.86"/>
    <n v="0.86"/>
  </r>
  <r>
    <s v="None"/>
    <x v="39"/>
    <x v="74"/>
    <s v="UCT"/>
    <n v="0.86"/>
    <n v="0.86"/>
    <n v="0.86"/>
  </r>
  <r>
    <s v="None"/>
    <x v="39"/>
    <x v="75"/>
    <s v="UCT"/>
    <n v="0.86"/>
    <n v="0.86"/>
    <n v="0.86"/>
  </r>
  <r>
    <s v="None"/>
    <x v="39"/>
    <x v="76"/>
    <s v="UCT"/>
    <n v="0.86"/>
    <n v="0.86"/>
    <n v="0.86"/>
  </r>
  <r>
    <s v="None"/>
    <x v="39"/>
    <x v="77"/>
    <s v="UCT"/>
    <n v="0.86"/>
    <n v="0.86"/>
    <n v="0.86"/>
  </r>
  <r>
    <s v="None"/>
    <x v="39"/>
    <x v="78"/>
    <s v="UCT"/>
    <n v="1"/>
    <n v="1"/>
    <n v="1"/>
  </r>
  <r>
    <s v="None"/>
    <x v="39"/>
    <x v="79"/>
    <s v="UCT"/>
    <n v="0.47499999999999998"/>
    <n v="0.47499999999999998"/>
    <n v="0.47499999999999998"/>
  </r>
  <r>
    <s v="None"/>
    <x v="39"/>
    <x v="80"/>
    <s v="UCT"/>
    <n v="0.86"/>
    <n v="0.86"/>
    <n v="0.86"/>
  </r>
  <r>
    <s v="None"/>
    <x v="39"/>
    <x v="81"/>
    <s v="UCT"/>
    <n v="0.86"/>
    <n v="0.86"/>
    <n v="0.86"/>
  </r>
  <r>
    <s v="None"/>
    <x v="39"/>
    <x v="82"/>
    <s v="UCT"/>
    <n v="0.86"/>
    <n v="0.86"/>
    <n v="0.86"/>
  </r>
  <r>
    <s v="None"/>
    <x v="39"/>
    <x v="83"/>
    <s v="UCT"/>
    <n v="0.86"/>
    <n v="0.86"/>
    <n v="0.86"/>
  </r>
  <r>
    <s v="None"/>
    <x v="39"/>
    <x v="84"/>
    <s v="UCT"/>
    <n v="1.04"/>
    <n v="1.04"/>
    <n v="1.04"/>
  </r>
  <r>
    <s v="None"/>
    <x v="39"/>
    <x v="85"/>
    <s v="UCT"/>
    <n v="1.04"/>
    <n v="1.04"/>
    <n v="1.04"/>
  </r>
  <r>
    <s v="None"/>
    <x v="39"/>
    <x v="86"/>
    <s v="UCT"/>
    <n v="0.86"/>
    <n v="0.86"/>
    <n v="0.86"/>
  </r>
  <r>
    <s v="None"/>
    <x v="39"/>
    <x v="87"/>
    <s v="UCT"/>
    <n v="0.88"/>
    <n v="0.88"/>
    <n v="0.88"/>
  </r>
  <r>
    <s v="None"/>
    <x v="39"/>
    <x v="88"/>
    <s v="UCT"/>
    <n v="0.86"/>
    <n v="0.86"/>
    <n v="0.86"/>
  </r>
  <r>
    <s v="None"/>
    <x v="39"/>
    <x v="89"/>
    <s v="UCT"/>
    <n v="0.88"/>
    <n v="0.88"/>
    <n v="0.88"/>
  </r>
  <r>
    <s v="None"/>
    <x v="39"/>
    <x v="90"/>
    <s v="UCT"/>
    <n v="0.86"/>
    <n v="0.86"/>
    <n v="0.86"/>
  </r>
  <r>
    <s v="None"/>
    <x v="39"/>
    <x v="91"/>
    <s v="UCT"/>
    <n v="0.88"/>
    <n v="0.88"/>
    <n v="0.88"/>
  </r>
  <r>
    <s v="None"/>
    <x v="39"/>
    <x v="92"/>
    <s v="UCT"/>
    <n v="1"/>
    <n v="1"/>
    <n v="1"/>
  </r>
  <r>
    <s v="None"/>
    <x v="39"/>
    <x v="93"/>
    <s v="UCT"/>
    <n v="1"/>
    <n v="1"/>
    <n v="1"/>
  </r>
  <r>
    <s v="None"/>
    <x v="39"/>
    <x v="94"/>
    <s v="UCT"/>
    <n v="0.75"/>
    <n v="0.75"/>
    <n v="0.75"/>
  </r>
  <r>
    <s v="None"/>
    <x v="39"/>
    <x v="95"/>
    <s v="UCT"/>
    <n v="0.55000000000000004"/>
    <n v="0.55000000000000004"/>
    <n v="0.55000000000000004"/>
  </r>
  <r>
    <s v="None"/>
    <x v="39"/>
    <x v="96"/>
    <s v="UCT"/>
    <n v="0.75"/>
    <n v="0.75"/>
    <n v="0.75"/>
  </r>
  <r>
    <s v="None"/>
    <x v="39"/>
    <x v="97"/>
    <s v="UCT"/>
    <n v="0.88"/>
    <n v="0.88"/>
    <n v="0.88"/>
  </r>
  <r>
    <s v="None"/>
    <x v="39"/>
    <x v="98"/>
    <s v="UCT"/>
    <n v="0.88"/>
    <n v="0.88"/>
    <n v="0.88"/>
  </r>
  <r>
    <s v="None"/>
    <x v="39"/>
    <x v="99"/>
    <s v="UCT"/>
    <n v="0.88"/>
    <n v="0.88"/>
    <n v="0.88"/>
  </r>
  <r>
    <s v="None"/>
    <x v="39"/>
    <x v="100"/>
    <s v="UCT"/>
    <n v="0.86"/>
    <n v="0.86"/>
    <n v="0.86"/>
  </r>
  <r>
    <s v="None"/>
    <x v="39"/>
    <x v="101"/>
    <s v="UCT"/>
    <n v="0.88"/>
    <n v="0.88"/>
    <n v="0.88"/>
  </r>
  <r>
    <s v="None"/>
    <x v="39"/>
    <x v="102"/>
    <s v="UCT"/>
    <n v="0.86"/>
    <n v="0.86"/>
    <n v="0.86"/>
  </r>
  <r>
    <s v="None"/>
    <x v="39"/>
    <x v="103"/>
    <s v="UCT"/>
    <n v="0.88"/>
    <n v="0.88"/>
    <n v="0.88"/>
  </r>
  <r>
    <s v="None"/>
    <x v="39"/>
    <x v="104"/>
    <s v="UCT"/>
    <n v="0.56000000000000005"/>
    <n v="0.56000000000000005"/>
    <n v="0.56000000000000005"/>
  </r>
  <r>
    <s v="None"/>
    <x v="39"/>
    <x v="105"/>
    <s v="UCT"/>
    <n v="0.86"/>
    <n v="0.86"/>
    <n v="0.86"/>
  </r>
  <r>
    <s v="None"/>
    <x v="39"/>
    <x v="106"/>
    <s v="UCT"/>
    <n v="0.9"/>
    <n v="0.9"/>
    <n v="0.9"/>
  </r>
  <r>
    <s v="None"/>
    <x v="39"/>
    <x v="107"/>
    <s v="UCT"/>
    <n v="0.86"/>
    <n v="0.86"/>
    <n v="0.86"/>
  </r>
  <r>
    <s v="None"/>
    <x v="39"/>
    <x v="108"/>
    <s v="UCT"/>
    <n v="1"/>
    <n v="1"/>
    <n v="1"/>
  </r>
  <r>
    <s v="None"/>
    <x v="39"/>
    <x v="109"/>
    <s v="UCT"/>
    <n v="1"/>
    <n v="1"/>
    <n v="1"/>
  </r>
  <r>
    <s v="None"/>
    <x v="39"/>
    <x v="110"/>
    <s v="UCT"/>
    <n v="0.76"/>
    <n v="0.76"/>
    <n v="0.76"/>
  </r>
  <r>
    <s v="None"/>
    <x v="39"/>
    <x v="111"/>
    <s v="UCT"/>
    <n v="0.88"/>
    <n v="0.88"/>
    <n v="0.88"/>
  </r>
  <r>
    <s v="None"/>
    <x v="39"/>
    <x v="112"/>
    <s v="UCT"/>
    <n v="0.86"/>
    <n v="0.86"/>
    <n v="0.86"/>
  </r>
  <r>
    <s v="None"/>
    <x v="39"/>
    <x v="113"/>
    <s v="UCT"/>
    <n v="0.88"/>
    <n v="0.88"/>
    <n v="0.88"/>
  </r>
  <r>
    <s v="None"/>
    <x v="39"/>
    <x v="114"/>
    <s v="UCT"/>
    <n v="1"/>
    <n v="1"/>
    <n v="1"/>
  </r>
  <r>
    <s v="None"/>
    <x v="39"/>
    <x v="115"/>
    <s v="UCT"/>
    <n v="0.86"/>
    <n v="0.86"/>
    <n v="0.86"/>
  </r>
  <r>
    <s v="None"/>
    <x v="39"/>
    <x v="116"/>
    <s v="UCT"/>
    <n v="0.88"/>
    <n v="0.88"/>
    <n v="0.88"/>
  </r>
  <r>
    <s v="None"/>
    <x v="39"/>
    <x v="117"/>
    <s v="UCT"/>
    <n v="0.88"/>
    <n v="0.88"/>
    <n v="0.88"/>
  </r>
  <r>
    <s v="None"/>
    <x v="39"/>
    <x v="118"/>
    <s v="UCT"/>
    <n v="0.86"/>
    <n v="0.86"/>
    <n v="0.86"/>
  </r>
  <r>
    <s v="None"/>
    <x v="39"/>
    <x v="119"/>
    <s v="UCT"/>
    <n v="0.86"/>
    <n v="0.86"/>
    <n v="0.86"/>
  </r>
  <r>
    <s v="None"/>
    <x v="39"/>
    <x v="120"/>
    <s v="UCT"/>
    <n v="0.86"/>
    <n v="0.86"/>
    <n v="0.86"/>
  </r>
  <r>
    <s v="None"/>
    <x v="39"/>
    <x v="121"/>
    <s v="UCT"/>
    <n v="0.86"/>
    <n v="0.86"/>
    <n v="0.86"/>
  </r>
  <r>
    <s v="None"/>
    <x v="39"/>
    <x v="122"/>
    <s v="UCT"/>
    <n v="0.88"/>
    <n v="0.88"/>
    <n v="0.88"/>
  </r>
  <r>
    <s v="None"/>
    <x v="39"/>
    <x v="123"/>
    <s v="UCT"/>
    <n v="1.04"/>
    <n v="1.04"/>
    <n v="1.04"/>
  </r>
  <r>
    <s v="None"/>
    <x v="39"/>
    <x v="124"/>
    <s v="UCT"/>
    <n v="1.04"/>
    <n v="1.04"/>
    <n v="1.04"/>
  </r>
  <r>
    <s v="None"/>
    <x v="39"/>
    <x v="125"/>
    <s v="UCT"/>
    <n v="1.04"/>
    <n v="1.04"/>
    <n v="1.04"/>
  </r>
  <r>
    <s v="None"/>
    <x v="39"/>
    <x v="126"/>
    <s v="UCT"/>
    <n v="1.04"/>
    <n v="1.04"/>
    <n v="1.04"/>
  </r>
  <r>
    <s v="None"/>
    <x v="39"/>
    <x v="127"/>
    <s v="UCT"/>
    <n v="0.86"/>
    <n v="0.86"/>
    <n v="0.86"/>
  </r>
  <r>
    <s v="None"/>
    <x v="39"/>
    <x v="128"/>
    <s v="UCT"/>
    <n v="0.85"/>
    <n v="0.85"/>
    <n v="0.85"/>
  </r>
  <r>
    <s v="None"/>
    <x v="39"/>
    <x v="129"/>
    <s v="UCT"/>
    <n v="0.86"/>
    <n v="0.86"/>
    <n v="0.86"/>
  </r>
  <r>
    <s v="None"/>
    <x v="39"/>
    <x v="130"/>
    <s v="UCT"/>
    <n v="1"/>
    <n v="1"/>
    <n v="1"/>
  </r>
  <r>
    <s v="None"/>
    <x v="39"/>
    <x v="131"/>
    <s v="UCT"/>
    <n v="0.86"/>
    <n v="0.86"/>
    <n v="0.86"/>
  </r>
  <r>
    <s v="None"/>
    <x v="39"/>
    <x v="132"/>
    <s v="UCT"/>
    <n v="1"/>
    <n v="1"/>
    <n v="1"/>
  </r>
  <r>
    <s v="None"/>
    <x v="39"/>
    <x v="133"/>
    <s v="UCT"/>
    <n v="1"/>
    <n v="1"/>
    <n v="1"/>
  </r>
  <r>
    <s v="None"/>
    <x v="39"/>
    <x v="134"/>
    <s v="UCT"/>
    <n v="0.84"/>
    <n v="0.84"/>
    <n v="0.84"/>
  </r>
  <r>
    <s v="None"/>
    <x v="39"/>
    <x v="135"/>
    <s v="UCT"/>
    <n v="0.84"/>
    <n v="0.84"/>
    <n v="0.84"/>
  </r>
  <r>
    <s v="None"/>
    <x v="39"/>
    <x v="136"/>
    <s v="UCT"/>
    <n v="1"/>
    <n v="1"/>
    <n v="1"/>
  </r>
  <r>
    <s v="None"/>
    <x v="39"/>
    <x v="137"/>
    <s v="UCT"/>
    <n v="1.04"/>
    <n v="1.04"/>
    <n v="1.04"/>
  </r>
  <r>
    <s v="None"/>
    <x v="39"/>
    <x v="138"/>
    <s v="UCT"/>
    <n v="1.04"/>
    <n v="1.04"/>
    <n v="1.04"/>
  </r>
  <r>
    <s v="None"/>
    <x v="39"/>
    <x v="139"/>
    <s v="UCT"/>
    <n v="0.86"/>
    <n v="0.86"/>
    <n v="0.86"/>
  </r>
  <r>
    <s v="None"/>
    <x v="39"/>
    <x v="140"/>
    <s v="UCT"/>
    <n v="0.88"/>
    <n v="0.88"/>
    <n v="0.88"/>
  </r>
  <r>
    <s v="None"/>
    <x v="39"/>
    <x v="141"/>
    <s v="UCT"/>
    <n v="0.86"/>
    <n v="0.86"/>
    <n v="0.86"/>
  </r>
  <r>
    <s v="None"/>
    <x v="39"/>
    <x v="142"/>
    <s v="UCT"/>
    <n v="0.88"/>
    <n v="0.88"/>
    <n v="0.88"/>
  </r>
  <r>
    <s v="None"/>
    <x v="39"/>
    <x v="143"/>
    <s v="UCT"/>
    <n v="0.86"/>
    <n v="0.86"/>
    <n v="0.86"/>
  </r>
  <r>
    <s v="None"/>
    <x v="39"/>
    <x v="144"/>
    <s v="UCT"/>
    <n v="0.88"/>
    <n v="0.88"/>
    <n v="0.88"/>
  </r>
  <r>
    <s v="None"/>
    <x v="39"/>
    <x v="145"/>
    <s v="UCT"/>
    <n v="0.86"/>
    <n v="0.86"/>
    <n v="0.86"/>
  </r>
  <r>
    <s v="None"/>
    <x v="39"/>
    <x v="146"/>
    <s v="UCT"/>
    <n v="0.88"/>
    <n v="0.88"/>
    <n v="0.88"/>
  </r>
  <r>
    <s v="None"/>
    <x v="39"/>
    <x v="147"/>
    <s v="UCT"/>
    <n v="0.86"/>
    <n v="0.86"/>
    <n v="0.86"/>
  </r>
  <r>
    <s v="None"/>
    <x v="39"/>
    <x v="148"/>
    <s v="UCT"/>
    <n v="0.88"/>
    <n v="0.88"/>
    <n v="0.88"/>
  </r>
  <r>
    <s v="None"/>
    <x v="39"/>
    <x v="149"/>
    <s v="UCT"/>
    <n v="0.88"/>
    <n v="0.88"/>
    <n v="0.88"/>
  </r>
  <r>
    <s v="None"/>
    <x v="39"/>
    <x v="150"/>
    <s v="UCT"/>
    <n v="0.86"/>
    <n v="0.86"/>
    <n v="0.86"/>
  </r>
  <r>
    <s v="None"/>
    <x v="39"/>
    <x v="151"/>
    <s v="UCT"/>
    <n v="0.88"/>
    <n v="0.88"/>
    <n v="0.88"/>
  </r>
  <r>
    <s v="None"/>
    <x v="39"/>
    <x v="152"/>
    <s v="UCT"/>
    <n v="0.86"/>
    <n v="0.86"/>
    <n v="0.86"/>
  </r>
  <r>
    <s v="None"/>
    <x v="39"/>
    <x v="153"/>
    <s v="UCT"/>
    <n v="0.88"/>
    <n v="0.88"/>
    <n v="0.88"/>
  </r>
  <r>
    <s v="None"/>
    <x v="39"/>
    <x v="154"/>
    <s v="UCT"/>
    <n v="0.86"/>
    <n v="0.86"/>
    <n v="0.86"/>
  </r>
  <r>
    <s v="None"/>
    <x v="39"/>
    <x v="155"/>
    <s v="UCT"/>
    <n v="0.88"/>
    <n v="0.88"/>
    <n v="0.88"/>
  </r>
  <r>
    <s v="None"/>
    <x v="39"/>
    <x v="156"/>
    <s v="UCT"/>
    <n v="0.86"/>
    <n v="0.86"/>
    <n v="0.86"/>
  </r>
  <r>
    <s v="None"/>
    <x v="39"/>
    <x v="157"/>
    <s v="UCT"/>
    <n v="0.88"/>
    <n v="0.88"/>
    <n v="0.88"/>
  </r>
  <r>
    <s v="None"/>
    <x v="39"/>
    <x v="158"/>
    <s v="UCT"/>
    <n v="0.86"/>
    <n v="0.86"/>
    <n v="0.86"/>
  </r>
  <r>
    <s v="None"/>
    <x v="39"/>
    <x v="159"/>
    <s v="UCT"/>
    <n v="0.88"/>
    <n v="0.88"/>
    <n v="0.88"/>
  </r>
  <r>
    <s v="None"/>
    <x v="39"/>
    <x v="160"/>
    <s v="UCT"/>
    <n v="0.86"/>
    <n v="0.86"/>
    <n v="0.86"/>
  </r>
  <r>
    <s v="None"/>
    <x v="39"/>
    <x v="161"/>
    <s v="UCT"/>
    <n v="0.88"/>
    <n v="0.88"/>
    <n v="0.88"/>
  </r>
  <r>
    <s v="None"/>
    <x v="39"/>
    <x v="162"/>
    <s v="UCT"/>
    <n v="0.86"/>
    <n v="0.86"/>
    <n v="0.86"/>
  </r>
  <r>
    <s v="None"/>
    <x v="39"/>
    <x v="163"/>
    <s v="UCT"/>
    <n v="0.88"/>
    <n v="0.88"/>
    <n v="0.88"/>
  </r>
  <r>
    <s v="None"/>
    <x v="39"/>
    <x v="164"/>
    <s v="UCT"/>
    <n v="0.86"/>
    <n v="0.86"/>
    <n v="0.86"/>
  </r>
  <r>
    <s v="None"/>
    <x v="39"/>
    <x v="165"/>
    <s v="UCT"/>
    <n v="1.04"/>
    <n v="1.04"/>
    <n v="1.04"/>
  </r>
  <r>
    <s v="None"/>
    <x v="39"/>
    <x v="166"/>
    <s v="UCT"/>
    <n v="1.04"/>
    <n v="1.04"/>
    <n v="1.04"/>
  </r>
  <r>
    <s v="None"/>
    <x v="39"/>
    <x v="167"/>
    <s v="UCT"/>
    <n v="1.04"/>
    <n v="1.04"/>
    <n v="1.04"/>
  </r>
  <r>
    <s v="None"/>
    <x v="39"/>
    <x v="168"/>
    <s v="UCT"/>
    <n v="1.04"/>
    <n v="1.04"/>
    <n v="1.04"/>
  </r>
  <r>
    <s v="None"/>
    <x v="39"/>
    <x v="169"/>
    <s v="UCT"/>
    <n v="1.04"/>
    <n v="1.04"/>
    <n v="1.04"/>
  </r>
  <r>
    <s v="None"/>
    <x v="39"/>
    <x v="170"/>
    <s v="UCT"/>
    <n v="1.04"/>
    <n v="1.04"/>
    <n v="1.04"/>
  </r>
  <r>
    <s v="None"/>
    <x v="39"/>
    <x v="171"/>
    <s v="UCT"/>
    <n v="0.86"/>
    <n v="0.86"/>
    <n v="0.86"/>
  </r>
  <r>
    <s v="None"/>
    <x v="39"/>
    <x v="172"/>
    <s v="UCT"/>
    <n v="0.9"/>
    <n v="0.9"/>
    <n v="0.9"/>
  </r>
  <r>
    <s v="None"/>
    <x v="39"/>
    <x v="173"/>
    <s v="UCT"/>
    <n v="0.9"/>
    <n v="0.9"/>
    <n v="0.9"/>
  </r>
  <r>
    <s v="None"/>
    <x v="39"/>
    <x v="174"/>
    <s v="UCT"/>
    <n v="0.86"/>
    <n v="0.86"/>
    <n v="0.86"/>
  </r>
  <r>
    <s v="None"/>
    <x v="39"/>
    <x v="175"/>
    <s v="UCT"/>
    <n v="0.88"/>
    <n v="0.88"/>
    <n v="0.88"/>
  </r>
  <r>
    <s v="None"/>
    <x v="39"/>
    <x v="176"/>
    <s v="UCT"/>
    <n v="0.86"/>
    <n v="0.86"/>
    <n v="0.86"/>
  </r>
  <r>
    <s v="None"/>
    <x v="39"/>
    <x v="177"/>
    <s v="UCT"/>
    <n v="0.5"/>
    <n v="0.5"/>
    <n v="0.5"/>
  </r>
  <r>
    <s v="None"/>
    <x v="39"/>
    <x v="178"/>
    <s v="UCT"/>
    <n v="0.5"/>
    <n v="0.5"/>
    <n v="0.5"/>
  </r>
  <r>
    <s v="None"/>
    <x v="39"/>
    <x v="179"/>
    <s v="UCT"/>
    <n v="1"/>
    <n v="1"/>
    <n v="1"/>
  </r>
  <r>
    <s v="None"/>
    <x v="39"/>
    <x v="180"/>
    <s v="UCT"/>
    <n v="0.57999999999999996"/>
    <n v="0.57999999999999996"/>
    <n v="0.57999999999999996"/>
  </r>
  <r>
    <s v="None"/>
    <x v="39"/>
    <x v="181"/>
    <s v="UCT"/>
    <n v="0.6"/>
    <n v="0.6"/>
    <n v="0.6"/>
  </r>
  <r>
    <s v="None"/>
    <x v="39"/>
    <x v="182"/>
    <s v="UCT"/>
    <n v="0.86"/>
    <n v="0.86"/>
    <n v="0.86"/>
  </r>
  <r>
    <s v="None"/>
    <x v="39"/>
    <x v="183"/>
    <s v="UCT"/>
    <n v="0.88"/>
    <n v="0.88"/>
    <n v="0.88"/>
  </r>
  <r>
    <s v="None"/>
    <x v="39"/>
    <x v="184"/>
    <s v="UCT"/>
    <n v="0.86"/>
    <n v="0.86"/>
    <n v="0.86"/>
  </r>
  <r>
    <s v="None"/>
    <x v="39"/>
    <x v="185"/>
    <s v="UCT"/>
    <n v="0.88"/>
    <n v="0.88"/>
    <n v="0.88"/>
  </r>
  <r>
    <s v="None"/>
    <x v="39"/>
    <x v="186"/>
    <s v="UCT"/>
    <n v="0.86"/>
    <n v="0.86"/>
    <n v="0.86"/>
  </r>
  <r>
    <s v="None"/>
    <x v="39"/>
    <x v="187"/>
    <s v="UCT"/>
    <n v="1.1399999999999999"/>
    <n v="1.1399999999999999"/>
    <n v="1.1399999999999999"/>
  </r>
  <r>
    <s v="None"/>
    <x v="39"/>
    <x v="188"/>
    <s v="UCT"/>
    <n v="0.9"/>
    <n v="0.9"/>
    <n v="0.9"/>
  </r>
  <r>
    <s v="None"/>
    <x v="39"/>
    <x v="189"/>
    <s v="UCT"/>
    <n v="0.9"/>
    <n v="0.9"/>
    <n v="0.9"/>
  </r>
  <r>
    <s v="None"/>
    <x v="39"/>
    <x v="190"/>
    <s v="UCT"/>
    <n v="0.86"/>
    <n v="0.86"/>
    <n v="0.86"/>
  </r>
  <r>
    <s v="None"/>
    <x v="39"/>
    <x v="191"/>
    <s v="UCT"/>
    <n v="0.86"/>
    <n v="0.86"/>
    <n v="0.86"/>
  </r>
  <r>
    <s v="None"/>
    <x v="39"/>
    <x v="192"/>
    <s v="UCT"/>
    <n v="0.88"/>
    <n v="0.88"/>
    <n v="0.88"/>
  </r>
  <r>
    <s v="None"/>
    <x v="39"/>
    <x v="193"/>
    <s v="UCT"/>
    <n v="0.86"/>
    <n v="0.86"/>
    <n v="0.86"/>
  </r>
  <r>
    <s v="None"/>
    <x v="39"/>
    <x v="194"/>
    <s v="UCT"/>
    <n v="0.88"/>
    <n v="0.88"/>
    <n v="0.88"/>
  </r>
  <r>
    <s v="None"/>
    <x v="39"/>
    <x v="195"/>
    <s v="UCT"/>
    <n v="0.86"/>
    <n v="0.86"/>
    <n v="0.86"/>
  </r>
  <r>
    <s v="None"/>
    <x v="39"/>
    <x v="196"/>
    <s v="UCT"/>
    <n v="0.86"/>
    <n v="0.86"/>
    <n v="0.86"/>
  </r>
  <r>
    <s v="None"/>
    <x v="39"/>
    <x v="197"/>
    <s v="UCT"/>
    <n v="0.88"/>
    <n v="0.88"/>
    <n v="0.88"/>
  </r>
  <r>
    <s v="None"/>
    <x v="39"/>
    <x v="198"/>
    <s v="UCT"/>
    <n v="1"/>
    <n v="1"/>
    <n v="1"/>
  </r>
  <r>
    <s v="None"/>
    <x v="39"/>
    <x v="199"/>
    <s v="UCT"/>
    <n v="0.86"/>
    <n v="0.86"/>
    <n v="0.86"/>
  </r>
  <r>
    <s v="None"/>
    <x v="39"/>
    <x v="200"/>
    <s v="UCT"/>
    <n v="0.86"/>
    <n v="0.86"/>
    <n v="0.86"/>
  </r>
  <r>
    <s v="None"/>
    <x v="39"/>
    <x v="201"/>
    <s v="UCT"/>
    <n v="0.88"/>
    <n v="0.88"/>
    <n v="0.88"/>
  </r>
  <r>
    <s v="None"/>
    <x v="39"/>
    <x v="202"/>
    <s v="UCT"/>
    <n v="0.64"/>
    <n v="0.64"/>
    <n v="0.64"/>
  </r>
  <r>
    <s v="None"/>
    <x v="39"/>
    <x v="203"/>
    <s v="UCT"/>
    <n v="0.64"/>
    <n v="0.64"/>
    <n v="0.64"/>
  </r>
  <r>
    <s v="None"/>
    <x v="39"/>
    <x v="204"/>
    <s v="UCT"/>
    <n v="1.04"/>
    <n v="1.04"/>
    <n v="1.04"/>
  </r>
  <r>
    <s v="None"/>
    <x v="39"/>
    <x v="205"/>
    <s v="UCT"/>
    <n v="1.04"/>
    <n v="1.04"/>
    <n v="1.04"/>
  </r>
  <r>
    <s v="None"/>
    <x v="39"/>
    <x v="206"/>
    <s v="UCT"/>
    <n v="0.86"/>
    <n v="0.86"/>
    <n v="0.86"/>
  </r>
  <r>
    <s v="None"/>
    <x v="39"/>
    <x v="207"/>
    <s v="UCT"/>
    <n v="0.88"/>
    <n v="0.88"/>
    <n v="0.88"/>
  </r>
  <r>
    <s v="None"/>
    <x v="39"/>
    <x v="208"/>
    <s v="UCT"/>
    <n v="0.88"/>
    <n v="0.88"/>
    <n v="0.88"/>
  </r>
  <r>
    <s v="None"/>
    <x v="39"/>
    <x v="209"/>
    <s v="UCT"/>
    <n v="0.86"/>
    <n v="0.86"/>
    <n v="0.86"/>
  </r>
  <r>
    <s v="None"/>
    <x v="39"/>
    <x v="210"/>
    <s v="UCT"/>
    <n v="0.88"/>
    <n v="0.88"/>
    <n v="0.88"/>
  </r>
  <r>
    <s v="None"/>
    <x v="39"/>
    <x v="211"/>
    <s v="UCT"/>
    <n v="0.86"/>
    <n v="0.86"/>
    <n v="0.86"/>
  </r>
  <r>
    <s v="None"/>
    <x v="39"/>
    <x v="212"/>
    <s v="UCT"/>
    <n v="0.88"/>
    <n v="0.88"/>
    <n v="0.88"/>
  </r>
  <r>
    <s v="None"/>
    <x v="39"/>
    <x v="213"/>
    <s v="UCT"/>
    <n v="0.86"/>
    <n v="0.86"/>
    <n v="0.86"/>
  </r>
  <r>
    <s v="None"/>
    <x v="39"/>
    <x v="214"/>
    <s v="UCT"/>
    <n v="1"/>
    <n v="1"/>
    <n v="1"/>
  </r>
  <r>
    <s v="None"/>
    <x v="39"/>
    <x v="215"/>
    <s v="UCT"/>
    <n v="0.86"/>
    <n v="0.86"/>
    <n v="0.86"/>
  </r>
  <r>
    <s v="None"/>
    <x v="39"/>
    <x v="216"/>
    <s v="UCT"/>
    <n v="0.88"/>
    <n v="0.88"/>
    <n v="0.88"/>
  </r>
  <r>
    <s v="None"/>
    <x v="39"/>
    <x v="217"/>
    <s v="UCT"/>
    <n v="0.86"/>
    <n v="0.86"/>
    <n v="0.86"/>
  </r>
  <r>
    <s v="None"/>
    <x v="39"/>
    <x v="218"/>
    <s v="UCT"/>
    <n v="0.88"/>
    <n v="0.88"/>
    <n v="0.88"/>
  </r>
  <r>
    <s v="None"/>
    <x v="39"/>
    <x v="219"/>
    <s v="UCT"/>
    <n v="0.86"/>
    <n v="0.86"/>
    <n v="0.86"/>
  </r>
  <r>
    <s v="None"/>
    <x v="39"/>
    <x v="220"/>
    <s v="UCT"/>
    <n v="1"/>
    <n v="1"/>
    <n v="1"/>
  </r>
  <r>
    <s v="None"/>
    <x v="39"/>
    <x v="221"/>
    <s v="UCT"/>
    <n v="1"/>
    <n v="1"/>
    <n v="1"/>
  </r>
  <r>
    <s v="None"/>
    <x v="39"/>
    <x v="222"/>
    <s v="UCT"/>
    <n v="0.75"/>
    <n v="0.75"/>
    <n v="0.75"/>
  </r>
  <r>
    <s v="None"/>
    <x v="39"/>
    <x v="223"/>
    <s v="UCT"/>
    <n v="0.88"/>
    <n v="0.88"/>
    <n v="0.88"/>
  </r>
  <r>
    <s v="None"/>
    <x v="39"/>
    <x v="224"/>
    <s v="UCT"/>
    <n v="0.88"/>
    <n v="0.88"/>
    <n v="0.88"/>
  </r>
  <r>
    <s v="None"/>
    <x v="39"/>
    <x v="225"/>
    <s v="UCT"/>
    <n v="0.86"/>
    <n v="0.86"/>
    <n v="0.86"/>
  </r>
  <r>
    <s v="None"/>
    <x v="39"/>
    <x v="226"/>
    <s v="UCT"/>
    <n v="0.88"/>
    <n v="0.88"/>
    <n v="0.88"/>
  </r>
  <r>
    <s v="None"/>
    <x v="39"/>
    <x v="227"/>
    <s v="UCT"/>
    <n v="1"/>
    <n v="1"/>
    <n v="1"/>
  </r>
  <r>
    <s v="None"/>
    <x v="39"/>
    <x v="228"/>
    <s v="UCT"/>
    <n v="1"/>
    <n v="1"/>
    <n v="1"/>
  </r>
  <r>
    <s v="None"/>
    <x v="39"/>
    <x v="229"/>
    <s v="UCT"/>
    <n v="0.55000000000000004"/>
    <n v="0.55000000000000004"/>
    <n v="0.55000000000000004"/>
  </r>
  <r>
    <s v="None"/>
    <x v="39"/>
    <x v="230"/>
    <s v="UCT"/>
    <n v="0.86"/>
    <n v="0.86"/>
    <n v="0.86"/>
  </r>
  <r>
    <s v="None"/>
    <x v="39"/>
    <x v="231"/>
    <s v="UCT"/>
    <n v="0.64"/>
    <n v="0.64"/>
    <n v="0.64"/>
  </r>
  <r>
    <s v="None"/>
    <x v="39"/>
    <x v="232"/>
    <s v="UCT"/>
    <n v="0.64"/>
    <n v="0.64"/>
    <n v="0.64"/>
  </r>
  <r>
    <s v="None"/>
    <x v="39"/>
    <x v="233"/>
    <s v="UCT"/>
    <n v="0.76"/>
    <n v="0.76"/>
    <n v="0.76"/>
  </r>
  <r>
    <s v="None"/>
    <x v="39"/>
    <x v="234"/>
    <s v="UCT"/>
    <n v="0.64"/>
    <n v="0.64"/>
    <n v="0.64"/>
  </r>
  <r>
    <s v="None"/>
    <x v="39"/>
    <x v="235"/>
    <s v="UCT"/>
    <n v="0.76"/>
    <n v="0.76"/>
    <n v="0.76"/>
  </r>
  <r>
    <s v="None"/>
    <x v="39"/>
    <x v="236"/>
    <s v="UCT"/>
    <n v="1"/>
    <n v="1"/>
    <n v="1"/>
  </r>
  <r>
    <s v="None"/>
    <x v="39"/>
    <x v="237"/>
    <s v="UCT"/>
    <n v="0.86"/>
    <n v="0.86"/>
    <n v="0.86"/>
  </r>
  <r>
    <s v="None"/>
    <x v="39"/>
    <x v="238"/>
    <s v="UCT"/>
    <n v="0.86"/>
    <n v="0.86"/>
    <n v="0.86"/>
  </r>
  <r>
    <s v="None"/>
    <x v="39"/>
    <x v="239"/>
    <s v="UCT"/>
    <n v="0.86"/>
    <n v="0.86"/>
    <n v="0.86"/>
  </r>
  <r>
    <s v="None"/>
    <x v="39"/>
    <x v="240"/>
    <s v="UCT"/>
    <n v="0.86"/>
    <n v="0.86"/>
    <n v="0.86"/>
  </r>
  <r>
    <s v="None"/>
    <x v="39"/>
    <x v="241"/>
    <s v="UCT"/>
    <n v="0.86"/>
    <n v="0.86"/>
    <n v="0.86"/>
  </r>
  <r>
    <s v="None"/>
    <x v="39"/>
    <x v="242"/>
    <s v="UCT"/>
    <n v="0.86"/>
    <n v="0.86"/>
    <n v="0.86"/>
  </r>
  <r>
    <s v="None"/>
    <x v="39"/>
    <x v="243"/>
    <s v="UCT"/>
    <n v="0.86"/>
    <n v="0.86"/>
    <n v="0.86"/>
  </r>
  <r>
    <s v="None"/>
    <x v="39"/>
    <x v="244"/>
    <s v="UCT"/>
    <n v="0.88"/>
    <n v="0.88"/>
    <n v="0.88"/>
  </r>
  <r>
    <s v="None"/>
    <x v="39"/>
    <x v="245"/>
    <s v="UCT"/>
    <n v="1"/>
    <n v="1"/>
    <n v="1"/>
  </r>
  <r>
    <s v="None"/>
    <x v="39"/>
    <x v="246"/>
    <s v="UCT"/>
    <n v="1.04"/>
    <n v="1.04"/>
    <n v="1.04"/>
  </r>
  <r>
    <s v="None"/>
    <x v="39"/>
    <x v="247"/>
    <s v="UCT"/>
    <n v="1.04"/>
    <n v="1.04"/>
    <n v="1.04"/>
  </r>
  <r>
    <s v="None"/>
    <x v="39"/>
    <x v="248"/>
    <s v="UCT"/>
    <n v="0.64"/>
    <n v="0.64"/>
    <n v="0.64"/>
  </r>
  <r>
    <s v="None"/>
    <x v="39"/>
    <x v="249"/>
    <s v="UCT"/>
    <n v="0.64"/>
    <n v="0.64"/>
    <n v="0.64"/>
  </r>
  <r>
    <s v="None"/>
    <x v="39"/>
    <x v="250"/>
    <s v="UCT"/>
    <n v="0.76"/>
    <n v="0.76"/>
    <n v="0.76"/>
  </r>
  <r>
    <s v="None"/>
    <x v="39"/>
    <x v="251"/>
    <s v="UCT"/>
    <n v="0.86"/>
    <n v="0.86"/>
    <n v="0.86"/>
  </r>
  <r>
    <s v="None"/>
    <x v="39"/>
    <x v="252"/>
    <s v="UCT"/>
    <n v="0.88"/>
    <n v="0.88"/>
    <n v="0.88"/>
  </r>
  <r>
    <s v="None"/>
    <x v="39"/>
    <x v="253"/>
    <s v="UCT"/>
    <n v="0.86"/>
    <n v="0.86"/>
    <n v="0.86"/>
  </r>
  <r>
    <s v="None"/>
    <x v="39"/>
    <x v="254"/>
    <s v="UCT"/>
    <n v="0.88"/>
    <n v="0.88"/>
    <n v="0.88"/>
  </r>
  <r>
    <s v="None"/>
    <x v="39"/>
    <x v="255"/>
    <s v="UCT"/>
    <n v="0.86"/>
    <n v="0.86"/>
    <n v="0.86"/>
  </r>
  <r>
    <s v="None"/>
    <x v="39"/>
    <x v="256"/>
    <s v="UCT"/>
    <n v="0.88"/>
    <n v="0.88"/>
    <n v="0.88"/>
  </r>
  <r>
    <s v="None"/>
    <x v="39"/>
    <x v="257"/>
    <s v="UCT"/>
    <n v="1"/>
    <n v="1"/>
    <n v="1"/>
  </r>
  <r>
    <s v="None"/>
    <x v="39"/>
    <x v="258"/>
    <s v="UCT"/>
    <n v="0.86"/>
    <n v="0.86"/>
    <n v="0.86"/>
  </r>
  <r>
    <s v="None"/>
    <x v="39"/>
    <x v="259"/>
    <s v="UCT"/>
    <n v="0.88"/>
    <n v="0.88"/>
    <n v="0.88"/>
  </r>
  <r>
    <s v="None"/>
    <x v="39"/>
    <x v="260"/>
    <s v="UCT"/>
    <n v="0.86"/>
    <n v="0.86"/>
    <n v="0.86"/>
  </r>
  <r>
    <s v="None"/>
    <x v="39"/>
    <x v="261"/>
    <s v="UCT"/>
    <n v="0.76"/>
    <n v="0.76"/>
    <n v="0.76"/>
  </r>
  <r>
    <s v="None"/>
    <x v="39"/>
    <x v="262"/>
    <s v="UCT"/>
    <n v="0.86"/>
    <n v="0.86"/>
    <n v="0.86"/>
  </r>
  <r>
    <s v="None"/>
    <x v="39"/>
    <x v="263"/>
    <s v="UCT"/>
    <n v="0.86"/>
    <n v="0.86"/>
    <n v="0.86"/>
  </r>
  <r>
    <s v="None"/>
    <x v="39"/>
    <x v="264"/>
    <s v="UCT"/>
    <n v="0.86"/>
    <n v="0.86"/>
    <n v="0.86"/>
  </r>
  <r>
    <s v="None"/>
    <x v="39"/>
    <x v="265"/>
    <s v="UCT"/>
    <n v="0.88"/>
    <n v="0.88"/>
    <n v="0.88"/>
  </r>
  <r>
    <s v="None"/>
    <x v="39"/>
    <x v="266"/>
    <s v="UCT"/>
    <n v="0.86"/>
    <n v="0.86"/>
    <n v="0.86"/>
  </r>
  <r>
    <s v="None"/>
    <x v="39"/>
    <x v="267"/>
    <s v="UCT"/>
    <n v="0.86"/>
    <n v="0.86"/>
    <n v="0.86"/>
  </r>
  <r>
    <s v="None"/>
    <x v="39"/>
    <x v="268"/>
    <s v="UCT"/>
    <n v="0.86"/>
    <n v="0.86"/>
    <n v="0.86"/>
  </r>
  <r>
    <s v="None"/>
    <x v="39"/>
    <x v="269"/>
    <s v="UCT"/>
    <n v="0.86"/>
    <n v="0.86"/>
    <n v="0.86"/>
  </r>
  <r>
    <s v="None"/>
    <x v="39"/>
    <x v="270"/>
    <s v="UCT"/>
    <n v="0.86"/>
    <n v="0.86"/>
    <n v="0.86"/>
  </r>
  <r>
    <s v="None"/>
    <x v="39"/>
    <x v="271"/>
    <s v="UCT"/>
    <n v="0.86"/>
    <n v="0.86"/>
    <n v="0.86"/>
  </r>
  <r>
    <s v="None"/>
    <x v="39"/>
    <x v="272"/>
    <s v="UCT"/>
    <n v="0.86"/>
    <n v="0.86"/>
    <n v="0.86"/>
  </r>
  <r>
    <s v="None"/>
    <x v="39"/>
    <x v="273"/>
    <s v="UCT"/>
    <n v="0.86"/>
    <n v="0.86"/>
    <n v="0.86"/>
  </r>
  <r>
    <s v="None"/>
    <x v="39"/>
    <x v="274"/>
    <s v="UCT"/>
    <n v="0.86"/>
    <n v="0.86"/>
    <n v="0.86"/>
  </r>
  <r>
    <s v="None"/>
    <x v="39"/>
    <x v="275"/>
    <s v="UCT"/>
    <n v="0.86"/>
    <n v="0.86"/>
    <n v="0.86"/>
  </r>
  <r>
    <s v="None"/>
    <x v="39"/>
    <x v="276"/>
    <s v="UCT"/>
    <n v="0.86"/>
    <n v="0.86"/>
    <n v="0.86"/>
  </r>
  <r>
    <s v="None"/>
    <x v="39"/>
    <x v="277"/>
    <s v="UCT"/>
    <n v="0.88"/>
    <n v="0.88"/>
    <n v="0.88"/>
  </r>
  <r>
    <s v="None"/>
    <x v="39"/>
    <x v="278"/>
    <s v="UCT"/>
    <n v="0.86"/>
    <n v="0.86"/>
    <n v="0.86"/>
  </r>
  <r>
    <s v="None"/>
    <x v="39"/>
    <x v="279"/>
    <s v="UCT"/>
    <n v="0.88"/>
    <n v="0.88"/>
    <n v="0.88"/>
  </r>
  <r>
    <s v="None"/>
    <x v="39"/>
    <x v="280"/>
    <s v="UCT"/>
    <n v="0.86"/>
    <n v="0.86"/>
    <n v="0.86"/>
  </r>
  <r>
    <s v="None"/>
    <x v="39"/>
    <x v="281"/>
    <s v="UCT"/>
    <n v="0.88"/>
    <n v="0.88"/>
    <n v="0.88"/>
  </r>
  <r>
    <s v="None"/>
    <x v="39"/>
    <x v="282"/>
    <s v="UCT"/>
    <n v="0.86"/>
    <n v="0.86"/>
    <n v="0.86"/>
  </r>
  <r>
    <s v="None"/>
    <x v="39"/>
    <x v="283"/>
    <s v="UCT"/>
    <n v="0.88"/>
    <n v="0.88"/>
    <n v="0.88"/>
  </r>
  <r>
    <s v="None"/>
    <x v="39"/>
    <x v="284"/>
    <s v="UCT"/>
    <n v="0.86"/>
    <n v="0.86"/>
    <n v="0.86"/>
  </r>
  <r>
    <s v="None"/>
    <x v="39"/>
    <x v="285"/>
    <s v="UCT"/>
    <n v="0.86"/>
    <n v="0.86"/>
    <n v="0.86"/>
  </r>
  <r>
    <s v="None"/>
    <x v="39"/>
    <x v="286"/>
    <s v="UCT"/>
    <n v="1.06"/>
    <n v="1.06"/>
    <n v="1.06"/>
  </r>
  <r>
    <s v="None"/>
    <x v="39"/>
    <x v="287"/>
    <s v="UCT"/>
    <n v="1.06"/>
    <n v="1.06"/>
    <n v="1.06"/>
  </r>
  <r>
    <s v="None"/>
    <x v="39"/>
    <x v="288"/>
    <s v="UCT"/>
    <n v="1.06"/>
    <n v="1.06"/>
    <n v="1.06"/>
  </r>
  <r>
    <s v="None"/>
    <x v="39"/>
    <x v="289"/>
    <s v="UCT"/>
    <n v="0.39"/>
    <n v="0.39"/>
    <n v="0.39"/>
  </r>
  <r>
    <s v="None"/>
    <x v="39"/>
    <x v="290"/>
    <s v="UCT"/>
    <n v="0.76"/>
    <n v="0.76"/>
    <n v="0.76"/>
  </r>
  <r>
    <s v="None"/>
    <x v="39"/>
    <x v="291"/>
    <s v="UCT"/>
    <n v="1"/>
    <n v="1"/>
    <n v="1"/>
  </r>
  <r>
    <s v="None"/>
    <x v="39"/>
    <x v="292"/>
    <s v="UCT"/>
    <n v="0.64"/>
    <n v="0.64"/>
    <n v="0.64"/>
  </r>
  <r>
    <s v="None"/>
    <x v="39"/>
    <x v="293"/>
    <s v="UCT"/>
    <n v="0.64"/>
    <n v="0.64"/>
    <n v="0.64"/>
  </r>
  <r>
    <s v="None"/>
    <x v="39"/>
    <x v="294"/>
    <s v="UCT"/>
    <n v="0.88"/>
    <n v="0.88"/>
    <n v="0.88"/>
  </r>
  <r>
    <s v="None"/>
    <x v="29"/>
    <x v="295"/>
    <s v="TRC"/>
    <n v="3554.0376948728708"/>
    <n v="3773.8620164950134"/>
    <n v="4008.7201410857383"/>
  </r>
  <r>
    <s v="None"/>
    <x v="29"/>
    <x v="82"/>
    <s v="TRC"/>
    <n v="495.33389826162886"/>
    <n v="525.25950467260839"/>
    <n v="556.35348148997434"/>
  </r>
  <r>
    <s v="None"/>
    <x v="29"/>
    <x v="296"/>
    <s v="TRC"/>
    <n v="506.85329124445747"/>
    <n v="537.47484199057601"/>
    <n v="569.29193454788083"/>
  </r>
  <r>
    <s v="None"/>
    <x v="29"/>
    <x v="297"/>
    <s v="TRC"/>
    <n v="186.28616267944881"/>
    <n v="200.67972000054328"/>
    <n v="215.42421963707383"/>
  </r>
  <r>
    <s v="None"/>
    <x v="29"/>
    <x v="298"/>
    <s v="TRC"/>
    <n v="190.61839902083136"/>
    <n v="205.34669023311403"/>
    <n v="220.43408521002905"/>
  </r>
  <r>
    <s v="None"/>
    <x v="29"/>
    <x v="83"/>
    <s v="TRC"/>
    <n v="1502.6464246841556"/>
    <n v="1595.5881037835804"/>
    <n v="1694.8860717633215"/>
  </r>
  <r>
    <s v="None"/>
    <x v="29"/>
    <x v="299"/>
    <s v="TRC"/>
    <n v="1537.5916903744846"/>
    <n v="1632.6948038715711"/>
    <n v="1734.3020269206079"/>
  </r>
  <r>
    <s v="None"/>
    <x v="29"/>
    <x v="84"/>
    <s v="TRC"/>
    <n v="68.024907959080124"/>
    <n v="74.513406883619737"/>
    <n v="79.150587289544035"/>
  </r>
  <r>
    <s v="None"/>
    <x v="29"/>
    <x v="85"/>
    <s v="TRC"/>
    <n v="70.173062947261599"/>
    <n v="74.513406883619737"/>
    <n v="79.150587289544035"/>
  </r>
  <r>
    <s v="None"/>
    <x v="29"/>
    <x v="86"/>
    <s v="TRC"/>
    <n v="825.89439225818126"/>
    <n v="874.21350757699099"/>
    <n v="925.84617506719496"/>
  </r>
  <r>
    <s v="None"/>
    <x v="29"/>
    <x v="87"/>
    <s v="TRC"/>
    <n v="845.10123858976692"/>
    <n v="894.54405426482788"/>
    <n v="947.37748146410649"/>
  </r>
  <r>
    <s v="None"/>
    <x v="29"/>
    <x v="88"/>
    <s v="TRC"/>
    <n v="2710.6384211463096"/>
    <n v="2869.2248599049594"/>
    <n v="3038.6865896335553"/>
  </r>
  <r>
    <s v="None"/>
    <x v="29"/>
    <x v="89"/>
    <s v="TRC"/>
    <n v="2773.6765239636647"/>
    <n v="2935.9510194376335"/>
    <n v="3109.353719625034"/>
  </r>
  <r>
    <s v="None"/>
    <x v="29"/>
    <x v="90"/>
    <s v="TRC"/>
    <n v="49.258778877677919"/>
    <n v="52.23464740006726"/>
    <n v="55.278440326829283"/>
  </r>
  <r>
    <s v="None"/>
    <x v="29"/>
    <x v="91"/>
    <s v="TRC"/>
    <n v="50.404331874833211"/>
    <n v="53.449406641929286"/>
    <n v="56.563985450709026"/>
  </r>
  <r>
    <s v="None"/>
    <x v="29"/>
    <x v="92"/>
    <s v="TRC"/>
    <n v="429.0459081329638"/>
    <n v="468.05599157509801"/>
    <n v="506.64392886265705"/>
  </r>
  <r>
    <s v="None"/>
    <x v="29"/>
    <x v="93"/>
    <s v="TRC"/>
    <n v="429.0459081329638"/>
    <n v="468.05599157509801"/>
    <n v="506.64392886265705"/>
  </r>
  <r>
    <s v="None"/>
    <x v="29"/>
    <x v="94"/>
    <s v="TRC"/>
    <n v="319.04732477262434"/>
    <n v="348.1904131031207"/>
    <n v="377.03371874350916"/>
  </r>
  <r>
    <s v="None"/>
    <x v="29"/>
    <x v="95"/>
    <s v="TRC"/>
    <n v="266.73719408128335"/>
    <n v="284.07396569601912"/>
    <n v="302.44493450873148"/>
  </r>
  <r>
    <s v="None"/>
    <x v="29"/>
    <x v="96"/>
    <s v="TRC"/>
    <n v="172.05590984965315"/>
    <n v="187.21370535841601"/>
    <n v="202.15109743007085"/>
  </r>
  <r>
    <s v="None"/>
    <x v="29"/>
    <x v="300"/>
    <s v="TRC"/>
    <n v="155.31328617084492"/>
    <n v="164.69622115127564"/>
    <n v="174.29332227010201"/>
  </r>
  <r>
    <s v="None"/>
    <x v="29"/>
    <x v="97"/>
    <s v="TRC"/>
    <n v="158.92522305853899"/>
    <n v="168.5263658292123"/>
    <n v="178.3466553461509"/>
  </r>
  <r>
    <s v="None"/>
    <x v="29"/>
    <x v="301"/>
    <s v="TRC"/>
    <n v="310.62657234168984"/>
    <n v="329.39244230255127"/>
    <n v="348.58664454020402"/>
  </r>
  <r>
    <s v="None"/>
    <x v="29"/>
    <x v="302"/>
    <s v="TRC"/>
    <n v="317.85044611707798"/>
    <n v="337.05273165842459"/>
    <n v="356.69331069230179"/>
  </r>
  <r>
    <s v="None"/>
    <x v="29"/>
    <x v="303"/>
    <s v="TRC"/>
    <n v="2582.1889537758243"/>
    <n v="2738.1563658724826"/>
    <n v="2883.2944494292847"/>
  </r>
  <r>
    <s v="None"/>
    <x v="29"/>
    <x v="304"/>
    <s v="TRC"/>
    <n v="2642.239859677587"/>
    <n v="2801.8344208927724"/>
    <n v="2950.3478087183385"/>
  </r>
  <r>
    <s v="None"/>
    <x v="29"/>
    <x v="305"/>
    <s v="TRC"/>
    <n v="2950.9776478209096"/>
    <n v="3129.220353960869"/>
    <n v="3295.0870848975815"/>
  </r>
  <r>
    <s v="None"/>
    <x v="29"/>
    <x v="306"/>
    <s v="TRC"/>
    <n v="3019.605034979535"/>
    <n v="3201.9929203320517"/>
    <n v="3371.7170171045022"/>
  </r>
  <r>
    <s v="None"/>
    <x v="29"/>
    <x v="100"/>
    <s v="TRC"/>
    <n v="517.10588621539137"/>
    <n v="548.33972242827986"/>
    <n v="577.40489103706761"/>
  </r>
  <r>
    <s v="None"/>
    <x v="29"/>
    <x v="101"/>
    <s v="TRC"/>
    <n v="529.1316044994702"/>
    <n v="561.09180899637931"/>
    <n v="590.83291175885984"/>
  </r>
  <r>
    <s v="None"/>
    <x v="29"/>
    <x v="102"/>
    <s v="TRC"/>
    <n v="40025.332692442586"/>
    <n v="42150.194777473989"/>
    <n v="44367.952155565967"/>
  </r>
  <r>
    <s v="None"/>
    <x v="29"/>
    <x v="103"/>
    <s v="TRC"/>
    <n v="40956.154382964516"/>
    <n v="43130.431865322207"/>
    <n v="45399.764996393074"/>
  </r>
  <r>
    <s v="None"/>
    <x v="29"/>
    <x v="104"/>
    <s v="TRC"/>
    <n v="13877.056686238735"/>
    <n v="14613.760908811946"/>
    <n v="15382.672565052038"/>
  </r>
  <r>
    <s v="None"/>
    <x v="29"/>
    <x v="105"/>
    <s v="TRC"/>
    <n v="1008.0975268560763"/>
    <n v="1069.008188768245"/>
    <n v="1135.3552443387846"/>
  </r>
  <r>
    <s v="None"/>
    <x v="29"/>
    <x v="307"/>
    <s v="TRC"/>
    <n v="1031.5416553876128"/>
    <n v="1093.8688443209951"/>
    <n v="1161.7588546722443"/>
  </r>
  <r>
    <s v="None"/>
    <x v="29"/>
    <x v="106"/>
    <s v="TRC"/>
    <n v="325.34229089551201"/>
    <n v="344.99336835921673"/>
    <n v="363.28000711642585"/>
  </r>
  <r>
    <s v="None"/>
    <x v="29"/>
    <x v="107"/>
    <s v="TRC"/>
    <n v="1526.0523656092657"/>
    <n v="1620.4417488490303"/>
    <n v="1721.2864295712623"/>
  </r>
  <r>
    <s v="None"/>
    <x v="29"/>
    <x v="108"/>
    <s v="TRC"/>
    <n v="530.84214611792288"/>
    <n v="563.67579186882676"/>
    <n v="598.75493328334414"/>
  </r>
  <r>
    <s v="None"/>
    <x v="29"/>
    <x v="109"/>
    <s v="TRC"/>
    <n v="530.84214611792288"/>
    <n v="563.67579186882676"/>
    <n v="598.75493328334414"/>
  </r>
  <r>
    <s v="None"/>
    <x v="29"/>
    <x v="110"/>
    <s v="TRC"/>
    <n v="403.44003104962144"/>
    <n v="428.39360182030839"/>
    <n v="455.05374929534173"/>
  </r>
  <r>
    <s v="None"/>
    <x v="29"/>
    <x v="111"/>
    <s v="TRC"/>
    <n v="1561.541955507156"/>
    <n v="1658.126440682729"/>
    <n v="1761.3163465380358"/>
  </r>
  <r>
    <s v="None"/>
    <x v="29"/>
    <x v="112"/>
    <s v="TRC"/>
    <n v="9234.839666722055"/>
    <n v="9791.7751804543459"/>
    <n v="10387.747182780653"/>
  </r>
  <r>
    <s v="None"/>
    <x v="29"/>
    <x v="113"/>
    <s v="TRC"/>
    <n v="9449.6033799016386"/>
    <n v="10019.490882325381"/>
    <n v="10629.322698659274"/>
  </r>
  <r>
    <s v="None"/>
    <x v="29"/>
    <x v="114"/>
    <s v="TRC"/>
    <n v="83.998368127609069"/>
    <n v="89.193834770423948"/>
    <n v="94.744619793214014"/>
  </r>
  <r>
    <s v="None"/>
    <x v="29"/>
    <x v="115"/>
    <s v="TRC"/>
    <n v="503.4278927826083"/>
    <n v="531.45915661000458"/>
    <n v="560.73461249429545"/>
  </r>
  <r>
    <s v="None"/>
    <x v="29"/>
    <x v="116"/>
    <s v="TRC"/>
    <n v="515.13551819615748"/>
    <n v="543.81867188000479"/>
    <n v="573.77495231974433"/>
  </r>
  <r>
    <s v="None"/>
    <x v="29"/>
    <x v="308"/>
    <s v="TRC"/>
    <n v="1174.6650831594202"/>
    <n v="1240.0713654233441"/>
    <n v="1308.3807624866893"/>
  </r>
  <r>
    <s v="None"/>
    <x v="29"/>
    <x v="117"/>
    <s v="TRC"/>
    <n v="1201.9828757910341"/>
    <n v="1268.9102343866778"/>
    <n v="1338.8082220794031"/>
  </r>
  <r>
    <s v="None"/>
    <x v="29"/>
    <x v="309"/>
    <s v="TRC"/>
    <n v="2013.7115711304332"/>
    <n v="2125.8366264400183"/>
    <n v="2242.9384499771818"/>
  </r>
  <r>
    <s v="None"/>
    <x v="29"/>
    <x v="310"/>
    <s v="TRC"/>
    <n v="2060.5420727846299"/>
    <n v="2175.2746875200191"/>
    <n v="2295.0998092789773"/>
  </r>
  <r>
    <s v="None"/>
    <x v="29"/>
    <x v="118"/>
    <s v="TRC"/>
    <n v="2066.0066352523195"/>
    <n v="2190.6035430822308"/>
    <n v="2323.9336447046458"/>
  </r>
  <r>
    <s v="None"/>
    <x v="29"/>
    <x v="311"/>
    <s v="TRC"/>
    <n v="2114.0533011884199"/>
    <n v="2241.5478115260034"/>
    <n v="2377.9786131861488"/>
  </r>
  <r>
    <s v="None"/>
    <x v="29"/>
    <x v="119"/>
    <s v="TRC"/>
    <n v="340.83455827852958"/>
    <n v="361.38963846000837"/>
    <n v="383.38545663227535"/>
  </r>
  <r>
    <s v="None"/>
    <x v="29"/>
    <x v="312"/>
    <s v="TRC"/>
    <n v="348.76094335477455"/>
    <n v="369.79404865675269"/>
    <n v="392.30139748418878"/>
  </r>
  <r>
    <s v="None"/>
    <x v="29"/>
    <x v="120"/>
    <s v="TRC"/>
    <n v="642.09353988490784"/>
    <n v="680.8169729282148"/>
    <n v="722.25459247075582"/>
  </r>
  <r>
    <s v="None"/>
    <x v="29"/>
    <x v="313"/>
    <s v="TRC"/>
    <n v="657.02594778920798"/>
    <n v="696.64992578701049"/>
    <n v="739.05121090030809"/>
  </r>
  <r>
    <s v="None"/>
    <x v="29"/>
    <x v="121"/>
    <s v="TRC"/>
    <n v="10913.748702230931"/>
    <n v="11571.936008083705"/>
    <n v="12276.256700341422"/>
  </r>
  <r>
    <s v="None"/>
    <x v="29"/>
    <x v="122"/>
    <s v="TRC"/>
    <n v="11167.556811585142"/>
    <n v="11841.050798969376"/>
    <n v="12561.751042209828"/>
  </r>
  <r>
    <s v="None"/>
    <x v="29"/>
    <x v="123"/>
    <s v="TRC"/>
    <n v="62.593587643461113"/>
    <n v="65.916551681553742"/>
    <n v="69.384789956653535"/>
  </r>
  <r>
    <s v="None"/>
    <x v="29"/>
    <x v="124"/>
    <s v="TRC"/>
    <n v="62.593587643461113"/>
    <n v="65.916551681553742"/>
    <n v="69.384789956653535"/>
  </r>
  <r>
    <s v="None"/>
    <x v="29"/>
    <x v="125"/>
    <s v="TRC"/>
    <n v="53.165225985097528"/>
    <n v="76.316670941174252"/>
    <n v="81.514322947444356"/>
  </r>
  <r>
    <s v="None"/>
    <x v="29"/>
    <x v="126"/>
    <s v="TRC"/>
    <n v="71.637889251105989"/>
    <n v="76.316670941174252"/>
    <n v="81.514322947444356"/>
  </r>
  <r>
    <s v="None"/>
    <x v="29"/>
    <x v="127"/>
    <s v="TRC"/>
    <n v="353.75719555923212"/>
    <n v="375.09161527365791"/>
    <n v="397.92139811596348"/>
  </r>
  <r>
    <s v="None"/>
    <x v="29"/>
    <x v="314"/>
    <s v="TRC"/>
    <n v="361.98410708386541"/>
    <n v="383.81467609397555"/>
    <n v="407.17538411866042"/>
  </r>
  <r>
    <s v="None"/>
    <x v="29"/>
    <x v="128"/>
    <s v="TRC"/>
    <n v="154.32280066393992"/>
    <n v="163.64408902739126"/>
    <n v="172.31816979314266"/>
  </r>
  <r>
    <s v="None"/>
    <x v="29"/>
    <x v="129"/>
    <s v="TRC"/>
    <n v="690.11260765564691"/>
    <n v="732.79744919225823"/>
    <n v="778.40151046156836"/>
  </r>
  <r>
    <s v="None"/>
    <x v="29"/>
    <x v="315"/>
    <s v="TRC"/>
    <n v="706.16173806624352"/>
    <n v="749.83925033626406"/>
    <n v="796.50387116997672"/>
  </r>
  <r>
    <s v="None"/>
    <x v="29"/>
    <x v="130"/>
    <s v="TRC"/>
    <n v="25.857727159020378"/>
    <n v="27.457079169164274"/>
    <n v="29.165810991425776"/>
  </r>
  <r>
    <s v="None"/>
    <x v="29"/>
    <x v="316"/>
    <s v="TRC"/>
    <n v="335.80845436914854"/>
    <n v="356.57887719926413"/>
    <n v="378.76979091090641"/>
  </r>
  <r>
    <s v="None"/>
    <x v="29"/>
    <x v="317"/>
    <s v="TRC"/>
    <n v="343.61795330796588"/>
    <n v="364.87140922715389"/>
    <n v="387.57839069953212"/>
  </r>
  <r>
    <s v="None"/>
    <x v="29"/>
    <x v="131"/>
    <s v="TRC"/>
    <n v="0"/>
    <n v="0"/>
    <n v="0"/>
  </r>
  <r>
    <s v="None"/>
    <x v="29"/>
    <x v="132"/>
    <s v="TRC"/>
    <n v="74.510890714758872"/>
    <n v="71.334569113036878"/>
    <n v="67.563328817360713"/>
  </r>
  <r>
    <s v="None"/>
    <x v="29"/>
    <x v="133"/>
    <s v="TRC"/>
    <n v="33.530842220374751"/>
    <n v="31.653739366818225"/>
    <n v="29.031038762568318"/>
  </r>
  <r>
    <s v="None"/>
    <x v="29"/>
    <x v="134"/>
    <s v="TRC"/>
    <n v="13.276300781965558"/>
    <n v="11.961976105941369"/>
    <n v="10.460847085310466"/>
  </r>
  <r>
    <s v="None"/>
    <x v="29"/>
    <x v="135"/>
    <s v="TRC"/>
    <n v="10.473371277503965"/>
    <n v="9.3194650033606496"/>
    <n v="8.0072667204704793"/>
  </r>
  <r>
    <s v="None"/>
    <x v="29"/>
    <x v="136"/>
    <s v="TRC"/>
    <n v="15.340287416102253"/>
    <n v="12.976685491990372"/>
    <n v="11.105641540049739"/>
  </r>
  <r>
    <s v="None"/>
    <x v="29"/>
    <x v="137"/>
    <s v="TRC"/>
    <n v="34.460249998857826"/>
    <n v="36.365815148069252"/>
    <n v="38.355779915191462"/>
  </r>
  <r>
    <s v="None"/>
    <x v="29"/>
    <x v="138"/>
    <s v="TRC"/>
    <n v="34.460249998857826"/>
    <n v="36.365815148069252"/>
    <n v="38.355779915191462"/>
  </r>
  <r>
    <s v="None"/>
    <x v="29"/>
    <x v="139"/>
    <s v="TRC"/>
    <n v="388.28321542711234"/>
    <n v="411.74055287818908"/>
    <n v="435.73330567525505"/>
  </r>
  <r>
    <s v="None"/>
    <x v="29"/>
    <x v="140"/>
    <s v="TRC"/>
    <n v="397.31305764634772"/>
    <n v="421.31591457303091"/>
    <n v="445.86663836537741"/>
  </r>
  <r>
    <s v="None"/>
    <x v="29"/>
    <x v="141"/>
    <s v="TRC"/>
    <n v="155.31328617084492"/>
    <n v="164.69622115127564"/>
    <n v="174.29332227010201"/>
  </r>
  <r>
    <s v="None"/>
    <x v="29"/>
    <x v="142"/>
    <s v="TRC"/>
    <n v="158.92522305853899"/>
    <n v="168.5263658292123"/>
    <n v="178.3466553461509"/>
  </r>
  <r>
    <s v="None"/>
    <x v="29"/>
    <x v="143"/>
    <s v="TRC"/>
    <n v="159.99723229558126"/>
    <n v="169.08728168733506"/>
    <n v="178.80398056739574"/>
  </r>
  <r>
    <s v="None"/>
    <x v="29"/>
    <x v="144"/>
    <s v="TRC"/>
    <n v="163.71809816292037"/>
    <n v="173.01954405215679"/>
    <n v="182.96221267361426"/>
  </r>
  <r>
    <s v="None"/>
    <x v="29"/>
    <x v="145"/>
    <s v="TRC"/>
    <n v="127.77967994148749"/>
    <n v="135.03932803205444"/>
    <n v="142.79944147381835"/>
  </r>
  <r>
    <s v="None"/>
    <x v="29"/>
    <x v="146"/>
    <s v="TRC"/>
    <n v="130.75130040524297"/>
    <n v="138.17977752117199"/>
    <n v="146.1203587173955"/>
  </r>
  <r>
    <s v="None"/>
    <x v="29"/>
    <x v="147"/>
    <s v="TRC"/>
    <n v="212.92746197783768"/>
    <n v="225.02467840132948"/>
    <n v="237.9558522825877"/>
  </r>
  <r>
    <s v="None"/>
    <x v="29"/>
    <x v="148"/>
    <s v="TRC"/>
    <n v="217.87926341918276"/>
    <n v="230.25781045717432"/>
    <n v="243.48970931241521"/>
  </r>
  <r>
    <s v="None"/>
    <x v="29"/>
    <x v="149"/>
    <s v="TRC"/>
    <n v="83.52994407710689"/>
    <n v="77.049335018511627"/>
    <n v="69.561325248843701"/>
  </r>
  <r>
    <s v="None"/>
    <x v="29"/>
    <x v="318"/>
    <s v="TRC"/>
    <n v="208.8248601927672"/>
    <n v="192.62333754627909"/>
    <n v="173.90331312210921"/>
  </r>
  <r>
    <s v="None"/>
    <x v="29"/>
    <x v="319"/>
    <s v="TRC"/>
    <n v="49.356102365736724"/>
    <n v="45.92460567307824"/>
    <n v="41.939417594482066"/>
  </r>
  <r>
    <s v="None"/>
    <x v="29"/>
    <x v="150"/>
    <s v="TRC"/>
    <n v="272.55267850287521"/>
    <n v="289.0189534979034"/>
    <n v="306.12811298935236"/>
  </r>
  <r>
    <s v="None"/>
    <x v="29"/>
    <x v="151"/>
    <s v="TRC"/>
    <n v="278.89111288666294"/>
    <n v="295.74032450948255"/>
    <n v="313.24737143096525"/>
  </r>
  <r>
    <s v="None"/>
    <x v="29"/>
    <x v="152"/>
    <s v="TRC"/>
    <n v="29.236962653078404"/>
    <n v="31.003314279888333"/>
    <n v="32.838628685253028"/>
  </r>
  <r>
    <s v="None"/>
    <x v="29"/>
    <x v="153"/>
    <s v="TRC"/>
    <n v="29.916892017103486"/>
    <n v="31.724321588722947"/>
    <n v="33.602317724444958"/>
  </r>
  <r>
    <s v="None"/>
    <x v="29"/>
    <x v="154"/>
    <s v="TRC"/>
    <n v="53.83079737623229"/>
    <n v="57.082985972094257"/>
    <n v="60.462148132308052"/>
  </r>
  <r>
    <s v="None"/>
    <x v="29"/>
    <x v="155"/>
    <s v="TRC"/>
    <n v="55.08267638498188"/>
    <n v="58.410497273770858"/>
    <n v="61.868244600501271"/>
  </r>
  <r>
    <s v="None"/>
    <x v="29"/>
    <x v="156"/>
    <s v="TRC"/>
    <n v="116.05206181272823"/>
    <n v="123.06334922345984"/>
    <n v="130.34837480373321"/>
  </r>
  <r>
    <s v="None"/>
    <x v="29"/>
    <x v="157"/>
    <s v="TRC"/>
    <n v="118.75094697116376"/>
    <n v="125.9252875774938"/>
    <n v="133.37973235730846"/>
  </r>
  <r>
    <s v="None"/>
    <x v="29"/>
    <x v="158"/>
    <s v="TRC"/>
    <n v="13.293322545813119"/>
    <n v="14.096438867543405"/>
    <n v="14.930910856066511"/>
  </r>
  <r>
    <s v="None"/>
    <x v="29"/>
    <x v="159"/>
    <s v="TRC"/>
    <n v="13.602469581762263"/>
    <n v="14.424263027253717"/>
    <n v="15.278141341091315"/>
  </r>
  <r>
    <s v="None"/>
    <x v="29"/>
    <x v="160"/>
    <s v="TRC"/>
    <n v="28.080440960229289"/>
    <n v="29.776921308074822"/>
    <n v="31.5396364852574"/>
  </r>
  <r>
    <s v="None"/>
    <x v="29"/>
    <x v="161"/>
    <s v="TRC"/>
    <n v="28.733474470932304"/>
    <n v="30.469407850123076"/>
    <n v="32.273116403519211"/>
  </r>
  <r>
    <s v="None"/>
    <x v="29"/>
    <x v="162"/>
    <s v="TRC"/>
    <n v="334.36524812622781"/>
    <n v="354.56593063160705"/>
    <n v="375.55529822840805"/>
  </r>
  <r>
    <s v="None"/>
    <x v="29"/>
    <x v="163"/>
    <s v="TRC"/>
    <n v="342.14118412916338"/>
    <n v="362.81164994862127"/>
    <n v="384.28914237325483"/>
  </r>
  <r>
    <s v="None"/>
    <x v="29"/>
    <x v="164"/>
    <s v="TRC"/>
    <n v="185.91194172905148"/>
    <n v="197.14381504684729"/>
    <n v="208.81420874790851"/>
  </r>
  <r>
    <s v="None"/>
    <x v="29"/>
    <x v="320"/>
    <s v="TRC"/>
    <n v="190.23547525763411"/>
    <n v="201.7285549316577"/>
    <n v="213.67035313739484"/>
  </r>
  <r>
    <s v="None"/>
    <x v="29"/>
    <x v="165"/>
    <s v="TRC"/>
    <n v="148.22269418452194"/>
    <n v="179.44044922994146"/>
    <n v="190.60753673808563"/>
  </r>
  <r>
    <s v="None"/>
    <x v="29"/>
    <x v="166"/>
    <s v="TRC"/>
    <n v="168.98819240360956"/>
    <n v="179.44044922994146"/>
    <n v="190.60753673808563"/>
  </r>
  <r>
    <s v="None"/>
    <x v="29"/>
    <x v="167"/>
    <s v="TRC"/>
    <n v="295.7293367063167"/>
    <n v="358.88089845988293"/>
    <n v="381.21507347617126"/>
  </r>
  <r>
    <s v="None"/>
    <x v="29"/>
    <x v="168"/>
    <s v="TRC"/>
    <n v="337.97638480721912"/>
    <n v="358.88089845988293"/>
    <n v="381.21507347617126"/>
  </r>
  <r>
    <s v="None"/>
    <x v="29"/>
    <x v="169"/>
    <s v="TRC"/>
    <n v="221.97601544541936"/>
    <n v="269.16067384491214"/>
    <n v="285.91130510712844"/>
  </r>
  <r>
    <s v="None"/>
    <x v="29"/>
    <x v="170"/>
    <s v="TRC"/>
    <n v="253.4822886054144"/>
    <n v="269.16067384491214"/>
    <n v="285.91130510712844"/>
  </r>
  <r>
    <s v="None"/>
    <x v="29"/>
    <x v="171"/>
    <s v="TRC"/>
    <n v="794.53754170880416"/>
    <n v="843.68127374108678"/>
    <n v="896.18594954456853"/>
  </r>
  <r>
    <s v="None"/>
    <x v="29"/>
    <x v="321"/>
    <s v="TRC"/>
    <n v="813.01515895784621"/>
    <n v="863.30176847925145"/>
    <n v="917.02748325490734"/>
  </r>
  <r>
    <s v="None"/>
    <x v="29"/>
    <x v="172"/>
    <s v="TRC"/>
    <n v="164.00139927146211"/>
    <n v="173.89200992117441"/>
    <n v="184.47586907146788"/>
  </r>
  <r>
    <s v="None"/>
    <x v="29"/>
    <x v="322"/>
    <s v="TRC"/>
    <n v="164.00139927146211"/>
    <n v="173.89200992117441"/>
    <n v="184.47586907146788"/>
  </r>
  <r>
    <s v="None"/>
    <x v="29"/>
    <x v="173"/>
    <s v="TRC"/>
    <n v="336.16169720388098"/>
    <n v="356.43496607329251"/>
    <n v="378.1292203341377"/>
  </r>
  <r>
    <s v="None"/>
    <x v="29"/>
    <x v="323"/>
    <s v="TRC"/>
    <n v="336.16169720388098"/>
    <n v="356.43496607329251"/>
    <n v="378.1292203341377"/>
  </r>
  <r>
    <s v="None"/>
    <x v="29"/>
    <x v="174"/>
    <s v="TRC"/>
    <n v="0"/>
    <n v="0"/>
    <n v="0"/>
  </r>
  <r>
    <s v="None"/>
    <x v="29"/>
    <x v="175"/>
    <s v="TRC"/>
    <n v="0"/>
    <n v="0"/>
    <n v="0"/>
  </r>
  <r>
    <s v="None"/>
    <x v="29"/>
    <x v="176"/>
    <s v="TRC"/>
    <n v="6051.8325715190094"/>
    <n v="6416.8070165422814"/>
    <n v="6807.3630960797118"/>
  </r>
  <r>
    <s v="None"/>
    <x v="29"/>
    <x v="324"/>
    <s v="TRC"/>
    <n v="6192.5728638799173"/>
    <n v="6566.0350866944264"/>
    <n v="6965.6738657559863"/>
  </r>
  <r>
    <s v="None"/>
    <x v="29"/>
    <x v="177"/>
    <s v="TRC"/>
    <n v="91.881452085304588"/>
    <n v="97.853351714524649"/>
    <n v="104.18149540119585"/>
  </r>
  <r>
    <s v="None"/>
    <x v="29"/>
    <x v="178"/>
    <s v="TRC"/>
    <n v="58.725454085102939"/>
    <n v="62.542356294604453"/>
    <n v="66.58694966009152"/>
  </r>
  <r>
    <s v="None"/>
    <x v="29"/>
    <x v="179"/>
    <s v="TRC"/>
    <n v="30.261444884792407"/>
    <n v="32.133175621554706"/>
    <n v="34.13291417337166"/>
  </r>
  <r>
    <s v="None"/>
    <x v="29"/>
    <x v="180"/>
    <s v="TRC"/>
    <n v="2227.2519993297119"/>
    <n v="2356.8567511102824"/>
    <n v="2493.3431236496822"/>
  </r>
  <r>
    <s v="None"/>
    <x v="29"/>
    <x v="181"/>
    <s v="TRC"/>
    <n v="917.20126988025868"/>
    <n v="970.57360626223476"/>
    <n v="1026.7798524580678"/>
  </r>
  <r>
    <s v="None"/>
    <x v="29"/>
    <x v="182"/>
    <s v="TRC"/>
    <n v="28435.332128908747"/>
    <n v="30052.445701302822"/>
    <n v="31781.429844423572"/>
  </r>
  <r>
    <s v="None"/>
    <x v="29"/>
    <x v="183"/>
    <s v="TRC"/>
    <n v="29096.618922604299"/>
    <n v="30751.339787379628"/>
    <n v="32520.532864061344"/>
  </r>
  <r>
    <s v="None"/>
    <x v="29"/>
    <x v="184"/>
    <s v="TRC"/>
    <n v="19516.588815040071"/>
    <n v="20626.494636310563"/>
    <n v="21813.18281832432"/>
  </r>
  <r>
    <s v="None"/>
    <x v="29"/>
    <x v="185"/>
    <s v="TRC"/>
    <n v="19970.462973529375"/>
    <n v="21106.180558085223"/>
    <n v="22320.466139680699"/>
  </r>
  <r>
    <s v="None"/>
    <x v="29"/>
    <x v="325"/>
    <s v="TRC"/>
    <n v="2349.4969905977309"/>
    <n v="2491.1906594316688"/>
    <n v="2642.8158610030541"/>
  </r>
  <r>
    <s v="None"/>
    <x v="29"/>
    <x v="326"/>
    <s v="TRC"/>
    <n v="2404.1364554953534"/>
    <n v="2549.1253259300797"/>
    <n v="2704.2766949798706"/>
  </r>
  <r>
    <s v="None"/>
    <x v="29"/>
    <x v="186"/>
    <s v="TRC"/>
    <n v="5419.4310095946294"/>
    <n v="5746.2665262243027"/>
    <n v="6096.0104597217232"/>
  </r>
  <r>
    <s v="None"/>
    <x v="29"/>
    <x v="327"/>
    <s v="TRC"/>
    <n v="5545.4642888875287"/>
    <n v="5879.9006314853332"/>
    <n v="6237.7781448315318"/>
  </r>
  <r>
    <s v="None"/>
    <x v="29"/>
    <x v="328"/>
    <s v="TRC"/>
    <n v="3864.6373183574547"/>
    <n v="4089.1079311445928"/>
    <n v="4341.2260591770664"/>
  </r>
  <r>
    <s v="None"/>
    <x v="29"/>
    <x v="329"/>
    <s v="TRC"/>
    <n v="3954.5126048308844"/>
    <n v="4184.2034644270243"/>
    <n v="4442.1848047393232"/>
  </r>
  <r>
    <s v="None"/>
    <x v="29"/>
    <x v="187"/>
    <s v="TRC"/>
    <n v="10.878399524096126"/>
    <n v="11.899847500935499"/>
    <n v="12.913994532796016"/>
  </r>
  <r>
    <s v="None"/>
    <x v="29"/>
    <x v="188"/>
    <s v="TRC"/>
    <n v="192.64734514172724"/>
    <n v="204.26553798618988"/>
    <n v="216.69806829212368"/>
  </r>
  <r>
    <s v="None"/>
    <x v="29"/>
    <x v="330"/>
    <s v="TRC"/>
    <n v="192.64734514172724"/>
    <n v="204.26553798618988"/>
    <n v="216.69806829212368"/>
  </r>
  <r>
    <s v="None"/>
    <x v="29"/>
    <x v="189"/>
    <s v="TRC"/>
    <n v="382.06802478134028"/>
    <n v="405.10981644655573"/>
    <n v="429.76664363266497"/>
  </r>
  <r>
    <s v="None"/>
    <x v="29"/>
    <x v="331"/>
    <s v="TRC"/>
    <n v="382.06802478134028"/>
    <n v="405.10981644655573"/>
    <n v="429.76664363266497"/>
  </r>
  <r>
    <s v="None"/>
    <x v="29"/>
    <x v="190"/>
    <s v="TRC"/>
    <n v="1914.9886576658798"/>
    <n v="2030.4779601701669"/>
    <n v="2154.0620900445515"/>
  </r>
  <r>
    <s v="None"/>
    <x v="29"/>
    <x v="332"/>
    <s v="TRC"/>
    <n v="1959.5232776115977"/>
    <n v="2077.6983778485433"/>
    <n v="2204.1565572548902"/>
  </r>
  <r>
    <s v="None"/>
    <x v="29"/>
    <x v="191"/>
    <s v="TRC"/>
    <n v="274.55812280563237"/>
    <n v="291.54009043604486"/>
    <n v="309.68345619333678"/>
  </r>
  <r>
    <s v="None"/>
    <x v="29"/>
    <x v="192"/>
    <s v="TRC"/>
    <n v="280.94319542901911"/>
    <n v="298.32009253920882"/>
    <n v="316.88539703504227"/>
  </r>
  <r>
    <s v="None"/>
    <x v="29"/>
    <x v="193"/>
    <s v="TRC"/>
    <n v="274.80215933630001"/>
    <n v="291.79922111297964"/>
    <n v="309.95871330641114"/>
  </r>
  <r>
    <s v="None"/>
    <x v="29"/>
    <x v="194"/>
    <s v="TRC"/>
    <n v="281.19290722784194"/>
    <n v="298.58524951095598"/>
    <n v="317.16705547632773"/>
  </r>
  <r>
    <s v="None"/>
    <x v="29"/>
    <x v="195"/>
    <s v="TRC"/>
    <n v="77.456627307113806"/>
    <n v="82.247474229612322"/>
    <n v="87.365967556994491"/>
  </r>
  <r>
    <s v="None"/>
    <x v="29"/>
    <x v="333"/>
    <s v="TRC"/>
    <n v="79.257944221232719"/>
    <n v="84.160206188440512"/>
    <n v="89.397734244366447"/>
  </r>
  <r>
    <s v="None"/>
    <x v="29"/>
    <x v="196"/>
    <s v="TRC"/>
    <n v="12192.742149135518"/>
    <n v="12929.198881545357"/>
    <n v="13614.521009594941"/>
  </r>
  <r>
    <s v="None"/>
    <x v="29"/>
    <x v="197"/>
    <s v="TRC"/>
    <n v="12476.294292138675"/>
    <n v="13229.877925302226"/>
    <n v="13931.137777259939"/>
  </r>
  <r>
    <s v="None"/>
    <x v="29"/>
    <x v="198"/>
    <s v="TRC"/>
    <n v="109.47328305155609"/>
    <n v="116.24442400407713"/>
    <n v="123.47864382886088"/>
  </r>
  <r>
    <s v="None"/>
    <x v="29"/>
    <x v="199"/>
    <s v="TRC"/>
    <n v="8142.1458798315016"/>
    <n v="8633.1831216374339"/>
    <n v="9158.6379382188334"/>
  </r>
  <r>
    <s v="None"/>
    <x v="29"/>
    <x v="334"/>
    <s v="TRC"/>
    <n v="8331.4981095950225"/>
    <n v="8833.954822140633"/>
    <n v="9371.6295181774112"/>
  </r>
  <r>
    <s v="None"/>
    <x v="29"/>
    <x v="200"/>
    <s v="TRC"/>
    <n v="4543.149398584681"/>
    <n v="4817.1380476113754"/>
    <n v="5110.3309932018574"/>
  </r>
  <r>
    <s v="None"/>
    <x v="29"/>
    <x v="335"/>
    <s v="TRC"/>
    <n v="4648.804035761068"/>
    <n v="4929.1645138348958"/>
    <n v="5229.1759000205075"/>
  </r>
  <r>
    <s v="None"/>
    <x v="29"/>
    <x v="336"/>
    <s v="TRC"/>
    <n v="281.31691588671248"/>
    <n v="296.94466170137719"/>
    <n v="313.26556377003828"/>
  </r>
  <r>
    <s v="None"/>
    <x v="29"/>
    <x v="201"/>
    <s v="TRC"/>
    <n v="287.85916974454295"/>
    <n v="303.85035150838593"/>
    <n v="320.550809439109"/>
  </r>
  <r>
    <s v="None"/>
    <x v="29"/>
    <x v="337"/>
    <s v="TRC"/>
    <n v="562.63383177342496"/>
    <n v="593.88932340275437"/>
    <n v="626.53112754007657"/>
  </r>
  <r>
    <s v="None"/>
    <x v="29"/>
    <x v="338"/>
    <s v="TRC"/>
    <n v="575.71833948908591"/>
    <n v="607.70070301677185"/>
    <n v="641.10161887821801"/>
  </r>
  <r>
    <s v="None"/>
    <x v="29"/>
    <x v="202"/>
    <s v="TRC"/>
    <n v="10140.783517993383"/>
    <n v="10730.880072449529"/>
    <n v="11352.308971152857"/>
  </r>
  <r>
    <s v="None"/>
    <x v="29"/>
    <x v="203"/>
    <s v="TRC"/>
    <n v="6019.4779322040713"/>
    <n v="6369.7539420524035"/>
    <n v="6738.6285497729259"/>
  </r>
  <r>
    <s v="None"/>
    <x v="29"/>
    <x v="204"/>
    <s v="TRC"/>
    <n v="11.272260551773986"/>
    <n v="11.952069021427134"/>
    <n v="12.679526338958357"/>
  </r>
  <r>
    <s v="None"/>
    <x v="29"/>
    <x v="205"/>
    <s v="TRC"/>
    <n v="11.272260551773986"/>
    <n v="11.952069021427134"/>
    <n v="12.679526338958357"/>
  </r>
  <r>
    <s v="None"/>
    <x v="29"/>
    <x v="206"/>
    <s v="TRC"/>
    <n v="272.92735902853298"/>
    <n v="288.31351898915096"/>
    <n v="305.89907801044149"/>
  </r>
  <r>
    <s v="None"/>
    <x v="29"/>
    <x v="207"/>
    <s v="TRC"/>
    <n v="279.2745069129175"/>
    <n v="295.01848454703833"/>
    <n v="313.01301005719603"/>
  </r>
  <r>
    <s v="None"/>
    <x v="29"/>
    <x v="339"/>
    <s v="TRC"/>
    <n v="54.585471805706575"/>
    <n v="57.662703797830197"/>
    <n v="61.179815602088283"/>
  </r>
  <r>
    <s v="None"/>
    <x v="29"/>
    <x v="208"/>
    <s v="TRC"/>
    <n v="55.854901382583499"/>
    <n v="59.003696909407637"/>
    <n v="62.602602011439174"/>
  </r>
  <r>
    <s v="None"/>
    <x v="29"/>
    <x v="209"/>
    <s v="TRC"/>
    <n v="818.7820770855991"/>
    <n v="864.94055696745329"/>
    <n v="917.69723403132446"/>
  </r>
  <r>
    <s v="None"/>
    <x v="29"/>
    <x v="340"/>
    <s v="TRC"/>
    <n v="837.82352073875245"/>
    <n v="885.05545364111492"/>
    <n v="939.03903017158768"/>
  </r>
  <r>
    <s v="None"/>
    <x v="29"/>
    <x v="341"/>
    <s v="TRC"/>
    <n v="73.690386937703906"/>
    <n v="77.844650127070778"/>
    <n v="82.592751062819204"/>
  </r>
  <r>
    <s v="None"/>
    <x v="29"/>
    <x v="210"/>
    <s v="TRC"/>
    <n v="75.404116866487726"/>
    <n v="79.654990827700345"/>
    <n v="84.513512715442886"/>
  </r>
  <r>
    <s v="None"/>
    <x v="29"/>
    <x v="211"/>
    <s v="TRC"/>
    <n v="245.63462312567961"/>
    <n v="259.48216709023586"/>
    <n v="275.30917020939728"/>
  </r>
  <r>
    <s v="None"/>
    <x v="29"/>
    <x v="212"/>
    <s v="TRC"/>
    <n v="251.34705622162573"/>
    <n v="265.51663609233441"/>
    <n v="281.7117090514763"/>
  </r>
  <r>
    <s v="None"/>
    <x v="29"/>
    <x v="213"/>
    <s v="TRC"/>
    <n v="1878.9517286565872"/>
    <n v="1995.168641524041"/>
    <n v="2119.3336383740739"/>
  </r>
  <r>
    <s v="None"/>
    <x v="29"/>
    <x v="342"/>
    <s v="TRC"/>
    <n v="1922.6482804858099"/>
    <n v="2041.5679122571587"/>
    <n v="2168.6204671734708"/>
  </r>
  <r>
    <s v="None"/>
    <x v="29"/>
    <x v="214"/>
    <s v="TRC"/>
    <n v="15.528177949068633"/>
    <n v="16.986225699102505"/>
    <n v="18.433851845059706"/>
  </r>
  <r>
    <s v="None"/>
    <x v="29"/>
    <x v="215"/>
    <s v="TRC"/>
    <n v="594.35987341639952"/>
    <n v="627.45430195126687"/>
    <n v="662.01765551798758"/>
  </r>
  <r>
    <s v="None"/>
    <x v="29"/>
    <x v="216"/>
    <s v="TRC"/>
    <n v="608.18219605399008"/>
    <n v="642.04626246176133"/>
    <n v="677.41341494863855"/>
  </r>
  <r>
    <s v="None"/>
    <x v="29"/>
    <x v="217"/>
    <s v="TRC"/>
    <n v="1386.8397046382654"/>
    <n v="1464.0600378862891"/>
    <n v="1544.7078628753045"/>
  </r>
  <r>
    <s v="None"/>
    <x v="29"/>
    <x v="218"/>
    <s v="TRC"/>
    <n v="1419.0917907926439"/>
    <n v="1498.1079457441101"/>
    <n v="1580.6313015468229"/>
  </r>
  <r>
    <s v="None"/>
    <x v="29"/>
    <x v="219"/>
    <s v="TRC"/>
    <n v="2377.4394936655981"/>
    <n v="2509.8172078050675"/>
    <n v="2648.0706220719503"/>
  </r>
  <r>
    <s v="None"/>
    <x v="29"/>
    <x v="343"/>
    <s v="TRC"/>
    <n v="2432.7287842159603"/>
    <n v="2568.1850498470453"/>
    <n v="2709.6536597945542"/>
  </r>
  <r>
    <s v="None"/>
    <x v="29"/>
    <x v="220"/>
    <s v="TRC"/>
    <n v="152.16097832952133"/>
    <n v="161.57243839560405"/>
    <n v="171.62754896967456"/>
  </r>
  <r>
    <s v="None"/>
    <x v="29"/>
    <x v="221"/>
    <s v="TRC"/>
    <n v="152.16097832952133"/>
    <n v="161.57243839560405"/>
    <n v="171.62754896967456"/>
  </r>
  <r>
    <s v="None"/>
    <x v="29"/>
    <x v="222"/>
    <s v="TRC"/>
    <n v="54.830951931243838"/>
    <n v="59.470367034922361"/>
    <n v="64.019447312278004"/>
  </r>
  <r>
    <s v="None"/>
    <x v="29"/>
    <x v="344"/>
    <s v="TRC"/>
    <n v="598.21592710407594"/>
    <n v="634.29318525996166"/>
    <n v="672.89915534349564"/>
  </r>
  <r>
    <s v="None"/>
    <x v="29"/>
    <x v="225"/>
    <s v="TRC"/>
    <n v="318.05906391597534"/>
    <n v="337.04911129219812"/>
    <n v="357.18526778261463"/>
  </r>
  <r>
    <s v="None"/>
    <x v="29"/>
    <x v="226"/>
    <s v="TRC"/>
    <n v="325.45578633262596"/>
    <n v="344.88746271759805"/>
    <n v="365.49190191709403"/>
  </r>
  <r>
    <s v="None"/>
    <x v="29"/>
    <x v="345"/>
    <s v="TRC"/>
    <n v="480.94071807146162"/>
    <n v="518.1010078860179"/>
    <n v="556.16733627456085"/>
  </r>
  <r>
    <s v="None"/>
    <x v="29"/>
    <x v="346"/>
    <s v="TRC"/>
    <n v="492.12538593358857"/>
    <n v="530.14986853453001"/>
    <n v="569.1014603739693"/>
  </r>
  <r>
    <s v="None"/>
    <x v="29"/>
    <x v="227"/>
    <s v="TRC"/>
    <n v="233.05735490233556"/>
    <n v="253.42038124882527"/>
    <n v="273.46710044473934"/>
  </r>
  <r>
    <s v="None"/>
    <x v="29"/>
    <x v="228"/>
    <s v="TRC"/>
    <n v="233.05735490233556"/>
    <n v="253.42038124882527"/>
    <n v="273.46710044473934"/>
  </r>
  <r>
    <s v="None"/>
    <x v="29"/>
    <x v="229"/>
    <s v="TRC"/>
    <n v="232.12008430480159"/>
    <n v="247.20689251183126"/>
    <n v="263.19367997225652"/>
  </r>
  <r>
    <s v="None"/>
    <x v="29"/>
    <x v="230"/>
    <s v="TRC"/>
    <n v="1807.0053805720229"/>
    <n v="1918.7722682797282"/>
    <n v="2038.1829023927901"/>
  </r>
  <r>
    <s v="None"/>
    <x v="29"/>
    <x v="347"/>
    <s v="TRC"/>
    <n v="1849.0287615155589"/>
    <n v="1963.3948791699549"/>
    <n v="2085.5825047740182"/>
  </r>
  <r>
    <s v="None"/>
    <x v="29"/>
    <x v="231"/>
    <s v="TRC"/>
    <n v="0"/>
    <n v="0"/>
    <n v="0"/>
  </r>
  <r>
    <s v="None"/>
    <x v="29"/>
    <x v="232"/>
    <s v="TRC"/>
    <n v="0"/>
    <n v="0"/>
    <n v="0"/>
  </r>
  <r>
    <s v="None"/>
    <x v="29"/>
    <x v="233"/>
    <s v="TRC"/>
    <n v="0"/>
    <n v="0"/>
    <n v="0"/>
  </r>
  <r>
    <s v="None"/>
    <x v="29"/>
    <x v="234"/>
    <s v="TRC"/>
    <n v="0"/>
    <n v="0"/>
    <n v="0"/>
  </r>
  <r>
    <s v="None"/>
    <x v="29"/>
    <x v="235"/>
    <s v="TRC"/>
    <n v="0"/>
    <n v="0"/>
    <n v="0"/>
  </r>
  <r>
    <s v="None"/>
    <x v="29"/>
    <x v="236"/>
    <s v="TRC"/>
    <n v="300.55804091796108"/>
    <n v="319.26523067638919"/>
    <n v="339.69672960708374"/>
  </r>
  <r>
    <s v="None"/>
    <x v="29"/>
    <x v="348"/>
    <s v="TRC"/>
    <n v="223.60556530947773"/>
    <n v="237.4360156099915"/>
    <n v="252.2123315146857"/>
  </r>
  <r>
    <s v="None"/>
    <x v="29"/>
    <x v="349"/>
    <s v="TRC"/>
    <n v="228.80569473527953"/>
    <n v="242.95778341487508"/>
    <n v="258.07773457316688"/>
  </r>
  <r>
    <s v="None"/>
    <x v="29"/>
    <x v="237"/>
    <s v="TRC"/>
    <n v="6827.9387059937835"/>
    <n v="7239.7186272693461"/>
    <n v="7680.3608527143724"/>
  </r>
  <r>
    <s v="None"/>
    <x v="29"/>
    <x v="350"/>
    <s v="TRC"/>
    <n v="6986.7279782261985"/>
    <n v="7408.0841767407264"/>
    <n v="7858.973895800752"/>
  </r>
  <r>
    <s v="None"/>
    <x v="29"/>
    <x v="351"/>
    <s v="TRC"/>
    <n v="20.509390025766237"/>
    <n v="22.094065326982889"/>
    <n v="23.717378027350922"/>
  </r>
  <r>
    <s v="None"/>
    <x v="29"/>
    <x v="352"/>
    <s v="TRC"/>
    <n v="20.986352584504989"/>
    <n v="22.607880799703423"/>
    <n v="24.268944958219549"/>
  </r>
  <r>
    <s v="None"/>
    <x v="29"/>
    <x v="240"/>
    <s v="TRC"/>
    <n v="9556.9884948173531"/>
    <n v="10100.493164856745"/>
    <n v="10681.597035513763"/>
  </r>
  <r>
    <s v="None"/>
    <x v="29"/>
    <x v="353"/>
    <s v="TRC"/>
    <n v="9779.2440412084543"/>
    <n v="10335.388354737137"/>
    <n v="10930.006268897807"/>
  </r>
  <r>
    <s v="None"/>
    <x v="29"/>
    <x v="241"/>
    <s v="TRC"/>
    <n v="14137.400515910223"/>
    <n v="14941.392610991365"/>
    <n v="15801.004209904453"/>
  </r>
  <r>
    <s v="None"/>
    <x v="29"/>
    <x v="354"/>
    <s v="TRC"/>
    <n v="14466.177272094181"/>
    <n v="15288.866857758601"/>
    <n v="16168.469424088276"/>
  </r>
  <r>
    <s v="None"/>
    <x v="29"/>
    <x v="242"/>
    <s v="TRC"/>
    <n v="430.75285296927314"/>
    <n v="457.39577626391775"/>
    <n v="485.86081121737692"/>
  </r>
  <r>
    <s v="None"/>
    <x v="29"/>
    <x v="355"/>
    <s v="TRC"/>
    <n v="440.77036117786093"/>
    <n v="468.03288733982276"/>
    <n v="497.15989985033912"/>
  </r>
  <r>
    <s v="None"/>
    <x v="29"/>
    <x v="238"/>
    <s v="TRC"/>
    <n v="9581.5209528642972"/>
    <n v="10159.364151750537"/>
    <n v="10777.70929186025"/>
  </r>
  <r>
    <s v="None"/>
    <x v="29"/>
    <x v="356"/>
    <s v="TRC"/>
    <n v="9804.347021535561"/>
    <n v="10395.628434349388"/>
    <n v="11028.353693996534"/>
  </r>
  <r>
    <s v="None"/>
    <x v="29"/>
    <x v="239"/>
    <s v="TRC"/>
    <n v="13045.848905509856"/>
    <n v="13832.619095840942"/>
    <n v="14674.53524975972"/>
  </r>
  <r>
    <s v="None"/>
    <x v="29"/>
    <x v="357"/>
    <s v="TRC"/>
    <n v="13349.240740521711"/>
    <n v="14154.307912023296"/>
    <n v="15015.803511382035"/>
  </r>
  <r>
    <s v="None"/>
    <x v="29"/>
    <x v="243"/>
    <s v="TRC"/>
    <n v="0"/>
    <n v="0"/>
    <n v="0"/>
  </r>
  <r>
    <s v="None"/>
    <x v="29"/>
    <x v="244"/>
    <s v="TRC"/>
    <n v="0"/>
    <n v="0"/>
    <n v="0"/>
  </r>
  <r>
    <s v="None"/>
    <x v="29"/>
    <x v="245"/>
    <s v="TRC"/>
    <n v="15.557094481562242"/>
    <n v="17.017857404314984"/>
    <n v="18.468179315907115"/>
  </r>
  <r>
    <s v="None"/>
    <x v="29"/>
    <x v="246"/>
    <s v="TRC"/>
    <n v="123.6008264906871"/>
    <n v="135.20656076023045"/>
    <n v="146.72934139017357"/>
  </r>
  <r>
    <s v="None"/>
    <x v="29"/>
    <x v="247"/>
    <s v="TRC"/>
    <n v="123.6008264906871"/>
    <n v="135.20656076023045"/>
    <n v="146.72934139017357"/>
  </r>
  <r>
    <s v="None"/>
    <x v="29"/>
    <x v="248"/>
    <s v="TRC"/>
    <n v="879.5803184371548"/>
    <n v="929.60193466119597"/>
    <n v="983.08400465371938"/>
  </r>
  <r>
    <s v="None"/>
    <x v="29"/>
    <x v="358"/>
    <s v="TRC"/>
    <n v="1116.0209757378784"/>
    <n v="1179.4889408300612"/>
    <n v="1247.3475669116337"/>
  </r>
  <r>
    <s v="None"/>
    <x v="29"/>
    <x v="359"/>
    <s v="TRC"/>
    <n v="2230.6210883343392"/>
    <n v="2357.4762142200207"/>
    <n v="2493.1070721103674"/>
  </r>
  <r>
    <s v="None"/>
    <x v="29"/>
    <x v="360"/>
    <s v="TRC"/>
    <n v="2282.4959973653695"/>
    <n v="2412.3012424576955"/>
    <n v="2551.0863063454926"/>
  </r>
  <r>
    <s v="None"/>
    <x v="29"/>
    <x v="249"/>
    <s v="TRC"/>
    <n v="2415.410015083281"/>
    <n v="2552.7740627610187"/>
    <n v="2699.6408409045493"/>
  </r>
  <r>
    <s v="None"/>
    <x v="29"/>
    <x v="250"/>
    <s v="TRC"/>
    <n v="2681.3201099942344"/>
    <n v="2833.8064295542822"/>
    <n v="2996.8416257599797"/>
  </r>
  <r>
    <s v="None"/>
    <x v="29"/>
    <x v="251"/>
    <s v="TRC"/>
    <n v="1238.6489832601235"/>
    <n v="1313.4649165142519"/>
    <n v="1383.0861343446043"/>
  </r>
  <r>
    <s v="None"/>
    <x v="29"/>
    <x v="252"/>
    <s v="TRC"/>
    <n v="1267.4547735684985"/>
    <n v="1344.0106122471411"/>
    <n v="1415.2509281665714"/>
  </r>
  <r>
    <s v="None"/>
    <x v="29"/>
    <x v="253"/>
    <s v="TRC"/>
    <n v="436.26633552797233"/>
    <n v="462.61736272049961"/>
    <n v="487.13875174057517"/>
  </r>
  <r>
    <s v="None"/>
    <x v="29"/>
    <x v="254"/>
    <s v="TRC"/>
    <n v="446.41206426118094"/>
    <n v="473.37590603958108"/>
    <n v="498.46755992058866"/>
  </r>
  <r>
    <s v="None"/>
    <x v="29"/>
    <x v="361"/>
    <s v="TRC"/>
    <n v="329.00832321247816"/>
    <n v="347.55602289103149"/>
    <n v="368.7550529440939"/>
  </r>
  <r>
    <s v="None"/>
    <x v="29"/>
    <x v="362"/>
    <s v="TRC"/>
    <n v="336.65967956625667"/>
    <n v="355.63872109779948"/>
    <n v="377.33075184977031"/>
  </r>
  <r>
    <s v="None"/>
    <x v="29"/>
    <x v="255"/>
    <s v="TRC"/>
    <n v="2088.4664086683638"/>
    <n v="2214.6123673266188"/>
    <n v="2331.9995986845906"/>
  </r>
  <r>
    <s v="None"/>
    <x v="29"/>
    <x v="256"/>
    <s v="TRC"/>
    <n v="2137.0353949164651"/>
    <n v="2266.1149805202608"/>
    <n v="2386.2321474912101"/>
  </r>
  <r>
    <s v="None"/>
    <x v="29"/>
    <x v="257"/>
    <s v="TRC"/>
    <n v="198226.09250540796"/>
    <n v="223100.68668672608"/>
    <n v="248007.17197197798"/>
  </r>
  <r>
    <s v="None"/>
    <x v="29"/>
    <x v="258"/>
    <s v="TRC"/>
    <n v="414.25842927363431"/>
    <n v="453.15601099353063"/>
    <n v="491.77556670487178"/>
  </r>
  <r>
    <s v="None"/>
    <x v="29"/>
    <x v="259"/>
    <s v="TRC"/>
    <n v="423.89234623348625"/>
    <n v="463.69452287710112"/>
    <n v="503.21220779103152"/>
  </r>
  <r>
    <s v="None"/>
    <x v="29"/>
    <x v="260"/>
    <s v="TRC"/>
    <n v="118.88233700908221"/>
    <n v="126.06461554692646"/>
    <n v="133.52730817492468"/>
  </r>
  <r>
    <s v="None"/>
    <x v="29"/>
    <x v="363"/>
    <s v="TRC"/>
    <n v="121.64704252092133"/>
    <n v="128.9963507922038"/>
    <n v="136.63259441155088"/>
  </r>
  <r>
    <s v="None"/>
    <x v="29"/>
    <x v="261"/>
    <s v="TRC"/>
    <n v="2614.773326399195"/>
    <n v="2753.5862313389234"/>
    <n v="2898.4677962523087"/>
  </r>
  <r>
    <s v="None"/>
    <x v="29"/>
    <x v="262"/>
    <s v="TRC"/>
    <n v="1799.4439656774889"/>
    <n v="1910.743164789181"/>
    <n v="2029.6541250456755"/>
  </r>
  <r>
    <s v="None"/>
    <x v="29"/>
    <x v="364"/>
    <s v="TRC"/>
    <n v="1841.2914997630123"/>
    <n v="1955.1790523424174"/>
    <n v="2076.8553837676677"/>
  </r>
  <r>
    <s v="None"/>
    <x v="29"/>
    <x v="263"/>
    <s v="TRC"/>
    <n v="1441.241382776358"/>
    <n v="1530.385037532644"/>
    <n v="1625.6252339801119"/>
  </r>
  <r>
    <s v="None"/>
    <x v="29"/>
    <x v="365"/>
    <s v="TRC"/>
    <n v="1474.7586242362736"/>
    <n v="1565.9753872427057"/>
    <n v="1663.4304719796496"/>
  </r>
  <r>
    <s v="None"/>
    <x v="29"/>
    <x v="366"/>
    <s v="TRC"/>
    <n v="17839.862298975873"/>
    <n v="18915.750265953451"/>
    <n v="20067.048917500062"/>
  </r>
  <r>
    <s v="None"/>
    <x v="29"/>
    <x v="367"/>
    <s v="TRC"/>
    <n v="18254.742817556707"/>
    <n v="19355.651434929114"/>
    <n v="20533.724473720988"/>
  </r>
  <r>
    <s v="None"/>
    <x v="29"/>
    <x v="266"/>
    <s v="TRC"/>
    <n v="207.56986132128461"/>
    <n v="220.08800256924675"/>
    <n v="233.4835600817411"/>
  </r>
  <r>
    <s v="None"/>
    <x v="29"/>
    <x v="368"/>
    <s v="TRC"/>
    <n v="212.39706739852383"/>
    <n v="225.20632821039209"/>
    <n v="238.9134103162003"/>
  </r>
  <r>
    <s v="None"/>
    <x v="29"/>
    <x v="267"/>
    <s v="TRC"/>
    <n v="31765.037779915325"/>
    <n v="33680.726440806"/>
    <n v="35730.688741492748"/>
  </r>
  <r>
    <s v="None"/>
    <x v="29"/>
    <x v="369"/>
    <s v="TRC"/>
    <n v="32503.759588750559"/>
    <n v="34463.999148731709"/>
    <n v="36561.634991294908"/>
  </r>
  <r>
    <s v="None"/>
    <x v="29"/>
    <x v="268"/>
    <s v="TRC"/>
    <n v="10700.391922402379"/>
    <n v="11345.712089022594"/>
    <n v="12036.263763964016"/>
  </r>
  <r>
    <s v="None"/>
    <x v="29"/>
    <x v="370"/>
    <s v="TRC"/>
    <n v="10949.238246179182"/>
    <n v="11609.565858534748"/>
    <n v="12316.176874753875"/>
  </r>
  <r>
    <s v="None"/>
    <x v="29"/>
    <x v="269"/>
    <s v="TRC"/>
    <n v="43463.470824780918"/>
    <n v="46084.669603100374"/>
    <n v="48889.592338124974"/>
  </r>
  <r>
    <s v="None"/>
    <x v="29"/>
    <x v="371"/>
    <s v="TRC"/>
    <n v="44474.249216054886"/>
    <n v="47156.406105498048"/>
    <n v="50026.559601802299"/>
  </r>
  <r>
    <s v="None"/>
    <x v="29"/>
    <x v="270"/>
    <s v="TRC"/>
    <n v="55372.497628091493"/>
    <n v="58711.907030538416"/>
    <n v="62285.380905146121"/>
  </r>
  <r>
    <s v="None"/>
    <x v="29"/>
    <x v="372"/>
    <s v="TRC"/>
    <n v="56660.230131070362"/>
    <n v="60077.300217295095"/>
    <n v="63733.878135498344"/>
  </r>
  <r>
    <s v="None"/>
    <x v="29"/>
    <x v="271"/>
    <s v="TRC"/>
    <n v="79322.022108082354"/>
    <n v="84105.781515648778"/>
    <n v="89224.842165361755"/>
  </r>
  <r>
    <s v="None"/>
    <x v="29"/>
    <x v="373"/>
    <s v="TRC"/>
    <n v="81166.720296642394"/>
    <n v="86061.729922989427"/>
    <n v="91299.838494788739"/>
  </r>
  <r>
    <s v="None"/>
    <x v="29"/>
    <x v="272"/>
    <s v="TRC"/>
    <n v="30280.82523600166"/>
    <n v="32107.003877718831"/>
    <n v="34061.182260806941"/>
  </r>
  <r>
    <s v="None"/>
    <x v="29"/>
    <x v="374"/>
    <s v="TRC"/>
    <n v="30985.03047404821"/>
    <n v="32853.678386502994"/>
    <n v="34853.302778500118"/>
  </r>
  <r>
    <s v="None"/>
    <x v="29"/>
    <x v="273"/>
    <s v="TRC"/>
    <n v="116613.76574798356"/>
    <n v="123646.51887407691"/>
    <n v="131172.20875931403"/>
  </r>
  <r>
    <s v="None"/>
    <x v="29"/>
    <x v="375"/>
    <s v="TRC"/>
    <n v="119325.71378863437"/>
    <n v="126522.01931300893"/>
    <n v="134222.72524208875"/>
  </r>
  <r>
    <s v="None"/>
    <x v="29"/>
    <x v="274"/>
    <s v="TRC"/>
    <n v="2931.8233330593898"/>
    <n v="3108.6359895967548"/>
    <n v="3297.8417241117527"/>
  </r>
  <r>
    <s v="None"/>
    <x v="29"/>
    <x v="376"/>
    <s v="TRC"/>
    <n v="3000.0052710375153"/>
    <n v="3180.9298498199346"/>
    <n v="3374.5357176957459"/>
  </r>
  <r>
    <s v="None"/>
    <x v="29"/>
    <x v="275"/>
    <s v="TRC"/>
    <n v="14435.257819683338"/>
    <n v="15305.820603640919"/>
    <n v="16237.402506236836"/>
  </r>
  <r>
    <s v="None"/>
    <x v="29"/>
    <x v="377"/>
    <s v="TRC"/>
    <n v="14770.961489908535"/>
    <n v="15661.769920004659"/>
    <n v="16615.016518009783"/>
  </r>
  <r>
    <s v="None"/>
    <x v="29"/>
    <x v="276"/>
    <s v="TRC"/>
    <n v="1444.9232722790107"/>
    <n v="1534.2946592462902"/>
    <n v="1629.7781625289083"/>
  </r>
  <r>
    <s v="None"/>
    <x v="29"/>
    <x v="277"/>
    <s v="TRC"/>
    <n v="1478.5261390761975"/>
    <n v="1569.9759303915532"/>
    <n v="1667.679980262139"/>
  </r>
  <r>
    <s v="None"/>
    <x v="29"/>
    <x v="278"/>
    <s v="TRC"/>
    <n v="7210.3550803822955"/>
    <n v="7645.1978016214753"/>
    <n v="8110.5193350557856"/>
  </r>
  <r>
    <s v="None"/>
    <x v="29"/>
    <x v="279"/>
    <s v="TRC"/>
    <n v="7378.0377566702546"/>
    <n v="7822.9930993336038"/>
    <n v="8299.1360637780144"/>
  </r>
  <r>
    <s v="None"/>
    <x v="29"/>
    <x v="280"/>
    <s v="TRC"/>
    <n v="177.03673664360335"/>
    <n v="187.27442286114177"/>
    <n v="198.10802424429326"/>
  </r>
  <r>
    <s v="None"/>
    <x v="29"/>
    <x v="281"/>
    <s v="TRC"/>
    <n v="181.15387005391972"/>
    <n v="191.62964199744732"/>
    <n v="202.7151875988117"/>
  </r>
  <r>
    <s v="None"/>
    <x v="29"/>
    <x v="282"/>
    <s v="TRC"/>
    <n v="189.6822178324322"/>
    <n v="200.65116735122331"/>
    <n v="212.25859740459987"/>
  </r>
  <r>
    <s v="None"/>
    <x v="29"/>
    <x v="283"/>
    <s v="TRC"/>
    <n v="194.09343220062829"/>
    <n v="205.3174735686936"/>
    <n v="217.19484385586964"/>
  </r>
  <r>
    <s v="None"/>
    <x v="29"/>
    <x v="378"/>
    <s v="TRC"/>
    <n v="168.60641585105083"/>
    <n v="178.35659320108735"/>
    <n v="188.67430880408884"/>
  </r>
  <r>
    <s v="None"/>
    <x v="29"/>
    <x v="379"/>
    <s v="TRC"/>
    <n v="172.52749528944733"/>
    <n v="182.50442094994986"/>
    <n v="193.06208342743963"/>
  </r>
  <r>
    <s v="None"/>
    <x v="29"/>
    <x v="285"/>
    <s v="TRC"/>
    <n v="218.08113124556314"/>
    <n v="231.25650672908969"/>
    <n v="244.94628177386738"/>
  </r>
  <r>
    <s v="None"/>
    <x v="29"/>
    <x v="380"/>
    <s v="TRC"/>
    <n v="223.15278546057615"/>
    <n v="236.63456502511494"/>
    <n v="250.64270693139909"/>
  </r>
  <r>
    <s v="None"/>
    <x v="29"/>
    <x v="284"/>
    <s v="TRC"/>
    <n v="100.23604790168737"/>
    <n v="106.29181054628965"/>
    <n v="112.58400528736757"/>
  </r>
  <r>
    <s v="None"/>
    <x v="29"/>
    <x v="381"/>
    <s v="TRC"/>
    <n v="102.567118783122"/>
    <n v="108.76371311713362"/>
    <n v="115.20223796846919"/>
  </r>
  <r>
    <s v="None"/>
    <x v="29"/>
    <x v="287"/>
    <s v="TRC"/>
    <n v="11792.348588598994"/>
    <n v="12372.549006856249"/>
    <n v="12977.457727290806"/>
  </r>
  <r>
    <s v="None"/>
    <x v="29"/>
    <x v="288"/>
    <s v="TRC"/>
    <n v="17479.895280545858"/>
    <n v="18339.931131476435"/>
    <n v="19236.592301899091"/>
  </r>
  <r>
    <s v="None"/>
    <x v="29"/>
    <x v="289"/>
    <s v="TRC"/>
    <n v="9020.2969722897869"/>
    <n v="9438.2070126276631"/>
    <n v="9873.5134195041956"/>
  </r>
  <r>
    <s v="None"/>
    <x v="29"/>
    <x v="286"/>
    <s v="TRC"/>
    <n v="8771.900075901216"/>
    <n v="9203.4901069039697"/>
    <n v="9653.4597470334465"/>
  </r>
  <r>
    <s v="None"/>
    <x v="29"/>
    <x v="290"/>
    <s v="TRC"/>
    <n v="10571.568738446802"/>
    <n v="11132.791446181351"/>
    <n v="11718.549839443218"/>
  </r>
  <r>
    <s v="None"/>
    <x v="29"/>
    <x v="291"/>
    <s v="TRC"/>
    <n v="12138.921055020817"/>
    <n v="12783.351253795234"/>
    <n v="13455.954825605935"/>
  </r>
  <r>
    <s v="None"/>
    <x v="29"/>
    <x v="292"/>
    <s v="TRC"/>
    <n v="10169.515124037822"/>
    <n v="10761.28358300714"/>
    <n v="11384.473159302144"/>
  </r>
  <r>
    <s v="None"/>
    <x v="29"/>
    <x v="293"/>
    <s v="TRC"/>
    <n v="6541.0892094335213"/>
    <n v="6921.7180038484876"/>
    <n v="7322.5570372945776"/>
  </r>
  <r>
    <s v="None"/>
    <x v="29"/>
    <x v="382"/>
    <s v="TRC"/>
    <n v="935.34914413192257"/>
    <n v="991.84539131931786"/>
    <n v="1044.4189189216629"/>
  </r>
  <r>
    <s v="None"/>
    <x v="29"/>
    <x v="294"/>
    <s v="TRC"/>
    <n v="957.10144980940902"/>
    <n v="1014.9115632104647"/>
    <n v="1068.7077309896083"/>
  </r>
  <r>
    <s v="None"/>
    <x v="30"/>
    <x v="0"/>
    <s v="TRC"/>
    <n v="353.67240046592389"/>
    <n v="353.41277603774125"/>
    <n v="357.19179976227844"/>
  </r>
  <r>
    <s v="None"/>
    <x v="30"/>
    <x v="383"/>
    <s v="TRC"/>
    <n v="361.89734001164305"/>
    <n v="361.63167780606068"/>
    <n v="365.49858580326156"/>
  </r>
  <r>
    <s v="None"/>
    <x v="30"/>
    <x v="1"/>
    <s v="TRC"/>
    <n v="3.679057373300223"/>
    <n v="3.3947348473270731"/>
    <n v="3.2339675216224872"/>
  </r>
  <r>
    <s v="None"/>
    <x v="30"/>
    <x v="2"/>
    <s v="TRC"/>
    <n v="3.679057373300223"/>
    <n v="3.3947348473270731"/>
    <n v="3.2339675216224872"/>
  </r>
  <r>
    <s v="None"/>
    <x v="30"/>
    <x v="3"/>
    <s v="TRC"/>
    <n v="6.5565364847228942"/>
    <n v="6.0971292012352274"/>
    <n v="5.8427700393733213"/>
  </r>
  <r>
    <s v="None"/>
    <x v="30"/>
    <x v="4"/>
    <s v="TRC"/>
    <n v="6.5565364847228942"/>
    <n v="6.0971292012352274"/>
    <n v="5.8427700393733213"/>
  </r>
  <r>
    <s v="None"/>
    <x v="30"/>
    <x v="5"/>
    <s v="TRC"/>
    <n v="3.5238670701113906"/>
    <n v="3.1771406472686499"/>
    <n v="2.9774206570894344"/>
  </r>
  <r>
    <s v="None"/>
    <x v="30"/>
    <x v="6"/>
    <s v="TRC"/>
    <n v="3.5238670701113906"/>
    <n v="3.1771406472686499"/>
    <n v="2.9774206570894344"/>
  </r>
  <r>
    <s v="None"/>
    <x v="30"/>
    <x v="7"/>
    <s v="TRC"/>
    <n v="2.6361438712132474"/>
    <n v="2.1176445846092617"/>
    <n v="1.6215558501543974"/>
  </r>
  <r>
    <s v="None"/>
    <x v="30"/>
    <x v="8"/>
    <s v="TRC"/>
    <n v="2.6361438712132474"/>
    <n v="2.1176445846092617"/>
    <n v="1.6215558501543974"/>
  </r>
  <r>
    <s v="None"/>
    <x v="30"/>
    <x v="9"/>
    <s v="TRC"/>
    <n v="2.2587361548806246"/>
    <n v="1.7397932950643742"/>
    <n v="1.2401493794379368"/>
  </r>
  <r>
    <s v="None"/>
    <x v="30"/>
    <x v="10"/>
    <s v="TRC"/>
    <n v="2.2587361548806246"/>
    <n v="1.7397932950643742"/>
    <n v="1.2401493794379368"/>
  </r>
  <r>
    <s v="None"/>
    <x v="30"/>
    <x v="11"/>
    <s v="TRC"/>
    <n v="1.9165034041411364"/>
    <n v="1.4761882503576507"/>
    <n v="1.0522479583109767"/>
  </r>
  <r>
    <s v="None"/>
    <x v="30"/>
    <x v="12"/>
    <s v="TRC"/>
    <n v="1.9165034041411364"/>
    <n v="1.4761882503576507"/>
    <n v="1.0522479583109767"/>
  </r>
  <r>
    <s v="None"/>
    <x v="30"/>
    <x v="13"/>
    <s v="TRC"/>
    <n v="3.455986080618092"/>
    <n v="2.8258562000063567"/>
    <n v="2.2242622915377197"/>
  </r>
  <r>
    <s v="None"/>
    <x v="30"/>
    <x v="14"/>
    <s v="TRC"/>
    <n v="3.455986080618092"/>
    <n v="2.8258562000063567"/>
    <n v="2.2242622915377197"/>
  </r>
  <r>
    <s v="None"/>
    <x v="30"/>
    <x v="15"/>
    <s v="TRC"/>
    <n v="8.6636781289716254"/>
    <n v="8.2010190361969073"/>
    <n v="7.9584997300959905"/>
  </r>
  <r>
    <s v="None"/>
    <x v="30"/>
    <x v="16"/>
    <s v="TRC"/>
    <n v="8.6636781289716254"/>
    <n v="8.2010190361969073"/>
    <n v="7.9584997300959905"/>
  </r>
  <r>
    <s v="None"/>
    <x v="30"/>
    <x v="17"/>
    <s v="TRC"/>
    <n v="1.6589844860899168"/>
    <n v="1.452951471966718"/>
    <n v="1.326530318187823"/>
  </r>
  <r>
    <s v="None"/>
    <x v="30"/>
    <x v="18"/>
    <s v="TRC"/>
    <n v="1.6589844860899168"/>
    <n v="1.452951471966718"/>
    <n v="1.326530318187823"/>
  </r>
  <r>
    <s v="None"/>
    <x v="30"/>
    <x v="19"/>
    <s v="TRC"/>
    <n v="4.0509058987558824"/>
    <n v="3.7660095240850171"/>
    <n v="3.6073315846911913"/>
  </r>
  <r>
    <s v="None"/>
    <x v="30"/>
    <x v="20"/>
    <s v="TRC"/>
    <n v="4.0509058987558824"/>
    <n v="3.7660095240850171"/>
    <n v="3.6073315846911913"/>
  </r>
  <r>
    <s v="None"/>
    <x v="30"/>
    <x v="21"/>
    <s v="TRC"/>
    <n v="8.7876276374568434"/>
    <n v="8.3247772617828932"/>
    <n v="8.0829544177855617"/>
  </r>
  <r>
    <s v="None"/>
    <x v="30"/>
    <x v="22"/>
    <s v="TRC"/>
    <n v="8.7876276374568434"/>
    <n v="8.3247772617828932"/>
    <n v="8.0829544177855617"/>
  </r>
  <r>
    <s v="None"/>
    <x v="30"/>
    <x v="23"/>
    <s v="TRC"/>
    <n v="1.7829339945751355"/>
    <n v="1.5767096975526997"/>
    <n v="1.4509850058773917"/>
  </r>
  <r>
    <s v="None"/>
    <x v="30"/>
    <x v="24"/>
    <s v="TRC"/>
    <n v="1.7829339945751355"/>
    <n v="1.5767096975526997"/>
    <n v="1.4509850058773917"/>
  </r>
  <r>
    <s v="None"/>
    <x v="30"/>
    <x v="25"/>
    <s v="TRC"/>
    <n v="4.1748554072411022"/>
    <n v="3.8897677496709973"/>
    <n v="3.7317862723807611"/>
  </r>
  <r>
    <s v="None"/>
    <x v="30"/>
    <x v="26"/>
    <s v="TRC"/>
    <n v="4.1748554072411022"/>
    <n v="3.8897677496709973"/>
    <n v="3.7317862723807611"/>
  </r>
  <r>
    <s v="None"/>
    <x v="30"/>
    <x v="27"/>
    <s v="TRC"/>
    <n v="232.54566423655953"/>
    <n v="232.81897880544582"/>
    <n v="235.00955926060519"/>
  </r>
  <r>
    <s v="None"/>
    <x v="30"/>
    <x v="384"/>
    <s v="TRC"/>
    <n v="232.54566423655953"/>
    <n v="232.81897880544582"/>
    <n v="235.00955926060519"/>
  </r>
  <r>
    <s v="None"/>
    <x v="30"/>
    <x v="29"/>
    <s v="TRC"/>
    <n v="0"/>
    <n v="0"/>
    <n v="0"/>
  </r>
  <r>
    <s v="None"/>
    <x v="30"/>
    <x v="385"/>
    <s v="TRC"/>
    <n v="83373.835238578773"/>
    <n v="83478.349071622957"/>
    <n v="83983.349217108116"/>
  </r>
  <r>
    <s v="None"/>
    <x v="30"/>
    <x v="386"/>
    <s v="TRC"/>
    <n v="85312.761639475939"/>
    <n v="85419.706026777014"/>
    <n v="85936.450361692041"/>
  </r>
  <r>
    <s v="None"/>
    <x v="30"/>
    <x v="28"/>
    <s v="TRC"/>
    <n v="244.92771011854276"/>
    <n v="245.21557750028526"/>
    <n v="247.5227968435228"/>
  </r>
  <r>
    <s v="None"/>
    <x v="30"/>
    <x v="30"/>
    <s v="TRC"/>
    <n v="4678.3945190696795"/>
    <n v="4684.2591520481428"/>
    <n v="4712.5964584225749"/>
  </r>
  <r>
    <s v="None"/>
    <x v="30"/>
    <x v="31"/>
    <s v="TRC"/>
    <n v="408.14439487274461"/>
    <n v="407.92348070069545"/>
    <n v="412.05902295017728"/>
  </r>
  <r>
    <s v="None"/>
    <x v="30"/>
    <x v="387"/>
    <s v="TRC"/>
    <n v="417.63612498606426"/>
    <n v="417.41007327513023"/>
    <n v="421.64179092576279"/>
  </r>
  <r>
    <s v="None"/>
    <x v="30"/>
    <x v="32"/>
    <s v="TRC"/>
    <n v="790.26281027194682"/>
    <n v="792.54076735755757"/>
    <n v="805.331164253824"/>
  </r>
  <r>
    <s v="None"/>
    <x v="30"/>
    <x v="388"/>
    <s v="TRC"/>
    <n v="808.6410151619923"/>
    <n v="810.97194799377996"/>
    <n v="824.05979598065721"/>
  </r>
  <r>
    <s v="None"/>
    <x v="30"/>
    <x v="33"/>
    <s v="TRC"/>
    <n v="914.44696617182422"/>
    <n v="917.08288794231669"/>
    <n v="931.88320435085348"/>
  </r>
  <r>
    <s v="None"/>
    <x v="30"/>
    <x v="389"/>
    <s v="TRC"/>
    <n v="935.71317468744803"/>
    <n v="938.41039696423115"/>
    <n v="953.55490677761759"/>
  </r>
  <r>
    <s v="None"/>
    <x v="30"/>
    <x v="34"/>
    <s v="TRC"/>
    <n v="150.724744688334"/>
    <n v="150.90189384632933"/>
    <n v="152.32172113447561"/>
  </r>
  <r>
    <s v="None"/>
    <x v="30"/>
    <x v="390"/>
    <s v="TRC"/>
    <n v="154.22997130899293"/>
    <n v="154.41124021484865"/>
    <n v="155.8640867422541"/>
  </r>
  <r>
    <s v="None"/>
    <x v="30"/>
    <x v="36"/>
    <s v="TRC"/>
    <n v="27.600841333191781"/>
    <n v="27.70180934511982"/>
    <n v="28.714669246242941"/>
  </r>
  <r>
    <s v="None"/>
    <x v="30"/>
    <x v="37"/>
    <s v="TRC"/>
    <n v="56.031295668624786"/>
    <n v="56.053263775180007"/>
    <n v="56.642472904750356"/>
  </r>
  <r>
    <s v="None"/>
    <x v="30"/>
    <x v="38"/>
    <s v="TRC"/>
    <n v="39.00323984867088"/>
    <n v="38.975640023612378"/>
    <n v="39.39850355157995"/>
  </r>
  <r>
    <s v="None"/>
    <x v="30"/>
    <x v="39"/>
    <s v="TRC"/>
    <n v="38.161855428360674"/>
    <n v="38.176817490122602"/>
    <n v="38.578116681073226"/>
  </r>
  <r>
    <s v="None"/>
    <x v="30"/>
    <x v="35"/>
    <s v="TRC"/>
    <n v="0"/>
    <n v="0"/>
    <n v="0"/>
  </r>
  <r>
    <s v="None"/>
    <x v="30"/>
    <x v="40"/>
    <s v="TRC"/>
    <n v="6109.2177771068591"/>
    <n v="6116.8760282231733"/>
    <n v="6153.8799138835984"/>
  </r>
  <r>
    <s v="None"/>
    <x v="30"/>
    <x v="41"/>
    <s v="TRC"/>
    <n v="6251.292609132599"/>
    <n v="6259.128959112084"/>
    <n v="6296.9934002529826"/>
  </r>
  <r>
    <s v="None"/>
    <x v="30"/>
    <x v="42"/>
    <s v="TRC"/>
    <n v="12218.435554213718"/>
    <n v="12233.752056446347"/>
    <n v="12307.759827767197"/>
  </r>
  <r>
    <s v="None"/>
    <x v="30"/>
    <x v="391"/>
    <s v="TRC"/>
    <n v="12502.585218265198"/>
    <n v="12518.257918224168"/>
    <n v="12593.986800505965"/>
  </r>
  <r>
    <s v="None"/>
    <x v="30"/>
    <x v="392"/>
    <s v="TRC"/>
    <n v="258.43019129861267"/>
    <n v="262.77353385225643"/>
    <n v="269.80081769148109"/>
  </r>
  <r>
    <s v="None"/>
    <x v="30"/>
    <x v="393"/>
    <s v="TRC"/>
    <n v="264.44019574741765"/>
    <n v="268.88454626742515"/>
    <n v="276.07525531221319"/>
  </r>
  <r>
    <s v="None"/>
    <x v="30"/>
    <x v="43"/>
    <s v="TRC"/>
    <n v="365339.47406808205"/>
    <n v="365768.86328580766"/>
    <n v="369210.36159978039"/>
  </r>
  <r>
    <s v="None"/>
    <x v="30"/>
    <x v="44"/>
    <s v="TRC"/>
    <n v="523641.70918325527"/>
    <n v="524201.71026805177"/>
    <n v="529211.97744081437"/>
  </r>
  <r>
    <s v="None"/>
    <x v="30"/>
    <x v="394"/>
    <s v="TRC"/>
    <n v="626.45302628120839"/>
    <n v="626.93311994512908"/>
    <n v="633.77115235390647"/>
  </r>
  <r>
    <s v="None"/>
    <x v="30"/>
    <x v="395"/>
    <s v="TRC"/>
    <n v="641.02170131100388"/>
    <n v="641.51295994385293"/>
    <n v="648.51001636213664"/>
  </r>
  <r>
    <s v="None"/>
    <x v="30"/>
    <x v="45"/>
    <s v="TRC"/>
    <n v="160.25542532775097"/>
    <n v="160.37823998596323"/>
    <n v="162.12750409053416"/>
  </r>
  <r>
    <s v="None"/>
    <x v="30"/>
    <x v="396"/>
    <s v="TRC"/>
    <n v="163.98229568421027"/>
    <n v="164.1079664972647"/>
    <n v="165.89791116240707"/>
  </r>
  <r>
    <s v="None"/>
    <x v="30"/>
    <x v="46"/>
    <s v="TRC"/>
    <n v="12811.603298508391"/>
    <n v="12826.660976937994"/>
    <n v="12947.346296430424"/>
  </r>
  <r>
    <s v="None"/>
    <x v="30"/>
    <x v="397"/>
    <s v="TRC"/>
    <n v="13109.547561264399"/>
    <n v="13124.955418262134"/>
    <n v="13248.447373091594"/>
  </r>
  <r>
    <s v="None"/>
    <x v="30"/>
    <x v="47"/>
    <s v="TRC"/>
    <n v="87.412050178773256"/>
    <n v="87.479039992343587"/>
    <n v="88.433184049382305"/>
  </r>
  <r>
    <s v="None"/>
    <x v="30"/>
    <x v="398"/>
    <s v="TRC"/>
    <n v="89.444888555023795"/>
    <n v="89.513436271235307"/>
    <n v="90.489769724949312"/>
  </r>
  <r>
    <s v="None"/>
    <x v="30"/>
    <x v="48"/>
    <s v="TRC"/>
    <n v="14.568675029795541"/>
    <n v="14.579839998723928"/>
    <n v="14.738864008230387"/>
  </r>
  <r>
    <s v="None"/>
    <x v="30"/>
    <x v="399"/>
    <s v="TRC"/>
    <n v="14.9074814258373"/>
    <n v="14.918906045205883"/>
    <n v="15.081628287491556"/>
  </r>
  <r>
    <s v="None"/>
    <x v="30"/>
    <x v="50"/>
    <s v="TRC"/>
    <n v="59.78818636078806"/>
    <n v="59.744296948791089"/>
    <n v="60.383139488969007"/>
  </r>
  <r>
    <s v="None"/>
    <x v="30"/>
    <x v="51"/>
    <s v="TRC"/>
    <n v="214.96244516909383"/>
    <n v="215.77141413711576"/>
    <n v="223.79369325698326"/>
  </r>
  <r>
    <s v="None"/>
    <x v="30"/>
    <x v="52"/>
    <s v="TRC"/>
    <n v="214.96244516909383"/>
    <n v="215.77141413711576"/>
    <n v="223.79369325698326"/>
  </r>
  <r>
    <s v="None"/>
    <x v="30"/>
    <x v="53"/>
    <s v="TRC"/>
    <n v="3.7671676391045894"/>
    <n v="3.7700546765017862"/>
    <n v="3.8111751010584576"/>
  </r>
  <r>
    <s v="None"/>
    <x v="30"/>
    <x v="400"/>
    <s v="TRC"/>
    <n v="4050.7275134989754"/>
    <n v="4055.4883971201002"/>
    <n v="4093.64625548903"/>
  </r>
  <r>
    <s v="None"/>
    <x v="30"/>
    <x v="401"/>
    <s v="TRC"/>
    <n v="4144.9304789291855"/>
    <n v="4149.8020807740577"/>
    <n v="4188.8473311980779"/>
  </r>
  <r>
    <s v="None"/>
    <x v="30"/>
    <x v="54"/>
    <s v="TRC"/>
    <n v="44.709505427473943"/>
    <n v="44.712022045380763"/>
    <n v="45.39901995255137"/>
  </r>
  <r>
    <s v="None"/>
    <x v="30"/>
    <x v="55"/>
    <s v="TRC"/>
    <n v="1359.2573802799241"/>
    <n v="1360.2990718809428"/>
    <n v="1375.1360119678945"/>
  </r>
  <r>
    <s v="None"/>
    <x v="30"/>
    <x v="402"/>
    <s v="TRC"/>
    <n v="1390.8680170306202"/>
    <n v="1391.9339340177087"/>
    <n v="1407.115919222962"/>
  </r>
  <r>
    <s v="None"/>
    <x v="30"/>
    <x v="56"/>
    <s v="TRC"/>
    <n v="262.23615053631971"/>
    <n v="262.4371199770307"/>
    <n v="265.29955214814686"/>
  </r>
  <r>
    <s v="None"/>
    <x v="30"/>
    <x v="403"/>
    <s v="TRC"/>
    <n v="268.33466566507138"/>
    <n v="268.54030881370585"/>
    <n v="271.46930917484798"/>
  </r>
  <r>
    <s v="None"/>
    <x v="30"/>
    <x v="57"/>
    <s v="TRC"/>
    <n v="29.466187526845502"/>
    <n v="26.57855571701927"/>
    <n v="23.978758302676059"/>
  </r>
  <r>
    <s v="None"/>
    <x v="30"/>
    <x v="58"/>
    <s v="TRC"/>
    <n v="58.631001867554289"/>
    <n v="54.866079331514726"/>
    <n v="51.692286285199344"/>
  </r>
  <r>
    <s v="None"/>
    <x v="30"/>
    <x v="59"/>
    <s v="TRC"/>
    <n v="39.827419489751918"/>
    <n v="33.158873854193089"/>
    <n v="26.85367833049169"/>
  </r>
  <r>
    <s v="None"/>
    <x v="30"/>
    <x v="60"/>
    <s v="TRC"/>
    <n v="346.8959359025207"/>
    <n v="346.17719698296912"/>
    <n v="347.92496361826807"/>
  </r>
  <r>
    <s v="None"/>
    <x v="30"/>
    <x v="61"/>
    <s v="TRC"/>
    <n v="263.64091128591582"/>
    <n v="263.09466970705643"/>
    <n v="264.42297234988365"/>
  </r>
  <r>
    <s v="None"/>
    <x v="30"/>
    <x v="62"/>
    <s v="TRC"/>
    <n v="263.64091128591582"/>
    <n v="263.09466970705643"/>
    <n v="264.42297234988365"/>
  </r>
  <r>
    <s v="None"/>
    <x v="30"/>
    <x v="63"/>
    <s v="TRC"/>
    <n v="844.98315172814159"/>
    <n v="845.63071992598793"/>
    <n v="854.85411247736238"/>
  </r>
  <r>
    <s v="None"/>
    <x v="30"/>
    <x v="404"/>
    <s v="TRC"/>
    <n v="864.63392269856331"/>
    <n v="865.29655062194115"/>
    <n v="874.7344406745101"/>
  </r>
  <r>
    <s v="None"/>
    <x v="30"/>
    <x v="64"/>
    <s v="TRC"/>
    <n v="73.47831303556282"/>
    <n v="73.564673250085562"/>
    <n v="74.256839053056837"/>
  </r>
  <r>
    <s v="None"/>
    <x v="30"/>
    <x v="65"/>
    <s v="TRC"/>
    <n v="225.33349330905929"/>
    <n v="225.59833130026237"/>
    <n v="227.72097309604098"/>
  </r>
  <r>
    <s v="None"/>
    <x v="30"/>
    <x v="405"/>
    <s v="TRC"/>
    <n v="75.187111013134057"/>
    <n v="75.275479604738734"/>
    <n v="75.983742286848866"/>
  </r>
  <r>
    <s v="None"/>
    <x v="30"/>
    <x v="406"/>
    <s v="TRC"/>
    <n v="230.5738071069444"/>
    <n v="230.84480412119873"/>
    <n v="233.01680967966982"/>
  </r>
  <r>
    <s v="None"/>
    <x v="30"/>
    <x v="407"/>
    <s v="TRC"/>
    <n v="51.766530404095654"/>
    <n v="51.827372419734104"/>
    <n v="52.315013202489226"/>
  </r>
  <r>
    <s v="None"/>
    <x v="30"/>
    <x v="66"/>
    <s v="TRC"/>
    <n v="68.113855794862715"/>
    <n v="68.19391107859748"/>
    <n v="68.83554368748581"/>
  </r>
  <r>
    <s v="None"/>
    <x v="30"/>
    <x v="67"/>
    <s v="TRC"/>
    <n v="62.633902401468177"/>
    <n v="62.65845918220122"/>
    <n v="63.317099441634461"/>
  </r>
  <r>
    <s v="None"/>
    <x v="30"/>
    <x v="68"/>
    <s v="TRC"/>
    <n v="14.844145184470591"/>
    <n v="14.833248369507643"/>
    <n v="14.99185949310306"/>
  </r>
  <r>
    <s v="None"/>
    <x v="30"/>
    <x v="69"/>
    <s v="TRC"/>
    <n v="1626.8930421432494"/>
    <n v="1625.6987697736095"/>
    <n v="1643.0822789064803"/>
  </r>
  <r>
    <s v="None"/>
    <x v="30"/>
    <x v="408"/>
    <s v="TRC"/>
    <n v="1664.7277640535581"/>
    <n v="1663.505717907879"/>
    <n v="1681.2934946950036"/>
  </r>
  <r>
    <s v="None"/>
    <x v="30"/>
    <x v="70"/>
    <s v="TRC"/>
    <n v="4668.4756861501946"/>
    <n v="4665.0486436981828"/>
    <n v="4714.9317568620745"/>
  </r>
  <r>
    <s v="None"/>
    <x v="30"/>
    <x v="409"/>
    <s v="TRC"/>
    <n v="4777.0448881536886"/>
    <n v="4773.5381470400016"/>
    <n v="4824.5813326030539"/>
  </r>
  <r>
    <s v="None"/>
    <x v="30"/>
    <x v="71"/>
    <s v="TRC"/>
    <n v="495.14136065229337"/>
    <n v="494.77788645283755"/>
    <n v="500.06851966718972"/>
  </r>
  <r>
    <s v="None"/>
    <x v="30"/>
    <x v="410"/>
    <s v="TRC"/>
    <n v="506.6562760163003"/>
    <n v="506.28434892848497"/>
    <n v="511.69802012456631"/>
  </r>
  <r>
    <s v="None"/>
    <x v="30"/>
    <x v="72"/>
    <s v="TRC"/>
    <n v="3079.4173659172538"/>
    <n v="3077.1568220588433"/>
    <n v="3110.0606937441166"/>
  </r>
  <r>
    <s v="None"/>
    <x v="30"/>
    <x v="411"/>
    <s v="TRC"/>
    <n v="3151.031723264166"/>
    <n v="3148.7186086183519"/>
    <n v="3182.3876866218875"/>
  </r>
  <r>
    <s v="None"/>
    <x v="30"/>
    <x v="73"/>
    <s v="TRC"/>
    <n v="4645.4458554221828"/>
    <n v="4642.035718746889"/>
    <n v="4691.672755947322"/>
  </r>
  <r>
    <s v="None"/>
    <x v="30"/>
    <x v="412"/>
    <s v="TRC"/>
    <n v="4753.4794799668834"/>
    <n v="4749.9900377875147"/>
    <n v="4800.7814246902835"/>
  </r>
  <r>
    <s v="None"/>
    <x v="30"/>
    <x v="413"/>
    <s v="TRC"/>
    <n v="486.91642110657426"/>
    <n v="486.55898468451801"/>
    <n v="491.76173362620654"/>
  </r>
  <r>
    <s v="None"/>
    <x v="30"/>
    <x v="414"/>
    <s v="TRC"/>
    <n v="498.24005880672706"/>
    <n v="497.87430990973934"/>
    <n v="503.19805301286254"/>
  </r>
  <r>
    <s v="None"/>
    <x v="30"/>
    <x v="74"/>
    <s v="TRC"/>
    <n v="4038.445316948108"/>
    <n v="4035.4807682449045"/>
    <n v="4078.6319461227595"/>
  </r>
  <r>
    <s v="None"/>
    <x v="30"/>
    <x v="415"/>
    <s v="TRC"/>
    <n v="4132.3626499003885"/>
    <n v="4129.3291582040883"/>
    <n v="4173.4838518465458"/>
  </r>
  <r>
    <s v="None"/>
    <x v="30"/>
    <x v="75"/>
    <s v="TRC"/>
    <n v="2544.7962954455079"/>
    <n v="2542.9282071180728"/>
    <n v="2570.1196010802078"/>
  </r>
  <r>
    <s v="None"/>
    <x v="30"/>
    <x v="416"/>
    <s v="TRC"/>
    <n v="2603.9776046419156"/>
    <n v="2602.0660723998876"/>
    <n v="2629.8898243611429"/>
  </r>
  <r>
    <s v="None"/>
    <x v="30"/>
    <x v="76"/>
    <s v="TRC"/>
    <n v="4494.1069677809483"/>
    <n v="4490.8079262098081"/>
    <n v="4538.8278927932306"/>
  </r>
  <r>
    <s v="None"/>
    <x v="30"/>
    <x v="417"/>
    <s v="TRC"/>
    <n v="4598.6210833107389"/>
    <n v="4595.2453198425947"/>
    <n v="4644.3820298349337"/>
  </r>
  <r>
    <s v="None"/>
    <x v="30"/>
    <x v="77"/>
    <s v="TRC"/>
    <n v="2713.0454043900118"/>
    <n v="2716.2340892339284"/>
    <n v="2741.7909804205601"/>
  </r>
  <r>
    <s v="None"/>
    <x v="30"/>
    <x v="418"/>
    <s v="TRC"/>
    <n v="2776.139483561873"/>
    <n v="2779.4023238672758"/>
    <n v="2805.553561360573"/>
  </r>
  <r>
    <s v="None"/>
    <x v="30"/>
    <x v="78"/>
    <s v="TRC"/>
    <n v="99391.874146466536"/>
    <n v="100815.72831586847"/>
    <n v="104898.52687499777"/>
  </r>
  <r>
    <s v="None"/>
    <x v="30"/>
    <x v="79"/>
    <s v="TRC"/>
    <n v="37.917608897978162"/>
    <n v="37.889774276121258"/>
    <n v="38.29492758583504"/>
  </r>
  <r>
    <s v="None"/>
    <x v="30"/>
    <x v="80"/>
    <s v="TRC"/>
    <n v="0"/>
    <n v="0"/>
    <n v="0"/>
  </r>
  <r>
    <s v="None"/>
    <x v="30"/>
    <x v="419"/>
    <s v="TRC"/>
    <n v="0"/>
    <n v="0"/>
    <n v="0"/>
  </r>
  <r>
    <s v="None"/>
    <x v="30"/>
    <x v="81"/>
    <s v="TRC"/>
    <n v="0"/>
    <n v="0"/>
    <n v="0"/>
  </r>
  <r>
    <s v="None"/>
    <x v="30"/>
    <x v="295"/>
    <s v="TRC"/>
    <n v="0"/>
    <n v="0"/>
    <n v="0"/>
  </r>
  <r>
    <s v="None"/>
    <x v="30"/>
    <x v="82"/>
    <s v="TRC"/>
    <n v="743.51885887670539"/>
    <n v="743.1164183307244"/>
    <n v="750.65015808753242"/>
  </r>
  <r>
    <s v="None"/>
    <x v="30"/>
    <x v="296"/>
    <s v="TRC"/>
    <n v="760.80999512965195"/>
    <n v="760.39819550120626"/>
    <n v="768.10713850817285"/>
  </r>
  <r>
    <s v="None"/>
    <x v="30"/>
    <x v="297"/>
    <s v="TRC"/>
    <n v="458.50517811044193"/>
    <n v="466.21110844755174"/>
    <n v="478.678870097789"/>
  </r>
  <r>
    <s v="None"/>
    <x v="30"/>
    <x v="298"/>
    <s v="TRC"/>
    <n v="469.16808922928936"/>
    <n v="477.05322724865766"/>
    <n v="489.81093684424923"/>
  </r>
  <r>
    <s v="None"/>
    <x v="30"/>
    <x v="83"/>
    <s v="TRC"/>
    <n v="439.97398589982538"/>
    <n v="440.31116796146267"/>
    <n v="445.11369304855754"/>
  </r>
  <r>
    <s v="None"/>
    <x v="30"/>
    <x v="299"/>
    <s v="TRC"/>
    <n v="450.20593906028643"/>
    <n v="450.55096256521762"/>
    <n v="455.46517428224485"/>
  </r>
  <r>
    <s v="None"/>
    <x v="30"/>
    <x v="84"/>
    <s v="TRC"/>
    <n v="28.288938187134999"/>
    <n v="29.204637442682994"/>
    <n v="29.523175817776568"/>
  </r>
  <r>
    <s v="None"/>
    <x v="30"/>
    <x v="85"/>
    <s v="TRC"/>
    <n v="29.182273077255054"/>
    <n v="29.204637442682994"/>
    <n v="29.523175817776568"/>
  </r>
  <r>
    <s v="None"/>
    <x v="30"/>
    <x v="86"/>
    <s v="TRC"/>
    <n v="421.29604652492264"/>
    <n v="421.80036468562668"/>
    <n v="425.69952957908214"/>
  </r>
  <r>
    <s v="None"/>
    <x v="30"/>
    <x v="87"/>
    <s v="TRC"/>
    <n v="431.09362900224653"/>
    <n v="431.60967549226922"/>
    <n v="435.59951863906088"/>
  </r>
  <r>
    <s v="None"/>
    <x v="30"/>
    <x v="88"/>
    <s v="TRC"/>
    <n v="1382.720675212802"/>
    <n v="1384.3758797974228"/>
    <n v="1397.1731893347815"/>
  </r>
  <r>
    <s v="None"/>
    <x v="30"/>
    <x v="89"/>
    <s v="TRC"/>
    <n v="1414.8769699851932"/>
    <n v="1416.5706676996881"/>
    <n v="1429.665589086753"/>
  </r>
  <r>
    <s v="None"/>
    <x v="30"/>
    <x v="90"/>
    <s v="TRC"/>
    <n v="23.943943748296476"/>
    <n v="23.930301795412188"/>
    <n v="24.174869145131652"/>
  </r>
  <r>
    <s v="None"/>
    <x v="30"/>
    <x v="91"/>
    <s v="TRC"/>
    <n v="24.500779649419648"/>
    <n v="24.486820441817116"/>
    <n v="24.737075404320759"/>
  </r>
  <r>
    <s v="None"/>
    <x v="30"/>
    <x v="92"/>
    <s v="TRC"/>
    <n v="167.62800585937825"/>
    <n v="168.43489359022612"/>
    <n v="175.73329398411786"/>
  </r>
  <r>
    <s v="None"/>
    <x v="30"/>
    <x v="93"/>
    <s v="TRC"/>
    <n v="167.62800585937825"/>
    <n v="168.43489359022612"/>
    <n v="175.73329398411786"/>
  </r>
  <r>
    <s v="None"/>
    <x v="30"/>
    <x v="94"/>
    <s v="TRC"/>
    <n v="124.87580563195584"/>
    <n v="125.48520296006362"/>
    <n v="130.97135773893075"/>
  </r>
  <r>
    <s v="None"/>
    <x v="30"/>
    <x v="95"/>
    <s v="TRC"/>
    <n v="98.450375237750507"/>
    <n v="98.568102922441312"/>
    <n v="100.04276124935005"/>
  </r>
  <r>
    <s v="None"/>
    <x v="30"/>
    <x v="96"/>
    <s v="TRC"/>
    <n v="66.411387323851798"/>
    <n v="66.701046197365116"/>
    <n v="69.414786427334036"/>
  </r>
  <r>
    <s v="None"/>
    <x v="30"/>
    <x v="300"/>
    <s v="TRC"/>
    <n v="76.012519835861809"/>
    <n v="75.969212048927574"/>
    <n v="76.745616333751258"/>
  </r>
  <r>
    <s v="None"/>
    <x v="30"/>
    <x v="97"/>
    <s v="TRC"/>
    <n v="77.780252855300446"/>
    <n v="77.735937910530538"/>
    <n v="78.53039810895477"/>
  </r>
  <r>
    <s v="None"/>
    <x v="30"/>
    <x v="301"/>
    <s v="TRC"/>
    <n v="152.02503967172362"/>
    <n v="151.93842409785515"/>
    <n v="153.49123266750252"/>
  </r>
  <r>
    <s v="None"/>
    <x v="30"/>
    <x v="302"/>
    <s v="TRC"/>
    <n v="155.56050571060089"/>
    <n v="155.47187582106108"/>
    <n v="157.06079621790954"/>
  </r>
  <r>
    <s v="None"/>
    <x v="30"/>
    <x v="303"/>
    <s v="TRC"/>
    <n v="986.99274548629921"/>
    <n v="986.26821219834721"/>
    <n v="996.81432491798626"/>
  </r>
  <r>
    <s v="None"/>
    <x v="30"/>
    <x v="304"/>
    <s v="TRC"/>
    <n v="1009.9460651487714"/>
    <n v="1009.2046822494719"/>
    <n v="1019.9960534044511"/>
  </r>
  <r>
    <s v="None"/>
    <x v="30"/>
    <x v="305"/>
    <s v="TRC"/>
    <n v="564.23085283633441"/>
    <n v="563.81666130672193"/>
    <n v="569.84552241144877"/>
  </r>
  <r>
    <s v="None"/>
    <x v="30"/>
    <x v="306"/>
    <s v="TRC"/>
    <n v="577.35250057671419"/>
    <n v="576.92867668594795"/>
    <n v="583.09774386287791"/>
  </r>
  <r>
    <s v="None"/>
    <x v="30"/>
    <x v="100"/>
    <s v="TRC"/>
    <n v="98.699274548629944"/>
    <n v="98.626821219834738"/>
    <n v="99.681432491798645"/>
  </r>
  <r>
    <s v="None"/>
    <x v="30"/>
    <x v="101"/>
    <s v="TRC"/>
    <n v="100.99460651487712"/>
    <n v="100.92046822494717"/>
    <n v="101.99960534044509"/>
  </r>
  <r>
    <s v="None"/>
    <x v="30"/>
    <x v="102"/>
    <s v="TRC"/>
    <n v="131400.42123504399"/>
    <n v="131197.63984573365"/>
    <n v="131935.96801584153"/>
  </r>
  <r>
    <s v="None"/>
    <x v="30"/>
    <x v="103"/>
    <s v="TRC"/>
    <n v="134456.24498469615"/>
    <n v="134248.74774912282"/>
    <n v="135004.24634179132"/>
  </r>
  <r>
    <s v="None"/>
    <x v="30"/>
    <x v="104"/>
    <s v="TRC"/>
    <n v="20121.595218447903"/>
    <n v="20090.542920478179"/>
    <n v="20203.60451067441"/>
  </r>
  <r>
    <s v="None"/>
    <x v="30"/>
    <x v="105"/>
    <s v="TRC"/>
    <n v="1736.8690110603461"/>
    <n v="1736.080744420711"/>
    <n v="1753.2445299830599"/>
  </r>
  <r>
    <s v="None"/>
    <x v="30"/>
    <x v="307"/>
    <s v="TRC"/>
    <n v="1777.2613136431444"/>
    <n v="1776.4547152211924"/>
    <n v="1794.0176585873173"/>
  </r>
  <r>
    <s v="None"/>
    <x v="30"/>
    <x v="106"/>
    <s v="TRC"/>
    <n v="110.54619437934127"/>
    <n v="110.46504444379157"/>
    <n v="111.64624119724618"/>
  </r>
  <r>
    <s v="None"/>
    <x v="30"/>
    <x v="107"/>
    <s v="TRC"/>
    <n v="961.53255196650571"/>
    <n v="962.26943991577934"/>
    <n v="972.7650245432053"/>
  </r>
  <r>
    <s v="None"/>
    <x v="30"/>
    <x v="108"/>
    <s v="TRC"/>
    <n v="530.23200980534943"/>
    <n v="530.63836274425466"/>
    <n v="536.42609704373365"/>
  </r>
  <r>
    <s v="None"/>
    <x v="30"/>
    <x v="109"/>
    <s v="TRC"/>
    <n v="530.23200980534943"/>
    <n v="530.63836274425466"/>
    <n v="536.42609704373365"/>
  </r>
  <r>
    <s v="None"/>
    <x v="30"/>
    <x v="110"/>
    <s v="TRC"/>
    <n v="402.9763274520655"/>
    <n v="403.28515568563364"/>
    <n v="407.68383375323765"/>
  </r>
  <r>
    <s v="None"/>
    <x v="30"/>
    <x v="111"/>
    <s v="TRC"/>
    <n v="983.89377410526185"/>
    <n v="984.64779898358825"/>
    <n v="995.38746697444253"/>
  </r>
  <r>
    <s v="None"/>
    <x v="30"/>
    <x v="112"/>
    <s v="TRC"/>
    <n v="6198.5551253077347"/>
    <n v="6205.8403844302948"/>
    <n v="6264.2307816553075"/>
  </r>
  <r>
    <s v="None"/>
    <x v="30"/>
    <x v="113"/>
    <s v="TRC"/>
    <n v="6342.7075700823343"/>
    <n v="6350.1622538356496"/>
    <n v="6409.9105672751984"/>
  </r>
  <r>
    <s v="None"/>
    <x v="30"/>
    <x v="114"/>
    <s v="TRC"/>
    <n v="0"/>
    <n v="0"/>
    <n v="0"/>
  </r>
  <r>
    <s v="None"/>
    <x v="30"/>
    <x v="115"/>
    <s v="TRC"/>
    <n v="196.58881284371657"/>
    <n v="196.13250447547412"/>
    <n v="197.13219631754387"/>
  </r>
  <r>
    <s v="None"/>
    <x v="30"/>
    <x v="116"/>
    <s v="TRC"/>
    <n v="201.16064570054732"/>
    <n v="200.69372550978755"/>
    <n v="201.71666599934733"/>
  </r>
  <r>
    <s v="None"/>
    <x v="30"/>
    <x v="308"/>
    <s v="TRC"/>
    <n v="458.70722996867238"/>
    <n v="457.64251044277302"/>
    <n v="459.975124740936"/>
  </r>
  <r>
    <s v="None"/>
    <x v="30"/>
    <x v="117"/>
    <s v="TRC"/>
    <n v="469.37483996794373"/>
    <n v="468.28535952283761"/>
    <n v="470.67222066514375"/>
  </r>
  <r>
    <s v="None"/>
    <x v="30"/>
    <x v="309"/>
    <s v="TRC"/>
    <n v="786.35525137486627"/>
    <n v="784.53001790189649"/>
    <n v="788.52878527017549"/>
  </r>
  <r>
    <s v="None"/>
    <x v="30"/>
    <x v="310"/>
    <s v="TRC"/>
    <n v="804.64258280218928"/>
    <n v="802.77490203915022"/>
    <n v="806.86666399738931"/>
  </r>
  <r>
    <s v="None"/>
    <x v="30"/>
    <x v="118"/>
    <s v="TRC"/>
    <n v="1002.3195521774211"/>
    <n v="1003.4975940780899"/>
    <n v="1012.9394455442623"/>
  </r>
  <r>
    <s v="None"/>
    <x v="30"/>
    <x v="311"/>
    <s v="TRC"/>
    <n v="1025.6293092048031"/>
    <n v="1026.8347474287436"/>
    <n v="1036.4961768359897"/>
  </r>
  <r>
    <s v="None"/>
    <x v="30"/>
    <x v="119"/>
    <s v="TRC"/>
    <n v="165.42040729544655"/>
    <n v="165.61482849634652"/>
    <n v="167.1730889450869"/>
  </r>
  <r>
    <s v="None"/>
    <x v="30"/>
    <x v="312"/>
    <s v="TRC"/>
    <n v="169.26739351161973"/>
    <n v="169.46633613579638"/>
    <n v="171.06083519962382"/>
  </r>
  <r>
    <s v="None"/>
    <x v="30"/>
    <x v="120"/>
    <s v="TRC"/>
    <n v="310.86978591968887"/>
    <n v="311.23515605805432"/>
    <n v="314.16354983985588"/>
  </r>
  <r>
    <s v="None"/>
    <x v="30"/>
    <x v="313"/>
    <s v="TRC"/>
    <n v="318.09931582479788"/>
    <n v="318.47318294312538"/>
    <n v="321.46967890589906"/>
  </r>
  <r>
    <s v="None"/>
    <x v="30"/>
    <x v="121"/>
    <s v="TRC"/>
    <n v="7304.4979394583879"/>
    <n v="7313.0830305277386"/>
    <n v="7381.8914104795222"/>
  </r>
  <r>
    <s v="None"/>
    <x v="30"/>
    <x v="122"/>
    <s v="TRC"/>
    <n v="7474.3699845620686"/>
    <n v="7483.1547289121036"/>
    <n v="7553.5633037464895"/>
  </r>
  <r>
    <s v="None"/>
    <x v="30"/>
    <x v="123"/>
    <s v="TRC"/>
    <n v="160.53218066692784"/>
    <n v="160.28444220217477"/>
    <n v="161.18645933485379"/>
  </r>
  <r>
    <s v="None"/>
    <x v="30"/>
    <x v="124"/>
    <s v="TRC"/>
    <n v="160.53218066692784"/>
    <n v="160.28444220217477"/>
    <n v="161.18645933485379"/>
  </r>
  <r>
    <s v="None"/>
    <x v="30"/>
    <x v="125"/>
    <s v="TRC"/>
    <n v="23.459610240029569"/>
    <n v="31.708522437198596"/>
    <n v="32.224843914239777"/>
  </r>
  <r>
    <s v="None"/>
    <x v="30"/>
    <x v="126"/>
    <s v="TRC"/>
    <n v="31.610830747158488"/>
    <n v="31.708522437198596"/>
    <n v="32.224843914239777"/>
  </r>
  <r>
    <s v="None"/>
    <x v="30"/>
    <x v="127"/>
    <s v="TRC"/>
    <n v="169.56533777437573"/>
    <n v="169.76463057712053"/>
    <n v="171.36193627628501"/>
  </r>
  <r>
    <s v="None"/>
    <x v="30"/>
    <x v="314"/>
    <s v="TRC"/>
    <n v="173.50871772261706"/>
    <n v="173.71264524170473"/>
    <n v="175.34709758503581"/>
  </r>
  <r>
    <s v="None"/>
    <x v="30"/>
    <x v="128"/>
    <s v="TRC"/>
    <n v="52.436460911376642"/>
    <n v="52.397968266312716"/>
    <n v="52.958256910701728"/>
  </r>
  <r>
    <s v="None"/>
    <x v="30"/>
    <x v="129"/>
    <s v="TRC"/>
    <n v="275.34795806313571"/>
    <n v="275.55897597588233"/>
    <n v="278.56452975555419"/>
  </r>
  <r>
    <s v="None"/>
    <x v="30"/>
    <x v="315"/>
    <s v="TRC"/>
    <n v="281.751398948325"/>
    <n v="281.9673242543912"/>
    <n v="285.0427746335904"/>
  </r>
  <r>
    <s v="None"/>
    <x v="30"/>
    <x v="130"/>
    <s v="TRC"/>
    <n v="0"/>
    <n v="0"/>
    <n v="0"/>
  </r>
  <r>
    <s v="None"/>
    <x v="30"/>
    <x v="316"/>
    <s v="TRC"/>
    <n v="1770.0940161201586"/>
    <n v="1771.4505598449575"/>
    <n v="1790.7719769999915"/>
  </r>
  <r>
    <s v="None"/>
    <x v="30"/>
    <x v="317"/>
    <s v="TRC"/>
    <n v="1811.2589932392316"/>
    <n v="1812.6470844925148"/>
    <n v="1832.417836930224"/>
  </r>
  <r>
    <s v="None"/>
    <x v="30"/>
    <x v="131"/>
    <s v="TRC"/>
    <n v="41686.917619289386"/>
    <n v="247418.13967942048"/>
    <n v="248914.88941061802"/>
  </r>
  <r>
    <s v="None"/>
    <x v="30"/>
    <x v="132"/>
    <s v="TRC"/>
    <n v="27.807979178304766"/>
    <n v="24.485460556102804"/>
    <n v="21.381967686881545"/>
  </r>
  <r>
    <s v="None"/>
    <x v="30"/>
    <x v="133"/>
    <s v="TRC"/>
    <n v="11.630603520271595"/>
    <n v="10.046464005708863"/>
    <n v="8.462335427055514"/>
  </r>
  <r>
    <s v="None"/>
    <x v="30"/>
    <x v="134"/>
    <s v="TRC"/>
    <n v="4.7961946574466623"/>
    <n v="3.97338181892259"/>
    <n v="3.1899789009232382"/>
  </r>
  <r>
    <s v="None"/>
    <x v="30"/>
    <x v="135"/>
    <s v="TRC"/>
    <n v="3.9939630230741048"/>
    <n v="3.293401264109344"/>
    <n v="2.6276871360419505"/>
  </r>
  <r>
    <s v="None"/>
    <x v="30"/>
    <x v="136"/>
    <s v="TRC"/>
    <n v="5.4653405156570063"/>
    <n v="4.3262162879532466"/>
    <n v="3.4007975449808003"/>
  </r>
  <r>
    <s v="None"/>
    <x v="30"/>
    <x v="137"/>
    <s v="TRC"/>
    <n v="8.0268094771583041"/>
    <n v="8.0090702679304169"/>
    <n v="8.0505001924787454"/>
  </r>
  <r>
    <s v="None"/>
    <x v="30"/>
    <x v="138"/>
    <s v="TRC"/>
    <n v="8.0268094771583041"/>
    <n v="8.0090702679304169"/>
    <n v="8.0505001924787454"/>
  </r>
  <r>
    <s v="None"/>
    <x v="30"/>
    <x v="139"/>
    <s v="TRC"/>
    <n v="190.03129958965459"/>
    <n v="189.92303012231901"/>
    <n v="191.86404083437822"/>
  </r>
  <r>
    <s v="None"/>
    <x v="30"/>
    <x v="140"/>
    <s v="TRC"/>
    <n v="194.45063213825119"/>
    <n v="194.3398447763264"/>
    <n v="196.32599527238708"/>
  </r>
  <r>
    <s v="None"/>
    <x v="30"/>
    <x v="141"/>
    <s v="TRC"/>
    <n v="76.012519835861809"/>
    <n v="75.969212048927574"/>
    <n v="76.745616333751258"/>
  </r>
  <r>
    <s v="None"/>
    <x v="30"/>
    <x v="142"/>
    <s v="TRC"/>
    <n v="77.780252855300446"/>
    <n v="77.735937910530538"/>
    <n v="78.53039810895477"/>
  </r>
  <r>
    <s v="None"/>
    <x v="30"/>
    <x v="143"/>
    <s v="TRC"/>
    <n v="57.977950238363739"/>
    <n v="57.851413815000733"/>
    <n v="58.133898335737165"/>
  </r>
  <r>
    <s v="None"/>
    <x v="30"/>
    <x v="144"/>
    <s v="TRC"/>
    <n v="59.326274662511743"/>
    <n v="59.196795531628673"/>
    <n v="59.485849459824067"/>
  </r>
  <r>
    <s v="None"/>
    <x v="30"/>
    <x v="145"/>
    <s v="TRC"/>
    <n v="46.314726325029426"/>
    <n v="46.213644796722363"/>
    <n v="46.43930288251488"/>
  </r>
  <r>
    <s v="None"/>
    <x v="30"/>
    <x v="146"/>
    <s v="TRC"/>
    <n v="47.391812983751024"/>
    <n v="47.288380722227544"/>
    <n v="47.519286670480348"/>
  </r>
  <r>
    <s v="None"/>
    <x v="30"/>
    <x v="147"/>
    <s v="TRC"/>
    <n v="77.155620945597576"/>
    <n v="76.98722940576792"/>
    <n v="77.363152813120706"/>
  </r>
  <r>
    <s v="None"/>
    <x v="30"/>
    <x v="148"/>
    <s v="TRC"/>
    <n v="78.949937711774268"/>
    <n v="78.77763008962296"/>
    <n v="79.162295901797947"/>
  </r>
  <r>
    <s v="None"/>
    <x v="30"/>
    <x v="149"/>
    <s v="TRC"/>
    <n v="29.466187526845502"/>
    <n v="26.57855571701927"/>
    <n v="23.978758302676059"/>
  </r>
  <r>
    <s v="None"/>
    <x v="30"/>
    <x v="318"/>
    <s v="TRC"/>
    <n v="58.631001867554289"/>
    <n v="54.866079331514726"/>
    <n v="51.692286285199344"/>
  </r>
  <r>
    <s v="None"/>
    <x v="30"/>
    <x v="319"/>
    <s v="TRC"/>
    <n v="92.598398482705676"/>
    <n v="73.805761817420503"/>
    <n v="55.827357575424458"/>
  </r>
  <r>
    <s v="None"/>
    <x v="30"/>
    <x v="150"/>
    <s v="TRC"/>
    <n v="117.69428949512582"/>
    <n v="117.63058572546646"/>
    <n v="118.8231286412686"/>
  </r>
  <r>
    <s v="None"/>
    <x v="30"/>
    <x v="151"/>
    <s v="TRC"/>
    <n v="120.43136599501244"/>
    <n v="120.36618074233773"/>
    <n v="121.58645721432134"/>
  </r>
  <r>
    <s v="None"/>
    <x v="30"/>
    <x v="152"/>
    <s v="TRC"/>
    <n v="12.625242885404953"/>
    <n v="12.618409286526745"/>
    <n v="12.74633515300555"/>
  </r>
  <r>
    <s v="None"/>
    <x v="30"/>
    <x v="153"/>
    <s v="TRC"/>
    <n v="12.918853185065529"/>
    <n v="12.911860665283182"/>
    <n v="13.042761551912653"/>
  </r>
  <r>
    <s v="None"/>
    <x v="30"/>
    <x v="154"/>
    <s v="TRC"/>
    <n v="23.254738777633126"/>
    <n v="23.242151807365204"/>
    <n v="23.477781540184523"/>
  </r>
  <r>
    <s v="None"/>
    <x v="30"/>
    <x v="155"/>
    <s v="TRC"/>
    <n v="23.795546656182736"/>
    <n v="23.782666965676029"/>
    <n v="24.023776459723695"/>
  </r>
  <r>
    <s v="None"/>
    <x v="30"/>
    <x v="156"/>
    <s v="TRC"/>
    <n v="45.718500045822957"/>
    <n v="45.693754233527521"/>
    <n v="46.156999082403594"/>
  </r>
  <r>
    <s v="None"/>
    <x v="30"/>
    <x v="157"/>
    <s v="TRC"/>
    <n v="46.781720977121154"/>
    <n v="46.756399680818866"/>
    <n v="47.230417665715287"/>
  </r>
  <r>
    <s v="None"/>
    <x v="30"/>
    <x v="158"/>
    <s v="TRC"/>
    <n v="5.7403832266531518"/>
    <n v="5.7372761595864681"/>
    <n v="5.795440862226676"/>
  </r>
  <r>
    <s v="None"/>
    <x v="30"/>
    <x v="159"/>
    <s v="TRC"/>
    <n v="5.8738805109939225"/>
    <n v="5.8707011865535952"/>
    <n v="5.9302185566970627"/>
  </r>
  <r>
    <s v="None"/>
    <x v="30"/>
    <x v="160"/>
    <s v="TRC"/>
    <n v="12.139188787807059"/>
    <n v="12.132618272876327"/>
    <n v="12.255619173383769"/>
  </r>
  <r>
    <s v="None"/>
    <x v="30"/>
    <x v="161"/>
    <s v="TRC"/>
    <n v="12.421495503802573"/>
    <n v="12.414772186199031"/>
    <n v="12.540633572764785"/>
  </r>
  <r>
    <s v="None"/>
    <x v="30"/>
    <x v="162"/>
    <s v="TRC"/>
    <n v="144.38730214810474"/>
    <n v="144.30915039174309"/>
    <n v="145.77216151188441"/>
  </r>
  <r>
    <s v="None"/>
    <x v="30"/>
    <x v="163"/>
    <s v="TRC"/>
    <n v="147.74514638410716"/>
    <n v="147.66517714503942"/>
    <n v="149.1622117796027"/>
  </r>
  <r>
    <s v="None"/>
    <x v="30"/>
    <x v="164"/>
    <s v="TRC"/>
    <n v="195.5691892098568"/>
    <n v="195.46333450241659"/>
    <n v="197.44494849695991"/>
  </r>
  <r>
    <s v="None"/>
    <x v="30"/>
    <x v="320"/>
    <s v="TRC"/>
    <n v="200.11730988915582"/>
    <n v="200.00899344433319"/>
    <n v="202.03669148526137"/>
  </r>
  <r>
    <s v="None"/>
    <x v="30"/>
    <x v="165"/>
    <s v="TRC"/>
    <n v="61.64010741828362"/>
    <n v="70.329535066052927"/>
    <n v="71.096627479543528"/>
  </r>
  <r>
    <s v="None"/>
    <x v="30"/>
    <x v="166"/>
    <s v="TRC"/>
    <n v="70.275678022777484"/>
    <n v="70.329535066052927"/>
    <n v="71.096627479543528"/>
  </r>
  <r>
    <s v="None"/>
    <x v="30"/>
    <x v="167"/>
    <s v="TRC"/>
    <n v="122.98243653986057"/>
    <n v="140.65907013210585"/>
    <n v="142.19325495908706"/>
  </r>
  <r>
    <s v="None"/>
    <x v="30"/>
    <x v="168"/>
    <s v="TRC"/>
    <n v="140.55135604555497"/>
    <n v="140.65907013210585"/>
    <n v="142.19325495908706"/>
  </r>
  <r>
    <s v="None"/>
    <x v="30"/>
    <x v="169"/>
    <s v="TRC"/>
    <n v="92.311271979072117"/>
    <n v="105.49430259907939"/>
    <n v="106.64494121931533"/>
  </r>
  <r>
    <s v="None"/>
    <x v="30"/>
    <x v="170"/>
    <s v="TRC"/>
    <n v="105.41351703416618"/>
    <n v="105.49430259907939"/>
    <n v="106.64494121931533"/>
  </r>
  <r>
    <s v="None"/>
    <x v="30"/>
    <x v="171"/>
    <s v="TRC"/>
    <n v="859.55182675793685"/>
    <n v="860.21055992471179"/>
    <n v="869.59297648559243"/>
  </r>
  <r>
    <s v="None"/>
    <x v="30"/>
    <x v="321"/>
    <s v="TRC"/>
    <n v="879.54140412440051"/>
    <n v="880.21545666714712"/>
    <n v="889.81606896200162"/>
  </r>
  <r>
    <s v="None"/>
    <x v="30"/>
    <x v="172"/>
    <s v="TRC"/>
    <n v="112.28642496557822"/>
    <n v="112.41839696312975"/>
    <n v="113.47613523022163"/>
  </r>
  <r>
    <s v="None"/>
    <x v="30"/>
    <x v="322"/>
    <s v="TRC"/>
    <n v="112.28642496557822"/>
    <n v="112.41839696312975"/>
    <n v="113.47613523022163"/>
  </r>
  <r>
    <s v="None"/>
    <x v="30"/>
    <x v="173"/>
    <s v="TRC"/>
    <n v="201.10743827692093"/>
    <n v="201.34380300542674"/>
    <n v="203.23823533175232"/>
  </r>
  <r>
    <s v="None"/>
    <x v="30"/>
    <x v="323"/>
    <s v="TRC"/>
    <n v="201.10743827692093"/>
    <n v="201.34380300542674"/>
    <n v="203.23823533175232"/>
  </r>
  <r>
    <s v="None"/>
    <x v="30"/>
    <x v="174"/>
    <s v="TRC"/>
    <n v="20843.458809644693"/>
    <n v="20869.587267905739"/>
    <n v="20995.837304277029"/>
  </r>
  <r>
    <s v="None"/>
    <x v="30"/>
    <x v="175"/>
    <s v="TRC"/>
    <n v="21328.190409868985"/>
    <n v="21354.926506694253"/>
    <n v="21484.11259042301"/>
  </r>
  <r>
    <s v="None"/>
    <x v="30"/>
    <x v="176"/>
    <s v="TRC"/>
    <n v="4069.5681065850176"/>
    <n v="4074.3511338508929"/>
    <n v="4112.6864706308397"/>
  </r>
  <r>
    <s v="None"/>
    <x v="30"/>
    <x v="324"/>
    <s v="TRC"/>
    <n v="4164.20922534281"/>
    <n v="4169.1034858009143"/>
    <n v="4208.3303420408593"/>
  </r>
  <r>
    <s v="None"/>
    <x v="30"/>
    <x v="177"/>
    <s v="TRC"/>
    <n v="33.912643740381775"/>
    <n v="33.953196729841252"/>
    <n v="34.461163940311252"/>
  </r>
  <r>
    <s v="None"/>
    <x v="30"/>
    <x v="178"/>
    <s v="TRC"/>
    <n v="21.675053644464189"/>
    <n v="21.700972833445938"/>
    <n v="22.025636891513912"/>
  </r>
  <r>
    <s v="None"/>
    <x v="30"/>
    <x v="179"/>
    <s v="TRC"/>
    <n v="0"/>
    <n v="0"/>
    <n v="0"/>
  </r>
  <r>
    <s v="None"/>
    <x v="30"/>
    <x v="180"/>
    <s v="TRC"/>
    <n v="4756.3013427900369"/>
    <n v="4762.2636363924112"/>
    <n v="4791.0728289071458"/>
  </r>
  <r>
    <s v="None"/>
    <x v="30"/>
    <x v="181"/>
    <s v="TRC"/>
    <n v="4920.3117339207274"/>
    <n v="4926.4796238542176"/>
    <n v="4956.2822368004963"/>
  </r>
  <r>
    <s v="None"/>
    <x v="30"/>
    <x v="182"/>
    <s v="TRC"/>
    <n v="9329.6048484695057"/>
    <n v="9310.2746995267462"/>
    <n v="9357.2800702649638"/>
  </r>
  <r>
    <s v="None"/>
    <x v="30"/>
    <x v="183"/>
    <s v="TRC"/>
    <n v="9546.5724030850743"/>
    <n v="9526.7927157948143"/>
    <n v="9574.8912346897359"/>
  </r>
  <r>
    <s v="None"/>
    <x v="30"/>
    <x v="184"/>
    <s v="TRC"/>
    <n v="6402.4550311471121"/>
    <n v="6389.189688041859"/>
    <n v="6421.447192755275"/>
  </r>
  <r>
    <s v="None"/>
    <x v="30"/>
    <x v="185"/>
    <s v="TRC"/>
    <n v="6551.3493341970452"/>
    <n v="6537.7754947405056"/>
    <n v="6570.7831739821413"/>
  </r>
  <r>
    <s v="None"/>
    <x v="30"/>
    <x v="325"/>
    <s v="TRC"/>
    <n v="525.65254710056479"/>
    <n v="526.27035478907351"/>
    <n v="531.22200245648355"/>
  </r>
  <r>
    <s v="None"/>
    <x v="30"/>
    <x v="326"/>
    <s v="TRC"/>
    <n v="537.87702494011285"/>
    <n v="538.50920024928462"/>
    <n v="543.57600251361089"/>
  </r>
  <r>
    <s v="None"/>
    <x v="30"/>
    <x v="186"/>
    <s v="TRC"/>
    <n v="1213.3341947410886"/>
    <n v="1214.7602454629514"/>
    <n v="1226.1898551325282"/>
  </r>
  <r>
    <s v="None"/>
    <x v="30"/>
    <x v="327"/>
    <s v="TRC"/>
    <n v="1241.5512690373928"/>
    <n v="1243.0104837295312"/>
    <n v="1254.7058982751455"/>
  </r>
  <r>
    <s v="None"/>
    <x v="30"/>
    <x v="328"/>
    <s v="TRC"/>
    <n v="6259.379996154119"/>
    <n v="6261.8341019370419"/>
    <n v="6327.655957297945"/>
  </r>
  <r>
    <s v="None"/>
    <x v="30"/>
    <x v="329"/>
    <s v="TRC"/>
    <n v="6404.9469728088661"/>
    <n v="6407.4581508192987"/>
    <n v="6474.8107470025452"/>
  </r>
  <r>
    <s v="None"/>
    <x v="30"/>
    <x v="187"/>
    <s v="TRC"/>
    <n v="4.0601750123106841"/>
    <n v="4.081603743150291"/>
    <n v="4.2695430865828961"/>
  </r>
  <r>
    <s v="None"/>
    <x v="30"/>
    <x v="188"/>
    <s v="TRC"/>
    <n v="131.8995290314771"/>
    <n v="132.05455261805687"/>
    <n v="133.29704635058746"/>
  </r>
  <r>
    <s v="None"/>
    <x v="30"/>
    <x v="330"/>
    <s v="TRC"/>
    <n v="131.8995290314771"/>
    <n v="132.05455261805687"/>
    <n v="133.29704635058746"/>
  </r>
  <r>
    <s v="None"/>
    <x v="30"/>
    <x v="189"/>
    <s v="TRC"/>
    <n v="228.57072147521254"/>
    <n v="228.83936423148623"/>
    <n v="230.99250072073912"/>
  </r>
  <r>
    <s v="None"/>
    <x v="30"/>
    <x v="331"/>
    <s v="TRC"/>
    <n v="228.57072147521254"/>
    <n v="228.83936423148623"/>
    <n v="230.99250072073912"/>
  </r>
  <r>
    <s v="None"/>
    <x v="30"/>
    <x v="190"/>
    <s v="TRC"/>
    <n v="828.98609578583705"/>
    <n v="829.96041615481147"/>
    <n v="837.76946623961567"/>
  </r>
  <r>
    <s v="None"/>
    <x v="30"/>
    <x v="332"/>
    <s v="TRC"/>
    <n v="848.26484219946099"/>
    <n v="849.26182118166764"/>
    <n v="857.25247708239726"/>
  </r>
  <r>
    <s v="None"/>
    <x v="30"/>
    <x v="191"/>
    <s v="TRC"/>
    <n v="163.16916033371004"/>
    <n v="163.294207985708"/>
    <n v="165.07527689218028"/>
  </r>
  <r>
    <s v="None"/>
    <x v="30"/>
    <x v="192"/>
    <s v="TRC"/>
    <n v="166.96379196937775"/>
    <n v="167.09174770630588"/>
    <n v="168.91423681990537"/>
  </r>
  <r>
    <s v="None"/>
    <x v="30"/>
    <x v="193"/>
    <s v="TRC"/>
    <n v="164.62602783668962"/>
    <n v="164.75219198558048"/>
    <n v="166.54916329300335"/>
  </r>
  <r>
    <s v="None"/>
    <x v="30"/>
    <x v="194"/>
    <s v="TRC"/>
    <n v="168.45454011196148"/>
    <n v="168.58363831082644"/>
    <n v="170.42239964865456"/>
  </r>
  <r>
    <s v="None"/>
    <x v="30"/>
    <x v="195"/>
    <s v="TRC"/>
    <n v="45.162892592366177"/>
    <n v="45.19750399604419"/>
    <n v="45.690478425514179"/>
  </r>
  <r>
    <s v="None"/>
    <x v="30"/>
    <x v="333"/>
    <s v="TRC"/>
    <n v="46.213192420095631"/>
    <n v="46.248608740138238"/>
    <n v="46.753047691223806"/>
  </r>
  <r>
    <s v="None"/>
    <x v="30"/>
    <x v="196"/>
    <s v="TRC"/>
    <n v="3426.5098147466019"/>
    <n v="3423.9944766819285"/>
    <n v="3460.6070646736093"/>
  </r>
  <r>
    <s v="None"/>
    <x v="30"/>
    <x v="197"/>
    <s v="TRC"/>
    <n v="3506.1960895081515"/>
    <n v="3503.6222552094155"/>
    <n v="3541.0862987357859"/>
  </r>
  <r>
    <s v="None"/>
    <x v="30"/>
    <x v="198"/>
    <s v="TRC"/>
    <n v="0"/>
    <n v="0"/>
    <n v="0"/>
  </r>
  <r>
    <s v="None"/>
    <x v="30"/>
    <x v="199"/>
    <s v="TRC"/>
    <n v="6339.8595734530472"/>
    <n v="6347.3109099112289"/>
    <n v="6407.0323952188774"/>
  </r>
  <r>
    <s v="None"/>
    <x v="30"/>
    <x v="334"/>
    <s v="TRC"/>
    <n v="6487.2981681845131"/>
    <n v="6494.9227915370702"/>
    <n v="6556.0331485960596"/>
  </r>
  <r>
    <s v="None"/>
    <x v="30"/>
    <x v="200"/>
    <s v="TRC"/>
    <n v="0"/>
    <n v="0"/>
    <n v="0"/>
  </r>
  <r>
    <s v="None"/>
    <x v="30"/>
    <x v="335"/>
    <s v="TRC"/>
    <n v="0"/>
    <n v="0"/>
    <n v="0"/>
  </r>
  <r>
    <s v="None"/>
    <x v="30"/>
    <x v="336"/>
    <s v="TRC"/>
    <n v="110.39169987171921"/>
    <n v="110.13956939717426"/>
    <n v="110.70374757318831"/>
  </r>
  <r>
    <s v="None"/>
    <x v="30"/>
    <x v="201"/>
    <s v="TRC"/>
    <n v="112.95894870594529"/>
    <n v="112.70095473199228"/>
    <n v="113.27825333070435"/>
  </r>
  <r>
    <s v="None"/>
    <x v="30"/>
    <x v="337"/>
    <s v="TRC"/>
    <n v="220.78339974343842"/>
    <n v="220.27913879434851"/>
    <n v="221.40749514637662"/>
  </r>
  <r>
    <s v="None"/>
    <x v="30"/>
    <x v="338"/>
    <s v="TRC"/>
    <n v="225.91789741189058"/>
    <n v="225.40190946398457"/>
    <n v="226.55650666140869"/>
  </r>
  <r>
    <s v="None"/>
    <x v="30"/>
    <x v="202"/>
    <s v="TRC"/>
    <n v="12542.26857860356"/>
    <n v="12557.991023906317"/>
    <n v="12633.960270598451"/>
  </r>
  <r>
    <s v="None"/>
    <x v="30"/>
    <x v="203"/>
    <s v="TRC"/>
    <n v="6222.7018111371435"/>
    <n v="6230.5023209291203"/>
    <n v="6268.1935859518044"/>
  </r>
  <r>
    <s v="None"/>
    <x v="30"/>
    <x v="204"/>
    <s v="TRC"/>
    <n v="4.259802178224283"/>
    <n v="4.2648087905802008"/>
    <n v="4.3049361325588116"/>
  </r>
  <r>
    <s v="None"/>
    <x v="30"/>
    <x v="205"/>
    <s v="TRC"/>
    <n v="4.259802178224283"/>
    <n v="4.2648087905802008"/>
    <n v="4.3049361325588116"/>
  </r>
  <r>
    <s v="None"/>
    <x v="30"/>
    <x v="206"/>
    <s v="TRC"/>
    <n v="127.92334269247117"/>
    <n v="127.97743250419343"/>
    <n v="129.30620574040006"/>
  </r>
  <r>
    <s v="None"/>
    <x v="30"/>
    <x v="207"/>
    <s v="TRC"/>
    <n v="130.89830415043559"/>
    <n v="130.95365186475604"/>
    <n v="132.31332680413027"/>
  </r>
  <r>
    <s v="None"/>
    <x v="30"/>
    <x v="339"/>
    <s v="TRC"/>
    <n v="25.584668538494221"/>
    <n v="25.595486500838671"/>
    <n v="25.861241148079998"/>
  </r>
  <r>
    <s v="None"/>
    <x v="30"/>
    <x v="208"/>
    <s v="TRC"/>
    <n v="26.179660830087112"/>
    <n v="26.190730372951204"/>
    <n v="26.462665360826051"/>
  </r>
  <r>
    <s v="None"/>
    <x v="30"/>
    <x v="209"/>
    <s v="TRC"/>
    <n v="383.77002807741349"/>
    <n v="383.93229751258031"/>
    <n v="387.91861722120012"/>
  </r>
  <r>
    <s v="None"/>
    <x v="30"/>
    <x v="340"/>
    <s v="TRC"/>
    <n v="392.69491245130678"/>
    <n v="392.86095559426815"/>
    <n v="396.93998041239075"/>
  </r>
  <r>
    <s v="None"/>
    <x v="30"/>
    <x v="341"/>
    <s v="TRC"/>
    <n v="34.539302526967212"/>
    <n v="34.55390677613223"/>
    <n v="34.912675549908023"/>
  </r>
  <r>
    <s v="None"/>
    <x v="30"/>
    <x v="210"/>
    <s v="TRC"/>
    <n v="35.342542120617608"/>
    <n v="35.357486003484134"/>
    <n v="35.724598237115181"/>
  </r>
  <r>
    <s v="None"/>
    <x v="30"/>
    <x v="211"/>
    <s v="TRC"/>
    <n v="115.13100842322402"/>
    <n v="115.17968925377407"/>
    <n v="116.37558516636001"/>
  </r>
  <r>
    <s v="None"/>
    <x v="30"/>
    <x v="212"/>
    <s v="TRC"/>
    <n v="117.80847373539201"/>
    <n v="117.85828667828044"/>
    <n v="119.08199412371722"/>
  </r>
  <r>
    <s v="None"/>
    <x v="30"/>
    <x v="213"/>
    <s v="TRC"/>
    <n v="748.82989653149082"/>
    <n v="749.40377593441008"/>
    <n v="757.57761002304164"/>
  </r>
  <r>
    <s v="None"/>
    <x v="30"/>
    <x v="342"/>
    <s v="TRC"/>
    <n v="766.24454528803733"/>
    <n v="766.83177072358239"/>
    <n v="775.19569397706584"/>
  </r>
  <r>
    <s v="None"/>
    <x v="30"/>
    <x v="214"/>
    <s v="TRC"/>
    <n v="0"/>
    <n v="0"/>
    <n v="0"/>
  </r>
  <r>
    <s v="None"/>
    <x v="30"/>
    <x v="215"/>
    <s v="TRC"/>
    <n v="232.09779114747579"/>
    <n v="231.55906179243678"/>
    <n v="232.73932360396213"/>
  </r>
  <r>
    <s v="None"/>
    <x v="30"/>
    <x v="216"/>
    <s v="TRC"/>
    <n v="237.49541419741712"/>
    <n v="236.94415625272597"/>
    <n v="238.1518660133566"/>
  </r>
  <r>
    <s v="None"/>
    <x v="30"/>
    <x v="217"/>
    <s v="TRC"/>
    <n v="541.56151267744349"/>
    <n v="540.30447751568568"/>
    <n v="543.05842174257828"/>
  </r>
  <r>
    <s v="None"/>
    <x v="30"/>
    <x v="218"/>
    <s v="TRC"/>
    <n v="554.15596646063977"/>
    <n v="552.86969792302716"/>
    <n v="555.68768736449874"/>
  </r>
  <r>
    <s v="None"/>
    <x v="30"/>
    <x v="219"/>
    <s v="TRC"/>
    <n v="928.39116458990316"/>
    <n v="926.23624716974712"/>
    <n v="930.95729441584854"/>
  </r>
  <r>
    <s v="None"/>
    <x v="30"/>
    <x v="343"/>
    <s v="TRC"/>
    <n v="949.98165678966848"/>
    <n v="947.7766250109039"/>
    <n v="952.60746405342638"/>
  </r>
  <r>
    <s v="None"/>
    <x v="30"/>
    <x v="220"/>
    <s v="TRC"/>
    <n v="-171.43620410629495"/>
    <n v="-171.56758735756063"/>
    <n v="-173.43889497447108"/>
  </r>
  <r>
    <s v="None"/>
    <x v="30"/>
    <x v="221"/>
    <s v="TRC"/>
    <n v="-171.43620410629495"/>
    <n v="-171.56758735756063"/>
    <n v="-173.43889497447108"/>
  </r>
  <r>
    <s v="None"/>
    <x v="30"/>
    <x v="222"/>
    <s v="TRC"/>
    <n v="20.84528391140714"/>
    <n v="20.924256883703691"/>
    <n v="21.705305416943517"/>
  </r>
  <r>
    <s v="None"/>
    <x v="30"/>
    <x v="344"/>
    <s v="TRC"/>
    <n v="250.62370337711351"/>
    <n v="250.91826534912906"/>
    <n v="253.27914095616293"/>
  </r>
  <r>
    <s v="None"/>
    <x v="30"/>
    <x v="225"/>
    <s v="TRC"/>
    <n v="142.23810100362292"/>
    <n v="142.32133147467547"/>
    <n v="143.71425426319121"/>
  </r>
  <r>
    <s v="None"/>
    <x v="30"/>
    <x v="226"/>
    <s v="TRC"/>
    <n v="145.54596381766063"/>
    <n v="145.63112988106326"/>
    <n v="147.05644622280033"/>
  </r>
  <r>
    <s v="None"/>
    <x v="30"/>
    <x v="345"/>
    <s v="TRC"/>
    <n v="153.39082322240239"/>
    <n v="155.96880718972642"/>
    <n v="160.13984017816944"/>
  </r>
  <r>
    <s v="None"/>
    <x v="30"/>
    <x v="346"/>
    <s v="TRC"/>
    <n v="156.95805166943498"/>
    <n v="159.5959887522782"/>
    <n v="163.86402250789433"/>
  </r>
  <r>
    <s v="None"/>
    <x v="30"/>
    <x v="227"/>
    <s v="TRC"/>
    <n v="89.675448115239533"/>
    <n v="90.056017906628085"/>
    <n v="93.657865568655538"/>
  </r>
  <r>
    <s v="None"/>
    <x v="30"/>
    <x v="228"/>
    <s v="TRC"/>
    <n v="89.675448115239533"/>
    <n v="90.056017906628085"/>
    <n v="93.657865568655538"/>
  </r>
  <r>
    <s v="None"/>
    <x v="30"/>
    <x v="229"/>
    <s v="TRC"/>
    <n v="85.673501510487398"/>
    <n v="85.775950515357366"/>
    <n v="87.059227923826057"/>
  </r>
  <r>
    <s v="None"/>
    <x v="30"/>
    <x v="230"/>
    <s v="TRC"/>
    <n v="719.69254647189985"/>
    <n v="720.24409593696214"/>
    <n v="728.09988200658074"/>
  </r>
  <r>
    <s v="None"/>
    <x v="30"/>
    <x v="347"/>
    <s v="TRC"/>
    <n v="736.42958243636247"/>
    <n v="736.99395863317056"/>
    <n v="745.03243740208268"/>
  </r>
  <r>
    <s v="None"/>
    <x v="30"/>
    <x v="231"/>
    <s v="TRC"/>
    <n v="3147.7615749914289"/>
    <n v="3151.9031778139829"/>
    <n v="3193.4815666404565"/>
  </r>
  <r>
    <s v="None"/>
    <x v="30"/>
    <x v="232"/>
    <s v="TRC"/>
    <n v="8091.786179744232"/>
    <n v="8101.9296928427875"/>
    <n v="8150.9421100635163"/>
  </r>
  <r>
    <s v="None"/>
    <x v="30"/>
    <x v="233"/>
    <s v="TRC"/>
    <n v="9608.9960884462762"/>
    <n v="9621.0415102508068"/>
    <n v="9679.243755700425"/>
  </r>
  <r>
    <s v="None"/>
    <x v="30"/>
    <x v="234"/>
    <s v="TRC"/>
    <n v="4045.893089872116"/>
    <n v="4050.9648464213938"/>
    <n v="4075.4710550317582"/>
  </r>
  <r>
    <s v="None"/>
    <x v="30"/>
    <x v="235"/>
    <s v="TRC"/>
    <n v="4804.4980442231381"/>
    <n v="4810.5207551254034"/>
    <n v="4839.6218778502125"/>
  </r>
  <r>
    <s v="None"/>
    <x v="30"/>
    <x v="236"/>
    <s v="TRC"/>
    <n v="148.02348806397197"/>
    <n v="148.21824693670257"/>
    <n v="150.17347067126747"/>
  </r>
  <r>
    <s v="None"/>
    <x v="30"/>
    <x v="348"/>
    <s v="TRC"/>
    <n v="88.868917681752805"/>
    <n v="88.93702399221597"/>
    <n v="89.907070450205339"/>
  </r>
  <r>
    <s v="None"/>
    <x v="30"/>
    <x v="349"/>
    <s v="TRC"/>
    <n v="90.935636697607521"/>
    <n v="91.00532687575587"/>
    <n v="91.997932553698462"/>
  </r>
  <r>
    <s v="None"/>
    <x v="30"/>
    <x v="237"/>
    <s v="TRC"/>
    <n v="1818.1172328030289"/>
    <n v="1820.254094521348"/>
    <n v="1837.3807611846119"/>
  </r>
  <r>
    <s v="None"/>
    <x v="30"/>
    <x v="350"/>
    <s v="TRC"/>
    <n v="1860.3990289147271"/>
    <n v="1862.5855850916118"/>
    <n v="1880.1105463284398"/>
  </r>
  <r>
    <s v="None"/>
    <x v="30"/>
    <x v="351"/>
    <s v="TRC"/>
    <n v="8.3364577838262157"/>
    <n v="8.4765656081373049"/>
    <n v="8.7032521835961649"/>
  </r>
  <r>
    <s v="None"/>
    <x v="30"/>
    <x v="352"/>
    <s v="TRC"/>
    <n v="8.5303288950779876"/>
    <n v="8.6736950408846845"/>
    <n v="8.9056533971681695"/>
  </r>
  <r>
    <s v="None"/>
    <x v="30"/>
    <x v="240"/>
    <s v="TRC"/>
    <n v="3135.4488679932765"/>
    <n v="3128.9524842122796"/>
    <n v="3144.7498238493304"/>
  </r>
  <r>
    <s v="None"/>
    <x v="30"/>
    <x v="353"/>
    <s v="TRC"/>
    <n v="3208.3662835280052"/>
    <n v="3201.718821054425"/>
    <n v="3217.8835406830353"/>
  </r>
  <r>
    <s v="None"/>
    <x v="30"/>
    <x v="241"/>
    <s v="TRC"/>
    <n v="4637.394654409638"/>
    <n v="4627.7863665097693"/>
    <n v="4651.1509632456873"/>
  </r>
  <r>
    <s v="None"/>
    <x v="30"/>
    <x v="354"/>
    <s v="TRC"/>
    <n v="4745.2410417214905"/>
    <n v="4735.4093052658109"/>
    <n v="4759.3172647165175"/>
  </r>
  <r>
    <s v="None"/>
    <x v="30"/>
    <x v="242"/>
    <s v="TRC"/>
    <n v="131.11807526815986"/>
    <n v="131.21855998851535"/>
    <n v="132.64977607407343"/>
  </r>
  <r>
    <s v="None"/>
    <x v="30"/>
    <x v="355"/>
    <s v="TRC"/>
    <n v="134.16733283253569"/>
    <n v="134.27015440685292"/>
    <n v="135.73465458742399"/>
  </r>
  <r>
    <s v="None"/>
    <x v="30"/>
    <x v="238"/>
    <s v="TRC"/>
    <n v="3470.4372464488906"/>
    <n v="3474.5161058117328"/>
    <n v="3507.2076291213002"/>
  </r>
  <r>
    <s v="None"/>
    <x v="30"/>
    <x v="356"/>
    <s v="TRC"/>
    <n v="3551.1450893895626"/>
    <n v="3555.3188059468894"/>
    <n v="3588.7705972403996"/>
  </r>
  <r>
    <s v="None"/>
    <x v="30"/>
    <x v="239"/>
    <s v="TRC"/>
    <n v="4725.2207459792699"/>
    <n v="4730.7743720824265"/>
    <n v="4775.2859575658094"/>
  </r>
  <r>
    <s v="None"/>
    <x v="30"/>
    <x v="357"/>
    <s v="TRC"/>
    <n v="4835.1096005369272"/>
    <n v="4840.7923807355064"/>
    <n v="4886.3391193696662"/>
  </r>
  <r>
    <s v="None"/>
    <x v="30"/>
    <x v="243"/>
    <s v="TRC"/>
    <n v="10421.729404822347"/>
    <n v="10434.79363395287"/>
    <n v="10497.918652138515"/>
  </r>
  <r>
    <s v="None"/>
    <x v="30"/>
    <x v="244"/>
    <s v="TRC"/>
    <n v="10664.095204934492"/>
    <n v="10677.463253347127"/>
    <n v="10742.056295211505"/>
  </r>
  <r>
    <s v="None"/>
    <x v="30"/>
    <x v="245"/>
    <s v="TRC"/>
    <n v="0"/>
    <n v="0"/>
    <n v="0"/>
  </r>
  <r>
    <s v="None"/>
    <x v="30"/>
    <x v="246"/>
    <s v="TRC"/>
    <n v="0"/>
    <n v="0"/>
    <n v="0"/>
  </r>
  <r>
    <s v="None"/>
    <x v="30"/>
    <x v="247"/>
    <s v="TRC"/>
    <n v="0"/>
    <n v="0"/>
    <n v="0"/>
  </r>
  <r>
    <s v="None"/>
    <x v="30"/>
    <x v="248"/>
    <s v="TRC"/>
    <n v="0"/>
    <n v="0"/>
    <n v="0"/>
  </r>
  <r>
    <s v="None"/>
    <x v="30"/>
    <x v="358"/>
    <s v="TRC"/>
    <n v="0"/>
    <n v="0"/>
    <n v="0"/>
  </r>
  <r>
    <s v="None"/>
    <x v="30"/>
    <x v="359"/>
    <s v="TRC"/>
    <n v="0"/>
    <n v="0"/>
    <n v="0"/>
  </r>
  <r>
    <s v="None"/>
    <x v="30"/>
    <x v="360"/>
    <s v="TRC"/>
    <n v="0"/>
    <n v="0"/>
    <n v="0"/>
  </r>
  <r>
    <s v="None"/>
    <x v="30"/>
    <x v="249"/>
    <s v="TRC"/>
    <n v="0"/>
    <n v="0"/>
    <n v="0"/>
  </r>
  <r>
    <s v="None"/>
    <x v="30"/>
    <x v="250"/>
    <s v="TRC"/>
    <n v="0"/>
    <n v="0"/>
    <n v="0"/>
  </r>
  <r>
    <s v="None"/>
    <x v="30"/>
    <x v="251"/>
    <s v="TRC"/>
    <n v="236.87825891671184"/>
    <n v="236.70437092760335"/>
    <n v="239.2354379803167"/>
  </r>
  <r>
    <s v="None"/>
    <x v="30"/>
    <x v="252"/>
    <s v="TRC"/>
    <n v="242.38705563570511"/>
    <n v="242.20912373987323"/>
    <n v="244.79905281706826"/>
  </r>
  <r>
    <s v="None"/>
    <x v="30"/>
    <x v="253"/>
    <s v="TRC"/>
    <n v="83.894383366335447"/>
    <n v="83.832798036859515"/>
    <n v="84.729217618028827"/>
  </r>
  <r>
    <s v="None"/>
    <x v="30"/>
    <x v="254"/>
    <s v="TRC"/>
    <n v="85.845415537645565"/>
    <n v="85.782397991205102"/>
    <n v="86.699664539378333"/>
  </r>
  <r>
    <s v="None"/>
    <x v="30"/>
    <x v="361"/>
    <s v="TRC"/>
    <n v="153.50801123096534"/>
    <n v="153.57291900503205"/>
    <n v="155.16744688848001"/>
  </r>
  <r>
    <s v="None"/>
    <x v="30"/>
    <x v="362"/>
    <s v="TRC"/>
    <n v="157.07796498052272"/>
    <n v="157.14438223770722"/>
    <n v="158.77599216495631"/>
  </r>
  <r>
    <s v="None"/>
    <x v="30"/>
    <x v="255"/>
    <s v="TRC"/>
    <n v="797.81913593475838"/>
    <n v="797.23347152699762"/>
    <n v="805.75824597537223"/>
  </r>
  <r>
    <s v="None"/>
    <x v="30"/>
    <x v="256"/>
    <s v="TRC"/>
    <n v="816.37306932858996"/>
    <n v="815.77378481832318"/>
    <n v="824.49680983526446"/>
  </r>
  <r>
    <s v="None"/>
    <x v="30"/>
    <x v="257"/>
    <s v="TRC"/>
    <n v="69930.824951393777"/>
    <n v="70932.63015460415"/>
    <n v="73805.233914238794"/>
  </r>
  <r>
    <s v="None"/>
    <x v="30"/>
    <x v="258"/>
    <s v="TRC"/>
    <n v="136.67697226872244"/>
    <n v="137.3983239449035"/>
    <n v="143.72489369932433"/>
  </r>
  <r>
    <s v="None"/>
    <x v="30"/>
    <x v="259"/>
    <s v="TRC"/>
    <n v="139.85550650752995"/>
    <n v="140.59363380408732"/>
    <n v="147.06733308768074"/>
  </r>
  <r>
    <s v="None"/>
    <x v="30"/>
    <x v="260"/>
    <s v="TRC"/>
    <n v="51.359939895819849"/>
    <n v="51.332140571019323"/>
    <n v="51.852547574124763"/>
  </r>
  <r>
    <s v="None"/>
    <x v="30"/>
    <x v="363"/>
    <s v="TRC"/>
    <n v="52.554357102699363"/>
    <n v="52.525911281973251"/>
    <n v="53.058420773523004"/>
  </r>
  <r>
    <s v="None"/>
    <x v="30"/>
    <x v="261"/>
    <s v="TRC"/>
    <n v="1423.7134661904902"/>
    <n v="1421.5163454207052"/>
    <n v="1429.5160744046027"/>
  </r>
  <r>
    <s v="None"/>
    <x v="30"/>
    <x v="262"/>
    <s v="TRC"/>
    <n v="716.77881146594063"/>
    <n v="717.32812793721723"/>
    <n v="725.15210920493473"/>
  </r>
  <r>
    <s v="None"/>
    <x v="30"/>
    <x v="364"/>
    <s v="TRC"/>
    <n v="733.44808615119518"/>
    <n v="734.01017742412944"/>
    <n v="742.01611174458446"/>
  </r>
  <r>
    <s v="None"/>
    <x v="30"/>
    <x v="263"/>
    <s v="TRC"/>
    <n v="574.00579617394442"/>
    <n v="574.44569594972302"/>
    <n v="580.71124192427715"/>
  </r>
  <r>
    <s v="None"/>
    <x v="30"/>
    <x v="365"/>
    <s v="TRC"/>
    <n v="587.35476817798951"/>
    <n v="587.80489818111164"/>
    <n v="594.21615452716719"/>
  </r>
  <r>
    <s v="None"/>
    <x v="30"/>
    <x v="366"/>
    <s v="TRC"/>
    <n v="13964.647595374145"/>
    <n v="13981.060464862418"/>
    <n v="14112.60746310916"/>
  </r>
  <r>
    <s v="None"/>
    <x v="30"/>
    <x v="367"/>
    <s v="TRC"/>
    <n v="14289.406841778196"/>
    <n v="14306.201405905731"/>
    <n v="14440.807636669839"/>
  </r>
  <r>
    <s v="None"/>
    <x v="30"/>
    <x v="266"/>
    <s v="TRC"/>
    <n v="169.56533777437573"/>
    <n v="169.76463057712053"/>
    <n v="171.36193627628501"/>
  </r>
  <r>
    <s v="None"/>
    <x v="30"/>
    <x v="368"/>
    <s v="TRC"/>
    <n v="173.50871772261706"/>
    <n v="173.71264524170473"/>
    <n v="175.34709758503581"/>
  </r>
  <r>
    <s v="None"/>
    <x v="30"/>
    <x v="267"/>
    <s v="TRC"/>
    <n v="1012.8702843056043"/>
    <n v="1014.0607266473334"/>
    <n v="1023.6019660236758"/>
  </r>
  <r>
    <s v="None"/>
    <x v="30"/>
    <x v="369"/>
    <s v="TRC"/>
    <n v="1036.4254071964324"/>
    <n v="1037.6435342437828"/>
    <n v="1047.4066629079473"/>
  </r>
  <r>
    <s v="None"/>
    <x v="30"/>
    <x v="268"/>
    <s v="TRC"/>
    <n v="1044.5224806901547"/>
    <n v="1045.7501243550623"/>
    <n v="1055.5895274619156"/>
  </r>
  <r>
    <s v="None"/>
    <x v="30"/>
    <x v="370"/>
    <s v="TRC"/>
    <n v="1068.8137011713209"/>
    <n v="1070.0698946889011"/>
    <n v="1080.1381211238206"/>
  </r>
  <r>
    <s v="None"/>
    <x v="30"/>
    <x v="269"/>
    <s v="TRC"/>
    <n v="8026.0926546537867"/>
    <n v="8035.525847317037"/>
    <n v="8111.1316504108236"/>
  </r>
  <r>
    <s v="None"/>
    <x v="30"/>
    <x v="371"/>
    <s v="TRC"/>
    <n v="8212.7459722038748"/>
    <n v="8222.3985414406907"/>
    <n v="8299.7626190250285"/>
  </r>
  <r>
    <s v="None"/>
    <x v="30"/>
    <x v="270"/>
    <s v="TRC"/>
    <n v="1921.7404947762584"/>
    <n v="1923.9991465406997"/>
    <n v="1942.1019444645635"/>
  </r>
  <r>
    <s v="None"/>
    <x v="30"/>
    <x v="372"/>
    <s v="TRC"/>
    <n v="1966.4321341896596"/>
    <n v="1968.7433127393199"/>
    <n v="1987.2671059637391"/>
  </r>
  <r>
    <s v="None"/>
    <x v="30"/>
    <x v="271"/>
    <s v="TRC"/>
    <n v="2826.0889629062622"/>
    <n v="2829.410509618675"/>
    <n v="2856.0322712714169"/>
  </r>
  <r>
    <s v="None"/>
    <x v="30"/>
    <x v="373"/>
    <s v="TRC"/>
    <n v="2891.8119620436178"/>
    <n v="2895.2107540284128"/>
    <n v="2922.4516264172635"/>
  </r>
  <r>
    <s v="None"/>
    <x v="30"/>
    <x v="272"/>
    <s v="TRC"/>
    <n v="2920.2919283364708"/>
    <n v="2923.724193272632"/>
    <n v="2951.2333469804639"/>
  </r>
  <r>
    <s v="None"/>
    <x v="30"/>
    <x v="374"/>
    <s v="TRC"/>
    <n v="2988.205694111738"/>
    <n v="2991.7177791626928"/>
    <n v="3019.8666806311726"/>
  </r>
  <r>
    <s v="None"/>
    <x v="30"/>
    <x v="273"/>
    <s v="TRC"/>
    <n v="13018.849822454851"/>
    <n v="13034.151080976697"/>
    <n v="13156.78866299033"/>
  </r>
  <r>
    <s v="None"/>
    <x v="30"/>
    <x v="375"/>
    <s v="TRC"/>
    <n v="13321.613771814264"/>
    <n v="13337.270873557549"/>
    <n v="13462.760492362191"/>
  </r>
  <r>
    <s v="None"/>
    <x v="30"/>
    <x v="274"/>
    <s v="TRC"/>
    <n v="2089.0449613803094"/>
    <n v="2091.5002487101247"/>
    <n v="2111.1790549238312"/>
  </r>
  <r>
    <s v="None"/>
    <x v="30"/>
    <x v="376"/>
    <s v="TRC"/>
    <n v="2137.6274023426417"/>
    <n v="2140.1397893778021"/>
    <n v="2160.2762422476412"/>
  </r>
  <r>
    <s v="None"/>
    <x v="30"/>
    <x v="275"/>
    <s v="TRC"/>
    <n v="506.43514215280214"/>
    <n v="507.03036332366668"/>
    <n v="511.8009830118379"/>
  </r>
  <r>
    <s v="None"/>
    <x v="30"/>
    <x v="377"/>
    <s v="TRC"/>
    <n v="518.21270359821619"/>
    <n v="518.82176712189141"/>
    <n v="523.70333145397365"/>
  </r>
  <r>
    <s v="None"/>
    <x v="30"/>
    <x v="276"/>
    <s v="TRC"/>
    <n v="1267.4747275922123"/>
    <n v="1268.446079888982"/>
    <n v="1282.2811687160436"/>
  </r>
  <r>
    <s v="None"/>
    <x v="30"/>
    <x v="277"/>
    <s v="TRC"/>
    <n v="1296.950884047845"/>
    <n v="1297.9448259329117"/>
    <n v="1312.1016610117649"/>
  </r>
  <r>
    <s v="None"/>
    <x v="30"/>
    <x v="278"/>
    <s v="TRC"/>
    <n v="4710.1482715104376"/>
    <n v="4715.6841826977916"/>
    <n v="4760.0537854523618"/>
  </r>
  <r>
    <s v="None"/>
    <x v="30"/>
    <x v="279"/>
    <s v="TRC"/>
    <n v="4819.6866034060295"/>
    <n v="4825.3512567140215"/>
    <n v="4870.7527106954394"/>
  </r>
  <r>
    <s v="None"/>
    <x v="30"/>
    <x v="280"/>
    <s v="TRC"/>
    <n v="75.92618783707357"/>
    <n v="75.95137937251468"/>
    <n v="76.398463326306512"/>
  </r>
  <r>
    <s v="None"/>
    <x v="30"/>
    <x v="281"/>
    <s v="TRC"/>
    <n v="77.691913135610164"/>
    <n v="77.717690520712679"/>
    <n v="78.175171775755501"/>
  </r>
  <r>
    <s v="None"/>
    <x v="30"/>
    <x v="282"/>
    <s v="TRC"/>
    <n v="81.349486968293107"/>
    <n v="81.376477899122889"/>
    <n v="81.855496421042716"/>
  </r>
  <r>
    <s v="None"/>
    <x v="30"/>
    <x v="283"/>
    <s v="TRC"/>
    <n v="83.241335502439455"/>
    <n v="83.268954129335029"/>
    <n v="83.759112616880913"/>
  </r>
  <r>
    <s v="None"/>
    <x v="30"/>
    <x v="378"/>
    <s v="TRC"/>
    <n v="72.310655082927212"/>
    <n v="72.334647021442535"/>
    <n v="72.760441263149062"/>
  </r>
  <r>
    <s v="None"/>
    <x v="30"/>
    <x v="379"/>
    <s v="TRC"/>
    <n v="73.992298224390638"/>
    <n v="74.016848114964461"/>
    <n v="74.452544548338579"/>
  </r>
  <r>
    <s v="None"/>
    <x v="30"/>
    <x v="285"/>
    <s v="TRC"/>
    <n v="939.64537083971584"/>
    <n v="939.13677392713657"/>
    <n v="948.65777477745894"/>
  </r>
  <r>
    <s v="None"/>
    <x v="30"/>
    <x v="380"/>
    <s v="TRC"/>
    <n v="961.49758876622116"/>
    <n v="960.97716401846526"/>
    <n v="970.7195834932138"/>
  </r>
  <r>
    <s v="None"/>
    <x v="30"/>
    <x v="284"/>
    <s v="TRC"/>
    <n v="43.188669218719859"/>
    <n v="43.165292714663423"/>
    <n v="43.602903933870778"/>
  </r>
  <r>
    <s v="None"/>
    <x v="30"/>
    <x v="381"/>
    <s v="TRC"/>
    <n v="44.193056874969166"/>
    <n v="44.169136731283494"/>
    <n v="44.616924955588694"/>
  </r>
  <r>
    <s v="None"/>
    <x v="30"/>
    <x v="287"/>
    <s v="TRC"/>
    <n v="6028.3034518147515"/>
    <n v="6026.7924103735122"/>
    <n v="6066.0111629963922"/>
  </r>
  <r>
    <s v="None"/>
    <x v="30"/>
    <x v="288"/>
    <s v="TRC"/>
    <n v="8935.8037769466991"/>
    <n v="8933.5639477931636"/>
    <n v="8991.6982272991445"/>
  </r>
  <r>
    <s v="None"/>
    <x v="30"/>
    <x v="289"/>
    <s v="TRC"/>
    <n v="4389.3998606650666"/>
    <n v="4392.9900237651864"/>
    <n v="4424.764590097785"/>
  </r>
  <r>
    <s v="None"/>
    <x v="30"/>
    <x v="286"/>
    <s v="TRC"/>
    <n v="4484.2361221965712"/>
    <n v="4483.1121133162806"/>
    <n v="4512.2855198285315"/>
  </r>
  <r>
    <s v="None"/>
    <x v="30"/>
    <x v="290"/>
    <s v="TRC"/>
    <n v="5756.0954212469715"/>
    <n v="5747.2124282127588"/>
    <n v="5779.555455422189"/>
  </r>
  <r>
    <s v="None"/>
    <x v="30"/>
    <x v="291"/>
    <s v="TRC"/>
    <n v="6609.5004092977806"/>
    <n v="6599.3004140234307"/>
    <n v="6636.4386537387772"/>
  </r>
  <r>
    <s v="None"/>
    <x v="30"/>
    <x v="292"/>
    <s v="TRC"/>
    <n v="12396.616427368164"/>
    <n v="12412.156289435152"/>
    <n v="12487.243312617309"/>
  </r>
  <r>
    <s v="None"/>
    <x v="30"/>
    <x v="293"/>
    <s v="TRC"/>
    <n v="5623.9087540557603"/>
    <n v="5630.9586427755903"/>
    <n v="5665.0229835950586"/>
  </r>
  <r>
    <s v="None"/>
    <x v="30"/>
    <x v="382"/>
    <s v="TRC"/>
    <n v="263.19806546301311"/>
    <n v="263.00485658622597"/>
    <n v="265.81715331146307"/>
  </r>
  <r>
    <s v="None"/>
    <x v="30"/>
    <x v="294"/>
    <s v="TRC"/>
    <n v="269.31895070633902"/>
    <n v="269.12124859985914"/>
    <n v="271.99894757452034"/>
  </r>
  <r>
    <s v="None"/>
    <x v="31"/>
    <x v="0"/>
    <s v="TRC"/>
    <n v="0"/>
    <n v="0"/>
    <n v="0"/>
  </r>
  <r>
    <s v="None"/>
    <x v="31"/>
    <x v="383"/>
    <s v="TRC"/>
    <n v="0"/>
    <n v="0"/>
    <n v="0"/>
  </r>
  <r>
    <s v="None"/>
    <x v="31"/>
    <x v="1"/>
    <s v="TRC"/>
    <n v="0"/>
    <n v="0"/>
    <n v="0"/>
  </r>
  <r>
    <s v="None"/>
    <x v="31"/>
    <x v="2"/>
    <s v="TRC"/>
    <n v="0"/>
    <n v="0"/>
    <n v="0"/>
  </r>
  <r>
    <s v="None"/>
    <x v="31"/>
    <x v="3"/>
    <s v="TRC"/>
    <n v="0"/>
    <n v="0"/>
    <n v="0"/>
  </r>
  <r>
    <s v="None"/>
    <x v="31"/>
    <x v="4"/>
    <s v="TRC"/>
    <n v="0"/>
    <n v="0"/>
    <n v="0"/>
  </r>
  <r>
    <s v="None"/>
    <x v="31"/>
    <x v="5"/>
    <s v="TRC"/>
    <n v="0"/>
    <n v="0"/>
    <n v="0"/>
  </r>
  <r>
    <s v="None"/>
    <x v="31"/>
    <x v="6"/>
    <s v="TRC"/>
    <n v="0"/>
    <n v="0"/>
    <n v="0"/>
  </r>
  <r>
    <s v="None"/>
    <x v="31"/>
    <x v="7"/>
    <s v="TRC"/>
    <n v="0"/>
    <n v="0"/>
    <n v="0"/>
  </r>
  <r>
    <s v="None"/>
    <x v="31"/>
    <x v="8"/>
    <s v="TRC"/>
    <n v="0"/>
    <n v="0"/>
    <n v="0"/>
  </r>
  <r>
    <s v="None"/>
    <x v="31"/>
    <x v="9"/>
    <s v="TRC"/>
    <n v="0"/>
    <n v="0"/>
    <n v="0"/>
  </r>
  <r>
    <s v="None"/>
    <x v="31"/>
    <x v="10"/>
    <s v="TRC"/>
    <n v="0"/>
    <n v="0"/>
    <n v="0"/>
  </r>
  <r>
    <s v="None"/>
    <x v="31"/>
    <x v="11"/>
    <s v="TRC"/>
    <n v="0"/>
    <n v="0"/>
    <n v="0"/>
  </r>
  <r>
    <s v="None"/>
    <x v="31"/>
    <x v="12"/>
    <s v="TRC"/>
    <n v="0"/>
    <n v="0"/>
    <n v="0"/>
  </r>
  <r>
    <s v="None"/>
    <x v="31"/>
    <x v="13"/>
    <s v="TRC"/>
    <n v="0"/>
    <n v="0"/>
    <n v="0"/>
  </r>
  <r>
    <s v="None"/>
    <x v="31"/>
    <x v="14"/>
    <s v="TRC"/>
    <n v="0"/>
    <n v="0"/>
    <n v="0"/>
  </r>
  <r>
    <s v="None"/>
    <x v="31"/>
    <x v="15"/>
    <s v="TRC"/>
    <n v="0"/>
    <n v="0"/>
    <n v="0"/>
  </r>
  <r>
    <s v="None"/>
    <x v="31"/>
    <x v="16"/>
    <s v="TRC"/>
    <n v="0"/>
    <n v="0"/>
    <n v="0"/>
  </r>
  <r>
    <s v="None"/>
    <x v="31"/>
    <x v="17"/>
    <s v="TRC"/>
    <n v="0"/>
    <n v="0"/>
    <n v="0"/>
  </r>
  <r>
    <s v="None"/>
    <x v="31"/>
    <x v="18"/>
    <s v="TRC"/>
    <n v="0"/>
    <n v="0"/>
    <n v="0"/>
  </r>
  <r>
    <s v="None"/>
    <x v="31"/>
    <x v="19"/>
    <s v="TRC"/>
    <n v="0"/>
    <n v="0"/>
    <n v="0"/>
  </r>
  <r>
    <s v="None"/>
    <x v="31"/>
    <x v="20"/>
    <s v="TRC"/>
    <n v="0"/>
    <n v="0"/>
    <n v="0"/>
  </r>
  <r>
    <s v="None"/>
    <x v="31"/>
    <x v="21"/>
    <s v="TRC"/>
    <n v="0"/>
    <n v="0"/>
    <n v="0"/>
  </r>
  <r>
    <s v="None"/>
    <x v="31"/>
    <x v="22"/>
    <s v="TRC"/>
    <n v="0"/>
    <n v="0"/>
    <n v="0"/>
  </r>
  <r>
    <s v="None"/>
    <x v="31"/>
    <x v="23"/>
    <s v="TRC"/>
    <n v="0"/>
    <n v="0"/>
    <n v="0"/>
  </r>
  <r>
    <s v="None"/>
    <x v="31"/>
    <x v="24"/>
    <s v="TRC"/>
    <n v="0"/>
    <n v="0"/>
    <n v="0"/>
  </r>
  <r>
    <s v="None"/>
    <x v="31"/>
    <x v="25"/>
    <s v="TRC"/>
    <n v="0"/>
    <n v="0"/>
    <n v="0"/>
  </r>
  <r>
    <s v="None"/>
    <x v="31"/>
    <x v="26"/>
    <s v="TRC"/>
    <n v="0"/>
    <n v="0"/>
    <n v="0"/>
  </r>
  <r>
    <s v="None"/>
    <x v="31"/>
    <x v="27"/>
    <s v="TRC"/>
    <n v="0"/>
    <n v="0"/>
    <n v="0"/>
  </r>
  <r>
    <s v="None"/>
    <x v="31"/>
    <x v="384"/>
    <s v="TRC"/>
    <n v="0"/>
    <n v="0"/>
    <n v="0"/>
  </r>
  <r>
    <s v="None"/>
    <x v="31"/>
    <x v="29"/>
    <s v="TRC"/>
    <n v="0"/>
    <n v="0"/>
    <n v="0"/>
  </r>
  <r>
    <s v="None"/>
    <x v="31"/>
    <x v="385"/>
    <s v="TRC"/>
    <n v="0"/>
    <n v="0"/>
    <n v="0"/>
  </r>
  <r>
    <s v="None"/>
    <x v="31"/>
    <x v="386"/>
    <s v="TRC"/>
    <n v="0"/>
    <n v="0"/>
    <n v="0"/>
  </r>
  <r>
    <s v="None"/>
    <x v="31"/>
    <x v="28"/>
    <s v="TRC"/>
    <n v="0"/>
    <n v="0"/>
    <n v="0"/>
  </r>
  <r>
    <s v="None"/>
    <x v="31"/>
    <x v="30"/>
    <s v="TRC"/>
    <n v="0"/>
    <n v="0"/>
    <n v="0"/>
  </r>
  <r>
    <s v="None"/>
    <x v="31"/>
    <x v="31"/>
    <s v="TRC"/>
    <n v="0"/>
    <n v="0"/>
    <n v="0"/>
  </r>
  <r>
    <s v="None"/>
    <x v="31"/>
    <x v="387"/>
    <s v="TRC"/>
    <n v="0"/>
    <n v="0"/>
    <n v="0"/>
  </r>
  <r>
    <s v="None"/>
    <x v="31"/>
    <x v="32"/>
    <s v="TRC"/>
    <n v="0"/>
    <n v="0"/>
    <n v="0"/>
  </r>
  <r>
    <s v="None"/>
    <x v="31"/>
    <x v="388"/>
    <s v="TRC"/>
    <n v="0"/>
    <n v="0"/>
    <n v="0"/>
  </r>
  <r>
    <s v="None"/>
    <x v="31"/>
    <x v="33"/>
    <s v="TRC"/>
    <n v="0"/>
    <n v="0"/>
    <n v="0"/>
  </r>
  <r>
    <s v="None"/>
    <x v="31"/>
    <x v="389"/>
    <s v="TRC"/>
    <n v="0"/>
    <n v="0"/>
    <n v="0"/>
  </r>
  <r>
    <s v="None"/>
    <x v="31"/>
    <x v="34"/>
    <s v="TRC"/>
    <n v="0"/>
    <n v="0"/>
    <n v="0"/>
  </r>
  <r>
    <s v="None"/>
    <x v="31"/>
    <x v="390"/>
    <s v="TRC"/>
    <n v="0"/>
    <n v="0"/>
    <n v="0"/>
  </r>
  <r>
    <s v="None"/>
    <x v="31"/>
    <x v="36"/>
    <s v="TRC"/>
    <n v="0"/>
    <n v="0"/>
    <n v="0"/>
  </r>
  <r>
    <s v="None"/>
    <x v="31"/>
    <x v="37"/>
    <s v="TRC"/>
    <n v="0"/>
    <n v="0"/>
    <n v="0"/>
  </r>
  <r>
    <s v="None"/>
    <x v="31"/>
    <x v="38"/>
    <s v="TRC"/>
    <n v="0"/>
    <n v="0"/>
    <n v="0"/>
  </r>
  <r>
    <s v="None"/>
    <x v="31"/>
    <x v="39"/>
    <s v="TRC"/>
    <n v="0"/>
    <n v="0"/>
    <n v="0"/>
  </r>
  <r>
    <s v="None"/>
    <x v="31"/>
    <x v="35"/>
    <s v="TRC"/>
    <n v="0"/>
    <n v="0"/>
    <n v="0"/>
  </r>
  <r>
    <s v="None"/>
    <x v="31"/>
    <x v="40"/>
    <s v="TRC"/>
    <n v="0"/>
    <n v="0"/>
    <n v="0"/>
  </r>
  <r>
    <s v="None"/>
    <x v="31"/>
    <x v="41"/>
    <s v="TRC"/>
    <n v="0"/>
    <n v="0"/>
    <n v="0"/>
  </r>
  <r>
    <s v="None"/>
    <x v="31"/>
    <x v="42"/>
    <s v="TRC"/>
    <n v="0"/>
    <n v="0"/>
    <n v="0"/>
  </r>
  <r>
    <s v="None"/>
    <x v="31"/>
    <x v="391"/>
    <s v="TRC"/>
    <n v="0"/>
    <n v="0"/>
    <n v="0"/>
  </r>
  <r>
    <s v="None"/>
    <x v="31"/>
    <x v="392"/>
    <s v="TRC"/>
    <n v="0"/>
    <n v="0"/>
    <n v="0"/>
  </r>
  <r>
    <s v="None"/>
    <x v="31"/>
    <x v="393"/>
    <s v="TRC"/>
    <n v="0"/>
    <n v="0"/>
    <n v="0"/>
  </r>
  <r>
    <s v="None"/>
    <x v="31"/>
    <x v="43"/>
    <s v="TRC"/>
    <n v="0"/>
    <n v="0"/>
    <n v="0"/>
  </r>
  <r>
    <s v="None"/>
    <x v="31"/>
    <x v="44"/>
    <s v="TRC"/>
    <n v="0"/>
    <n v="0"/>
    <n v="0"/>
  </r>
  <r>
    <s v="None"/>
    <x v="31"/>
    <x v="394"/>
    <s v="TRC"/>
    <n v="0"/>
    <n v="0"/>
    <n v="0"/>
  </r>
  <r>
    <s v="None"/>
    <x v="31"/>
    <x v="395"/>
    <s v="TRC"/>
    <n v="0"/>
    <n v="0"/>
    <n v="0"/>
  </r>
  <r>
    <s v="None"/>
    <x v="31"/>
    <x v="45"/>
    <s v="TRC"/>
    <n v="0"/>
    <n v="0"/>
    <n v="0"/>
  </r>
  <r>
    <s v="None"/>
    <x v="31"/>
    <x v="396"/>
    <s v="TRC"/>
    <n v="0"/>
    <n v="0"/>
    <n v="0"/>
  </r>
  <r>
    <s v="None"/>
    <x v="31"/>
    <x v="46"/>
    <s v="TRC"/>
    <n v="0"/>
    <n v="0"/>
    <n v="0"/>
  </r>
  <r>
    <s v="None"/>
    <x v="31"/>
    <x v="397"/>
    <s v="TRC"/>
    <n v="0"/>
    <n v="0"/>
    <n v="0"/>
  </r>
  <r>
    <s v="None"/>
    <x v="31"/>
    <x v="47"/>
    <s v="TRC"/>
    <n v="0"/>
    <n v="0"/>
    <n v="0"/>
  </r>
  <r>
    <s v="None"/>
    <x v="31"/>
    <x v="398"/>
    <s v="TRC"/>
    <n v="0"/>
    <n v="0"/>
    <n v="0"/>
  </r>
  <r>
    <s v="None"/>
    <x v="31"/>
    <x v="48"/>
    <s v="TRC"/>
    <n v="0"/>
    <n v="0"/>
    <n v="0"/>
  </r>
  <r>
    <s v="None"/>
    <x v="31"/>
    <x v="399"/>
    <s v="TRC"/>
    <n v="0"/>
    <n v="0"/>
    <n v="0"/>
  </r>
  <r>
    <s v="None"/>
    <x v="31"/>
    <x v="50"/>
    <s v="TRC"/>
    <n v="0"/>
    <n v="0"/>
    <n v="0"/>
  </r>
  <r>
    <s v="None"/>
    <x v="31"/>
    <x v="51"/>
    <s v="TRC"/>
    <n v="0"/>
    <n v="0"/>
    <n v="0"/>
  </r>
  <r>
    <s v="None"/>
    <x v="31"/>
    <x v="52"/>
    <s v="TRC"/>
    <n v="0"/>
    <n v="0"/>
    <n v="0"/>
  </r>
  <r>
    <s v="None"/>
    <x v="31"/>
    <x v="53"/>
    <s v="TRC"/>
    <n v="0"/>
    <n v="0"/>
    <n v="0"/>
  </r>
  <r>
    <s v="None"/>
    <x v="31"/>
    <x v="400"/>
    <s v="TRC"/>
    <n v="0"/>
    <n v="0"/>
    <n v="0"/>
  </r>
  <r>
    <s v="None"/>
    <x v="31"/>
    <x v="401"/>
    <s v="TRC"/>
    <n v="0"/>
    <n v="0"/>
    <n v="0"/>
  </r>
  <r>
    <s v="None"/>
    <x v="31"/>
    <x v="54"/>
    <s v="TRC"/>
    <n v="0"/>
    <n v="0"/>
    <n v="0"/>
  </r>
  <r>
    <s v="None"/>
    <x v="31"/>
    <x v="55"/>
    <s v="TRC"/>
    <n v="0"/>
    <n v="0"/>
    <n v="0"/>
  </r>
  <r>
    <s v="None"/>
    <x v="31"/>
    <x v="402"/>
    <s v="TRC"/>
    <n v="0"/>
    <n v="0"/>
    <n v="0"/>
  </r>
  <r>
    <s v="None"/>
    <x v="31"/>
    <x v="56"/>
    <s v="TRC"/>
    <n v="0"/>
    <n v="0"/>
    <n v="0"/>
  </r>
  <r>
    <s v="None"/>
    <x v="31"/>
    <x v="403"/>
    <s v="TRC"/>
    <n v="0"/>
    <n v="0"/>
    <n v="0"/>
  </r>
  <r>
    <s v="None"/>
    <x v="31"/>
    <x v="57"/>
    <s v="TRC"/>
    <n v="0"/>
    <n v="0"/>
    <n v="0"/>
  </r>
  <r>
    <s v="None"/>
    <x v="31"/>
    <x v="58"/>
    <s v="TRC"/>
    <n v="0"/>
    <n v="0"/>
    <n v="0"/>
  </r>
  <r>
    <s v="None"/>
    <x v="31"/>
    <x v="59"/>
    <s v="TRC"/>
    <n v="0"/>
    <n v="0"/>
    <n v="0"/>
  </r>
  <r>
    <s v="None"/>
    <x v="31"/>
    <x v="60"/>
    <s v="TRC"/>
    <n v="0"/>
    <n v="0"/>
    <n v="0"/>
  </r>
  <r>
    <s v="None"/>
    <x v="31"/>
    <x v="61"/>
    <s v="TRC"/>
    <n v="0"/>
    <n v="0"/>
    <n v="0"/>
  </r>
  <r>
    <s v="None"/>
    <x v="31"/>
    <x v="62"/>
    <s v="TRC"/>
    <n v="0"/>
    <n v="0"/>
    <n v="0"/>
  </r>
  <r>
    <s v="None"/>
    <x v="31"/>
    <x v="63"/>
    <s v="TRC"/>
    <n v="0"/>
    <n v="0"/>
    <n v="0"/>
  </r>
  <r>
    <s v="None"/>
    <x v="31"/>
    <x v="404"/>
    <s v="TRC"/>
    <n v="0"/>
    <n v="0"/>
    <n v="0"/>
  </r>
  <r>
    <s v="None"/>
    <x v="31"/>
    <x v="64"/>
    <s v="TRC"/>
    <n v="0"/>
    <n v="0"/>
    <n v="0"/>
  </r>
  <r>
    <s v="None"/>
    <x v="31"/>
    <x v="65"/>
    <s v="TRC"/>
    <n v="0"/>
    <n v="0"/>
    <n v="0"/>
  </r>
  <r>
    <s v="None"/>
    <x v="31"/>
    <x v="405"/>
    <s v="TRC"/>
    <n v="0"/>
    <n v="0"/>
    <n v="0"/>
  </r>
  <r>
    <s v="None"/>
    <x v="31"/>
    <x v="406"/>
    <s v="TRC"/>
    <n v="0"/>
    <n v="0"/>
    <n v="0"/>
  </r>
  <r>
    <s v="None"/>
    <x v="31"/>
    <x v="407"/>
    <s v="TRC"/>
    <n v="0"/>
    <n v="0"/>
    <n v="0"/>
  </r>
  <r>
    <s v="None"/>
    <x v="31"/>
    <x v="66"/>
    <s v="TRC"/>
    <n v="0"/>
    <n v="0"/>
    <n v="0"/>
  </r>
  <r>
    <s v="None"/>
    <x v="31"/>
    <x v="67"/>
    <s v="TRC"/>
    <n v="0"/>
    <n v="0"/>
    <n v="0"/>
  </r>
  <r>
    <s v="None"/>
    <x v="31"/>
    <x v="68"/>
    <s v="TRC"/>
    <n v="0"/>
    <n v="0"/>
    <n v="0"/>
  </r>
  <r>
    <s v="None"/>
    <x v="31"/>
    <x v="69"/>
    <s v="TRC"/>
    <n v="0"/>
    <n v="0"/>
    <n v="0"/>
  </r>
  <r>
    <s v="None"/>
    <x v="31"/>
    <x v="408"/>
    <s v="TRC"/>
    <n v="0"/>
    <n v="0"/>
    <n v="0"/>
  </r>
  <r>
    <s v="None"/>
    <x v="31"/>
    <x v="70"/>
    <s v="TRC"/>
    <n v="-12079.605044277152"/>
    <n v="-12321.197145162696"/>
    <n v="-12567.621088065949"/>
  </r>
  <r>
    <s v="None"/>
    <x v="31"/>
    <x v="409"/>
    <s v="TRC"/>
    <n v="-12360.526091818478"/>
    <n v="-12607.736613654844"/>
    <n v="-12859.891345927945"/>
  </r>
  <r>
    <s v="None"/>
    <x v="31"/>
    <x v="71"/>
    <s v="TRC"/>
    <n v="0"/>
    <n v="0"/>
    <n v="0"/>
  </r>
  <r>
    <s v="None"/>
    <x v="31"/>
    <x v="410"/>
    <s v="TRC"/>
    <n v="0"/>
    <n v="0"/>
    <n v="0"/>
  </r>
  <r>
    <s v="None"/>
    <x v="31"/>
    <x v="72"/>
    <s v="TRC"/>
    <n v="-9360.2350198166878"/>
    <n v="-9547.4397202130222"/>
    <n v="-9738.3885146172815"/>
  </r>
  <r>
    <s v="None"/>
    <x v="31"/>
    <x v="411"/>
    <s v="TRC"/>
    <n v="-9577.9149039984732"/>
    <n v="-9769.4732020784413"/>
    <n v="-9964.8626661200105"/>
  </r>
  <r>
    <s v="None"/>
    <x v="31"/>
    <x v="73"/>
    <s v="TRC"/>
    <n v="-12534.721030897512"/>
    <n v="-12785.415451515462"/>
    <n v="-13041.123760545768"/>
  </r>
  <r>
    <s v="None"/>
    <x v="31"/>
    <x v="412"/>
    <s v="TRC"/>
    <n v="-12826.22617115094"/>
    <n v="-13082.750694573959"/>
    <n v="-13344.405708465438"/>
  </r>
  <r>
    <s v="None"/>
    <x v="31"/>
    <x v="413"/>
    <s v="TRC"/>
    <n v="0"/>
    <n v="0"/>
    <n v="0"/>
  </r>
  <r>
    <s v="None"/>
    <x v="31"/>
    <x v="414"/>
    <s v="TRC"/>
    <n v="0"/>
    <n v="0"/>
    <n v="0"/>
  </r>
  <r>
    <s v="None"/>
    <x v="31"/>
    <x v="74"/>
    <s v="TRC"/>
    <n v="-13480.094703387145"/>
    <n v="-13749.696597454891"/>
    <n v="-14024.690529403988"/>
  </r>
  <r>
    <s v="None"/>
    <x v="31"/>
    <x v="415"/>
    <s v="TRC"/>
    <n v="-13793.585277884524"/>
    <n v="-14069.456983442211"/>
    <n v="-14350.846123111054"/>
  </r>
  <r>
    <s v="None"/>
    <x v="31"/>
    <x v="75"/>
    <s v="TRC"/>
    <n v="0"/>
    <n v="0"/>
    <n v="0"/>
  </r>
  <r>
    <s v="None"/>
    <x v="31"/>
    <x v="416"/>
    <s v="TRC"/>
    <n v="0"/>
    <n v="0"/>
    <n v="0"/>
  </r>
  <r>
    <s v="None"/>
    <x v="31"/>
    <x v="76"/>
    <s v="TRC"/>
    <n v="-23353.849974722008"/>
    <n v="-23820.926974216447"/>
    <n v="-24297.345513700777"/>
  </r>
  <r>
    <s v="None"/>
    <x v="31"/>
    <x v="417"/>
    <s v="TRC"/>
    <n v="-23896.962764831827"/>
    <n v="-24374.902020128466"/>
    <n v="-24862.400060531032"/>
  </r>
  <r>
    <s v="None"/>
    <x v="31"/>
    <x v="77"/>
    <s v="TRC"/>
    <n v="-3.3479746634394862"/>
    <n v="-3.4149341567082758"/>
    <n v="-3.4832328398424419"/>
  </r>
  <r>
    <s v="None"/>
    <x v="31"/>
    <x v="418"/>
    <s v="TRC"/>
    <n v="-3.4258345393334277"/>
    <n v="-3.4943512301200967"/>
    <n v="-3.5642382547224987"/>
  </r>
  <r>
    <s v="None"/>
    <x v="31"/>
    <x v="78"/>
    <s v="TRC"/>
    <n v="0"/>
    <n v="0"/>
    <n v="0"/>
  </r>
  <r>
    <s v="None"/>
    <x v="31"/>
    <x v="79"/>
    <s v="TRC"/>
    <n v="0"/>
    <n v="0"/>
    <n v="0"/>
  </r>
  <r>
    <s v="None"/>
    <x v="31"/>
    <x v="80"/>
    <s v="TRC"/>
    <n v="0"/>
    <n v="0"/>
    <n v="0"/>
  </r>
  <r>
    <s v="None"/>
    <x v="31"/>
    <x v="419"/>
    <s v="TRC"/>
    <n v="0"/>
    <n v="0"/>
    <n v="0"/>
  </r>
  <r>
    <s v="None"/>
    <x v="31"/>
    <x v="81"/>
    <s v="TRC"/>
    <n v="0"/>
    <n v="0"/>
    <n v="0"/>
  </r>
  <r>
    <s v="None"/>
    <x v="31"/>
    <x v="295"/>
    <s v="TRC"/>
    <n v="0"/>
    <n v="0"/>
    <n v="0"/>
  </r>
  <r>
    <s v="None"/>
    <x v="31"/>
    <x v="82"/>
    <s v="TRC"/>
    <n v="0"/>
    <n v="0"/>
    <n v="0"/>
  </r>
  <r>
    <s v="None"/>
    <x v="31"/>
    <x v="296"/>
    <s v="TRC"/>
    <n v="0"/>
    <n v="0"/>
    <n v="0"/>
  </r>
  <r>
    <s v="None"/>
    <x v="31"/>
    <x v="297"/>
    <s v="TRC"/>
    <n v="0"/>
    <n v="0"/>
    <n v="0"/>
  </r>
  <r>
    <s v="None"/>
    <x v="31"/>
    <x v="298"/>
    <s v="TRC"/>
    <n v="0"/>
    <n v="0"/>
    <n v="0"/>
  </r>
  <r>
    <s v="None"/>
    <x v="31"/>
    <x v="83"/>
    <s v="TRC"/>
    <n v="0"/>
    <n v="0"/>
    <n v="0"/>
  </r>
  <r>
    <s v="None"/>
    <x v="31"/>
    <x v="299"/>
    <s v="TRC"/>
    <n v="0"/>
    <n v="0"/>
    <n v="0"/>
  </r>
  <r>
    <s v="None"/>
    <x v="31"/>
    <x v="84"/>
    <s v="TRC"/>
    <n v="0"/>
    <n v="0"/>
    <n v="0"/>
  </r>
  <r>
    <s v="None"/>
    <x v="31"/>
    <x v="85"/>
    <s v="TRC"/>
    <n v="0"/>
    <n v="0"/>
    <n v="0"/>
  </r>
  <r>
    <s v="None"/>
    <x v="31"/>
    <x v="86"/>
    <s v="TRC"/>
    <n v="0"/>
    <n v="0"/>
    <n v="0"/>
  </r>
  <r>
    <s v="None"/>
    <x v="31"/>
    <x v="87"/>
    <s v="TRC"/>
    <n v="0"/>
    <n v="0"/>
    <n v="0"/>
  </r>
  <r>
    <s v="None"/>
    <x v="31"/>
    <x v="88"/>
    <s v="TRC"/>
    <n v="0"/>
    <n v="0"/>
    <n v="0"/>
  </r>
  <r>
    <s v="None"/>
    <x v="31"/>
    <x v="89"/>
    <s v="TRC"/>
    <n v="0"/>
    <n v="0"/>
    <n v="0"/>
  </r>
  <r>
    <s v="None"/>
    <x v="31"/>
    <x v="90"/>
    <s v="TRC"/>
    <n v="0"/>
    <n v="0"/>
    <n v="0"/>
  </r>
  <r>
    <s v="None"/>
    <x v="31"/>
    <x v="91"/>
    <s v="TRC"/>
    <n v="0"/>
    <n v="0"/>
    <n v="0"/>
  </r>
  <r>
    <s v="None"/>
    <x v="31"/>
    <x v="92"/>
    <s v="TRC"/>
    <n v="0"/>
    <n v="0"/>
    <n v="0"/>
  </r>
  <r>
    <s v="None"/>
    <x v="31"/>
    <x v="93"/>
    <s v="TRC"/>
    <n v="0"/>
    <n v="0"/>
    <n v="0"/>
  </r>
  <r>
    <s v="None"/>
    <x v="31"/>
    <x v="94"/>
    <s v="TRC"/>
    <n v="0"/>
    <n v="0"/>
    <n v="0"/>
  </r>
  <r>
    <s v="None"/>
    <x v="31"/>
    <x v="95"/>
    <s v="TRC"/>
    <n v="0"/>
    <n v="0"/>
    <n v="0"/>
  </r>
  <r>
    <s v="None"/>
    <x v="31"/>
    <x v="96"/>
    <s v="TRC"/>
    <n v="0"/>
    <n v="0"/>
    <n v="0"/>
  </r>
  <r>
    <s v="None"/>
    <x v="31"/>
    <x v="300"/>
    <s v="TRC"/>
    <n v="0"/>
    <n v="0"/>
    <n v="0"/>
  </r>
  <r>
    <s v="None"/>
    <x v="31"/>
    <x v="97"/>
    <s v="TRC"/>
    <n v="0"/>
    <n v="0"/>
    <n v="0"/>
  </r>
  <r>
    <s v="None"/>
    <x v="31"/>
    <x v="301"/>
    <s v="TRC"/>
    <n v="0"/>
    <n v="0"/>
    <n v="0"/>
  </r>
  <r>
    <s v="None"/>
    <x v="31"/>
    <x v="302"/>
    <s v="TRC"/>
    <n v="0"/>
    <n v="0"/>
    <n v="0"/>
  </r>
  <r>
    <s v="None"/>
    <x v="31"/>
    <x v="303"/>
    <s v="TRC"/>
    <n v="0"/>
    <n v="0"/>
    <n v="0"/>
  </r>
  <r>
    <s v="None"/>
    <x v="31"/>
    <x v="304"/>
    <s v="TRC"/>
    <n v="0"/>
    <n v="0"/>
    <n v="0"/>
  </r>
  <r>
    <s v="None"/>
    <x v="31"/>
    <x v="305"/>
    <s v="TRC"/>
    <n v="0"/>
    <n v="0"/>
    <n v="0"/>
  </r>
  <r>
    <s v="None"/>
    <x v="31"/>
    <x v="306"/>
    <s v="TRC"/>
    <n v="0"/>
    <n v="0"/>
    <n v="0"/>
  </r>
  <r>
    <s v="None"/>
    <x v="31"/>
    <x v="100"/>
    <s v="TRC"/>
    <n v="0"/>
    <n v="0"/>
    <n v="0"/>
  </r>
  <r>
    <s v="None"/>
    <x v="31"/>
    <x v="101"/>
    <s v="TRC"/>
    <n v="0"/>
    <n v="0"/>
    <n v="0"/>
  </r>
  <r>
    <s v="None"/>
    <x v="31"/>
    <x v="102"/>
    <s v="TRC"/>
    <n v="0"/>
    <n v="0"/>
    <n v="0"/>
  </r>
  <r>
    <s v="None"/>
    <x v="31"/>
    <x v="103"/>
    <s v="TRC"/>
    <n v="0"/>
    <n v="0"/>
    <n v="0"/>
  </r>
  <r>
    <s v="None"/>
    <x v="31"/>
    <x v="104"/>
    <s v="TRC"/>
    <n v="0"/>
    <n v="0"/>
    <n v="0"/>
  </r>
  <r>
    <s v="None"/>
    <x v="31"/>
    <x v="105"/>
    <s v="TRC"/>
    <n v="0"/>
    <n v="0"/>
    <n v="0"/>
  </r>
  <r>
    <s v="None"/>
    <x v="31"/>
    <x v="307"/>
    <s v="TRC"/>
    <n v="0"/>
    <n v="0"/>
    <n v="0"/>
  </r>
  <r>
    <s v="None"/>
    <x v="31"/>
    <x v="106"/>
    <s v="TRC"/>
    <n v="0"/>
    <n v="0"/>
    <n v="0"/>
  </r>
  <r>
    <s v="None"/>
    <x v="31"/>
    <x v="107"/>
    <s v="TRC"/>
    <n v="0"/>
    <n v="0"/>
    <n v="0"/>
  </r>
  <r>
    <s v="None"/>
    <x v="31"/>
    <x v="108"/>
    <s v="TRC"/>
    <n v="0"/>
    <n v="0"/>
    <n v="0"/>
  </r>
  <r>
    <s v="None"/>
    <x v="31"/>
    <x v="109"/>
    <s v="TRC"/>
    <n v="0"/>
    <n v="0"/>
    <n v="0"/>
  </r>
  <r>
    <s v="None"/>
    <x v="31"/>
    <x v="110"/>
    <s v="TRC"/>
    <n v="0"/>
    <n v="0"/>
    <n v="0"/>
  </r>
  <r>
    <s v="None"/>
    <x v="31"/>
    <x v="111"/>
    <s v="TRC"/>
    <n v="0"/>
    <n v="0"/>
    <n v="0"/>
  </r>
  <r>
    <s v="None"/>
    <x v="31"/>
    <x v="112"/>
    <s v="TRC"/>
    <n v="0"/>
    <n v="0"/>
    <n v="0"/>
  </r>
  <r>
    <s v="None"/>
    <x v="31"/>
    <x v="113"/>
    <s v="TRC"/>
    <n v="0"/>
    <n v="0"/>
    <n v="0"/>
  </r>
  <r>
    <s v="None"/>
    <x v="31"/>
    <x v="114"/>
    <s v="TRC"/>
    <n v="0"/>
    <n v="0"/>
    <n v="0"/>
  </r>
  <r>
    <s v="None"/>
    <x v="31"/>
    <x v="115"/>
    <s v="TRC"/>
    <n v="0"/>
    <n v="0"/>
    <n v="0"/>
  </r>
  <r>
    <s v="None"/>
    <x v="31"/>
    <x v="116"/>
    <s v="TRC"/>
    <n v="0"/>
    <n v="0"/>
    <n v="0"/>
  </r>
  <r>
    <s v="None"/>
    <x v="31"/>
    <x v="308"/>
    <s v="TRC"/>
    <n v="0"/>
    <n v="0"/>
    <n v="0"/>
  </r>
  <r>
    <s v="None"/>
    <x v="31"/>
    <x v="117"/>
    <s v="TRC"/>
    <n v="0"/>
    <n v="0"/>
    <n v="0"/>
  </r>
  <r>
    <s v="None"/>
    <x v="31"/>
    <x v="309"/>
    <s v="TRC"/>
    <n v="0"/>
    <n v="0"/>
    <n v="0"/>
  </r>
  <r>
    <s v="None"/>
    <x v="31"/>
    <x v="310"/>
    <s v="TRC"/>
    <n v="0"/>
    <n v="0"/>
    <n v="0"/>
  </r>
  <r>
    <s v="None"/>
    <x v="31"/>
    <x v="118"/>
    <s v="TRC"/>
    <n v="0"/>
    <n v="0"/>
    <n v="0"/>
  </r>
  <r>
    <s v="None"/>
    <x v="31"/>
    <x v="311"/>
    <s v="TRC"/>
    <n v="0"/>
    <n v="0"/>
    <n v="0"/>
  </r>
  <r>
    <s v="None"/>
    <x v="31"/>
    <x v="119"/>
    <s v="TRC"/>
    <n v="0"/>
    <n v="0"/>
    <n v="0"/>
  </r>
  <r>
    <s v="None"/>
    <x v="31"/>
    <x v="312"/>
    <s v="TRC"/>
    <n v="0"/>
    <n v="0"/>
    <n v="0"/>
  </r>
  <r>
    <s v="None"/>
    <x v="31"/>
    <x v="120"/>
    <s v="TRC"/>
    <n v="0"/>
    <n v="0"/>
    <n v="0"/>
  </r>
  <r>
    <s v="None"/>
    <x v="31"/>
    <x v="313"/>
    <s v="TRC"/>
    <n v="0"/>
    <n v="0"/>
    <n v="0"/>
  </r>
  <r>
    <s v="None"/>
    <x v="31"/>
    <x v="121"/>
    <s v="TRC"/>
    <n v="0"/>
    <n v="0"/>
    <n v="0"/>
  </r>
  <r>
    <s v="None"/>
    <x v="31"/>
    <x v="122"/>
    <s v="TRC"/>
    <n v="0"/>
    <n v="0"/>
    <n v="0"/>
  </r>
  <r>
    <s v="None"/>
    <x v="31"/>
    <x v="123"/>
    <s v="TRC"/>
    <n v="0"/>
    <n v="0"/>
    <n v="0"/>
  </r>
  <r>
    <s v="None"/>
    <x v="31"/>
    <x v="124"/>
    <s v="TRC"/>
    <n v="0"/>
    <n v="0"/>
    <n v="0"/>
  </r>
  <r>
    <s v="None"/>
    <x v="31"/>
    <x v="125"/>
    <s v="TRC"/>
    <n v="0"/>
    <n v="0"/>
    <n v="0"/>
  </r>
  <r>
    <s v="None"/>
    <x v="31"/>
    <x v="126"/>
    <s v="TRC"/>
    <n v="0"/>
    <n v="0"/>
    <n v="0"/>
  </r>
  <r>
    <s v="None"/>
    <x v="31"/>
    <x v="127"/>
    <s v="TRC"/>
    <n v="0"/>
    <n v="0"/>
    <n v="0"/>
  </r>
  <r>
    <s v="None"/>
    <x v="31"/>
    <x v="314"/>
    <s v="TRC"/>
    <n v="0"/>
    <n v="0"/>
    <n v="0"/>
  </r>
  <r>
    <s v="None"/>
    <x v="31"/>
    <x v="128"/>
    <s v="TRC"/>
    <n v="0"/>
    <n v="0"/>
    <n v="0"/>
  </r>
  <r>
    <s v="None"/>
    <x v="31"/>
    <x v="129"/>
    <s v="TRC"/>
    <n v="0"/>
    <n v="0"/>
    <n v="0"/>
  </r>
  <r>
    <s v="None"/>
    <x v="31"/>
    <x v="315"/>
    <s v="TRC"/>
    <n v="0"/>
    <n v="0"/>
    <n v="0"/>
  </r>
  <r>
    <s v="None"/>
    <x v="31"/>
    <x v="130"/>
    <s v="TRC"/>
    <n v="0"/>
    <n v="0"/>
    <n v="0"/>
  </r>
  <r>
    <s v="None"/>
    <x v="31"/>
    <x v="316"/>
    <s v="TRC"/>
    <n v="0"/>
    <n v="0"/>
    <n v="0"/>
  </r>
  <r>
    <s v="None"/>
    <x v="31"/>
    <x v="317"/>
    <s v="TRC"/>
    <n v="0"/>
    <n v="0"/>
    <n v="0"/>
  </r>
  <r>
    <s v="None"/>
    <x v="31"/>
    <x v="131"/>
    <s v="TRC"/>
    <n v="0"/>
    <n v="0"/>
    <n v="0"/>
  </r>
  <r>
    <s v="None"/>
    <x v="31"/>
    <x v="132"/>
    <s v="TRC"/>
    <n v="0"/>
    <n v="0"/>
    <n v="0"/>
  </r>
  <r>
    <s v="None"/>
    <x v="31"/>
    <x v="133"/>
    <s v="TRC"/>
    <n v="0"/>
    <n v="0"/>
    <n v="0"/>
  </r>
  <r>
    <s v="None"/>
    <x v="31"/>
    <x v="134"/>
    <s v="TRC"/>
    <n v="0"/>
    <n v="0"/>
    <n v="0"/>
  </r>
  <r>
    <s v="None"/>
    <x v="31"/>
    <x v="135"/>
    <s v="TRC"/>
    <n v="0"/>
    <n v="0"/>
    <n v="0"/>
  </r>
  <r>
    <s v="None"/>
    <x v="31"/>
    <x v="136"/>
    <s v="TRC"/>
    <n v="0"/>
    <n v="0"/>
    <n v="0"/>
  </r>
  <r>
    <s v="None"/>
    <x v="31"/>
    <x v="137"/>
    <s v="TRC"/>
    <n v="0"/>
    <n v="0"/>
    <n v="0"/>
  </r>
  <r>
    <s v="None"/>
    <x v="31"/>
    <x v="138"/>
    <s v="TRC"/>
    <n v="0"/>
    <n v="0"/>
    <n v="0"/>
  </r>
  <r>
    <s v="None"/>
    <x v="31"/>
    <x v="139"/>
    <s v="TRC"/>
    <n v="0"/>
    <n v="0"/>
    <n v="0"/>
  </r>
  <r>
    <s v="None"/>
    <x v="31"/>
    <x v="140"/>
    <s v="TRC"/>
    <n v="0"/>
    <n v="0"/>
    <n v="0"/>
  </r>
  <r>
    <s v="None"/>
    <x v="31"/>
    <x v="141"/>
    <s v="TRC"/>
    <n v="0"/>
    <n v="0"/>
    <n v="0"/>
  </r>
  <r>
    <s v="None"/>
    <x v="31"/>
    <x v="142"/>
    <s v="TRC"/>
    <n v="0"/>
    <n v="0"/>
    <n v="0"/>
  </r>
  <r>
    <s v="None"/>
    <x v="31"/>
    <x v="143"/>
    <s v="TRC"/>
    <n v="0"/>
    <n v="0"/>
    <n v="0"/>
  </r>
  <r>
    <s v="None"/>
    <x v="31"/>
    <x v="144"/>
    <s v="TRC"/>
    <n v="0"/>
    <n v="0"/>
    <n v="0"/>
  </r>
  <r>
    <s v="None"/>
    <x v="31"/>
    <x v="145"/>
    <s v="TRC"/>
    <n v="0"/>
    <n v="0"/>
    <n v="0"/>
  </r>
  <r>
    <s v="None"/>
    <x v="31"/>
    <x v="146"/>
    <s v="TRC"/>
    <n v="0"/>
    <n v="0"/>
    <n v="0"/>
  </r>
  <r>
    <s v="None"/>
    <x v="31"/>
    <x v="147"/>
    <s v="TRC"/>
    <n v="0"/>
    <n v="0"/>
    <n v="0"/>
  </r>
  <r>
    <s v="None"/>
    <x v="31"/>
    <x v="148"/>
    <s v="TRC"/>
    <n v="0"/>
    <n v="0"/>
    <n v="0"/>
  </r>
  <r>
    <s v="None"/>
    <x v="31"/>
    <x v="149"/>
    <s v="TRC"/>
    <n v="0"/>
    <n v="0"/>
    <n v="0"/>
  </r>
  <r>
    <s v="None"/>
    <x v="31"/>
    <x v="318"/>
    <s v="TRC"/>
    <n v="0"/>
    <n v="0"/>
    <n v="0"/>
  </r>
  <r>
    <s v="None"/>
    <x v="31"/>
    <x v="319"/>
    <s v="TRC"/>
    <n v="0"/>
    <n v="0"/>
    <n v="0"/>
  </r>
  <r>
    <s v="None"/>
    <x v="31"/>
    <x v="150"/>
    <s v="TRC"/>
    <n v="0"/>
    <n v="0"/>
    <n v="0"/>
  </r>
  <r>
    <s v="None"/>
    <x v="31"/>
    <x v="151"/>
    <s v="TRC"/>
    <n v="0"/>
    <n v="0"/>
    <n v="0"/>
  </r>
  <r>
    <s v="None"/>
    <x v="31"/>
    <x v="152"/>
    <s v="TRC"/>
    <n v="0"/>
    <n v="0"/>
    <n v="0"/>
  </r>
  <r>
    <s v="None"/>
    <x v="31"/>
    <x v="153"/>
    <s v="TRC"/>
    <n v="0"/>
    <n v="0"/>
    <n v="0"/>
  </r>
  <r>
    <s v="None"/>
    <x v="31"/>
    <x v="154"/>
    <s v="TRC"/>
    <n v="0"/>
    <n v="0"/>
    <n v="0"/>
  </r>
  <r>
    <s v="None"/>
    <x v="31"/>
    <x v="155"/>
    <s v="TRC"/>
    <n v="0"/>
    <n v="0"/>
    <n v="0"/>
  </r>
  <r>
    <s v="None"/>
    <x v="31"/>
    <x v="156"/>
    <s v="TRC"/>
    <n v="0"/>
    <n v="0"/>
    <n v="0"/>
  </r>
  <r>
    <s v="None"/>
    <x v="31"/>
    <x v="157"/>
    <s v="TRC"/>
    <n v="0"/>
    <n v="0"/>
    <n v="0"/>
  </r>
  <r>
    <s v="None"/>
    <x v="31"/>
    <x v="158"/>
    <s v="TRC"/>
    <n v="0"/>
    <n v="0"/>
    <n v="0"/>
  </r>
  <r>
    <s v="None"/>
    <x v="31"/>
    <x v="159"/>
    <s v="TRC"/>
    <n v="0"/>
    <n v="0"/>
    <n v="0"/>
  </r>
  <r>
    <s v="None"/>
    <x v="31"/>
    <x v="160"/>
    <s v="TRC"/>
    <n v="0"/>
    <n v="0"/>
    <n v="0"/>
  </r>
  <r>
    <s v="None"/>
    <x v="31"/>
    <x v="161"/>
    <s v="TRC"/>
    <n v="0"/>
    <n v="0"/>
    <n v="0"/>
  </r>
  <r>
    <s v="None"/>
    <x v="31"/>
    <x v="162"/>
    <s v="TRC"/>
    <n v="0"/>
    <n v="0"/>
    <n v="0"/>
  </r>
  <r>
    <s v="None"/>
    <x v="31"/>
    <x v="163"/>
    <s v="TRC"/>
    <n v="0"/>
    <n v="0"/>
    <n v="0"/>
  </r>
  <r>
    <s v="None"/>
    <x v="31"/>
    <x v="164"/>
    <s v="TRC"/>
    <n v="0"/>
    <n v="0"/>
    <n v="0"/>
  </r>
  <r>
    <s v="None"/>
    <x v="31"/>
    <x v="320"/>
    <s v="TRC"/>
    <n v="0"/>
    <n v="0"/>
    <n v="0"/>
  </r>
  <r>
    <s v="None"/>
    <x v="31"/>
    <x v="165"/>
    <s v="TRC"/>
    <n v="0"/>
    <n v="0"/>
    <n v="0"/>
  </r>
  <r>
    <s v="None"/>
    <x v="31"/>
    <x v="166"/>
    <s v="TRC"/>
    <n v="0"/>
    <n v="0"/>
    <n v="0"/>
  </r>
  <r>
    <s v="None"/>
    <x v="31"/>
    <x v="167"/>
    <s v="TRC"/>
    <n v="0"/>
    <n v="0"/>
    <n v="0"/>
  </r>
  <r>
    <s v="None"/>
    <x v="31"/>
    <x v="168"/>
    <s v="TRC"/>
    <n v="0"/>
    <n v="0"/>
    <n v="0"/>
  </r>
  <r>
    <s v="None"/>
    <x v="31"/>
    <x v="169"/>
    <s v="TRC"/>
    <n v="0"/>
    <n v="0"/>
    <n v="0"/>
  </r>
  <r>
    <s v="None"/>
    <x v="31"/>
    <x v="170"/>
    <s v="TRC"/>
    <n v="0"/>
    <n v="0"/>
    <n v="0"/>
  </r>
  <r>
    <s v="None"/>
    <x v="31"/>
    <x v="171"/>
    <s v="TRC"/>
    <n v="0"/>
    <n v="0"/>
    <n v="0"/>
  </r>
  <r>
    <s v="None"/>
    <x v="31"/>
    <x v="321"/>
    <s v="TRC"/>
    <n v="0"/>
    <n v="0"/>
    <n v="0"/>
  </r>
  <r>
    <s v="None"/>
    <x v="31"/>
    <x v="172"/>
    <s v="TRC"/>
    <n v="0"/>
    <n v="0"/>
    <n v="0"/>
  </r>
  <r>
    <s v="None"/>
    <x v="31"/>
    <x v="322"/>
    <s v="TRC"/>
    <n v="0"/>
    <n v="0"/>
    <n v="0"/>
  </r>
  <r>
    <s v="None"/>
    <x v="31"/>
    <x v="173"/>
    <s v="TRC"/>
    <n v="0"/>
    <n v="0"/>
    <n v="0"/>
  </r>
  <r>
    <s v="None"/>
    <x v="31"/>
    <x v="323"/>
    <s v="TRC"/>
    <n v="0"/>
    <n v="0"/>
    <n v="0"/>
  </r>
  <r>
    <s v="None"/>
    <x v="31"/>
    <x v="174"/>
    <s v="TRC"/>
    <n v="0"/>
    <n v="0"/>
    <n v="0"/>
  </r>
  <r>
    <s v="None"/>
    <x v="31"/>
    <x v="175"/>
    <s v="TRC"/>
    <n v="0"/>
    <n v="0"/>
    <n v="0"/>
  </r>
  <r>
    <s v="None"/>
    <x v="31"/>
    <x v="176"/>
    <s v="TRC"/>
    <n v="0"/>
    <n v="0"/>
    <n v="0"/>
  </r>
  <r>
    <s v="None"/>
    <x v="31"/>
    <x v="324"/>
    <s v="TRC"/>
    <n v="0"/>
    <n v="0"/>
    <n v="0"/>
  </r>
  <r>
    <s v="None"/>
    <x v="31"/>
    <x v="177"/>
    <s v="TRC"/>
    <n v="0"/>
    <n v="0"/>
    <n v="0"/>
  </r>
  <r>
    <s v="None"/>
    <x v="31"/>
    <x v="178"/>
    <s v="TRC"/>
    <n v="0"/>
    <n v="0"/>
    <n v="0"/>
  </r>
  <r>
    <s v="None"/>
    <x v="31"/>
    <x v="179"/>
    <s v="TRC"/>
    <n v="0"/>
    <n v="0"/>
    <n v="0"/>
  </r>
  <r>
    <s v="None"/>
    <x v="31"/>
    <x v="180"/>
    <s v="TRC"/>
    <n v="0"/>
    <n v="0"/>
    <n v="0"/>
  </r>
  <r>
    <s v="None"/>
    <x v="31"/>
    <x v="181"/>
    <s v="TRC"/>
    <n v="0"/>
    <n v="0"/>
    <n v="0"/>
  </r>
  <r>
    <s v="None"/>
    <x v="31"/>
    <x v="182"/>
    <s v="TRC"/>
    <n v="0"/>
    <n v="0"/>
    <n v="0"/>
  </r>
  <r>
    <s v="None"/>
    <x v="31"/>
    <x v="183"/>
    <s v="TRC"/>
    <n v="0"/>
    <n v="0"/>
    <n v="0"/>
  </r>
  <r>
    <s v="None"/>
    <x v="31"/>
    <x v="184"/>
    <s v="TRC"/>
    <n v="0"/>
    <n v="0"/>
    <n v="0"/>
  </r>
  <r>
    <s v="None"/>
    <x v="31"/>
    <x v="185"/>
    <s v="TRC"/>
    <n v="0"/>
    <n v="0"/>
    <n v="0"/>
  </r>
  <r>
    <s v="None"/>
    <x v="31"/>
    <x v="325"/>
    <s v="TRC"/>
    <n v="0"/>
    <n v="0"/>
    <n v="0"/>
  </r>
  <r>
    <s v="None"/>
    <x v="31"/>
    <x v="326"/>
    <s v="TRC"/>
    <n v="0"/>
    <n v="0"/>
    <n v="0"/>
  </r>
  <r>
    <s v="None"/>
    <x v="31"/>
    <x v="186"/>
    <s v="TRC"/>
    <n v="0"/>
    <n v="0"/>
    <n v="0"/>
  </r>
  <r>
    <s v="None"/>
    <x v="31"/>
    <x v="327"/>
    <s v="TRC"/>
    <n v="0"/>
    <n v="0"/>
    <n v="0"/>
  </r>
  <r>
    <s v="None"/>
    <x v="31"/>
    <x v="328"/>
    <s v="TRC"/>
    <n v="-2829.3002643755312"/>
    <n v="-2885.8862696630404"/>
    <n v="-2943.6039950563022"/>
  </r>
  <r>
    <s v="None"/>
    <x v="31"/>
    <x v="329"/>
    <s v="TRC"/>
    <n v="-2895.0979449424035"/>
    <n v="-2952.9999038412507"/>
    <n v="-3012.0599019180768"/>
  </r>
  <r>
    <s v="None"/>
    <x v="31"/>
    <x v="187"/>
    <s v="TRC"/>
    <n v="0"/>
    <n v="0"/>
    <n v="0"/>
  </r>
  <r>
    <s v="None"/>
    <x v="31"/>
    <x v="188"/>
    <s v="TRC"/>
    <n v="0"/>
    <n v="0"/>
    <n v="0"/>
  </r>
  <r>
    <s v="None"/>
    <x v="31"/>
    <x v="330"/>
    <s v="TRC"/>
    <n v="0"/>
    <n v="0"/>
    <n v="0"/>
  </r>
  <r>
    <s v="None"/>
    <x v="31"/>
    <x v="189"/>
    <s v="TRC"/>
    <n v="0"/>
    <n v="0"/>
    <n v="0"/>
  </r>
  <r>
    <s v="None"/>
    <x v="31"/>
    <x v="331"/>
    <s v="TRC"/>
    <n v="0"/>
    <n v="0"/>
    <n v="0"/>
  </r>
  <r>
    <s v="None"/>
    <x v="31"/>
    <x v="190"/>
    <s v="TRC"/>
    <n v="0"/>
    <n v="0"/>
    <n v="0"/>
  </r>
  <r>
    <s v="None"/>
    <x v="31"/>
    <x v="332"/>
    <s v="TRC"/>
    <n v="0"/>
    <n v="0"/>
    <n v="0"/>
  </r>
  <r>
    <s v="None"/>
    <x v="31"/>
    <x v="191"/>
    <s v="TRC"/>
    <n v="0"/>
    <n v="0"/>
    <n v="0"/>
  </r>
  <r>
    <s v="None"/>
    <x v="31"/>
    <x v="192"/>
    <s v="TRC"/>
    <n v="0"/>
    <n v="0"/>
    <n v="0"/>
  </r>
  <r>
    <s v="None"/>
    <x v="31"/>
    <x v="193"/>
    <s v="TRC"/>
    <n v="0"/>
    <n v="0"/>
    <n v="0"/>
  </r>
  <r>
    <s v="None"/>
    <x v="31"/>
    <x v="194"/>
    <s v="TRC"/>
    <n v="0"/>
    <n v="0"/>
    <n v="0"/>
  </r>
  <r>
    <s v="None"/>
    <x v="31"/>
    <x v="195"/>
    <s v="TRC"/>
    <n v="0"/>
    <n v="0"/>
    <n v="0"/>
  </r>
  <r>
    <s v="None"/>
    <x v="31"/>
    <x v="333"/>
    <s v="TRC"/>
    <n v="0"/>
    <n v="0"/>
    <n v="0"/>
  </r>
  <r>
    <s v="None"/>
    <x v="31"/>
    <x v="196"/>
    <s v="TRC"/>
    <n v="0"/>
    <n v="0"/>
    <n v="0"/>
  </r>
  <r>
    <s v="None"/>
    <x v="31"/>
    <x v="197"/>
    <s v="TRC"/>
    <n v="0"/>
    <n v="0"/>
    <n v="0"/>
  </r>
  <r>
    <s v="None"/>
    <x v="31"/>
    <x v="198"/>
    <s v="TRC"/>
    <n v="0"/>
    <n v="0"/>
    <n v="0"/>
  </r>
  <r>
    <s v="None"/>
    <x v="31"/>
    <x v="199"/>
    <s v="TRC"/>
    <n v="0"/>
    <n v="0"/>
    <n v="0"/>
  </r>
  <r>
    <s v="None"/>
    <x v="31"/>
    <x v="334"/>
    <s v="TRC"/>
    <n v="0"/>
    <n v="0"/>
    <n v="0"/>
  </r>
  <r>
    <s v="None"/>
    <x v="31"/>
    <x v="200"/>
    <s v="TRC"/>
    <n v="0"/>
    <n v="0"/>
    <n v="0"/>
  </r>
  <r>
    <s v="None"/>
    <x v="31"/>
    <x v="335"/>
    <s v="TRC"/>
    <n v="0"/>
    <n v="0"/>
    <n v="0"/>
  </r>
  <r>
    <s v="None"/>
    <x v="31"/>
    <x v="336"/>
    <s v="TRC"/>
    <n v="0"/>
    <n v="0"/>
    <n v="0"/>
  </r>
  <r>
    <s v="None"/>
    <x v="31"/>
    <x v="201"/>
    <s v="TRC"/>
    <n v="0"/>
    <n v="0"/>
    <n v="0"/>
  </r>
  <r>
    <s v="None"/>
    <x v="31"/>
    <x v="337"/>
    <s v="TRC"/>
    <n v="0"/>
    <n v="0"/>
    <n v="0"/>
  </r>
  <r>
    <s v="None"/>
    <x v="31"/>
    <x v="338"/>
    <s v="TRC"/>
    <n v="0"/>
    <n v="0"/>
    <n v="0"/>
  </r>
  <r>
    <s v="None"/>
    <x v="31"/>
    <x v="202"/>
    <s v="TRC"/>
    <n v="0"/>
    <n v="0"/>
    <n v="0"/>
  </r>
  <r>
    <s v="None"/>
    <x v="31"/>
    <x v="203"/>
    <s v="TRC"/>
    <n v="0"/>
    <n v="0"/>
    <n v="0"/>
  </r>
  <r>
    <s v="None"/>
    <x v="31"/>
    <x v="204"/>
    <s v="TRC"/>
    <n v="0"/>
    <n v="0"/>
    <n v="0"/>
  </r>
  <r>
    <s v="None"/>
    <x v="31"/>
    <x v="205"/>
    <s v="TRC"/>
    <n v="0"/>
    <n v="0"/>
    <n v="0"/>
  </r>
  <r>
    <s v="None"/>
    <x v="31"/>
    <x v="206"/>
    <s v="TRC"/>
    <n v="0"/>
    <n v="0"/>
    <n v="0"/>
  </r>
  <r>
    <s v="None"/>
    <x v="31"/>
    <x v="207"/>
    <s v="TRC"/>
    <n v="0"/>
    <n v="0"/>
    <n v="0"/>
  </r>
  <r>
    <s v="None"/>
    <x v="31"/>
    <x v="339"/>
    <s v="TRC"/>
    <n v="0"/>
    <n v="0"/>
    <n v="0"/>
  </r>
  <r>
    <s v="None"/>
    <x v="31"/>
    <x v="208"/>
    <s v="TRC"/>
    <n v="0"/>
    <n v="0"/>
    <n v="0"/>
  </r>
  <r>
    <s v="None"/>
    <x v="31"/>
    <x v="209"/>
    <s v="TRC"/>
    <n v="0"/>
    <n v="0"/>
    <n v="0"/>
  </r>
  <r>
    <s v="None"/>
    <x v="31"/>
    <x v="340"/>
    <s v="TRC"/>
    <n v="0"/>
    <n v="0"/>
    <n v="0"/>
  </r>
  <r>
    <s v="None"/>
    <x v="31"/>
    <x v="341"/>
    <s v="TRC"/>
    <n v="0"/>
    <n v="0"/>
    <n v="0"/>
  </r>
  <r>
    <s v="None"/>
    <x v="31"/>
    <x v="210"/>
    <s v="TRC"/>
    <n v="0"/>
    <n v="0"/>
    <n v="0"/>
  </r>
  <r>
    <s v="None"/>
    <x v="31"/>
    <x v="211"/>
    <s v="TRC"/>
    <n v="0"/>
    <n v="0"/>
    <n v="0"/>
  </r>
  <r>
    <s v="None"/>
    <x v="31"/>
    <x v="212"/>
    <s v="TRC"/>
    <n v="0"/>
    <n v="0"/>
    <n v="0"/>
  </r>
  <r>
    <s v="None"/>
    <x v="31"/>
    <x v="213"/>
    <s v="TRC"/>
    <n v="0"/>
    <n v="0"/>
    <n v="0"/>
  </r>
  <r>
    <s v="None"/>
    <x v="31"/>
    <x v="342"/>
    <s v="TRC"/>
    <n v="0"/>
    <n v="0"/>
    <n v="0"/>
  </r>
  <r>
    <s v="None"/>
    <x v="31"/>
    <x v="214"/>
    <s v="TRC"/>
    <n v="0"/>
    <n v="0"/>
    <n v="0"/>
  </r>
  <r>
    <s v="None"/>
    <x v="31"/>
    <x v="215"/>
    <s v="TRC"/>
    <n v="0"/>
    <n v="0"/>
    <n v="0"/>
  </r>
  <r>
    <s v="None"/>
    <x v="31"/>
    <x v="216"/>
    <s v="TRC"/>
    <n v="0"/>
    <n v="0"/>
    <n v="0"/>
  </r>
  <r>
    <s v="None"/>
    <x v="31"/>
    <x v="217"/>
    <s v="TRC"/>
    <n v="0"/>
    <n v="0"/>
    <n v="0"/>
  </r>
  <r>
    <s v="None"/>
    <x v="31"/>
    <x v="218"/>
    <s v="TRC"/>
    <n v="0"/>
    <n v="0"/>
    <n v="0"/>
  </r>
  <r>
    <s v="None"/>
    <x v="31"/>
    <x v="219"/>
    <s v="TRC"/>
    <n v="0"/>
    <n v="0"/>
    <n v="0"/>
  </r>
  <r>
    <s v="None"/>
    <x v="31"/>
    <x v="343"/>
    <s v="TRC"/>
    <n v="0"/>
    <n v="0"/>
    <n v="0"/>
  </r>
  <r>
    <s v="None"/>
    <x v="31"/>
    <x v="220"/>
    <s v="TRC"/>
    <n v="0"/>
    <n v="0"/>
    <n v="0"/>
  </r>
  <r>
    <s v="None"/>
    <x v="31"/>
    <x v="221"/>
    <s v="TRC"/>
    <n v="0"/>
    <n v="0"/>
    <n v="0"/>
  </r>
  <r>
    <s v="None"/>
    <x v="31"/>
    <x v="222"/>
    <s v="TRC"/>
    <n v="0"/>
    <n v="0"/>
    <n v="0"/>
  </r>
  <r>
    <s v="None"/>
    <x v="31"/>
    <x v="344"/>
    <s v="TRC"/>
    <n v="0"/>
    <n v="0"/>
    <n v="0"/>
  </r>
  <r>
    <s v="None"/>
    <x v="31"/>
    <x v="225"/>
    <s v="TRC"/>
    <n v="0"/>
    <n v="0"/>
    <n v="0"/>
  </r>
  <r>
    <s v="None"/>
    <x v="31"/>
    <x v="226"/>
    <s v="TRC"/>
    <n v="0"/>
    <n v="0"/>
    <n v="0"/>
  </r>
  <r>
    <s v="None"/>
    <x v="31"/>
    <x v="345"/>
    <s v="TRC"/>
    <n v="0"/>
    <n v="0"/>
    <n v="0"/>
  </r>
  <r>
    <s v="None"/>
    <x v="31"/>
    <x v="346"/>
    <s v="TRC"/>
    <n v="0"/>
    <n v="0"/>
    <n v="0"/>
  </r>
  <r>
    <s v="None"/>
    <x v="31"/>
    <x v="227"/>
    <s v="TRC"/>
    <n v="0"/>
    <n v="0"/>
    <n v="0"/>
  </r>
  <r>
    <s v="None"/>
    <x v="31"/>
    <x v="228"/>
    <s v="TRC"/>
    <n v="0"/>
    <n v="0"/>
    <n v="0"/>
  </r>
  <r>
    <s v="None"/>
    <x v="31"/>
    <x v="229"/>
    <s v="TRC"/>
    <n v="0"/>
    <n v="0"/>
    <n v="0"/>
  </r>
  <r>
    <s v="None"/>
    <x v="31"/>
    <x v="230"/>
    <s v="TRC"/>
    <n v="0"/>
    <n v="0"/>
    <n v="0"/>
  </r>
  <r>
    <s v="None"/>
    <x v="31"/>
    <x v="347"/>
    <s v="TRC"/>
    <n v="0"/>
    <n v="0"/>
    <n v="0"/>
  </r>
  <r>
    <s v="None"/>
    <x v="31"/>
    <x v="231"/>
    <s v="TRC"/>
    <n v="0"/>
    <n v="0"/>
    <n v="0"/>
  </r>
  <r>
    <s v="None"/>
    <x v="31"/>
    <x v="232"/>
    <s v="TRC"/>
    <n v="0"/>
    <n v="0"/>
    <n v="0"/>
  </r>
  <r>
    <s v="None"/>
    <x v="31"/>
    <x v="233"/>
    <s v="TRC"/>
    <n v="0"/>
    <n v="0"/>
    <n v="0"/>
  </r>
  <r>
    <s v="None"/>
    <x v="31"/>
    <x v="234"/>
    <s v="TRC"/>
    <n v="0"/>
    <n v="0"/>
    <n v="0"/>
  </r>
  <r>
    <s v="None"/>
    <x v="31"/>
    <x v="235"/>
    <s v="TRC"/>
    <n v="0"/>
    <n v="0"/>
    <n v="0"/>
  </r>
  <r>
    <s v="None"/>
    <x v="31"/>
    <x v="236"/>
    <s v="TRC"/>
    <n v="0"/>
    <n v="0"/>
    <n v="0"/>
  </r>
  <r>
    <s v="None"/>
    <x v="31"/>
    <x v="348"/>
    <s v="TRC"/>
    <n v="0"/>
    <n v="0"/>
    <n v="0"/>
  </r>
  <r>
    <s v="None"/>
    <x v="31"/>
    <x v="349"/>
    <s v="TRC"/>
    <n v="0"/>
    <n v="0"/>
    <n v="0"/>
  </r>
  <r>
    <s v="None"/>
    <x v="31"/>
    <x v="237"/>
    <s v="TRC"/>
    <n v="0"/>
    <n v="0"/>
    <n v="0"/>
  </r>
  <r>
    <s v="None"/>
    <x v="31"/>
    <x v="350"/>
    <s v="TRC"/>
    <n v="0"/>
    <n v="0"/>
    <n v="0"/>
  </r>
  <r>
    <s v="None"/>
    <x v="31"/>
    <x v="351"/>
    <s v="TRC"/>
    <n v="0"/>
    <n v="0"/>
    <n v="0"/>
  </r>
  <r>
    <s v="None"/>
    <x v="31"/>
    <x v="352"/>
    <s v="TRC"/>
    <n v="0"/>
    <n v="0"/>
    <n v="0"/>
  </r>
  <r>
    <s v="None"/>
    <x v="31"/>
    <x v="240"/>
    <s v="TRC"/>
    <n v="0"/>
    <n v="0"/>
    <n v="0"/>
  </r>
  <r>
    <s v="None"/>
    <x v="31"/>
    <x v="353"/>
    <s v="TRC"/>
    <n v="0"/>
    <n v="0"/>
    <n v="0"/>
  </r>
  <r>
    <s v="None"/>
    <x v="31"/>
    <x v="241"/>
    <s v="TRC"/>
    <n v="0"/>
    <n v="0"/>
    <n v="0"/>
  </r>
  <r>
    <s v="None"/>
    <x v="31"/>
    <x v="354"/>
    <s v="TRC"/>
    <n v="0"/>
    <n v="0"/>
    <n v="0"/>
  </r>
  <r>
    <s v="None"/>
    <x v="31"/>
    <x v="242"/>
    <s v="TRC"/>
    <n v="0"/>
    <n v="0"/>
    <n v="0"/>
  </r>
  <r>
    <s v="None"/>
    <x v="31"/>
    <x v="355"/>
    <s v="TRC"/>
    <n v="0"/>
    <n v="0"/>
    <n v="0"/>
  </r>
  <r>
    <s v="None"/>
    <x v="31"/>
    <x v="238"/>
    <s v="TRC"/>
    <n v="0"/>
    <n v="0"/>
    <n v="0"/>
  </r>
  <r>
    <s v="None"/>
    <x v="31"/>
    <x v="356"/>
    <s v="TRC"/>
    <n v="0"/>
    <n v="0"/>
    <n v="0"/>
  </r>
  <r>
    <s v="None"/>
    <x v="31"/>
    <x v="239"/>
    <s v="TRC"/>
    <n v="0"/>
    <n v="0"/>
    <n v="0"/>
  </r>
  <r>
    <s v="None"/>
    <x v="31"/>
    <x v="357"/>
    <s v="TRC"/>
    <n v="0"/>
    <n v="0"/>
    <n v="0"/>
  </r>
  <r>
    <s v="None"/>
    <x v="31"/>
    <x v="243"/>
    <s v="TRC"/>
    <n v="0"/>
    <n v="0"/>
    <n v="0"/>
  </r>
  <r>
    <s v="None"/>
    <x v="31"/>
    <x v="244"/>
    <s v="TRC"/>
    <n v="0"/>
    <n v="0"/>
    <n v="0"/>
  </r>
  <r>
    <s v="None"/>
    <x v="31"/>
    <x v="245"/>
    <s v="TRC"/>
    <n v="0"/>
    <n v="0"/>
    <n v="0"/>
  </r>
  <r>
    <s v="None"/>
    <x v="31"/>
    <x v="246"/>
    <s v="TRC"/>
    <n v="0"/>
    <n v="0"/>
    <n v="0"/>
  </r>
  <r>
    <s v="None"/>
    <x v="31"/>
    <x v="247"/>
    <s v="TRC"/>
    <n v="0"/>
    <n v="0"/>
    <n v="0"/>
  </r>
  <r>
    <s v="None"/>
    <x v="31"/>
    <x v="248"/>
    <s v="TRC"/>
    <n v="0"/>
    <n v="0"/>
    <n v="0"/>
  </r>
  <r>
    <s v="None"/>
    <x v="31"/>
    <x v="358"/>
    <s v="TRC"/>
    <n v="0"/>
    <n v="0"/>
    <n v="0"/>
  </r>
  <r>
    <s v="None"/>
    <x v="31"/>
    <x v="359"/>
    <s v="TRC"/>
    <n v="0"/>
    <n v="0"/>
    <n v="0"/>
  </r>
  <r>
    <s v="None"/>
    <x v="31"/>
    <x v="360"/>
    <s v="TRC"/>
    <n v="0"/>
    <n v="0"/>
    <n v="0"/>
  </r>
  <r>
    <s v="None"/>
    <x v="31"/>
    <x v="249"/>
    <s v="TRC"/>
    <n v="0"/>
    <n v="0"/>
    <n v="0"/>
  </r>
  <r>
    <s v="None"/>
    <x v="31"/>
    <x v="250"/>
    <s v="TRC"/>
    <n v="0"/>
    <n v="0"/>
    <n v="0"/>
  </r>
  <r>
    <s v="None"/>
    <x v="31"/>
    <x v="251"/>
    <s v="TRC"/>
    <n v="0"/>
    <n v="0"/>
    <n v="0"/>
  </r>
  <r>
    <s v="None"/>
    <x v="31"/>
    <x v="252"/>
    <s v="TRC"/>
    <n v="0"/>
    <n v="0"/>
    <n v="0"/>
  </r>
  <r>
    <s v="None"/>
    <x v="31"/>
    <x v="253"/>
    <s v="TRC"/>
    <n v="0"/>
    <n v="0"/>
    <n v="0"/>
  </r>
  <r>
    <s v="None"/>
    <x v="31"/>
    <x v="254"/>
    <s v="TRC"/>
    <n v="0"/>
    <n v="0"/>
    <n v="0"/>
  </r>
  <r>
    <s v="None"/>
    <x v="31"/>
    <x v="361"/>
    <s v="TRC"/>
    <n v="0"/>
    <n v="0"/>
    <n v="0"/>
  </r>
  <r>
    <s v="None"/>
    <x v="31"/>
    <x v="362"/>
    <s v="TRC"/>
    <n v="0"/>
    <n v="0"/>
    <n v="0"/>
  </r>
  <r>
    <s v="None"/>
    <x v="31"/>
    <x v="255"/>
    <s v="TRC"/>
    <n v="0"/>
    <n v="0"/>
    <n v="0"/>
  </r>
  <r>
    <s v="None"/>
    <x v="31"/>
    <x v="256"/>
    <s v="TRC"/>
    <n v="0"/>
    <n v="0"/>
    <n v="0"/>
  </r>
  <r>
    <s v="None"/>
    <x v="31"/>
    <x v="257"/>
    <s v="TRC"/>
    <n v="0"/>
    <n v="0"/>
    <n v="0"/>
  </r>
  <r>
    <s v="None"/>
    <x v="31"/>
    <x v="258"/>
    <s v="TRC"/>
    <n v="0"/>
    <n v="0"/>
    <n v="0"/>
  </r>
  <r>
    <s v="None"/>
    <x v="31"/>
    <x v="259"/>
    <s v="TRC"/>
    <n v="0"/>
    <n v="0"/>
    <n v="0"/>
  </r>
  <r>
    <s v="None"/>
    <x v="31"/>
    <x v="260"/>
    <s v="TRC"/>
    <n v="0"/>
    <n v="0"/>
    <n v="0"/>
  </r>
  <r>
    <s v="None"/>
    <x v="31"/>
    <x v="363"/>
    <s v="TRC"/>
    <n v="0"/>
    <n v="0"/>
    <n v="0"/>
  </r>
  <r>
    <s v="None"/>
    <x v="31"/>
    <x v="261"/>
    <s v="TRC"/>
    <n v="0"/>
    <n v="0"/>
    <n v="0"/>
  </r>
  <r>
    <s v="None"/>
    <x v="31"/>
    <x v="262"/>
    <s v="TRC"/>
    <n v="0"/>
    <n v="0"/>
    <n v="0"/>
  </r>
  <r>
    <s v="None"/>
    <x v="31"/>
    <x v="364"/>
    <s v="TRC"/>
    <n v="0"/>
    <n v="0"/>
    <n v="0"/>
  </r>
  <r>
    <s v="None"/>
    <x v="31"/>
    <x v="263"/>
    <s v="TRC"/>
    <n v="0"/>
    <n v="0"/>
    <n v="0"/>
  </r>
  <r>
    <s v="None"/>
    <x v="31"/>
    <x v="365"/>
    <s v="TRC"/>
    <n v="0"/>
    <n v="0"/>
    <n v="0"/>
  </r>
  <r>
    <s v="None"/>
    <x v="31"/>
    <x v="366"/>
    <s v="TRC"/>
    <n v="0"/>
    <n v="0"/>
    <n v="0"/>
  </r>
  <r>
    <s v="None"/>
    <x v="31"/>
    <x v="367"/>
    <s v="TRC"/>
    <n v="0"/>
    <n v="0"/>
    <n v="0"/>
  </r>
  <r>
    <s v="None"/>
    <x v="31"/>
    <x v="266"/>
    <s v="TRC"/>
    <n v="0"/>
    <n v="0"/>
    <n v="0"/>
  </r>
  <r>
    <s v="None"/>
    <x v="31"/>
    <x v="368"/>
    <s v="TRC"/>
    <n v="0"/>
    <n v="0"/>
    <n v="0"/>
  </r>
  <r>
    <s v="None"/>
    <x v="31"/>
    <x v="267"/>
    <s v="TRC"/>
    <n v="0"/>
    <n v="0"/>
    <n v="0"/>
  </r>
  <r>
    <s v="None"/>
    <x v="31"/>
    <x v="369"/>
    <s v="TRC"/>
    <n v="0"/>
    <n v="0"/>
    <n v="0"/>
  </r>
  <r>
    <s v="None"/>
    <x v="31"/>
    <x v="268"/>
    <s v="TRC"/>
    <n v="0"/>
    <n v="0"/>
    <n v="0"/>
  </r>
  <r>
    <s v="None"/>
    <x v="31"/>
    <x v="370"/>
    <s v="TRC"/>
    <n v="0"/>
    <n v="0"/>
    <n v="0"/>
  </r>
  <r>
    <s v="None"/>
    <x v="31"/>
    <x v="269"/>
    <s v="TRC"/>
    <n v="0"/>
    <n v="0"/>
    <n v="0"/>
  </r>
  <r>
    <s v="None"/>
    <x v="31"/>
    <x v="371"/>
    <s v="TRC"/>
    <n v="0"/>
    <n v="0"/>
    <n v="0"/>
  </r>
  <r>
    <s v="None"/>
    <x v="31"/>
    <x v="270"/>
    <s v="TRC"/>
    <n v="0"/>
    <n v="0"/>
    <n v="0"/>
  </r>
  <r>
    <s v="None"/>
    <x v="31"/>
    <x v="372"/>
    <s v="TRC"/>
    <n v="0"/>
    <n v="0"/>
    <n v="0"/>
  </r>
  <r>
    <s v="None"/>
    <x v="31"/>
    <x v="271"/>
    <s v="TRC"/>
    <n v="0"/>
    <n v="0"/>
    <n v="0"/>
  </r>
  <r>
    <s v="None"/>
    <x v="31"/>
    <x v="373"/>
    <s v="TRC"/>
    <n v="0"/>
    <n v="0"/>
    <n v="0"/>
  </r>
  <r>
    <s v="None"/>
    <x v="31"/>
    <x v="272"/>
    <s v="TRC"/>
    <n v="0"/>
    <n v="0"/>
    <n v="0"/>
  </r>
  <r>
    <s v="None"/>
    <x v="31"/>
    <x v="374"/>
    <s v="TRC"/>
    <n v="0"/>
    <n v="0"/>
    <n v="0"/>
  </r>
  <r>
    <s v="None"/>
    <x v="31"/>
    <x v="273"/>
    <s v="TRC"/>
    <n v="0"/>
    <n v="0"/>
    <n v="0"/>
  </r>
  <r>
    <s v="None"/>
    <x v="31"/>
    <x v="375"/>
    <s v="TRC"/>
    <n v="0"/>
    <n v="0"/>
    <n v="0"/>
  </r>
  <r>
    <s v="None"/>
    <x v="31"/>
    <x v="274"/>
    <s v="TRC"/>
    <n v="0"/>
    <n v="0"/>
    <n v="0"/>
  </r>
  <r>
    <s v="None"/>
    <x v="31"/>
    <x v="376"/>
    <s v="TRC"/>
    <n v="0"/>
    <n v="0"/>
    <n v="0"/>
  </r>
  <r>
    <s v="None"/>
    <x v="31"/>
    <x v="275"/>
    <s v="TRC"/>
    <n v="0"/>
    <n v="0"/>
    <n v="0"/>
  </r>
  <r>
    <s v="None"/>
    <x v="31"/>
    <x v="377"/>
    <s v="TRC"/>
    <n v="0"/>
    <n v="0"/>
    <n v="0"/>
  </r>
  <r>
    <s v="None"/>
    <x v="31"/>
    <x v="276"/>
    <s v="TRC"/>
    <n v="0"/>
    <n v="0"/>
    <n v="0"/>
  </r>
  <r>
    <s v="None"/>
    <x v="31"/>
    <x v="277"/>
    <s v="TRC"/>
    <n v="0"/>
    <n v="0"/>
    <n v="0"/>
  </r>
  <r>
    <s v="None"/>
    <x v="31"/>
    <x v="278"/>
    <s v="TRC"/>
    <n v="0"/>
    <n v="0"/>
    <n v="0"/>
  </r>
  <r>
    <s v="None"/>
    <x v="31"/>
    <x v="279"/>
    <s v="TRC"/>
    <n v="0"/>
    <n v="0"/>
    <n v="0"/>
  </r>
  <r>
    <s v="None"/>
    <x v="31"/>
    <x v="280"/>
    <s v="TRC"/>
    <n v="0"/>
    <n v="0"/>
    <n v="0"/>
  </r>
  <r>
    <s v="None"/>
    <x v="31"/>
    <x v="281"/>
    <s v="TRC"/>
    <n v="0"/>
    <n v="0"/>
    <n v="0"/>
  </r>
  <r>
    <s v="None"/>
    <x v="31"/>
    <x v="282"/>
    <s v="TRC"/>
    <n v="0"/>
    <n v="0"/>
    <n v="0"/>
  </r>
  <r>
    <s v="None"/>
    <x v="31"/>
    <x v="283"/>
    <s v="TRC"/>
    <n v="0"/>
    <n v="0"/>
    <n v="0"/>
  </r>
  <r>
    <s v="None"/>
    <x v="31"/>
    <x v="378"/>
    <s v="TRC"/>
    <n v="0"/>
    <n v="0"/>
    <n v="0"/>
  </r>
  <r>
    <s v="None"/>
    <x v="31"/>
    <x v="379"/>
    <s v="TRC"/>
    <n v="0"/>
    <n v="0"/>
    <n v="0"/>
  </r>
  <r>
    <s v="None"/>
    <x v="31"/>
    <x v="285"/>
    <s v="TRC"/>
    <n v="0"/>
    <n v="0"/>
    <n v="0"/>
  </r>
  <r>
    <s v="None"/>
    <x v="31"/>
    <x v="380"/>
    <s v="TRC"/>
    <n v="0"/>
    <n v="0"/>
    <n v="0"/>
  </r>
  <r>
    <s v="None"/>
    <x v="31"/>
    <x v="284"/>
    <s v="TRC"/>
    <n v="0"/>
    <n v="0"/>
    <n v="0"/>
  </r>
  <r>
    <s v="None"/>
    <x v="31"/>
    <x v="381"/>
    <s v="TRC"/>
    <n v="0"/>
    <n v="0"/>
    <n v="0"/>
  </r>
  <r>
    <s v="None"/>
    <x v="31"/>
    <x v="287"/>
    <s v="TRC"/>
    <n v="0"/>
    <n v="0"/>
    <n v="0"/>
  </r>
  <r>
    <s v="None"/>
    <x v="31"/>
    <x v="288"/>
    <s v="TRC"/>
    <n v="0"/>
    <n v="0"/>
    <n v="0"/>
  </r>
  <r>
    <s v="None"/>
    <x v="31"/>
    <x v="289"/>
    <s v="TRC"/>
    <n v="0"/>
    <n v="0"/>
    <n v="0"/>
  </r>
  <r>
    <s v="None"/>
    <x v="31"/>
    <x v="286"/>
    <s v="TRC"/>
    <n v="0"/>
    <n v="0"/>
    <n v="0"/>
  </r>
  <r>
    <s v="None"/>
    <x v="31"/>
    <x v="290"/>
    <s v="TRC"/>
    <n v="0"/>
    <n v="0"/>
    <n v="0"/>
  </r>
  <r>
    <s v="None"/>
    <x v="31"/>
    <x v="291"/>
    <s v="TRC"/>
    <n v="0"/>
    <n v="0"/>
    <n v="0"/>
  </r>
  <r>
    <s v="None"/>
    <x v="31"/>
    <x v="292"/>
    <s v="TRC"/>
    <n v="0"/>
    <n v="0"/>
    <n v="0"/>
  </r>
  <r>
    <s v="None"/>
    <x v="31"/>
    <x v="293"/>
    <s v="TRC"/>
    <n v="0"/>
    <n v="0"/>
    <n v="0"/>
  </r>
  <r>
    <s v="None"/>
    <x v="31"/>
    <x v="382"/>
    <s v="TRC"/>
    <n v="0"/>
    <n v="0"/>
    <n v="0"/>
  </r>
  <r>
    <s v="None"/>
    <x v="31"/>
    <x v="294"/>
    <s v="TRC"/>
    <n v="0"/>
    <n v="0"/>
    <n v="0"/>
  </r>
  <r>
    <s v="None"/>
    <x v="32"/>
    <x v="0"/>
    <s v="TRC"/>
    <n v="0"/>
    <n v="0"/>
    <n v="0"/>
  </r>
  <r>
    <s v="None"/>
    <x v="32"/>
    <x v="383"/>
    <s v="TRC"/>
    <n v="0"/>
    <n v="0"/>
    <n v="0"/>
  </r>
  <r>
    <s v="None"/>
    <x v="32"/>
    <x v="1"/>
    <s v="TRC"/>
    <n v="0"/>
    <n v="0"/>
    <n v="0"/>
  </r>
  <r>
    <s v="None"/>
    <x v="32"/>
    <x v="2"/>
    <s v="TRC"/>
    <n v="0"/>
    <n v="0"/>
    <n v="0"/>
  </r>
  <r>
    <s v="None"/>
    <x v="32"/>
    <x v="3"/>
    <s v="TRC"/>
    <n v="0"/>
    <n v="0"/>
    <n v="0"/>
  </r>
  <r>
    <s v="None"/>
    <x v="32"/>
    <x v="4"/>
    <s v="TRC"/>
    <n v="0"/>
    <n v="0"/>
    <n v="0"/>
  </r>
  <r>
    <s v="None"/>
    <x v="32"/>
    <x v="5"/>
    <s v="TRC"/>
    <n v="0"/>
    <n v="0"/>
    <n v="0"/>
  </r>
  <r>
    <s v="None"/>
    <x v="32"/>
    <x v="6"/>
    <s v="TRC"/>
    <n v="0"/>
    <n v="0"/>
    <n v="0"/>
  </r>
  <r>
    <s v="None"/>
    <x v="32"/>
    <x v="7"/>
    <s v="TRC"/>
    <n v="0"/>
    <n v="0"/>
    <n v="0"/>
  </r>
  <r>
    <s v="None"/>
    <x v="32"/>
    <x v="8"/>
    <s v="TRC"/>
    <n v="0"/>
    <n v="0"/>
    <n v="0"/>
  </r>
  <r>
    <s v="None"/>
    <x v="32"/>
    <x v="9"/>
    <s v="TRC"/>
    <n v="0"/>
    <n v="0"/>
    <n v="0"/>
  </r>
  <r>
    <s v="None"/>
    <x v="32"/>
    <x v="10"/>
    <s v="TRC"/>
    <n v="0"/>
    <n v="0"/>
    <n v="0"/>
  </r>
  <r>
    <s v="None"/>
    <x v="32"/>
    <x v="11"/>
    <s v="TRC"/>
    <n v="0"/>
    <n v="0"/>
    <n v="0"/>
  </r>
  <r>
    <s v="None"/>
    <x v="32"/>
    <x v="12"/>
    <s v="TRC"/>
    <n v="0"/>
    <n v="0"/>
    <n v="0"/>
  </r>
  <r>
    <s v="None"/>
    <x v="32"/>
    <x v="13"/>
    <s v="TRC"/>
    <n v="0"/>
    <n v="0"/>
    <n v="0"/>
  </r>
  <r>
    <s v="None"/>
    <x v="32"/>
    <x v="14"/>
    <s v="TRC"/>
    <n v="0"/>
    <n v="0"/>
    <n v="0"/>
  </r>
  <r>
    <s v="None"/>
    <x v="32"/>
    <x v="15"/>
    <s v="TRC"/>
    <n v="0"/>
    <n v="0"/>
    <n v="0"/>
  </r>
  <r>
    <s v="None"/>
    <x v="32"/>
    <x v="16"/>
    <s v="TRC"/>
    <n v="0"/>
    <n v="0"/>
    <n v="0"/>
  </r>
  <r>
    <s v="None"/>
    <x v="32"/>
    <x v="17"/>
    <s v="TRC"/>
    <n v="0"/>
    <n v="0"/>
    <n v="0"/>
  </r>
  <r>
    <s v="None"/>
    <x v="32"/>
    <x v="18"/>
    <s v="TRC"/>
    <n v="0"/>
    <n v="0"/>
    <n v="0"/>
  </r>
  <r>
    <s v="None"/>
    <x v="32"/>
    <x v="19"/>
    <s v="TRC"/>
    <n v="0"/>
    <n v="0"/>
    <n v="0"/>
  </r>
  <r>
    <s v="None"/>
    <x v="32"/>
    <x v="20"/>
    <s v="TRC"/>
    <n v="0"/>
    <n v="0"/>
    <n v="0"/>
  </r>
  <r>
    <s v="None"/>
    <x v="32"/>
    <x v="21"/>
    <s v="TRC"/>
    <n v="0"/>
    <n v="0"/>
    <n v="0"/>
  </r>
  <r>
    <s v="None"/>
    <x v="32"/>
    <x v="22"/>
    <s v="TRC"/>
    <n v="0"/>
    <n v="0"/>
    <n v="0"/>
  </r>
  <r>
    <s v="None"/>
    <x v="32"/>
    <x v="23"/>
    <s v="TRC"/>
    <n v="0"/>
    <n v="0"/>
    <n v="0"/>
  </r>
  <r>
    <s v="None"/>
    <x v="32"/>
    <x v="24"/>
    <s v="TRC"/>
    <n v="0"/>
    <n v="0"/>
    <n v="0"/>
  </r>
  <r>
    <s v="None"/>
    <x v="32"/>
    <x v="25"/>
    <s v="TRC"/>
    <n v="0"/>
    <n v="0"/>
    <n v="0"/>
  </r>
  <r>
    <s v="None"/>
    <x v="32"/>
    <x v="26"/>
    <s v="TRC"/>
    <n v="0"/>
    <n v="0"/>
    <n v="0"/>
  </r>
  <r>
    <s v="None"/>
    <x v="32"/>
    <x v="27"/>
    <s v="TRC"/>
    <n v="0"/>
    <n v="0"/>
    <n v="0"/>
  </r>
  <r>
    <s v="None"/>
    <x v="32"/>
    <x v="384"/>
    <s v="TRC"/>
    <n v="0"/>
    <n v="0"/>
    <n v="0"/>
  </r>
  <r>
    <s v="None"/>
    <x v="32"/>
    <x v="29"/>
    <s v="TRC"/>
    <n v="0"/>
    <n v="0"/>
    <n v="0"/>
  </r>
  <r>
    <s v="None"/>
    <x v="32"/>
    <x v="385"/>
    <s v="TRC"/>
    <n v="0"/>
    <n v="0"/>
    <n v="0"/>
  </r>
  <r>
    <s v="None"/>
    <x v="32"/>
    <x v="386"/>
    <s v="TRC"/>
    <n v="0"/>
    <n v="0"/>
    <n v="0"/>
  </r>
  <r>
    <s v="None"/>
    <x v="32"/>
    <x v="28"/>
    <s v="TRC"/>
    <n v="0"/>
    <n v="0"/>
    <n v="0"/>
  </r>
  <r>
    <s v="None"/>
    <x v="32"/>
    <x v="30"/>
    <s v="TRC"/>
    <n v="0"/>
    <n v="0"/>
    <n v="0"/>
  </r>
  <r>
    <s v="None"/>
    <x v="32"/>
    <x v="31"/>
    <s v="TRC"/>
    <n v="0"/>
    <n v="0"/>
    <n v="0"/>
  </r>
  <r>
    <s v="None"/>
    <x v="32"/>
    <x v="387"/>
    <s v="TRC"/>
    <n v="0"/>
    <n v="0"/>
    <n v="0"/>
  </r>
  <r>
    <s v="None"/>
    <x v="32"/>
    <x v="32"/>
    <s v="TRC"/>
    <n v="3.4573766947105371"/>
    <n v="3.5265242286047478"/>
    <n v="3.5970547131768433"/>
  </r>
  <r>
    <s v="None"/>
    <x v="32"/>
    <x v="388"/>
    <s v="TRC"/>
    <n v="3.5377808038898526"/>
    <n v="3.6085364199676491"/>
    <n v="3.6807071483670026"/>
  </r>
  <r>
    <s v="None"/>
    <x v="32"/>
    <x v="33"/>
    <s v="TRC"/>
    <n v="3.4573766947105371"/>
    <n v="3.5265242286047478"/>
    <n v="3.5970547131768433"/>
  </r>
  <r>
    <s v="None"/>
    <x v="32"/>
    <x v="389"/>
    <s v="TRC"/>
    <n v="3.5377808038898526"/>
    <n v="3.6085364199676491"/>
    <n v="3.6807071483670026"/>
  </r>
  <r>
    <s v="None"/>
    <x v="32"/>
    <x v="34"/>
    <s v="TRC"/>
    <n v="0"/>
    <n v="0"/>
    <n v="0"/>
  </r>
  <r>
    <s v="None"/>
    <x v="32"/>
    <x v="390"/>
    <s v="TRC"/>
    <n v="0"/>
    <n v="0"/>
    <n v="0"/>
  </r>
  <r>
    <s v="None"/>
    <x v="32"/>
    <x v="36"/>
    <s v="TRC"/>
    <n v="0"/>
    <n v="0"/>
    <n v="0"/>
  </r>
  <r>
    <s v="None"/>
    <x v="32"/>
    <x v="37"/>
    <s v="TRC"/>
    <n v="0"/>
    <n v="0"/>
    <n v="0"/>
  </r>
  <r>
    <s v="None"/>
    <x v="32"/>
    <x v="38"/>
    <s v="TRC"/>
    <n v="0"/>
    <n v="0"/>
    <n v="0"/>
  </r>
  <r>
    <s v="None"/>
    <x v="32"/>
    <x v="39"/>
    <s v="TRC"/>
    <n v="0"/>
    <n v="0"/>
    <n v="0"/>
  </r>
  <r>
    <s v="None"/>
    <x v="32"/>
    <x v="35"/>
    <s v="TRC"/>
    <n v="0"/>
    <n v="0"/>
    <n v="0"/>
  </r>
  <r>
    <s v="None"/>
    <x v="32"/>
    <x v="40"/>
    <s v="TRC"/>
    <n v="0"/>
    <n v="0"/>
    <n v="0"/>
  </r>
  <r>
    <s v="None"/>
    <x v="32"/>
    <x v="41"/>
    <s v="TRC"/>
    <n v="0"/>
    <n v="0"/>
    <n v="0"/>
  </r>
  <r>
    <s v="None"/>
    <x v="32"/>
    <x v="42"/>
    <s v="TRC"/>
    <n v="0"/>
    <n v="0"/>
    <n v="0"/>
  </r>
  <r>
    <s v="None"/>
    <x v="32"/>
    <x v="391"/>
    <s v="TRC"/>
    <n v="0"/>
    <n v="0"/>
    <n v="0"/>
  </r>
  <r>
    <s v="None"/>
    <x v="32"/>
    <x v="392"/>
    <s v="TRC"/>
    <n v="0"/>
    <n v="0"/>
    <n v="0"/>
  </r>
  <r>
    <s v="None"/>
    <x v="32"/>
    <x v="393"/>
    <s v="TRC"/>
    <n v="0"/>
    <n v="0"/>
    <n v="0"/>
  </r>
  <r>
    <s v="None"/>
    <x v="32"/>
    <x v="43"/>
    <s v="TRC"/>
    <n v="0"/>
    <n v="0"/>
    <n v="0"/>
  </r>
  <r>
    <s v="None"/>
    <x v="32"/>
    <x v="44"/>
    <s v="TRC"/>
    <n v="0"/>
    <n v="0"/>
    <n v="0"/>
  </r>
  <r>
    <s v="None"/>
    <x v="32"/>
    <x v="394"/>
    <s v="TRC"/>
    <n v="0"/>
    <n v="0"/>
    <n v="0"/>
  </r>
  <r>
    <s v="None"/>
    <x v="32"/>
    <x v="395"/>
    <s v="TRC"/>
    <n v="0"/>
    <n v="0"/>
    <n v="0"/>
  </r>
  <r>
    <s v="None"/>
    <x v="32"/>
    <x v="45"/>
    <s v="TRC"/>
    <n v="0"/>
    <n v="0"/>
    <n v="0"/>
  </r>
  <r>
    <s v="None"/>
    <x v="32"/>
    <x v="396"/>
    <s v="TRC"/>
    <n v="0"/>
    <n v="0"/>
    <n v="0"/>
  </r>
  <r>
    <s v="None"/>
    <x v="32"/>
    <x v="46"/>
    <s v="TRC"/>
    <n v="0"/>
    <n v="0"/>
    <n v="0"/>
  </r>
  <r>
    <s v="None"/>
    <x v="32"/>
    <x v="397"/>
    <s v="TRC"/>
    <n v="0"/>
    <n v="0"/>
    <n v="0"/>
  </r>
  <r>
    <s v="None"/>
    <x v="32"/>
    <x v="47"/>
    <s v="TRC"/>
    <n v="0"/>
    <n v="0"/>
    <n v="0"/>
  </r>
  <r>
    <s v="None"/>
    <x v="32"/>
    <x v="398"/>
    <s v="TRC"/>
    <n v="0"/>
    <n v="0"/>
    <n v="0"/>
  </r>
  <r>
    <s v="None"/>
    <x v="32"/>
    <x v="48"/>
    <s v="TRC"/>
    <n v="0"/>
    <n v="0"/>
    <n v="0"/>
  </r>
  <r>
    <s v="None"/>
    <x v="32"/>
    <x v="399"/>
    <s v="TRC"/>
    <n v="0"/>
    <n v="0"/>
    <n v="0"/>
  </r>
  <r>
    <s v="None"/>
    <x v="32"/>
    <x v="50"/>
    <s v="TRC"/>
    <n v="0"/>
    <n v="0"/>
    <n v="0"/>
  </r>
  <r>
    <s v="None"/>
    <x v="32"/>
    <x v="51"/>
    <s v="TRC"/>
    <n v="0"/>
    <n v="0"/>
    <n v="0"/>
  </r>
  <r>
    <s v="None"/>
    <x v="32"/>
    <x v="52"/>
    <s v="TRC"/>
    <n v="0"/>
    <n v="0"/>
    <n v="0"/>
  </r>
  <r>
    <s v="None"/>
    <x v="32"/>
    <x v="53"/>
    <s v="TRC"/>
    <n v="0"/>
    <n v="0"/>
    <n v="0"/>
  </r>
  <r>
    <s v="None"/>
    <x v="32"/>
    <x v="400"/>
    <s v="TRC"/>
    <n v="0"/>
    <n v="0"/>
    <n v="0"/>
  </r>
  <r>
    <s v="None"/>
    <x v="32"/>
    <x v="401"/>
    <s v="TRC"/>
    <n v="0"/>
    <n v="0"/>
    <n v="0"/>
  </r>
  <r>
    <s v="None"/>
    <x v="32"/>
    <x v="54"/>
    <s v="TRC"/>
    <n v="0"/>
    <n v="0"/>
    <n v="0"/>
  </r>
  <r>
    <s v="None"/>
    <x v="32"/>
    <x v="55"/>
    <s v="TRC"/>
    <n v="0"/>
    <n v="0"/>
    <n v="0"/>
  </r>
  <r>
    <s v="None"/>
    <x v="32"/>
    <x v="402"/>
    <s v="TRC"/>
    <n v="0"/>
    <n v="0"/>
    <n v="0"/>
  </r>
  <r>
    <s v="None"/>
    <x v="32"/>
    <x v="56"/>
    <s v="TRC"/>
    <n v="0"/>
    <n v="0"/>
    <n v="0"/>
  </r>
  <r>
    <s v="None"/>
    <x v="32"/>
    <x v="403"/>
    <s v="TRC"/>
    <n v="0"/>
    <n v="0"/>
    <n v="0"/>
  </r>
  <r>
    <s v="None"/>
    <x v="32"/>
    <x v="57"/>
    <s v="TRC"/>
    <n v="0"/>
    <n v="0"/>
    <n v="0"/>
  </r>
  <r>
    <s v="None"/>
    <x v="32"/>
    <x v="58"/>
    <s v="TRC"/>
    <n v="0"/>
    <n v="0"/>
    <n v="0"/>
  </r>
  <r>
    <s v="None"/>
    <x v="32"/>
    <x v="59"/>
    <s v="TRC"/>
    <n v="0"/>
    <n v="0"/>
    <n v="0"/>
  </r>
  <r>
    <s v="None"/>
    <x v="32"/>
    <x v="60"/>
    <s v="TRC"/>
    <n v="0"/>
    <n v="0"/>
    <n v="0"/>
  </r>
  <r>
    <s v="None"/>
    <x v="32"/>
    <x v="61"/>
    <s v="TRC"/>
    <n v="0"/>
    <n v="0"/>
    <n v="0"/>
  </r>
  <r>
    <s v="None"/>
    <x v="32"/>
    <x v="62"/>
    <s v="TRC"/>
    <n v="0"/>
    <n v="0"/>
    <n v="0"/>
  </r>
  <r>
    <s v="None"/>
    <x v="32"/>
    <x v="63"/>
    <s v="TRC"/>
    <n v="0"/>
    <n v="0"/>
    <n v="0"/>
  </r>
  <r>
    <s v="None"/>
    <x v="32"/>
    <x v="404"/>
    <s v="TRC"/>
    <n v="0"/>
    <n v="0"/>
    <n v="0"/>
  </r>
  <r>
    <s v="None"/>
    <x v="32"/>
    <x v="64"/>
    <s v="TRC"/>
    <n v="0"/>
    <n v="0"/>
    <n v="0"/>
  </r>
  <r>
    <s v="None"/>
    <x v="32"/>
    <x v="65"/>
    <s v="TRC"/>
    <n v="0"/>
    <n v="0"/>
    <n v="0"/>
  </r>
  <r>
    <s v="None"/>
    <x v="32"/>
    <x v="405"/>
    <s v="TRC"/>
    <n v="0"/>
    <n v="0"/>
    <n v="0"/>
  </r>
  <r>
    <s v="None"/>
    <x v="32"/>
    <x v="406"/>
    <s v="TRC"/>
    <n v="0"/>
    <n v="0"/>
    <n v="0"/>
  </r>
  <r>
    <s v="None"/>
    <x v="32"/>
    <x v="407"/>
    <s v="TRC"/>
    <n v="0"/>
    <n v="0"/>
    <n v="0"/>
  </r>
  <r>
    <s v="None"/>
    <x v="32"/>
    <x v="66"/>
    <s v="TRC"/>
    <n v="0"/>
    <n v="0"/>
    <n v="0"/>
  </r>
  <r>
    <s v="None"/>
    <x v="32"/>
    <x v="67"/>
    <s v="TRC"/>
    <n v="1.4165442143926738E-3"/>
    <n v="1.4448750986805273E-3"/>
    <n v="1.4737726006541383E-3"/>
  </r>
  <r>
    <s v="None"/>
    <x v="32"/>
    <x v="68"/>
    <s v="TRC"/>
    <n v="0"/>
    <n v="0"/>
    <n v="0"/>
  </r>
  <r>
    <s v="None"/>
    <x v="32"/>
    <x v="69"/>
    <s v="TRC"/>
    <n v="0"/>
    <n v="0"/>
    <n v="0"/>
  </r>
  <r>
    <s v="None"/>
    <x v="32"/>
    <x v="408"/>
    <s v="TRC"/>
    <n v="0"/>
    <n v="0"/>
    <n v="0"/>
  </r>
  <r>
    <s v="None"/>
    <x v="32"/>
    <x v="70"/>
    <s v="TRC"/>
    <n v="0"/>
    <n v="0"/>
    <n v="0"/>
  </r>
  <r>
    <s v="None"/>
    <x v="32"/>
    <x v="409"/>
    <s v="TRC"/>
    <n v="0"/>
    <n v="0"/>
    <n v="0"/>
  </r>
  <r>
    <s v="None"/>
    <x v="32"/>
    <x v="71"/>
    <s v="TRC"/>
    <n v="0"/>
    <n v="0"/>
    <n v="0"/>
  </r>
  <r>
    <s v="None"/>
    <x v="32"/>
    <x v="410"/>
    <s v="TRC"/>
    <n v="0"/>
    <n v="0"/>
    <n v="0"/>
  </r>
  <r>
    <s v="None"/>
    <x v="32"/>
    <x v="72"/>
    <s v="TRC"/>
    <n v="0"/>
    <n v="0"/>
    <n v="0"/>
  </r>
  <r>
    <s v="None"/>
    <x v="32"/>
    <x v="411"/>
    <s v="TRC"/>
    <n v="0"/>
    <n v="0"/>
    <n v="0"/>
  </r>
  <r>
    <s v="None"/>
    <x v="32"/>
    <x v="73"/>
    <s v="TRC"/>
    <n v="0"/>
    <n v="0"/>
    <n v="0"/>
  </r>
  <r>
    <s v="None"/>
    <x v="32"/>
    <x v="412"/>
    <s v="TRC"/>
    <n v="0"/>
    <n v="0"/>
    <n v="0"/>
  </r>
  <r>
    <s v="None"/>
    <x v="32"/>
    <x v="413"/>
    <s v="TRC"/>
    <n v="0"/>
    <n v="0"/>
    <n v="0"/>
  </r>
  <r>
    <s v="None"/>
    <x v="32"/>
    <x v="414"/>
    <s v="TRC"/>
    <n v="0"/>
    <n v="0"/>
    <n v="0"/>
  </r>
  <r>
    <s v="None"/>
    <x v="32"/>
    <x v="74"/>
    <s v="TRC"/>
    <n v="0"/>
    <n v="0"/>
    <n v="0"/>
  </r>
  <r>
    <s v="None"/>
    <x v="32"/>
    <x v="415"/>
    <s v="TRC"/>
    <n v="0"/>
    <n v="0"/>
    <n v="0"/>
  </r>
  <r>
    <s v="None"/>
    <x v="32"/>
    <x v="75"/>
    <s v="TRC"/>
    <n v="0"/>
    <n v="0"/>
    <n v="0"/>
  </r>
  <r>
    <s v="None"/>
    <x v="32"/>
    <x v="416"/>
    <s v="TRC"/>
    <n v="0"/>
    <n v="0"/>
    <n v="0"/>
  </r>
  <r>
    <s v="None"/>
    <x v="32"/>
    <x v="76"/>
    <s v="TRC"/>
    <n v="0"/>
    <n v="0"/>
    <n v="0"/>
  </r>
  <r>
    <s v="None"/>
    <x v="32"/>
    <x v="417"/>
    <s v="TRC"/>
    <n v="0"/>
    <n v="0"/>
    <n v="0"/>
  </r>
  <r>
    <s v="None"/>
    <x v="32"/>
    <x v="77"/>
    <s v="TRC"/>
    <n v="0"/>
    <n v="0"/>
    <n v="0"/>
  </r>
  <r>
    <s v="None"/>
    <x v="32"/>
    <x v="418"/>
    <s v="TRC"/>
    <n v="0"/>
    <n v="0"/>
    <n v="0"/>
  </r>
  <r>
    <s v="None"/>
    <x v="32"/>
    <x v="78"/>
    <s v="TRC"/>
    <n v="0"/>
    <n v="0"/>
    <n v="0"/>
  </r>
  <r>
    <s v="None"/>
    <x v="32"/>
    <x v="79"/>
    <s v="TRC"/>
    <n v="0"/>
    <n v="0"/>
    <n v="0"/>
  </r>
  <r>
    <s v="None"/>
    <x v="32"/>
    <x v="80"/>
    <s v="TRC"/>
    <n v="0"/>
    <n v="0"/>
    <n v="0"/>
  </r>
  <r>
    <s v="None"/>
    <x v="32"/>
    <x v="419"/>
    <s v="TRC"/>
    <n v="0"/>
    <n v="0"/>
    <n v="0"/>
  </r>
  <r>
    <s v="None"/>
    <x v="32"/>
    <x v="81"/>
    <s v="TRC"/>
    <n v="0"/>
    <n v="0"/>
    <n v="0"/>
  </r>
  <r>
    <s v="None"/>
    <x v="32"/>
    <x v="295"/>
    <s v="TRC"/>
    <n v="0"/>
    <n v="0"/>
    <n v="0"/>
  </r>
  <r>
    <s v="None"/>
    <x v="32"/>
    <x v="82"/>
    <s v="TRC"/>
    <n v="1.8913153501242983"/>
    <n v="1.9291416571267843"/>
    <n v="1.9677244902693198"/>
  </r>
  <r>
    <s v="None"/>
    <x v="32"/>
    <x v="296"/>
    <s v="TRC"/>
    <n v="1.935299428034166"/>
    <n v="1.9740054165948493"/>
    <n v="2.0134855249267463"/>
  </r>
  <r>
    <s v="None"/>
    <x v="32"/>
    <x v="297"/>
    <s v="TRC"/>
    <n v="0"/>
    <n v="0"/>
    <n v="0"/>
  </r>
  <r>
    <s v="None"/>
    <x v="32"/>
    <x v="298"/>
    <s v="TRC"/>
    <n v="0"/>
    <n v="0"/>
    <n v="0"/>
  </r>
  <r>
    <s v="None"/>
    <x v="32"/>
    <x v="83"/>
    <s v="TRC"/>
    <n v="0"/>
    <n v="0"/>
    <n v="0"/>
  </r>
  <r>
    <s v="None"/>
    <x v="32"/>
    <x v="299"/>
    <s v="TRC"/>
    <n v="0"/>
    <n v="0"/>
    <n v="0"/>
  </r>
  <r>
    <s v="None"/>
    <x v="32"/>
    <x v="84"/>
    <s v="TRC"/>
    <n v="2.4236972741889818E-4"/>
    <n v="2.4721712196727611E-4"/>
    <n v="2.5216146440662171E-4"/>
  </r>
  <r>
    <s v="None"/>
    <x v="32"/>
    <x v="85"/>
    <s v="TRC"/>
    <n v="2.5181319817197393E-4"/>
    <n v="2.568494621354134E-4"/>
    <n v="2.6198645137812164E-4"/>
  </r>
  <r>
    <s v="None"/>
    <x v="32"/>
    <x v="86"/>
    <s v="TRC"/>
    <n v="0"/>
    <n v="0"/>
    <n v="0"/>
  </r>
  <r>
    <s v="None"/>
    <x v="32"/>
    <x v="87"/>
    <s v="TRC"/>
    <n v="0"/>
    <n v="0"/>
    <n v="0"/>
  </r>
  <r>
    <s v="None"/>
    <x v="32"/>
    <x v="88"/>
    <s v="TRC"/>
    <n v="0"/>
    <n v="0"/>
    <n v="0"/>
  </r>
  <r>
    <s v="None"/>
    <x v="32"/>
    <x v="89"/>
    <s v="TRC"/>
    <n v="0"/>
    <n v="0"/>
    <n v="0"/>
  </r>
  <r>
    <s v="None"/>
    <x v="32"/>
    <x v="90"/>
    <s v="TRC"/>
    <n v="0"/>
    <n v="0"/>
    <n v="0"/>
  </r>
  <r>
    <s v="None"/>
    <x v="32"/>
    <x v="91"/>
    <s v="TRC"/>
    <n v="0"/>
    <n v="0"/>
    <n v="0"/>
  </r>
  <r>
    <s v="None"/>
    <x v="32"/>
    <x v="92"/>
    <s v="TRC"/>
    <n v="0"/>
    <n v="0"/>
    <n v="0"/>
  </r>
  <r>
    <s v="None"/>
    <x v="32"/>
    <x v="93"/>
    <s v="TRC"/>
    <n v="0"/>
    <n v="0"/>
    <n v="0"/>
  </r>
  <r>
    <s v="None"/>
    <x v="32"/>
    <x v="94"/>
    <s v="TRC"/>
    <n v="0"/>
    <n v="0"/>
    <n v="0"/>
  </r>
  <r>
    <s v="None"/>
    <x v="32"/>
    <x v="95"/>
    <s v="TRC"/>
    <n v="0"/>
    <n v="0"/>
    <n v="0"/>
  </r>
  <r>
    <s v="None"/>
    <x v="32"/>
    <x v="96"/>
    <s v="TRC"/>
    <n v="0"/>
    <n v="0"/>
    <n v="0"/>
  </r>
  <r>
    <s v="None"/>
    <x v="32"/>
    <x v="300"/>
    <s v="TRC"/>
    <n v="0"/>
    <n v="0"/>
    <n v="0"/>
  </r>
  <r>
    <s v="None"/>
    <x v="32"/>
    <x v="97"/>
    <s v="TRC"/>
    <n v="0"/>
    <n v="0"/>
    <n v="0"/>
  </r>
  <r>
    <s v="None"/>
    <x v="32"/>
    <x v="301"/>
    <s v="TRC"/>
    <n v="0"/>
    <n v="0"/>
    <n v="0"/>
  </r>
  <r>
    <s v="None"/>
    <x v="32"/>
    <x v="302"/>
    <s v="TRC"/>
    <n v="0"/>
    <n v="0"/>
    <n v="0"/>
  </r>
  <r>
    <s v="None"/>
    <x v="32"/>
    <x v="303"/>
    <s v="TRC"/>
    <n v="0"/>
    <n v="0"/>
    <n v="0"/>
  </r>
  <r>
    <s v="None"/>
    <x v="32"/>
    <x v="304"/>
    <s v="TRC"/>
    <n v="0"/>
    <n v="0"/>
    <n v="0"/>
  </r>
  <r>
    <s v="None"/>
    <x v="32"/>
    <x v="305"/>
    <s v="TRC"/>
    <n v="0"/>
    <n v="0"/>
    <n v="0"/>
  </r>
  <r>
    <s v="None"/>
    <x v="32"/>
    <x v="306"/>
    <s v="TRC"/>
    <n v="0"/>
    <n v="0"/>
    <n v="0"/>
  </r>
  <r>
    <s v="None"/>
    <x v="32"/>
    <x v="100"/>
    <s v="TRC"/>
    <n v="0"/>
    <n v="0"/>
    <n v="0"/>
  </r>
  <r>
    <s v="None"/>
    <x v="32"/>
    <x v="101"/>
    <s v="TRC"/>
    <n v="0"/>
    <n v="0"/>
    <n v="0"/>
  </r>
  <r>
    <s v="None"/>
    <x v="32"/>
    <x v="102"/>
    <s v="TRC"/>
    <n v="0"/>
    <n v="0"/>
    <n v="0"/>
  </r>
  <r>
    <s v="None"/>
    <x v="32"/>
    <x v="103"/>
    <s v="TRC"/>
    <n v="0"/>
    <n v="0"/>
    <n v="0"/>
  </r>
  <r>
    <s v="None"/>
    <x v="32"/>
    <x v="104"/>
    <s v="TRC"/>
    <n v="0"/>
    <n v="0"/>
    <n v="0"/>
  </r>
  <r>
    <s v="None"/>
    <x v="32"/>
    <x v="105"/>
    <s v="TRC"/>
    <n v="0"/>
    <n v="0"/>
    <n v="0"/>
  </r>
  <r>
    <s v="None"/>
    <x v="32"/>
    <x v="307"/>
    <s v="TRC"/>
    <n v="0"/>
    <n v="0"/>
    <n v="0"/>
  </r>
  <r>
    <s v="None"/>
    <x v="32"/>
    <x v="106"/>
    <s v="TRC"/>
    <n v="0"/>
    <n v="0"/>
    <n v="0"/>
  </r>
  <r>
    <s v="None"/>
    <x v="32"/>
    <x v="107"/>
    <s v="TRC"/>
    <n v="0"/>
    <n v="0"/>
    <n v="0"/>
  </r>
  <r>
    <s v="None"/>
    <x v="32"/>
    <x v="108"/>
    <s v="TRC"/>
    <n v="0"/>
    <n v="0"/>
    <n v="0"/>
  </r>
  <r>
    <s v="None"/>
    <x v="32"/>
    <x v="109"/>
    <s v="TRC"/>
    <n v="0"/>
    <n v="0"/>
    <n v="0"/>
  </r>
  <r>
    <s v="None"/>
    <x v="32"/>
    <x v="110"/>
    <s v="TRC"/>
    <n v="0"/>
    <n v="0"/>
    <n v="0"/>
  </r>
  <r>
    <s v="None"/>
    <x v="32"/>
    <x v="111"/>
    <s v="TRC"/>
    <n v="0"/>
    <n v="0"/>
    <n v="0"/>
  </r>
  <r>
    <s v="None"/>
    <x v="32"/>
    <x v="112"/>
    <s v="TRC"/>
    <n v="0"/>
    <n v="0"/>
    <n v="0"/>
  </r>
  <r>
    <s v="None"/>
    <x v="32"/>
    <x v="113"/>
    <s v="TRC"/>
    <n v="0"/>
    <n v="0"/>
    <n v="0"/>
  </r>
  <r>
    <s v="None"/>
    <x v="32"/>
    <x v="114"/>
    <s v="TRC"/>
    <n v="0"/>
    <n v="0"/>
    <n v="0"/>
  </r>
  <r>
    <s v="None"/>
    <x v="32"/>
    <x v="115"/>
    <s v="TRC"/>
    <n v="0"/>
    <n v="0"/>
    <n v="0"/>
  </r>
  <r>
    <s v="None"/>
    <x v="32"/>
    <x v="116"/>
    <s v="TRC"/>
    <n v="0"/>
    <n v="0"/>
    <n v="0"/>
  </r>
  <r>
    <s v="None"/>
    <x v="32"/>
    <x v="308"/>
    <s v="TRC"/>
    <n v="0"/>
    <n v="0"/>
    <n v="0"/>
  </r>
  <r>
    <s v="None"/>
    <x v="32"/>
    <x v="117"/>
    <s v="TRC"/>
    <n v="0"/>
    <n v="0"/>
    <n v="0"/>
  </r>
  <r>
    <s v="None"/>
    <x v="32"/>
    <x v="309"/>
    <s v="TRC"/>
    <n v="0"/>
    <n v="0"/>
    <n v="0"/>
  </r>
  <r>
    <s v="None"/>
    <x v="32"/>
    <x v="310"/>
    <s v="TRC"/>
    <n v="0"/>
    <n v="0"/>
    <n v="0"/>
  </r>
  <r>
    <s v="None"/>
    <x v="32"/>
    <x v="118"/>
    <s v="TRC"/>
    <n v="0"/>
    <n v="0"/>
    <n v="0"/>
  </r>
  <r>
    <s v="None"/>
    <x v="32"/>
    <x v="311"/>
    <s v="TRC"/>
    <n v="0"/>
    <n v="0"/>
    <n v="0"/>
  </r>
  <r>
    <s v="None"/>
    <x v="32"/>
    <x v="119"/>
    <s v="TRC"/>
    <n v="0"/>
    <n v="0"/>
    <n v="0"/>
  </r>
  <r>
    <s v="None"/>
    <x v="32"/>
    <x v="312"/>
    <s v="TRC"/>
    <n v="0"/>
    <n v="0"/>
    <n v="0"/>
  </r>
  <r>
    <s v="None"/>
    <x v="32"/>
    <x v="120"/>
    <s v="TRC"/>
    <n v="0"/>
    <n v="0"/>
    <n v="0"/>
  </r>
  <r>
    <s v="None"/>
    <x v="32"/>
    <x v="313"/>
    <s v="TRC"/>
    <n v="0"/>
    <n v="0"/>
    <n v="0"/>
  </r>
  <r>
    <s v="None"/>
    <x v="32"/>
    <x v="121"/>
    <s v="TRC"/>
    <n v="0"/>
    <n v="0"/>
    <n v="0"/>
  </r>
  <r>
    <s v="None"/>
    <x v="32"/>
    <x v="122"/>
    <s v="TRC"/>
    <n v="0"/>
    <n v="0"/>
    <n v="0"/>
  </r>
  <r>
    <s v="None"/>
    <x v="32"/>
    <x v="123"/>
    <s v="TRC"/>
    <n v="0"/>
    <n v="0"/>
    <n v="0"/>
  </r>
  <r>
    <s v="None"/>
    <x v="32"/>
    <x v="124"/>
    <s v="TRC"/>
    <n v="0"/>
    <n v="0"/>
    <n v="0"/>
  </r>
  <r>
    <s v="None"/>
    <x v="32"/>
    <x v="125"/>
    <s v="TRC"/>
    <n v="0"/>
    <n v="0"/>
    <n v="0"/>
  </r>
  <r>
    <s v="None"/>
    <x v="32"/>
    <x v="126"/>
    <s v="TRC"/>
    <n v="0"/>
    <n v="0"/>
    <n v="0"/>
  </r>
  <r>
    <s v="None"/>
    <x v="32"/>
    <x v="127"/>
    <s v="TRC"/>
    <n v="0"/>
    <n v="0"/>
    <n v="0"/>
  </r>
  <r>
    <s v="None"/>
    <x v="32"/>
    <x v="314"/>
    <s v="TRC"/>
    <n v="0"/>
    <n v="0"/>
    <n v="0"/>
  </r>
  <r>
    <s v="None"/>
    <x v="32"/>
    <x v="128"/>
    <s v="TRC"/>
    <n v="0"/>
    <n v="0"/>
    <n v="0"/>
  </r>
  <r>
    <s v="None"/>
    <x v="32"/>
    <x v="129"/>
    <s v="TRC"/>
    <n v="0"/>
    <n v="0"/>
    <n v="0"/>
  </r>
  <r>
    <s v="None"/>
    <x v="32"/>
    <x v="315"/>
    <s v="TRC"/>
    <n v="0"/>
    <n v="0"/>
    <n v="0"/>
  </r>
  <r>
    <s v="None"/>
    <x v="32"/>
    <x v="130"/>
    <s v="TRC"/>
    <n v="0"/>
    <n v="0"/>
    <n v="0"/>
  </r>
  <r>
    <s v="None"/>
    <x v="32"/>
    <x v="316"/>
    <s v="TRC"/>
    <n v="0"/>
    <n v="0"/>
    <n v="0"/>
  </r>
  <r>
    <s v="None"/>
    <x v="32"/>
    <x v="317"/>
    <s v="TRC"/>
    <n v="0"/>
    <n v="0"/>
    <n v="0"/>
  </r>
  <r>
    <s v="None"/>
    <x v="32"/>
    <x v="131"/>
    <s v="TRC"/>
    <n v="0"/>
    <n v="0"/>
    <n v="0"/>
  </r>
  <r>
    <s v="None"/>
    <x v="32"/>
    <x v="132"/>
    <s v="TRC"/>
    <n v="0"/>
    <n v="0"/>
    <n v="0"/>
  </r>
  <r>
    <s v="None"/>
    <x v="32"/>
    <x v="133"/>
    <s v="TRC"/>
    <n v="0"/>
    <n v="0"/>
    <n v="0"/>
  </r>
  <r>
    <s v="None"/>
    <x v="32"/>
    <x v="134"/>
    <s v="TRC"/>
    <n v="0"/>
    <n v="0"/>
    <n v="0"/>
  </r>
  <r>
    <s v="None"/>
    <x v="32"/>
    <x v="135"/>
    <s v="TRC"/>
    <n v="0"/>
    <n v="0"/>
    <n v="0"/>
  </r>
  <r>
    <s v="None"/>
    <x v="32"/>
    <x v="136"/>
    <s v="TRC"/>
    <n v="0"/>
    <n v="0"/>
    <n v="0"/>
  </r>
  <r>
    <s v="None"/>
    <x v="32"/>
    <x v="137"/>
    <s v="TRC"/>
    <n v="0"/>
    <n v="0"/>
    <n v="0"/>
  </r>
  <r>
    <s v="None"/>
    <x v="32"/>
    <x v="138"/>
    <s v="TRC"/>
    <n v="0"/>
    <n v="0"/>
    <n v="0"/>
  </r>
  <r>
    <s v="None"/>
    <x v="32"/>
    <x v="139"/>
    <s v="TRC"/>
    <n v="0"/>
    <n v="0"/>
    <n v="0"/>
  </r>
  <r>
    <s v="None"/>
    <x v="32"/>
    <x v="140"/>
    <s v="TRC"/>
    <n v="0"/>
    <n v="0"/>
    <n v="0"/>
  </r>
  <r>
    <s v="None"/>
    <x v="32"/>
    <x v="141"/>
    <s v="TRC"/>
    <n v="0"/>
    <n v="0"/>
    <n v="0"/>
  </r>
  <r>
    <s v="None"/>
    <x v="32"/>
    <x v="142"/>
    <s v="TRC"/>
    <n v="0"/>
    <n v="0"/>
    <n v="0"/>
  </r>
  <r>
    <s v="None"/>
    <x v="32"/>
    <x v="143"/>
    <s v="TRC"/>
    <n v="0"/>
    <n v="0"/>
    <n v="0"/>
  </r>
  <r>
    <s v="None"/>
    <x v="32"/>
    <x v="144"/>
    <s v="TRC"/>
    <n v="0"/>
    <n v="0"/>
    <n v="0"/>
  </r>
  <r>
    <s v="None"/>
    <x v="32"/>
    <x v="145"/>
    <s v="TRC"/>
    <n v="0"/>
    <n v="0"/>
    <n v="0"/>
  </r>
  <r>
    <s v="None"/>
    <x v="32"/>
    <x v="146"/>
    <s v="TRC"/>
    <n v="0"/>
    <n v="0"/>
    <n v="0"/>
  </r>
  <r>
    <s v="None"/>
    <x v="32"/>
    <x v="147"/>
    <s v="TRC"/>
    <n v="0"/>
    <n v="0"/>
    <n v="0"/>
  </r>
  <r>
    <s v="None"/>
    <x v="32"/>
    <x v="148"/>
    <s v="TRC"/>
    <n v="0"/>
    <n v="0"/>
    <n v="0"/>
  </r>
  <r>
    <s v="None"/>
    <x v="32"/>
    <x v="149"/>
    <s v="TRC"/>
    <n v="0"/>
    <n v="0"/>
    <n v="0"/>
  </r>
  <r>
    <s v="None"/>
    <x v="32"/>
    <x v="318"/>
    <s v="TRC"/>
    <n v="0"/>
    <n v="0"/>
    <n v="0"/>
  </r>
  <r>
    <s v="None"/>
    <x v="32"/>
    <x v="319"/>
    <s v="TRC"/>
    <n v="0"/>
    <n v="0"/>
    <n v="0"/>
  </r>
  <r>
    <s v="None"/>
    <x v="32"/>
    <x v="150"/>
    <s v="TRC"/>
    <n v="0"/>
    <n v="0"/>
    <n v="0"/>
  </r>
  <r>
    <s v="None"/>
    <x v="32"/>
    <x v="151"/>
    <s v="TRC"/>
    <n v="0"/>
    <n v="0"/>
    <n v="0"/>
  </r>
  <r>
    <s v="None"/>
    <x v="32"/>
    <x v="152"/>
    <s v="TRC"/>
    <n v="0"/>
    <n v="0"/>
    <n v="0"/>
  </r>
  <r>
    <s v="None"/>
    <x v="32"/>
    <x v="153"/>
    <s v="TRC"/>
    <n v="0"/>
    <n v="0"/>
    <n v="0"/>
  </r>
  <r>
    <s v="None"/>
    <x v="32"/>
    <x v="154"/>
    <s v="TRC"/>
    <n v="0"/>
    <n v="0"/>
    <n v="0"/>
  </r>
  <r>
    <s v="None"/>
    <x v="32"/>
    <x v="155"/>
    <s v="TRC"/>
    <n v="0"/>
    <n v="0"/>
    <n v="0"/>
  </r>
  <r>
    <s v="None"/>
    <x v="32"/>
    <x v="156"/>
    <s v="TRC"/>
    <n v="0"/>
    <n v="0"/>
    <n v="0"/>
  </r>
  <r>
    <s v="None"/>
    <x v="32"/>
    <x v="157"/>
    <s v="TRC"/>
    <n v="0"/>
    <n v="0"/>
    <n v="0"/>
  </r>
  <r>
    <s v="None"/>
    <x v="32"/>
    <x v="158"/>
    <s v="TRC"/>
    <n v="0"/>
    <n v="0"/>
    <n v="0"/>
  </r>
  <r>
    <s v="None"/>
    <x v="32"/>
    <x v="159"/>
    <s v="TRC"/>
    <n v="0"/>
    <n v="0"/>
    <n v="0"/>
  </r>
  <r>
    <s v="None"/>
    <x v="32"/>
    <x v="160"/>
    <s v="TRC"/>
    <n v="0"/>
    <n v="0"/>
    <n v="0"/>
  </r>
  <r>
    <s v="None"/>
    <x v="32"/>
    <x v="161"/>
    <s v="TRC"/>
    <n v="0"/>
    <n v="0"/>
    <n v="0"/>
  </r>
  <r>
    <s v="None"/>
    <x v="32"/>
    <x v="162"/>
    <s v="TRC"/>
    <n v="0"/>
    <n v="0"/>
    <n v="0"/>
  </r>
  <r>
    <s v="None"/>
    <x v="32"/>
    <x v="163"/>
    <s v="TRC"/>
    <n v="0"/>
    <n v="0"/>
    <n v="0"/>
  </r>
  <r>
    <s v="None"/>
    <x v="32"/>
    <x v="164"/>
    <s v="TRC"/>
    <n v="0"/>
    <n v="0"/>
    <n v="0"/>
  </r>
  <r>
    <s v="None"/>
    <x v="32"/>
    <x v="320"/>
    <s v="TRC"/>
    <n v="0"/>
    <n v="0"/>
    <n v="0"/>
  </r>
  <r>
    <s v="None"/>
    <x v="32"/>
    <x v="165"/>
    <s v="TRC"/>
    <n v="9.3251599484323706E-4"/>
    <n v="9.5116631474010207E-4"/>
    <n v="9.7018964103490408E-4"/>
  </r>
  <r>
    <s v="None"/>
    <x v="32"/>
    <x v="166"/>
    <s v="TRC"/>
    <n v="1.2951610876422337E-3"/>
    <n v="1.3210643093950786E-3"/>
    <n v="1.3474855955829801E-3"/>
  </r>
  <r>
    <s v="None"/>
    <x v="32"/>
    <x v="167"/>
    <s v="TRC"/>
    <n v="1.8650319896864741E-3"/>
    <n v="1.9023326294802041E-3"/>
    <n v="1.9403792820698082E-3"/>
  </r>
  <r>
    <s v="None"/>
    <x v="32"/>
    <x v="168"/>
    <s v="TRC"/>
    <n v="2.5903170706179724E-3"/>
    <n v="2.6421234120303323E-3"/>
    <n v="2.6949658802709396E-3"/>
  </r>
  <r>
    <s v="None"/>
    <x v="32"/>
    <x v="169"/>
    <s v="TRC"/>
    <n v="1.3987714399298996E-3"/>
    <n v="1.4267468687284976E-3"/>
    <n v="1.4552818061030677E-3"/>
  </r>
  <r>
    <s v="None"/>
    <x v="32"/>
    <x v="170"/>
    <s v="TRC"/>
    <n v="1.9427390791301028E-3"/>
    <n v="1.9815938607127053E-3"/>
    <n v="2.0212257379269593E-3"/>
  </r>
  <r>
    <s v="None"/>
    <x v="32"/>
    <x v="171"/>
    <s v="TRC"/>
    <n v="0"/>
    <n v="0"/>
    <n v="0"/>
  </r>
  <r>
    <s v="None"/>
    <x v="32"/>
    <x v="321"/>
    <s v="TRC"/>
    <n v="0"/>
    <n v="0"/>
    <n v="0"/>
  </r>
  <r>
    <s v="None"/>
    <x v="32"/>
    <x v="172"/>
    <s v="TRC"/>
    <n v="0"/>
    <n v="0"/>
    <n v="0"/>
  </r>
  <r>
    <s v="None"/>
    <x v="32"/>
    <x v="322"/>
    <s v="TRC"/>
    <n v="0"/>
    <n v="0"/>
    <n v="0"/>
  </r>
  <r>
    <s v="None"/>
    <x v="32"/>
    <x v="173"/>
    <s v="TRC"/>
    <n v="0"/>
    <n v="0"/>
    <n v="0"/>
  </r>
  <r>
    <s v="None"/>
    <x v="32"/>
    <x v="323"/>
    <s v="TRC"/>
    <n v="0"/>
    <n v="0"/>
    <n v="0"/>
  </r>
  <r>
    <s v="None"/>
    <x v="32"/>
    <x v="174"/>
    <s v="TRC"/>
    <n v="0"/>
    <n v="0"/>
    <n v="0"/>
  </r>
  <r>
    <s v="None"/>
    <x v="32"/>
    <x v="175"/>
    <s v="TRC"/>
    <n v="0"/>
    <n v="0"/>
    <n v="0"/>
  </r>
  <r>
    <s v="None"/>
    <x v="32"/>
    <x v="176"/>
    <s v="TRC"/>
    <n v="0"/>
    <n v="0"/>
    <n v="0"/>
  </r>
  <r>
    <s v="None"/>
    <x v="32"/>
    <x v="324"/>
    <s v="TRC"/>
    <n v="0"/>
    <n v="0"/>
    <n v="0"/>
  </r>
  <r>
    <s v="None"/>
    <x v="32"/>
    <x v="177"/>
    <s v="TRC"/>
    <n v="0"/>
    <n v="0"/>
    <n v="0"/>
  </r>
  <r>
    <s v="None"/>
    <x v="32"/>
    <x v="178"/>
    <s v="TRC"/>
    <n v="0"/>
    <n v="0"/>
    <n v="0"/>
  </r>
  <r>
    <s v="None"/>
    <x v="32"/>
    <x v="179"/>
    <s v="TRC"/>
    <n v="0"/>
    <n v="0"/>
    <n v="0"/>
  </r>
  <r>
    <s v="None"/>
    <x v="32"/>
    <x v="180"/>
    <s v="TRC"/>
    <n v="0"/>
    <n v="0"/>
    <n v="0"/>
  </r>
  <r>
    <s v="None"/>
    <x v="32"/>
    <x v="181"/>
    <s v="TRC"/>
    <n v="0"/>
    <n v="0"/>
    <n v="0"/>
  </r>
  <r>
    <s v="None"/>
    <x v="32"/>
    <x v="182"/>
    <s v="TRC"/>
    <n v="17.075540863257736"/>
    <n v="17.417051680522892"/>
    <n v="17.765392714133352"/>
  </r>
  <r>
    <s v="None"/>
    <x v="32"/>
    <x v="183"/>
    <s v="TRC"/>
    <n v="17.472646464728847"/>
    <n v="17.822099394023425"/>
    <n v="18.178541381903891"/>
  </r>
  <r>
    <s v="None"/>
    <x v="32"/>
    <x v="184"/>
    <s v="TRC"/>
    <n v="19.855280073555505"/>
    <n v="20.252385675026616"/>
    <n v="20.657433388527142"/>
  </r>
  <r>
    <s v="None"/>
    <x v="32"/>
    <x v="185"/>
    <s v="TRC"/>
    <n v="20.317030772940523"/>
    <n v="20.723371388399329"/>
    <n v="21.13783881616731"/>
  </r>
  <r>
    <s v="None"/>
    <x v="32"/>
    <x v="325"/>
    <s v="TRC"/>
    <n v="0"/>
    <n v="0"/>
    <n v="0"/>
  </r>
  <r>
    <s v="None"/>
    <x v="32"/>
    <x v="326"/>
    <s v="TRC"/>
    <n v="0"/>
    <n v="0"/>
    <n v="0"/>
  </r>
  <r>
    <s v="None"/>
    <x v="32"/>
    <x v="186"/>
    <s v="TRC"/>
    <n v="0"/>
    <n v="0"/>
    <n v="0"/>
  </r>
  <r>
    <s v="None"/>
    <x v="32"/>
    <x v="327"/>
    <s v="TRC"/>
    <n v="0"/>
    <n v="0"/>
    <n v="0"/>
  </r>
  <r>
    <s v="None"/>
    <x v="32"/>
    <x v="328"/>
    <s v="TRC"/>
    <n v="0"/>
    <n v="0"/>
    <n v="0"/>
  </r>
  <r>
    <s v="None"/>
    <x v="32"/>
    <x v="329"/>
    <s v="TRC"/>
    <n v="0"/>
    <n v="0"/>
    <n v="0"/>
  </r>
  <r>
    <s v="None"/>
    <x v="32"/>
    <x v="187"/>
    <s v="TRC"/>
    <n v="0"/>
    <n v="0"/>
    <n v="0"/>
  </r>
  <r>
    <s v="None"/>
    <x v="32"/>
    <x v="188"/>
    <s v="TRC"/>
    <n v="0"/>
    <n v="0"/>
    <n v="0"/>
  </r>
  <r>
    <s v="None"/>
    <x v="32"/>
    <x v="330"/>
    <s v="TRC"/>
    <n v="0"/>
    <n v="0"/>
    <n v="0"/>
  </r>
  <r>
    <s v="None"/>
    <x v="32"/>
    <x v="189"/>
    <s v="TRC"/>
    <n v="0"/>
    <n v="0"/>
    <n v="0"/>
  </r>
  <r>
    <s v="None"/>
    <x v="32"/>
    <x v="331"/>
    <s v="TRC"/>
    <n v="0"/>
    <n v="0"/>
    <n v="0"/>
  </r>
  <r>
    <s v="None"/>
    <x v="32"/>
    <x v="190"/>
    <s v="TRC"/>
    <n v="0"/>
    <n v="0"/>
    <n v="0"/>
  </r>
  <r>
    <s v="None"/>
    <x v="32"/>
    <x v="332"/>
    <s v="TRC"/>
    <n v="0"/>
    <n v="0"/>
    <n v="0"/>
  </r>
  <r>
    <s v="None"/>
    <x v="32"/>
    <x v="191"/>
    <s v="TRC"/>
    <n v="0"/>
    <n v="0"/>
    <n v="0"/>
  </r>
  <r>
    <s v="None"/>
    <x v="32"/>
    <x v="192"/>
    <s v="TRC"/>
    <n v="0"/>
    <n v="0"/>
    <n v="0"/>
  </r>
  <r>
    <s v="None"/>
    <x v="32"/>
    <x v="193"/>
    <s v="TRC"/>
    <n v="0"/>
    <n v="0"/>
    <n v="0"/>
  </r>
  <r>
    <s v="None"/>
    <x v="32"/>
    <x v="194"/>
    <s v="TRC"/>
    <n v="0"/>
    <n v="0"/>
    <n v="0"/>
  </r>
  <r>
    <s v="None"/>
    <x v="32"/>
    <x v="195"/>
    <s v="TRC"/>
    <n v="0"/>
    <n v="0"/>
    <n v="0"/>
  </r>
  <r>
    <s v="None"/>
    <x v="32"/>
    <x v="333"/>
    <s v="TRC"/>
    <n v="0"/>
    <n v="0"/>
    <n v="0"/>
  </r>
  <r>
    <s v="None"/>
    <x v="32"/>
    <x v="196"/>
    <s v="TRC"/>
    <n v="0"/>
    <n v="0"/>
    <n v="0"/>
  </r>
  <r>
    <s v="None"/>
    <x v="32"/>
    <x v="197"/>
    <s v="TRC"/>
    <n v="0"/>
    <n v="0"/>
    <n v="0"/>
  </r>
  <r>
    <s v="None"/>
    <x v="32"/>
    <x v="198"/>
    <s v="TRC"/>
    <n v="0"/>
    <n v="0"/>
    <n v="0"/>
  </r>
  <r>
    <s v="None"/>
    <x v="32"/>
    <x v="199"/>
    <s v="TRC"/>
    <n v="0"/>
    <n v="0"/>
    <n v="0"/>
  </r>
  <r>
    <s v="None"/>
    <x v="32"/>
    <x v="334"/>
    <s v="TRC"/>
    <n v="0"/>
    <n v="0"/>
    <n v="0"/>
  </r>
  <r>
    <s v="None"/>
    <x v="32"/>
    <x v="200"/>
    <s v="TRC"/>
    <n v="0"/>
    <n v="0"/>
    <n v="0"/>
  </r>
  <r>
    <s v="None"/>
    <x v="32"/>
    <x v="335"/>
    <s v="TRC"/>
    <n v="0"/>
    <n v="0"/>
    <n v="0"/>
  </r>
  <r>
    <s v="None"/>
    <x v="32"/>
    <x v="336"/>
    <s v="TRC"/>
    <n v="0"/>
    <n v="0"/>
    <n v="0"/>
  </r>
  <r>
    <s v="None"/>
    <x v="32"/>
    <x v="201"/>
    <s v="TRC"/>
    <n v="0"/>
    <n v="0"/>
    <n v="0"/>
  </r>
  <r>
    <s v="None"/>
    <x v="32"/>
    <x v="337"/>
    <s v="TRC"/>
    <n v="0"/>
    <n v="0"/>
    <n v="0"/>
  </r>
  <r>
    <s v="None"/>
    <x v="32"/>
    <x v="338"/>
    <s v="TRC"/>
    <n v="0"/>
    <n v="0"/>
    <n v="0"/>
  </r>
  <r>
    <s v="None"/>
    <x v="32"/>
    <x v="202"/>
    <s v="TRC"/>
    <n v="0"/>
    <n v="0"/>
    <n v="0"/>
  </r>
  <r>
    <s v="None"/>
    <x v="32"/>
    <x v="203"/>
    <s v="TRC"/>
    <n v="0"/>
    <n v="0"/>
    <n v="0"/>
  </r>
  <r>
    <s v="None"/>
    <x v="32"/>
    <x v="204"/>
    <s v="TRC"/>
    <n v="0"/>
    <n v="0"/>
    <n v="0"/>
  </r>
  <r>
    <s v="None"/>
    <x v="32"/>
    <x v="205"/>
    <s v="TRC"/>
    <n v="0"/>
    <n v="0"/>
    <n v="0"/>
  </r>
  <r>
    <s v="None"/>
    <x v="32"/>
    <x v="206"/>
    <s v="TRC"/>
    <n v="0"/>
    <n v="0"/>
    <n v="0"/>
  </r>
  <r>
    <s v="None"/>
    <x v="32"/>
    <x v="207"/>
    <s v="TRC"/>
    <n v="0"/>
    <n v="0"/>
    <n v="0"/>
  </r>
  <r>
    <s v="None"/>
    <x v="32"/>
    <x v="339"/>
    <s v="TRC"/>
    <n v="0"/>
    <n v="0"/>
    <n v="0"/>
  </r>
  <r>
    <s v="None"/>
    <x v="32"/>
    <x v="208"/>
    <s v="TRC"/>
    <n v="0"/>
    <n v="0"/>
    <n v="0"/>
  </r>
  <r>
    <s v="None"/>
    <x v="32"/>
    <x v="209"/>
    <s v="TRC"/>
    <n v="0"/>
    <n v="0"/>
    <n v="0"/>
  </r>
  <r>
    <s v="None"/>
    <x v="32"/>
    <x v="340"/>
    <s v="TRC"/>
    <n v="0"/>
    <n v="0"/>
    <n v="0"/>
  </r>
  <r>
    <s v="None"/>
    <x v="32"/>
    <x v="341"/>
    <s v="TRC"/>
    <n v="0"/>
    <n v="0"/>
    <n v="0"/>
  </r>
  <r>
    <s v="None"/>
    <x v="32"/>
    <x v="210"/>
    <s v="TRC"/>
    <n v="0"/>
    <n v="0"/>
    <n v="0"/>
  </r>
  <r>
    <s v="None"/>
    <x v="32"/>
    <x v="211"/>
    <s v="TRC"/>
    <n v="0"/>
    <n v="0"/>
    <n v="0"/>
  </r>
  <r>
    <s v="None"/>
    <x v="32"/>
    <x v="212"/>
    <s v="TRC"/>
    <n v="0"/>
    <n v="0"/>
    <n v="0"/>
  </r>
  <r>
    <s v="None"/>
    <x v="32"/>
    <x v="213"/>
    <s v="TRC"/>
    <n v="1.3675767289049237"/>
    <n v="1.394928263483022"/>
    <n v="1.4228268287526826"/>
  </r>
  <r>
    <s v="None"/>
    <x v="32"/>
    <x v="342"/>
    <s v="TRC"/>
    <n v="1.3993808388794566"/>
    <n v="1.4273684556570458"/>
    <n v="1.4559158247701869"/>
  </r>
  <r>
    <s v="None"/>
    <x v="32"/>
    <x v="214"/>
    <s v="TRC"/>
    <n v="0"/>
    <n v="0"/>
    <n v="0"/>
  </r>
  <r>
    <s v="None"/>
    <x v="32"/>
    <x v="215"/>
    <s v="TRC"/>
    <n v="0"/>
    <n v="0"/>
    <n v="0"/>
  </r>
  <r>
    <s v="None"/>
    <x v="32"/>
    <x v="216"/>
    <s v="TRC"/>
    <n v="0"/>
    <n v="0"/>
    <n v="0"/>
  </r>
  <r>
    <s v="None"/>
    <x v="32"/>
    <x v="217"/>
    <s v="TRC"/>
    <n v="0"/>
    <n v="0"/>
    <n v="0"/>
  </r>
  <r>
    <s v="None"/>
    <x v="32"/>
    <x v="218"/>
    <s v="TRC"/>
    <n v="0"/>
    <n v="0"/>
    <n v="0"/>
  </r>
  <r>
    <s v="None"/>
    <x v="32"/>
    <x v="219"/>
    <s v="TRC"/>
    <n v="0"/>
    <n v="0"/>
    <n v="0"/>
  </r>
  <r>
    <s v="None"/>
    <x v="32"/>
    <x v="343"/>
    <s v="TRC"/>
    <n v="0"/>
    <n v="0"/>
    <n v="0"/>
  </r>
  <r>
    <s v="None"/>
    <x v="32"/>
    <x v="220"/>
    <s v="TRC"/>
    <n v="0"/>
    <n v="0"/>
    <n v="0"/>
  </r>
  <r>
    <s v="None"/>
    <x v="32"/>
    <x v="221"/>
    <s v="TRC"/>
    <n v="0"/>
    <n v="0"/>
    <n v="0"/>
  </r>
  <r>
    <s v="None"/>
    <x v="32"/>
    <x v="222"/>
    <s v="TRC"/>
    <n v="0"/>
    <n v="0"/>
    <n v="0"/>
  </r>
  <r>
    <s v="None"/>
    <x v="32"/>
    <x v="344"/>
    <s v="TRC"/>
    <n v="0"/>
    <n v="0"/>
    <n v="0"/>
  </r>
  <r>
    <s v="None"/>
    <x v="32"/>
    <x v="225"/>
    <s v="TRC"/>
    <n v="0"/>
    <n v="0"/>
    <n v="0"/>
  </r>
  <r>
    <s v="None"/>
    <x v="32"/>
    <x v="226"/>
    <s v="TRC"/>
    <n v="0"/>
    <n v="0"/>
    <n v="0"/>
  </r>
  <r>
    <s v="None"/>
    <x v="32"/>
    <x v="345"/>
    <s v="TRC"/>
    <n v="0"/>
    <n v="0"/>
    <n v="0"/>
  </r>
  <r>
    <s v="None"/>
    <x v="32"/>
    <x v="346"/>
    <s v="TRC"/>
    <n v="0"/>
    <n v="0"/>
    <n v="0"/>
  </r>
  <r>
    <s v="None"/>
    <x v="32"/>
    <x v="227"/>
    <s v="TRC"/>
    <n v="0"/>
    <n v="0"/>
    <n v="0"/>
  </r>
  <r>
    <s v="None"/>
    <x v="32"/>
    <x v="228"/>
    <s v="TRC"/>
    <n v="0"/>
    <n v="0"/>
    <n v="0"/>
  </r>
  <r>
    <s v="None"/>
    <x v="32"/>
    <x v="229"/>
    <s v="TRC"/>
    <n v="0"/>
    <n v="0"/>
    <n v="0"/>
  </r>
  <r>
    <s v="None"/>
    <x v="32"/>
    <x v="230"/>
    <s v="TRC"/>
    <n v="0"/>
    <n v="0"/>
    <n v="0"/>
  </r>
  <r>
    <s v="None"/>
    <x v="32"/>
    <x v="347"/>
    <s v="TRC"/>
    <n v="0"/>
    <n v="0"/>
    <n v="0"/>
  </r>
  <r>
    <s v="None"/>
    <x v="32"/>
    <x v="231"/>
    <s v="TRC"/>
    <n v="0"/>
    <n v="0"/>
    <n v="0"/>
  </r>
  <r>
    <s v="None"/>
    <x v="32"/>
    <x v="232"/>
    <s v="TRC"/>
    <n v="0"/>
    <n v="0"/>
    <n v="0"/>
  </r>
  <r>
    <s v="None"/>
    <x v="32"/>
    <x v="233"/>
    <s v="TRC"/>
    <n v="0"/>
    <n v="0"/>
    <n v="0"/>
  </r>
  <r>
    <s v="None"/>
    <x v="32"/>
    <x v="234"/>
    <s v="TRC"/>
    <n v="0"/>
    <n v="0"/>
    <n v="0"/>
  </r>
  <r>
    <s v="None"/>
    <x v="32"/>
    <x v="235"/>
    <s v="TRC"/>
    <n v="0"/>
    <n v="0"/>
    <n v="0"/>
  </r>
  <r>
    <s v="None"/>
    <x v="32"/>
    <x v="236"/>
    <s v="TRC"/>
    <n v="0"/>
    <n v="0"/>
    <n v="0"/>
  </r>
  <r>
    <s v="None"/>
    <x v="32"/>
    <x v="348"/>
    <s v="TRC"/>
    <n v="0"/>
    <n v="0"/>
    <n v="0"/>
  </r>
  <r>
    <s v="None"/>
    <x v="32"/>
    <x v="349"/>
    <s v="TRC"/>
    <n v="0"/>
    <n v="0"/>
    <n v="0"/>
  </r>
  <r>
    <s v="None"/>
    <x v="32"/>
    <x v="237"/>
    <s v="TRC"/>
    <n v="0"/>
    <n v="0"/>
    <n v="0"/>
  </r>
  <r>
    <s v="None"/>
    <x v="32"/>
    <x v="350"/>
    <s v="TRC"/>
    <n v="0"/>
    <n v="0"/>
    <n v="0"/>
  </r>
  <r>
    <s v="None"/>
    <x v="32"/>
    <x v="351"/>
    <s v="TRC"/>
    <n v="0"/>
    <n v="0"/>
    <n v="0"/>
  </r>
  <r>
    <s v="None"/>
    <x v="32"/>
    <x v="352"/>
    <s v="TRC"/>
    <n v="0"/>
    <n v="0"/>
    <n v="0"/>
  </r>
  <r>
    <s v="None"/>
    <x v="32"/>
    <x v="240"/>
    <s v="TRC"/>
    <n v="4.5005301500059147"/>
    <n v="4.5905407530060334"/>
    <n v="4.6823515680661529"/>
  </r>
  <r>
    <s v="None"/>
    <x v="32"/>
    <x v="353"/>
    <s v="TRC"/>
    <n v="4.605193641866518"/>
    <n v="4.6972975147038465"/>
    <n v="4.7912434649979243"/>
  </r>
  <r>
    <s v="None"/>
    <x v="32"/>
    <x v="241"/>
    <s v="TRC"/>
    <n v="13.766327517665154"/>
    <n v="14.041654068018453"/>
    <n v="14.322487149378823"/>
  </r>
  <r>
    <s v="None"/>
    <x v="32"/>
    <x v="354"/>
    <s v="TRC"/>
    <n v="14.086474669238756"/>
    <n v="14.368204162623535"/>
    <n v="14.655568245876005"/>
  </r>
  <r>
    <s v="None"/>
    <x v="32"/>
    <x v="242"/>
    <s v="TRC"/>
    <n v="0"/>
    <n v="0"/>
    <n v="0"/>
  </r>
  <r>
    <s v="None"/>
    <x v="32"/>
    <x v="355"/>
    <s v="TRC"/>
    <n v="0"/>
    <n v="0"/>
    <n v="0"/>
  </r>
  <r>
    <s v="None"/>
    <x v="32"/>
    <x v="238"/>
    <s v="TRC"/>
    <n v="6.1519142695089082"/>
    <n v="6.2749525548990874"/>
    <n v="6.400451605997068"/>
  </r>
  <r>
    <s v="None"/>
    <x v="32"/>
    <x v="356"/>
    <s v="TRC"/>
    <n v="6.2949820432184183"/>
    <n v="6.4208816840827865"/>
    <n v="6.5492993177644419"/>
  </r>
  <r>
    <s v="None"/>
    <x v="32"/>
    <x v="239"/>
    <s v="TRC"/>
    <n v="14.149402819870492"/>
    <n v="14.432390876267901"/>
    <n v="14.721038693793261"/>
  </r>
  <r>
    <s v="None"/>
    <x v="32"/>
    <x v="357"/>
    <s v="TRC"/>
    <n v="14.478458699402363"/>
    <n v="14.768027873390407"/>
    <n v="15.06338843085822"/>
  </r>
  <r>
    <s v="None"/>
    <x v="32"/>
    <x v="243"/>
    <s v="TRC"/>
    <n v="0"/>
    <n v="0"/>
    <n v="0"/>
  </r>
  <r>
    <s v="None"/>
    <x v="32"/>
    <x v="244"/>
    <s v="TRC"/>
    <n v="0"/>
    <n v="0"/>
    <n v="0"/>
  </r>
  <r>
    <s v="None"/>
    <x v="32"/>
    <x v="245"/>
    <s v="TRC"/>
    <n v="0"/>
    <n v="0"/>
    <n v="0"/>
  </r>
  <r>
    <s v="None"/>
    <x v="32"/>
    <x v="246"/>
    <s v="TRC"/>
    <n v="0"/>
    <n v="0"/>
    <n v="0"/>
  </r>
  <r>
    <s v="None"/>
    <x v="32"/>
    <x v="247"/>
    <s v="TRC"/>
    <n v="0"/>
    <n v="0"/>
    <n v="0"/>
  </r>
  <r>
    <s v="None"/>
    <x v="32"/>
    <x v="248"/>
    <s v="TRC"/>
    <n v="0"/>
    <n v="0"/>
    <n v="0"/>
  </r>
  <r>
    <s v="None"/>
    <x v="32"/>
    <x v="358"/>
    <s v="TRC"/>
    <n v="0"/>
    <n v="0"/>
    <n v="0"/>
  </r>
  <r>
    <s v="None"/>
    <x v="32"/>
    <x v="359"/>
    <s v="TRC"/>
    <n v="0"/>
    <n v="0"/>
    <n v="0"/>
  </r>
  <r>
    <s v="None"/>
    <x v="32"/>
    <x v="360"/>
    <s v="TRC"/>
    <n v="0"/>
    <n v="0"/>
    <n v="0"/>
  </r>
  <r>
    <s v="None"/>
    <x v="32"/>
    <x v="249"/>
    <s v="TRC"/>
    <n v="0"/>
    <n v="0"/>
    <n v="0"/>
  </r>
  <r>
    <s v="None"/>
    <x v="32"/>
    <x v="250"/>
    <s v="TRC"/>
    <n v="0"/>
    <n v="0"/>
    <n v="0"/>
  </r>
  <r>
    <s v="None"/>
    <x v="32"/>
    <x v="251"/>
    <s v="TRC"/>
    <n v="0"/>
    <n v="0"/>
    <n v="0"/>
  </r>
  <r>
    <s v="None"/>
    <x v="32"/>
    <x v="252"/>
    <s v="TRC"/>
    <n v="0"/>
    <n v="0"/>
    <n v="0"/>
  </r>
  <r>
    <s v="None"/>
    <x v="32"/>
    <x v="253"/>
    <s v="TRC"/>
    <n v="0"/>
    <n v="0"/>
    <n v="0"/>
  </r>
  <r>
    <s v="None"/>
    <x v="32"/>
    <x v="254"/>
    <s v="TRC"/>
    <n v="0"/>
    <n v="0"/>
    <n v="0"/>
  </r>
  <r>
    <s v="None"/>
    <x v="32"/>
    <x v="361"/>
    <s v="TRC"/>
    <n v="0"/>
    <n v="0"/>
    <n v="0"/>
  </r>
  <r>
    <s v="None"/>
    <x v="32"/>
    <x v="362"/>
    <s v="TRC"/>
    <n v="0"/>
    <n v="0"/>
    <n v="0"/>
  </r>
  <r>
    <s v="None"/>
    <x v="32"/>
    <x v="255"/>
    <s v="TRC"/>
    <n v="0"/>
    <n v="0"/>
    <n v="0"/>
  </r>
  <r>
    <s v="None"/>
    <x v="32"/>
    <x v="256"/>
    <s v="TRC"/>
    <n v="0"/>
    <n v="0"/>
    <n v="0"/>
  </r>
  <r>
    <s v="None"/>
    <x v="32"/>
    <x v="257"/>
    <s v="TRC"/>
    <n v="0"/>
    <n v="0"/>
    <n v="0"/>
  </r>
  <r>
    <s v="None"/>
    <x v="32"/>
    <x v="258"/>
    <s v="TRC"/>
    <n v="0"/>
    <n v="0"/>
    <n v="0"/>
  </r>
  <r>
    <s v="None"/>
    <x v="32"/>
    <x v="259"/>
    <s v="TRC"/>
    <n v="0"/>
    <n v="0"/>
    <n v="0"/>
  </r>
  <r>
    <s v="None"/>
    <x v="32"/>
    <x v="260"/>
    <s v="TRC"/>
    <n v="0"/>
    <n v="0"/>
    <n v="0"/>
  </r>
  <r>
    <s v="None"/>
    <x v="32"/>
    <x v="363"/>
    <s v="TRC"/>
    <n v="0"/>
    <n v="0"/>
    <n v="0"/>
  </r>
  <r>
    <s v="None"/>
    <x v="32"/>
    <x v="261"/>
    <s v="TRC"/>
    <n v="0"/>
    <n v="0"/>
    <n v="0"/>
  </r>
  <r>
    <s v="None"/>
    <x v="32"/>
    <x v="262"/>
    <s v="TRC"/>
    <n v="0.70210412421458102"/>
    <n v="0.71614620669887263"/>
    <n v="0.73046913083285014"/>
  </r>
  <r>
    <s v="None"/>
    <x v="32"/>
    <x v="364"/>
    <s v="TRC"/>
    <n v="0.71843212710329218"/>
    <n v="0.73280076964535823"/>
    <n v="0.74745678503826518"/>
  </r>
  <r>
    <s v="None"/>
    <x v="32"/>
    <x v="263"/>
    <s v="TRC"/>
    <n v="1.6484183785907551"/>
    <n v="1.6813867461625702"/>
    <n v="1.7150144810858217"/>
  </r>
  <r>
    <s v="None"/>
    <x v="32"/>
    <x v="365"/>
    <s v="TRC"/>
    <n v="1.6867536897207729"/>
    <n v="1.7204887635151882"/>
    <n v="1.7548985387854923"/>
  </r>
  <r>
    <s v="None"/>
    <x v="32"/>
    <x v="366"/>
    <s v="TRC"/>
    <n v="0"/>
    <n v="0"/>
    <n v="0"/>
  </r>
  <r>
    <s v="None"/>
    <x v="32"/>
    <x v="367"/>
    <s v="TRC"/>
    <n v="0"/>
    <n v="0"/>
    <n v="0"/>
  </r>
  <r>
    <s v="None"/>
    <x v="32"/>
    <x v="266"/>
    <s v="TRC"/>
    <n v="0"/>
    <n v="0"/>
    <n v="0"/>
  </r>
  <r>
    <s v="None"/>
    <x v="32"/>
    <x v="368"/>
    <s v="TRC"/>
    <n v="0"/>
    <n v="0"/>
    <n v="0"/>
  </r>
  <r>
    <s v="None"/>
    <x v="32"/>
    <x v="267"/>
    <s v="TRC"/>
    <n v="0"/>
    <n v="0"/>
    <n v="0"/>
  </r>
  <r>
    <s v="None"/>
    <x v="32"/>
    <x v="369"/>
    <s v="TRC"/>
    <n v="0"/>
    <n v="0"/>
    <n v="0"/>
  </r>
  <r>
    <s v="None"/>
    <x v="32"/>
    <x v="268"/>
    <s v="TRC"/>
    <n v="0"/>
    <n v="0"/>
    <n v="0"/>
  </r>
  <r>
    <s v="None"/>
    <x v="32"/>
    <x v="370"/>
    <s v="TRC"/>
    <n v="0"/>
    <n v="0"/>
    <n v="0"/>
  </r>
  <r>
    <s v="None"/>
    <x v="32"/>
    <x v="269"/>
    <s v="TRC"/>
    <n v="0"/>
    <n v="0"/>
    <n v="0"/>
  </r>
  <r>
    <s v="None"/>
    <x v="32"/>
    <x v="371"/>
    <s v="TRC"/>
    <n v="0"/>
    <n v="0"/>
    <n v="0"/>
  </r>
  <r>
    <s v="None"/>
    <x v="32"/>
    <x v="270"/>
    <s v="TRC"/>
    <n v="0"/>
    <n v="0"/>
    <n v="0"/>
  </r>
  <r>
    <s v="None"/>
    <x v="32"/>
    <x v="372"/>
    <s v="TRC"/>
    <n v="0"/>
    <n v="0"/>
    <n v="0"/>
  </r>
  <r>
    <s v="None"/>
    <x v="32"/>
    <x v="271"/>
    <s v="TRC"/>
    <n v="0"/>
    <n v="0"/>
    <n v="0"/>
  </r>
  <r>
    <s v="None"/>
    <x v="32"/>
    <x v="373"/>
    <s v="TRC"/>
    <n v="0"/>
    <n v="0"/>
    <n v="0"/>
  </r>
  <r>
    <s v="None"/>
    <x v="32"/>
    <x v="272"/>
    <s v="TRC"/>
    <n v="0"/>
    <n v="0"/>
    <n v="0"/>
  </r>
  <r>
    <s v="None"/>
    <x v="32"/>
    <x v="374"/>
    <s v="TRC"/>
    <n v="0"/>
    <n v="0"/>
    <n v="0"/>
  </r>
  <r>
    <s v="None"/>
    <x v="32"/>
    <x v="273"/>
    <s v="TRC"/>
    <n v="0"/>
    <n v="0"/>
    <n v="0"/>
  </r>
  <r>
    <s v="None"/>
    <x v="32"/>
    <x v="375"/>
    <s v="TRC"/>
    <n v="0"/>
    <n v="0"/>
    <n v="0"/>
  </r>
  <r>
    <s v="None"/>
    <x v="32"/>
    <x v="274"/>
    <s v="TRC"/>
    <n v="0"/>
    <n v="0"/>
    <n v="0"/>
  </r>
  <r>
    <s v="None"/>
    <x v="32"/>
    <x v="376"/>
    <s v="TRC"/>
    <n v="0"/>
    <n v="0"/>
    <n v="0"/>
  </r>
  <r>
    <s v="None"/>
    <x v="32"/>
    <x v="275"/>
    <s v="TRC"/>
    <n v="0"/>
    <n v="0"/>
    <n v="0"/>
  </r>
  <r>
    <s v="None"/>
    <x v="32"/>
    <x v="377"/>
    <s v="TRC"/>
    <n v="0"/>
    <n v="0"/>
    <n v="0"/>
  </r>
  <r>
    <s v="None"/>
    <x v="32"/>
    <x v="276"/>
    <s v="TRC"/>
    <n v="0"/>
    <n v="0"/>
    <n v="0"/>
  </r>
  <r>
    <s v="None"/>
    <x v="32"/>
    <x v="277"/>
    <s v="TRC"/>
    <n v="0"/>
    <n v="0"/>
    <n v="0"/>
  </r>
  <r>
    <s v="None"/>
    <x v="32"/>
    <x v="278"/>
    <s v="TRC"/>
    <n v="0"/>
    <n v="0"/>
    <n v="0"/>
  </r>
  <r>
    <s v="None"/>
    <x v="32"/>
    <x v="279"/>
    <s v="TRC"/>
    <n v="0"/>
    <n v="0"/>
    <n v="0"/>
  </r>
  <r>
    <s v="None"/>
    <x v="32"/>
    <x v="280"/>
    <s v="TRC"/>
    <n v="0"/>
    <n v="0"/>
    <n v="0"/>
  </r>
  <r>
    <s v="None"/>
    <x v="32"/>
    <x v="281"/>
    <s v="TRC"/>
    <n v="0"/>
    <n v="0"/>
    <n v="0"/>
  </r>
  <r>
    <s v="None"/>
    <x v="32"/>
    <x v="282"/>
    <s v="TRC"/>
    <n v="0"/>
    <n v="0"/>
    <n v="0"/>
  </r>
  <r>
    <s v="None"/>
    <x v="32"/>
    <x v="283"/>
    <s v="TRC"/>
    <n v="0"/>
    <n v="0"/>
    <n v="0"/>
  </r>
  <r>
    <s v="None"/>
    <x v="32"/>
    <x v="378"/>
    <s v="TRC"/>
    <n v="0"/>
    <n v="0"/>
    <n v="0"/>
  </r>
  <r>
    <s v="None"/>
    <x v="32"/>
    <x v="379"/>
    <s v="TRC"/>
    <n v="0"/>
    <n v="0"/>
    <n v="0"/>
  </r>
  <r>
    <s v="None"/>
    <x v="32"/>
    <x v="285"/>
    <s v="TRC"/>
    <n v="0"/>
    <n v="0"/>
    <n v="0"/>
  </r>
  <r>
    <s v="None"/>
    <x v="32"/>
    <x v="380"/>
    <s v="TRC"/>
    <n v="0"/>
    <n v="0"/>
    <n v="0"/>
  </r>
  <r>
    <s v="None"/>
    <x v="32"/>
    <x v="284"/>
    <s v="TRC"/>
    <n v="0"/>
    <n v="0"/>
    <n v="0"/>
  </r>
  <r>
    <s v="None"/>
    <x v="32"/>
    <x v="381"/>
    <s v="TRC"/>
    <n v="0"/>
    <n v="0"/>
    <n v="0"/>
  </r>
  <r>
    <s v="None"/>
    <x v="32"/>
    <x v="287"/>
    <s v="TRC"/>
    <n v="0"/>
    <n v="0"/>
    <n v="0"/>
  </r>
  <r>
    <s v="None"/>
    <x v="32"/>
    <x v="288"/>
    <s v="TRC"/>
    <n v="0"/>
    <n v="0"/>
    <n v="0"/>
  </r>
  <r>
    <s v="None"/>
    <x v="32"/>
    <x v="289"/>
    <s v="TRC"/>
    <n v="0"/>
    <n v="0"/>
    <n v="0"/>
  </r>
  <r>
    <s v="None"/>
    <x v="32"/>
    <x v="286"/>
    <s v="TRC"/>
    <n v="0"/>
    <n v="0"/>
    <n v="0"/>
  </r>
  <r>
    <s v="None"/>
    <x v="32"/>
    <x v="290"/>
    <s v="TRC"/>
    <n v="0"/>
    <n v="0"/>
    <n v="0"/>
  </r>
  <r>
    <s v="None"/>
    <x v="32"/>
    <x v="291"/>
    <s v="TRC"/>
    <n v="0"/>
    <n v="0"/>
    <n v="0"/>
  </r>
  <r>
    <s v="None"/>
    <x v="32"/>
    <x v="292"/>
    <s v="TRC"/>
    <n v="0"/>
    <n v="0"/>
    <n v="0"/>
  </r>
  <r>
    <s v="None"/>
    <x v="32"/>
    <x v="293"/>
    <s v="TRC"/>
    <n v="0"/>
    <n v="0"/>
    <n v="0"/>
  </r>
  <r>
    <s v="None"/>
    <x v="32"/>
    <x v="382"/>
    <s v="TRC"/>
    <n v="0"/>
    <n v="0"/>
    <n v="0"/>
  </r>
  <r>
    <s v="None"/>
    <x v="32"/>
    <x v="294"/>
    <s v="TRC"/>
    <n v="0"/>
    <n v="0"/>
    <n v="0"/>
  </r>
  <r>
    <s v="None"/>
    <x v="33"/>
    <x v="0"/>
    <s v="TRC"/>
    <n v="0"/>
    <n v="0"/>
    <n v="0"/>
  </r>
  <r>
    <s v="None"/>
    <x v="33"/>
    <x v="383"/>
    <s v="TRC"/>
    <n v="0"/>
    <n v="0"/>
    <n v="0"/>
  </r>
  <r>
    <s v="None"/>
    <x v="33"/>
    <x v="1"/>
    <s v="TRC"/>
    <n v="0"/>
    <n v="0"/>
    <n v="0"/>
  </r>
  <r>
    <s v="None"/>
    <x v="33"/>
    <x v="2"/>
    <s v="TRC"/>
    <n v="0"/>
    <n v="0"/>
    <n v="0"/>
  </r>
  <r>
    <s v="None"/>
    <x v="33"/>
    <x v="3"/>
    <s v="TRC"/>
    <n v="0"/>
    <n v="0"/>
    <n v="0"/>
  </r>
  <r>
    <s v="None"/>
    <x v="33"/>
    <x v="4"/>
    <s v="TRC"/>
    <n v="0"/>
    <n v="0"/>
    <n v="0"/>
  </r>
  <r>
    <s v="None"/>
    <x v="33"/>
    <x v="5"/>
    <s v="TRC"/>
    <n v="0"/>
    <n v="0"/>
    <n v="0"/>
  </r>
  <r>
    <s v="None"/>
    <x v="33"/>
    <x v="6"/>
    <s v="TRC"/>
    <n v="0"/>
    <n v="0"/>
    <n v="0"/>
  </r>
  <r>
    <s v="None"/>
    <x v="33"/>
    <x v="7"/>
    <s v="TRC"/>
    <n v="0"/>
    <n v="0"/>
    <n v="0"/>
  </r>
  <r>
    <s v="None"/>
    <x v="33"/>
    <x v="8"/>
    <s v="TRC"/>
    <n v="0"/>
    <n v="0"/>
    <n v="0"/>
  </r>
  <r>
    <s v="None"/>
    <x v="33"/>
    <x v="9"/>
    <s v="TRC"/>
    <n v="0"/>
    <n v="0"/>
    <n v="0"/>
  </r>
  <r>
    <s v="None"/>
    <x v="33"/>
    <x v="10"/>
    <s v="TRC"/>
    <n v="0"/>
    <n v="0"/>
    <n v="0"/>
  </r>
  <r>
    <s v="None"/>
    <x v="33"/>
    <x v="11"/>
    <s v="TRC"/>
    <n v="0"/>
    <n v="0"/>
    <n v="0"/>
  </r>
  <r>
    <s v="None"/>
    <x v="33"/>
    <x v="12"/>
    <s v="TRC"/>
    <n v="0"/>
    <n v="0"/>
    <n v="0"/>
  </r>
  <r>
    <s v="None"/>
    <x v="33"/>
    <x v="13"/>
    <s v="TRC"/>
    <n v="0"/>
    <n v="0"/>
    <n v="0"/>
  </r>
  <r>
    <s v="None"/>
    <x v="33"/>
    <x v="14"/>
    <s v="TRC"/>
    <n v="0"/>
    <n v="0"/>
    <n v="0"/>
  </r>
  <r>
    <s v="None"/>
    <x v="33"/>
    <x v="15"/>
    <s v="TRC"/>
    <n v="0"/>
    <n v="0"/>
    <n v="0"/>
  </r>
  <r>
    <s v="None"/>
    <x v="33"/>
    <x v="16"/>
    <s v="TRC"/>
    <n v="0"/>
    <n v="0"/>
    <n v="0"/>
  </r>
  <r>
    <s v="None"/>
    <x v="33"/>
    <x v="17"/>
    <s v="TRC"/>
    <n v="0"/>
    <n v="0"/>
    <n v="0"/>
  </r>
  <r>
    <s v="None"/>
    <x v="33"/>
    <x v="18"/>
    <s v="TRC"/>
    <n v="0"/>
    <n v="0"/>
    <n v="0"/>
  </r>
  <r>
    <s v="None"/>
    <x v="33"/>
    <x v="19"/>
    <s v="TRC"/>
    <n v="0"/>
    <n v="0"/>
    <n v="0"/>
  </r>
  <r>
    <s v="None"/>
    <x v="33"/>
    <x v="20"/>
    <s v="TRC"/>
    <n v="0"/>
    <n v="0"/>
    <n v="0"/>
  </r>
  <r>
    <s v="None"/>
    <x v="33"/>
    <x v="21"/>
    <s v="TRC"/>
    <n v="0"/>
    <n v="0"/>
    <n v="0"/>
  </r>
  <r>
    <s v="None"/>
    <x v="33"/>
    <x v="22"/>
    <s v="TRC"/>
    <n v="0"/>
    <n v="0"/>
    <n v="0"/>
  </r>
  <r>
    <s v="None"/>
    <x v="33"/>
    <x v="23"/>
    <s v="TRC"/>
    <n v="0"/>
    <n v="0"/>
    <n v="0"/>
  </r>
  <r>
    <s v="None"/>
    <x v="33"/>
    <x v="24"/>
    <s v="TRC"/>
    <n v="0"/>
    <n v="0"/>
    <n v="0"/>
  </r>
  <r>
    <s v="None"/>
    <x v="33"/>
    <x v="25"/>
    <s v="TRC"/>
    <n v="0"/>
    <n v="0"/>
    <n v="0"/>
  </r>
  <r>
    <s v="None"/>
    <x v="33"/>
    <x v="26"/>
    <s v="TRC"/>
    <n v="0"/>
    <n v="0"/>
    <n v="0"/>
  </r>
  <r>
    <s v="None"/>
    <x v="33"/>
    <x v="27"/>
    <s v="TRC"/>
    <n v="0"/>
    <n v="0"/>
    <n v="0"/>
  </r>
  <r>
    <s v="None"/>
    <x v="33"/>
    <x v="384"/>
    <s v="TRC"/>
    <n v="0"/>
    <n v="0"/>
    <n v="0"/>
  </r>
  <r>
    <s v="None"/>
    <x v="33"/>
    <x v="29"/>
    <s v="TRC"/>
    <n v="0"/>
    <n v="0"/>
    <n v="0"/>
  </r>
  <r>
    <s v="None"/>
    <x v="33"/>
    <x v="385"/>
    <s v="TRC"/>
    <n v="1393430188.9178588"/>
    <n v="2753404671.0189624"/>
    <n v="4130107006.5284433"/>
  </r>
  <r>
    <s v="None"/>
    <x v="33"/>
    <x v="386"/>
    <s v="TRC"/>
    <n v="0"/>
    <n v="0"/>
    <n v="0"/>
  </r>
  <r>
    <s v="None"/>
    <x v="33"/>
    <x v="28"/>
    <s v="TRC"/>
    <n v="0"/>
    <n v="0"/>
    <n v="0"/>
  </r>
  <r>
    <s v="None"/>
    <x v="33"/>
    <x v="30"/>
    <s v="TRC"/>
    <n v="0"/>
    <n v="0"/>
    <n v="0"/>
  </r>
  <r>
    <s v="None"/>
    <x v="33"/>
    <x v="31"/>
    <s v="TRC"/>
    <n v="0"/>
    <n v="0"/>
    <n v="0"/>
  </r>
  <r>
    <s v="None"/>
    <x v="33"/>
    <x v="387"/>
    <s v="TRC"/>
    <n v="0"/>
    <n v="0"/>
    <n v="0"/>
  </r>
  <r>
    <s v="None"/>
    <x v="33"/>
    <x v="32"/>
    <s v="TRC"/>
    <n v="0"/>
    <n v="0"/>
    <n v="0"/>
  </r>
  <r>
    <s v="None"/>
    <x v="33"/>
    <x v="388"/>
    <s v="TRC"/>
    <n v="0"/>
    <n v="0"/>
    <n v="0"/>
  </r>
  <r>
    <s v="None"/>
    <x v="33"/>
    <x v="33"/>
    <s v="TRC"/>
    <n v="0"/>
    <n v="0"/>
    <n v="0"/>
  </r>
  <r>
    <s v="None"/>
    <x v="33"/>
    <x v="389"/>
    <s v="TRC"/>
    <n v="0"/>
    <n v="0"/>
    <n v="0"/>
  </r>
  <r>
    <s v="None"/>
    <x v="33"/>
    <x v="34"/>
    <s v="TRC"/>
    <n v="0"/>
    <n v="0"/>
    <n v="0"/>
  </r>
  <r>
    <s v="None"/>
    <x v="33"/>
    <x v="390"/>
    <s v="TRC"/>
    <n v="0"/>
    <n v="0"/>
    <n v="0"/>
  </r>
  <r>
    <s v="None"/>
    <x v="33"/>
    <x v="36"/>
    <s v="TRC"/>
    <n v="0"/>
    <n v="0"/>
    <n v="0"/>
  </r>
  <r>
    <s v="None"/>
    <x v="33"/>
    <x v="37"/>
    <s v="TRC"/>
    <n v="0"/>
    <n v="0"/>
    <n v="0"/>
  </r>
  <r>
    <s v="None"/>
    <x v="33"/>
    <x v="38"/>
    <s v="TRC"/>
    <n v="0"/>
    <n v="0"/>
    <n v="0"/>
  </r>
  <r>
    <s v="None"/>
    <x v="33"/>
    <x v="39"/>
    <s v="TRC"/>
    <n v="0"/>
    <n v="0"/>
    <n v="0"/>
  </r>
  <r>
    <s v="None"/>
    <x v="33"/>
    <x v="35"/>
    <s v="TRC"/>
    <n v="0"/>
    <n v="0"/>
    <n v="0"/>
  </r>
  <r>
    <s v="None"/>
    <x v="33"/>
    <x v="40"/>
    <s v="TRC"/>
    <n v="0"/>
    <n v="0"/>
    <n v="0"/>
  </r>
  <r>
    <s v="None"/>
    <x v="33"/>
    <x v="41"/>
    <s v="TRC"/>
    <n v="0"/>
    <n v="0"/>
    <n v="0"/>
  </r>
  <r>
    <s v="None"/>
    <x v="33"/>
    <x v="42"/>
    <s v="TRC"/>
    <n v="0"/>
    <n v="0"/>
    <n v="0"/>
  </r>
  <r>
    <s v="None"/>
    <x v="33"/>
    <x v="391"/>
    <s v="TRC"/>
    <n v="0"/>
    <n v="0"/>
    <n v="0"/>
  </r>
  <r>
    <s v="None"/>
    <x v="33"/>
    <x v="392"/>
    <s v="TRC"/>
    <n v="0"/>
    <n v="0"/>
    <n v="0"/>
  </r>
  <r>
    <s v="None"/>
    <x v="33"/>
    <x v="393"/>
    <s v="TRC"/>
    <n v="0"/>
    <n v="0"/>
    <n v="0"/>
  </r>
  <r>
    <s v="None"/>
    <x v="33"/>
    <x v="43"/>
    <s v="TRC"/>
    <n v="0"/>
    <n v="0"/>
    <n v="0"/>
  </r>
  <r>
    <s v="None"/>
    <x v="33"/>
    <x v="44"/>
    <s v="TRC"/>
    <n v="0"/>
    <n v="0"/>
    <n v="0"/>
  </r>
  <r>
    <s v="None"/>
    <x v="33"/>
    <x v="394"/>
    <s v="TRC"/>
    <n v="0"/>
    <n v="0"/>
    <n v="0"/>
  </r>
  <r>
    <s v="None"/>
    <x v="33"/>
    <x v="395"/>
    <s v="TRC"/>
    <n v="0"/>
    <n v="0"/>
    <n v="0"/>
  </r>
  <r>
    <s v="None"/>
    <x v="33"/>
    <x v="45"/>
    <s v="TRC"/>
    <n v="0"/>
    <n v="0"/>
    <n v="0"/>
  </r>
  <r>
    <s v="None"/>
    <x v="33"/>
    <x v="396"/>
    <s v="TRC"/>
    <n v="0"/>
    <n v="0"/>
    <n v="0"/>
  </r>
  <r>
    <s v="None"/>
    <x v="33"/>
    <x v="46"/>
    <s v="TRC"/>
    <n v="0"/>
    <n v="0"/>
    <n v="0"/>
  </r>
  <r>
    <s v="None"/>
    <x v="33"/>
    <x v="397"/>
    <s v="TRC"/>
    <n v="0"/>
    <n v="0"/>
    <n v="0"/>
  </r>
  <r>
    <s v="None"/>
    <x v="33"/>
    <x v="47"/>
    <s v="TRC"/>
    <n v="0"/>
    <n v="0"/>
    <n v="0"/>
  </r>
  <r>
    <s v="None"/>
    <x v="33"/>
    <x v="398"/>
    <s v="TRC"/>
    <n v="0"/>
    <n v="0"/>
    <n v="0"/>
  </r>
  <r>
    <s v="None"/>
    <x v="33"/>
    <x v="48"/>
    <s v="TRC"/>
    <n v="0"/>
    <n v="0"/>
    <n v="0"/>
  </r>
  <r>
    <s v="None"/>
    <x v="33"/>
    <x v="399"/>
    <s v="TRC"/>
    <n v="0"/>
    <n v="0"/>
    <n v="0"/>
  </r>
  <r>
    <s v="None"/>
    <x v="33"/>
    <x v="50"/>
    <s v="TRC"/>
    <n v="0"/>
    <n v="0"/>
    <n v="0"/>
  </r>
  <r>
    <s v="None"/>
    <x v="33"/>
    <x v="51"/>
    <s v="TRC"/>
    <n v="0"/>
    <n v="0"/>
    <n v="0"/>
  </r>
  <r>
    <s v="None"/>
    <x v="33"/>
    <x v="52"/>
    <s v="TRC"/>
    <n v="0"/>
    <n v="0"/>
    <n v="0"/>
  </r>
  <r>
    <s v="None"/>
    <x v="33"/>
    <x v="53"/>
    <s v="TRC"/>
    <n v="0"/>
    <n v="0"/>
    <n v="0"/>
  </r>
  <r>
    <s v="None"/>
    <x v="33"/>
    <x v="400"/>
    <s v="TRC"/>
    <n v="0"/>
    <n v="0"/>
    <n v="0"/>
  </r>
  <r>
    <s v="None"/>
    <x v="33"/>
    <x v="401"/>
    <s v="TRC"/>
    <n v="0"/>
    <n v="0"/>
    <n v="0"/>
  </r>
  <r>
    <s v="None"/>
    <x v="33"/>
    <x v="54"/>
    <s v="TRC"/>
    <n v="0"/>
    <n v="0"/>
    <n v="0"/>
  </r>
  <r>
    <s v="None"/>
    <x v="33"/>
    <x v="55"/>
    <s v="TRC"/>
    <n v="0"/>
    <n v="0"/>
    <n v="0"/>
  </r>
  <r>
    <s v="None"/>
    <x v="33"/>
    <x v="402"/>
    <s v="TRC"/>
    <n v="0"/>
    <n v="0"/>
    <n v="0"/>
  </r>
  <r>
    <s v="None"/>
    <x v="33"/>
    <x v="56"/>
    <s v="TRC"/>
    <n v="0"/>
    <n v="0"/>
    <n v="0"/>
  </r>
  <r>
    <s v="None"/>
    <x v="33"/>
    <x v="403"/>
    <s v="TRC"/>
    <n v="0"/>
    <n v="0"/>
    <n v="0"/>
  </r>
  <r>
    <s v="None"/>
    <x v="33"/>
    <x v="57"/>
    <s v="TRC"/>
    <n v="0"/>
    <n v="0"/>
    <n v="0"/>
  </r>
  <r>
    <s v="None"/>
    <x v="33"/>
    <x v="58"/>
    <s v="TRC"/>
    <n v="0"/>
    <n v="0"/>
    <n v="0"/>
  </r>
  <r>
    <s v="None"/>
    <x v="33"/>
    <x v="59"/>
    <s v="TRC"/>
    <n v="0"/>
    <n v="0"/>
    <n v="0"/>
  </r>
  <r>
    <s v="None"/>
    <x v="33"/>
    <x v="60"/>
    <s v="TRC"/>
    <n v="0"/>
    <n v="0"/>
    <n v="0"/>
  </r>
  <r>
    <s v="None"/>
    <x v="33"/>
    <x v="61"/>
    <s v="TRC"/>
    <n v="0"/>
    <n v="0"/>
    <n v="0"/>
  </r>
  <r>
    <s v="None"/>
    <x v="33"/>
    <x v="62"/>
    <s v="TRC"/>
    <n v="0"/>
    <n v="0"/>
    <n v="0"/>
  </r>
  <r>
    <s v="None"/>
    <x v="33"/>
    <x v="63"/>
    <s v="TRC"/>
    <n v="0"/>
    <n v="0"/>
    <n v="0"/>
  </r>
  <r>
    <s v="None"/>
    <x v="33"/>
    <x v="404"/>
    <s v="TRC"/>
    <n v="0"/>
    <n v="0"/>
    <n v="0"/>
  </r>
  <r>
    <s v="None"/>
    <x v="33"/>
    <x v="64"/>
    <s v="TRC"/>
    <n v="0"/>
    <n v="0"/>
    <n v="0"/>
  </r>
  <r>
    <s v="None"/>
    <x v="33"/>
    <x v="65"/>
    <s v="TRC"/>
    <n v="0"/>
    <n v="0"/>
    <n v="0"/>
  </r>
  <r>
    <s v="None"/>
    <x v="33"/>
    <x v="405"/>
    <s v="TRC"/>
    <n v="0"/>
    <n v="0"/>
    <n v="0"/>
  </r>
  <r>
    <s v="None"/>
    <x v="33"/>
    <x v="406"/>
    <s v="TRC"/>
    <n v="0"/>
    <n v="0"/>
    <n v="0"/>
  </r>
  <r>
    <s v="None"/>
    <x v="33"/>
    <x v="407"/>
    <s v="TRC"/>
    <n v="0"/>
    <n v="0"/>
    <n v="0"/>
  </r>
  <r>
    <s v="None"/>
    <x v="33"/>
    <x v="66"/>
    <s v="TRC"/>
    <n v="0"/>
    <n v="0"/>
    <n v="0"/>
  </r>
  <r>
    <s v="None"/>
    <x v="33"/>
    <x v="67"/>
    <s v="TRC"/>
    <n v="0"/>
    <n v="0"/>
    <n v="0"/>
  </r>
  <r>
    <s v="None"/>
    <x v="33"/>
    <x v="68"/>
    <s v="TRC"/>
    <n v="0"/>
    <n v="0"/>
    <n v="0"/>
  </r>
  <r>
    <s v="None"/>
    <x v="33"/>
    <x v="69"/>
    <s v="TRC"/>
    <n v="0"/>
    <n v="0"/>
    <n v="0"/>
  </r>
  <r>
    <s v="None"/>
    <x v="33"/>
    <x v="408"/>
    <s v="TRC"/>
    <n v="0"/>
    <n v="0"/>
    <n v="0"/>
  </r>
  <r>
    <s v="None"/>
    <x v="33"/>
    <x v="70"/>
    <s v="TRC"/>
    <n v="0"/>
    <n v="0"/>
    <n v="0"/>
  </r>
  <r>
    <s v="None"/>
    <x v="33"/>
    <x v="409"/>
    <s v="TRC"/>
    <n v="0"/>
    <n v="0"/>
    <n v="0"/>
  </r>
  <r>
    <s v="None"/>
    <x v="33"/>
    <x v="71"/>
    <s v="TRC"/>
    <n v="0"/>
    <n v="0"/>
    <n v="0"/>
  </r>
  <r>
    <s v="None"/>
    <x v="33"/>
    <x v="410"/>
    <s v="TRC"/>
    <n v="0"/>
    <n v="0"/>
    <n v="0"/>
  </r>
  <r>
    <s v="None"/>
    <x v="33"/>
    <x v="72"/>
    <s v="TRC"/>
    <n v="0"/>
    <n v="0"/>
    <n v="0"/>
  </r>
  <r>
    <s v="None"/>
    <x v="33"/>
    <x v="411"/>
    <s v="TRC"/>
    <n v="0"/>
    <n v="0"/>
    <n v="0"/>
  </r>
  <r>
    <s v="None"/>
    <x v="33"/>
    <x v="73"/>
    <s v="TRC"/>
    <n v="0"/>
    <n v="0"/>
    <n v="0"/>
  </r>
  <r>
    <s v="None"/>
    <x v="33"/>
    <x v="412"/>
    <s v="TRC"/>
    <n v="0"/>
    <n v="0"/>
    <n v="0"/>
  </r>
  <r>
    <s v="None"/>
    <x v="33"/>
    <x v="413"/>
    <s v="TRC"/>
    <n v="0"/>
    <n v="0"/>
    <n v="0"/>
  </r>
  <r>
    <s v="None"/>
    <x v="33"/>
    <x v="414"/>
    <s v="TRC"/>
    <n v="0"/>
    <n v="0"/>
    <n v="0"/>
  </r>
  <r>
    <s v="None"/>
    <x v="33"/>
    <x v="74"/>
    <s v="TRC"/>
    <n v="0"/>
    <n v="0"/>
    <n v="0"/>
  </r>
  <r>
    <s v="None"/>
    <x v="33"/>
    <x v="415"/>
    <s v="TRC"/>
    <n v="0"/>
    <n v="0"/>
    <n v="0"/>
  </r>
  <r>
    <s v="None"/>
    <x v="33"/>
    <x v="75"/>
    <s v="TRC"/>
    <n v="0"/>
    <n v="0"/>
    <n v="0"/>
  </r>
  <r>
    <s v="None"/>
    <x v="33"/>
    <x v="416"/>
    <s v="TRC"/>
    <n v="0"/>
    <n v="0"/>
    <n v="0"/>
  </r>
  <r>
    <s v="None"/>
    <x v="33"/>
    <x v="76"/>
    <s v="TRC"/>
    <n v="0"/>
    <n v="0"/>
    <n v="0"/>
  </r>
  <r>
    <s v="None"/>
    <x v="33"/>
    <x v="417"/>
    <s v="TRC"/>
    <n v="0"/>
    <n v="0"/>
    <n v="0"/>
  </r>
  <r>
    <s v="None"/>
    <x v="33"/>
    <x v="77"/>
    <s v="TRC"/>
    <n v="0"/>
    <n v="0"/>
    <n v="0"/>
  </r>
  <r>
    <s v="None"/>
    <x v="33"/>
    <x v="418"/>
    <s v="TRC"/>
    <n v="0"/>
    <n v="0"/>
    <n v="0"/>
  </r>
  <r>
    <s v="None"/>
    <x v="33"/>
    <x v="78"/>
    <s v="TRC"/>
    <n v="0"/>
    <n v="0"/>
    <n v="0"/>
  </r>
  <r>
    <s v="None"/>
    <x v="33"/>
    <x v="79"/>
    <s v="TRC"/>
    <n v="0"/>
    <n v="0"/>
    <n v="0"/>
  </r>
  <r>
    <s v="None"/>
    <x v="33"/>
    <x v="80"/>
    <s v="TRC"/>
    <n v="0"/>
    <n v="0"/>
    <n v="0"/>
  </r>
  <r>
    <s v="None"/>
    <x v="33"/>
    <x v="419"/>
    <s v="TRC"/>
    <n v="0"/>
    <n v="0"/>
    <n v="0"/>
  </r>
  <r>
    <s v="None"/>
    <x v="33"/>
    <x v="81"/>
    <s v="TRC"/>
    <n v="0"/>
    <n v="0"/>
    <n v="0"/>
  </r>
  <r>
    <s v="None"/>
    <x v="33"/>
    <x v="295"/>
    <s v="TRC"/>
    <n v="0"/>
    <n v="0"/>
    <n v="0"/>
  </r>
  <r>
    <s v="None"/>
    <x v="33"/>
    <x v="82"/>
    <s v="TRC"/>
    <n v="0"/>
    <n v="0"/>
    <n v="0"/>
  </r>
  <r>
    <s v="None"/>
    <x v="33"/>
    <x v="296"/>
    <s v="TRC"/>
    <n v="0"/>
    <n v="0"/>
    <n v="0"/>
  </r>
  <r>
    <s v="None"/>
    <x v="33"/>
    <x v="297"/>
    <s v="TRC"/>
    <n v="0"/>
    <n v="0"/>
    <n v="0"/>
  </r>
  <r>
    <s v="None"/>
    <x v="33"/>
    <x v="298"/>
    <s v="TRC"/>
    <n v="0"/>
    <n v="0"/>
    <n v="0"/>
  </r>
  <r>
    <s v="None"/>
    <x v="33"/>
    <x v="83"/>
    <s v="TRC"/>
    <n v="0"/>
    <n v="0"/>
    <n v="0"/>
  </r>
  <r>
    <s v="None"/>
    <x v="33"/>
    <x v="299"/>
    <s v="TRC"/>
    <n v="0"/>
    <n v="0"/>
    <n v="0"/>
  </r>
  <r>
    <s v="None"/>
    <x v="33"/>
    <x v="84"/>
    <s v="TRC"/>
    <n v="0"/>
    <n v="0"/>
    <n v="0"/>
  </r>
  <r>
    <s v="None"/>
    <x v="33"/>
    <x v="85"/>
    <s v="TRC"/>
    <n v="0"/>
    <n v="0"/>
    <n v="0"/>
  </r>
  <r>
    <s v="None"/>
    <x v="33"/>
    <x v="86"/>
    <s v="TRC"/>
    <n v="0"/>
    <n v="0"/>
    <n v="0"/>
  </r>
  <r>
    <s v="None"/>
    <x v="33"/>
    <x v="87"/>
    <s v="TRC"/>
    <n v="0"/>
    <n v="0"/>
    <n v="0"/>
  </r>
  <r>
    <s v="None"/>
    <x v="33"/>
    <x v="88"/>
    <s v="TRC"/>
    <n v="0"/>
    <n v="0"/>
    <n v="0"/>
  </r>
  <r>
    <s v="None"/>
    <x v="33"/>
    <x v="89"/>
    <s v="TRC"/>
    <n v="0"/>
    <n v="0"/>
    <n v="0"/>
  </r>
  <r>
    <s v="None"/>
    <x v="33"/>
    <x v="90"/>
    <s v="TRC"/>
    <n v="0"/>
    <n v="0"/>
    <n v="0"/>
  </r>
  <r>
    <s v="None"/>
    <x v="33"/>
    <x v="91"/>
    <s v="TRC"/>
    <n v="0"/>
    <n v="0"/>
    <n v="0"/>
  </r>
  <r>
    <s v="None"/>
    <x v="33"/>
    <x v="92"/>
    <s v="TRC"/>
    <n v="0"/>
    <n v="0"/>
    <n v="0"/>
  </r>
  <r>
    <s v="None"/>
    <x v="33"/>
    <x v="93"/>
    <s v="TRC"/>
    <n v="0"/>
    <n v="0"/>
    <n v="0"/>
  </r>
  <r>
    <s v="None"/>
    <x v="33"/>
    <x v="94"/>
    <s v="TRC"/>
    <n v="0"/>
    <n v="0"/>
    <n v="0"/>
  </r>
  <r>
    <s v="None"/>
    <x v="33"/>
    <x v="95"/>
    <s v="TRC"/>
    <n v="0"/>
    <n v="0"/>
    <n v="0"/>
  </r>
  <r>
    <s v="None"/>
    <x v="33"/>
    <x v="96"/>
    <s v="TRC"/>
    <n v="0"/>
    <n v="0"/>
    <n v="0"/>
  </r>
  <r>
    <s v="None"/>
    <x v="33"/>
    <x v="300"/>
    <s v="TRC"/>
    <n v="0"/>
    <n v="0"/>
    <n v="0"/>
  </r>
  <r>
    <s v="None"/>
    <x v="33"/>
    <x v="97"/>
    <s v="TRC"/>
    <n v="0"/>
    <n v="0"/>
    <n v="0"/>
  </r>
  <r>
    <s v="None"/>
    <x v="33"/>
    <x v="301"/>
    <s v="TRC"/>
    <n v="0"/>
    <n v="0"/>
    <n v="0"/>
  </r>
  <r>
    <s v="None"/>
    <x v="33"/>
    <x v="302"/>
    <s v="TRC"/>
    <n v="0"/>
    <n v="0"/>
    <n v="0"/>
  </r>
  <r>
    <s v="None"/>
    <x v="33"/>
    <x v="303"/>
    <s v="TRC"/>
    <n v="0"/>
    <n v="0"/>
    <n v="0"/>
  </r>
  <r>
    <s v="None"/>
    <x v="33"/>
    <x v="304"/>
    <s v="TRC"/>
    <n v="0"/>
    <n v="0"/>
    <n v="0"/>
  </r>
  <r>
    <s v="None"/>
    <x v="33"/>
    <x v="305"/>
    <s v="TRC"/>
    <n v="0"/>
    <n v="0"/>
    <n v="0"/>
  </r>
  <r>
    <s v="None"/>
    <x v="33"/>
    <x v="306"/>
    <s v="TRC"/>
    <n v="0"/>
    <n v="0"/>
    <n v="0"/>
  </r>
  <r>
    <s v="None"/>
    <x v="33"/>
    <x v="100"/>
    <s v="TRC"/>
    <n v="0"/>
    <n v="0"/>
    <n v="0"/>
  </r>
  <r>
    <s v="None"/>
    <x v="33"/>
    <x v="101"/>
    <s v="TRC"/>
    <n v="0"/>
    <n v="0"/>
    <n v="0"/>
  </r>
  <r>
    <s v="None"/>
    <x v="33"/>
    <x v="102"/>
    <s v="TRC"/>
    <n v="0"/>
    <n v="0"/>
    <n v="0"/>
  </r>
  <r>
    <s v="None"/>
    <x v="33"/>
    <x v="103"/>
    <s v="TRC"/>
    <n v="0"/>
    <n v="0"/>
    <n v="0"/>
  </r>
  <r>
    <s v="None"/>
    <x v="33"/>
    <x v="104"/>
    <s v="TRC"/>
    <n v="0"/>
    <n v="0"/>
    <n v="0"/>
  </r>
  <r>
    <s v="None"/>
    <x v="33"/>
    <x v="105"/>
    <s v="TRC"/>
    <n v="0"/>
    <n v="0"/>
    <n v="0"/>
  </r>
  <r>
    <s v="None"/>
    <x v="33"/>
    <x v="307"/>
    <s v="TRC"/>
    <n v="0"/>
    <n v="0"/>
    <n v="0"/>
  </r>
  <r>
    <s v="None"/>
    <x v="33"/>
    <x v="106"/>
    <s v="TRC"/>
    <n v="0"/>
    <n v="0"/>
    <n v="0"/>
  </r>
  <r>
    <s v="None"/>
    <x v="33"/>
    <x v="107"/>
    <s v="TRC"/>
    <n v="0"/>
    <n v="0"/>
    <n v="0"/>
  </r>
  <r>
    <s v="None"/>
    <x v="33"/>
    <x v="108"/>
    <s v="TRC"/>
    <n v="0"/>
    <n v="0"/>
    <n v="0"/>
  </r>
  <r>
    <s v="None"/>
    <x v="33"/>
    <x v="109"/>
    <s v="TRC"/>
    <n v="0"/>
    <n v="0"/>
    <n v="0"/>
  </r>
  <r>
    <s v="None"/>
    <x v="33"/>
    <x v="110"/>
    <s v="TRC"/>
    <n v="0"/>
    <n v="0"/>
    <n v="0"/>
  </r>
  <r>
    <s v="None"/>
    <x v="33"/>
    <x v="111"/>
    <s v="TRC"/>
    <n v="0"/>
    <n v="0"/>
    <n v="0"/>
  </r>
  <r>
    <s v="None"/>
    <x v="33"/>
    <x v="112"/>
    <s v="TRC"/>
    <n v="0"/>
    <n v="0"/>
    <n v="0"/>
  </r>
  <r>
    <s v="None"/>
    <x v="33"/>
    <x v="113"/>
    <s v="TRC"/>
    <n v="0"/>
    <n v="0"/>
    <n v="0"/>
  </r>
  <r>
    <s v="None"/>
    <x v="33"/>
    <x v="114"/>
    <s v="TRC"/>
    <n v="0"/>
    <n v="0"/>
    <n v="0"/>
  </r>
  <r>
    <s v="None"/>
    <x v="33"/>
    <x v="115"/>
    <s v="TRC"/>
    <n v="0"/>
    <n v="0"/>
    <n v="0"/>
  </r>
  <r>
    <s v="None"/>
    <x v="33"/>
    <x v="116"/>
    <s v="TRC"/>
    <n v="0"/>
    <n v="0"/>
    <n v="0"/>
  </r>
  <r>
    <s v="None"/>
    <x v="33"/>
    <x v="308"/>
    <s v="TRC"/>
    <n v="0"/>
    <n v="0"/>
    <n v="0"/>
  </r>
  <r>
    <s v="None"/>
    <x v="33"/>
    <x v="117"/>
    <s v="TRC"/>
    <n v="0"/>
    <n v="0"/>
    <n v="0"/>
  </r>
  <r>
    <s v="None"/>
    <x v="33"/>
    <x v="309"/>
    <s v="TRC"/>
    <n v="0"/>
    <n v="0"/>
    <n v="0"/>
  </r>
  <r>
    <s v="None"/>
    <x v="33"/>
    <x v="310"/>
    <s v="TRC"/>
    <n v="0"/>
    <n v="0"/>
    <n v="0"/>
  </r>
  <r>
    <s v="None"/>
    <x v="33"/>
    <x v="118"/>
    <s v="TRC"/>
    <n v="0"/>
    <n v="0"/>
    <n v="0"/>
  </r>
  <r>
    <s v="None"/>
    <x v="33"/>
    <x v="311"/>
    <s v="TRC"/>
    <n v="0"/>
    <n v="0"/>
    <n v="0"/>
  </r>
  <r>
    <s v="None"/>
    <x v="33"/>
    <x v="119"/>
    <s v="TRC"/>
    <n v="0"/>
    <n v="0"/>
    <n v="0"/>
  </r>
  <r>
    <s v="None"/>
    <x v="33"/>
    <x v="312"/>
    <s v="TRC"/>
    <n v="0"/>
    <n v="0"/>
    <n v="0"/>
  </r>
  <r>
    <s v="None"/>
    <x v="33"/>
    <x v="120"/>
    <s v="TRC"/>
    <n v="0"/>
    <n v="0"/>
    <n v="0"/>
  </r>
  <r>
    <s v="None"/>
    <x v="33"/>
    <x v="313"/>
    <s v="TRC"/>
    <n v="0"/>
    <n v="0"/>
    <n v="0"/>
  </r>
  <r>
    <s v="None"/>
    <x v="33"/>
    <x v="121"/>
    <s v="TRC"/>
    <n v="0"/>
    <n v="0"/>
    <n v="0"/>
  </r>
  <r>
    <s v="None"/>
    <x v="33"/>
    <x v="122"/>
    <s v="TRC"/>
    <n v="0"/>
    <n v="0"/>
    <n v="0"/>
  </r>
  <r>
    <s v="None"/>
    <x v="33"/>
    <x v="123"/>
    <s v="TRC"/>
    <n v="0"/>
    <n v="0"/>
    <n v="0"/>
  </r>
  <r>
    <s v="None"/>
    <x v="33"/>
    <x v="124"/>
    <s v="TRC"/>
    <n v="0"/>
    <n v="0"/>
    <n v="0"/>
  </r>
  <r>
    <s v="None"/>
    <x v="33"/>
    <x v="125"/>
    <s v="TRC"/>
    <n v="0"/>
    <n v="0"/>
    <n v="0"/>
  </r>
  <r>
    <s v="None"/>
    <x v="33"/>
    <x v="126"/>
    <s v="TRC"/>
    <n v="0"/>
    <n v="0"/>
    <n v="0"/>
  </r>
  <r>
    <s v="None"/>
    <x v="33"/>
    <x v="127"/>
    <s v="TRC"/>
    <n v="0"/>
    <n v="0"/>
    <n v="0"/>
  </r>
  <r>
    <s v="None"/>
    <x v="33"/>
    <x v="314"/>
    <s v="TRC"/>
    <n v="0"/>
    <n v="0"/>
    <n v="0"/>
  </r>
  <r>
    <s v="None"/>
    <x v="33"/>
    <x v="128"/>
    <s v="TRC"/>
    <n v="0"/>
    <n v="0"/>
    <n v="0"/>
  </r>
  <r>
    <s v="None"/>
    <x v="33"/>
    <x v="129"/>
    <s v="TRC"/>
    <n v="0"/>
    <n v="0"/>
    <n v="0"/>
  </r>
  <r>
    <s v="None"/>
    <x v="33"/>
    <x v="315"/>
    <s v="TRC"/>
    <n v="0"/>
    <n v="0"/>
    <n v="0"/>
  </r>
  <r>
    <s v="None"/>
    <x v="33"/>
    <x v="130"/>
    <s v="TRC"/>
    <n v="0"/>
    <n v="0"/>
    <n v="0"/>
  </r>
  <r>
    <s v="None"/>
    <x v="33"/>
    <x v="316"/>
    <s v="TRC"/>
    <n v="0"/>
    <n v="0"/>
    <n v="0"/>
  </r>
  <r>
    <s v="None"/>
    <x v="33"/>
    <x v="317"/>
    <s v="TRC"/>
    <n v="0"/>
    <n v="0"/>
    <n v="0"/>
  </r>
  <r>
    <s v="None"/>
    <x v="33"/>
    <x v="131"/>
    <s v="TRC"/>
    <n v="0"/>
    <n v="0"/>
    <n v="0"/>
  </r>
  <r>
    <s v="None"/>
    <x v="33"/>
    <x v="132"/>
    <s v="TRC"/>
    <n v="0"/>
    <n v="0"/>
    <n v="0"/>
  </r>
  <r>
    <s v="None"/>
    <x v="33"/>
    <x v="133"/>
    <s v="TRC"/>
    <n v="0"/>
    <n v="0"/>
    <n v="0"/>
  </r>
  <r>
    <s v="None"/>
    <x v="33"/>
    <x v="134"/>
    <s v="TRC"/>
    <n v="0"/>
    <n v="0"/>
    <n v="0"/>
  </r>
  <r>
    <s v="None"/>
    <x v="33"/>
    <x v="135"/>
    <s v="TRC"/>
    <n v="0"/>
    <n v="0"/>
    <n v="0"/>
  </r>
  <r>
    <s v="None"/>
    <x v="33"/>
    <x v="136"/>
    <s v="TRC"/>
    <n v="0"/>
    <n v="0"/>
    <n v="0"/>
  </r>
  <r>
    <s v="None"/>
    <x v="33"/>
    <x v="137"/>
    <s v="TRC"/>
    <n v="0"/>
    <n v="0"/>
    <n v="0"/>
  </r>
  <r>
    <s v="None"/>
    <x v="33"/>
    <x v="138"/>
    <s v="TRC"/>
    <n v="0"/>
    <n v="0"/>
    <n v="0"/>
  </r>
  <r>
    <s v="None"/>
    <x v="33"/>
    <x v="139"/>
    <s v="TRC"/>
    <n v="0"/>
    <n v="0"/>
    <n v="0"/>
  </r>
  <r>
    <s v="None"/>
    <x v="33"/>
    <x v="140"/>
    <s v="TRC"/>
    <n v="0"/>
    <n v="0"/>
    <n v="0"/>
  </r>
  <r>
    <s v="None"/>
    <x v="33"/>
    <x v="141"/>
    <s v="TRC"/>
    <n v="0"/>
    <n v="0"/>
    <n v="0"/>
  </r>
  <r>
    <s v="None"/>
    <x v="33"/>
    <x v="142"/>
    <s v="TRC"/>
    <n v="0"/>
    <n v="0"/>
    <n v="0"/>
  </r>
  <r>
    <s v="None"/>
    <x v="33"/>
    <x v="143"/>
    <s v="TRC"/>
    <n v="0"/>
    <n v="0"/>
    <n v="0"/>
  </r>
  <r>
    <s v="None"/>
    <x v="33"/>
    <x v="144"/>
    <s v="TRC"/>
    <n v="0"/>
    <n v="0"/>
    <n v="0"/>
  </r>
  <r>
    <s v="None"/>
    <x v="33"/>
    <x v="145"/>
    <s v="TRC"/>
    <n v="0"/>
    <n v="0"/>
    <n v="0"/>
  </r>
  <r>
    <s v="None"/>
    <x v="33"/>
    <x v="146"/>
    <s v="TRC"/>
    <n v="0"/>
    <n v="0"/>
    <n v="0"/>
  </r>
  <r>
    <s v="None"/>
    <x v="33"/>
    <x v="147"/>
    <s v="TRC"/>
    <n v="0"/>
    <n v="0"/>
    <n v="0"/>
  </r>
  <r>
    <s v="None"/>
    <x v="33"/>
    <x v="148"/>
    <s v="TRC"/>
    <n v="0"/>
    <n v="0"/>
    <n v="0"/>
  </r>
  <r>
    <s v="None"/>
    <x v="33"/>
    <x v="149"/>
    <s v="TRC"/>
    <n v="0"/>
    <n v="0"/>
    <n v="0"/>
  </r>
  <r>
    <s v="None"/>
    <x v="33"/>
    <x v="318"/>
    <s v="TRC"/>
    <n v="0"/>
    <n v="0"/>
    <n v="0"/>
  </r>
  <r>
    <s v="None"/>
    <x v="33"/>
    <x v="319"/>
    <s v="TRC"/>
    <n v="0"/>
    <n v="0"/>
    <n v="0"/>
  </r>
  <r>
    <s v="None"/>
    <x v="33"/>
    <x v="150"/>
    <s v="TRC"/>
    <n v="0"/>
    <n v="0"/>
    <n v="0"/>
  </r>
  <r>
    <s v="None"/>
    <x v="33"/>
    <x v="151"/>
    <s v="TRC"/>
    <n v="0"/>
    <n v="0"/>
    <n v="0"/>
  </r>
  <r>
    <s v="None"/>
    <x v="33"/>
    <x v="152"/>
    <s v="TRC"/>
    <n v="0"/>
    <n v="0"/>
    <n v="0"/>
  </r>
  <r>
    <s v="None"/>
    <x v="33"/>
    <x v="153"/>
    <s v="TRC"/>
    <n v="0"/>
    <n v="0"/>
    <n v="0"/>
  </r>
  <r>
    <s v="None"/>
    <x v="33"/>
    <x v="154"/>
    <s v="TRC"/>
    <n v="0"/>
    <n v="0"/>
    <n v="0"/>
  </r>
  <r>
    <s v="None"/>
    <x v="33"/>
    <x v="155"/>
    <s v="TRC"/>
    <n v="0"/>
    <n v="0"/>
    <n v="0"/>
  </r>
  <r>
    <s v="None"/>
    <x v="33"/>
    <x v="156"/>
    <s v="TRC"/>
    <n v="0"/>
    <n v="0"/>
    <n v="0"/>
  </r>
  <r>
    <s v="None"/>
    <x v="33"/>
    <x v="157"/>
    <s v="TRC"/>
    <n v="0"/>
    <n v="0"/>
    <n v="0"/>
  </r>
  <r>
    <s v="None"/>
    <x v="33"/>
    <x v="158"/>
    <s v="TRC"/>
    <n v="0"/>
    <n v="0"/>
    <n v="0"/>
  </r>
  <r>
    <s v="None"/>
    <x v="33"/>
    <x v="159"/>
    <s v="TRC"/>
    <n v="0"/>
    <n v="0"/>
    <n v="0"/>
  </r>
  <r>
    <s v="None"/>
    <x v="33"/>
    <x v="160"/>
    <s v="TRC"/>
    <n v="0"/>
    <n v="0"/>
    <n v="0"/>
  </r>
  <r>
    <s v="None"/>
    <x v="33"/>
    <x v="161"/>
    <s v="TRC"/>
    <n v="0"/>
    <n v="0"/>
    <n v="0"/>
  </r>
  <r>
    <s v="None"/>
    <x v="33"/>
    <x v="162"/>
    <s v="TRC"/>
    <n v="0"/>
    <n v="0"/>
    <n v="0"/>
  </r>
  <r>
    <s v="None"/>
    <x v="33"/>
    <x v="163"/>
    <s v="TRC"/>
    <n v="0"/>
    <n v="0"/>
    <n v="0"/>
  </r>
  <r>
    <s v="None"/>
    <x v="33"/>
    <x v="164"/>
    <s v="TRC"/>
    <n v="0"/>
    <n v="0"/>
    <n v="0"/>
  </r>
  <r>
    <s v="None"/>
    <x v="33"/>
    <x v="320"/>
    <s v="TRC"/>
    <n v="0"/>
    <n v="0"/>
    <n v="0"/>
  </r>
  <r>
    <s v="None"/>
    <x v="33"/>
    <x v="165"/>
    <s v="TRC"/>
    <n v="0"/>
    <n v="0"/>
    <n v="0"/>
  </r>
  <r>
    <s v="None"/>
    <x v="33"/>
    <x v="166"/>
    <s v="TRC"/>
    <n v="0"/>
    <n v="0"/>
    <n v="0"/>
  </r>
  <r>
    <s v="None"/>
    <x v="33"/>
    <x v="167"/>
    <s v="TRC"/>
    <n v="0"/>
    <n v="0"/>
    <n v="0"/>
  </r>
  <r>
    <s v="None"/>
    <x v="33"/>
    <x v="168"/>
    <s v="TRC"/>
    <n v="0"/>
    <n v="0"/>
    <n v="0"/>
  </r>
  <r>
    <s v="None"/>
    <x v="33"/>
    <x v="169"/>
    <s v="TRC"/>
    <n v="0"/>
    <n v="0"/>
    <n v="0"/>
  </r>
  <r>
    <s v="None"/>
    <x v="33"/>
    <x v="170"/>
    <s v="TRC"/>
    <n v="0"/>
    <n v="0"/>
    <n v="0"/>
  </r>
  <r>
    <s v="None"/>
    <x v="33"/>
    <x v="171"/>
    <s v="TRC"/>
    <n v="0"/>
    <n v="0"/>
    <n v="0"/>
  </r>
  <r>
    <s v="None"/>
    <x v="33"/>
    <x v="321"/>
    <s v="TRC"/>
    <n v="0"/>
    <n v="0"/>
    <n v="0"/>
  </r>
  <r>
    <s v="None"/>
    <x v="33"/>
    <x v="172"/>
    <s v="TRC"/>
    <n v="0"/>
    <n v="0"/>
    <n v="0"/>
  </r>
  <r>
    <s v="None"/>
    <x v="33"/>
    <x v="322"/>
    <s v="TRC"/>
    <n v="0"/>
    <n v="0"/>
    <n v="0"/>
  </r>
  <r>
    <s v="None"/>
    <x v="33"/>
    <x v="173"/>
    <s v="TRC"/>
    <n v="0"/>
    <n v="0"/>
    <n v="0"/>
  </r>
  <r>
    <s v="None"/>
    <x v="33"/>
    <x v="323"/>
    <s v="TRC"/>
    <n v="0"/>
    <n v="0"/>
    <n v="0"/>
  </r>
  <r>
    <s v="None"/>
    <x v="33"/>
    <x v="174"/>
    <s v="TRC"/>
    <n v="0"/>
    <n v="0"/>
    <n v="0"/>
  </r>
  <r>
    <s v="None"/>
    <x v="33"/>
    <x v="175"/>
    <s v="TRC"/>
    <n v="0"/>
    <n v="0"/>
    <n v="0"/>
  </r>
  <r>
    <s v="None"/>
    <x v="33"/>
    <x v="176"/>
    <s v="TRC"/>
    <n v="0"/>
    <n v="0"/>
    <n v="0"/>
  </r>
  <r>
    <s v="None"/>
    <x v="33"/>
    <x v="324"/>
    <s v="TRC"/>
    <n v="0"/>
    <n v="0"/>
    <n v="0"/>
  </r>
  <r>
    <s v="None"/>
    <x v="33"/>
    <x v="177"/>
    <s v="TRC"/>
    <n v="0"/>
    <n v="0"/>
    <n v="0"/>
  </r>
  <r>
    <s v="None"/>
    <x v="33"/>
    <x v="178"/>
    <s v="TRC"/>
    <n v="0"/>
    <n v="0"/>
    <n v="0"/>
  </r>
  <r>
    <s v="None"/>
    <x v="33"/>
    <x v="179"/>
    <s v="TRC"/>
    <n v="0"/>
    <n v="0"/>
    <n v="0"/>
  </r>
  <r>
    <s v="None"/>
    <x v="33"/>
    <x v="180"/>
    <s v="TRC"/>
    <n v="0"/>
    <n v="0"/>
    <n v="0"/>
  </r>
  <r>
    <s v="None"/>
    <x v="33"/>
    <x v="181"/>
    <s v="TRC"/>
    <n v="0"/>
    <n v="0"/>
    <n v="0"/>
  </r>
  <r>
    <s v="None"/>
    <x v="33"/>
    <x v="182"/>
    <s v="TRC"/>
    <n v="0"/>
    <n v="0"/>
    <n v="0"/>
  </r>
  <r>
    <s v="None"/>
    <x v="33"/>
    <x v="183"/>
    <s v="TRC"/>
    <n v="0"/>
    <n v="0"/>
    <n v="0"/>
  </r>
  <r>
    <s v="None"/>
    <x v="33"/>
    <x v="184"/>
    <s v="TRC"/>
    <n v="0"/>
    <n v="0"/>
    <n v="0"/>
  </r>
  <r>
    <s v="None"/>
    <x v="33"/>
    <x v="185"/>
    <s v="TRC"/>
    <n v="0"/>
    <n v="0"/>
    <n v="0"/>
  </r>
  <r>
    <s v="None"/>
    <x v="33"/>
    <x v="325"/>
    <s v="TRC"/>
    <n v="0"/>
    <n v="0"/>
    <n v="0"/>
  </r>
  <r>
    <s v="None"/>
    <x v="33"/>
    <x v="326"/>
    <s v="TRC"/>
    <n v="0"/>
    <n v="0"/>
    <n v="0"/>
  </r>
  <r>
    <s v="None"/>
    <x v="33"/>
    <x v="186"/>
    <s v="TRC"/>
    <n v="0"/>
    <n v="0"/>
    <n v="0"/>
  </r>
  <r>
    <s v="None"/>
    <x v="33"/>
    <x v="327"/>
    <s v="TRC"/>
    <n v="0"/>
    <n v="0"/>
    <n v="0"/>
  </r>
  <r>
    <s v="None"/>
    <x v="33"/>
    <x v="328"/>
    <s v="TRC"/>
    <n v="0"/>
    <n v="0"/>
    <n v="0"/>
  </r>
  <r>
    <s v="None"/>
    <x v="33"/>
    <x v="329"/>
    <s v="TRC"/>
    <n v="0"/>
    <n v="0"/>
    <n v="0"/>
  </r>
  <r>
    <s v="None"/>
    <x v="33"/>
    <x v="187"/>
    <s v="TRC"/>
    <n v="0"/>
    <n v="0"/>
    <n v="0"/>
  </r>
  <r>
    <s v="None"/>
    <x v="33"/>
    <x v="188"/>
    <s v="TRC"/>
    <n v="0"/>
    <n v="0"/>
    <n v="0"/>
  </r>
  <r>
    <s v="None"/>
    <x v="33"/>
    <x v="330"/>
    <s v="TRC"/>
    <n v="0"/>
    <n v="0"/>
    <n v="0"/>
  </r>
  <r>
    <s v="None"/>
    <x v="33"/>
    <x v="189"/>
    <s v="TRC"/>
    <n v="0"/>
    <n v="0"/>
    <n v="0"/>
  </r>
  <r>
    <s v="None"/>
    <x v="33"/>
    <x v="331"/>
    <s v="TRC"/>
    <n v="0"/>
    <n v="0"/>
    <n v="0"/>
  </r>
  <r>
    <s v="None"/>
    <x v="33"/>
    <x v="190"/>
    <s v="TRC"/>
    <n v="0"/>
    <n v="0"/>
    <n v="0"/>
  </r>
  <r>
    <s v="None"/>
    <x v="33"/>
    <x v="332"/>
    <s v="TRC"/>
    <n v="0"/>
    <n v="0"/>
    <n v="0"/>
  </r>
  <r>
    <s v="None"/>
    <x v="33"/>
    <x v="191"/>
    <s v="TRC"/>
    <n v="0"/>
    <n v="0"/>
    <n v="0"/>
  </r>
  <r>
    <s v="None"/>
    <x v="33"/>
    <x v="192"/>
    <s v="TRC"/>
    <n v="0"/>
    <n v="0"/>
    <n v="0"/>
  </r>
  <r>
    <s v="None"/>
    <x v="33"/>
    <x v="193"/>
    <s v="TRC"/>
    <n v="0"/>
    <n v="0"/>
    <n v="0"/>
  </r>
  <r>
    <s v="None"/>
    <x v="33"/>
    <x v="194"/>
    <s v="TRC"/>
    <n v="0"/>
    <n v="0"/>
    <n v="0"/>
  </r>
  <r>
    <s v="None"/>
    <x v="33"/>
    <x v="195"/>
    <s v="TRC"/>
    <n v="0"/>
    <n v="0"/>
    <n v="0"/>
  </r>
  <r>
    <s v="None"/>
    <x v="33"/>
    <x v="333"/>
    <s v="TRC"/>
    <n v="0"/>
    <n v="0"/>
    <n v="0"/>
  </r>
  <r>
    <s v="None"/>
    <x v="33"/>
    <x v="196"/>
    <s v="TRC"/>
    <n v="0"/>
    <n v="0"/>
    <n v="0"/>
  </r>
  <r>
    <s v="None"/>
    <x v="33"/>
    <x v="197"/>
    <s v="TRC"/>
    <n v="0"/>
    <n v="0"/>
    <n v="0"/>
  </r>
  <r>
    <s v="None"/>
    <x v="33"/>
    <x v="198"/>
    <s v="TRC"/>
    <n v="0"/>
    <n v="0"/>
    <n v="0"/>
  </r>
  <r>
    <s v="None"/>
    <x v="33"/>
    <x v="199"/>
    <s v="TRC"/>
    <n v="0"/>
    <n v="0"/>
    <n v="0"/>
  </r>
  <r>
    <s v="None"/>
    <x v="33"/>
    <x v="334"/>
    <s v="TRC"/>
    <n v="0"/>
    <n v="0"/>
    <n v="0"/>
  </r>
  <r>
    <s v="None"/>
    <x v="33"/>
    <x v="200"/>
    <s v="TRC"/>
    <n v="0"/>
    <n v="0"/>
    <n v="0"/>
  </r>
  <r>
    <s v="None"/>
    <x v="33"/>
    <x v="335"/>
    <s v="TRC"/>
    <n v="0"/>
    <n v="0"/>
    <n v="0"/>
  </r>
  <r>
    <s v="None"/>
    <x v="33"/>
    <x v="336"/>
    <s v="TRC"/>
    <n v="0"/>
    <n v="0"/>
    <n v="0"/>
  </r>
  <r>
    <s v="None"/>
    <x v="33"/>
    <x v="201"/>
    <s v="TRC"/>
    <n v="0"/>
    <n v="0"/>
    <n v="0"/>
  </r>
  <r>
    <s v="None"/>
    <x v="33"/>
    <x v="337"/>
    <s v="TRC"/>
    <n v="0"/>
    <n v="0"/>
    <n v="0"/>
  </r>
  <r>
    <s v="None"/>
    <x v="33"/>
    <x v="338"/>
    <s v="TRC"/>
    <n v="0"/>
    <n v="0"/>
    <n v="0"/>
  </r>
  <r>
    <s v="None"/>
    <x v="33"/>
    <x v="202"/>
    <s v="TRC"/>
    <n v="0"/>
    <n v="0"/>
    <n v="0"/>
  </r>
  <r>
    <s v="None"/>
    <x v="33"/>
    <x v="203"/>
    <s v="TRC"/>
    <n v="0"/>
    <n v="0"/>
    <n v="0"/>
  </r>
  <r>
    <s v="None"/>
    <x v="33"/>
    <x v="204"/>
    <s v="TRC"/>
    <n v="0"/>
    <n v="0"/>
    <n v="0"/>
  </r>
  <r>
    <s v="None"/>
    <x v="33"/>
    <x v="205"/>
    <s v="TRC"/>
    <n v="0"/>
    <n v="0"/>
    <n v="0"/>
  </r>
  <r>
    <s v="None"/>
    <x v="33"/>
    <x v="206"/>
    <s v="TRC"/>
    <n v="0"/>
    <n v="0"/>
    <n v="0"/>
  </r>
  <r>
    <s v="None"/>
    <x v="33"/>
    <x v="207"/>
    <s v="TRC"/>
    <n v="0"/>
    <n v="0"/>
    <n v="0"/>
  </r>
  <r>
    <s v="None"/>
    <x v="33"/>
    <x v="339"/>
    <s v="TRC"/>
    <n v="0"/>
    <n v="0"/>
    <n v="0"/>
  </r>
  <r>
    <s v="None"/>
    <x v="33"/>
    <x v="208"/>
    <s v="TRC"/>
    <n v="0"/>
    <n v="0"/>
    <n v="0"/>
  </r>
  <r>
    <s v="None"/>
    <x v="33"/>
    <x v="209"/>
    <s v="TRC"/>
    <n v="0"/>
    <n v="0"/>
    <n v="0"/>
  </r>
  <r>
    <s v="None"/>
    <x v="33"/>
    <x v="340"/>
    <s v="TRC"/>
    <n v="0"/>
    <n v="0"/>
    <n v="0"/>
  </r>
  <r>
    <s v="None"/>
    <x v="33"/>
    <x v="341"/>
    <s v="TRC"/>
    <n v="0"/>
    <n v="0"/>
    <n v="0"/>
  </r>
  <r>
    <s v="None"/>
    <x v="33"/>
    <x v="210"/>
    <s v="TRC"/>
    <n v="0"/>
    <n v="0"/>
    <n v="0"/>
  </r>
  <r>
    <s v="None"/>
    <x v="33"/>
    <x v="211"/>
    <s v="TRC"/>
    <n v="0"/>
    <n v="0"/>
    <n v="0"/>
  </r>
  <r>
    <s v="None"/>
    <x v="33"/>
    <x v="212"/>
    <s v="TRC"/>
    <n v="0"/>
    <n v="0"/>
    <n v="0"/>
  </r>
  <r>
    <s v="None"/>
    <x v="33"/>
    <x v="213"/>
    <s v="TRC"/>
    <n v="0"/>
    <n v="0"/>
    <n v="0"/>
  </r>
  <r>
    <s v="None"/>
    <x v="33"/>
    <x v="342"/>
    <s v="TRC"/>
    <n v="0"/>
    <n v="0"/>
    <n v="0"/>
  </r>
  <r>
    <s v="None"/>
    <x v="33"/>
    <x v="214"/>
    <s v="TRC"/>
    <n v="0"/>
    <n v="0"/>
    <n v="0"/>
  </r>
  <r>
    <s v="None"/>
    <x v="33"/>
    <x v="215"/>
    <s v="TRC"/>
    <n v="0"/>
    <n v="0"/>
    <n v="0"/>
  </r>
  <r>
    <s v="None"/>
    <x v="33"/>
    <x v="216"/>
    <s v="TRC"/>
    <n v="0"/>
    <n v="0"/>
    <n v="0"/>
  </r>
  <r>
    <s v="None"/>
    <x v="33"/>
    <x v="217"/>
    <s v="TRC"/>
    <n v="0"/>
    <n v="0"/>
    <n v="0"/>
  </r>
  <r>
    <s v="None"/>
    <x v="33"/>
    <x v="218"/>
    <s v="TRC"/>
    <n v="0"/>
    <n v="0"/>
    <n v="0"/>
  </r>
  <r>
    <s v="None"/>
    <x v="33"/>
    <x v="219"/>
    <s v="TRC"/>
    <n v="0"/>
    <n v="0"/>
    <n v="0"/>
  </r>
  <r>
    <s v="None"/>
    <x v="33"/>
    <x v="343"/>
    <s v="TRC"/>
    <n v="0"/>
    <n v="0"/>
    <n v="0"/>
  </r>
  <r>
    <s v="None"/>
    <x v="33"/>
    <x v="220"/>
    <s v="TRC"/>
    <n v="0"/>
    <n v="0"/>
    <n v="0"/>
  </r>
  <r>
    <s v="None"/>
    <x v="33"/>
    <x v="221"/>
    <s v="TRC"/>
    <n v="0"/>
    <n v="0"/>
    <n v="0"/>
  </r>
  <r>
    <s v="None"/>
    <x v="33"/>
    <x v="222"/>
    <s v="TRC"/>
    <n v="0"/>
    <n v="0"/>
    <n v="0"/>
  </r>
  <r>
    <s v="None"/>
    <x v="33"/>
    <x v="344"/>
    <s v="TRC"/>
    <n v="0"/>
    <n v="0"/>
    <n v="0"/>
  </r>
  <r>
    <s v="None"/>
    <x v="33"/>
    <x v="225"/>
    <s v="TRC"/>
    <n v="0"/>
    <n v="0"/>
    <n v="0"/>
  </r>
  <r>
    <s v="None"/>
    <x v="33"/>
    <x v="226"/>
    <s v="TRC"/>
    <n v="0"/>
    <n v="0"/>
    <n v="0"/>
  </r>
  <r>
    <s v="None"/>
    <x v="33"/>
    <x v="345"/>
    <s v="TRC"/>
    <n v="0"/>
    <n v="0"/>
    <n v="0"/>
  </r>
  <r>
    <s v="None"/>
    <x v="33"/>
    <x v="346"/>
    <s v="TRC"/>
    <n v="0"/>
    <n v="0"/>
    <n v="0"/>
  </r>
  <r>
    <s v="None"/>
    <x v="33"/>
    <x v="227"/>
    <s v="TRC"/>
    <n v="0"/>
    <n v="0"/>
    <n v="0"/>
  </r>
  <r>
    <s v="None"/>
    <x v="33"/>
    <x v="228"/>
    <s v="TRC"/>
    <n v="0"/>
    <n v="0"/>
    <n v="0"/>
  </r>
  <r>
    <s v="None"/>
    <x v="33"/>
    <x v="229"/>
    <s v="TRC"/>
    <n v="0"/>
    <n v="0"/>
    <n v="0"/>
  </r>
  <r>
    <s v="None"/>
    <x v="33"/>
    <x v="230"/>
    <s v="TRC"/>
    <n v="0"/>
    <n v="0"/>
    <n v="0"/>
  </r>
  <r>
    <s v="None"/>
    <x v="33"/>
    <x v="347"/>
    <s v="TRC"/>
    <n v="0"/>
    <n v="0"/>
    <n v="0"/>
  </r>
  <r>
    <s v="None"/>
    <x v="33"/>
    <x v="231"/>
    <s v="TRC"/>
    <n v="0"/>
    <n v="0"/>
    <n v="0"/>
  </r>
  <r>
    <s v="None"/>
    <x v="33"/>
    <x v="232"/>
    <s v="TRC"/>
    <n v="0"/>
    <n v="0"/>
    <n v="0"/>
  </r>
  <r>
    <s v="None"/>
    <x v="33"/>
    <x v="233"/>
    <s v="TRC"/>
    <n v="0"/>
    <n v="0"/>
    <n v="0"/>
  </r>
  <r>
    <s v="None"/>
    <x v="33"/>
    <x v="234"/>
    <s v="TRC"/>
    <n v="0"/>
    <n v="0"/>
    <n v="0"/>
  </r>
  <r>
    <s v="None"/>
    <x v="33"/>
    <x v="235"/>
    <s v="TRC"/>
    <n v="0"/>
    <n v="0"/>
    <n v="0"/>
  </r>
  <r>
    <s v="None"/>
    <x v="33"/>
    <x v="236"/>
    <s v="TRC"/>
    <n v="0"/>
    <n v="0"/>
    <n v="0"/>
  </r>
  <r>
    <s v="None"/>
    <x v="33"/>
    <x v="348"/>
    <s v="TRC"/>
    <n v="0"/>
    <n v="0"/>
    <n v="0"/>
  </r>
  <r>
    <s v="None"/>
    <x v="33"/>
    <x v="349"/>
    <s v="TRC"/>
    <n v="0"/>
    <n v="0"/>
    <n v="0"/>
  </r>
  <r>
    <s v="None"/>
    <x v="33"/>
    <x v="237"/>
    <s v="TRC"/>
    <n v="0"/>
    <n v="0"/>
    <n v="0"/>
  </r>
  <r>
    <s v="None"/>
    <x v="33"/>
    <x v="350"/>
    <s v="TRC"/>
    <n v="0"/>
    <n v="0"/>
    <n v="0"/>
  </r>
  <r>
    <s v="None"/>
    <x v="33"/>
    <x v="351"/>
    <s v="TRC"/>
    <n v="0"/>
    <n v="0"/>
    <n v="0"/>
  </r>
  <r>
    <s v="None"/>
    <x v="33"/>
    <x v="352"/>
    <s v="TRC"/>
    <n v="0"/>
    <n v="0"/>
    <n v="0"/>
  </r>
  <r>
    <s v="None"/>
    <x v="33"/>
    <x v="240"/>
    <s v="TRC"/>
    <n v="0"/>
    <n v="0"/>
    <n v="0"/>
  </r>
  <r>
    <s v="None"/>
    <x v="33"/>
    <x v="353"/>
    <s v="TRC"/>
    <n v="0"/>
    <n v="0"/>
    <n v="0"/>
  </r>
  <r>
    <s v="None"/>
    <x v="33"/>
    <x v="241"/>
    <s v="TRC"/>
    <n v="0"/>
    <n v="0"/>
    <n v="0"/>
  </r>
  <r>
    <s v="None"/>
    <x v="33"/>
    <x v="354"/>
    <s v="TRC"/>
    <n v="0"/>
    <n v="0"/>
    <n v="0"/>
  </r>
  <r>
    <s v="None"/>
    <x v="33"/>
    <x v="242"/>
    <s v="TRC"/>
    <n v="0"/>
    <n v="0"/>
    <n v="0"/>
  </r>
  <r>
    <s v="None"/>
    <x v="33"/>
    <x v="355"/>
    <s v="TRC"/>
    <n v="0"/>
    <n v="0"/>
    <n v="0"/>
  </r>
  <r>
    <s v="None"/>
    <x v="33"/>
    <x v="238"/>
    <s v="TRC"/>
    <n v="0"/>
    <n v="0"/>
    <n v="0"/>
  </r>
  <r>
    <s v="None"/>
    <x v="33"/>
    <x v="356"/>
    <s v="TRC"/>
    <n v="0"/>
    <n v="0"/>
    <n v="0"/>
  </r>
  <r>
    <s v="None"/>
    <x v="33"/>
    <x v="239"/>
    <s v="TRC"/>
    <n v="0"/>
    <n v="0"/>
    <n v="0"/>
  </r>
  <r>
    <s v="None"/>
    <x v="33"/>
    <x v="357"/>
    <s v="TRC"/>
    <n v="0"/>
    <n v="0"/>
    <n v="0"/>
  </r>
  <r>
    <s v="None"/>
    <x v="33"/>
    <x v="243"/>
    <s v="TRC"/>
    <n v="0"/>
    <n v="0"/>
    <n v="0"/>
  </r>
  <r>
    <s v="None"/>
    <x v="33"/>
    <x v="244"/>
    <s v="TRC"/>
    <n v="0"/>
    <n v="0"/>
    <n v="0"/>
  </r>
  <r>
    <s v="None"/>
    <x v="33"/>
    <x v="245"/>
    <s v="TRC"/>
    <n v="0"/>
    <n v="0"/>
    <n v="0"/>
  </r>
  <r>
    <s v="None"/>
    <x v="33"/>
    <x v="246"/>
    <s v="TRC"/>
    <n v="0"/>
    <n v="0"/>
    <n v="0"/>
  </r>
  <r>
    <s v="None"/>
    <x v="33"/>
    <x v="247"/>
    <s v="TRC"/>
    <n v="0"/>
    <n v="0"/>
    <n v="0"/>
  </r>
  <r>
    <s v="None"/>
    <x v="33"/>
    <x v="248"/>
    <s v="TRC"/>
    <n v="0"/>
    <n v="0"/>
    <n v="0"/>
  </r>
  <r>
    <s v="None"/>
    <x v="33"/>
    <x v="358"/>
    <s v="TRC"/>
    <n v="0"/>
    <n v="0"/>
    <n v="0"/>
  </r>
  <r>
    <s v="None"/>
    <x v="33"/>
    <x v="359"/>
    <s v="TRC"/>
    <n v="0"/>
    <n v="0"/>
    <n v="0"/>
  </r>
  <r>
    <s v="None"/>
    <x v="33"/>
    <x v="360"/>
    <s v="TRC"/>
    <n v="0"/>
    <n v="0"/>
    <n v="0"/>
  </r>
  <r>
    <s v="None"/>
    <x v="33"/>
    <x v="249"/>
    <s v="TRC"/>
    <n v="0"/>
    <n v="0"/>
    <n v="0"/>
  </r>
  <r>
    <s v="None"/>
    <x v="33"/>
    <x v="250"/>
    <s v="TRC"/>
    <n v="0"/>
    <n v="0"/>
    <n v="0"/>
  </r>
  <r>
    <s v="None"/>
    <x v="33"/>
    <x v="251"/>
    <s v="TRC"/>
    <n v="0"/>
    <n v="0"/>
    <n v="0"/>
  </r>
  <r>
    <s v="None"/>
    <x v="33"/>
    <x v="252"/>
    <s v="TRC"/>
    <n v="0"/>
    <n v="0"/>
    <n v="0"/>
  </r>
  <r>
    <s v="None"/>
    <x v="33"/>
    <x v="253"/>
    <s v="TRC"/>
    <n v="0"/>
    <n v="0"/>
    <n v="0"/>
  </r>
  <r>
    <s v="None"/>
    <x v="33"/>
    <x v="254"/>
    <s v="TRC"/>
    <n v="0"/>
    <n v="0"/>
    <n v="0"/>
  </r>
  <r>
    <s v="None"/>
    <x v="33"/>
    <x v="361"/>
    <s v="TRC"/>
    <n v="0"/>
    <n v="0"/>
    <n v="0"/>
  </r>
  <r>
    <s v="None"/>
    <x v="33"/>
    <x v="362"/>
    <s v="TRC"/>
    <n v="0"/>
    <n v="0"/>
    <n v="0"/>
  </r>
  <r>
    <s v="None"/>
    <x v="33"/>
    <x v="255"/>
    <s v="TRC"/>
    <n v="0"/>
    <n v="0"/>
    <n v="0"/>
  </r>
  <r>
    <s v="None"/>
    <x v="33"/>
    <x v="256"/>
    <s v="TRC"/>
    <n v="0"/>
    <n v="0"/>
    <n v="0"/>
  </r>
  <r>
    <s v="None"/>
    <x v="33"/>
    <x v="257"/>
    <s v="TRC"/>
    <n v="0"/>
    <n v="0"/>
    <n v="0"/>
  </r>
  <r>
    <s v="None"/>
    <x v="33"/>
    <x v="258"/>
    <s v="TRC"/>
    <n v="0"/>
    <n v="0"/>
    <n v="0"/>
  </r>
  <r>
    <s v="None"/>
    <x v="33"/>
    <x v="259"/>
    <s v="TRC"/>
    <n v="0"/>
    <n v="0"/>
    <n v="0"/>
  </r>
  <r>
    <s v="None"/>
    <x v="33"/>
    <x v="260"/>
    <s v="TRC"/>
    <n v="0"/>
    <n v="0"/>
    <n v="0"/>
  </r>
  <r>
    <s v="None"/>
    <x v="33"/>
    <x v="363"/>
    <s v="TRC"/>
    <n v="0"/>
    <n v="0"/>
    <n v="0"/>
  </r>
  <r>
    <s v="None"/>
    <x v="33"/>
    <x v="261"/>
    <s v="TRC"/>
    <n v="0"/>
    <n v="0"/>
    <n v="0"/>
  </r>
  <r>
    <s v="None"/>
    <x v="33"/>
    <x v="262"/>
    <s v="TRC"/>
    <n v="0"/>
    <n v="0"/>
    <n v="0"/>
  </r>
  <r>
    <s v="None"/>
    <x v="33"/>
    <x v="364"/>
    <s v="TRC"/>
    <n v="0"/>
    <n v="0"/>
    <n v="0"/>
  </r>
  <r>
    <s v="None"/>
    <x v="33"/>
    <x v="263"/>
    <s v="TRC"/>
    <n v="0"/>
    <n v="0"/>
    <n v="0"/>
  </r>
  <r>
    <s v="None"/>
    <x v="33"/>
    <x v="365"/>
    <s v="TRC"/>
    <n v="0"/>
    <n v="0"/>
    <n v="0"/>
  </r>
  <r>
    <s v="None"/>
    <x v="33"/>
    <x v="366"/>
    <s v="TRC"/>
    <n v="0"/>
    <n v="0"/>
    <n v="0"/>
  </r>
  <r>
    <s v="None"/>
    <x v="33"/>
    <x v="367"/>
    <s v="TRC"/>
    <n v="0"/>
    <n v="0"/>
    <n v="0"/>
  </r>
  <r>
    <s v="None"/>
    <x v="33"/>
    <x v="266"/>
    <s v="TRC"/>
    <n v="0"/>
    <n v="0"/>
    <n v="0"/>
  </r>
  <r>
    <s v="None"/>
    <x v="33"/>
    <x v="368"/>
    <s v="TRC"/>
    <n v="0"/>
    <n v="0"/>
    <n v="0"/>
  </r>
  <r>
    <s v="None"/>
    <x v="33"/>
    <x v="267"/>
    <s v="TRC"/>
    <n v="0"/>
    <n v="0"/>
    <n v="0"/>
  </r>
  <r>
    <s v="None"/>
    <x v="33"/>
    <x v="369"/>
    <s v="TRC"/>
    <n v="0"/>
    <n v="0"/>
    <n v="0"/>
  </r>
  <r>
    <s v="None"/>
    <x v="33"/>
    <x v="268"/>
    <s v="TRC"/>
    <n v="0"/>
    <n v="0"/>
    <n v="0"/>
  </r>
  <r>
    <s v="None"/>
    <x v="33"/>
    <x v="370"/>
    <s v="TRC"/>
    <n v="0"/>
    <n v="0"/>
    <n v="0"/>
  </r>
  <r>
    <s v="None"/>
    <x v="33"/>
    <x v="269"/>
    <s v="TRC"/>
    <n v="0"/>
    <n v="0"/>
    <n v="0"/>
  </r>
  <r>
    <s v="None"/>
    <x v="33"/>
    <x v="371"/>
    <s v="TRC"/>
    <n v="0"/>
    <n v="0"/>
    <n v="0"/>
  </r>
  <r>
    <s v="None"/>
    <x v="33"/>
    <x v="270"/>
    <s v="TRC"/>
    <n v="0"/>
    <n v="0"/>
    <n v="0"/>
  </r>
  <r>
    <s v="None"/>
    <x v="33"/>
    <x v="372"/>
    <s v="TRC"/>
    <n v="0"/>
    <n v="0"/>
    <n v="0"/>
  </r>
  <r>
    <s v="None"/>
    <x v="33"/>
    <x v="271"/>
    <s v="TRC"/>
    <n v="0"/>
    <n v="0"/>
    <n v="0"/>
  </r>
  <r>
    <s v="None"/>
    <x v="33"/>
    <x v="373"/>
    <s v="TRC"/>
    <n v="0"/>
    <n v="0"/>
    <n v="0"/>
  </r>
  <r>
    <s v="None"/>
    <x v="33"/>
    <x v="272"/>
    <s v="TRC"/>
    <n v="0"/>
    <n v="0"/>
    <n v="0"/>
  </r>
  <r>
    <s v="None"/>
    <x v="33"/>
    <x v="374"/>
    <s v="TRC"/>
    <n v="0"/>
    <n v="0"/>
    <n v="0"/>
  </r>
  <r>
    <s v="None"/>
    <x v="33"/>
    <x v="273"/>
    <s v="TRC"/>
    <n v="0"/>
    <n v="0"/>
    <n v="0"/>
  </r>
  <r>
    <s v="None"/>
    <x v="33"/>
    <x v="375"/>
    <s v="TRC"/>
    <n v="0"/>
    <n v="0"/>
    <n v="0"/>
  </r>
  <r>
    <s v="None"/>
    <x v="33"/>
    <x v="274"/>
    <s v="TRC"/>
    <n v="0"/>
    <n v="0"/>
    <n v="0"/>
  </r>
  <r>
    <s v="None"/>
    <x v="33"/>
    <x v="376"/>
    <s v="TRC"/>
    <n v="0"/>
    <n v="0"/>
    <n v="0"/>
  </r>
  <r>
    <s v="None"/>
    <x v="33"/>
    <x v="275"/>
    <s v="TRC"/>
    <n v="0"/>
    <n v="0"/>
    <n v="0"/>
  </r>
  <r>
    <s v="None"/>
    <x v="33"/>
    <x v="377"/>
    <s v="TRC"/>
    <n v="0"/>
    <n v="0"/>
    <n v="0"/>
  </r>
  <r>
    <s v="None"/>
    <x v="33"/>
    <x v="276"/>
    <s v="TRC"/>
    <n v="0"/>
    <n v="0"/>
    <n v="0"/>
  </r>
  <r>
    <s v="None"/>
    <x v="33"/>
    <x v="277"/>
    <s v="TRC"/>
    <n v="0"/>
    <n v="0"/>
    <n v="0"/>
  </r>
  <r>
    <s v="None"/>
    <x v="33"/>
    <x v="278"/>
    <s v="TRC"/>
    <n v="0"/>
    <n v="0"/>
    <n v="0"/>
  </r>
  <r>
    <s v="None"/>
    <x v="33"/>
    <x v="279"/>
    <s v="TRC"/>
    <n v="0"/>
    <n v="0"/>
    <n v="0"/>
  </r>
  <r>
    <s v="None"/>
    <x v="33"/>
    <x v="280"/>
    <s v="TRC"/>
    <n v="0"/>
    <n v="0"/>
    <n v="0"/>
  </r>
  <r>
    <s v="None"/>
    <x v="33"/>
    <x v="281"/>
    <s v="TRC"/>
    <n v="0"/>
    <n v="0"/>
    <n v="0"/>
  </r>
  <r>
    <s v="None"/>
    <x v="33"/>
    <x v="282"/>
    <s v="TRC"/>
    <n v="0"/>
    <n v="0"/>
    <n v="0"/>
  </r>
  <r>
    <s v="None"/>
    <x v="33"/>
    <x v="283"/>
    <s v="TRC"/>
    <n v="0"/>
    <n v="0"/>
    <n v="0"/>
  </r>
  <r>
    <s v="None"/>
    <x v="33"/>
    <x v="378"/>
    <s v="TRC"/>
    <n v="0"/>
    <n v="0"/>
    <n v="0"/>
  </r>
  <r>
    <s v="None"/>
    <x v="33"/>
    <x v="379"/>
    <s v="TRC"/>
    <n v="0"/>
    <n v="0"/>
    <n v="0"/>
  </r>
  <r>
    <s v="None"/>
    <x v="33"/>
    <x v="285"/>
    <s v="TRC"/>
    <n v="0"/>
    <n v="0"/>
    <n v="0"/>
  </r>
  <r>
    <s v="None"/>
    <x v="33"/>
    <x v="380"/>
    <s v="TRC"/>
    <n v="0"/>
    <n v="0"/>
    <n v="0"/>
  </r>
  <r>
    <s v="None"/>
    <x v="33"/>
    <x v="284"/>
    <s v="TRC"/>
    <n v="0"/>
    <n v="0"/>
    <n v="0"/>
  </r>
  <r>
    <s v="None"/>
    <x v="33"/>
    <x v="381"/>
    <s v="TRC"/>
    <n v="0"/>
    <n v="0"/>
    <n v="0"/>
  </r>
  <r>
    <s v="None"/>
    <x v="33"/>
    <x v="287"/>
    <s v="TRC"/>
    <n v="0"/>
    <n v="0"/>
    <n v="0"/>
  </r>
  <r>
    <s v="None"/>
    <x v="33"/>
    <x v="288"/>
    <s v="TRC"/>
    <n v="0"/>
    <n v="0"/>
    <n v="0"/>
  </r>
  <r>
    <s v="None"/>
    <x v="33"/>
    <x v="289"/>
    <s v="TRC"/>
    <n v="0"/>
    <n v="0"/>
    <n v="0"/>
  </r>
  <r>
    <s v="None"/>
    <x v="33"/>
    <x v="286"/>
    <s v="TRC"/>
    <n v="0"/>
    <n v="0"/>
    <n v="0"/>
  </r>
  <r>
    <s v="None"/>
    <x v="33"/>
    <x v="290"/>
    <s v="TRC"/>
    <n v="0"/>
    <n v="0"/>
    <n v="0"/>
  </r>
  <r>
    <s v="None"/>
    <x v="33"/>
    <x v="291"/>
    <s v="TRC"/>
    <n v="0"/>
    <n v="0"/>
    <n v="0"/>
  </r>
  <r>
    <s v="None"/>
    <x v="33"/>
    <x v="292"/>
    <s v="TRC"/>
    <n v="0"/>
    <n v="0"/>
    <n v="0"/>
  </r>
  <r>
    <s v="None"/>
    <x v="33"/>
    <x v="293"/>
    <s v="TRC"/>
    <n v="0"/>
    <n v="0"/>
    <n v="0"/>
  </r>
  <r>
    <s v="None"/>
    <x v="33"/>
    <x v="382"/>
    <s v="TRC"/>
    <n v="0"/>
    <n v="0"/>
    <n v="0"/>
  </r>
  <r>
    <s v="None"/>
    <x v="33"/>
    <x v="294"/>
    <s v="TRC"/>
    <n v="0"/>
    <n v="0"/>
    <n v="0"/>
  </r>
  <r>
    <s v="None"/>
    <x v="34"/>
    <x v="0"/>
    <s v="TRC"/>
    <n v="0"/>
    <n v="0"/>
    <n v="0"/>
  </r>
  <r>
    <s v="None"/>
    <x v="34"/>
    <x v="383"/>
    <s v="TRC"/>
    <n v="0"/>
    <n v="0"/>
    <n v="0"/>
  </r>
  <r>
    <s v="None"/>
    <x v="34"/>
    <x v="1"/>
    <s v="TRC"/>
    <n v="0"/>
    <n v="0"/>
    <n v="0"/>
  </r>
  <r>
    <s v="None"/>
    <x v="34"/>
    <x v="2"/>
    <s v="TRC"/>
    <n v="0"/>
    <n v="0"/>
    <n v="0"/>
  </r>
  <r>
    <s v="None"/>
    <x v="34"/>
    <x v="3"/>
    <s v="TRC"/>
    <n v="0"/>
    <n v="0"/>
    <n v="0"/>
  </r>
  <r>
    <s v="None"/>
    <x v="34"/>
    <x v="4"/>
    <s v="TRC"/>
    <n v="0"/>
    <n v="0"/>
    <n v="0"/>
  </r>
  <r>
    <s v="None"/>
    <x v="34"/>
    <x v="5"/>
    <s v="TRC"/>
    <n v="0"/>
    <n v="0"/>
    <n v="0"/>
  </r>
  <r>
    <s v="None"/>
    <x v="34"/>
    <x v="6"/>
    <s v="TRC"/>
    <n v="0"/>
    <n v="0"/>
    <n v="0"/>
  </r>
  <r>
    <s v="None"/>
    <x v="34"/>
    <x v="7"/>
    <s v="TRC"/>
    <n v="0"/>
    <n v="0"/>
    <n v="0"/>
  </r>
  <r>
    <s v="None"/>
    <x v="34"/>
    <x v="8"/>
    <s v="TRC"/>
    <n v="0"/>
    <n v="0"/>
    <n v="0"/>
  </r>
  <r>
    <s v="None"/>
    <x v="34"/>
    <x v="9"/>
    <s v="TRC"/>
    <n v="0"/>
    <n v="0"/>
    <n v="0"/>
  </r>
  <r>
    <s v="None"/>
    <x v="34"/>
    <x v="10"/>
    <s v="TRC"/>
    <n v="0"/>
    <n v="0"/>
    <n v="0"/>
  </r>
  <r>
    <s v="None"/>
    <x v="34"/>
    <x v="11"/>
    <s v="TRC"/>
    <n v="0"/>
    <n v="0"/>
    <n v="0"/>
  </r>
  <r>
    <s v="None"/>
    <x v="34"/>
    <x v="12"/>
    <s v="TRC"/>
    <n v="0"/>
    <n v="0"/>
    <n v="0"/>
  </r>
  <r>
    <s v="None"/>
    <x v="34"/>
    <x v="13"/>
    <s v="TRC"/>
    <n v="0"/>
    <n v="0"/>
    <n v="0"/>
  </r>
  <r>
    <s v="None"/>
    <x v="34"/>
    <x v="14"/>
    <s v="TRC"/>
    <n v="0"/>
    <n v="0"/>
    <n v="0"/>
  </r>
  <r>
    <s v="None"/>
    <x v="34"/>
    <x v="15"/>
    <s v="TRC"/>
    <n v="0"/>
    <n v="0"/>
    <n v="0"/>
  </r>
  <r>
    <s v="None"/>
    <x v="34"/>
    <x v="16"/>
    <s v="TRC"/>
    <n v="0"/>
    <n v="0"/>
    <n v="0"/>
  </r>
  <r>
    <s v="None"/>
    <x v="34"/>
    <x v="17"/>
    <s v="TRC"/>
    <n v="0"/>
    <n v="0"/>
    <n v="0"/>
  </r>
  <r>
    <s v="None"/>
    <x v="34"/>
    <x v="18"/>
    <s v="TRC"/>
    <n v="0"/>
    <n v="0"/>
    <n v="0"/>
  </r>
  <r>
    <s v="None"/>
    <x v="34"/>
    <x v="19"/>
    <s v="TRC"/>
    <n v="0"/>
    <n v="0"/>
    <n v="0"/>
  </r>
  <r>
    <s v="None"/>
    <x v="34"/>
    <x v="20"/>
    <s v="TRC"/>
    <n v="0"/>
    <n v="0"/>
    <n v="0"/>
  </r>
  <r>
    <s v="None"/>
    <x v="34"/>
    <x v="21"/>
    <s v="TRC"/>
    <n v="0"/>
    <n v="0"/>
    <n v="0"/>
  </r>
  <r>
    <s v="None"/>
    <x v="34"/>
    <x v="22"/>
    <s v="TRC"/>
    <n v="0"/>
    <n v="0"/>
    <n v="0"/>
  </r>
  <r>
    <s v="None"/>
    <x v="34"/>
    <x v="23"/>
    <s v="TRC"/>
    <n v="0"/>
    <n v="0"/>
    <n v="0"/>
  </r>
  <r>
    <s v="None"/>
    <x v="34"/>
    <x v="24"/>
    <s v="TRC"/>
    <n v="0"/>
    <n v="0"/>
    <n v="0"/>
  </r>
  <r>
    <s v="None"/>
    <x v="34"/>
    <x v="25"/>
    <s v="TRC"/>
    <n v="0"/>
    <n v="0"/>
    <n v="0"/>
  </r>
  <r>
    <s v="None"/>
    <x v="34"/>
    <x v="26"/>
    <s v="TRC"/>
    <n v="0"/>
    <n v="0"/>
    <n v="0"/>
  </r>
  <r>
    <s v="None"/>
    <x v="34"/>
    <x v="27"/>
    <s v="TRC"/>
    <n v="0"/>
    <n v="0"/>
    <n v="0"/>
  </r>
  <r>
    <s v="None"/>
    <x v="34"/>
    <x v="384"/>
    <s v="TRC"/>
    <n v="0"/>
    <n v="0"/>
    <n v="0"/>
  </r>
  <r>
    <s v="None"/>
    <x v="34"/>
    <x v="29"/>
    <s v="TRC"/>
    <n v="0"/>
    <n v="0"/>
    <n v="0"/>
  </r>
  <r>
    <s v="None"/>
    <x v="34"/>
    <x v="385"/>
    <s v="TRC"/>
    <n v="1131359.2707574454"/>
    <n v="2235555.0536215547"/>
    <n v="3353332.5804323326"/>
  </r>
  <r>
    <s v="None"/>
    <x v="34"/>
    <x v="386"/>
    <s v="TRC"/>
    <n v="0"/>
    <n v="0"/>
    <n v="0"/>
  </r>
  <r>
    <s v="None"/>
    <x v="34"/>
    <x v="28"/>
    <s v="TRC"/>
    <n v="0"/>
    <n v="0"/>
    <n v="0"/>
  </r>
  <r>
    <s v="None"/>
    <x v="34"/>
    <x v="30"/>
    <s v="TRC"/>
    <n v="0"/>
    <n v="0"/>
    <n v="0"/>
  </r>
  <r>
    <s v="None"/>
    <x v="34"/>
    <x v="31"/>
    <s v="TRC"/>
    <n v="0"/>
    <n v="0"/>
    <n v="0"/>
  </r>
  <r>
    <s v="None"/>
    <x v="34"/>
    <x v="387"/>
    <s v="TRC"/>
    <n v="0"/>
    <n v="0"/>
    <n v="0"/>
  </r>
  <r>
    <s v="None"/>
    <x v="34"/>
    <x v="32"/>
    <s v="TRC"/>
    <n v="0"/>
    <n v="0"/>
    <n v="0"/>
  </r>
  <r>
    <s v="None"/>
    <x v="34"/>
    <x v="388"/>
    <s v="TRC"/>
    <n v="0"/>
    <n v="0"/>
    <n v="0"/>
  </r>
  <r>
    <s v="None"/>
    <x v="34"/>
    <x v="33"/>
    <s v="TRC"/>
    <n v="0"/>
    <n v="0"/>
    <n v="0"/>
  </r>
  <r>
    <s v="None"/>
    <x v="34"/>
    <x v="389"/>
    <s v="TRC"/>
    <n v="0"/>
    <n v="0"/>
    <n v="0"/>
  </r>
  <r>
    <s v="None"/>
    <x v="34"/>
    <x v="34"/>
    <s v="TRC"/>
    <n v="0"/>
    <n v="0"/>
    <n v="0"/>
  </r>
  <r>
    <s v="None"/>
    <x v="34"/>
    <x v="390"/>
    <s v="TRC"/>
    <n v="0"/>
    <n v="0"/>
    <n v="0"/>
  </r>
  <r>
    <s v="None"/>
    <x v="34"/>
    <x v="36"/>
    <s v="TRC"/>
    <n v="0"/>
    <n v="0"/>
    <n v="0"/>
  </r>
  <r>
    <s v="None"/>
    <x v="34"/>
    <x v="37"/>
    <s v="TRC"/>
    <n v="0"/>
    <n v="0"/>
    <n v="0"/>
  </r>
  <r>
    <s v="None"/>
    <x v="34"/>
    <x v="38"/>
    <s v="TRC"/>
    <n v="0"/>
    <n v="0"/>
    <n v="0"/>
  </r>
  <r>
    <s v="None"/>
    <x v="34"/>
    <x v="39"/>
    <s v="TRC"/>
    <n v="0"/>
    <n v="0"/>
    <n v="0"/>
  </r>
  <r>
    <s v="None"/>
    <x v="34"/>
    <x v="35"/>
    <s v="TRC"/>
    <n v="0"/>
    <n v="0"/>
    <n v="0"/>
  </r>
  <r>
    <s v="None"/>
    <x v="34"/>
    <x v="40"/>
    <s v="TRC"/>
    <n v="0"/>
    <n v="0"/>
    <n v="0"/>
  </r>
  <r>
    <s v="None"/>
    <x v="34"/>
    <x v="41"/>
    <s v="TRC"/>
    <n v="0"/>
    <n v="0"/>
    <n v="0"/>
  </r>
  <r>
    <s v="None"/>
    <x v="34"/>
    <x v="42"/>
    <s v="TRC"/>
    <n v="0"/>
    <n v="0"/>
    <n v="0"/>
  </r>
  <r>
    <s v="None"/>
    <x v="34"/>
    <x v="391"/>
    <s v="TRC"/>
    <n v="0"/>
    <n v="0"/>
    <n v="0"/>
  </r>
  <r>
    <s v="None"/>
    <x v="34"/>
    <x v="392"/>
    <s v="TRC"/>
    <n v="0"/>
    <n v="0"/>
    <n v="0"/>
  </r>
  <r>
    <s v="None"/>
    <x v="34"/>
    <x v="393"/>
    <s v="TRC"/>
    <n v="0"/>
    <n v="0"/>
    <n v="0"/>
  </r>
  <r>
    <s v="None"/>
    <x v="34"/>
    <x v="43"/>
    <s v="TRC"/>
    <n v="0"/>
    <n v="0"/>
    <n v="0"/>
  </r>
  <r>
    <s v="None"/>
    <x v="34"/>
    <x v="44"/>
    <s v="TRC"/>
    <n v="0"/>
    <n v="0"/>
    <n v="0"/>
  </r>
  <r>
    <s v="None"/>
    <x v="34"/>
    <x v="394"/>
    <s v="TRC"/>
    <n v="0"/>
    <n v="0"/>
    <n v="0"/>
  </r>
  <r>
    <s v="None"/>
    <x v="34"/>
    <x v="395"/>
    <s v="TRC"/>
    <n v="0"/>
    <n v="0"/>
    <n v="0"/>
  </r>
  <r>
    <s v="None"/>
    <x v="34"/>
    <x v="45"/>
    <s v="TRC"/>
    <n v="0"/>
    <n v="0"/>
    <n v="0"/>
  </r>
  <r>
    <s v="None"/>
    <x v="34"/>
    <x v="396"/>
    <s v="TRC"/>
    <n v="0"/>
    <n v="0"/>
    <n v="0"/>
  </r>
  <r>
    <s v="None"/>
    <x v="34"/>
    <x v="46"/>
    <s v="TRC"/>
    <n v="0"/>
    <n v="0"/>
    <n v="0"/>
  </r>
  <r>
    <s v="None"/>
    <x v="34"/>
    <x v="397"/>
    <s v="TRC"/>
    <n v="0"/>
    <n v="0"/>
    <n v="0"/>
  </r>
  <r>
    <s v="None"/>
    <x v="34"/>
    <x v="47"/>
    <s v="TRC"/>
    <n v="0"/>
    <n v="0"/>
    <n v="0"/>
  </r>
  <r>
    <s v="None"/>
    <x v="34"/>
    <x v="398"/>
    <s v="TRC"/>
    <n v="0"/>
    <n v="0"/>
    <n v="0"/>
  </r>
  <r>
    <s v="None"/>
    <x v="34"/>
    <x v="48"/>
    <s v="TRC"/>
    <n v="0"/>
    <n v="0"/>
    <n v="0"/>
  </r>
  <r>
    <s v="None"/>
    <x v="34"/>
    <x v="399"/>
    <s v="TRC"/>
    <n v="0"/>
    <n v="0"/>
    <n v="0"/>
  </r>
  <r>
    <s v="None"/>
    <x v="34"/>
    <x v="50"/>
    <s v="TRC"/>
    <n v="0"/>
    <n v="0"/>
    <n v="0"/>
  </r>
  <r>
    <s v="None"/>
    <x v="34"/>
    <x v="51"/>
    <s v="TRC"/>
    <n v="0"/>
    <n v="0"/>
    <n v="0"/>
  </r>
  <r>
    <s v="None"/>
    <x v="34"/>
    <x v="52"/>
    <s v="TRC"/>
    <n v="0"/>
    <n v="0"/>
    <n v="0"/>
  </r>
  <r>
    <s v="None"/>
    <x v="34"/>
    <x v="53"/>
    <s v="TRC"/>
    <n v="0"/>
    <n v="0"/>
    <n v="0"/>
  </r>
  <r>
    <s v="None"/>
    <x v="34"/>
    <x v="400"/>
    <s v="TRC"/>
    <n v="0"/>
    <n v="0"/>
    <n v="0"/>
  </r>
  <r>
    <s v="None"/>
    <x v="34"/>
    <x v="401"/>
    <s v="TRC"/>
    <n v="0"/>
    <n v="0"/>
    <n v="0"/>
  </r>
  <r>
    <s v="None"/>
    <x v="34"/>
    <x v="54"/>
    <s v="TRC"/>
    <n v="0"/>
    <n v="0"/>
    <n v="0"/>
  </r>
  <r>
    <s v="None"/>
    <x v="34"/>
    <x v="55"/>
    <s v="TRC"/>
    <n v="0"/>
    <n v="0"/>
    <n v="0"/>
  </r>
  <r>
    <s v="None"/>
    <x v="34"/>
    <x v="402"/>
    <s v="TRC"/>
    <n v="0"/>
    <n v="0"/>
    <n v="0"/>
  </r>
  <r>
    <s v="None"/>
    <x v="34"/>
    <x v="56"/>
    <s v="TRC"/>
    <n v="0"/>
    <n v="0"/>
    <n v="0"/>
  </r>
  <r>
    <s v="None"/>
    <x v="34"/>
    <x v="403"/>
    <s v="TRC"/>
    <n v="0"/>
    <n v="0"/>
    <n v="0"/>
  </r>
  <r>
    <s v="None"/>
    <x v="34"/>
    <x v="57"/>
    <s v="TRC"/>
    <n v="0"/>
    <n v="0"/>
    <n v="0"/>
  </r>
  <r>
    <s v="None"/>
    <x v="34"/>
    <x v="58"/>
    <s v="TRC"/>
    <n v="0"/>
    <n v="0"/>
    <n v="0"/>
  </r>
  <r>
    <s v="None"/>
    <x v="34"/>
    <x v="59"/>
    <s v="TRC"/>
    <n v="0"/>
    <n v="0"/>
    <n v="0"/>
  </r>
  <r>
    <s v="None"/>
    <x v="34"/>
    <x v="60"/>
    <s v="TRC"/>
    <n v="0"/>
    <n v="0"/>
    <n v="0"/>
  </r>
  <r>
    <s v="None"/>
    <x v="34"/>
    <x v="61"/>
    <s v="TRC"/>
    <n v="0"/>
    <n v="0"/>
    <n v="0"/>
  </r>
  <r>
    <s v="None"/>
    <x v="34"/>
    <x v="62"/>
    <s v="TRC"/>
    <n v="0"/>
    <n v="0"/>
    <n v="0"/>
  </r>
  <r>
    <s v="None"/>
    <x v="34"/>
    <x v="63"/>
    <s v="TRC"/>
    <n v="0"/>
    <n v="0"/>
    <n v="0"/>
  </r>
  <r>
    <s v="None"/>
    <x v="34"/>
    <x v="404"/>
    <s v="TRC"/>
    <n v="0"/>
    <n v="0"/>
    <n v="0"/>
  </r>
  <r>
    <s v="None"/>
    <x v="34"/>
    <x v="64"/>
    <s v="TRC"/>
    <n v="0"/>
    <n v="0"/>
    <n v="0"/>
  </r>
  <r>
    <s v="None"/>
    <x v="34"/>
    <x v="65"/>
    <s v="TRC"/>
    <n v="0"/>
    <n v="0"/>
    <n v="0"/>
  </r>
  <r>
    <s v="None"/>
    <x v="34"/>
    <x v="405"/>
    <s v="TRC"/>
    <n v="0"/>
    <n v="0"/>
    <n v="0"/>
  </r>
  <r>
    <s v="None"/>
    <x v="34"/>
    <x v="406"/>
    <s v="TRC"/>
    <n v="0"/>
    <n v="0"/>
    <n v="0"/>
  </r>
  <r>
    <s v="None"/>
    <x v="34"/>
    <x v="407"/>
    <s v="TRC"/>
    <n v="0"/>
    <n v="0"/>
    <n v="0"/>
  </r>
  <r>
    <s v="None"/>
    <x v="34"/>
    <x v="66"/>
    <s v="TRC"/>
    <n v="0"/>
    <n v="0"/>
    <n v="0"/>
  </r>
  <r>
    <s v="None"/>
    <x v="34"/>
    <x v="67"/>
    <s v="TRC"/>
    <n v="0"/>
    <n v="0"/>
    <n v="0"/>
  </r>
  <r>
    <s v="None"/>
    <x v="34"/>
    <x v="68"/>
    <s v="TRC"/>
    <n v="0"/>
    <n v="0"/>
    <n v="0"/>
  </r>
  <r>
    <s v="None"/>
    <x v="34"/>
    <x v="69"/>
    <s v="TRC"/>
    <n v="0"/>
    <n v="0"/>
    <n v="0"/>
  </r>
  <r>
    <s v="None"/>
    <x v="34"/>
    <x v="408"/>
    <s v="TRC"/>
    <n v="0"/>
    <n v="0"/>
    <n v="0"/>
  </r>
  <r>
    <s v="None"/>
    <x v="34"/>
    <x v="70"/>
    <s v="TRC"/>
    <n v="0"/>
    <n v="0"/>
    <n v="0"/>
  </r>
  <r>
    <s v="None"/>
    <x v="34"/>
    <x v="409"/>
    <s v="TRC"/>
    <n v="0"/>
    <n v="0"/>
    <n v="0"/>
  </r>
  <r>
    <s v="None"/>
    <x v="34"/>
    <x v="71"/>
    <s v="TRC"/>
    <n v="0"/>
    <n v="0"/>
    <n v="0"/>
  </r>
  <r>
    <s v="None"/>
    <x v="34"/>
    <x v="410"/>
    <s v="TRC"/>
    <n v="0"/>
    <n v="0"/>
    <n v="0"/>
  </r>
  <r>
    <s v="None"/>
    <x v="34"/>
    <x v="72"/>
    <s v="TRC"/>
    <n v="0"/>
    <n v="0"/>
    <n v="0"/>
  </r>
  <r>
    <s v="None"/>
    <x v="34"/>
    <x v="411"/>
    <s v="TRC"/>
    <n v="0"/>
    <n v="0"/>
    <n v="0"/>
  </r>
  <r>
    <s v="None"/>
    <x v="34"/>
    <x v="73"/>
    <s v="TRC"/>
    <n v="0"/>
    <n v="0"/>
    <n v="0"/>
  </r>
  <r>
    <s v="None"/>
    <x v="34"/>
    <x v="412"/>
    <s v="TRC"/>
    <n v="0"/>
    <n v="0"/>
    <n v="0"/>
  </r>
  <r>
    <s v="None"/>
    <x v="34"/>
    <x v="413"/>
    <s v="TRC"/>
    <n v="0"/>
    <n v="0"/>
    <n v="0"/>
  </r>
  <r>
    <s v="None"/>
    <x v="34"/>
    <x v="414"/>
    <s v="TRC"/>
    <n v="0"/>
    <n v="0"/>
    <n v="0"/>
  </r>
  <r>
    <s v="None"/>
    <x v="34"/>
    <x v="74"/>
    <s v="TRC"/>
    <n v="0"/>
    <n v="0"/>
    <n v="0"/>
  </r>
  <r>
    <s v="None"/>
    <x v="34"/>
    <x v="415"/>
    <s v="TRC"/>
    <n v="0"/>
    <n v="0"/>
    <n v="0"/>
  </r>
  <r>
    <s v="None"/>
    <x v="34"/>
    <x v="75"/>
    <s v="TRC"/>
    <n v="0"/>
    <n v="0"/>
    <n v="0"/>
  </r>
  <r>
    <s v="None"/>
    <x v="34"/>
    <x v="416"/>
    <s v="TRC"/>
    <n v="0"/>
    <n v="0"/>
    <n v="0"/>
  </r>
  <r>
    <s v="None"/>
    <x v="34"/>
    <x v="76"/>
    <s v="TRC"/>
    <n v="0"/>
    <n v="0"/>
    <n v="0"/>
  </r>
  <r>
    <s v="None"/>
    <x v="34"/>
    <x v="417"/>
    <s v="TRC"/>
    <n v="0"/>
    <n v="0"/>
    <n v="0"/>
  </r>
  <r>
    <s v="None"/>
    <x v="34"/>
    <x v="77"/>
    <s v="TRC"/>
    <n v="0"/>
    <n v="0"/>
    <n v="0"/>
  </r>
  <r>
    <s v="None"/>
    <x v="34"/>
    <x v="418"/>
    <s v="TRC"/>
    <n v="0"/>
    <n v="0"/>
    <n v="0"/>
  </r>
  <r>
    <s v="None"/>
    <x v="34"/>
    <x v="78"/>
    <s v="TRC"/>
    <n v="0"/>
    <n v="0"/>
    <n v="0"/>
  </r>
  <r>
    <s v="None"/>
    <x v="34"/>
    <x v="79"/>
    <s v="TRC"/>
    <n v="0"/>
    <n v="0"/>
    <n v="0"/>
  </r>
  <r>
    <s v="None"/>
    <x v="34"/>
    <x v="80"/>
    <s v="TRC"/>
    <n v="0"/>
    <n v="0"/>
    <n v="0"/>
  </r>
  <r>
    <s v="None"/>
    <x v="34"/>
    <x v="419"/>
    <s v="TRC"/>
    <n v="0"/>
    <n v="0"/>
    <n v="0"/>
  </r>
  <r>
    <s v="None"/>
    <x v="34"/>
    <x v="81"/>
    <s v="TRC"/>
    <n v="0"/>
    <n v="0"/>
    <n v="0"/>
  </r>
  <r>
    <s v="None"/>
    <x v="34"/>
    <x v="295"/>
    <s v="TRC"/>
    <n v="0"/>
    <n v="0"/>
    <n v="0"/>
  </r>
  <r>
    <s v="None"/>
    <x v="34"/>
    <x v="82"/>
    <s v="TRC"/>
    <n v="0"/>
    <n v="0"/>
    <n v="0"/>
  </r>
  <r>
    <s v="None"/>
    <x v="34"/>
    <x v="296"/>
    <s v="TRC"/>
    <n v="0"/>
    <n v="0"/>
    <n v="0"/>
  </r>
  <r>
    <s v="None"/>
    <x v="34"/>
    <x v="297"/>
    <s v="TRC"/>
    <n v="0"/>
    <n v="0"/>
    <n v="0"/>
  </r>
  <r>
    <s v="None"/>
    <x v="34"/>
    <x v="298"/>
    <s v="TRC"/>
    <n v="0"/>
    <n v="0"/>
    <n v="0"/>
  </r>
  <r>
    <s v="None"/>
    <x v="34"/>
    <x v="83"/>
    <s v="TRC"/>
    <n v="0"/>
    <n v="0"/>
    <n v="0"/>
  </r>
  <r>
    <s v="None"/>
    <x v="34"/>
    <x v="299"/>
    <s v="TRC"/>
    <n v="0"/>
    <n v="0"/>
    <n v="0"/>
  </r>
  <r>
    <s v="None"/>
    <x v="34"/>
    <x v="84"/>
    <s v="TRC"/>
    <n v="0"/>
    <n v="0"/>
    <n v="0"/>
  </r>
  <r>
    <s v="None"/>
    <x v="34"/>
    <x v="85"/>
    <s v="TRC"/>
    <n v="0"/>
    <n v="0"/>
    <n v="0"/>
  </r>
  <r>
    <s v="None"/>
    <x v="34"/>
    <x v="86"/>
    <s v="TRC"/>
    <n v="0"/>
    <n v="0"/>
    <n v="0"/>
  </r>
  <r>
    <s v="None"/>
    <x v="34"/>
    <x v="87"/>
    <s v="TRC"/>
    <n v="0"/>
    <n v="0"/>
    <n v="0"/>
  </r>
  <r>
    <s v="None"/>
    <x v="34"/>
    <x v="88"/>
    <s v="TRC"/>
    <n v="0"/>
    <n v="0"/>
    <n v="0"/>
  </r>
  <r>
    <s v="None"/>
    <x v="34"/>
    <x v="89"/>
    <s v="TRC"/>
    <n v="0"/>
    <n v="0"/>
    <n v="0"/>
  </r>
  <r>
    <s v="None"/>
    <x v="34"/>
    <x v="90"/>
    <s v="TRC"/>
    <n v="0"/>
    <n v="0"/>
    <n v="0"/>
  </r>
  <r>
    <s v="None"/>
    <x v="34"/>
    <x v="91"/>
    <s v="TRC"/>
    <n v="0"/>
    <n v="0"/>
    <n v="0"/>
  </r>
  <r>
    <s v="None"/>
    <x v="34"/>
    <x v="92"/>
    <s v="TRC"/>
    <n v="0"/>
    <n v="0"/>
    <n v="0"/>
  </r>
  <r>
    <s v="None"/>
    <x v="34"/>
    <x v="93"/>
    <s v="TRC"/>
    <n v="0"/>
    <n v="0"/>
    <n v="0"/>
  </r>
  <r>
    <s v="None"/>
    <x v="34"/>
    <x v="94"/>
    <s v="TRC"/>
    <n v="0"/>
    <n v="0"/>
    <n v="0"/>
  </r>
  <r>
    <s v="None"/>
    <x v="34"/>
    <x v="95"/>
    <s v="TRC"/>
    <n v="0"/>
    <n v="0"/>
    <n v="0"/>
  </r>
  <r>
    <s v="None"/>
    <x v="34"/>
    <x v="96"/>
    <s v="TRC"/>
    <n v="0"/>
    <n v="0"/>
    <n v="0"/>
  </r>
  <r>
    <s v="None"/>
    <x v="34"/>
    <x v="300"/>
    <s v="TRC"/>
    <n v="0"/>
    <n v="0"/>
    <n v="0"/>
  </r>
  <r>
    <s v="None"/>
    <x v="34"/>
    <x v="97"/>
    <s v="TRC"/>
    <n v="0"/>
    <n v="0"/>
    <n v="0"/>
  </r>
  <r>
    <s v="None"/>
    <x v="34"/>
    <x v="301"/>
    <s v="TRC"/>
    <n v="0"/>
    <n v="0"/>
    <n v="0"/>
  </r>
  <r>
    <s v="None"/>
    <x v="34"/>
    <x v="302"/>
    <s v="TRC"/>
    <n v="0"/>
    <n v="0"/>
    <n v="0"/>
  </r>
  <r>
    <s v="None"/>
    <x v="34"/>
    <x v="303"/>
    <s v="TRC"/>
    <n v="0"/>
    <n v="0"/>
    <n v="0"/>
  </r>
  <r>
    <s v="None"/>
    <x v="34"/>
    <x v="304"/>
    <s v="TRC"/>
    <n v="0"/>
    <n v="0"/>
    <n v="0"/>
  </r>
  <r>
    <s v="None"/>
    <x v="34"/>
    <x v="305"/>
    <s v="TRC"/>
    <n v="0"/>
    <n v="0"/>
    <n v="0"/>
  </r>
  <r>
    <s v="None"/>
    <x v="34"/>
    <x v="306"/>
    <s v="TRC"/>
    <n v="0"/>
    <n v="0"/>
    <n v="0"/>
  </r>
  <r>
    <s v="None"/>
    <x v="34"/>
    <x v="100"/>
    <s v="TRC"/>
    <n v="0"/>
    <n v="0"/>
    <n v="0"/>
  </r>
  <r>
    <s v="None"/>
    <x v="34"/>
    <x v="101"/>
    <s v="TRC"/>
    <n v="0"/>
    <n v="0"/>
    <n v="0"/>
  </r>
  <r>
    <s v="None"/>
    <x v="34"/>
    <x v="102"/>
    <s v="TRC"/>
    <n v="0"/>
    <n v="0"/>
    <n v="0"/>
  </r>
  <r>
    <s v="None"/>
    <x v="34"/>
    <x v="103"/>
    <s v="TRC"/>
    <n v="0"/>
    <n v="0"/>
    <n v="0"/>
  </r>
  <r>
    <s v="None"/>
    <x v="34"/>
    <x v="104"/>
    <s v="TRC"/>
    <n v="0"/>
    <n v="0"/>
    <n v="0"/>
  </r>
  <r>
    <s v="None"/>
    <x v="34"/>
    <x v="105"/>
    <s v="TRC"/>
    <n v="0"/>
    <n v="0"/>
    <n v="0"/>
  </r>
  <r>
    <s v="None"/>
    <x v="34"/>
    <x v="307"/>
    <s v="TRC"/>
    <n v="0"/>
    <n v="0"/>
    <n v="0"/>
  </r>
  <r>
    <s v="None"/>
    <x v="34"/>
    <x v="106"/>
    <s v="TRC"/>
    <n v="0"/>
    <n v="0"/>
    <n v="0"/>
  </r>
  <r>
    <s v="None"/>
    <x v="34"/>
    <x v="107"/>
    <s v="TRC"/>
    <n v="0"/>
    <n v="0"/>
    <n v="0"/>
  </r>
  <r>
    <s v="None"/>
    <x v="34"/>
    <x v="108"/>
    <s v="TRC"/>
    <n v="0"/>
    <n v="0"/>
    <n v="0"/>
  </r>
  <r>
    <s v="None"/>
    <x v="34"/>
    <x v="109"/>
    <s v="TRC"/>
    <n v="0"/>
    <n v="0"/>
    <n v="0"/>
  </r>
  <r>
    <s v="None"/>
    <x v="34"/>
    <x v="110"/>
    <s v="TRC"/>
    <n v="0"/>
    <n v="0"/>
    <n v="0"/>
  </r>
  <r>
    <s v="None"/>
    <x v="34"/>
    <x v="111"/>
    <s v="TRC"/>
    <n v="0"/>
    <n v="0"/>
    <n v="0"/>
  </r>
  <r>
    <s v="None"/>
    <x v="34"/>
    <x v="112"/>
    <s v="TRC"/>
    <n v="0"/>
    <n v="0"/>
    <n v="0"/>
  </r>
  <r>
    <s v="None"/>
    <x v="34"/>
    <x v="113"/>
    <s v="TRC"/>
    <n v="0"/>
    <n v="0"/>
    <n v="0"/>
  </r>
  <r>
    <s v="None"/>
    <x v="34"/>
    <x v="114"/>
    <s v="TRC"/>
    <n v="0"/>
    <n v="0"/>
    <n v="0"/>
  </r>
  <r>
    <s v="None"/>
    <x v="34"/>
    <x v="115"/>
    <s v="TRC"/>
    <n v="0"/>
    <n v="0"/>
    <n v="0"/>
  </r>
  <r>
    <s v="None"/>
    <x v="34"/>
    <x v="116"/>
    <s v="TRC"/>
    <n v="0"/>
    <n v="0"/>
    <n v="0"/>
  </r>
  <r>
    <s v="None"/>
    <x v="34"/>
    <x v="308"/>
    <s v="TRC"/>
    <n v="0"/>
    <n v="0"/>
    <n v="0"/>
  </r>
  <r>
    <s v="None"/>
    <x v="34"/>
    <x v="117"/>
    <s v="TRC"/>
    <n v="0"/>
    <n v="0"/>
    <n v="0"/>
  </r>
  <r>
    <s v="None"/>
    <x v="34"/>
    <x v="309"/>
    <s v="TRC"/>
    <n v="0"/>
    <n v="0"/>
    <n v="0"/>
  </r>
  <r>
    <s v="None"/>
    <x v="34"/>
    <x v="310"/>
    <s v="TRC"/>
    <n v="0"/>
    <n v="0"/>
    <n v="0"/>
  </r>
  <r>
    <s v="None"/>
    <x v="34"/>
    <x v="118"/>
    <s v="TRC"/>
    <n v="0"/>
    <n v="0"/>
    <n v="0"/>
  </r>
  <r>
    <s v="None"/>
    <x v="34"/>
    <x v="311"/>
    <s v="TRC"/>
    <n v="0"/>
    <n v="0"/>
    <n v="0"/>
  </r>
  <r>
    <s v="None"/>
    <x v="34"/>
    <x v="119"/>
    <s v="TRC"/>
    <n v="0"/>
    <n v="0"/>
    <n v="0"/>
  </r>
  <r>
    <s v="None"/>
    <x v="34"/>
    <x v="312"/>
    <s v="TRC"/>
    <n v="0"/>
    <n v="0"/>
    <n v="0"/>
  </r>
  <r>
    <s v="None"/>
    <x v="34"/>
    <x v="120"/>
    <s v="TRC"/>
    <n v="0"/>
    <n v="0"/>
    <n v="0"/>
  </r>
  <r>
    <s v="None"/>
    <x v="34"/>
    <x v="313"/>
    <s v="TRC"/>
    <n v="0"/>
    <n v="0"/>
    <n v="0"/>
  </r>
  <r>
    <s v="None"/>
    <x v="34"/>
    <x v="121"/>
    <s v="TRC"/>
    <n v="0"/>
    <n v="0"/>
    <n v="0"/>
  </r>
  <r>
    <s v="None"/>
    <x v="34"/>
    <x v="122"/>
    <s v="TRC"/>
    <n v="0"/>
    <n v="0"/>
    <n v="0"/>
  </r>
  <r>
    <s v="None"/>
    <x v="34"/>
    <x v="123"/>
    <s v="TRC"/>
    <n v="0"/>
    <n v="0"/>
    <n v="0"/>
  </r>
  <r>
    <s v="None"/>
    <x v="34"/>
    <x v="124"/>
    <s v="TRC"/>
    <n v="0"/>
    <n v="0"/>
    <n v="0"/>
  </r>
  <r>
    <s v="None"/>
    <x v="34"/>
    <x v="125"/>
    <s v="TRC"/>
    <n v="0"/>
    <n v="0"/>
    <n v="0"/>
  </r>
  <r>
    <s v="None"/>
    <x v="34"/>
    <x v="126"/>
    <s v="TRC"/>
    <n v="0"/>
    <n v="0"/>
    <n v="0"/>
  </r>
  <r>
    <s v="None"/>
    <x v="34"/>
    <x v="127"/>
    <s v="TRC"/>
    <n v="0"/>
    <n v="0"/>
    <n v="0"/>
  </r>
  <r>
    <s v="None"/>
    <x v="34"/>
    <x v="314"/>
    <s v="TRC"/>
    <n v="0"/>
    <n v="0"/>
    <n v="0"/>
  </r>
  <r>
    <s v="None"/>
    <x v="34"/>
    <x v="128"/>
    <s v="TRC"/>
    <n v="0"/>
    <n v="0"/>
    <n v="0"/>
  </r>
  <r>
    <s v="None"/>
    <x v="34"/>
    <x v="129"/>
    <s v="TRC"/>
    <n v="0"/>
    <n v="0"/>
    <n v="0"/>
  </r>
  <r>
    <s v="None"/>
    <x v="34"/>
    <x v="315"/>
    <s v="TRC"/>
    <n v="0"/>
    <n v="0"/>
    <n v="0"/>
  </r>
  <r>
    <s v="None"/>
    <x v="34"/>
    <x v="130"/>
    <s v="TRC"/>
    <n v="0"/>
    <n v="0"/>
    <n v="0"/>
  </r>
  <r>
    <s v="None"/>
    <x v="34"/>
    <x v="316"/>
    <s v="TRC"/>
    <n v="0"/>
    <n v="0"/>
    <n v="0"/>
  </r>
  <r>
    <s v="None"/>
    <x v="34"/>
    <x v="317"/>
    <s v="TRC"/>
    <n v="0"/>
    <n v="0"/>
    <n v="0"/>
  </r>
  <r>
    <s v="None"/>
    <x v="34"/>
    <x v="131"/>
    <s v="TRC"/>
    <n v="0"/>
    <n v="0"/>
    <n v="0"/>
  </r>
  <r>
    <s v="None"/>
    <x v="34"/>
    <x v="132"/>
    <s v="TRC"/>
    <n v="0"/>
    <n v="0"/>
    <n v="0"/>
  </r>
  <r>
    <s v="None"/>
    <x v="34"/>
    <x v="133"/>
    <s v="TRC"/>
    <n v="0"/>
    <n v="0"/>
    <n v="0"/>
  </r>
  <r>
    <s v="None"/>
    <x v="34"/>
    <x v="134"/>
    <s v="TRC"/>
    <n v="0"/>
    <n v="0"/>
    <n v="0"/>
  </r>
  <r>
    <s v="None"/>
    <x v="34"/>
    <x v="135"/>
    <s v="TRC"/>
    <n v="0"/>
    <n v="0"/>
    <n v="0"/>
  </r>
  <r>
    <s v="None"/>
    <x v="34"/>
    <x v="136"/>
    <s v="TRC"/>
    <n v="0"/>
    <n v="0"/>
    <n v="0"/>
  </r>
  <r>
    <s v="None"/>
    <x v="34"/>
    <x v="137"/>
    <s v="TRC"/>
    <n v="0"/>
    <n v="0"/>
    <n v="0"/>
  </r>
  <r>
    <s v="None"/>
    <x v="34"/>
    <x v="138"/>
    <s v="TRC"/>
    <n v="0"/>
    <n v="0"/>
    <n v="0"/>
  </r>
  <r>
    <s v="None"/>
    <x v="34"/>
    <x v="139"/>
    <s v="TRC"/>
    <n v="0"/>
    <n v="0"/>
    <n v="0"/>
  </r>
  <r>
    <s v="None"/>
    <x v="34"/>
    <x v="140"/>
    <s v="TRC"/>
    <n v="0"/>
    <n v="0"/>
    <n v="0"/>
  </r>
  <r>
    <s v="None"/>
    <x v="34"/>
    <x v="141"/>
    <s v="TRC"/>
    <n v="0"/>
    <n v="0"/>
    <n v="0"/>
  </r>
  <r>
    <s v="None"/>
    <x v="34"/>
    <x v="142"/>
    <s v="TRC"/>
    <n v="0"/>
    <n v="0"/>
    <n v="0"/>
  </r>
  <r>
    <s v="None"/>
    <x v="34"/>
    <x v="143"/>
    <s v="TRC"/>
    <n v="0"/>
    <n v="0"/>
    <n v="0"/>
  </r>
  <r>
    <s v="None"/>
    <x v="34"/>
    <x v="144"/>
    <s v="TRC"/>
    <n v="0"/>
    <n v="0"/>
    <n v="0"/>
  </r>
  <r>
    <s v="None"/>
    <x v="34"/>
    <x v="145"/>
    <s v="TRC"/>
    <n v="0"/>
    <n v="0"/>
    <n v="0"/>
  </r>
  <r>
    <s v="None"/>
    <x v="34"/>
    <x v="146"/>
    <s v="TRC"/>
    <n v="0"/>
    <n v="0"/>
    <n v="0"/>
  </r>
  <r>
    <s v="None"/>
    <x v="34"/>
    <x v="147"/>
    <s v="TRC"/>
    <n v="0"/>
    <n v="0"/>
    <n v="0"/>
  </r>
  <r>
    <s v="None"/>
    <x v="34"/>
    <x v="148"/>
    <s v="TRC"/>
    <n v="0"/>
    <n v="0"/>
    <n v="0"/>
  </r>
  <r>
    <s v="None"/>
    <x v="34"/>
    <x v="149"/>
    <s v="TRC"/>
    <n v="0"/>
    <n v="0"/>
    <n v="0"/>
  </r>
  <r>
    <s v="None"/>
    <x v="34"/>
    <x v="318"/>
    <s v="TRC"/>
    <n v="0"/>
    <n v="0"/>
    <n v="0"/>
  </r>
  <r>
    <s v="None"/>
    <x v="34"/>
    <x v="319"/>
    <s v="TRC"/>
    <n v="0"/>
    <n v="0"/>
    <n v="0"/>
  </r>
  <r>
    <s v="None"/>
    <x v="34"/>
    <x v="150"/>
    <s v="TRC"/>
    <n v="0"/>
    <n v="0"/>
    <n v="0"/>
  </r>
  <r>
    <s v="None"/>
    <x v="34"/>
    <x v="151"/>
    <s v="TRC"/>
    <n v="0"/>
    <n v="0"/>
    <n v="0"/>
  </r>
  <r>
    <s v="None"/>
    <x v="34"/>
    <x v="152"/>
    <s v="TRC"/>
    <n v="0"/>
    <n v="0"/>
    <n v="0"/>
  </r>
  <r>
    <s v="None"/>
    <x v="34"/>
    <x v="153"/>
    <s v="TRC"/>
    <n v="0"/>
    <n v="0"/>
    <n v="0"/>
  </r>
  <r>
    <s v="None"/>
    <x v="34"/>
    <x v="154"/>
    <s v="TRC"/>
    <n v="0"/>
    <n v="0"/>
    <n v="0"/>
  </r>
  <r>
    <s v="None"/>
    <x v="34"/>
    <x v="155"/>
    <s v="TRC"/>
    <n v="0"/>
    <n v="0"/>
    <n v="0"/>
  </r>
  <r>
    <s v="None"/>
    <x v="34"/>
    <x v="156"/>
    <s v="TRC"/>
    <n v="0"/>
    <n v="0"/>
    <n v="0"/>
  </r>
  <r>
    <s v="None"/>
    <x v="34"/>
    <x v="157"/>
    <s v="TRC"/>
    <n v="0"/>
    <n v="0"/>
    <n v="0"/>
  </r>
  <r>
    <s v="None"/>
    <x v="34"/>
    <x v="158"/>
    <s v="TRC"/>
    <n v="0"/>
    <n v="0"/>
    <n v="0"/>
  </r>
  <r>
    <s v="None"/>
    <x v="34"/>
    <x v="159"/>
    <s v="TRC"/>
    <n v="0"/>
    <n v="0"/>
    <n v="0"/>
  </r>
  <r>
    <s v="None"/>
    <x v="34"/>
    <x v="160"/>
    <s v="TRC"/>
    <n v="0"/>
    <n v="0"/>
    <n v="0"/>
  </r>
  <r>
    <s v="None"/>
    <x v="34"/>
    <x v="161"/>
    <s v="TRC"/>
    <n v="0"/>
    <n v="0"/>
    <n v="0"/>
  </r>
  <r>
    <s v="None"/>
    <x v="34"/>
    <x v="162"/>
    <s v="TRC"/>
    <n v="0"/>
    <n v="0"/>
    <n v="0"/>
  </r>
  <r>
    <s v="None"/>
    <x v="34"/>
    <x v="163"/>
    <s v="TRC"/>
    <n v="0"/>
    <n v="0"/>
    <n v="0"/>
  </r>
  <r>
    <s v="None"/>
    <x v="34"/>
    <x v="164"/>
    <s v="TRC"/>
    <n v="0"/>
    <n v="0"/>
    <n v="0"/>
  </r>
  <r>
    <s v="None"/>
    <x v="34"/>
    <x v="320"/>
    <s v="TRC"/>
    <n v="0"/>
    <n v="0"/>
    <n v="0"/>
  </r>
  <r>
    <s v="None"/>
    <x v="34"/>
    <x v="165"/>
    <s v="TRC"/>
    <n v="0"/>
    <n v="0"/>
    <n v="0"/>
  </r>
  <r>
    <s v="None"/>
    <x v="34"/>
    <x v="166"/>
    <s v="TRC"/>
    <n v="0"/>
    <n v="0"/>
    <n v="0"/>
  </r>
  <r>
    <s v="None"/>
    <x v="34"/>
    <x v="167"/>
    <s v="TRC"/>
    <n v="0"/>
    <n v="0"/>
    <n v="0"/>
  </r>
  <r>
    <s v="None"/>
    <x v="34"/>
    <x v="168"/>
    <s v="TRC"/>
    <n v="0"/>
    <n v="0"/>
    <n v="0"/>
  </r>
  <r>
    <s v="None"/>
    <x v="34"/>
    <x v="169"/>
    <s v="TRC"/>
    <n v="0"/>
    <n v="0"/>
    <n v="0"/>
  </r>
  <r>
    <s v="None"/>
    <x v="34"/>
    <x v="170"/>
    <s v="TRC"/>
    <n v="0"/>
    <n v="0"/>
    <n v="0"/>
  </r>
  <r>
    <s v="None"/>
    <x v="34"/>
    <x v="171"/>
    <s v="TRC"/>
    <n v="0"/>
    <n v="0"/>
    <n v="0"/>
  </r>
  <r>
    <s v="None"/>
    <x v="34"/>
    <x v="321"/>
    <s v="TRC"/>
    <n v="0"/>
    <n v="0"/>
    <n v="0"/>
  </r>
  <r>
    <s v="None"/>
    <x v="34"/>
    <x v="172"/>
    <s v="TRC"/>
    <n v="0"/>
    <n v="0"/>
    <n v="0"/>
  </r>
  <r>
    <s v="None"/>
    <x v="34"/>
    <x v="322"/>
    <s v="TRC"/>
    <n v="0"/>
    <n v="0"/>
    <n v="0"/>
  </r>
  <r>
    <s v="None"/>
    <x v="34"/>
    <x v="173"/>
    <s v="TRC"/>
    <n v="0"/>
    <n v="0"/>
    <n v="0"/>
  </r>
  <r>
    <s v="None"/>
    <x v="34"/>
    <x v="323"/>
    <s v="TRC"/>
    <n v="0"/>
    <n v="0"/>
    <n v="0"/>
  </r>
  <r>
    <s v="None"/>
    <x v="34"/>
    <x v="174"/>
    <s v="TRC"/>
    <n v="0"/>
    <n v="0"/>
    <n v="0"/>
  </r>
  <r>
    <s v="None"/>
    <x v="34"/>
    <x v="175"/>
    <s v="TRC"/>
    <n v="0"/>
    <n v="0"/>
    <n v="0"/>
  </r>
  <r>
    <s v="None"/>
    <x v="34"/>
    <x v="176"/>
    <s v="TRC"/>
    <n v="0"/>
    <n v="0"/>
    <n v="0"/>
  </r>
  <r>
    <s v="None"/>
    <x v="34"/>
    <x v="324"/>
    <s v="TRC"/>
    <n v="0"/>
    <n v="0"/>
    <n v="0"/>
  </r>
  <r>
    <s v="None"/>
    <x v="34"/>
    <x v="177"/>
    <s v="TRC"/>
    <n v="0"/>
    <n v="0"/>
    <n v="0"/>
  </r>
  <r>
    <s v="None"/>
    <x v="34"/>
    <x v="178"/>
    <s v="TRC"/>
    <n v="0"/>
    <n v="0"/>
    <n v="0"/>
  </r>
  <r>
    <s v="None"/>
    <x v="34"/>
    <x v="179"/>
    <s v="TRC"/>
    <n v="0"/>
    <n v="0"/>
    <n v="0"/>
  </r>
  <r>
    <s v="None"/>
    <x v="34"/>
    <x v="180"/>
    <s v="TRC"/>
    <n v="0"/>
    <n v="0"/>
    <n v="0"/>
  </r>
  <r>
    <s v="None"/>
    <x v="34"/>
    <x v="181"/>
    <s v="TRC"/>
    <n v="0"/>
    <n v="0"/>
    <n v="0"/>
  </r>
  <r>
    <s v="None"/>
    <x v="34"/>
    <x v="182"/>
    <s v="TRC"/>
    <n v="0"/>
    <n v="0"/>
    <n v="0"/>
  </r>
  <r>
    <s v="None"/>
    <x v="34"/>
    <x v="183"/>
    <s v="TRC"/>
    <n v="0"/>
    <n v="0"/>
    <n v="0"/>
  </r>
  <r>
    <s v="None"/>
    <x v="34"/>
    <x v="184"/>
    <s v="TRC"/>
    <n v="0"/>
    <n v="0"/>
    <n v="0"/>
  </r>
  <r>
    <s v="None"/>
    <x v="34"/>
    <x v="185"/>
    <s v="TRC"/>
    <n v="0"/>
    <n v="0"/>
    <n v="0"/>
  </r>
  <r>
    <s v="None"/>
    <x v="34"/>
    <x v="325"/>
    <s v="TRC"/>
    <n v="0"/>
    <n v="0"/>
    <n v="0"/>
  </r>
  <r>
    <s v="None"/>
    <x v="34"/>
    <x v="326"/>
    <s v="TRC"/>
    <n v="0"/>
    <n v="0"/>
    <n v="0"/>
  </r>
  <r>
    <s v="None"/>
    <x v="34"/>
    <x v="186"/>
    <s v="TRC"/>
    <n v="0"/>
    <n v="0"/>
    <n v="0"/>
  </r>
  <r>
    <s v="None"/>
    <x v="34"/>
    <x v="327"/>
    <s v="TRC"/>
    <n v="0"/>
    <n v="0"/>
    <n v="0"/>
  </r>
  <r>
    <s v="None"/>
    <x v="34"/>
    <x v="328"/>
    <s v="TRC"/>
    <n v="0"/>
    <n v="0"/>
    <n v="0"/>
  </r>
  <r>
    <s v="None"/>
    <x v="34"/>
    <x v="329"/>
    <s v="TRC"/>
    <n v="0"/>
    <n v="0"/>
    <n v="0"/>
  </r>
  <r>
    <s v="None"/>
    <x v="34"/>
    <x v="187"/>
    <s v="TRC"/>
    <n v="0"/>
    <n v="0"/>
    <n v="0"/>
  </r>
  <r>
    <s v="None"/>
    <x v="34"/>
    <x v="188"/>
    <s v="TRC"/>
    <n v="0"/>
    <n v="0"/>
    <n v="0"/>
  </r>
  <r>
    <s v="None"/>
    <x v="34"/>
    <x v="330"/>
    <s v="TRC"/>
    <n v="0"/>
    <n v="0"/>
    <n v="0"/>
  </r>
  <r>
    <s v="None"/>
    <x v="34"/>
    <x v="189"/>
    <s v="TRC"/>
    <n v="0"/>
    <n v="0"/>
    <n v="0"/>
  </r>
  <r>
    <s v="None"/>
    <x v="34"/>
    <x v="331"/>
    <s v="TRC"/>
    <n v="0"/>
    <n v="0"/>
    <n v="0"/>
  </r>
  <r>
    <s v="None"/>
    <x v="34"/>
    <x v="190"/>
    <s v="TRC"/>
    <n v="0"/>
    <n v="0"/>
    <n v="0"/>
  </r>
  <r>
    <s v="None"/>
    <x v="34"/>
    <x v="332"/>
    <s v="TRC"/>
    <n v="0"/>
    <n v="0"/>
    <n v="0"/>
  </r>
  <r>
    <s v="None"/>
    <x v="34"/>
    <x v="191"/>
    <s v="TRC"/>
    <n v="0"/>
    <n v="0"/>
    <n v="0"/>
  </r>
  <r>
    <s v="None"/>
    <x v="34"/>
    <x v="192"/>
    <s v="TRC"/>
    <n v="0"/>
    <n v="0"/>
    <n v="0"/>
  </r>
  <r>
    <s v="None"/>
    <x v="34"/>
    <x v="193"/>
    <s v="TRC"/>
    <n v="0"/>
    <n v="0"/>
    <n v="0"/>
  </r>
  <r>
    <s v="None"/>
    <x v="34"/>
    <x v="194"/>
    <s v="TRC"/>
    <n v="0"/>
    <n v="0"/>
    <n v="0"/>
  </r>
  <r>
    <s v="None"/>
    <x v="34"/>
    <x v="195"/>
    <s v="TRC"/>
    <n v="0"/>
    <n v="0"/>
    <n v="0"/>
  </r>
  <r>
    <s v="None"/>
    <x v="34"/>
    <x v="333"/>
    <s v="TRC"/>
    <n v="0"/>
    <n v="0"/>
    <n v="0"/>
  </r>
  <r>
    <s v="None"/>
    <x v="34"/>
    <x v="196"/>
    <s v="TRC"/>
    <n v="0"/>
    <n v="0"/>
    <n v="0"/>
  </r>
  <r>
    <s v="None"/>
    <x v="34"/>
    <x v="197"/>
    <s v="TRC"/>
    <n v="0"/>
    <n v="0"/>
    <n v="0"/>
  </r>
  <r>
    <s v="None"/>
    <x v="34"/>
    <x v="198"/>
    <s v="TRC"/>
    <n v="0"/>
    <n v="0"/>
    <n v="0"/>
  </r>
  <r>
    <s v="None"/>
    <x v="34"/>
    <x v="199"/>
    <s v="TRC"/>
    <n v="0"/>
    <n v="0"/>
    <n v="0"/>
  </r>
  <r>
    <s v="None"/>
    <x v="34"/>
    <x v="334"/>
    <s v="TRC"/>
    <n v="0"/>
    <n v="0"/>
    <n v="0"/>
  </r>
  <r>
    <s v="None"/>
    <x v="34"/>
    <x v="200"/>
    <s v="TRC"/>
    <n v="0"/>
    <n v="0"/>
    <n v="0"/>
  </r>
  <r>
    <s v="None"/>
    <x v="34"/>
    <x v="335"/>
    <s v="TRC"/>
    <n v="0"/>
    <n v="0"/>
    <n v="0"/>
  </r>
  <r>
    <s v="None"/>
    <x v="34"/>
    <x v="336"/>
    <s v="TRC"/>
    <n v="0"/>
    <n v="0"/>
    <n v="0"/>
  </r>
  <r>
    <s v="None"/>
    <x v="34"/>
    <x v="201"/>
    <s v="TRC"/>
    <n v="0"/>
    <n v="0"/>
    <n v="0"/>
  </r>
  <r>
    <s v="None"/>
    <x v="34"/>
    <x v="337"/>
    <s v="TRC"/>
    <n v="0"/>
    <n v="0"/>
    <n v="0"/>
  </r>
  <r>
    <s v="None"/>
    <x v="34"/>
    <x v="338"/>
    <s v="TRC"/>
    <n v="0"/>
    <n v="0"/>
    <n v="0"/>
  </r>
  <r>
    <s v="None"/>
    <x v="34"/>
    <x v="202"/>
    <s v="TRC"/>
    <n v="0"/>
    <n v="0"/>
    <n v="0"/>
  </r>
  <r>
    <s v="None"/>
    <x v="34"/>
    <x v="203"/>
    <s v="TRC"/>
    <n v="0"/>
    <n v="0"/>
    <n v="0"/>
  </r>
  <r>
    <s v="None"/>
    <x v="34"/>
    <x v="204"/>
    <s v="TRC"/>
    <n v="0"/>
    <n v="0"/>
    <n v="0"/>
  </r>
  <r>
    <s v="None"/>
    <x v="34"/>
    <x v="205"/>
    <s v="TRC"/>
    <n v="0"/>
    <n v="0"/>
    <n v="0"/>
  </r>
  <r>
    <s v="None"/>
    <x v="34"/>
    <x v="206"/>
    <s v="TRC"/>
    <n v="0"/>
    <n v="0"/>
    <n v="0"/>
  </r>
  <r>
    <s v="None"/>
    <x v="34"/>
    <x v="207"/>
    <s v="TRC"/>
    <n v="0"/>
    <n v="0"/>
    <n v="0"/>
  </r>
  <r>
    <s v="None"/>
    <x v="34"/>
    <x v="339"/>
    <s v="TRC"/>
    <n v="0"/>
    <n v="0"/>
    <n v="0"/>
  </r>
  <r>
    <s v="None"/>
    <x v="34"/>
    <x v="208"/>
    <s v="TRC"/>
    <n v="0"/>
    <n v="0"/>
    <n v="0"/>
  </r>
  <r>
    <s v="None"/>
    <x v="34"/>
    <x v="209"/>
    <s v="TRC"/>
    <n v="0"/>
    <n v="0"/>
    <n v="0"/>
  </r>
  <r>
    <s v="None"/>
    <x v="34"/>
    <x v="340"/>
    <s v="TRC"/>
    <n v="0"/>
    <n v="0"/>
    <n v="0"/>
  </r>
  <r>
    <s v="None"/>
    <x v="34"/>
    <x v="341"/>
    <s v="TRC"/>
    <n v="0"/>
    <n v="0"/>
    <n v="0"/>
  </r>
  <r>
    <s v="None"/>
    <x v="34"/>
    <x v="210"/>
    <s v="TRC"/>
    <n v="0"/>
    <n v="0"/>
    <n v="0"/>
  </r>
  <r>
    <s v="None"/>
    <x v="34"/>
    <x v="211"/>
    <s v="TRC"/>
    <n v="0"/>
    <n v="0"/>
    <n v="0"/>
  </r>
  <r>
    <s v="None"/>
    <x v="34"/>
    <x v="212"/>
    <s v="TRC"/>
    <n v="0"/>
    <n v="0"/>
    <n v="0"/>
  </r>
  <r>
    <s v="None"/>
    <x v="34"/>
    <x v="213"/>
    <s v="TRC"/>
    <n v="0"/>
    <n v="0"/>
    <n v="0"/>
  </r>
  <r>
    <s v="None"/>
    <x v="34"/>
    <x v="342"/>
    <s v="TRC"/>
    <n v="0"/>
    <n v="0"/>
    <n v="0"/>
  </r>
  <r>
    <s v="None"/>
    <x v="34"/>
    <x v="214"/>
    <s v="TRC"/>
    <n v="0"/>
    <n v="0"/>
    <n v="0"/>
  </r>
  <r>
    <s v="None"/>
    <x v="34"/>
    <x v="215"/>
    <s v="TRC"/>
    <n v="0"/>
    <n v="0"/>
    <n v="0"/>
  </r>
  <r>
    <s v="None"/>
    <x v="34"/>
    <x v="216"/>
    <s v="TRC"/>
    <n v="0"/>
    <n v="0"/>
    <n v="0"/>
  </r>
  <r>
    <s v="None"/>
    <x v="34"/>
    <x v="217"/>
    <s v="TRC"/>
    <n v="0"/>
    <n v="0"/>
    <n v="0"/>
  </r>
  <r>
    <s v="None"/>
    <x v="34"/>
    <x v="218"/>
    <s v="TRC"/>
    <n v="0"/>
    <n v="0"/>
    <n v="0"/>
  </r>
  <r>
    <s v="None"/>
    <x v="34"/>
    <x v="219"/>
    <s v="TRC"/>
    <n v="0"/>
    <n v="0"/>
    <n v="0"/>
  </r>
  <r>
    <s v="None"/>
    <x v="34"/>
    <x v="343"/>
    <s v="TRC"/>
    <n v="0"/>
    <n v="0"/>
    <n v="0"/>
  </r>
  <r>
    <s v="None"/>
    <x v="34"/>
    <x v="220"/>
    <s v="TRC"/>
    <n v="0"/>
    <n v="0"/>
    <n v="0"/>
  </r>
  <r>
    <s v="None"/>
    <x v="34"/>
    <x v="221"/>
    <s v="TRC"/>
    <n v="0"/>
    <n v="0"/>
    <n v="0"/>
  </r>
  <r>
    <s v="None"/>
    <x v="34"/>
    <x v="222"/>
    <s v="TRC"/>
    <n v="0"/>
    <n v="0"/>
    <n v="0"/>
  </r>
  <r>
    <s v="None"/>
    <x v="34"/>
    <x v="344"/>
    <s v="TRC"/>
    <n v="0"/>
    <n v="0"/>
    <n v="0"/>
  </r>
  <r>
    <s v="None"/>
    <x v="34"/>
    <x v="225"/>
    <s v="TRC"/>
    <n v="0"/>
    <n v="0"/>
    <n v="0"/>
  </r>
  <r>
    <s v="None"/>
    <x v="34"/>
    <x v="226"/>
    <s v="TRC"/>
    <n v="0"/>
    <n v="0"/>
    <n v="0"/>
  </r>
  <r>
    <s v="None"/>
    <x v="34"/>
    <x v="345"/>
    <s v="TRC"/>
    <n v="0"/>
    <n v="0"/>
    <n v="0"/>
  </r>
  <r>
    <s v="None"/>
    <x v="34"/>
    <x v="346"/>
    <s v="TRC"/>
    <n v="0"/>
    <n v="0"/>
    <n v="0"/>
  </r>
  <r>
    <s v="None"/>
    <x v="34"/>
    <x v="227"/>
    <s v="TRC"/>
    <n v="0"/>
    <n v="0"/>
    <n v="0"/>
  </r>
  <r>
    <s v="None"/>
    <x v="34"/>
    <x v="228"/>
    <s v="TRC"/>
    <n v="0"/>
    <n v="0"/>
    <n v="0"/>
  </r>
  <r>
    <s v="None"/>
    <x v="34"/>
    <x v="229"/>
    <s v="TRC"/>
    <n v="0"/>
    <n v="0"/>
    <n v="0"/>
  </r>
  <r>
    <s v="None"/>
    <x v="34"/>
    <x v="230"/>
    <s v="TRC"/>
    <n v="0"/>
    <n v="0"/>
    <n v="0"/>
  </r>
  <r>
    <s v="None"/>
    <x v="34"/>
    <x v="347"/>
    <s v="TRC"/>
    <n v="0"/>
    <n v="0"/>
    <n v="0"/>
  </r>
  <r>
    <s v="None"/>
    <x v="34"/>
    <x v="231"/>
    <s v="TRC"/>
    <n v="0"/>
    <n v="0"/>
    <n v="0"/>
  </r>
  <r>
    <s v="None"/>
    <x v="34"/>
    <x v="232"/>
    <s v="TRC"/>
    <n v="0"/>
    <n v="0"/>
    <n v="0"/>
  </r>
  <r>
    <s v="None"/>
    <x v="34"/>
    <x v="233"/>
    <s v="TRC"/>
    <n v="0"/>
    <n v="0"/>
    <n v="0"/>
  </r>
  <r>
    <s v="None"/>
    <x v="34"/>
    <x v="234"/>
    <s v="TRC"/>
    <n v="0"/>
    <n v="0"/>
    <n v="0"/>
  </r>
  <r>
    <s v="None"/>
    <x v="34"/>
    <x v="235"/>
    <s v="TRC"/>
    <n v="0"/>
    <n v="0"/>
    <n v="0"/>
  </r>
  <r>
    <s v="None"/>
    <x v="34"/>
    <x v="236"/>
    <s v="TRC"/>
    <n v="0"/>
    <n v="0"/>
    <n v="0"/>
  </r>
  <r>
    <s v="None"/>
    <x v="34"/>
    <x v="348"/>
    <s v="TRC"/>
    <n v="0"/>
    <n v="0"/>
    <n v="0"/>
  </r>
  <r>
    <s v="None"/>
    <x v="34"/>
    <x v="349"/>
    <s v="TRC"/>
    <n v="0"/>
    <n v="0"/>
    <n v="0"/>
  </r>
  <r>
    <s v="None"/>
    <x v="34"/>
    <x v="237"/>
    <s v="TRC"/>
    <n v="0"/>
    <n v="0"/>
    <n v="0"/>
  </r>
  <r>
    <s v="None"/>
    <x v="34"/>
    <x v="350"/>
    <s v="TRC"/>
    <n v="0"/>
    <n v="0"/>
    <n v="0"/>
  </r>
  <r>
    <s v="None"/>
    <x v="34"/>
    <x v="351"/>
    <s v="TRC"/>
    <n v="0"/>
    <n v="0"/>
    <n v="0"/>
  </r>
  <r>
    <s v="None"/>
    <x v="34"/>
    <x v="352"/>
    <s v="TRC"/>
    <n v="0"/>
    <n v="0"/>
    <n v="0"/>
  </r>
  <r>
    <s v="None"/>
    <x v="34"/>
    <x v="240"/>
    <s v="TRC"/>
    <n v="0"/>
    <n v="0"/>
    <n v="0"/>
  </r>
  <r>
    <s v="None"/>
    <x v="34"/>
    <x v="353"/>
    <s v="TRC"/>
    <n v="0"/>
    <n v="0"/>
    <n v="0"/>
  </r>
  <r>
    <s v="None"/>
    <x v="34"/>
    <x v="241"/>
    <s v="TRC"/>
    <n v="0"/>
    <n v="0"/>
    <n v="0"/>
  </r>
  <r>
    <s v="None"/>
    <x v="34"/>
    <x v="354"/>
    <s v="TRC"/>
    <n v="0"/>
    <n v="0"/>
    <n v="0"/>
  </r>
  <r>
    <s v="None"/>
    <x v="34"/>
    <x v="242"/>
    <s v="TRC"/>
    <n v="0"/>
    <n v="0"/>
    <n v="0"/>
  </r>
  <r>
    <s v="None"/>
    <x v="34"/>
    <x v="355"/>
    <s v="TRC"/>
    <n v="0"/>
    <n v="0"/>
    <n v="0"/>
  </r>
  <r>
    <s v="None"/>
    <x v="34"/>
    <x v="238"/>
    <s v="TRC"/>
    <n v="0"/>
    <n v="0"/>
    <n v="0"/>
  </r>
  <r>
    <s v="None"/>
    <x v="34"/>
    <x v="356"/>
    <s v="TRC"/>
    <n v="0"/>
    <n v="0"/>
    <n v="0"/>
  </r>
  <r>
    <s v="None"/>
    <x v="34"/>
    <x v="239"/>
    <s v="TRC"/>
    <n v="0"/>
    <n v="0"/>
    <n v="0"/>
  </r>
  <r>
    <s v="None"/>
    <x v="34"/>
    <x v="357"/>
    <s v="TRC"/>
    <n v="0"/>
    <n v="0"/>
    <n v="0"/>
  </r>
  <r>
    <s v="None"/>
    <x v="34"/>
    <x v="243"/>
    <s v="TRC"/>
    <n v="0"/>
    <n v="0"/>
    <n v="0"/>
  </r>
  <r>
    <s v="None"/>
    <x v="34"/>
    <x v="244"/>
    <s v="TRC"/>
    <n v="0"/>
    <n v="0"/>
    <n v="0"/>
  </r>
  <r>
    <s v="None"/>
    <x v="34"/>
    <x v="245"/>
    <s v="TRC"/>
    <n v="0"/>
    <n v="0"/>
    <n v="0"/>
  </r>
  <r>
    <s v="None"/>
    <x v="34"/>
    <x v="246"/>
    <s v="TRC"/>
    <n v="0"/>
    <n v="0"/>
    <n v="0"/>
  </r>
  <r>
    <s v="None"/>
    <x v="34"/>
    <x v="247"/>
    <s v="TRC"/>
    <n v="0"/>
    <n v="0"/>
    <n v="0"/>
  </r>
  <r>
    <s v="None"/>
    <x v="34"/>
    <x v="248"/>
    <s v="TRC"/>
    <n v="0"/>
    <n v="0"/>
    <n v="0"/>
  </r>
  <r>
    <s v="None"/>
    <x v="34"/>
    <x v="358"/>
    <s v="TRC"/>
    <n v="0"/>
    <n v="0"/>
    <n v="0"/>
  </r>
  <r>
    <s v="None"/>
    <x v="34"/>
    <x v="359"/>
    <s v="TRC"/>
    <n v="0"/>
    <n v="0"/>
    <n v="0"/>
  </r>
  <r>
    <s v="None"/>
    <x v="34"/>
    <x v="360"/>
    <s v="TRC"/>
    <n v="0"/>
    <n v="0"/>
    <n v="0"/>
  </r>
  <r>
    <s v="None"/>
    <x v="34"/>
    <x v="249"/>
    <s v="TRC"/>
    <n v="0"/>
    <n v="0"/>
    <n v="0"/>
  </r>
  <r>
    <s v="None"/>
    <x v="34"/>
    <x v="250"/>
    <s v="TRC"/>
    <n v="0"/>
    <n v="0"/>
    <n v="0"/>
  </r>
  <r>
    <s v="None"/>
    <x v="34"/>
    <x v="251"/>
    <s v="TRC"/>
    <n v="0"/>
    <n v="0"/>
    <n v="0"/>
  </r>
  <r>
    <s v="None"/>
    <x v="34"/>
    <x v="252"/>
    <s v="TRC"/>
    <n v="0"/>
    <n v="0"/>
    <n v="0"/>
  </r>
  <r>
    <s v="None"/>
    <x v="34"/>
    <x v="253"/>
    <s v="TRC"/>
    <n v="0"/>
    <n v="0"/>
    <n v="0"/>
  </r>
  <r>
    <s v="None"/>
    <x v="34"/>
    <x v="254"/>
    <s v="TRC"/>
    <n v="0"/>
    <n v="0"/>
    <n v="0"/>
  </r>
  <r>
    <s v="None"/>
    <x v="34"/>
    <x v="361"/>
    <s v="TRC"/>
    <n v="0"/>
    <n v="0"/>
    <n v="0"/>
  </r>
  <r>
    <s v="None"/>
    <x v="34"/>
    <x v="362"/>
    <s v="TRC"/>
    <n v="0"/>
    <n v="0"/>
    <n v="0"/>
  </r>
  <r>
    <s v="None"/>
    <x v="34"/>
    <x v="255"/>
    <s v="TRC"/>
    <n v="0"/>
    <n v="0"/>
    <n v="0"/>
  </r>
  <r>
    <s v="None"/>
    <x v="34"/>
    <x v="256"/>
    <s v="TRC"/>
    <n v="0"/>
    <n v="0"/>
    <n v="0"/>
  </r>
  <r>
    <s v="None"/>
    <x v="34"/>
    <x v="257"/>
    <s v="TRC"/>
    <n v="0"/>
    <n v="0"/>
    <n v="0"/>
  </r>
  <r>
    <s v="None"/>
    <x v="34"/>
    <x v="258"/>
    <s v="TRC"/>
    <n v="0"/>
    <n v="0"/>
    <n v="0"/>
  </r>
  <r>
    <s v="None"/>
    <x v="34"/>
    <x v="259"/>
    <s v="TRC"/>
    <n v="0"/>
    <n v="0"/>
    <n v="0"/>
  </r>
  <r>
    <s v="None"/>
    <x v="34"/>
    <x v="260"/>
    <s v="TRC"/>
    <n v="0"/>
    <n v="0"/>
    <n v="0"/>
  </r>
  <r>
    <s v="None"/>
    <x v="34"/>
    <x v="363"/>
    <s v="TRC"/>
    <n v="0"/>
    <n v="0"/>
    <n v="0"/>
  </r>
  <r>
    <s v="None"/>
    <x v="34"/>
    <x v="261"/>
    <s v="TRC"/>
    <n v="0"/>
    <n v="0"/>
    <n v="0"/>
  </r>
  <r>
    <s v="None"/>
    <x v="34"/>
    <x v="262"/>
    <s v="TRC"/>
    <n v="0"/>
    <n v="0"/>
    <n v="0"/>
  </r>
  <r>
    <s v="None"/>
    <x v="34"/>
    <x v="364"/>
    <s v="TRC"/>
    <n v="0"/>
    <n v="0"/>
    <n v="0"/>
  </r>
  <r>
    <s v="None"/>
    <x v="34"/>
    <x v="263"/>
    <s v="TRC"/>
    <n v="0"/>
    <n v="0"/>
    <n v="0"/>
  </r>
  <r>
    <s v="None"/>
    <x v="34"/>
    <x v="365"/>
    <s v="TRC"/>
    <n v="0"/>
    <n v="0"/>
    <n v="0"/>
  </r>
  <r>
    <s v="None"/>
    <x v="34"/>
    <x v="366"/>
    <s v="TRC"/>
    <n v="0"/>
    <n v="0"/>
    <n v="0"/>
  </r>
  <r>
    <s v="None"/>
    <x v="34"/>
    <x v="367"/>
    <s v="TRC"/>
    <n v="0"/>
    <n v="0"/>
    <n v="0"/>
  </r>
  <r>
    <s v="None"/>
    <x v="34"/>
    <x v="266"/>
    <s v="TRC"/>
    <n v="0"/>
    <n v="0"/>
    <n v="0"/>
  </r>
  <r>
    <s v="None"/>
    <x v="34"/>
    <x v="368"/>
    <s v="TRC"/>
    <n v="0"/>
    <n v="0"/>
    <n v="0"/>
  </r>
  <r>
    <s v="None"/>
    <x v="34"/>
    <x v="267"/>
    <s v="TRC"/>
    <n v="0"/>
    <n v="0"/>
    <n v="0"/>
  </r>
  <r>
    <s v="None"/>
    <x v="34"/>
    <x v="369"/>
    <s v="TRC"/>
    <n v="0"/>
    <n v="0"/>
    <n v="0"/>
  </r>
  <r>
    <s v="None"/>
    <x v="34"/>
    <x v="268"/>
    <s v="TRC"/>
    <n v="0"/>
    <n v="0"/>
    <n v="0"/>
  </r>
  <r>
    <s v="None"/>
    <x v="34"/>
    <x v="370"/>
    <s v="TRC"/>
    <n v="0"/>
    <n v="0"/>
    <n v="0"/>
  </r>
  <r>
    <s v="None"/>
    <x v="34"/>
    <x v="269"/>
    <s v="TRC"/>
    <n v="0"/>
    <n v="0"/>
    <n v="0"/>
  </r>
  <r>
    <s v="None"/>
    <x v="34"/>
    <x v="371"/>
    <s v="TRC"/>
    <n v="0"/>
    <n v="0"/>
    <n v="0"/>
  </r>
  <r>
    <s v="None"/>
    <x v="34"/>
    <x v="270"/>
    <s v="TRC"/>
    <n v="0"/>
    <n v="0"/>
    <n v="0"/>
  </r>
  <r>
    <s v="None"/>
    <x v="34"/>
    <x v="372"/>
    <s v="TRC"/>
    <n v="0"/>
    <n v="0"/>
    <n v="0"/>
  </r>
  <r>
    <s v="None"/>
    <x v="34"/>
    <x v="271"/>
    <s v="TRC"/>
    <n v="0"/>
    <n v="0"/>
    <n v="0"/>
  </r>
  <r>
    <s v="None"/>
    <x v="34"/>
    <x v="373"/>
    <s v="TRC"/>
    <n v="0"/>
    <n v="0"/>
    <n v="0"/>
  </r>
  <r>
    <s v="None"/>
    <x v="34"/>
    <x v="272"/>
    <s v="TRC"/>
    <n v="0"/>
    <n v="0"/>
    <n v="0"/>
  </r>
  <r>
    <s v="None"/>
    <x v="34"/>
    <x v="374"/>
    <s v="TRC"/>
    <n v="0"/>
    <n v="0"/>
    <n v="0"/>
  </r>
  <r>
    <s v="None"/>
    <x v="34"/>
    <x v="273"/>
    <s v="TRC"/>
    <n v="0"/>
    <n v="0"/>
    <n v="0"/>
  </r>
  <r>
    <s v="None"/>
    <x v="34"/>
    <x v="375"/>
    <s v="TRC"/>
    <n v="0"/>
    <n v="0"/>
    <n v="0"/>
  </r>
  <r>
    <s v="None"/>
    <x v="34"/>
    <x v="274"/>
    <s v="TRC"/>
    <n v="0"/>
    <n v="0"/>
    <n v="0"/>
  </r>
  <r>
    <s v="None"/>
    <x v="34"/>
    <x v="376"/>
    <s v="TRC"/>
    <n v="0"/>
    <n v="0"/>
    <n v="0"/>
  </r>
  <r>
    <s v="None"/>
    <x v="34"/>
    <x v="275"/>
    <s v="TRC"/>
    <n v="0"/>
    <n v="0"/>
    <n v="0"/>
  </r>
  <r>
    <s v="None"/>
    <x v="34"/>
    <x v="377"/>
    <s v="TRC"/>
    <n v="0"/>
    <n v="0"/>
    <n v="0"/>
  </r>
  <r>
    <s v="None"/>
    <x v="34"/>
    <x v="276"/>
    <s v="TRC"/>
    <n v="0"/>
    <n v="0"/>
    <n v="0"/>
  </r>
  <r>
    <s v="None"/>
    <x v="34"/>
    <x v="277"/>
    <s v="TRC"/>
    <n v="0"/>
    <n v="0"/>
    <n v="0"/>
  </r>
  <r>
    <s v="None"/>
    <x v="34"/>
    <x v="278"/>
    <s v="TRC"/>
    <n v="0"/>
    <n v="0"/>
    <n v="0"/>
  </r>
  <r>
    <s v="None"/>
    <x v="34"/>
    <x v="279"/>
    <s v="TRC"/>
    <n v="0"/>
    <n v="0"/>
    <n v="0"/>
  </r>
  <r>
    <s v="None"/>
    <x v="34"/>
    <x v="280"/>
    <s v="TRC"/>
    <n v="0"/>
    <n v="0"/>
    <n v="0"/>
  </r>
  <r>
    <s v="None"/>
    <x v="34"/>
    <x v="281"/>
    <s v="TRC"/>
    <n v="0"/>
    <n v="0"/>
    <n v="0"/>
  </r>
  <r>
    <s v="None"/>
    <x v="34"/>
    <x v="282"/>
    <s v="TRC"/>
    <n v="0"/>
    <n v="0"/>
    <n v="0"/>
  </r>
  <r>
    <s v="None"/>
    <x v="34"/>
    <x v="283"/>
    <s v="TRC"/>
    <n v="0"/>
    <n v="0"/>
    <n v="0"/>
  </r>
  <r>
    <s v="None"/>
    <x v="34"/>
    <x v="378"/>
    <s v="TRC"/>
    <n v="0"/>
    <n v="0"/>
    <n v="0"/>
  </r>
  <r>
    <s v="None"/>
    <x v="34"/>
    <x v="379"/>
    <s v="TRC"/>
    <n v="0"/>
    <n v="0"/>
    <n v="0"/>
  </r>
  <r>
    <s v="None"/>
    <x v="34"/>
    <x v="285"/>
    <s v="TRC"/>
    <n v="0"/>
    <n v="0"/>
    <n v="0"/>
  </r>
  <r>
    <s v="None"/>
    <x v="34"/>
    <x v="380"/>
    <s v="TRC"/>
    <n v="0"/>
    <n v="0"/>
    <n v="0"/>
  </r>
  <r>
    <s v="None"/>
    <x v="34"/>
    <x v="284"/>
    <s v="TRC"/>
    <n v="0"/>
    <n v="0"/>
    <n v="0"/>
  </r>
  <r>
    <s v="None"/>
    <x v="34"/>
    <x v="381"/>
    <s v="TRC"/>
    <n v="0"/>
    <n v="0"/>
    <n v="0"/>
  </r>
  <r>
    <s v="None"/>
    <x v="34"/>
    <x v="287"/>
    <s v="TRC"/>
    <n v="0"/>
    <n v="0"/>
    <n v="0"/>
  </r>
  <r>
    <s v="None"/>
    <x v="34"/>
    <x v="288"/>
    <s v="TRC"/>
    <n v="0"/>
    <n v="0"/>
    <n v="0"/>
  </r>
  <r>
    <s v="None"/>
    <x v="34"/>
    <x v="289"/>
    <s v="TRC"/>
    <n v="0"/>
    <n v="0"/>
    <n v="0"/>
  </r>
  <r>
    <s v="None"/>
    <x v="34"/>
    <x v="286"/>
    <s v="TRC"/>
    <n v="0"/>
    <n v="0"/>
    <n v="0"/>
  </r>
  <r>
    <s v="None"/>
    <x v="34"/>
    <x v="290"/>
    <s v="TRC"/>
    <n v="0"/>
    <n v="0"/>
    <n v="0"/>
  </r>
  <r>
    <s v="None"/>
    <x v="34"/>
    <x v="291"/>
    <s v="TRC"/>
    <n v="0"/>
    <n v="0"/>
    <n v="0"/>
  </r>
  <r>
    <s v="None"/>
    <x v="34"/>
    <x v="292"/>
    <s v="TRC"/>
    <n v="0"/>
    <n v="0"/>
    <n v="0"/>
  </r>
  <r>
    <s v="None"/>
    <x v="34"/>
    <x v="293"/>
    <s v="TRC"/>
    <n v="0"/>
    <n v="0"/>
    <n v="0"/>
  </r>
  <r>
    <s v="None"/>
    <x v="34"/>
    <x v="382"/>
    <s v="TRC"/>
    <n v="0"/>
    <n v="0"/>
    <n v="0"/>
  </r>
  <r>
    <s v="None"/>
    <x v="34"/>
    <x v="294"/>
    <s v="TRC"/>
    <n v="0"/>
    <n v="0"/>
    <n v="0"/>
  </r>
  <r>
    <s v="None"/>
    <x v="35"/>
    <x v="0"/>
    <s v="TRC"/>
    <n v="0"/>
    <n v="0"/>
    <n v="0"/>
  </r>
  <r>
    <s v="None"/>
    <x v="35"/>
    <x v="383"/>
    <s v="TRC"/>
    <n v="0"/>
    <n v="0"/>
    <n v="0"/>
  </r>
  <r>
    <s v="None"/>
    <x v="35"/>
    <x v="1"/>
    <s v="TRC"/>
    <n v="0"/>
    <n v="0"/>
    <n v="0"/>
  </r>
  <r>
    <s v="None"/>
    <x v="35"/>
    <x v="2"/>
    <s v="TRC"/>
    <n v="0"/>
    <n v="0"/>
    <n v="0"/>
  </r>
  <r>
    <s v="None"/>
    <x v="35"/>
    <x v="3"/>
    <s v="TRC"/>
    <n v="0"/>
    <n v="0"/>
    <n v="0"/>
  </r>
  <r>
    <s v="None"/>
    <x v="35"/>
    <x v="4"/>
    <s v="TRC"/>
    <n v="0"/>
    <n v="0"/>
    <n v="0"/>
  </r>
  <r>
    <s v="None"/>
    <x v="35"/>
    <x v="5"/>
    <s v="TRC"/>
    <n v="0"/>
    <n v="0"/>
    <n v="0"/>
  </r>
  <r>
    <s v="None"/>
    <x v="35"/>
    <x v="6"/>
    <s v="TRC"/>
    <n v="0"/>
    <n v="0"/>
    <n v="0"/>
  </r>
  <r>
    <s v="None"/>
    <x v="35"/>
    <x v="7"/>
    <s v="TRC"/>
    <n v="0"/>
    <n v="0"/>
    <n v="0"/>
  </r>
  <r>
    <s v="None"/>
    <x v="35"/>
    <x v="8"/>
    <s v="TRC"/>
    <n v="0"/>
    <n v="0"/>
    <n v="0"/>
  </r>
  <r>
    <s v="None"/>
    <x v="35"/>
    <x v="9"/>
    <s v="TRC"/>
    <n v="0"/>
    <n v="0"/>
    <n v="0"/>
  </r>
  <r>
    <s v="None"/>
    <x v="35"/>
    <x v="10"/>
    <s v="TRC"/>
    <n v="0"/>
    <n v="0"/>
    <n v="0"/>
  </r>
  <r>
    <s v="None"/>
    <x v="35"/>
    <x v="11"/>
    <s v="TRC"/>
    <n v="0"/>
    <n v="0"/>
    <n v="0"/>
  </r>
  <r>
    <s v="None"/>
    <x v="35"/>
    <x v="12"/>
    <s v="TRC"/>
    <n v="0"/>
    <n v="0"/>
    <n v="0"/>
  </r>
  <r>
    <s v="None"/>
    <x v="35"/>
    <x v="13"/>
    <s v="TRC"/>
    <n v="0"/>
    <n v="0"/>
    <n v="0"/>
  </r>
  <r>
    <s v="None"/>
    <x v="35"/>
    <x v="14"/>
    <s v="TRC"/>
    <n v="0"/>
    <n v="0"/>
    <n v="0"/>
  </r>
  <r>
    <s v="None"/>
    <x v="35"/>
    <x v="15"/>
    <s v="TRC"/>
    <n v="0"/>
    <n v="0"/>
    <n v="0"/>
  </r>
  <r>
    <s v="None"/>
    <x v="35"/>
    <x v="16"/>
    <s v="TRC"/>
    <n v="0"/>
    <n v="0"/>
    <n v="0"/>
  </r>
  <r>
    <s v="None"/>
    <x v="35"/>
    <x v="17"/>
    <s v="TRC"/>
    <n v="0"/>
    <n v="0"/>
    <n v="0"/>
  </r>
  <r>
    <s v="None"/>
    <x v="35"/>
    <x v="18"/>
    <s v="TRC"/>
    <n v="0"/>
    <n v="0"/>
    <n v="0"/>
  </r>
  <r>
    <s v="None"/>
    <x v="35"/>
    <x v="19"/>
    <s v="TRC"/>
    <n v="0"/>
    <n v="0"/>
    <n v="0"/>
  </r>
  <r>
    <s v="None"/>
    <x v="35"/>
    <x v="20"/>
    <s v="TRC"/>
    <n v="0"/>
    <n v="0"/>
    <n v="0"/>
  </r>
  <r>
    <s v="None"/>
    <x v="35"/>
    <x v="21"/>
    <s v="TRC"/>
    <n v="0"/>
    <n v="0"/>
    <n v="0"/>
  </r>
  <r>
    <s v="None"/>
    <x v="35"/>
    <x v="22"/>
    <s v="TRC"/>
    <n v="0"/>
    <n v="0"/>
    <n v="0"/>
  </r>
  <r>
    <s v="None"/>
    <x v="35"/>
    <x v="23"/>
    <s v="TRC"/>
    <n v="0"/>
    <n v="0"/>
    <n v="0"/>
  </r>
  <r>
    <s v="None"/>
    <x v="35"/>
    <x v="24"/>
    <s v="TRC"/>
    <n v="0"/>
    <n v="0"/>
    <n v="0"/>
  </r>
  <r>
    <s v="None"/>
    <x v="35"/>
    <x v="25"/>
    <s v="TRC"/>
    <n v="0"/>
    <n v="0"/>
    <n v="0"/>
  </r>
  <r>
    <s v="None"/>
    <x v="35"/>
    <x v="26"/>
    <s v="TRC"/>
    <n v="0"/>
    <n v="0"/>
    <n v="0"/>
  </r>
  <r>
    <s v="None"/>
    <x v="35"/>
    <x v="27"/>
    <s v="TRC"/>
    <n v="0"/>
    <n v="0"/>
    <n v="0"/>
  </r>
  <r>
    <s v="None"/>
    <x v="35"/>
    <x v="384"/>
    <s v="TRC"/>
    <n v="0"/>
    <n v="0"/>
    <n v="0"/>
  </r>
  <r>
    <s v="None"/>
    <x v="35"/>
    <x v="29"/>
    <s v="TRC"/>
    <n v="0"/>
    <n v="0"/>
    <n v="0"/>
  </r>
  <r>
    <s v="None"/>
    <x v="35"/>
    <x v="385"/>
    <s v="TRC"/>
    <n v="0"/>
    <n v="0"/>
    <n v="0"/>
  </r>
  <r>
    <s v="None"/>
    <x v="35"/>
    <x v="386"/>
    <s v="TRC"/>
    <n v="0"/>
    <n v="0"/>
    <n v="0"/>
  </r>
  <r>
    <s v="None"/>
    <x v="35"/>
    <x v="28"/>
    <s v="TRC"/>
    <n v="0"/>
    <n v="0"/>
    <n v="0"/>
  </r>
  <r>
    <s v="None"/>
    <x v="35"/>
    <x v="30"/>
    <s v="TRC"/>
    <n v="0"/>
    <n v="0"/>
    <n v="0"/>
  </r>
  <r>
    <s v="None"/>
    <x v="35"/>
    <x v="31"/>
    <s v="TRC"/>
    <n v="0"/>
    <n v="0"/>
    <n v="0"/>
  </r>
  <r>
    <s v="None"/>
    <x v="35"/>
    <x v="387"/>
    <s v="TRC"/>
    <n v="0"/>
    <n v="0"/>
    <n v="0"/>
  </r>
  <r>
    <s v="None"/>
    <x v="35"/>
    <x v="32"/>
    <s v="TRC"/>
    <n v="0"/>
    <n v="0"/>
    <n v="0"/>
  </r>
  <r>
    <s v="None"/>
    <x v="35"/>
    <x v="388"/>
    <s v="TRC"/>
    <n v="0"/>
    <n v="0"/>
    <n v="0"/>
  </r>
  <r>
    <s v="None"/>
    <x v="35"/>
    <x v="33"/>
    <s v="TRC"/>
    <n v="0"/>
    <n v="0"/>
    <n v="0"/>
  </r>
  <r>
    <s v="None"/>
    <x v="35"/>
    <x v="389"/>
    <s v="TRC"/>
    <n v="0"/>
    <n v="0"/>
    <n v="0"/>
  </r>
  <r>
    <s v="None"/>
    <x v="35"/>
    <x v="34"/>
    <s v="TRC"/>
    <n v="0"/>
    <n v="0"/>
    <n v="0"/>
  </r>
  <r>
    <s v="None"/>
    <x v="35"/>
    <x v="390"/>
    <s v="TRC"/>
    <n v="0"/>
    <n v="0"/>
    <n v="0"/>
  </r>
  <r>
    <s v="None"/>
    <x v="35"/>
    <x v="36"/>
    <s v="TRC"/>
    <n v="0"/>
    <n v="0"/>
    <n v="0"/>
  </r>
  <r>
    <s v="None"/>
    <x v="35"/>
    <x v="37"/>
    <s v="TRC"/>
    <n v="0"/>
    <n v="0"/>
    <n v="0"/>
  </r>
  <r>
    <s v="None"/>
    <x v="35"/>
    <x v="38"/>
    <s v="TRC"/>
    <n v="0"/>
    <n v="0"/>
    <n v="0"/>
  </r>
  <r>
    <s v="None"/>
    <x v="35"/>
    <x v="39"/>
    <s v="TRC"/>
    <n v="0"/>
    <n v="0"/>
    <n v="0"/>
  </r>
  <r>
    <s v="None"/>
    <x v="35"/>
    <x v="35"/>
    <s v="TRC"/>
    <n v="0"/>
    <n v="0"/>
    <n v="0"/>
  </r>
  <r>
    <s v="None"/>
    <x v="35"/>
    <x v="40"/>
    <s v="TRC"/>
    <n v="0"/>
    <n v="0"/>
    <n v="0"/>
  </r>
  <r>
    <s v="None"/>
    <x v="35"/>
    <x v="41"/>
    <s v="TRC"/>
    <n v="0"/>
    <n v="0"/>
    <n v="0"/>
  </r>
  <r>
    <s v="None"/>
    <x v="35"/>
    <x v="42"/>
    <s v="TRC"/>
    <n v="0"/>
    <n v="0"/>
    <n v="0"/>
  </r>
  <r>
    <s v="None"/>
    <x v="35"/>
    <x v="391"/>
    <s v="TRC"/>
    <n v="0"/>
    <n v="0"/>
    <n v="0"/>
  </r>
  <r>
    <s v="None"/>
    <x v="35"/>
    <x v="392"/>
    <s v="TRC"/>
    <n v="0"/>
    <n v="0"/>
    <n v="0"/>
  </r>
  <r>
    <s v="None"/>
    <x v="35"/>
    <x v="393"/>
    <s v="TRC"/>
    <n v="0"/>
    <n v="0"/>
    <n v="0"/>
  </r>
  <r>
    <s v="None"/>
    <x v="35"/>
    <x v="43"/>
    <s v="TRC"/>
    <n v="0"/>
    <n v="0"/>
    <n v="0"/>
  </r>
  <r>
    <s v="None"/>
    <x v="35"/>
    <x v="44"/>
    <s v="TRC"/>
    <n v="0"/>
    <n v="0"/>
    <n v="0"/>
  </r>
  <r>
    <s v="None"/>
    <x v="35"/>
    <x v="394"/>
    <s v="TRC"/>
    <n v="0"/>
    <n v="0"/>
    <n v="0"/>
  </r>
  <r>
    <s v="None"/>
    <x v="35"/>
    <x v="395"/>
    <s v="TRC"/>
    <n v="0"/>
    <n v="0"/>
    <n v="0"/>
  </r>
  <r>
    <s v="None"/>
    <x v="35"/>
    <x v="45"/>
    <s v="TRC"/>
    <n v="0"/>
    <n v="0"/>
    <n v="0"/>
  </r>
  <r>
    <s v="None"/>
    <x v="35"/>
    <x v="396"/>
    <s v="TRC"/>
    <n v="0"/>
    <n v="0"/>
    <n v="0"/>
  </r>
  <r>
    <s v="None"/>
    <x v="35"/>
    <x v="46"/>
    <s v="TRC"/>
    <n v="0"/>
    <n v="0"/>
    <n v="0"/>
  </r>
  <r>
    <s v="None"/>
    <x v="35"/>
    <x v="397"/>
    <s v="TRC"/>
    <n v="0"/>
    <n v="0"/>
    <n v="0"/>
  </r>
  <r>
    <s v="None"/>
    <x v="35"/>
    <x v="47"/>
    <s v="TRC"/>
    <n v="0"/>
    <n v="0"/>
    <n v="0"/>
  </r>
  <r>
    <s v="None"/>
    <x v="35"/>
    <x v="398"/>
    <s v="TRC"/>
    <n v="0"/>
    <n v="0"/>
    <n v="0"/>
  </r>
  <r>
    <s v="None"/>
    <x v="35"/>
    <x v="48"/>
    <s v="TRC"/>
    <n v="0"/>
    <n v="0"/>
    <n v="0"/>
  </r>
  <r>
    <s v="None"/>
    <x v="35"/>
    <x v="399"/>
    <s v="TRC"/>
    <n v="0"/>
    <n v="0"/>
    <n v="0"/>
  </r>
  <r>
    <s v="None"/>
    <x v="35"/>
    <x v="50"/>
    <s v="TRC"/>
    <n v="0"/>
    <n v="0"/>
    <n v="0"/>
  </r>
  <r>
    <s v="None"/>
    <x v="35"/>
    <x v="51"/>
    <s v="TRC"/>
    <n v="0"/>
    <n v="0"/>
    <n v="0"/>
  </r>
  <r>
    <s v="None"/>
    <x v="35"/>
    <x v="52"/>
    <s v="TRC"/>
    <n v="0"/>
    <n v="0"/>
    <n v="0"/>
  </r>
  <r>
    <s v="None"/>
    <x v="35"/>
    <x v="53"/>
    <s v="TRC"/>
    <n v="0"/>
    <n v="0"/>
    <n v="0"/>
  </r>
  <r>
    <s v="None"/>
    <x v="35"/>
    <x v="400"/>
    <s v="TRC"/>
    <n v="0"/>
    <n v="0"/>
    <n v="0"/>
  </r>
  <r>
    <s v="None"/>
    <x v="35"/>
    <x v="401"/>
    <s v="TRC"/>
    <n v="0"/>
    <n v="0"/>
    <n v="0"/>
  </r>
  <r>
    <s v="None"/>
    <x v="35"/>
    <x v="54"/>
    <s v="TRC"/>
    <n v="0"/>
    <n v="0"/>
    <n v="0"/>
  </r>
  <r>
    <s v="None"/>
    <x v="35"/>
    <x v="55"/>
    <s v="TRC"/>
    <n v="0"/>
    <n v="0"/>
    <n v="0"/>
  </r>
  <r>
    <s v="None"/>
    <x v="35"/>
    <x v="402"/>
    <s v="TRC"/>
    <n v="0"/>
    <n v="0"/>
    <n v="0"/>
  </r>
  <r>
    <s v="None"/>
    <x v="35"/>
    <x v="56"/>
    <s v="TRC"/>
    <n v="0"/>
    <n v="0"/>
    <n v="0"/>
  </r>
  <r>
    <s v="None"/>
    <x v="35"/>
    <x v="403"/>
    <s v="TRC"/>
    <n v="0"/>
    <n v="0"/>
    <n v="0"/>
  </r>
  <r>
    <s v="None"/>
    <x v="35"/>
    <x v="57"/>
    <s v="TRC"/>
    <n v="0"/>
    <n v="0"/>
    <n v="0"/>
  </r>
  <r>
    <s v="None"/>
    <x v="35"/>
    <x v="58"/>
    <s v="TRC"/>
    <n v="0"/>
    <n v="0"/>
    <n v="0"/>
  </r>
  <r>
    <s v="None"/>
    <x v="35"/>
    <x v="59"/>
    <s v="TRC"/>
    <n v="0"/>
    <n v="0"/>
    <n v="0"/>
  </r>
  <r>
    <s v="None"/>
    <x v="35"/>
    <x v="60"/>
    <s v="TRC"/>
    <n v="0"/>
    <n v="0"/>
    <n v="0"/>
  </r>
  <r>
    <s v="None"/>
    <x v="35"/>
    <x v="61"/>
    <s v="TRC"/>
    <n v="0"/>
    <n v="0"/>
    <n v="0"/>
  </r>
  <r>
    <s v="None"/>
    <x v="35"/>
    <x v="62"/>
    <s v="TRC"/>
    <n v="0"/>
    <n v="0"/>
    <n v="0"/>
  </r>
  <r>
    <s v="None"/>
    <x v="35"/>
    <x v="63"/>
    <s v="TRC"/>
    <n v="0"/>
    <n v="0"/>
    <n v="0"/>
  </r>
  <r>
    <s v="None"/>
    <x v="35"/>
    <x v="404"/>
    <s v="TRC"/>
    <n v="0"/>
    <n v="0"/>
    <n v="0"/>
  </r>
  <r>
    <s v="None"/>
    <x v="35"/>
    <x v="64"/>
    <s v="TRC"/>
    <n v="0"/>
    <n v="0"/>
    <n v="0"/>
  </r>
  <r>
    <s v="None"/>
    <x v="35"/>
    <x v="65"/>
    <s v="TRC"/>
    <n v="0"/>
    <n v="0"/>
    <n v="0"/>
  </r>
  <r>
    <s v="None"/>
    <x v="35"/>
    <x v="405"/>
    <s v="TRC"/>
    <n v="0"/>
    <n v="0"/>
    <n v="0"/>
  </r>
  <r>
    <s v="None"/>
    <x v="35"/>
    <x v="406"/>
    <s v="TRC"/>
    <n v="0"/>
    <n v="0"/>
    <n v="0"/>
  </r>
  <r>
    <s v="None"/>
    <x v="35"/>
    <x v="407"/>
    <s v="TRC"/>
    <n v="0"/>
    <n v="0"/>
    <n v="0"/>
  </r>
  <r>
    <s v="None"/>
    <x v="35"/>
    <x v="66"/>
    <s v="TRC"/>
    <n v="0"/>
    <n v="0"/>
    <n v="0"/>
  </r>
  <r>
    <s v="None"/>
    <x v="35"/>
    <x v="67"/>
    <s v="TRC"/>
    <n v="0"/>
    <n v="0"/>
    <n v="0"/>
  </r>
  <r>
    <s v="None"/>
    <x v="35"/>
    <x v="68"/>
    <s v="TRC"/>
    <n v="0"/>
    <n v="0"/>
    <n v="0"/>
  </r>
  <r>
    <s v="None"/>
    <x v="35"/>
    <x v="69"/>
    <s v="TRC"/>
    <n v="0"/>
    <n v="0"/>
    <n v="0"/>
  </r>
  <r>
    <s v="None"/>
    <x v="35"/>
    <x v="408"/>
    <s v="TRC"/>
    <n v="0"/>
    <n v="0"/>
    <n v="0"/>
  </r>
  <r>
    <s v="None"/>
    <x v="35"/>
    <x v="70"/>
    <s v="TRC"/>
    <n v="0"/>
    <n v="0"/>
    <n v="0"/>
  </r>
  <r>
    <s v="None"/>
    <x v="35"/>
    <x v="409"/>
    <s v="TRC"/>
    <n v="0"/>
    <n v="0"/>
    <n v="0"/>
  </r>
  <r>
    <s v="None"/>
    <x v="35"/>
    <x v="71"/>
    <s v="TRC"/>
    <n v="0"/>
    <n v="0"/>
    <n v="0"/>
  </r>
  <r>
    <s v="None"/>
    <x v="35"/>
    <x v="410"/>
    <s v="TRC"/>
    <n v="0"/>
    <n v="0"/>
    <n v="0"/>
  </r>
  <r>
    <s v="None"/>
    <x v="35"/>
    <x v="72"/>
    <s v="TRC"/>
    <n v="0"/>
    <n v="0"/>
    <n v="0"/>
  </r>
  <r>
    <s v="None"/>
    <x v="35"/>
    <x v="411"/>
    <s v="TRC"/>
    <n v="0"/>
    <n v="0"/>
    <n v="0"/>
  </r>
  <r>
    <s v="None"/>
    <x v="35"/>
    <x v="73"/>
    <s v="TRC"/>
    <n v="0"/>
    <n v="0"/>
    <n v="0"/>
  </r>
  <r>
    <s v="None"/>
    <x v="35"/>
    <x v="412"/>
    <s v="TRC"/>
    <n v="0"/>
    <n v="0"/>
    <n v="0"/>
  </r>
  <r>
    <s v="None"/>
    <x v="35"/>
    <x v="413"/>
    <s v="TRC"/>
    <n v="0"/>
    <n v="0"/>
    <n v="0"/>
  </r>
  <r>
    <s v="None"/>
    <x v="35"/>
    <x v="414"/>
    <s v="TRC"/>
    <n v="0"/>
    <n v="0"/>
    <n v="0"/>
  </r>
  <r>
    <s v="None"/>
    <x v="35"/>
    <x v="74"/>
    <s v="TRC"/>
    <n v="0"/>
    <n v="0"/>
    <n v="0"/>
  </r>
  <r>
    <s v="None"/>
    <x v="35"/>
    <x v="415"/>
    <s v="TRC"/>
    <n v="0"/>
    <n v="0"/>
    <n v="0"/>
  </r>
  <r>
    <s v="None"/>
    <x v="35"/>
    <x v="75"/>
    <s v="TRC"/>
    <n v="0"/>
    <n v="0"/>
    <n v="0"/>
  </r>
  <r>
    <s v="None"/>
    <x v="35"/>
    <x v="416"/>
    <s v="TRC"/>
    <n v="0"/>
    <n v="0"/>
    <n v="0"/>
  </r>
  <r>
    <s v="None"/>
    <x v="35"/>
    <x v="76"/>
    <s v="TRC"/>
    <n v="0"/>
    <n v="0"/>
    <n v="0"/>
  </r>
  <r>
    <s v="None"/>
    <x v="35"/>
    <x v="417"/>
    <s v="TRC"/>
    <n v="0"/>
    <n v="0"/>
    <n v="0"/>
  </r>
  <r>
    <s v="None"/>
    <x v="35"/>
    <x v="77"/>
    <s v="TRC"/>
    <n v="0"/>
    <n v="0"/>
    <n v="0"/>
  </r>
  <r>
    <s v="None"/>
    <x v="35"/>
    <x v="418"/>
    <s v="TRC"/>
    <n v="0"/>
    <n v="0"/>
    <n v="0"/>
  </r>
  <r>
    <s v="None"/>
    <x v="35"/>
    <x v="78"/>
    <s v="TRC"/>
    <n v="0"/>
    <n v="0"/>
    <n v="0"/>
  </r>
  <r>
    <s v="None"/>
    <x v="35"/>
    <x v="79"/>
    <s v="TRC"/>
    <n v="0"/>
    <n v="0"/>
    <n v="0"/>
  </r>
  <r>
    <s v="None"/>
    <x v="35"/>
    <x v="80"/>
    <s v="TRC"/>
    <n v="0"/>
    <n v="0"/>
    <n v="0"/>
  </r>
  <r>
    <s v="None"/>
    <x v="35"/>
    <x v="419"/>
    <s v="TRC"/>
    <n v="0"/>
    <n v="0"/>
    <n v="0"/>
  </r>
  <r>
    <s v="None"/>
    <x v="35"/>
    <x v="81"/>
    <s v="TRC"/>
    <n v="0"/>
    <n v="0"/>
    <n v="0"/>
  </r>
  <r>
    <s v="None"/>
    <x v="35"/>
    <x v="295"/>
    <s v="TRC"/>
    <n v="0"/>
    <n v="0"/>
    <n v="0"/>
  </r>
  <r>
    <s v="None"/>
    <x v="35"/>
    <x v="82"/>
    <s v="TRC"/>
    <n v="0"/>
    <n v="0"/>
    <n v="0"/>
  </r>
  <r>
    <s v="None"/>
    <x v="35"/>
    <x v="296"/>
    <s v="TRC"/>
    <n v="0"/>
    <n v="0"/>
    <n v="0"/>
  </r>
  <r>
    <s v="None"/>
    <x v="35"/>
    <x v="297"/>
    <s v="TRC"/>
    <n v="0"/>
    <n v="0"/>
    <n v="0"/>
  </r>
  <r>
    <s v="None"/>
    <x v="35"/>
    <x v="298"/>
    <s v="TRC"/>
    <n v="0"/>
    <n v="0"/>
    <n v="0"/>
  </r>
  <r>
    <s v="None"/>
    <x v="35"/>
    <x v="83"/>
    <s v="TRC"/>
    <n v="0"/>
    <n v="0"/>
    <n v="0"/>
  </r>
  <r>
    <s v="None"/>
    <x v="35"/>
    <x v="299"/>
    <s v="TRC"/>
    <n v="0"/>
    <n v="0"/>
    <n v="0"/>
  </r>
  <r>
    <s v="None"/>
    <x v="35"/>
    <x v="84"/>
    <s v="TRC"/>
    <n v="0"/>
    <n v="0"/>
    <n v="0"/>
  </r>
  <r>
    <s v="None"/>
    <x v="35"/>
    <x v="85"/>
    <s v="TRC"/>
    <n v="0"/>
    <n v="0"/>
    <n v="0"/>
  </r>
  <r>
    <s v="None"/>
    <x v="35"/>
    <x v="86"/>
    <s v="TRC"/>
    <n v="0"/>
    <n v="0"/>
    <n v="0"/>
  </r>
  <r>
    <s v="None"/>
    <x v="35"/>
    <x v="87"/>
    <s v="TRC"/>
    <n v="0"/>
    <n v="0"/>
    <n v="0"/>
  </r>
  <r>
    <s v="None"/>
    <x v="35"/>
    <x v="88"/>
    <s v="TRC"/>
    <n v="0"/>
    <n v="0"/>
    <n v="0"/>
  </r>
  <r>
    <s v="None"/>
    <x v="35"/>
    <x v="89"/>
    <s v="TRC"/>
    <n v="0"/>
    <n v="0"/>
    <n v="0"/>
  </r>
  <r>
    <s v="None"/>
    <x v="35"/>
    <x v="90"/>
    <s v="TRC"/>
    <n v="0"/>
    <n v="0"/>
    <n v="0"/>
  </r>
  <r>
    <s v="None"/>
    <x v="35"/>
    <x v="91"/>
    <s v="TRC"/>
    <n v="0"/>
    <n v="0"/>
    <n v="0"/>
  </r>
  <r>
    <s v="None"/>
    <x v="35"/>
    <x v="92"/>
    <s v="TRC"/>
    <n v="0"/>
    <n v="0"/>
    <n v="0"/>
  </r>
  <r>
    <s v="None"/>
    <x v="35"/>
    <x v="93"/>
    <s v="TRC"/>
    <n v="0"/>
    <n v="0"/>
    <n v="0"/>
  </r>
  <r>
    <s v="None"/>
    <x v="35"/>
    <x v="94"/>
    <s v="TRC"/>
    <n v="0"/>
    <n v="0"/>
    <n v="0"/>
  </r>
  <r>
    <s v="None"/>
    <x v="35"/>
    <x v="95"/>
    <s v="TRC"/>
    <n v="0"/>
    <n v="0"/>
    <n v="0"/>
  </r>
  <r>
    <s v="None"/>
    <x v="35"/>
    <x v="96"/>
    <s v="TRC"/>
    <n v="0"/>
    <n v="0"/>
    <n v="0"/>
  </r>
  <r>
    <s v="None"/>
    <x v="35"/>
    <x v="300"/>
    <s v="TRC"/>
    <n v="0"/>
    <n v="0"/>
    <n v="0"/>
  </r>
  <r>
    <s v="None"/>
    <x v="35"/>
    <x v="97"/>
    <s v="TRC"/>
    <n v="0"/>
    <n v="0"/>
    <n v="0"/>
  </r>
  <r>
    <s v="None"/>
    <x v="35"/>
    <x v="301"/>
    <s v="TRC"/>
    <n v="0"/>
    <n v="0"/>
    <n v="0"/>
  </r>
  <r>
    <s v="None"/>
    <x v="35"/>
    <x v="302"/>
    <s v="TRC"/>
    <n v="0"/>
    <n v="0"/>
    <n v="0"/>
  </r>
  <r>
    <s v="None"/>
    <x v="35"/>
    <x v="303"/>
    <s v="TRC"/>
    <n v="0"/>
    <n v="0"/>
    <n v="0"/>
  </r>
  <r>
    <s v="None"/>
    <x v="35"/>
    <x v="304"/>
    <s v="TRC"/>
    <n v="0"/>
    <n v="0"/>
    <n v="0"/>
  </r>
  <r>
    <s v="None"/>
    <x v="35"/>
    <x v="305"/>
    <s v="TRC"/>
    <n v="0"/>
    <n v="0"/>
    <n v="0"/>
  </r>
  <r>
    <s v="None"/>
    <x v="35"/>
    <x v="306"/>
    <s v="TRC"/>
    <n v="0"/>
    <n v="0"/>
    <n v="0"/>
  </r>
  <r>
    <s v="None"/>
    <x v="35"/>
    <x v="100"/>
    <s v="TRC"/>
    <n v="0"/>
    <n v="0"/>
    <n v="0"/>
  </r>
  <r>
    <s v="None"/>
    <x v="35"/>
    <x v="101"/>
    <s v="TRC"/>
    <n v="0"/>
    <n v="0"/>
    <n v="0"/>
  </r>
  <r>
    <s v="None"/>
    <x v="35"/>
    <x v="102"/>
    <s v="TRC"/>
    <n v="0"/>
    <n v="0"/>
    <n v="0"/>
  </r>
  <r>
    <s v="None"/>
    <x v="35"/>
    <x v="103"/>
    <s v="TRC"/>
    <n v="0"/>
    <n v="0"/>
    <n v="0"/>
  </r>
  <r>
    <s v="None"/>
    <x v="35"/>
    <x v="104"/>
    <s v="TRC"/>
    <n v="0"/>
    <n v="0"/>
    <n v="0"/>
  </r>
  <r>
    <s v="None"/>
    <x v="35"/>
    <x v="105"/>
    <s v="TRC"/>
    <n v="0"/>
    <n v="0"/>
    <n v="0"/>
  </r>
  <r>
    <s v="None"/>
    <x v="35"/>
    <x v="307"/>
    <s v="TRC"/>
    <n v="0"/>
    <n v="0"/>
    <n v="0"/>
  </r>
  <r>
    <s v="None"/>
    <x v="35"/>
    <x v="106"/>
    <s v="TRC"/>
    <n v="0"/>
    <n v="0"/>
    <n v="0"/>
  </r>
  <r>
    <s v="None"/>
    <x v="35"/>
    <x v="107"/>
    <s v="TRC"/>
    <n v="0"/>
    <n v="0"/>
    <n v="0"/>
  </r>
  <r>
    <s v="None"/>
    <x v="35"/>
    <x v="108"/>
    <s v="TRC"/>
    <n v="0"/>
    <n v="0"/>
    <n v="0"/>
  </r>
  <r>
    <s v="None"/>
    <x v="35"/>
    <x v="109"/>
    <s v="TRC"/>
    <n v="0"/>
    <n v="0"/>
    <n v="0"/>
  </r>
  <r>
    <s v="None"/>
    <x v="35"/>
    <x v="110"/>
    <s v="TRC"/>
    <n v="0"/>
    <n v="0"/>
    <n v="0"/>
  </r>
  <r>
    <s v="None"/>
    <x v="35"/>
    <x v="111"/>
    <s v="TRC"/>
    <n v="0"/>
    <n v="0"/>
    <n v="0"/>
  </r>
  <r>
    <s v="None"/>
    <x v="35"/>
    <x v="112"/>
    <s v="TRC"/>
    <n v="0"/>
    <n v="0"/>
    <n v="0"/>
  </r>
  <r>
    <s v="None"/>
    <x v="35"/>
    <x v="113"/>
    <s v="TRC"/>
    <n v="0"/>
    <n v="0"/>
    <n v="0"/>
  </r>
  <r>
    <s v="None"/>
    <x v="35"/>
    <x v="114"/>
    <s v="TRC"/>
    <n v="0"/>
    <n v="0"/>
    <n v="0"/>
  </r>
  <r>
    <s v="None"/>
    <x v="35"/>
    <x v="115"/>
    <s v="TRC"/>
    <n v="0"/>
    <n v="0"/>
    <n v="0"/>
  </r>
  <r>
    <s v="None"/>
    <x v="35"/>
    <x v="116"/>
    <s v="TRC"/>
    <n v="0"/>
    <n v="0"/>
    <n v="0"/>
  </r>
  <r>
    <s v="None"/>
    <x v="35"/>
    <x v="308"/>
    <s v="TRC"/>
    <n v="0"/>
    <n v="0"/>
    <n v="0"/>
  </r>
  <r>
    <s v="None"/>
    <x v="35"/>
    <x v="117"/>
    <s v="TRC"/>
    <n v="0"/>
    <n v="0"/>
    <n v="0"/>
  </r>
  <r>
    <s v="None"/>
    <x v="35"/>
    <x v="309"/>
    <s v="TRC"/>
    <n v="0"/>
    <n v="0"/>
    <n v="0"/>
  </r>
  <r>
    <s v="None"/>
    <x v="35"/>
    <x v="310"/>
    <s v="TRC"/>
    <n v="0"/>
    <n v="0"/>
    <n v="0"/>
  </r>
  <r>
    <s v="None"/>
    <x v="35"/>
    <x v="118"/>
    <s v="TRC"/>
    <n v="0"/>
    <n v="0"/>
    <n v="0"/>
  </r>
  <r>
    <s v="None"/>
    <x v="35"/>
    <x v="311"/>
    <s v="TRC"/>
    <n v="0"/>
    <n v="0"/>
    <n v="0"/>
  </r>
  <r>
    <s v="None"/>
    <x v="35"/>
    <x v="119"/>
    <s v="TRC"/>
    <n v="0"/>
    <n v="0"/>
    <n v="0"/>
  </r>
  <r>
    <s v="None"/>
    <x v="35"/>
    <x v="312"/>
    <s v="TRC"/>
    <n v="0"/>
    <n v="0"/>
    <n v="0"/>
  </r>
  <r>
    <s v="None"/>
    <x v="35"/>
    <x v="120"/>
    <s v="TRC"/>
    <n v="0"/>
    <n v="0"/>
    <n v="0"/>
  </r>
  <r>
    <s v="None"/>
    <x v="35"/>
    <x v="313"/>
    <s v="TRC"/>
    <n v="0"/>
    <n v="0"/>
    <n v="0"/>
  </r>
  <r>
    <s v="None"/>
    <x v="35"/>
    <x v="121"/>
    <s v="TRC"/>
    <n v="0"/>
    <n v="0"/>
    <n v="0"/>
  </r>
  <r>
    <s v="None"/>
    <x v="35"/>
    <x v="122"/>
    <s v="TRC"/>
    <n v="0"/>
    <n v="0"/>
    <n v="0"/>
  </r>
  <r>
    <s v="None"/>
    <x v="35"/>
    <x v="123"/>
    <s v="TRC"/>
    <n v="0"/>
    <n v="0"/>
    <n v="0"/>
  </r>
  <r>
    <s v="None"/>
    <x v="35"/>
    <x v="124"/>
    <s v="TRC"/>
    <n v="0"/>
    <n v="0"/>
    <n v="0"/>
  </r>
  <r>
    <s v="None"/>
    <x v="35"/>
    <x v="125"/>
    <s v="TRC"/>
    <n v="0"/>
    <n v="0"/>
    <n v="0"/>
  </r>
  <r>
    <s v="None"/>
    <x v="35"/>
    <x v="126"/>
    <s v="TRC"/>
    <n v="0"/>
    <n v="0"/>
    <n v="0"/>
  </r>
  <r>
    <s v="None"/>
    <x v="35"/>
    <x v="127"/>
    <s v="TRC"/>
    <n v="0"/>
    <n v="0"/>
    <n v="0"/>
  </r>
  <r>
    <s v="None"/>
    <x v="35"/>
    <x v="314"/>
    <s v="TRC"/>
    <n v="0"/>
    <n v="0"/>
    <n v="0"/>
  </r>
  <r>
    <s v="None"/>
    <x v="35"/>
    <x v="128"/>
    <s v="TRC"/>
    <n v="0"/>
    <n v="0"/>
    <n v="0"/>
  </r>
  <r>
    <s v="None"/>
    <x v="35"/>
    <x v="129"/>
    <s v="TRC"/>
    <n v="0"/>
    <n v="0"/>
    <n v="0"/>
  </r>
  <r>
    <s v="None"/>
    <x v="35"/>
    <x v="315"/>
    <s v="TRC"/>
    <n v="0"/>
    <n v="0"/>
    <n v="0"/>
  </r>
  <r>
    <s v="None"/>
    <x v="35"/>
    <x v="130"/>
    <s v="TRC"/>
    <n v="0"/>
    <n v="0"/>
    <n v="0"/>
  </r>
  <r>
    <s v="None"/>
    <x v="35"/>
    <x v="316"/>
    <s v="TRC"/>
    <n v="0"/>
    <n v="0"/>
    <n v="0"/>
  </r>
  <r>
    <s v="None"/>
    <x v="35"/>
    <x v="317"/>
    <s v="TRC"/>
    <n v="0"/>
    <n v="0"/>
    <n v="0"/>
  </r>
  <r>
    <s v="None"/>
    <x v="35"/>
    <x v="131"/>
    <s v="TRC"/>
    <n v="0"/>
    <n v="0"/>
    <n v="0"/>
  </r>
  <r>
    <s v="None"/>
    <x v="35"/>
    <x v="132"/>
    <s v="TRC"/>
    <n v="0"/>
    <n v="0"/>
    <n v="0"/>
  </r>
  <r>
    <s v="None"/>
    <x v="35"/>
    <x v="133"/>
    <s v="TRC"/>
    <n v="0"/>
    <n v="0"/>
    <n v="0"/>
  </r>
  <r>
    <s v="None"/>
    <x v="35"/>
    <x v="134"/>
    <s v="TRC"/>
    <n v="0"/>
    <n v="0"/>
    <n v="0"/>
  </r>
  <r>
    <s v="None"/>
    <x v="35"/>
    <x v="135"/>
    <s v="TRC"/>
    <n v="0"/>
    <n v="0"/>
    <n v="0"/>
  </r>
  <r>
    <s v="None"/>
    <x v="35"/>
    <x v="136"/>
    <s v="TRC"/>
    <n v="0"/>
    <n v="0"/>
    <n v="0"/>
  </r>
  <r>
    <s v="None"/>
    <x v="35"/>
    <x v="137"/>
    <s v="TRC"/>
    <n v="0"/>
    <n v="0"/>
    <n v="0"/>
  </r>
  <r>
    <s v="None"/>
    <x v="35"/>
    <x v="138"/>
    <s v="TRC"/>
    <n v="0"/>
    <n v="0"/>
    <n v="0"/>
  </r>
  <r>
    <s v="None"/>
    <x v="35"/>
    <x v="139"/>
    <s v="TRC"/>
    <n v="0"/>
    <n v="0"/>
    <n v="0"/>
  </r>
  <r>
    <s v="None"/>
    <x v="35"/>
    <x v="140"/>
    <s v="TRC"/>
    <n v="0"/>
    <n v="0"/>
    <n v="0"/>
  </r>
  <r>
    <s v="None"/>
    <x v="35"/>
    <x v="141"/>
    <s v="TRC"/>
    <n v="0"/>
    <n v="0"/>
    <n v="0"/>
  </r>
  <r>
    <s v="None"/>
    <x v="35"/>
    <x v="142"/>
    <s v="TRC"/>
    <n v="0"/>
    <n v="0"/>
    <n v="0"/>
  </r>
  <r>
    <s v="None"/>
    <x v="35"/>
    <x v="143"/>
    <s v="TRC"/>
    <n v="0"/>
    <n v="0"/>
    <n v="0"/>
  </r>
  <r>
    <s v="None"/>
    <x v="35"/>
    <x v="144"/>
    <s v="TRC"/>
    <n v="0"/>
    <n v="0"/>
    <n v="0"/>
  </r>
  <r>
    <s v="None"/>
    <x v="35"/>
    <x v="145"/>
    <s v="TRC"/>
    <n v="0"/>
    <n v="0"/>
    <n v="0"/>
  </r>
  <r>
    <s v="None"/>
    <x v="35"/>
    <x v="146"/>
    <s v="TRC"/>
    <n v="0"/>
    <n v="0"/>
    <n v="0"/>
  </r>
  <r>
    <s v="None"/>
    <x v="35"/>
    <x v="147"/>
    <s v="TRC"/>
    <n v="0"/>
    <n v="0"/>
    <n v="0"/>
  </r>
  <r>
    <s v="None"/>
    <x v="35"/>
    <x v="148"/>
    <s v="TRC"/>
    <n v="0"/>
    <n v="0"/>
    <n v="0"/>
  </r>
  <r>
    <s v="None"/>
    <x v="35"/>
    <x v="149"/>
    <s v="TRC"/>
    <n v="0"/>
    <n v="0"/>
    <n v="0"/>
  </r>
  <r>
    <s v="None"/>
    <x v="35"/>
    <x v="318"/>
    <s v="TRC"/>
    <n v="0"/>
    <n v="0"/>
    <n v="0"/>
  </r>
  <r>
    <s v="None"/>
    <x v="35"/>
    <x v="319"/>
    <s v="TRC"/>
    <n v="0"/>
    <n v="0"/>
    <n v="0"/>
  </r>
  <r>
    <s v="None"/>
    <x v="35"/>
    <x v="150"/>
    <s v="TRC"/>
    <n v="0"/>
    <n v="0"/>
    <n v="0"/>
  </r>
  <r>
    <s v="None"/>
    <x v="35"/>
    <x v="151"/>
    <s v="TRC"/>
    <n v="0"/>
    <n v="0"/>
    <n v="0"/>
  </r>
  <r>
    <s v="None"/>
    <x v="35"/>
    <x v="152"/>
    <s v="TRC"/>
    <n v="0"/>
    <n v="0"/>
    <n v="0"/>
  </r>
  <r>
    <s v="None"/>
    <x v="35"/>
    <x v="153"/>
    <s v="TRC"/>
    <n v="0"/>
    <n v="0"/>
    <n v="0"/>
  </r>
  <r>
    <s v="None"/>
    <x v="35"/>
    <x v="154"/>
    <s v="TRC"/>
    <n v="0"/>
    <n v="0"/>
    <n v="0"/>
  </r>
  <r>
    <s v="None"/>
    <x v="35"/>
    <x v="155"/>
    <s v="TRC"/>
    <n v="0"/>
    <n v="0"/>
    <n v="0"/>
  </r>
  <r>
    <s v="None"/>
    <x v="35"/>
    <x v="156"/>
    <s v="TRC"/>
    <n v="0"/>
    <n v="0"/>
    <n v="0"/>
  </r>
  <r>
    <s v="None"/>
    <x v="35"/>
    <x v="157"/>
    <s v="TRC"/>
    <n v="0"/>
    <n v="0"/>
    <n v="0"/>
  </r>
  <r>
    <s v="None"/>
    <x v="35"/>
    <x v="158"/>
    <s v="TRC"/>
    <n v="0"/>
    <n v="0"/>
    <n v="0"/>
  </r>
  <r>
    <s v="None"/>
    <x v="35"/>
    <x v="159"/>
    <s v="TRC"/>
    <n v="0"/>
    <n v="0"/>
    <n v="0"/>
  </r>
  <r>
    <s v="None"/>
    <x v="35"/>
    <x v="160"/>
    <s v="TRC"/>
    <n v="0"/>
    <n v="0"/>
    <n v="0"/>
  </r>
  <r>
    <s v="None"/>
    <x v="35"/>
    <x v="161"/>
    <s v="TRC"/>
    <n v="0"/>
    <n v="0"/>
    <n v="0"/>
  </r>
  <r>
    <s v="None"/>
    <x v="35"/>
    <x v="162"/>
    <s v="TRC"/>
    <n v="0"/>
    <n v="0"/>
    <n v="0"/>
  </r>
  <r>
    <s v="None"/>
    <x v="35"/>
    <x v="163"/>
    <s v="TRC"/>
    <n v="0"/>
    <n v="0"/>
    <n v="0"/>
  </r>
  <r>
    <s v="None"/>
    <x v="35"/>
    <x v="164"/>
    <s v="TRC"/>
    <n v="0"/>
    <n v="0"/>
    <n v="0"/>
  </r>
  <r>
    <s v="None"/>
    <x v="35"/>
    <x v="320"/>
    <s v="TRC"/>
    <n v="0"/>
    <n v="0"/>
    <n v="0"/>
  </r>
  <r>
    <s v="None"/>
    <x v="35"/>
    <x v="165"/>
    <s v="TRC"/>
    <n v="0"/>
    <n v="0"/>
    <n v="0"/>
  </r>
  <r>
    <s v="None"/>
    <x v="35"/>
    <x v="166"/>
    <s v="TRC"/>
    <n v="0"/>
    <n v="0"/>
    <n v="0"/>
  </r>
  <r>
    <s v="None"/>
    <x v="35"/>
    <x v="167"/>
    <s v="TRC"/>
    <n v="0"/>
    <n v="0"/>
    <n v="0"/>
  </r>
  <r>
    <s v="None"/>
    <x v="35"/>
    <x v="168"/>
    <s v="TRC"/>
    <n v="0"/>
    <n v="0"/>
    <n v="0"/>
  </r>
  <r>
    <s v="None"/>
    <x v="35"/>
    <x v="169"/>
    <s v="TRC"/>
    <n v="0"/>
    <n v="0"/>
    <n v="0"/>
  </r>
  <r>
    <s v="None"/>
    <x v="35"/>
    <x v="170"/>
    <s v="TRC"/>
    <n v="0"/>
    <n v="0"/>
    <n v="0"/>
  </r>
  <r>
    <s v="None"/>
    <x v="35"/>
    <x v="171"/>
    <s v="TRC"/>
    <n v="0"/>
    <n v="0"/>
    <n v="0"/>
  </r>
  <r>
    <s v="None"/>
    <x v="35"/>
    <x v="321"/>
    <s v="TRC"/>
    <n v="0"/>
    <n v="0"/>
    <n v="0"/>
  </r>
  <r>
    <s v="None"/>
    <x v="35"/>
    <x v="172"/>
    <s v="TRC"/>
    <n v="0"/>
    <n v="0"/>
    <n v="0"/>
  </r>
  <r>
    <s v="None"/>
    <x v="35"/>
    <x v="322"/>
    <s v="TRC"/>
    <n v="0"/>
    <n v="0"/>
    <n v="0"/>
  </r>
  <r>
    <s v="None"/>
    <x v="35"/>
    <x v="173"/>
    <s v="TRC"/>
    <n v="0"/>
    <n v="0"/>
    <n v="0"/>
  </r>
  <r>
    <s v="None"/>
    <x v="35"/>
    <x v="323"/>
    <s v="TRC"/>
    <n v="0"/>
    <n v="0"/>
    <n v="0"/>
  </r>
  <r>
    <s v="None"/>
    <x v="35"/>
    <x v="174"/>
    <s v="TRC"/>
    <n v="0"/>
    <n v="0"/>
    <n v="0"/>
  </r>
  <r>
    <s v="None"/>
    <x v="35"/>
    <x v="175"/>
    <s v="TRC"/>
    <n v="0"/>
    <n v="0"/>
    <n v="0"/>
  </r>
  <r>
    <s v="None"/>
    <x v="35"/>
    <x v="176"/>
    <s v="TRC"/>
    <n v="0"/>
    <n v="0"/>
    <n v="0"/>
  </r>
  <r>
    <s v="None"/>
    <x v="35"/>
    <x v="324"/>
    <s v="TRC"/>
    <n v="0"/>
    <n v="0"/>
    <n v="0"/>
  </r>
  <r>
    <s v="None"/>
    <x v="35"/>
    <x v="177"/>
    <s v="TRC"/>
    <n v="0"/>
    <n v="0"/>
    <n v="0"/>
  </r>
  <r>
    <s v="None"/>
    <x v="35"/>
    <x v="178"/>
    <s v="TRC"/>
    <n v="0"/>
    <n v="0"/>
    <n v="0"/>
  </r>
  <r>
    <s v="None"/>
    <x v="35"/>
    <x v="179"/>
    <s v="TRC"/>
    <n v="0"/>
    <n v="0"/>
    <n v="0"/>
  </r>
  <r>
    <s v="None"/>
    <x v="35"/>
    <x v="180"/>
    <s v="TRC"/>
    <n v="0"/>
    <n v="0"/>
    <n v="0"/>
  </r>
  <r>
    <s v="None"/>
    <x v="35"/>
    <x v="181"/>
    <s v="TRC"/>
    <n v="0"/>
    <n v="0"/>
    <n v="0"/>
  </r>
  <r>
    <s v="None"/>
    <x v="35"/>
    <x v="182"/>
    <s v="TRC"/>
    <n v="0"/>
    <n v="0"/>
    <n v="0"/>
  </r>
  <r>
    <s v="None"/>
    <x v="35"/>
    <x v="183"/>
    <s v="TRC"/>
    <n v="0"/>
    <n v="0"/>
    <n v="0"/>
  </r>
  <r>
    <s v="None"/>
    <x v="35"/>
    <x v="184"/>
    <s v="TRC"/>
    <n v="0"/>
    <n v="0"/>
    <n v="0"/>
  </r>
  <r>
    <s v="None"/>
    <x v="35"/>
    <x v="185"/>
    <s v="TRC"/>
    <n v="0"/>
    <n v="0"/>
    <n v="0"/>
  </r>
  <r>
    <s v="None"/>
    <x v="35"/>
    <x v="325"/>
    <s v="TRC"/>
    <n v="0"/>
    <n v="0"/>
    <n v="0"/>
  </r>
  <r>
    <s v="None"/>
    <x v="35"/>
    <x v="326"/>
    <s v="TRC"/>
    <n v="0"/>
    <n v="0"/>
    <n v="0"/>
  </r>
  <r>
    <s v="None"/>
    <x v="35"/>
    <x v="186"/>
    <s v="TRC"/>
    <n v="0"/>
    <n v="0"/>
    <n v="0"/>
  </r>
  <r>
    <s v="None"/>
    <x v="35"/>
    <x v="327"/>
    <s v="TRC"/>
    <n v="0"/>
    <n v="0"/>
    <n v="0"/>
  </r>
  <r>
    <s v="None"/>
    <x v="35"/>
    <x v="328"/>
    <s v="TRC"/>
    <n v="0"/>
    <n v="0"/>
    <n v="0"/>
  </r>
  <r>
    <s v="None"/>
    <x v="35"/>
    <x v="329"/>
    <s v="TRC"/>
    <n v="0"/>
    <n v="0"/>
    <n v="0"/>
  </r>
  <r>
    <s v="None"/>
    <x v="35"/>
    <x v="187"/>
    <s v="TRC"/>
    <n v="0"/>
    <n v="0"/>
    <n v="0"/>
  </r>
  <r>
    <s v="None"/>
    <x v="35"/>
    <x v="188"/>
    <s v="TRC"/>
    <n v="0"/>
    <n v="0"/>
    <n v="0"/>
  </r>
  <r>
    <s v="None"/>
    <x v="35"/>
    <x v="330"/>
    <s v="TRC"/>
    <n v="0"/>
    <n v="0"/>
    <n v="0"/>
  </r>
  <r>
    <s v="None"/>
    <x v="35"/>
    <x v="189"/>
    <s v="TRC"/>
    <n v="0"/>
    <n v="0"/>
    <n v="0"/>
  </r>
  <r>
    <s v="None"/>
    <x v="35"/>
    <x v="331"/>
    <s v="TRC"/>
    <n v="0"/>
    <n v="0"/>
    <n v="0"/>
  </r>
  <r>
    <s v="None"/>
    <x v="35"/>
    <x v="190"/>
    <s v="TRC"/>
    <n v="0"/>
    <n v="0"/>
    <n v="0"/>
  </r>
  <r>
    <s v="None"/>
    <x v="35"/>
    <x v="332"/>
    <s v="TRC"/>
    <n v="0"/>
    <n v="0"/>
    <n v="0"/>
  </r>
  <r>
    <s v="None"/>
    <x v="35"/>
    <x v="191"/>
    <s v="TRC"/>
    <n v="0"/>
    <n v="0"/>
    <n v="0"/>
  </r>
  <r>
    <s v="None"/>
    <x v="35"/>
    <x v="192"/>
    <s v="TRC"/>
    <n v="0"/>
    <n v="0"/>
    <n v="0"/>
  </r>
  <r>
    <s v="None"/>
    <x v="35"/>
    <x v="193"/>
    <s v="TRC"/>
    <n v="0"/>
    <n v="0"/>
    <n v="0"/>
  </r>
  <r>
    <s v="None"/>
    <x v="35"/>
    <x v="194"/>
    <s v="TRC"/>
    <n v="0"/>
    <n v="0"/>
    <n v="0"/>
  </r>
  <r>
    <s v="None"/>
    <x v="35"/>
    <x v="195"/>
    <s v="TRC"/>
    <n v="0"/>
    <n v="0"/>
    <n v="0"/>
  </r>
  <r>
    <s v="None"/>
    <x v="35"/>
    <x v="333"/>
    <s v="TRC"/>
    <n v="0"/>
    <n v="0"/>
    <n v="0"/>
  </r>
  <r>
    <s v="None"/>
    <x v="35"/>
    <x v="196"/>
    <s v="TRC"/>
    <n v="0"/>
    <n v="0"/>
    <n v="0"/>
  </r>
  <r>
    <s v="None"/>
    <x v="35"/>
    <x v="197"/>
    <s v="TRC"/>
    <n v="0"/>
    <n v="0"/>
    <n v="0"/>
  </r>
  <r>
    <s v="None"/>
    <x v="35"/>
    <x v="198"/>
    <s v="TRC"/>
    <n v="0"/>
    <n v="0"/>
    <n v="0"/>
  </r>
  <r>
    <s v="None"/>
    <x v="35"/>
    <x v="199"/>
    <s v="TRC"/>
    <n v="0"/>
    <n v="0"/>
    <n v="0"/>
  </r>
  <r>
    <s v="None"/>
    <x v="35"/>
    <x v="334"/>
    <s v="TRC"/>
    <n v="0"/>
    <n v="0"/>
    <n v="0"/>
  </r>
  <r>
    <s v="None"/>
    <x v="35"/>
    <x v="200"/>
    <s v="TRC"/>
    <n v="0"/>
    <n v="0"/>
    <n v="0"/>
  </r>
  <r>
    <s v="None"/>
    <x v="35"/>
    <x v="335"/>
    <s v="TRC"/>
    <n v="0"/>
    <n v="0"/>
    <n v="0"/>
  </r>
  <r>
    <s v="None"/>
    <x v="35"/>
    <x v="336"/>
    <s v="TRC"/>
    <n v="0"/>
    <n v="0"/>
    <n v="0"/>
  </r>
  <r>
    <s v="None"/>
    <x v="35"/>
    <x v="201"/>
    <s v="TRC"/>
    <n v="0"/>
    <n v="0"/>
    <n v="0"/>
  </r>
  <r>
    <s v="None"/>
    <x v="35"/>
    <x v="337"/>
    <s v="TRC"/>
    <n v="0"/>
    <n v="0"/>
    <n v="0"/>
  </r>
  <r>
    <s v="None"/>
    <x v="35"/>
    <x v="338"/>
    <s v="TRC"/>
    <n v="0"/>
    <n v="0"/>
    <n v="0"/>
  </r>
  <r>
    <s v="None"/>
    <x v="35"/>
    <x v="202"/>
    <s v="TRC"/>
    <n v="0"/>
    <n v="0"/>
    <n v="0"/>
  </r>
  <r>
    <s v="None"/>
    <x v="35"/>
    <x v="203"/>
    <s v="TRC"/>
    <n v="0"/>
    <n v="0"/>
    <n v="0"/>
  </r>
  <r>
    <s v="None"/>
    <x v="35"/>
    <x v="204"/>
    <s v="TRC"/>
    <n v="0"/>
    <n v="0"/>
    <n v="0"/>
  </r>
  <r>
    <s v="None"/>
    <x v="35"/>
    <x v="205"/>
    <s v="TRC"/>
    <n v="0"/>
    <n v="0"/>
    <n v="0"/>
  </r>
  <r>
    <s v="None"/>
    <x v="35"/>
    <x v="206"/>
    <s v="TRC"/>
    <n v="0"/>
    <n v="0"/>
    <n v="0"/>
  </r>
  <r>
    <s v="None"/>
    <x v="35"/>
    <x v="207"/>
    <s v="TRC"/>
    <n v="0"/>
    <n v="0"/>
    <n v="0"/>
  </r>
  <r>
    <s v="None"/>
    <x v="35"/>
    <x v="339"/>
    <s v="TRC"/>
    <n v="0"/>
    <n v="0"/>
    <n v="0"/>
  </r>
  <r>
    <s v="None"/>
    <x v="35"/>
    <x v="208"/>
    <s v="TRC"/>
    <n v="0"/>
    <n v="0"/>
    <n v="0"/>
  </r>
  <r>
    <s v="None"/>
    <x v="35"/>
    <x v="209"/>
    <s v="TRC"/>
    <n v="0"/>
    <n v="0"/>
    <n v="0"/>
  </r>
  <r>
    <s v="None"/>
    <x v="35"/>
    <x v="340"/>
    <s v="TRC"/>
    <n v="0"/>
    <n v="0"/>
    <n v="0"/>
  </r>
  <r>
    <s v="None"/>
    <x v="35"/>
    <x v="341"/>
    <s v="TRC"/>
    <n v="0"/>
    <n v="0"/>
    <n v="0"/>
  </r>
  <r>
    <s v="None"/>
    <x v="35"/>
    <x v="210"/>
    <s v="TRC"/>
    <n v="0"/>
    <n v="0"/>
    <n v="0"/>
  </r>
  <r>
    <s v="None"/>
    <x v="35"/>
    <x v="211"/>
    <s v="TRC"/>
    <n v="0"/>
    <n v="0"/>
    <n v="0"/>
  </r>
  <r>
    <s v="None"/>
    <x v="35"/>
    <x v="212"/>
    <s v="TRC"/>
    <n v="0"/>
    <n v="0"/>
    <n v="0"/>
  </r>
  <r>
    <s v="None"/>
    <x v="35"/>
    <x v="213"/>
    <s v="TRC"/>
    <n v="0"/>
    <n v="0"/>
    <n v="0"/>
  </r>
  <r>
    <s v="None"/>
    <x v="35"/>
    <x v="342"/>
    <s v="TRC"/>
    <n v="0"/>
    <n v="0"/>
    <n v="0"/>
  </r>
  <r>
    <s v="None"/>
    <x v="35"/>
    <x v="214"/>
    <s v="TRC"/>
    <n v="0"/>
    <n v="0"/>
    <n v="0"/>
  </r>
  <r>
    <s v="None"/>
    <x v="35"/>
    <x v="215"/>
    <s v="TRC"/>
    <n v="0"/>
    <n v="0"/>
    <n v="0"/>
  </r>
  <r>
    <s v="None"/>
    <x v="35"/>
    <x v="216"/>
    <s v="TRC"/>
    <n v="0"/>
    <n v="0"/>
    <n v="0"/>
  </r>
  <r>
    <s v="None"/>
    <x v="35"/>
    <x v="217"/>
    <s v="TRC"/>
    <n v="0"/>
    <n v="0"/>
    <n v="0"/>
  </r>
  <r>
    <s v="None"/>
    <x v="35"/>
    <x v="218"/>
    <s v="TRC"/>
    <n v="0"/>
    <n v="0"/>
    <n v="0"/>
  </r>
  <r>
    <s v="None"/>
    <x v="35"/>
    <x v="219"/>
    <s v="TRC"/>
    <n v="0"/>
    <n v="0"/>
    <n v="0"/>
  </r>
  <r>
    <s v="None"/>
    <x v="35"/>
    <x v="343"/>
    <s v="TRC"/>
    <n v="0"/>
    <n v="0"/>
    <n v="0"/>
  </r>
  <r>
    <s v="None"/>
    <x v="35"/>
    <x v="220"/>
    <s v="TRC"/>
    <n v="0"/>
    <n v="0"/>
    <n v="0"/>
  </r>
  <r>
    <s v="None"/>
    <x v="35"/>
    <x v="221"/>
    <s v="TRC"/>
    <n v="0"/>
    <n v="0"/>
    <n v="0"/>
  </r>
  <r>
    <s v="None"/>
    <x v="35"/>
    <x v="222"/>
    <s v="TRC"/>
    <n v="0"/>
    <n v="0"/>
    <n v="0"/>
  </r>
  <r>
    <s v="None"/>
    <x v="35"/>
    <x v="344"/>
    <s v="TRC"/>
    <n v="0"/>
    <n v="0"/>
    <n v="0"/>
  </r>
  <r>
    <s v="None"/>
    <x v="35"/>
    <x v="225"/>
    <s v="TRC"/>
    <n v="0"/>
    <n v="0"/>
    <n v="0"/>
  </r>
  <r>
    <s v="None"/>
    <x v="35"/>
    <x v="226"/>
    <s v="TRC"/>
    <n v="0"/>
    <n v="0"/>
    <n v="0"/>
  </r>
  <r>
    <s v="None"/>
    <x v="35"/>
    <x v="345"/>
    <s v="TRC"/>
    <n v="0"/>
    <n v="0"/>
    <n v="0"/>
  </r>
  <r>
    <s v="None"/>
    <x v="35"/>
    <x v="346"/>
    <s v="TRC"/>
    <n v="0"/>
    <n v="0"/>
    <n v="0"/>
  </r>
  <r>
    <s v="None"/>
    <x v="35"/>
    <x v="227"/>
    <s v="TRC"/>
    <n v="0"/>
    <n v="0"/>
    <n v="0"/>
  </r>
  <r>
    <s v="None"/>
    <x v="35"/>
    <x v="228"/>
    <s v="TRC"/>
    <n v="0"/>
    <n v="0"/>
    <n v="0"/>
  </r>
  <r>
    <s v="None"/>
    <x v="35"/>
    <x v="229"/>
    <s v="TRC"/>
    <n v="0"/>
    <n v="0"/>
    <n v="0"/>
  </r>
  <r>
    <s v="None"/>
    <x v="35"/>
    <x v="230"/>
    <s v="TRC"/>
    <n v="0"/>
    <n v="0"/>
    <n v="0"/>
  </r>
  <r>
    <s v="None"/>
    <x v="35"/>
    <x v="347"/>
    <s v="TRC"/>
    <n v="0"/>
    <n v="0"/>
    <n v="0"/>
  </r>
  <r>
    <s v="None"/>
    <x v="35"/>
    <x v="231"/>
    <s v="TRC"/>
    <n v="0"/>
    <n v="0"/>
    <n v="0"/>
  </r>
  <r>
    <s v="None"/>
    <x v="35"/>
    <x v="232"/>
    <s v="TRC"/>
    <n v="0"/>
    <n v="0"/>
    <n v="0"/>
  </r>
  <r>
    <s v="None"/>
    <x v="35"/>
    <x v="233"/>
    <s v="TRC"/>
    <n v="0"/>
    <n v="0"/>
    <n v="0"/>
  </r>
  <r>
    <s v="None"/>
    <x v="35"/>
    <x v="234"/>
    <s v="TRC"/>
    <n v="0"/>
    <n v="0"/>
    <n v="0"/>
  </r>
  <r>
    <s v="None"/>
    <x v="35"/>
    <x v="235"/>
    <s v="TRC"/>
    <n v="0"/>
    <n v="0"/>
    <n v="0"/>
  </r>
  <r>
    <s v="None"/>
    <x v="35"/>
    <x v="236"/>
    <s v="TRC"/>
    <n v="0"/>
    <n v="0"/>
    <n v="0"/>
  </r>
  <r>
    <s v="None"/>
    <x v="35"/>
    <x v="348"/>
    <s v="TRC"/>
    <n v="0"/>
    <n v="0"/>
    <n v="0"/>
  </r>
  <r>
    <s v="None"/>
    <x v="35"/>
    <x v="349"/>
    <s v="TRC"/>
    <n v="0"/>
    <n v="0"/>
    <n v="0"/>
  </r>
  <r>
    <s v="None"/>
    <x v="35"/>
    <x v="237"/>
    <s v="TRC"/>
    <n v="0"/>
    <n v="0"/>
    <n v="0"/>
  </r>
  <r>
    <s v="None"/>
    <x v="35"/>
    <x v="350"/>
    <s v="TRC"/>
    <n v="0"/>
    <n v="0"/>
    <n v="0"/>
  </r>
  <r>
    <s v="None"/>
    <x v="35"/>
    <x v="351"/>
    <s v="TRC"/>
    <n v="0"/>
    <n v="0"/>
    <n v="0"/>
  </r>
  <r>
    <s v="None"/>
    <x v="35"/>
    <x v="352"/>
    <s v="TRC"/>
    <n v="0"/>
    <n v="0"/>
    <n v="0"/>
  </r>
  <r>
    <s v="None"/>
    <x v="35"/>
    <x v="240"/>
    <s v="TRC"/>
    <n v="0"/>
    <n v="0"/>
    <n v="0"/>
  </r>
  <r>
    <s v="None"/>
    <x v="35"/>
    <x v="353"/>
    <s v="TRC"/>
    <n v="0"/>
    <n v="0"/>
    <n v="0"/>
  </r>
  <r>
    <s v="None"/>
    <x v="35"/>
    <x v="241"/>
    <s v="TRC"/>
    <n v="0"/>
    <n v="0"/>
    <n v="0"/>
  </r>
  <r>
    <s v="None"/>
    <x v="35"/>
    <x v="354"/>
    <s v="TRC"/>
    <n v="0"/>
    <n v="0"/>
    <n v="0"/>
  </r>
  <r>
    <s v="None"/>
    <x v="35"/>
    <x v="242"/>
    <s v="TRC"/>
    <n v="0"/>
    <n v="0"/>
    <n v="0"/>
  </r>
  <r>
    <s v="None"/>
    <x v="35"/>
    <x v="355"/>
    <s v="TRC"/>
    <n v="0"/>
    <n v="0"/>
    <n v="0"/>
  </r>
  <r>
    <s v="None"/>
    <x v="35"/>
    <x v="238"/>
    <s v="TRC"/>
    <n v="0"/>
    <n v="0"/>
    <n v="0"/>
  </r>
  <r>
    <s v="None"/>
    <x v="35"/>
    <x v="356"/>
    <s v="TRC"/>
    <n v="0"/>
    <n v="0"/>
    <n v="0"/>
  </r>
  <r>
    <s v="None"/>
    <x v="35"/>
    <x v="239"/>
    <s v="TRC"/>
    <n v="0"/>
    <n v="0"/>
    <n v="0"/>
  </r>
  <r>
    <s v="None"/>
    <x v="35"/>
    <x v="357"/>
    <s v="TRC"/>
    <n v="0"/>
    <n v="0"/>
    <n v="0"/>
  </r>
  <r>
    <s v="None"/>
    <x v="35"/>
    <x v="243"/>
    <s v="TRC"/>
    <n v="0"/>
    <n v="0"/>
    <n v="0"/>
  </r>
  <r>
    <s v="None"/>
    <x v="35"/>
    <x v="244"/>
    <s v="TRC"/>
    <n v="0"/>
    <n v="0"/>
    <n v="0"/>
  </r>
  <r>
    <s v="None"/>
    <x v="35"/>
    <x v="245"/>
    <s v="TRC"/>
    <n v="0"/>
    <n v="0"/>
    <n v="0"/>
  </r>
  <r>
    <s v="None"/>
    <x v="35"/>
    <x v="246"/>
    <s v="TRC"/>
    <n v="0"/>
    <n v="0"/>
    <n v="0"/>
  </r>
  <r>
    <s v="None"/>
    <x v="35"/>
    <x v="247"/>
    <s v="TRC"/>
    <n v="0"/>
    <n v="0"/>
    <n v="0"/>
  </r>
  <r>
    <s v="None"/>
    <x v="35"/>
    <x v="248"/>
    <s v="TRC"/>
    <n v="0"/>
    <n v="0"/>
    <n v="0"/>
  </r>
  <r>
    <s v="None"/>
    <x v="35"/>
    <x v="358"/>
    <s v="TRC"/>
    <n v="0"/>
    <n v="0"/>
    <n v="0"/>
  </r>
  <r>
    <s v="None"/>
    <x v="35"/>
    <x v="359"/>
    <s v="TRC"/>
    <n v="0"/>
    <n v="0"/>
    <n v="0"/>
  </r>
  <r>
    <s v="None"/>
    <x v="35"/>
    <x v="360"/>
    <s v="TRC"/>
    <n v="0"/>
    <n v="0"/>
    <n v="0"/>
  </r>
  <r>
    <s v="None"/>
    <x v="35"/>
    <x v="249"/>
    <s v="TRC"/>
    <n v="0"/>
    <n v="0"/>
    <n v="0"/>
  </r>
  <r>
    <s v="None"/>
    <x v="35"/>
    <x v="250"/>
    <s v="TRC"/>
    <n v="0"/>
    <n v="0"/>
    <n v="0"/>
  </r>
  <r>
    <s v="None"/>
    <x v="35"/>
    <x v="251"/>
    <s v="TRC"/>
    <n v="0"/>
    <n v="0"/>
    <n v="0"/>
  </r>
  <r>
    <s v="None"/>
    <x v="35"/>
    <x v="252"/>
    <s v="TRC"/>
    <n v="0"/>
    <n v="0"/>
    <n v="0"/>
  </r>
  <r>
    <s v="None"/>
    <x v="35"/>
    <x v="253"/>
    <s v="TRC"/>
    <n v="0"/>
    <n v="0"/>
    <n v="0"/>
  </r>
  <r>
    <s v="None"/>
    <x v="35"/>
    <x v="254"/>
    <s v="TRC"/>
    <n v="0"/>
    <n v="0"/>
    <n v="0"/>
  </r>
  <r>
    <s v="None"/>
    <x v="35"/>
    <x v="361"/>
    <s v="TRC"/>
    <n v="0"/>
    <n v="0"/>
    <n v="0"/>
  </r>
  <r>
    <s v="None"/>
    <x v="35"/>
    <x v="362"/>
    <s v="TRC"/>
    <n v="0"/>
    <n v="0"/>
    <n v="0"/>
  </r>
  <r>
    <s v="None"/>
    <x v="35"/>
    <x v="255"/>
    <s v="TRC"/>
    <n v="0"/>
    <n v="0"/>
    <n v="0"/>
  </r>
  <r>
    <s v="None"/>
    <x v="35"/>
    <x v="256"/>
    <s v="TRC"/>
    <n v="0"/>
    <n v="0"/>
    <n v="0"/>
  </r>
  <r>
    <s v="None"/>
    <x v="35"/>
    <x v="257"/>
    <s v="TRC"/>
    <n v="0"/>
    <n v="0"/>
    <n v="0"/>
  </r>
  <r>
    <s v="None"/>
    <x v="35"/>
    <x v="258"/>
    <s v="TRC"/>
    <n v="0"/>
    <n v="0"/>
    <n v="0"/>
  </r>
  <r>
    <s v="None"/>
    <x v="35"/>
    <x v="259"/>
    <s v="TRC"/>
    <n v="0"/>
    <n v="0"/>
    <n v="0"/>
  </r>
  <r>
    <s v="None"/>
    <x v="35"/>
    <x v="260"/>
    <s v="TRC"/>
    <n v="0"/>
    <n v="0"/>
    <n v="0"/>
  </r>
  <r>
    <s v="None"/>
    <x v="35"/>
    <x v="363"/>
    <s v="TRC"/>
    <n v="0"/>
    <n v="0"/>
    <n v="0"/>
  </r>
  <r>
    <s v="None"/>
    <x v="35"/>
    <x v="261"/>
    <s v="TRC"/>
    <n v="0"/>
    <n v="0"/>
    <n v="0"/>
  </r>
  <r>
    <s v="None"/>
    <x v="35"/>
    <x v="262"/>
    <s v="TRC"/>
    <n v="0"/>
    <n v="0"/>
    <n v="0"/>
  </r>
  <r>
    <s v="None"/>
    <x v="35"/>
    <x v="364"/>
    <s v="TRC"/>
    <n v="0"/>
    <n v="0"/>
    <n v="0"/>
  </r>
  <r>
    <s v="None"/>
    <x v="35"/>
    <x v="263"/>
    <s v="TRC"/>
    <n v="0"/>
    <n v="0"/>
    <n v="0"/>
  </r>
  <r>
    <s v="None"/>
    <x v="35"/>
    <x v="365"/>
    <s v="TRC"/>
    <n v="0"/>
    <n v="0"/>
    <n v="0"/>
  </r>
  <r>
    <s v="None"/>
    <x v="35"/>
    <x v="366"/>
    <s v="TRC"/>
    <n v="0"/>
    <n v="0"/>
    <n v="0"/>
  </r>
  <r>
    <s v="None"/>
    <x v="35"/>
    <x v="367"/>
    <s v="TRC"/>
    <n v="0"/>
    <n v="0"/>
    <n v="0"/>
  </r>
  <r>
    <s v="None"/>
    <x v="35"/>
    <x v="266"/>
    <s v="TRC"/>
    <n v="0"/>
    <n v="0"/>
    <n v="0"/>
  </r>
  <r>
    <s v="None"/>
    <x v="35"/>
    <x v="368"/>
    <s v="TRC"/>
    <n v="0"/>
    <n v="0"/>
    <n v="0"/>
  </r>
  <r>
    <s v="None"/>
    <x v="35"/>
    <x v="267"/>
    <s v="TRC"/>
    <n v="0"/>
    <n v="0"/>
    <n v="0"/>
  </r>
  <r>
    <s v="None"/>
    <x v="35"/>
    <x v="369"/>
    <s v="TRC"/>
    <n v="0"/>
    <n v="0"/>
    <n v="0"/>
  </r>
  <r>
    <s v="None"/>
    <x v="35"/>
    <x v="268"/>
    <s v="TRC"/>
    <n v="0"/>
    <n v="0"/>
    <n v="0"/>
  </r>
  <r>
    <s v="None"/>
    <x v="35"/>
    <x v="370"/>
    <s v="TRC"/>
    <n v="0"/>
    <n v="0"/>
    <n v="0"/>
  </r>
  <r>
    <s v="None"/>
    <x v="35"/>
    <x v="269"/>
    <s v="TRC"/>
    <n v="0"/>
    <n v="0"/>
    <n v="0"/>
  </r>
  <r>
    <s v="None"/>
    <x v="35"/>
    <x v="371"/>
    <s v="TRC"/>
    <n v="0"/>
    <n v="0"/>
    <n v="0"/>
  </r>
  <r>
    <s v="None"/>
    <x v="35"/>
    <x v="270"/>
    <s v="TRC"/>
    <n v="0"/>
    <n v="0"/>
    <n v="0"/>
  </r>
  <r>
    <s v="None"/>
    <x v="35"/>
    <x v="372"/>
    <s v="TRC"/>
    <n v="0"/>
    <n v="0"/>
    <n v="0"/>
  </r>
  <r>
    <s v="None"/>
    <x v="35"/>
    <x v="271"/>
    <s v="TRC"/>
    <n v="0"/>
    <n v="0"/>
    <n v="0"/>
  </r>
  <r>
    <s v="None"/>
    <x v="35"/>
    <x v="373"/>
    <s v="TRC"/>
    <n v="0"/>
    <n v="0"/>
    <n v="0"/>
  </r>
  <r>
    <s v="None"/>
    <x v="35"/>
    <x v="272"/>
    <s v="TRC"/>
    <n v="0"/>
    <n v="0"/>
    <n v="0"/>
  </r>
  <r>
    <s v="None"/>
    <x v="35"/>
    <x v="374"/>
    <s v="TRC"/>
    <n v="0"/>
    <n v="0"/>
    <n v="0"/>
  </r>
  <r>
    <s v="None"/>
    <x v="35"/>
    <x v="273"/>
    <s v="TRC"/>
    <n v="0"/>
    <n v="0"/>
    <n v="0"/>
  </r>
  <r>
    <s v="None"/>
    <x v="35"/>
    <x v="375"/>
    <s v="TRC"/>
    <n v="0"/>
    <n v="0"/>
    <n v="0"/>
  </r>
  <r>
    <s v="None"/>
    <x v="35"/>
    <x v="274"/>
    <s v="TRC"/>
    <n v="0"/>
    <n v="0"/>
    <n v="0"/>
  </r>
  <r>
    <s v="None"/>
    <x v="35"/>
    <x v="376"/>
    <s v="TRC"/>
    <n v="0"/>
    <n v="0"/>
    <n v="0"/>
  </r>
  <r>
    <s v="None"/>
    <x v="35"/>
    <x v="275"/>
    <s v="TRC"/>
    <n v="0"/>
    <n v="0"/>
    <n v="0"/>
  </r>
  <r>
    <s v="None"/>
    <x v="35"/>
    <x v="377"/>
    <s v="TRC"/>
    <n v="0"/>
    <n v="0"/>
    <n v="0"/>
  </r>
  <r>
    <s v="None"/>
    <x v="35"/>
    <x v="276"/>
    <s v="TRC"/>
    <n v="0"/>
    <n v="0"/>
    <n v="0"/>
  </r>
  <r>
    <s v="None"/>
    <x v="35"/>
    <x v="277"/>
    <s v="TRC"/>
    <n v="0"/>
    <n v="0"/>
    <n v="0"/>
  </r>
  <r>
    <s v="None"/>
    <x v="35"/>
    <x v="278"/>
    <s v="TRC"/>
    <n v="0"/>
    <n v="0"/>
    <n v="0"/>
  </r>
  <r>
    <s v="None"/>
    <x v="35"/>
    <x v="279"/>
    <s v="TRC"/>
    <n v="0"/>
    <n v="0"/>
    <n v="0"/>
  </r>
  <r>
    <s v="None"/>
    <x v="35"/>
    <x v="280"/>
    <s v="TRC"/>
    <n v="0"/>
    <n v="0"/>
    <n v="0"/>
  </r>
  <r>
    <s v="None"/>
    <x v="35"/>
    <x v="281"/>
    <s v="TRC"/>
    <n v="0"/>
    <n v="0"/>
    <n v="0"/>
  </r>
  <r>
    <s v="None"/>
    <x v="35"/>
    <x v="282"/>
    <s v="TRC"/>
    <n v="0"/>
    <n v="0"/>
    <n v="0"/>
  </r>
  <r>
    <s v="None"/>
    <x v="35"/>
    <x v="283"/>
    <s v="TRC"/>
    <n v="0"/>
    <n v="0"/>
    <n v="0"/>
  </r>
  <r>
    <s v="None"/>
    <x v="35"/>
    <x v="378"/>
    <s v="TRC"/>
    <n v="0"/>
    <n v="0"/>
    <n v="0"/>
  </r>
  <r>
    <s v="None"/>
    <x v="35"/>
    <x v="379"/>
    <s v="TRC"/>
    <n v="0"/>
    <n v="0"/>
    <n v="0"/>
  </r>
  <r>
    <s v="None"/>
    <x v="35"/>
    <x v="285"/>
    <s v="TRC"/>
    <n v="0"/>
    <n v="0"/>
    <n v="0"/>
  </r>
  <r>
    <s v="None"/>
    <x v="35"/>
    <x v="380"/>
    <s v="TRC"/>
    <n v="0"/>
    <n v="0"/>
    <n v="0"/>
  </r>
  <r>
    <s v="None"/>
    <x v="35"/>
    <x v="284"/>
    <s v="TRC"/>
    <n v="0"/>
    <n v="0"/>
    <n v="0"/>
  </r>
  <r>
    <s v="None"/>
    <x v="35"/>
    <x v="381"/>
    <s v="TRC"/>
    <n v="0"/>
    <n v="0"/>
    <n v="0"/>
  </r>
  <r>
    <s v="None"/>
    <x v="35"/>
    <x v="287"/>
    <s v="TRC"/>
    <n v="0"/>
    <n v="0"/>
    <n v="0"/>
  </r>
  <r>
    <s v="None"/>
    <x v="35"/>
    <x v="288"/>
    <s v="TRC"/>
    <n v="0"/>
    <n v="0"/>
    <n v="0"/>
  </r>
  <r>
    <s v="None"/>
    <x v="35"/>
    <x v="289"/>
    <s v="TRC"/>
    <n v="0"/>
    <n v="0"/>
    <n v="0"/>
  </r>
  <r>
    <s v="None"/>
    <x v="35"/>
    <x v="286"/>
    <s v="TRC"/>
    <n v="0"/>
    <n v="0"/>
    <n v="0"/>
  </r>
  <r>
    <s v="None"/>
    <x v="35"/>
    <x v="290"/>
    <s v="TRC"/>
    <n v="0"/>
    <n v="0"/>
    <n v="0"/>
  </r>
  <r>
    <s v="None"/>
    <x v="35"/>
    <x v="291"/>
    <s v="TRC"/>
    <n v="0"/>
    <n v="0"/>
    <n v="0"/>
  </r>
  <r>
    <s v="None"/>
    <x v="35"/>
    <x v="292"/>
    <s v="TRC"/>
    <n v="0"/>
    <n v="0"/>
    <n v="0"/>
  </r>
  <r>
    <s v="None"/>
    <x v="35"/>
    <x v="293"/>
    <s v="TRC"/>
    <n v="0"/>
    <n v="0"/>
    <n v="0"/>
  </r>
  <r>
    <s v="None"/>
    <x v="35"/>
    <x v="382"/>
    <s v="TRC"/>
    <n v="0"/>
    <n v="0"/>
    <n v="0"/>
  </r>
  <r>
    <s v="None"/>
    <x v="35"/>
    <x v="294"/>
    <s v="TRC"/>
    <n v="0"/>
    <n v="0"/>
    <n v="0"/>
  </r>
  <r>
    <s v="None"/>
    <x v="36"/>
    <x v="0"/>
    <s v="TRC"/>
    <n v="0"/>
    <n v="0"/>
    <n v="0"/>
  </r>
  <r>
    <s v="None"/>
    <x v="36"/>
    <x v="383"/>
    <s v="TRC"/>
    <n v="0"/>
    <n v="0"/>
    <n v="0"/>
  </r>
  <r>
    <s v="None"/>
    <x v="36"/>
    <x v="1"/>
    <s v="TRC"/>
    <n v="0"/>
    <n v="0"/>
    <n v="0"/>
  </r>
  <r>
    <s v="None"/>
    <x v="36"/>
    <x v="2"/>
    <s v="TRC"/>
    <n v="0"/>
    <n v="0"/>
    <n v="0"/>
  </r>
  <r>
    <s v="None"/>
    <x v="36"/>
    <x v="3"/>
    <s v="TRC"/>
    <n v="0"/>
    <n v="0"/>
    <n v="0"/>
  </r>
  <r>
    <s v="None"/>
    <x v="36"/>
    <x v="4"/>
    <s v="TRC"/>
    <n v="0"/>
    <n v="0"/>
    <n v="0"/>
  </r>
  <r>
    <s v="None"/>
    <x v="36"/>
    <x v="5"/>
    <s v="TRC"/>
    <n v="0"/>
    <n v="0"/>
    <n v="0"/>
  </r>
  <r>
    <s v="None"/>
    <x v="36"/>
    <x v="6"/>
    <s v="TRC"/>
    <n v="0"/>
    <n v="0"/>
    <n v="0"/>
  </r>
  <r>
    <s v="None"/>
    <x v="36"/>
    <x v="7"/>
    <s v="TRC"/>
    <n v="0"/>
    <n v="0"/>
    <n v="0"/>
  </r>
  <r>
    <s v="None"/>
    <x v="36"/>
    <x v="8"/>
    <s v="TRC"/>
    <n v="0"/>
    <n v="0"/>
    <n v="0"/>
  </r>
  <r>
    <s v="None"/>
    <x v="36"/>
    <x v="9"/>
    <s v="TRC"/>
    <n v="0"/>
    <n v="0"/>
    <n v="0"/>
  </r>
  <r>
    <s v="None"/>
    <x v="36"/>
    <x v="10"/>
    <s v="TRC"/>
    <n v="0"/>
    <n v="0"/>
    <n v="0"/>
  </r>
  <r>
    <s v="None"/>
    <x v="36"/>
    <x v="11"/>
    <s v="TRC"/>
    <n v="0"/>
    <n v="0"/>
    <n v="0"/>
  </r>
  <r>
    <s v="None"/>
    <x v="36"/>
    <x v="12"/>
    <s v="TRC"/>
    <n v="0"/>
    <n v="0"/>
    <n v="0"/>
  </r>
  <r>
    <s v="None"/>
    <x v="36"/>
    <x v="13"/>
    <s v="TRC"/>
    <n v="0"/>
    <n v="0"/>
    <n v="0"/>
  </r>
  <r>
    <s v="None"/>
    <x v="36"/>
    <x v="14"/>
    <s v="TRC"/>
    <n v="0"/>
    <n v="0"/>
    <n v="0"/>
  </r>
  <r>
    <s v="None"/>
    <x v="36"/>
    <x v="15"/>
    <s v="TRC"/>
    <n v="0"/>
    <n v="0"/>
    <n v="0"/>
  </r>
  <r>
    <s v="None"/>
    <x v="36"/>
    <x v="16"/>
    <s v="TRC"/>
    <n v="0"/>
    <n v="0"/>
    <n v="0"/>
  </r>
  <r>
    <s v="None"/>
    <x v="36"/>
    <x v="17"/>
    <s v="TRC"/>
    <n v="0"/>
    <n v="0"/>
    <n v="0"/>
  </r>
  <r>
    <s v="None"/>
    <x v="36"/>
    <x v="18"/>
    <s v="TRC"/>
    <n v="0"/>
    <n v="0"/>
    <n v="0"/>
  </r>
  <r>
    <s v="None"/>
    <x v="36"/>
    <x v="19"/>
    <s v="TRC"/>
    <n v="0"/>
    <n v="0"/>
    <n v="0"/>
  </r>
  <r>
    <s v="None"/>
    <x v="36"/>
    <x v="20"/>
    <s v="TRC"/>
    <n v="0"/>
    <n v="0"/>
    <n v="0"/>
  </r>
  <r>
    <s v="None"/>
    <x v="36"/>
    <x v="21"/>
    <s v="TRC"/>
    <n v="0"/>
    <n v="0"/>
    <n v="0"/>
  </r>
  <r>
    <s v="None"/>
    <x v="36"/>
    <x v="22"/>
    <s v="TRC"/>
    <n v="0"/>
    <n v="0"/>
    <n v="0"/>
  </r>
  <r>
    <s v="None"/>
    <x v="36"/>
    <x v="23"/>
    <s v="TRC"/>
    <n v="0"/>
    <n v="0"/>
    <n v="0"/>
  </r>
  <r>
    <s v="None"/>
    <x v="36"/>
    <x v="24"/>
    <s v="TRC"/>
    <n v="0"/>
    <n v="0"/>
    <n v="0"/>
  </r>
  <r>
    <s v="None"/>
    <x v="36"/>
    <x v="25"/>
    <s v="TRC"/>
    <n v="0"/>
    <n v="0"/>
    <n v="0"/>
  </r>
  <r>
    <s v="None"/>
    <x v="36"/>
    <x v="26"/>
    <s v="TRC"/>
    <n v="0"/>
    <n v="0"/>
    <n v="0"/>
  </r>
  <r>
    <s v="None"/>
    <x v="36"/>
    <x v="27"/>
    <s v="TRC"/>
    <n v="0"/>
    <n v="0"/>
    <n v="0"/>
  </r>
  <r>
    <s v="None"/>
    <x v="36"/>
    <x v="384"/>
    <s v="TRC"/>
    <n v="0"/>
    <n v="0"/>
    <n v="0"/>
  </r>
  <r>
    <s v="None"/>
    <x v="36"/>
    <x v="29"/>
    <s v="TRC"/>
    <n v="0"/>
    <n v="0"/>
    <n v="0"/>
  </r>
  <r>
    <s v="None"/>
    <x v="36"/>
    <x v="385"/>
    <s v="TRC"/>
    <n v="0"/>
    <n v="0"/>
    <n v="0"/>
  </r>
  <r>
    <s v="None"/>
    <x v="36"/>
    <x v="386"/>
    <s v="TRC"/>
    <n v="0"/>
    <n v="0"/>
    <n v="0"/>
  </r>
  <r>
    <s v="None"/>
    <x v="36"/>
    <x v="28"/>
    <s v="TRC"/>
    <n v="0"/>
    <n v="0"/>
    <n v="0"/>
  </r>
  <r>
    <s v="None"/>
    <x v="36"/>
    <x v="30"/>
    <s v="TRC"/>
    <n v="0"/>
    <n v="0"/>
    <n v="0"/>
  </r>
  <r>
    <s v="None"/>
    <x v="36"/>
    <x v="31"/>
    <s v="TRC"/>
    <n v="0"/>
    <n v="0"/>
    <n v="0"/>
  </r>
  <r>
    <s v="None"/>
    <x v="36"/>
    <x v="387"/>
    <s v="TRC"/>
    <n v="0"/>
    <n v="0"/>
    <n v="0"/>
  </r>
  <r>
    <s v="None"/>
    <x v="36"/>
    <x v="32"/>
    <s v="TRC"/>
    <n v="0"/>
    <n v="0"/>
    <n v="0"/>
  </r>
  <r>
    <s v="None"/>
    <x v="36"/>
    <x v="388"/>
    <s v="TRC"/>
    <n v="0"/>
    <n v="0"/>
    <n v="0"/>
  </r>
  <r>
    <s v="None"/>
    <x v="36"/>
    <x v="33"/>
    <s v="TRC"/>
    <n v="0"/>
    <n v="0"/>
    <n v="0"/>
  </r>
  <r>
    <s v="None"/>
    <x v="36"/>
    <x v="389"/>
    <s v="TRC"/>
    <n v="0"/>
    <n v="0"/>
    <n v="0"/>
  </r>
  <r>
    <s v="None"/>
    <x v="36"/>
    <x v="34"/>
    <s v="TRC"/>
    <n v="0"/>
    <n v="0"/>
    <n v="0"/>
  </r>
  <r>
    <s v="None"/>
    <x v="36"/>
    <x v="390"/>
    <s v="TRC"/>
    <n v="0"/>
    <n v="0"/>
    <n v="0"/>
  </r>
  <r>
    <s v="None"/>
    <x v="36"/>
    <x v="36"/>
    <s v="TRC"/>
    <n v="0"/>
    <n v="0"/>
    <n v="0"/>
  </r>
  <r>
    <s v="None"/>
    <x v="36"/>
    <x v="37"/>
    <s v="TRC"/>
    <n v="0"/>
    <n v="0"/>
    <n v="0"/>
  </r>
  <r>
    <s v="None"/>
    <x v="36"/>
    <x v="38"/>
    <s v="TRC"/>
    <n v="0"/>
    <n v="0"/>
    <n v="0"/>
  </r>
  <r>
    <s v="None"/>
    <x v="36"/>
    <x v="39"/>
    <s v="TRC"/>
    <n v="0"/>
    <n v="0"/>
    <n v="0"/>
  </r>
  <r>
    <s v="None"/>
    <x v="36"/>
    <x v="35"/>
    <s v="TRC"/>
    <n v="0"/>
    <n v="0"/>
    <n v="0"/>
  </r>
  <r>
    <s v="None"/>
    <x v="36"/>
    <x v="40"/>
    <s v="TRC"/>
    <n v="0"/>
    <n v="0"/>
    <n v="0"/>
  </r>
  <r>
    <s v="None"/>
    <x v="36"/>
    <x v="41"/>
    <s v="TRC"/>
    <n v="0"/>
    <n v="0"/>
    <n v="0"/>
  </r>
  <r>
    <s v="None"/>
    <x v="36"/>
    <x v="42"/>
    <s v="TRC"/>
    <n v="0"/>
    <n v="0"/>
    <n v="0"/>
  </r>
  <r>
    <s v="None"/>
    <x v="36"/>
    <x v="391"/>
    <s v="TRC"/>
    <n v="0"/>
    <n v="0"/>
    <n v="0"/>
  </r>
  <r>
    <s v="None"/>
    <x v="36"/>
    <x v="392"/>
    <s v="TRC"/>
    <n v="0"/>
    <n v="0"/>
    <n v="0"/>
  </r>
  <r>
    <s v="None"/>
    <x v="36"/>
    <x v="393"/>
    <s v="TRC"/>
    <n v="0"/>
    <n v="0"/>
    <n v="0"/>
  </r>
  <r>
    <s v="None"/>
    <x v="36"/>
    <x v="43"/>
    <s v="TRC"/>
    <n v="0"/>
    <n v="0"/>
    <n v="0"/>
  </r>
  <r>
    <s v="None"/>
    <x v="36"/>
    <x v="44"/>
    <s v="TRC"/>
    <n v="0"/>
    <n v="0"/>
    <n v="0"/>
  </r>
  <r>
    <s v="None"/>
    <x v="36"/>
    <x v="394"/>
    <s v="TRC"/>
    <n v="0"/>
    <n v="0"/>
    <n v="0"/>
  </r>
  <r>
    <s v="None"/>
    <x v="36"/>
    <x v="395"/>
    <s v="TRC"/>
    <n v="0"/>
    <n v="0"/>
    <n v="0"/>
  </r>
  <r>
    <s v="None"/>
    <x v="36"/>
    <x v="45"/>
    <s v="TRC"/>
    <n v="0"/>
    <n v="0"/>
    <n v="0"/>
  </r>
  <r>
    <s v="None"/>
    <x v="36"/>
    <x v="396"/>
    <s v="TRC"/>
    <n v="0"/>
    <n v="0"/>
    <n v="0"/>
  </r>
  <r>
    <s v="None"/>
    <x v="36"/>
    <x v="46"/>
    <s v="TRC"/>
    <n v="0"/>
    <n v="0"/>
    <n v="0"/>
  </r>
  <r>
    <s v="None"/>
    <x v="36"/>
    <x v="397"/>
    <s v="TRC"/>
    <n v="0"/>
    <n v="0"/>
    <n v="0"/>
  </r>
  <r>
    <s v="None"/>
    <x v="36"/>
    <x v="47"/>
    <s v="TRC"/>
    <n v="0"/>
    <n v="0"/>
    <n v="0"/>
  </r>
  <r>
    <s v="None"/>
    <x v="36"/>
    <x v="398"/>
    <s v="TRC"/>
    <n v="0"/>
    <n v="0"/>
    <n v="0"/>
  </r>
  <r>
    <s v="None"/>
    <x v="36"/>
    <x v="48"/>
    <s v="TRC"/>
    <n v="0"/>
    <n v="0"/>
    <n v="0"/>
  </r>
  <r>
    <s v="None"/>
    <x v="36"/>
    <x v="399"/>
    <s v="TRC"/>
    <n v="0"/>
    <n v="0"/>
    <n v="0"/>
  </r>
  <r>
    <s v="None"/>
    <x v="36"/>
    <x v="50"/>
    <s v="TRC"/>
    <n v="0"/>
    <n v="0"/>
    <n v="0"/>
  </r>
  <r>
    <s v="None"/>
    <x v="36"/>
    <x v="51"/>
    <s v="TRC"/>
    <n v="0"/>
    <n v="0"/>
    <n v="0"/>
  </r>
  <r>
    <s v="None"/>
    <x v="36"/>
    <x v="52"/>
    <s v="TRC"/>
    <n v="0"/>
    <n v="0"/>
    <n v="0"/>
  </r>
  <r>
    <s v="None"/>
    <x v="36"/>
    <x v="53"/>
    <s v="TRC"/>
    <n v="0"/>
    <n v="0"/>
    <n v="0"/>
  </r>
  <r>
    <s v="None"/>
    <x v="36"/>
    <x v="400"/>
    <s v="TRC"/>
    <n v="0"/>
    <n v="0"/>
    <n v="0"/>
  </r>
  <r>
    <s v="None"/>
    <x v="36"/>
    <x v="401"/>
    <s v="TRC"/>
    <n v="0"/>
    <n v="0"/>
    <n v="0"/>
  </r>
  <r>
    <s v="None"/>
    <x v="36"/>
    <x v="54"/>
    <s v="TRC"/>
    <n v="0"/>
    <n v="0"/>
    <n v="0"/>
  </r>
  <r>
    <s v="None"/>
    <x v="36"/>
    <x v="55"/>
    <s v="TRC"/>
    <n v="0"/>
    <n v="0"/>
    <n v="0"/>
  </r>
  <r>
    <s v="None"/>
    <x v="36"/>
    <x v="402"/>
    <s v="TRC"/>
    <n v="0"/>
    <n v="0"/>
    <n v="0"/>
  </r>
  <r>
    <s v="None"/>
    <x v="36"/>
    <x v="56"/>
    <s v="TRC"/>
    <n v="0"/>
    <n v="0"/>
    <n v="0"/>
  </r>
  <r>
    <s v="None"/>
    <x v="36"/>
    <x v="403"/>
    <s v="TRC"/>
    <n v="0"/>
    <n v="0"/>
    <n v="0"/>
  </r>
  <r>
    <s v="None"/>
    <x v="36"/>
    <x v="57"/>
    <s v="TRC"/>
    <n v="0"/>
    <n v="0"/>
    <n v="0"/>
  </r>
  <r>
    <s v="None"/>
    <x v="36"/>
    <x v="58"/>
    <s v="TRC"/>
    <n v="0"/>
    <n v="0"/>
    <n v="0"/>
  </r>
  <r>
    <s v="None"/>
    <x v="36"/>
    <x v="59"/>
    <s v="TRC"/>
    <n v="0"/>
    <n v="0"/>
    <n v="0"/>
  </r>
  <r>
    <s v="None"/>
    <x v="36"/>
    <x v="60"/>
    <s v="TRC"/>
    <n v="0"/>
    <n v="0"/>
    <n v="0"/>
  </r>
  <r>
    <s v="None"/>
    <x v="36"/>
    <x v="61"/>
    <s v="TRC"/>
    <n v="0"/>
    <n v="0"/>
    <n v="0"/>
  </r>
  <r>
    <s v="None"/>
    <x v="36"/>
    <x v="62"/>
    <s v="TRC"/>
    <n v="0"/>
    <n v="0"/>
    <n v="0"/>
  </r>
  <r>
    <s v="None"/>
    <x v="36"/>
    <x v="63"/>
    <s v="TRC"/>
    <n v="0"/>
    <n v="0"/>
    <n v="0"/>
  </r>
  <r>
    <s v="None"/>
    <x v="36"/>
    <x v="404"/>
    <s v="TRC"/>
    <n v="0"/>
    <n v="0"/>
    <n v="0"/>
  </r>
  <r>
    <s v="None"/>
    <x v="36"/>
    <x v="64"/>
    <s v="TRC"/>
    <n v="0"/>
    <n v="0"/>
    <n v="0"/>
  </r>
  <r>
    <s v="None"/>
    <x v="36"/>
    <x v="65"/>
    <s v="TRC"/>
    <n v="0"/>
    <n v="0"/>
    <n v="0"/>
  </r>
  <r>
    <s v="None"/>
    <x v="36"/>
    <x v="405"/>
    <s v="TRC"/>
    <n v="0"/>
    <n v="0"/>
    <n v="0"/>
  </r>
  <r>
    <s v="None"/>
    <x v="36"/>
    <x v="406"/>
    <s v="TRC"/>
    <n v="0"/>
    <n v="0"/>
    <n v="0"/>
  </r>
  <r>
    <s v="None"/>
    <x v="36"/>
    <x v="407"/>
    <s v="TRC"/>
    <n v="0"/>
    <n v="0"/>
    <n v="0"/>
  </r>
  <r>
    <s v="None"/>
    <x v="36"/>
    <x v="66"/>
    <s v="TRC"/>
    <n v="0"/>
    <n v="0"/>
    <n v="0"/>
  </r>
  <r>
    <s v="None"/>
    <x v="36"/>
    <x v="67"/>
    <s v="TRC"/>
    <n v="0"/>
    <n v="0"/>
    <n v="0"/>
  </r>
  <r>
    <s v="None"/>
    <x v="36"/>
    <x v="68"/>
    <s v="TRC"/>
    <n v="0"/>
    <n v="0"/>
    <n v="0"/>
  </r>
  <r>
    <s v="None"/>
    <x v="36"/>
    <x v="69"/>
    <s v="TRC"/>
    <n v="0"/>
    <n v="0"/>
    <n v="0"/>
  </r>
  <r>
    <s v="None"/>
    <x v="36"/>
    <x v="408"/>
    <s v="TRC"/>
    <n v="0"/>
    <n v="0"/>
    <n v="0"/>
  </r>
  <r>
    <s v="None"/>
    <x v="36"/>
    <x v="70"/>
    <s v="TRC"/>
    <n v="0"/>
    <n v="0"/>
    <n v="0"/>
  </r>
  <r>
    <s v="None"/>
    <x v="36"/>
    <x v="409"/>
    <s v="TRC"/>
    <n v="0"/>
    <n v="0"/>
    <n v="0"/>
  </r>
  <r>
    <s v="None"/>
    <x v="36"/>
    <x v="71"/>
    <s v="TRC"/>
    <n v="0"/>
    <n v="0"/>
    <n v="0"/>
  </r>
  <r>
    <s v="None"/>
    <x v="36"/>
    <x v="410"/>
    <s v="TRC"/>
    <n v="0"/>
    <n v="0"/>
    <n v="0"/>
  </r>
  <r>
    <s v="None"/>
    <x v="36"/>
    <x v="72"/>
    <s v="TRC"/>
    <n v="0"/>
    <n v="0"/>
    <n v="0"/>
  </r>
  <r>
    <s v="None"/>
    <x v="36"/>
    <x v="411"/>
    <s v="TRC"/>
    <n v="0"/>
    <n v="0"/>
    <n v="0"/>
  </r>
  <r>
    <s v="None"/>
    <x v="36"/>
    <x v="73"/>
    <s v="TRC"/>
    <n v="0"/>
    <n v="0"/>
    <n v="0"/>
  </r>
  <r>
    <s v="None"/>
    <x v="36"/>
    <x v="412"/>
    <s v="TRC"/>
    <n v="0"/>
    <n v="0"/>
    <n v="0"/>
  </r>
  <r>
    <s v="None"/>
    <x v="36"/>
    <x v="413"/>
    <s v="TRC"/>
    <n v="0"/>
    <n v="0"/>
    <n v="0"/>
  </r>
  <r>
    <s v="None"/>
    <x v="36"/>
    <x v="414"/>
    <s v="TRC"/>
    <n v="0"/>
    <n v="0"/>
    <n v="0"/>
  </r>
  <r>
    <s v="None"/>
    <x v="36"/>
    <x v="74"/>
    <s v="TRC"/>
    <n v="0"/>
    <n v="0"/>
    <n v="0"/>
  </r>
  <r>
    <s v="None"/>
    <x v="36"/>
    <x v="415"/>
    <s v="TRC"/>
    <n v="0"/>
    <n v="0"/>
    <n v="0"/>
  </r>
  <r>
    <s v="None"/>
    <x v="36"/>
    <x v="75"/>
    <s v="TRC"/>
    <n v="0"/>
    <n v="0"/>
    <n v="0"/>
  </r>
  <r>
    <s v="None"/>
    <x v="36"/>
    <x v="416"/>
    <s v="TRC"/>
    <n v="0"/>
    <n v="0"/>
    <n v="0"/>
  </r>
  <r>
    <s v="None"/>
    <x v="36"/>
    <x v="76"/>
    <s v="TRC"/>
    <n v="0"/>
    <n v="0"/>
    <n v="0"/>
  </r>
  <r>
    <s v="None"/>
    <x v="36"/>
    <x v="417"/>
    <s v="TRC"/>
    <n v="0"/>
    <n v="0"/>
    <n v="0"/>
  </r>
  <r>
    <s v="None"/>
    <x v="36"/>
    <x v="77"/>
    <s v="TRC"/>
    <n v="0"/>
    <n v="0"/>
    <n v="0"/>
  </r>
  <r>
    <s v="None"/>
    <x v="36"/>
    <x v="418"/>
    <s v="TRC"/>
    <n v="0"/>
    <n v="0"/>
    <n v="0"/>
  </r>
  <r>
    <s v="None"/>
    <x v="36"/>
    <x v="78"/>
    <s v="TRC"/>
    <n v="0"/>
    <n v="0"/>
    <n v="0"/>
  </r>
  <r>
    <s v="None"/>
    <x v="36"/>
    <x v="79"/>
    <s v="TRC"/>
    <n v="0"/>
    <n v="0"/>
    <n v="0"/>
  </r>
  <r>
    <s v="None"/>
    <x v="36"/>
    <x v="80"/>
    <s v="TRC"/>
    <n v="0"/>
    <n v="0"/>
    <n v="0"/>
  </r>
  <r>
    <s v="None"/>
    <x v="36"/>
    <x v="419"/>
    <s v="TRC"/>
    <n v="0"/>
    <n v="0"/>
    <n v="0"/>
  </r>
  <r>
    <s v="None"/>
    <x v="36"/>
    <x v="81"/>
    <s v="TRC"/>
    <n v="0"/>
    <n v="0"/>
    <n v="0"/>
  </r>
  <r>
    <s v="None"/>
    <x v="36"/>
    <x v="295"/>
    <s v="TRC"/>
    <n v="0"/>
    <n v="0"/>
    <n v="0"/>
  </r>
  <r>
    <s v="None"/>
    <x v="36"/>
    <x v="82"/>
    <s v="TRC"/>
    <n v="0"/>
    <n v="0"/>
    <n v="0"/>
  </r>
  <r>
    <s v="None"/>
    <x v="36"/>
    <x v="296"/>
    <s v="TRC"/>
    <n v="0"/>
    <n v="0"/>
    <n v="0"/>
  </r>
  <r>
    <s v="None"/>
    <x v="36"/>
    <x v="297"/>
    <s v="TRC"/>
    <n v="0"/>
    <n v="0"/>
    <n v="0"/>
  </r>
  <r>
    <s v="None"/>
    <x v="36"/>
    <x v="298"/>
    <s v="TRC"/>
    <n v="0"/>
    <n v="0"/>
    <n v="0"/>
  </r>
  <r>
    <s v="None"/>
    <x v="36"/>
    <x v="83"/>
    <s v="TRC"/>
    <n v="0"/>
    <n v="0"/>
    <n v="0"/>
  </r>
  <r>
    <s v="None"/>
    <x v="36"/>
    <x v="299"/>
    <s v="TRC"/>
    <n v="0"/>
    <n v="0"/>
    <n v="0"/>
  </r>
  <r>
    <s v="None"/>
    <x v="36"/>
    <x v="84"/>
    <s v="TRC"/>
    <n v="0"/>
    <n v="0"/>
    <n v="0"/>
  </r>
  <r>
    <s v="None"/>
    <x v="36"/>
    <x v="85"/>
    <s v="TRC"/>
    <n v="0"/>
    <n v="0"/>
    <n v="0"/>
  </r>
  <r>
    <s v="None"/>
    <x v="36"/>
    <x v="86"/>
    <s v="TRC"/>
    <n v="0"/>
    <n v="0"/>
    <n v="0"/>
  </r>
  <r>
    <s v="None"/>
    <x v="36"/>
    <x v="87"/>
    <s v="TRC"/>
    <n v="0"/>
    <n v="0"/>
    <n v="0"/>
  </r>
  <r>
    <s v="None"/>
    <x v="36"/>
    <x v="88"/>
    <s v="TRC"/>
    <n v="0"/>
    <n v="0"/>
    <n v="0"/>
  </r>
  <r>
    <s v="None"/>
    <x v="36"/>
    <x v="89"/>
    <s v="TRC"/>
    <n v="0"/>
    <n v="0"/>
    <n v="0"/>
  </r>
  <r>
    <s v="None"/>
    <x v="36"/>
    <x v="90"/>
    <s v="TRC"/>
    <n v="0"/>
    <n v="0"/>
    <n v="0"/>
  </r>
  <r>
    <s v="None"/>
    <x v="36"/>
    <x v="91"/>
    <s v="TRC"/>
    <n v="0"/>
    <n v="0"/>
    <n v="0"/>
  </r>
  <r>
    <s v="None"/>
    <x v="36"/>
    <x v="92"/>
    <s v="TRC"/>
    <n v="0"/>
    <n v="0"/>
    <n v="0"/>
  </r>
  <r>
    <s v="None"/>
    <x v="36"/>
    <x v="93"/>
    <s v="TRC"/>
    <n v="0"/>
    <n v="0"/>
    <n v="0"/>
  </r>
  <r>
    <s v="None"/>
    <x v="36"/>
    <x v="94"/>
    <s v="TRC"/>
    <n v="0"/>
    <n v="0"/>
    <n v="0"/>
  </r>
  <r>
    <s v="None"/>
    <x v="36"/>
    <x v="95"/>
    <s v="TRC"/>
    <n v="0"/>
    <n v="0"/>
    <n v="0"/>
  </r>
  <r>
    <s v="None"/>
    <x v="36"/>
    <x v="96"/>
    <s v="TRC"/>
    <n v="0"/>
    <n v="0"/>
    <n v="0"/>
  </r>
  <r>
    <s v="None"/>
    <x v="36"/>
    <x v="300"/>
    <s v="TRC"/>
    <n v="0"/>
    <n v="0"/>
    <n v="0"/>
  </r>
  <r>
    <s v="None"/>
    <x v="36"/>
    <x v="97"/>
    <s v="TRC"/>
    <n v="0"/>
    <n v="0"/>
    <n v="0"/>
  </r>
  <r>
    <s v="None"/>
    <x v="36"/>
    <x v="301"/>
    <s v="TRC"/>
    <n v="0"/>
    <n v="0"/>
    <n v="0"/>
  </r>
  <r>
    <s v="None"/>
    <x v="36"/>
    <x v="302"/>
    <s v="TRC"/>
    <n v="0"/>
    <n v="0"/>
    <n v="0"/>
  </r>
  <r>
    <s v="None"/>
    <x v="36"/>
    <x v="303"/>
    <s v="TRC"/>
    <n v="0"/>
    <n v="0"/>
    <n v="0"/>
  </r>
  <r>
    <s v="None"/>
    <x v="36"/>
    <x v="304"/>
    <s v="TRC"/>
    <n v="0"/>
    <n v="0"/>
    <n v="0"/>
  </r>
  <r>
    <s v="None"/>
    <x v="36"/>
    <x v="305"/>
    <s v="TRC"/>
    <n v="0"/>
    <n v="0"/>
    <n v="0"/>
  </r>
  <r>
    <s v="None"/>
    <x v="36"/>
    <x v="306"/>
    <s v="TRC"/>
    <n v="0"/>
    <n v="0"/>
    <n v="0"/>
  </r>
  <r>
    <s v="None"/>
    <x v="36"/>
    <x v="100"/>
    <s v="TRC"/>
    <n v="0"/>
    <n v="0"/>
    <n v="0"/>
  </r>
  <r>
    <s v="None"/>
    <x v="36"/>
    <x v="101"/>
    <s v="TRC"/>
    <n v="0"/>
    <n v="0"/>
    <n v="0"/>
  </r>
  <r>
    <s v="None"/>
    <x v="36"/>
    <x v="102"/>
    <s v="TRC"/>
    <n v="0"/>
    <n v="0"/>
    <n v="0"/>
  </r>
  <r>
    <s v="None"/>
    <x v="36"/>
    <x v="103"/>
    <s v="TRC"/>
    <n v="0"/>
    <n v="0"/>
    <n v="0"/>
  </r>
  <r>
    <s v="None"/>
    <x v="36"/>
    <x v="104"/>
    <s v="TRC"/>
    <n v="0"/>
    <n v="0"/>
    <n v="0"/>
  </r>
  <r>
    <s v="None"/>
    <x v="36"/>
    <x v="105"/>
    <s v="TRC"/>
    <n v="0"/>
    <n v="0"/>
    <n v="0"/>
  </r>
  <r>
    <s v="None"/>
    <x v="36"/>
    <x v="307"/>
    <s v="TRC"/>
    <n v="0"/>
    <n v="0"/>
    <n v="0"/>
  </r>
  <r>
    <s v="None"/>
    <x v="36"/>
    <x v="106"/>
    <s v="TRC"/>
    <n v="0"/>
    <n v="0"/>
    <n v="0"/>
  </r>
  <r>
    <s v="None"/>
    <x v="36"/>
    <x v="107"/>
    <s v="TRC"/>
    <n v="0"/>
    <n v="0"/>
    <n v="0"/>
  </r>
  <r>
    <s v="None"/>
    <x v="36"/>
    <x v="108"/>
    <s v="TRC"/>
    <n v="0"/>
    <n v="0"/>
    <n v="0"/>
  </r>
  <r>
    <s v="None"/>
    <x v="36"/>
    <x v="109"/>
    <s v="TRC"/>
    <n v="0"/>
    <n v="0"/>
    <n v="0"/>
  </r>
  <r>
    <s v="None"/>
    <x v="36"/>
    <x v="110"/>
    <s v="TRC"/>
    <n v="0"/>
    <n v="0"/>
    <n v="0"/>
  </r>
  <r>
    <s v="None"/>
    <x v="36"/>
    <x v="111"/>
    <s v="TRC"/>
    <n v="0"/>
    <n v="0"/>
    <n v="0"/>
  </r>
  <r>
    <s v="None"/>
    <x v="36"/>
    <x v="112"/>
    <s v="TRC"/>
    <n v="0"/>
    <n v="0"/>
    <n v="0"/>
  </r>
  <r>
    <s v="None"/>
    <x v="36"/>
    <x v="113"/>
    <s v="TRC"/>
    <n v="0"/>
    <n v="0"/>
    <n v="0"/>
  </r>
  <r>
    <s v="None"/>
    <x v="36"/>
    <x v="114"/>
    <s v="TRC"/>
    <n v="0"/>
    <n v="0"/>
    <n v="0"/>
  </r>
  <r>
    <s v="None"/>
    <x v="36"/>
    <x v="115"/>
    <s v="TRC"/>
    <n v="0"/>
    <n v="0"/>
    <n v="0"/>
  </r>
  <r>
    <s v="None"/>
    <x v="36"/>
    <x v="116"/>
    <s v="TRC"/>
    <n v="0"/>
    <n v="0"/>
    <n v="0"/>
  </r>
  <r>
    <s v="None"/>
    <x v="36"/>
    <x v="308"/>
    <s v="TRC"/>
    <n v="0"/>
    <n v="0"/>
    <n v="0"/>
  </r>
  <r>
    <s v="None"/>
    <x v="36"/>
    <x v="117"/>
    <s v="TRC"/>
    <n v="0"/>
    <n v="0"/>
    <n v="0"/>
  </r>
  <r>
    <s v="None"/>
    <x v="36"/>
    <x v="309"/>
    <s v="TRC"/>
    <n v="0"/>
    <n v="0"/>
    <n v="0"/>
  </r>
  <r>
    <s v="None"/>
    <x v="36"/>
    <x v="310"/>
    <s v="TRC"/>
    <n v="0"/>
    <n v="0"/>
    <n v="0"/>
  </r>
  <r>
    <s v="None"/>
    <x v="36"/>
    <x v="118"/>
    <s v="TRC"/>
    <n v="0"/>
    <n v="0"/>
    <n v="0"/>
  </r>
  <r>
    <s v="None"/>
    <x v="36"/>
    <x v="311"/>
    <s v="TRC"/>
    <n v="0"/>
    <n v="0"/>
    <n v="0"/>
  </r>
  <r>
    <s v="None"/>
    <x v="36"/>
    <x v="119"/>
    <s v="TRC"/>
    <n v="0"/>
    <n v="0"/>
    <n v="0"/>
  </r>
  <r>
    <s v="None"/>
    <x v="36"/>
    <x v="312"/>
    <s v="TRC"/>
    <n v="0"/>
    <n v="0"/>
    <n v="0"/>
  </r>
  <r>
    <s v="None"/>
    <x v="36"/>
    <x v="120"/>
    <s v="TRC"/>
    <n v="0"/>
    <n v="0"/>
    <n v="0"/>
  </r>
  <r>
    <s v="None"/>
    <x v="36"/>
    <x v="313"/>
    <s v="TRC"/>
    <n v="0"/>
    <n v="0"/>
    <n v="0"/>
  </r>
  <r>
    <s v="None"/>
    <x v="36"/>
    <x v="121"/>
    <s v="TRC"/>
    <n v="0"/>
    <n v="0"/>
    <n v="0"/>
  </r>
  <r>
    <s v="None"/>
    <x v="36"/>
    <x v="122"/>
    <s v="TRC"/>
    <n v="0"/>
    <n v="0"/>
    <n v="0"/>
  </r>
  <r>
    <s v="None"/>
    <x v="36"/>
    <x v="123"/>
    <s v="TRC"/>
    <n v="0"/>
    <n v="0"/>
    <n v="0"/>
  </r>
  <r>
    <s v="None"/>
    <x v="36"/>
    <x v="124"/>
    <s v="TRC"/>
    <n v="0"/>
    <n v="0"/>
    <n v="0"/>
  </r>
  <r>
    <s v="None"/>
    <x v="36"/>
    <x v="125"/>
    <s v="TRC"/>
    <n v="0"/>
    <n v="0"/>
    <n v="0"/>
  </r>
  <r>
    <s v="None"/>
    <x v="36"/>
    <x v="126"/>
    <s v="TRC"/>
    <n v="0"/>
    <n v="0"/>
    <n v="0"/>
  </r>
  <r>
    <s v="None"/>
    <x v="36"/>
    <x v="127"/>
    <s v="TRC"/>
    <n v="0"/>
    <n v="0"/>
    <n v="0"/>
  </r>
  <r>
    <s v="None"/>
    <x v="36"/>
    <x v="314"/>
    <s v="TRC"/>
    <n v="0"/>
    <n v="0"/>
    <n v="0"/>
  </r>
  <r>
    <s v="None"/>
    <x v="36"/>
    <x v="128"/>
    <s v="TRC"/>
    <n v="0"/>
    <n v="0"/>
    <n v="0"/>
  </r>
  <r>
    <s v="None"/>
    <x v="36"/>
    <x v="129"/>
    <s v="TRC"/>
    <n v="0"/>
    <n v="0"/>
    <n v="0"/>
  </r>
  <r>
    <s v="None"/>
    <x v="36"/>
    <x v="315"/>
    <s v="TRC"/>
    <n v="0"/>
    <n v="0"/>
    <n v="0"/>
  </r>
  <r>
    <s v="None"/>
    <x v="36"/>
    <x v="130"/>
    <s v="TRC"/>
    <n v="0"/>
    <n v="0"/>
    <n v="0"/>
  </r>
  <r>
    <s v="None"/>
    <x v="36"/>
    <x v="316"/>
    <s v="TRC"/>
    <n v="0"/>
    <n v="0"/>
    <n v="0"/>
  </r>
  <r>
    <s v="None"/>
    <x v="36"/>
    <x v="317"/>
    <s v="TRC"/>
    <n v="0"/>
    <n v="0"/>
    <n v="0"/>
  </r>
  <r>
    <s v="None"/>
    <x v="36"/>
    <x v="131"/>
    <s v="TRC"/>
    <n v="0"/>
    <n v="0"/>
    <n v="0"/>
  </r>
  <r>
    <s v="None"/>
    <x v="36"/>
    <x v="132"/>
    <s v="TRC"/>
    <n v="0"/>
    <n v="0"/>
    <n v="0"/>
  </r>
  <r>
    <s v="None"/>
    <x v="36"/>
    <x v="133"/>
    <s v="TRC"/>
    <n v="0"/>
    <n v="0"/>
    <n v="0"/>
  </r>
  <r>
    <s v="None"/>
    <x v="36"/>
    <x v="134"/>
    <s v="TRC"/>
    <n v="0"/>
    <n v="0"/>
    <n v="0"/>
  </r>
  <r>
    <s v="None"/>
    <x v="36"/>
    <x v="135"/>
    <s v="TRC"/>
    <n v="0"/>
    <n v="0"/>
    <n v="0"/>
  </r>
  <r>
    <s v="None"/>
    <x v="36"/>
    <x v="136"/>
    <s v="TRC"/>
    <n v="0"/>
    <n v="0"/>
    <n v="0"/>
  </r>
  <r>
    <s v="None"/>
    <x v="36"/>
    <x v="137"/>
    <s v="TRC"/>
    <n v="0"/>
    <n v="0"/>
    <n v="0"/>
  </r>
  <r>
    <s v="None"/>
    <x v="36"/>
    <x v="138"/>
    <s v="TRC"/>
    <n v="0"/>
    <n v="0"/>
    <n v="0"/>
  </r>
  <r>
    <s v="None"/>
    <x v="36"/>
    <x v="139"/>
    <s v="TRC"/>
    <n v="0"/>
    <n v="0"/>
    <n v="0"/>
  </r>
  <r>
    <s v="None"/>
    <x v="36"/>
    <x v="140"/>
    <s v="TRC"/>
    <n v="0"/>
    <n v="0"/>
    <n v="0"/>
  </r>
  <r>
    <s v="None"/>
    <x v="36"/>
    <x v="141"/>
    <s v="TRC"/>
    <n v="0"/>
    <n v="0"/>
    <n v="0"/>
  </r>
  <r>
    <s v="None"/>
    <x v="36"/>
    <x v="142"/>
    <s v="TRC"/>
    <n v="0"/>
    <n v="0"/>
    <n v="0"/>
  </r>
  <r>
    <s v="None"/>
    <x v="36"/>
    <x v="143"/>
    <s v="TRC"/>
    <n v="0"/>
    <n v="0"/>
    <n v="0"/>
  </r>
  <r>
    <s v="None"/>
    <x v="36"/>
    <x v="144"/>
    <s v="TRC"/>
    <n v="0"/>
    <n v="0"/>
    <n v="0"/>
  </r>
  <r>
    <s v="None"/>
    <x v="36"/>
    <x v="145"/>
    <s v="TRC"/>
    <n v="0"/>
    <n v="0"/>
    <n v="0"/>
  </r>
  <r>
    <s v="None"/>
    <x v="36"/>
    <x v="146"/>
    <s v="TRC"/>
    <n v="0"/>
    <n v="0"/>
    <n v="0"/>
  </r>
  <r>
    <s v="None"/>
    <x v="36"/>
    <x v="147"/>
    <s v="TRC"/>
    <n v="0"/>
    <n v="0"/>
    <n v="0"/>
  </r>
  <r>
    <s v="None"/>
    <x v="36"/>
    <x v="148"/>
    <s v="TRC"/>
    <n v="0"/>
    <n v="0"/>
    <n v="0"/>
  </r>
  <r>
    <s v="None"/>
    <x v="36"/>
    <x v="149"/>
    <s v="TRC"/>
    <n v="0"/>
    <n v="0"/>
    <n v="0"/>
  </r>
  <r>
    <s v="None"/>
    <x v="36"/>
    <x v="318"/>
    <s v="TRC"/>
    <n v="0"/>
    <n v="0"/>
    <n v="0"/>
  </r>
  <r>
    <s v="None"/>
    <x v="36"/>
    <x v="319"/>
    <s v="TRC"/>
    <n v="0"/>
    <n v="0"/>
    <n v="0"/>
  </r>
  <r>
    <s v="None"/>
    <x v="36"/>
    <x v="150"/>
    <s v="TRC"/>
    <n v="0"/>
    <n v="0"/>
    <n v="0"/>
  </r>
  <r>
    <s v="None"/>
    <x v="36"/>
    <x v="151"/>
    <s v="TRC"/>
    <n v="0"/>
    <n v="0"/>
    <n v="0"/>
  </r>
  <r>
    <s v="None"/>
    <x v="36"/>
    <x v="152"/>
    <s v="TRC"/>
    <n v="0"/>
    <n v="0"/>
    <n v="0"/>
  </r>
  <r>
    <s v="None"/>
    <x v="36"/>
    <x v="153"/>
    <s v="TRC"/>
    <n v="0"/>
    <n v="0"/>
    <n v="0"/>
  </r>
  <r>
    <s v="None"/>
    <x v="36"/>
    <x v="154"/>
    <s v="TRC"/>
    <n v="0"/>
    <n v="0"/>
    <n v="0"/>
  </r>
  <r>
    <s v="None"/>
    <x v="36"/>
    <x v="155"/>
    <s v="TRC"/>
    <n v="0"/>
    <n v="0"/>
    <n v="0"/>
  </r>
  <r>
    <s v="None"/>
    <x v="36"/>
    <x v="156"/>
    <s v="TRC"/>
    <n v="0"/>
    <n v="0"/>
    <n v="0"/>
  </r>
  <r>
    <s v="None"/>
    <x v="36"/>
    <x v="157"/>
    <s v="TRC"/>
    <n v="0"/>
    <n v="0"/>
    <n v="0"/>
  </r>
  <r>
    <s v="None"/>
    <x v="36"/>
    <x v="158"/>
    <s v="TRC"/>
    <n v="0"/>
    <n v="0"/>
    <n v="0"/>
  </r>
  <r>
    <s v="None"/>
    <x v="36"/>
    <x v="159"/>
    <s v="TRC"/>
    <n v="0"/>
    <n v="0"/>
    <n v="0"/>
  </r>
  <r>
    <s v="None"/>
    <x v="36"/>
    <x v="160"/>
    <s v="TRC"/>
    <n v="0"/>
    <n v="0"/>
    <n v="0"/>
  </r>
  <r>
    <s v="None"/>
    <x v="36"/>
    <x v="161"/>
    <s v="TRC"/>
    <n v="0"/>
    <n v="0"/>
    <n v="0"/>
  </r>
  <r>
    <s v="None"/>
    <x v="36"/>
    <x v="162"/>
    <s v="TRC"/>
    <n v="0"/>
    <n v="0"/>
    <n v="0"/>
  </r>
  <r>
    <s v="None"/>
    <x v="36"/>
    <x v="163"/>
    <s v="TRC"/>
    <n v="0"/>
    <n v="0"/>
    <n v="0"/>
  </r>
  <r>
    <s v="None"/>
    <x v="36"/>
    <x v="164"/>
    <s v="TRC"/>
    <n v="0"/>
    <n v="0"/>
    <n v="0"/>
  </r>
  <r>
    <s v="None"/>
    <x v="36"/>
    <x v="320"/>
    <s v="TRC"/>
    <n v="0"/>
    <n v="0"/>
    <n v="0"/>
  </r>
  <r>
    <s v="None"/>
    <x v="36"/>
    <x v="165"/>
    <s v="TRC"/>
    <n v="0"/>
    <n v="0"/>
    <n v="0"/>
  </r>
  <r>
    <s v="None"/>
    <x v="36"/>
    <x v="166"/>
    <s v="TRC"/>
    <n v="0"/>
    <n v="0"/>
    <n v="0"/>
  </r>
  <r>
    <s v="None"/>
    <x v="36"/>
    <x v="167"/>
    <s v="TRC"/>
    <n v="0"/>
    <n v="0"/>
    <n v="0"/>
  </r>
  <r>
    <s v="None"/>
    <x v="36"/>
    <x v="168"/>
    <s v="TRC"/>
    <n v="0"/>
    <n v="0"/>
    <n v="0"/>
  </r>
  <r>
    <s v="None"/>
    <x v="36"/>
    <x v="169"/>
    <s v="TRC"/>
    <n v="0"/>
    <n v="0"/>
    <n v="0"/>
  </r>
  <r>
    <s v="None"/>
    <x v="36"/>
    <x v="170"/>
    <s v="TRC"/>
    <n v="0"/>
    <n v="0"/>
    <n v="0"/>
  </r>
  <r>
    <s v="None"/>
    <x v="36"/>
    <x v="171"/>
    <s v="TRC"/>
    <n v="0"/>
    <n v="0"/>
    <n v="0"/>
  </r>
  <r>
    <s v="None"/>
    <x v="36"/>
    <x v="321"/>
    <s v="TRC"/>
    <n v="0"/>
    <n v="0"/>
    <n v="0"/>
  </r>
  <r>
    <s v="None"/>
    <x v="36"/>
    <x v="172"/>
    <s v="TRC"/>
    <n v="0"/>
    <n v="0"/>
    <n v="0"/>
  </r>
  <r>
    <s v="None"/>
    <x v="36"/>
    <x v="322"/>
    <s v="TRC"/>
    <n v="0"/>
    <n v="0"/>
    <n v="0"/>
  </r>
  <r>
    <s v="None"/>
    <x v="36"/>
    <x v="173"/>
    <s v="TRC"/>
    <n v="0"/>
    <n v="0"/>
    <n v="0"/>
  </r>
  <r>
    <s v="None"/>
    <x v="36"/>
    <x v="323"/>
    <s v="TRC"/>
    <n v="0"/>
    <n v="0"/>
    <n v="0"/>
  </r>
  <r>
    <s v="None"/>
    <x v="36"/>
    <x v="174"/>
    <s v="TRC"/>
    <n v="0"/>
    <n v="0"/>
    <n v="0"/>
  </r>
  <r>
    <s v="None"/>
    <x v="36"/>
    <x v="175"/>
    <s v="TRC"/>
    <n v="0"/>
    <n v="0"/>
    <n v="0"/>
  </r>
  <r>
    <s v="None"/>
    <x v="36"/>
    <x v="176"/>
    <s v="TRC"/>
    <n v="0"/>
    <n v="0"/>
    <n v="0"/>
  </r>
  <r>
    <s v="None"/>
    <x v="36"/>
    <x v="324"/>
    <s v="TRC"/>
    <n v="0"/>
    <n v="0"/>
    <n v="0"/>
  </r>
  <r>
    <s v="None"/>
    <x v="36"/>
    <x v="177"/>
    <s v="TRC"/>
    <n v="0"/>
    <n v="0"/>
    <n v="0"/>
  </r>
  <r>
    <s v="None"/>
    <x v="36"/>
    <x v="178"/>
    <s v="TRC"/>
    <n v="0"/>
    <n v="0"/>
    <n v="0"/>
  </r>
  <r>
    <s v="None"/>
    <x v="36"/>
    <x v="179"/>
    <s v="TRC"/>
    <n v="0"/>
    <n v="0"/>
    <n v="0"/>
  </r>
  <r>
    <s v="None"/>
    <x v="36"/>
    <x v="180"/>
    <s v="TRC"/>
    <n v="0"/>
    <n v="0"/>
    <n v="0"/>
  </r>
  <r>
    <s v="None"/>
    <x v="36"/>
    <x v="181"/>
    <s v="TRC"/>
    <n v="0"/>
    <n v="0"/>
    <n v="0"/>
  </r>
  <r>
    <s v="None"/>
    <x v="36"/>
    <x v="182"/>
    <s v="TRC"/>
    <n v="0"/>
    <n v="0"/>
    <n v="0"/>
  </r>
  <r>
    <s v="None"/>
    <x v="36"/>
    <x v="183"/>
    <s v="TRC"/>
    <n v="0"/>
    <n v="0"/>
    <n v="0"/>
  </r>
  <r>
    <s v="None"/>
    <x v="36"/>
    <x v="184"/>
    <s v="TRC"/>
    <n v="0"/>
    <n v="0"/>
    <n v="0"/>
  </r>
  <r>
    <s v="None"/>
    <x v="36"/>
    <x v="185"/>
    <s v="TRC"/>
    <n v="0"/>
    <n v="0"/>
    <n v="0"/>
  </r>
  <r>
    <s v="None"/>
    <x v="36"/>
    <x v="325"/>
    <s v="TRC"/>
    <n v="0"/>
    <n v="0"/>
    <n v="0"/>
  </r>
  <r>
    <s v="None"/>
    <x v="36"/>
    <x v="326"/>
    <s v="TRC"/>
    <n v="0"/>
    <n v="0"/>
    <n v="0"/>
  </r>
  <r>
    <s v="None"/>
    <x v="36"/>
    <x v="186"/>
    <s v="TRC"/>
    <n v="0"/>
    <n v="0"/>
    <n v="0"/>
  </r>
  <r>
    <s v="None"/>
    <x v="36"/>
    <x v="327"/>
    <s v="TRC"/>
    <n v="0"/>
    <n v="0"/>
    <n v="0"/>
  </r>
  <r>
    <s v="None"/>
    <x v="36"/>
    <x v="328"/>
    <s v="TRC"/>
    <n v="0"/>
    <n v="0"/>
    <n v="0"/>
  </r>
  <r>
    <s v="None"/>
    <x v="36"/>
    <x v="329"/>
    <s v="TRC"/>
    <n v="0"/>
    <n v="0"/>
    <n v="0"/>
  </r>
  <r>
    <s v="None"/>
    <x v="36"/>
    <x v="187"/>
    <s v="TRC"/>
    <n v="0"/>
    <n v="0"/>
    <n v="0"/>
  </r>
  <r>
    <s v="None"/>
    <x v="36"/>
    <x v="188"/>
    <s v="TRC"/>
    <n v="0"/>
    <n v="0"/>
    <n v="0"/>
  </r>
  <r>
    <s v="None"/>
    <x v="36"/>
    <x v="330"/>
    <s v="TRC"/>
    <n v="0"/>
    <n v="0"/>
    <n v="0"/>
  </r>
  <r>
    <s v="None"/>
    <x v="36"/>
    <x v="189"/>
    <s v="TRC"/>
    <n v="0"/>
    <n v="0"/>
    <n v="0"/>
  </r>
  <r>
    <s v="None"/>
    <x v="36"/>
    <x v="331"/>
    <s v="TRC"/>
    <n v="0"/>
    <n v="0"/>
    <n v="0"/>
  </r>
  <r>
    <s v="None"/>
    <x v="36"/>
    <x v="190"/>
    <s v="TRC"/>
    <n v="0"/>
    <n v="0"/>
    <n v="0"/>
  </r>
  <r>
    <s v="None"/>
    <x v="36"/>
    <x v="332"/>
    <s v="TRC"/>
    <n v="0"/>
    <n v="0"/>
    <n v="0"/>
  </r>
  <r>
    <s v="None"/>
    <x v="36"/>
    <x v="191"/>
    <s v="TRC"/>
    <n v="0"/>
    <n v="0"/>
    <n v="0"/>
  </r>
  <r>
    <s v="None"/>
    <x v="36"/>
    <x v="192"/>
    <s v="TRC"/>
    <n v="0"/>
    <n v="0"/>
    <n v="0"/>
  </r>
  <r>
    <s v="None"/>
    <x v="36"/>
    <x v="193"/>
    <s v="TRC"/>
    <n v="0"/>
    <n v="0"/>
    <n v="0"/>
  </r>
  <r>
    <s v="None"/>
    <x v="36"/>
    <x v="194"/>
    <s v="TRC"/>
    <n v="0"/>
    <n v="0"/>
    <n v="0"/>
  </r>
  <r>
    <s v="None"/>
    <x v="36"/>
    <x v="195"/>
    <s v="TRC"/>
    <n v="0"/>
    <n v="0"/>
    <n v="0"/>
  </r>
  <r>
    <s v="None"/>
    <x v="36"/>
    <x v="333"/>
    <s v="TRC"/>
    <n v="0"/>
    <n v="0"/>
    <n v="0"/>
  </r>
  <r>
    <s v="None"/>
    <x v="36"/>
    <x v="196"/>
    <s v="TRC"/>
    <n v="0"/>
    <n v="0"/>
    <n v="0"/>
  </r>
  <r>
    <s v="None"/>
    <x v="36"/>
    <x v="197"/>
    <s v="TRC"/>
    <n v="0"/>
    <n v="0"/>
    <n v="0"/>
  </r>
  <r>
    <s v="None"/>
    <x v="36"/>
    <x v="198"/>
    <s v="TRC"/>
    <n v="0"/>
    <n v="0"/>
    <n v="0"/>
  </r>
  <r>
    <s v="None"/>
    <x v="36"/>
    <x v="199"/>
    <s v="TRC"/>
    <n v="0"/>
    <n v="0"/>
    <n v="0"/>
  </r>
  <r>
    <s v="None"/>
    <x v="36"/>
    <x v="334"/>
    <s v="TRC"/>
    <n v="0"/>
    <n v="0"/>
    <n v="0"/>
  </r>
  <r>
    <s v="None"/>
    <x v="36"/>
    <x v="200"/>
    <s v="TRC"/>
    <n v="0"/>
    <n v="0"/>
    <n v="0"/>
  </r>
  <r>
    <s v="None"/>
    <x v="36"/>
    <x v="335"/>
    <s v="TRC"/>
    <n v="0"/>
    <n v="0"/>
    <n v="0"/>
  </r>
  <r>
    <s v="None"/>
    <x v="36"/>
    <x v="336"/>
    <s v="TRC"/>
    <n v="0"/>
    <n v="0"/>
    <n v="0"/>
  </r>
  <r>
    <s v="None"/>
    <x v="36"/>
    <x v="201"/>
    <s v="TRC"/>
    <n v="0"/>
    <n v="0"/>
    <n v="0"/>
  </r>
  <r>
    <s v="None"/>
    <x v="36"/>
    <x v="337"/>
    <s v="TRC"/>
    <n v="0"/>
    <n v="0"/>
    <n v="0"/>
  </r>
  <r>
    <s v="None"/>
    <x v="36"/>
    <x v="338"/>
    <s v="TRC"/>
    <n v="0"/>
    <n v="0"/>
    <n v="0"/>
  </r>
  <r>
    <s v="None"/>
    <x v="36"/>
    <x v="202"/>
    <s v="TRC"/>
    <n v="0"/>
    <n v="0"/>
    <n v="0"/>
  </r>
  <r>
    <s v="None"/>
    <x v="36"/>
    <x v="203"/>
    <s v="TRC"/>
    <n v="0"/>
    <n v="0"/>
    <n v="0"/>
  </r>
  <r>
    <s v="None"/>
    <x v="36"/>
    <x v="204"/>
    <s v="TRC"/>
    <n v="0"/>
    <n v="0"/>
    <n v="0"/>
  </r>
  <r>
    <s v="None"/>
    <x v="36"/>
    <x v="205"/>
    <s v="TRC"/>
    <n v="0"/>
    <n v="0"/>
    <n v="0"/>
  </r>
  <r>
    <s v="None"/>
    <x v="36"/>
    <x v="206"/>
    <s v="TRC"/>
    <n v="0"/>
    <n v="0"/>
    <n v="0"/>
  </r>
  <r>
    <s v="None"/>
    <x v="36"/>
    <x v="207"/>
    <s v="TRC"/>
    <n v="0"/>
    <n v="0"/>
    <n v="0"/>
  </r>
  <r>
    <s v="None"/>
    <x v="36"/>
    <x v="339"/>
    <s v="TRC"/>
    <n v="0"/>
    <n v="0"/>
    <n v="0"/>
  </r>
  <r>
    <s v="None"/>
    <x v="36"/>
    <x v="208"/>
    <s v="TRC"/>
    <n v="0"/>
    <n v="0"/>
    <n v="0"/>
  </r>
  <r>
    <s v="None"/>
    <x v="36"/>
    <x v="209"/>
    <s v="TRC"/>
    <n v="0"/>
    <n v="0"/>
    <n v="0"/>
  </r>
  <r>
    <s v="None"/>
    <x v="36"/>
    <x v="340"/>
    <s v="TRC"/>
    <n v="0"/>
    <n v="0"/>
    <n v="0"/>
  </r>
  <r>
    <s v="None"/>
    <x v="36"/>
    <x v="341"/>
    <s v="TRC"/>
    <n v="0"/>
    <n v="0"/>
    <n v="0"/>
  </r>
  <r>
    <s v="None"/>
    <x v="36"/>
    <x v="210"/>
    <s v="TRC"/>
    <n v="0"/>
    <n v="0"/>
    <n v="0"/>
  </r>
  <r>
    <s v="None"/>
    <x v="36"/>
    <x v="211"/>
    <s v="TRC"/>
    <n v="0"/>
    <n v="0"/>
    <n v="0"/>
  </r>
  <r>
    <s v="None"/>
    <x v="36"/>
    <x v="212"/>
    <s v="TRC"/>
    <n v="0"/>
    <n v="0"/>
    <n v="0"/>
  </r>
  <r>
    <s v="None"/>
    <x v="36"/>
    <x v="213"/>
    <s v="TRC"/>
    <n v="0"/>
    <n v="0"/>
    <n v="0"/>
  </r>
  <r>
    <s v="None"/>
    <x v="36"/>
    <x v="342"/>
    <s v="TRC"/>
    <n v="0"/>
    <n v="0"/>
    <n v="0"/>
  </r>
  <r>
    <s v="None"/>
    <x v="36"/>
    <x v="214"/>
    <s v="TRC"/>
    <n v="0"/>
    <n v="0"/>
    <n v="0"/>
  </r>
  <r>
    <s v="None"/>
    <x v="36"/>
    <x v="215"/>
    <s v="TRC"/>
    <n v="0"/>
    <n v="0"/>
    <n v="0"/>
  </r>
  <r>
    <s v="None"/>
    <x v="36"/>
    <x v="216"/>
    <s v="TRC"/>
    <n v="0"/>
    <n v="0"/>
    <n v="0"/>
  </r>
  <r>
    <s v="None"/>
    <x v="36"/>
    <x v="217"/>
    <s v="TRC"/>
    <n v="0"/>
    <n v="0"/>
    <n v="0"/>
  </r>
  <r>
    <s v="None"/>
    <x v="36"/>
    <x v="218"/>
    <s v="TRC"/>
    <n v="0"/>
    <n v="0"/>
    <n v="0"/>
  </r>
  <r>
    <s v="None"/>
    <x v="36"/>
    <x v="219"/>
    <s v="TRC"/>
    <n v="0"/>
    <n v="0"/>
    <n v="0"/>
  </r>
  <r>
    <s v="None"/>
    <x v="36"/>
    <x v="343"/>
    <s v="TRC"/>
    <n v="0"/>
    <n v="0"/>
    <n v="0"/>
  </r>
  <r>
    <s v="None"/>
    <x v="36"/>
    <x v="220"/>
    <s v="TRC"/>
    <n v="0"/>
    <n v="0"/>
    <n v="0"/>
  </r>
  <r>
    <s v="None"/>
    <x v="36"/>
    <x v="221"/>
    <s v="TRC"/>
    <n v="0"/>
    <n v="0"/>
    <n v="0"/>
  </r>
  <r>
    <s v="None"/>
    <x v="36"/>
    <x v="222"/>
    <s v="TRC"/>
    <n v="0"/>
    <n v="0"/>
    <n v="0"/>
  </r>
  <r>
    <s v="None"/>
    <x v="36"/>
    <x v="344"/>
    <s v="TRC"/>
    <n v="0"/>
    <n v="0"/>
    <n v="0"/>
  </r>
  <r>
    <s v="None"/>
    <x v="36"/>
    <x v="225"/>
    <s v="TRC"/>
    <n v="0"/>
    <n v="0"/>
    <n v="0"/>
  </r>
  <r>
    <s v="None"/>
    <x v="36"/>
    <x v="226"/>
    <s v="TRC"/>
    <n v="0"/>
    <n v="0"/>
    <n v="0"/>
  </r>
  <r>
    <s v="None"/>
    <x v="36"/>
    <x v="345"/>
    <s v="TRC"/>
    <n v="0"/>
    <n v="0"/>
    <n v="0"/>
  </r>
  <r>
    <s v="None"/>
    <x v="36"/>
    <x v="346"/>
    <s v="TRC"/>
    <n v="0"/>
    <n v="0"/>
    <n v="0"/>
  </r>
  <r>
    <s v="None"/>
    <x v="36"/>
    <x v="227"/>
    <s v="TRC"/>
    <n v="0"/>
    <n v="0"/>
    <n v="0"/>
  </r>
  <r>
    <s v="None"/>
    <x v="36"/>
    <x v="228"/>
    <s v="TRC"/>
    <n v="0"/>
    <n v="0"/>
    <n v="0"/>
  </r>
  <r>
    <s v="None"/>
    <x v="36"/>
    <x v="229"/>
    <s v="TRC"/>
    <n v="0"/>
    <n v="0"/>
    <n v="0"/>
  </r>
  <r>
    <s v="None"/>
    <x v="36"/>
    <x v="230"/>
    <s v="TRC"/>
    <n v="0"/>
    <n v="0"/>
    <n v="0"/>
  </r>
  <r>
    <s v="None"/>
    <x v="36"/>
    <x v="347"/>
    <s v="TRC"/>
    <n v="0"/>
    <n v="0"/>
    <n v="0"/>
  </r>
  <r>
    <s v="None"/>
    <x v="36"/>
    <x v="231"/>
    <s v="TRC"/>
    <n v="0"/>
    <n v="0"/>
    <n v="0"/>
  </r>
  <r>
    <s v="None"/>
    <x v="36"/>
    <x v="232"/>
    <s v="TRC"/>
    <n v="0"/>
    <n v="0"/>
    <n v="0"/>
  </r>
  <r>
    <s v="None"/>
    <x v="36"/>
    <x v="233"/>
    <s v="TRC"/>
    <n v="0"/>
    <n v="0"/>
    <n v="0"/>
  </r>
  <r>
    <s v="None"/>
    <x v="36"/>
    <x v="234"/>
    <s v="TRC"/>
    <n v="0"/>
    <n v="0"/>
    <n v="0"/>
  </r>
  <r>
    <s v="None"/>
    <x v="36"/>
    <x v="235"/>
    <s v="TRC"/>
    <n v="0"/>
    <n v="0"/>
    <n v="0"/>
  </r>
  <r>
    <s v="None"/>
    <x v="36"/>
    <x v="236"/>
    <s v="TRC"/>
    <n v="0"/>
    <n v="0"/>
    <n v="0"/>
  </r>
  <r>
    <s v="None"/>
    <x v="36"/>
    <x v="348"/>
    <s v="TRC"/>
    <n v="0"/>
    <n v="0"/>
    <n v="0"/>
  </r>
  <r>
    <s v="None"/>
    <x v="36"/>
    <x v="349"/>
    <s v="TRC"/>
    <n v="0"/>
    <n v="0"/>
    <n v="0"/>
  </r>
  <r>
    <s v="None"/>
    <x v="36"/>
    <x v="237"/>
    <s v="TRC"/>
    <n v="0"/>
    <n v="0"/>
    <n v="0"/>
  </r>
  <r>
    <s v="None"/>
    <x v="36"/>
    <x v="350"/>
    <s v="TRC"/>
    <n v="0"/>
    <n v="0"/>
    <n v="0"/>
  </r>
  <r>
    <s v="None"/>
    <x v="36"/>
    <x v="351"/>
    <s v="TRC"/>
    <n v="0"/>
    <n v="0"/>
    <n v="0"/>
  </r>
  <r>
    <s v="None"/>
    <x v="36"/>
    <x v="352"/>
    <s v="TRC"/>
    <n v="0"/>
    <n v="0"/>
    <n v="0"/>
  </r>
  <r>
    <s v="None"/>
    <x v="36"/>
    <x v="240"/>
    <s v="TRC"/>
    <n v="0"/>
    <n v="0"/>
    <n v="0"/>
  </r>
  <r>
    <s v="None"/>
    <x v="36"/>
    <x v="353"/>
    <s v="TRC"/>
    <n v="0"/>
    <n v="0"/>
    <n v="0"/>
  </r>
  <r>
    <s v="None"/>
    <x v="36"/>
    <x v="241"/>
    <s v="TRC"/>
    <n v="0"/>
    <n v="0"/>
    <n v="0"/>
  </r>
  <r>
    <s v="None"/>
    <x v="36"/>
    <x v="354"/>
    <s v="TRC"/>
    <n v="0"/>
    <n v="0"/>
    <n v="0"/>
  </r>
  <r>
    <s v="None"/>
    <x v="36"/>
    <x v="242"/>
    <s v="TRC"/>
    <n v="0"/>
    <n v="0"/>
    <n v="0"/>
  </r>
  <r>
    <s v="None"/>
    <x v="36"/>
    <x v="355"/>
    <s v="TRC"/>
    <n v="0"/>
    <n v="0"/>
    <n v="0"/>
  </r>
  <r>
    <s v="None"/>
    <x v="36"/>
    <x v="238"/>
    <s v="TRC"/>
    <n v="0"/>
    <n v="0"/>
    <n v="0"/>
  </r>
  <r>
    <s v="None"/>
    <x v="36"/>
    <x v="356"/>
    <s v="TRC"/>
    <n v="0"/>
    <n v="0"/>
    <n v="0"/>
  </r>
  <r>
    <s v="None"/>
    <x v="36"/>
    <x v="239"/>
    <s v="TRC"/>
    <n v="0"/>
    <n v="0"/>
    <n v="0"/>
  </r>
  <r>
    <s v="None"/>
    <x v="36"/>
    <x v="357"/>
    <s v="TRC"/>
    <n v="0"/>
    <n v="0"/>
    <n v="0"/>
  </r>
  <r>
    <s v="None"/>
    <x v="36"/>
    <x v="243"/>
    <s v="TRC"/>
    <n v="0"/>
    <n v="0"/>
    <n v="0"/>
  </r>
  <r>
    <s v="None"/>
    <x v="36"/>
    <x v="244"/>
    <s v="TRC"/>
    <n v="0"/>
    <n v="0"/>
    <n v="0"/>
  </r>
  <r>
    <s v="None"/>
    <x v="36"/>
    <x v="245"/>
    <s v="TRC"/>
    <n v="0"/>
    <n v="0"/>
    <n v="0"/>
  </r>
  <r>
    <s v="None"/>
    <x v="36"/>
    <x v="246"/>
    <s v="TRC"/>
    <n v="0"/>
    <n v="0"/>
    <n v="0"/>
  </r>
  <r>
    <s v="None"/>
    <x v="36"/>
    <x v="247"/>
    <s v="TRC"/>
    <n v="0"/>
    <n v="0"/>
    <n v="0"/>
  </r>
  <r>
    <s v="None"/>
    <x v="36"/>
    <x v="248"/>
    <s v="TRC"/>
    <n v="0"/>
    <n v="0"/>
    <n v="0"/>
  </r>
  <r>
    <s v="None"/>
    <x v="36"/>
    <x v="358"/>
    <s v="TRC"/>
    <n v="0"/>
    <n v="0"/>
    <n v="0"/>
  </r>
  <r>
    <s v="None"/>
    <x v="36"/>
    <x v="359"/>
    <s v="TRC"/>
    <n v="0"/>
    <n v="0"/>
    <n v="0"/>
  </r>
  <r>
    <s v="None"/>
    <x v="36"/>
    <x v="360"/>
    <s v="TRC"/>
    <n v="0"/>
    <n v="0"/>
    <n v="0"/>
  </r>
  <r>
    <s v="None"/>
    <x v="36"/>
    <x v="249"/>
    <s v="TRC"/>
    <n v="0"/>
    <n v="0"/>
    <n v="0"/>
  </r>
  <r>
    <s v="None"/>
    <x v="36"/>
    <x v="250"/>
    <s v="TRC"/>
    <n v="0"/>
    <n v="0"/>
    <n v="0"/>
  </r>
  <r>
    <s v="None"/>
    <x v="36"/>
    <x v="251"/>
    <s v="TRC"/>
    <n v="0"/>
    <n v="0"/>
    <n v="0"/>
  </r>
  <r>
    <s v="None"/>
    <x v="36"/>
    <x v="252"/>
    <s v="TRC"/>
    <n v="0"/>
    <n v="0"/>
    <n v="0"/>
  </r>
  <r>
    <s v="None"/>
    <x v="36"/>
    <x v="253"/>
    <s v="TRC"/>
    <n v="0"/>
    <n v="0"/>
    <n v="0"/>
  </r>
  <r>
    <s v="None"/>
    <x v="36"/>
    <x v="254"/>
    <s v="TRC"/>
    <n v="0"/>
    <n v="0"/>
    <n v="0"/>
  </r>
  <r>
    <s v="None"/>
    <x v="36"/>
    <x v="361"/>
    <s v="TRC"/>
    <n v="0"/>
    <n v="0"/>
    <n v="0"/>
  </r>
  <r>
    <s v="None"/>
    <x v="36"/>
    <x v="362"/>
    <s v="TRC"/>
    <n v="0"/>
    <n v="0"/>
    <n v="0"/>
  </r>
  <r>
    <s v="None"/>
    <x v="36"/>
    <x v="255"/>
    <s v="TRC"/>
    <n v="0"/>
    <n v="0"/>
    <n v="0"/>
  </r>
  <r>
    <s v="None"/>
    <x v="36"/>
    <x v="256"/>
    <s v="TRC"/>
    <n v="0"/>
    <n v="0"/>
    <n v="0"/>
  </r>
  <r>
    <s v="None"/>
    <x v="36"/>
    <x v="257"/>
    <s v="TRC"/>
    <n v="0"/>
    <n v="0"/>
    <n v="0"/>
  </r>
  <r>
    <s v="None"/>
    <x v="36"/>
    <x v="258"/>
    <s v="TRC"/>
    <n v="0"/>
    <n v="0"/>
    <n v="0"/>
  </r>
  <r>
    <s v="None"/>
    <x v="36"/>
    <x v="259"/>
    <s v="TRC"/>
    <n v="0"/>
    <n v="0"/>
    <n v="0"/>
  </r>
  <r>
    <s v="None"/>
    <x v="36"/>
    <x v="260"/>
    <s v="TRC"/>
    <n v="0"/>
    <n v="0"/>
    <n v="0"/>
  </r>
  <r>
    <s v="None"/>
    <x v="36"/>
    <x v="363"/>
    <s v="TRC"/>
    <n v="0"/>
    <n v="0"/>
    <n v="0"/>
  </r>
  <r>
    <s v="None"/>
    <x v="36"/>
    <x v="261"/>
    <s v="TRC"/>
    <n v="0"/>
    <n v="0"/>
    <n v="0"/>
  </r>
  <r>
    <s v="None"/>
    <x v="36"/>
    <x v="262"/>
    <s v="TRC"/>
    <n v="0"/>
    <n v="0"/>
    <n v="0"/>
  </r>
  <r>
    <s v="None"/>
    <x v="36"/>
    <x v="364"/>
    <s v="TRC"/>
    <n v="0"/>
    <n v="0"/>
    <n v="0"/>
  </r>
  <r>
    <s v="None"/>
    <x v="36"/>
    <x v="263"/>
    <s v="TRC"/>
    <n v="0"/>
    <n v="0"/>
    <n v="0"/>
  </r>
  <r>
    <s v="None"/>
    <x v="36"/>
    <x v="365"/>
    <s v="TRC"/>
    <n v="0"/>
    <n v="0"/>
    <n v="0"/>
  </r>
  <r>
    <s v="None"/>
    <x v="36"/>
    <x v="366"/>
    <s v="TRC"/>
    <n v="0"/>
    <n v="0"/>
    <n v="0"/>
  </r>
  <r>
    <s v="None"/>
    <x v="36"/>
    <x v="367"/>
    <s v="TRC"/>
    <n v="0"/>
    <n v="0"/>
    <n v="0"/>
  </r>
  <r>
    <s v="None"/>
    <x v="36"/>
    <x v="266"/>
    <s v="TRC"/>
    <n v="0"/>
    <n v="0"/>
    <n v="0"/>
  </r>
  <r>
    <s v="None"/>
    <x v="36"/>
    <x v="368"/>
    <s v="TRC"/>
    <n v="0"/>
    <n v="0"/>
    <n v="0"/>
  </r>
  <r>
    <s v="None"/>
    <x v="36"/>
    <x v="267"/>
    <s v="TRC"/>
    <n v="0"/>
    <n v="0"/>
    <n v="0"/>
  </r>
  <r>
    <s v="None"/>
    <x v="36"/>
    <x v="369"/>
    <s v="TRC"/>
    <n v="0"/>
    <n v="0"/>
    <n v="0"/>
  </r>
  <r>
    <s v="None"/>
    <x v="36"/>
    <x v="268"/>
    <s v="TRC"/>
    <n v="0"/>
    <n v="0"/>
    <n v="0"/>
  </r>
  <r>
    <s v="None"/>
    <x v="36"/>
    <x v="370"/>
    <s v="TRC"/>
    <n v="0"/>
    <n v="0"/>
    <n v="0"/>
  </r>
  <r>
    <s v="None"/>
    <x v="36"/>
    <x v="269"/>
    <s v="TRC"/>
    <n v="0"/>
    <n v="0"/>
    <n v="0"/>
  </r>
  <r>
    <s v="None"/>
    <x v="36"/>
    <x v="371"/>
    <s v="TRC"/>
    <n v="0"/>
    <n v="0"/>
    <n v="0"/>
  </r>
  <r>
    <s v="None"/>
    <x v="36"/>
    <x v="270"/>
    <s v="TRC"/>
    <n v="0"/>
    <n v="0"/>
    <n v="0"/>
  </r>
  <r>
    <s v="None"/>
    <x v="36"/>
    <x v="372"/>
    <s v="TRC"/>
    <n v="0"/>
    <n v="0"/>
    <n v="0"/>
  </r>
  <r>
    <s v="None"/>
    <x v="36"/>
    <x v="271"/>
    <s v="TRC"/>
    <n v="0"/>
    <n v="0"/>
    <n v="0"/>
  </r>
  <r>
    <s v="None"/>
    <x v="36"/>
    <x v="373"/>
    <s v="TRC"/>
    <n v="0"/>
    <n v="0"/>
    <n v="0"/>
  </r>
  <r>
    <s v="None"/>
    <x v="36"/>
    <x v="272"/>
    <s v="TRC"/>
    <n v="0"/>
    <n v="0"/>
    <n v="0"/>
  </r>
  <r>
    <s v="None"/>
    <x v="36"/>
    <x v="374"/>
    <s v="TRC"/>
    <n v="0"/>
    <n v="0"/>
    <n v="0"/>
  </r>
  <r>
    <s v="None"/>
    <x v="36"/>
    <x v="273"/>
    <s v="TRC"/>
    <n v="0"/>
    <n v="0"/>
    <n v="0"/>
  </r>
  <r>
    <s v="None"/>
    <x v="36"/>
    <x v="375"/>
    <s v="TRC"/>
    <n v="0"/>
    <n v="0"/>
    <n v="0"/>
  </r>
  <r>
    <s v="None"/>
    <x v="36"/>
    <x v="274"/>
    <s v="TRC"/>
    <n v="0"/>
    <n v="0"/>
    <n v="0"/>
  </r>
  <r>
    <s v="None"/>
    <x v="36"/>
    <x v="376"/>
    <s v="TRC"/>
    <n v="0"/>
    <n v="0"/>
    <n v="0"/>
  </r>
  <r>
    <s v="None"/>
    <x v="36"/>
    <x v="275"/>
    <s v="TRC"/>
    <n v="0"/>
    <n v="0"/>
    <n v="0"/>
  </r>
  <r>
    <s v="None"/>
    <x v="36"/>
    <x v="377"/>
    <s v="TRC"/>
    <n v="0"/>
    <n v="0"/>
    <n v="0"/>
  </r>
  <r>
    <s v="None"/>
    <x v="36"/>
    <x v="276"/>
    <s v="TRC"/>
    <n v="0"/>
    <n v="0"/>
    <n v="0"/>
  </r>
  <r>
    <s v="None"/>
    <x v="36"/>
    <x v="277"/>
    <s v="TRC"/>
    <n v="0"/>
    <n v="0"/>
    <n v="0"/>
  </r>
  <r>
    <s v="None"/>
    <x v="36"/>
    <x v="278"/>
    <s v="TRC"/>
    <n v="0"/>
    <n v="0"/>
    <n v="0"/>
  </r>
  <r>
    <s v="None"/>
    <x v="36"/>
    <x v="279"/>
    <s v="TRC"/>
    <n v="0"/>
    <n v="0"/>
    <n v="0"/>
  </r>
  <r>
    <s v="None"/>
    <x v="36"/>
    <x v="280"/>
    <s v="TRC"/>
    <n v="0"/>
    <n v="0"/>
    <n v="0"/>
  </r>
  <r>
    <s v="None"/>
    <x v="36"/>
    <x v="281"/>
    <s v="TRC"/>
    <n v="0"/>
    <n v="0"/>
    <n v="0"/>
  </r>
  <r>
    <s v="None"/>
    <x v="36"/>
    <x v="282"/>
    <s v="TRC"/>
    <n v="0"/>
    <n v="0"/>
    <n v="0"/>
  </r>
  <r>
    <s v="None"/>
    <x v="36"/>
    <x v="283"/>
    <s v="TRC"/>
    <n v="0"/>
    <n v="0"/>
    <n v="0"/>
  </r>
  <r>
    <s v="None"/>
    <x v="36"/>
    <x v="378"/>
    <s v="TRC"/>
    <n v="0"/>
    <n v="0"/>
    <n v="0"/>
  </r>
  <r>
    <s v="None"/>
    <x v="36"/>
    <x v="379"/>
    <s v="TRC"/>
    <n v="0"/>
    <n v="0"/>
    <n v="0"/>
  </r>
  <r>
    <s v="None"/>
    <x v="36"/>
    <x v="285"/>
    <s v="TRC"/>
    <n v="0"/>
    <n v="0"/>
    <n v="0"/>
  </r>
  <r>
    <s v="None"/>
    <x v="36"/>
    <x v="380"/>
    <s v="TRC"/>
    <n v="0"/>
    <n v="0"/>
    <n v="0"/>
  </r>
  <r>
    <s v="None"/>
    <x v="36"/>
    <x v="284"/>
    <s v="TRC"/>
    <n v="0"/>
    <n v="0"/>
    <n v="0"/>
  </r>
  <r>
    <s v="None"/>
    <x v="36"/>
    <x v="381"/>
    <s v="TRC"/>
    <n v="0"/>
    <n v="0"/>
    <n v="0"/>
  </r>
  <r>
    <s v="None"/>
    <x v="36"/>
    <x v="287"/>
    <s v="TRC"/>
    <n v="0"/>
    <n v="0"/>
    <n v="0"/>
  </r>
  <r>
    <s v="None"/>
    <x v="36"/>
    <x v="288"/>
    <s v="TRC"/>
    <n v="0"/>
    <n v="0"/>
    <n v="0"/>
  </r>
  <r>
    <s v="None"/>
    <x v="36"/>
    <x v="289"/>
    <s v="TRC"/>
    <n v="0"/>
    <n v="0"/>
    <n v="0"/>
  </r>
  <r>
    <s v="None"/>
    <x v="36"/>
    <x v="286"/>
    <s v="TRC"/>
    <n v="0"/>
    <n v="0"/>
    <n v="0"/>
  </r>
  <r>
    <s v="None"/>
    <x v="36"/>
    <x v="290"/>
    <s v="TRC"/>
    <n v="0"/>
    <n v="0"/>
    <n v="0"/>
  </r>
  <r>
    <s v="None"/>
    <x v="36"/>
    <x v="291"/>
    <s v="TRC"/>
    <n v="0"/>
    <n v="0"/>
    <n v="0"/>
  </r>
  <r>
    <s v="None"/>
    <x v="36"/>
    <x v="292"/>
    <s v="TRC"/>
    <n v="0"/>
    <n v="0"/>
    <n v="0"/>
  </r>
  <r>
    <s v="None"/>
    <x v="36"/>
    <x v="293"/>
    <s v="TRC"/>
    <n v="0"/>
    <n v="0"/>
    <n v="0"/>
  </r>
  <r>
    <s v="None"/>
    <x v="36"/>
    <x v="382"/>
    <s v="TRC"/>
    <n v="0"/>
    <n v="0"/>
    <n v="0"/>
  </r>
  <r>
    <s v="None"/>
    <x v="36"/>
    <x v="294"/>
    <s v="TRC"/>
    <n v="0"/>
    <n v="0"/>
    <n v="0"/>
  </r>
  <r>
    <s v="None"/>
    <x v="37"/>
    <x v="0"/>
    <s v="TRC"/>
    <n v="0"/>
    <n v="0"/>
    <n v="0"/>
  </r>
  <r>
    <s v="None"/>
    <x v="37"/>
    <x v="383"/>
    <s v="TRC"/>
    <n v="0"/>
    <n v="0"/>
    <n v="0"/>
  </r>
  <r>
    <s v="None"/>
    <x v="37"/>
    <x v="1"/>
    <s v="TRC"/>
    <n v="1"/>
    <n v="1"/>
    <n v="1"/>
  </r>
  <r>
    <s v="None"/>
    <x v="37"/>
    <x v="2"/>
    <s v="TRC"/>
    <n v="1"/>
    <n v="1"/>
    <n v="1"/>
  </r>
  <r>
    <s v="None"/>
    <x v="37"/>
    <x v="3"/>
    <s v="TRC"/>
    <n v="1"/>
    <n v="1"/>
    <n v="1"/>
  </r>
  <r>
    <s v="None"/>
    <x v="37"/>
    <x v="4"/>
    <s v="TRC"/>
    <n v="1"/>
    <n v="1"/>
    <n v="1"/>
  </r>
  <r>
    <s v="None"/>
    <x v="37"/>
    <x v="5"/>
    <s v="TRC"/>
    <n v="1"/>
    <n v="1"/>
    <n v="1"/>
  </r>
  <r>
    <s v="None"/>
    <x v="37"/>
    <x v="6"/>
    <s v="TRC"/>
    <n v="1"/>
    <n v="1"/>
    <n v="1"/>
  </r>
  <r>
    <s v="None"/>
    <x v="37"/>
    <x v="7"/>
    <s v="TRC"/>
    <n v="4"/>
    <n v="3"/>
    <n v="2"/>
  </r>
  <r>
    <s v="None"/>
    <x v="37"/>
    <x v="8"/>
    <s v="TRC"/>
    <n v="4"/>
    <n v="3"/>
    <n v="2"/>
  </r>
  <r>
    <s v="None"/>
    <x v="37"/>
    <x v="9"/>
    <s v="TRC"/>
    <n v="4"/>
    <n v="3"/>
    <n v="2"/>
  </r>
  <r>
    <s v="None"/>
    <x v="37"/>
    <x v="10"/>
    <s v="TRC"/>
    <n v="4"/>
    <n v="3"/>
    <n v="2"/>
  </r>
  <r>
    <s v="None"/>
    <x v="37"/>
    <x v="11"/>
    <s v="TRC"/>
    <n v="4"/>
    <n v="3"/>
    <n v="2"/>
  </r>
  <r>
    <s v="None"/>
    <x v="37"/>
    <x v="12"/>
    <s v="TRC"/>
    <n v="4"/>
    <n v="3"/>
    <n v="2"/>
  </r>
  <r>
    <s v="None"/>
    <x v="37"/>
    <x v="13"/>
    <s v="TRC"/>
    <n v="4"/>
    <n v="3"/>
    <n v="2"/>
  </r>
  <r>
    <s v="None"/>
    <x v="37"/>
    <x v="14"/>
    <s v="TRC"/>
    <n v="4"/>
    <n v="3"/>
    <n v="2"/>
  </r>
  <r>
    <s v="None"/>
    <x v="37"/>
    <x v="15"/>
    <s v="TRC"/>
    <n v="1"/>
    <n v="1"/>
    <n v="1"/>
  </r>
  <r>
    <s v="None"/>
    <x v="37"/>
    <x v="16"/>
    <s v="TRC"/>
    <n v="1"/>
    <n v="1"/>
    <n v="1"/>
  </r>
  <r>
    <s v="None"/>
    <x v="37"/>
    <x v="17"/>
    <s v="TRC"/>
    <n v="1"/>
    <n v="1"/>
    <n v="1"/>
  </r>
  <r>
    <s v="None"/>
    <x v="37"/>
    <x v="18"/>
    <s v="TRC"/>
    <n v="1"/>
    <n v="1"/>
    <n v="1"/>
  </r>
  <r>
    <s v="None"/>
    <x v="37"/>
    <x v="19"/>
    <s v="TRC"/>
    <n v="1"/>
    <n v="1"/>
    <n v="1"/>
  </r>
  <r>
    <s v="None"/>
    <x v="37"/>
    <x v="20"/>
    <s v="TRC"/>
    <n v="1"/>
    <n v="1"/>
    <n v="1"/>
  </r>
  <r>
    <s v="None"/>
    <x v="37"/>
    <x v="21"/>
    <s v="TRC"/>
    <n v="1"/>
    <n v="1"/>
    <n v="1"/>
  </r>
  <r>
    <s v="None"/>
    <x v="37"/>
    <x v="22"/>
    <s v="TRC"/>
    <n v="1"/>
    <n v="1"/>
    <n v="1"/>
  </r>
  <r>
    <s v="None"/>
    <x v="37"/>
    <x v="23"/>
    <s v="TRC"/>
    <n v="1"/>
    <n v="1"/>
    <n v="1"/>
  </r>
  <r>
    <s v="None"/>
    <x v="37"/>
    <x v="24"/>
    <s v="TRC"/>
    <n v="1"/>
    <n v="1"/>
    <n v="1"/>
  </r>
  <r>
    <s v="None"/>
    <x v="37"/>
    <x v="25"/>
    <s v="TRC"/>
    <n v="1"/>
    <n v="1"/>
    <n v="1"/>
  </r>
  <r>
    <s v="None"/>
    <x v="37"/>
    <x v="26"/>
    <s v="TRC"/>
    <n v="1"/>
    <n v="1"/>
    <n v="1"/>
  </r>
  <r>
    <s v="None"/>
    <x v="37"/>
    <x v="27"/>
    <s v="TRC"/>
    <n v="0"/>
    <n v="0"/>
    <n v="0"/>
  </r>
  <r>
    <s v="None"/>
    <x v="37"/>
    <x v="384"/>
    <s v="TRC"/>
    <n v="0"/>
    <n v="0"/>
    <n v="0"/>
  </r>
  <r>
    <s v="None"/>
    <x v="37"/>
    <x v="29"/>
    <s v="TRC"/>
    <n v="0"/>
    <n v="0"/>
    <n v="0"/>
  </r>
  <r>
    <s v="None"/>
    <x v="37"/>
    <x v="385"/>
    <s v="TRC"/>
    <n v="0"/>
    <n v="0"/>
    <n v="0"/>
  </r>
  <r>
    <s v="None"/>
    <x v="37"/>
    <x v="386"/>
    <s v="TRC"/>
    <n v="0"/>
    <n v="0"/>
    <n v="0"/>
  </r>
  <r>
    <s v="None"/>
    <x v="37"/>
    <x v="28"/>
    <s v="TRC"/>
    <n v="0"/>
    <n v="0"/>
    <n v="0"/>
  </r>
  <r>
    <s v="None"/>
    <x v="37"/>
    <x v="30"/>
    <s v="TRC"/>
    <n v="6"/>
    <n v="6"/>
    <n v="6"/>
  </r>
  <r>
    <s v="None"/>
    <x v="37"/>
    <x v="31"/>
    <s v="TRC"/>
    <n v="0"/>
    <n v="0"/>
    <n v="0"/>
  </r>
  <r>
    <s v="None"/>
    <x v="37"/>
    <x v="387"/>
    <s v="TRC"/>
    <n v="0"/>
    <n v="0"/>
    <n v="0"/>
  </r>
  <r>
    <s v="None"/>
    <x v="37"/>
    <x v="32"/>
    <s v="TRC"/>
    <n v="0"/>
    <n v="0"/>
    <n v="0"/>
  </r>
  <r>
    <s v="None"/>
    <x v="37"/>
    <x v="388"/>
    <s v="TRC"/>
    <n v="0"/>
    <n v="0"/>
    <n v="0"/>
  </r>
  <r>
    <s v="None"/>
    <x v="37"/>
    <x v="33"/>
    <s v="TRC"/>
    <n v="0"/>
    <n v="0"/>
    <n v="0"/>
  </r>
  <r>
    <s v="None"/>
    <x v="37"/>
    <x v="389"/>
    <s v="TRC"/>
    <n v="0"/>
    <n v="0"/>
    <n v="0"/>
  </r>
  <r>
    <s v="None"/>
    <x v="37"/>
    <x v="34"/>
    <s v="TRC"/>
    <n v="0"/>
    <n v="0"/>
    <n v="0"/>
  </r>
  <r>
    <s v="None"/>
    <x v="37"/>
    <x v="390"/>
    <s v="TRC"/>
    <n v="0"/>
    <n v="0"/>
    <n v="0"/>
  </r>
  <r>
    <s v="None"/>
    <x v="37"/>
    <x v="36"/>
    <s v="TRC"/>
    <n v="4"/>
    <n v="4"/>
    <n v="4"/>
  </r>
  <r>
    <s v="None"/>
    <x v="37"/>
    <x v="37"/>
    <s v="TRC"/>
    <n v="0"/>
    <n v="0"/>
    <n v="0"/>
  </r>
  <r>
    <s v="None"/>
    <x v="37"/>
    <x v="38"/>
    <s v="TRC"/>
    <n v="4"/>
    <n v="4"/>
    <n v="4"/>
  </r>
  <r>
    <s v="None"/>
    <x v="37"/>
    <x v="39"/>
    <s v="TRC"/>
    <n v="0"/>
    <n v="0"/>
    <n v="0"/>
  </r>
  <r>
    <s v="None"/>
    <x v="37"/>
    <x v="35"/>
    <s v="TRC"/>
    <n v="0"/>
    <n v="0"/>
    <n v="0"/>
  </r>
  <r>
    <s v="None"/>
    <x v="37"/>
    <x v="40"/>
    <s v="TRC"/>
    <n v="0"/>
    <n v="0"/>
    <n v="0"/>
  </r>
  <r>
    <s v="None"/>
    <x v="37"/>
    <x v="41"/>
    <s v="TRC"/>
    <n v="0"/>
    <n v="0"/>
    <n v="0"/>
  </r>
  <r>
    <s v="None"/>
    <x v="37"/>
    <x v="42"/>
    <s v="TRC"/>
    <n v="0"/>
    <n v="0"/>
    <n v="0"/>
  </r>
  <r>
    <s v="None"/>
    <x v="37"/>
    <x v="391"/>
    <s v="TRC"/>
    <n v="0"/>
    <n v="0"/>
    <n v="0"/>
  </r>
  <r>
    <s v="None"/>
    <x v="37"/>
    <x v="392"/>
    <s v="TRC"/>
    <n v="0"/>
    <n v="0"/>
    <n v="0"/>
  </r>
  <r>
    <s v="None"/>
    <x v="37"/>
    <x v="393"/>
    <s v="TRC"/>
    <n v="0"/>
    <n v="0"/>
    <n v="0"/>
  </r>
  <r>
    <s v="None"/>
    <x v="37"/>
    <x v="43"/>
    <s v="TRC"/>
    <n v="0"/>
    <n v="0"/>
    <n v="0"/>
  </r>
  <r>
    <s v="None"/>
    <x v="37"/>
    <x v="44"/>
    <s v="TRC"/>
    <n v="0"/>
    <n v="0"/>
    <n v="0"/>
  </r>
  <r>
    <s v="None"/>
    <x v="37"/>
    <x v="394"/>
    <s v="TRC"/>
    <n v="0"/>
    <n v="0"/>
    <n v="0"/>
  </r>
  <r>
    <s v="None"/>
    <x v="37"/>
    <x v="395"/>
    <s v="TRC"/>
    <n v="0"/>
    <n v="0"/>
    <n v="0"/>
  </r>
  <r>
    <s v="None"/>
    <x v="37"/>
    <x v="45"/>
    <s v="TRC"/>
    <n v="0"/>
    <n v="0"/>
    <n v="0"/>
  </r>
  <r>
    <s v="None"/>
    <x v="37"/>
    <x v="396"/>
    <s v="TRC"/>
    <n v="0"/>
    <n v="0"/>
    <n v="0"/>
  </r>
  <r>
    <s v="None"/>
    <x v="37"/>
    <x v="46"/>
    <s v="TRC"/>
    <n v="0"/>
    <n v="0"/>
    <n v="0"/>
  </r>
  <r>
    <s v="None"/>
    <x v="37"/>
    <x v="397"/>
    <s v="TRC"/>
    <n v="0"/>
    <n v="0"/>
    <n v="0"/>
  </r>
  <r>
    <s v="None"/>
    <x v="37"/>
    <x v="47"/>
    <s v="TRC"/>
    <n v="0"/>
    <n v="0"/>
    <n v="0"/>
  </r>
  <r>
    <s v="None"/>
    <x v="37"/>
    <x v="398"/>
    <s v="TRC"/>
    <n v="0"/>
    <n v="0"/>
    <n v="0"/>
  </r>
  <r>
    <s v="None"/>
    <x v="37"/>
    <x v="48"/>
    <s v="TRC"/>
    <n v="0"/>
    <n v="0"/>
    <n v="0"/>
  </r>
  <r>
    <s v="None"/>
    <x v="37"/>
    <x v="399"/>
    <s v="TRC"/>
    <n v="0"/>
    <n v="0"/>
    <n v="0"/>
  </r>
  <r>
    <s v="None"/>
    <x v="37"/>
    <x v="50"/>
    <s v="TRC"/>
    <n v="0"/>
    <n v="0"/>
    <n v="0"/>
  </r>
  <r>
    <s v="None"/>
    <x v="37"/>
    <x v="51"/>
    <s v="TRC"/>
    <n v="4"/>
    <n v="4"/>
    <n v="4"/>
  </r>
  <r>
    <s v="None"/>
    <x v="37"/>
    <x v="52"/>
    <s v="TRC"/>
    <n v="4"/>
    <n v="4"/>
    <n v="4"/>
  </r>
  <r>
    <s v="None"/>
    <x v="37"/>
    <x v="53"/>
    <s v="TRC"/>
    <n v="0"/>
    <n v="0"/>
    <n v="0"/>
  </r>
  <r>
    <s v="None"/>
    <x v="37"/>
    <x v="400"/>
    <s v="TRC"/>
    <n v="0"/>
    <n v="0"/>
    <n v="0"/>
  </r>
  <r>
    <s v="None"/>
    <x v="37"/>
    <x v="401"/>
    <s v="TRC"/>
    <n v="0"/>
    <n v="0"/>
    <n v="0"/>
  </r>
  <r>
    <s v="None"/>
    <x v="37"/>
    <x v="54"/>
    <s v="TRC"/>
    <n v="4"/>
    <n v="4"/>
    <n v="4"/>
  </r>
  <r>
    <s v="None"/>
    <x v="37"/>
    <x v="55"/>
    <s v="TRC"/>
    <n v="0"/>
    <n v="0"/>
    <n v="0"/>
  </r>
  <r>
    <s v="None"/>
    <x v="37"/>
    <x v="402"/>
    <s v="TRC"/>
    <n v="0"/>
    <n v="0"/>
    <n v="0"/>
  </r>
  <r>
    <s v="None"/>
    <x v="37"/>
    <x v="56"/>
    <s v="TRC"/>
    <n v="0"/>
    <n v="0"/>
    <n v="0"/>
  </r>
  <r>
    <s v="None"/>
    <x v="37"/>
    <x v="403"/>
    <s v="TRC"/>
    <n v="0"/>
    <n v="0"/>
    <n v="0"/>
  </r>
  <r>
    <s v="None"/>
    <x v="37"/>
    <x v="57"/>
    <s v="TRC"/>
    <n v="4"/>
    <n v="3"/>
    <n v="2"/>
  </r>
  <r>
    <s v="None"/>
    <x v="37"/>
    <x v="58"/>
    <s v="TRC"/>
    <n v="4"/>
    <n v="3"/>
    <n v="2"/>
  </r>
  <r>
    <s v="None"/>
    <x v="37"/>
    <x v="59"/>
    <s v="TRC"/>
    <n v="4"/>
    <n v="3"/>
    <n v="2"/>
  </r>
  <r>
    <s v="None"/>
    <x v="37"/>
    <x v="60"/>
    <s v="TRC"/>
    <n v="6.666666666666667"/>
    <n v="6.666666666666667"/>
    <n v="6.666666666666667"/>
  </r>
  <r>
    <s v="None"/>
    <x v="37"/>
    <x v="61"/>
    <s v="TRC"/>
    <n v="6.666666666666667"/>
    <n v="6.666666666666667"/>
    <n v="6.666666666666667"/>
  </r>
  <r>
    <s v="None"/>
    <x v="37"/>
    <x v="62"/>
    <s v="TRC"/>
    <n v="6.666666666666667"/>
    <n v="6.666666666666667"/>
    <n v="6.666666666666667"/>
  </r>
  <r>
    <s v="None"/>
    <x v="37"/>
    <x v="63"/>
    <s v="TRC"/>
    <n v="0"/>
    <n v="0"/>
    <n v="0"/>
  </r>
  <r>
    <s v="None"/>
    <x v="37"/>
    <x v="404"/>
    <s v="TRC"/>
    <n v="0"/>
    <n v="0"/>
    <n v="0"/>
  </r>
  <r>
    <s v="None"/>
    <x v="37"/>
    <x v="64"/>
    <s v="TRC"/>
    <n v="5"/>
    <n v="5"/>
    <n v="5"/>
  </r>
  <r>
    <s v="None"/>
    <x v="37"/>
    <x v="65"/>
    <s v="TRC"/>
    <n v="5"/>
    <n v="5"/>
    <n v="5"/>
  </r>
  <r>
    <s v="None"/>
    <x v="37"/>
    <x v="405"/>
    <s v="TRC"/>
    <n v="5"/>
    <n v="5"/>
    <n v="5"/>
  </r>
  <r>
    <s v="None"/>
    <x v="37"/>
    <x v="406"/>
    <s v="TRC"/>
    <n v="5"/>
    <n v="5"/>
    <n v="5"/>
  </r>
  <r>
    <s v="None"/>
    <x v="37"/>
    <x v="407"/>
    <s v="TRC"/>
    <n v="5"/>
    <n v="5"/>
    <n v="5"/>
  </r>
  <r>
    <s v="None"/>
    <x v="37"/>
    <x v="66"/>
    <s v="TRC"/>
    <n v="0"/>
    <n v="0"/>
    <n v="0"/>
  </r>
  <r>
    <s v="None"/>
    <x v="37"/>
    <x v="67"/>
    <s v="TRC"/>
    <n v="0"/>
    <n v="0"/>
    <n v="0"/>
  </r>
  <r>
    <s v="None"/>
    <x v="37"/>
    <x v="68"/>
    <s v="TRC"/>
    <n v="0"/>
    <n v="0"/>
    <n v="0"/>
  </r>
  <r>
    <s v="None"/>
    <x v="37"/>
    <x v="69"/>
    <s v="TRC"/>
    <n v="0"/>
    <n v="0"/>
    <n v="0"/>
  </r>
  <r>
    <s v="None"/>
    <x v="37"/>
    <x v="408"/>
    <s v="TRC"/>
    <n v="0"/>
    <n v="0"/>
    <n v="0"/>
  </r>
  <r>
    <s v="None"/>
    <x v="37"/>
    <x v="70"/>
    <s v="TRC"/>
    <n v="4"/>
    <n v="4"/>
    <n v="4"/>
  </r>
  <r>
    <s v="None"/>
    <x v="37"/>
    <x v="409"/>
    <s v="TRC"/>
    <n v="4"/>
    <n v="4"/>
    <n v="4"/>
  </r>
  <r>
    <s v="None"/>
    <x v="37"/>
    <x v="71"/>
    <s v="TRC"/>
    <n v="0"/>
    <n v="0"/>
    <n v="0"/>
  </r>
  <r>
    <s v="None"/>
    <x v="37"/>
    <x v="410"/>
    <s v="TRC"/>
    <n v="0"/>
    <n v="0"/>
    <n v="0"/>
  </r>
  <r>
    <s v="None"/>
    <x v="37"/>
    <x v="72"/>
    <s v="TRC"/>
    <n v="4"/>
    <n v="4"/>
    <n v="4"/>
  </r>
  <r>
    <s v="None"/>
    <x v="37"/>
    <x v="411"/>
    <s v="TRC"/>
    <n v="4"/>
    <n v="4"/>
    <n v="4"/>
  </r>
  <r>
    <s v="None"/>
    <x v="37"/>
    <x v="73"/>
    <s v="TRC"/>
    <n v="4"/>
    <n v="4"/>
    <n v="4"/>
  </r>
  <r>
    <s v="None"/>
    <x v="37"/>
    <x v="412"/>
    <s v="TRC"/>
    <n v="4"/>
    <n v="4"/>
    <n v="4"/>
  </r>
  <r>
    <s v="None"/>
    <x v="37"/>
    <x v="413"/>
    <s v="TRC"/>
    <n v="0"/>
    <n v="0"/>
    <n v="0"/>
  </r>
  <r>
    <s v="None"/>
    <x v="37"/>
    <x v="414"/>
    <s v="TRC"/>
    <n v="0"/>
    <n v="0"/>
    <n v="0"/>
  </r>
  <r>
    <s v="None"/>
    <x v="37"/>
    <x v="74"/>
    <s v="TRC"/>
    <n v="4"/>
    <n v="4"/>
    <n v="4"/>
  </r>
  <r>
    <s v="None"/>
    <x v="37"/>
    <x v="415"/>
    <s v="TRC"/>
    <n v="4"/>
    <n v="4"/>
    <n v="4"/>
  </r>
  <r>
    <s v="None"/>
    <x v="37"/>
    <x v="75"/>
    <s v="TRC"/>
    <n v="0"/>
    <n v="0"/>
    <n v="0"/>
  </r>
  <r>
    <s v="None"/>
    <x v="37"/>
    <x v="416"/>
    <s v="TRC"/>
    <n v="0"/>
    <n v="0"/>
    <n v="0"/>
  </r>
  <r>
    <s v="None"/>
    <x v="37"/>
    <x v="76"/>
    <s v="TRC"/>
    <n v="4"/>
    <n v="4"/>
    <n v="4"/>
  </r>
  <r>
    <s v="None"/>
    <x v="37"/>
    <x v="417"/>
    <s v="TRC"/>
    <n v="4"/>
    <n v="4"/>
    <n v="4"/>
  </r>
  <r>
    <s v="None"/>
    <x v="37"/>
    <x v="77"/>
    <s v="TRC"/>
    <n v="0"/>
    <n v="0"/>
    <n v="0"/>
  </r>
  <r>
    <s v="None"/>
    <x v="37"/>
    <x v="418"/>
    <s v="TRC"/>
    <n v="0"/>
    <n v="0"/>
    <n v="0"/>
  </r>
  <r>
    <s v="None"/>
    <x v="37"/>
    <x v="78"/>
    <s v="TRC"/>
    <n v="0"/>
    <n v="0"/>
    <n v="0"/>
  </r>
  <r>
    <s v="None"/>
    <x v="37"/>
    <x v="79"/>
    <s v="TRC"/>
    <n v="0"/>
    <n v="0"/>
    <n v="0"/>
  </r>
  <r>
    <s v="None"/>
    <x v="37"/>
    <x v="80"/>
    <s v="TRC"/>
    <n v="5"/>
    <n v="5"/>
    <n v="5"/>
  </r>
  <r>
    <s v="None"/>
    <x v="37"/>
    <x v="419"/>
    <s v="TRC"/>
    <n v="5"/>
    <n v="5"/>
    <n v="5"/>
  </r>
  <r>
    <s v="None"/>
    <x v="37"/>
    <x v="81"/>
    <s v="TRC"/>
    <n v="0"/>
    <n v="0"/>
    <n v="0"/>
  </r>
  <r>
    <s v="None"/>
    <x v="37"/>
    <x v="295"/>
    <s v="TRC"/>
    <n v="0"/>
    <n v="0"/>
    <n v="0"/>
  </r>
  <r>
    <s v="None"/>
    <x v="37"/>
    <x v="82"/>
    <s v="TRC"/>
    <n v="0"/>
    <n v="0"/>
    <n v="0"/>
  </r>
  <r>
    <s v="None"/>
    <x v="37"/>
    <x v="296"/>
    <s v="TRC"/>
    <n v="0"/>
    <n v="0"/>
    <n v="0"/>
  </r>
  <r>
    <s v="None"/>
    <x v="37"/>
    <x v="297"/>
    <s v="TRC"/>
    <n v="0"/>
    <n v="0"/>
    <n v="0"/>
  </r>
  <r>
    <s v="None"/>
    <x v="37"/>
    <x v="298"/>
    <s v="TRC"/>
    <n v="0"/>
    <n v="0"/>
    <n v="0"/>
  </r>
  <r>
    <s v="None"/>
    <x v="37"/>
    <x v="83"/>
    <s v="TRC"/>
    <n v="0"/>
    <n v="0"/>
    <n v="0"/>
  </r>
  <r>
    <s v="None"/>
    <x v="37"/>
    <x v="299"/>
    <s v="TRC"/>
    <n v="0"/>
    <n v="0"/>
    <n v="0"/>
  </r>
  <r>
    <s v="None"/>
    <x v="37"/>
    <x v="84"/>
    <s v="TRC"/>
    <n v="0"/>
    <n v="0"/>
    <n v="0"/>
  </r>
  <r>
    <s v="None"/>
    <x v="37"/>
    <x v="85"/>
    <s v="TRC"/>
    <n v="0"/>
    <n v="0"/>
    <n v="0"/>
  </r>
  <r>
    <s v="None"/>
    <x v="37"/>
    <x v="86"/>
    <s v="TRC"/>
    <n v="0"/>
    <n v="0"/>
    <n v="0"/>
  </r>
  <r>
    <s v="None"/>
    <x v="37"/>
    <x v="87"/>
    <s v="TRC"/>
    <n v="0"/>
    <n v="0"/>
    <n v="0"/>
  </r>
  <r>
    <s v="None"/>
    <x v="37"/>
    <x v="88"/>
    <s v="TRC"/>
    <n v="0"/>
    <n v="0"/>
    <n v="0"/>
  </r>
  <r>
    <s v="None"/>
    <x v="37"/>
    <x v="89"/>
    <s v="TRC"/>
    <n v="0"/>
    <n v="0"/>
    <n v="0"/>
  </r>
  <r>
    <s v="None"/>
    <x v="37"/>
    <x v="90"/>
    <s v="TRC"/>
    <n v="0"/>
    <n v="0"/>
    <n v="0"/>
  </r>
  <r>
    <s v="None"/>
    <x v="37"/>
    <x v="91"/>
    <s v="TRC"/>
    <n v="0"/>
    <n v="0"/>
    <n v="0"/>
  </r>
  <r>
    <s v="None"/>
    <x v="37"/>
    <x v="92"/>
    <s v="TRC"/>
    <n v="4"/>
    <n v="4"/>
    <n v="4"/>
  </r>
  <r>
    <s v="None"/>
    <x v="37"/>
    <x v="93"/>
    <s v="TRC"/>
    <n v="4"/>
    <n v="4"/>
    <n v="4"/>
  </r>
  <r>
    <s v="None"/>
    <x v="37"/>
    <x v="94"/>
    <s v="TRC"/>
    <n v="4"/>
    <n v="4"/>
    <n v="4"/>
  </r>
  <r>
    <s v="None"/>
    <x v="37"/>
    <x v="95"/>
    <s v="TRC"/>
    <n v="0"/>
    <n v="0"/>
    <n v="0"/>
  </r>
  <r>
    <s v="None"/>
    <x v="37"/>
    <x v="96"/>
    <s v="TRC"/>
    <n v="4"/>
    <n v="4"/>
    <n v="4"/>
  </r>
  <r>
    <s v="None"/>
    <x v="37"/>
    <x v="300"/>
    <s v="TRC"/>
    <n v="0"/>
    <n v="0"/>
    <n v="0"/>
  </r>
  <r>
    <s v="None"/>
    <x v="37"/>
    <x v="97"/>
    <s v="TRC"/>
    <n v="0"/>
    <n v="0"/>
    <n v="0"/>
  </r>
  <r>
    <s v="None"/>
    <x v="37"/>
    <x v="301"/>
    <s v="TRC"/>
    <n v="0"/>
    <n v="0"/>
    <n v="0"/>
  </r>
  <r>
    <s v="None"/>
    <x v="37"/>
    <x v="302"/>
    <s v="TRC"/>
    <n v="0"/>
    <n v="0"/>
    <n v="0"/>
  </r>
  <r>
    <s v="None"/>
    <x v="37"/>
    <x v="303"/>
    <s v="TRC"/>
    <n v="0"/>
    <n v="0"/>
    <n v="0"/>
  </r>
  <r>
    <s v="None"/>
    <x v="37"/>
    <x v="304"/>
    <s v="TRC"/>
    <n v="0"/>
    <n v="0"/>
    <n v="0"/>
  </r>
  <r>
    <s v="None"/>
    <x v="37"/>
    <x v="305"/>
    <s v="TRC"/>
    <n v="0"/>
    <n v="0"/>
    <n v="0"/>
  </r>
  <r>
    <s v="None"/>
    <x v="37"/>
    <x v="306"/>
    <s v="TRC"/>
    <n v="0"/>
    <n v="0"/>
    <n v="0"/>
  </r>
  <r>
    <s v="None"/>
    <x v="37"/>
    <x v="100"/>
    <s v="TRC"/>
    <n v="0"/>
    <n v="0"/>
    <n v="0"/>
  </r>
  <r>
    <s v="None"/>
    <x v="37"/>
    <x v="101"/>
    <s v="TRC"/>
    <n v="0"/>
    <n v="0"/>
    <n v="0"/>
  </r>
  <r>
    <s v="None"/>
    <x v="37"/>
    <x v="102"/>
    <s v="TRC"/>
    <n v="0"/>
    <n v="0"/>
    <n v="0"/>
  </r>
  <r>
    <s v="None"/>
    <x v="37"/>
    <x v="103"/>
    <s v="TRC"/>
    <n v="0"/>
    <n v="0"/>
    <n v="0"/>
  </r>
  <r>
    <s v="None"/>
    <x v="37"/>
    <x v="104"/>
    <s v="TRC"/>
    <n v="8.3333333333333339"/>
    <n v="8.3333333333333339"/>
    <n v="8.3333333333333339"/>
  </r>
  <r>
    <s v="None"/>
    <x v="37"/>
    <x v="105"/>
    <s v="TRC"/>
    <n v="0"/>
    <n v="0"/>
    <n v="0"/>
  </r>
  <r>
    <s v="None"/>
    <x v="37"/>
    <x v="307"/>
    <s v="TRC"/>
    <n v="0"/>
    <n v="0"/>
    <n v="0"/>
  </r>
  <r>
    <s v="None"/>
    <x v="37"/>
    <x v="106"/>
    <s v="TRC"/>
    <n v="0"/>
    <n v="0"/>
    <n v="0"/>
  </r>
  <r>
    <s v="None"/>
    <x v="37"/>
    <x v="107"/>
    <s v="TRC"/>
    <n v="0"/>
    <n v="0"/>
    <n v="0"/>
  </r>
  <r>
    <s v="None"/>
    <x v="37"/>
    <x v="108"/>
    <s v="TRC"/>
    <n v="0"/>
    <n v="0"/>
    <n v="0"/>
  </r>
  <r>
    <s v="None"/>
    <x v="37"/>
    <x v="109"/>
    <s v="TRC"/>
    <n v="3.3333333333333335"/>
    <n v="3.3333333333333335"/>
    <n v="3.3333333333333335"/>
  </r>
  <r>
    <s v="None"/>
    <x v="37"/>
    <x v="110"/>
    <s v="TRC"/>
    <n v="3.3333333333333335"/>
    <n v="3.3333333333333335"/>
    <n v="3.3333333333333335"/>
  </r>
  <r>
    <s v="None"/>
    <x v="37"/>
    <x v="111"/>
    <s v="TRC"/>
    <n v="0"/>
    <n v="0"/>
    <n v="0"/>
  </r>
  <r>
    <s v="None"/>
    <x v="37"/>
    <x v="112"/>
    <s v="TRC"/>
    <n v="0"/>
    <n v="0"/>
    <n v="0"/>
  </r>
  <r>
    <s v="None"/>
    <x v="37"/>
    <x v="113"/>
    <s v="TRC"/>
    <n v="0"/>
    <n v="0"/>
    <n v="0"/>
  </r>
  <r>
    <s v="None"/>
    <x v="37"/>
    <x v="114"/>
    <s v="TRC"/>
    <n v="0"/>
    <n v="0"/>
    <n v="0"/>
  </r>
  <r>
    <s v="None"/>
    <x v="37"/>
    <x v="115"/>
    <s v="TRC"/>
    <n v="0"/>
    <n v="0"/>
    <n v="0"/>
  </r>
  <r>
    <s v="None"/>
    <x v="37"/>
    <x v="116"/>
    <s v="TRC"/>
    <n v="0"/>
    <n v="0"/>
    <n v="0"/>
  </r>
  <r>
    <s v="None"/>
    <x v="37"/>
    <x v="308"/>
    <s v="TRC"/>
    <n v="0"/>
    <n v="0"/>
    <n v="0"/>
  </r>
  <r>
    <s v="None"/>
    <x v="37"/>
    <x v="117"/>
    <s v="TRC"/>
    <n v="0"/>
    <n v="0"/>
    <n v="0"/>
  </r>
  <r>
    <s v="None"/>
    <x v="37"/>
    <x v="309"/>
    <s v="TRC"/>
    <n v="0"/>
    <n v="0"/>
    <n v="0"/>
  </r>
  <r>
    <s v="None"/>
    <x v="37"/>
    <x v="310"/>
    <s v="TRC"/>
    <n v="0"/>
    <n v="0"/>
    <n v="0"/>
  </r>
  <r>
    <s v="None"/>
    <x v="37"/>
    <x v="118"/>
    <s v="TRC"/>
    <n v="0"/>
    <n v="0"/>
    <n v="0"/>
  </r>
  <r>
    <s v="None"/>
    <x v="37"/>
    <x v="311"/>
    <s v="TRC"/>
    <n v="0"/>
    <n v="0"/>
    <n v="0"/>
  </r>
  <r>
    <s v="None"/>
    <x v="37"/>
    <x v="119"/>
    <s v="TRC"/>
    <n v="0"/>
    <n v="0"/>
    <n v="0"/>
  </r>
  <r>
    <s v="None"/>
    <x v="37"/>
    <x v="312"/>
    <s v="TRC"/>
    <n v="0"/>
    <n v="0"/>
    <n v="0"/>
  </r>
  <r>
    <s v="None"/>
    <x v="37"/>
    <x v="120"/>
    <s v="TRC"/>
    <n v="0"/>
    <n v="0"/>
    <n v="0"/>
  </r>
  <r>
    <s v="None"/>
    <x v="37"/>
    <x v="313"/>
    <s v="TRC"/>
    <n v="0"/>
    <n v="0"/>
    <n v="0"/>
  </r>
  <r>
    <s v="None"/>
    <x v="37"/>
    <x v="121"/>
    <s v="TRC"/>
    <n v="0"/>
    <n v="0"/>
    <n v="0"/>
  </r>
  <r>
    <s v="None"/>
    <x v="37"/>
    <x v="122"/>
    <s v="TRC"/>
    <n v="0"/>
    <n v="0"/>
    <n v="0"/>
  </r>
  <r>
    <s v="None"/>
    <x v="37"/>
    <x v="123"/>
    <s v="TRC"/>
    <n v="8.3333333333333339"/>
    <n v="8.3333333333333339"/>
    <n v="8.3333333333333339"/>
  </r>
  <r>
    <s v="None"/>
    <x v="37"/>
    <x v="124"/>
    <s v="TRC"/>
    <n v="8.3333333333333339"/>
    <n v="8.3333333333333339"/>
    <n v="8.3333333333333339"/>
  </r>
  <r>
    <s v="None"/>
    <x v="37"/>
    <x v="125"/>
    <s v="TRC"/>
    <n v="0"/>
    <n v="0"/>
    <n v="0"/>
  </r>
  <r>
    <s v="None"/>
    <x v="37"/>
    <x v="126"/>
    <s v="TRC"/>
    <n v="0"/>
    <n v="0"/>
    <n v="0"/>
  </r>
  <r>
    <s v="None"/>
    <x v="37"/>
    <x v="127"/>
    <s v="TRC"/>
    <n v="0"/>
    <n v="0"/>
    <n v="0"/>
  </r>
  <r>
    <s v="None"/>
    <x v="37"/>
    <x v="314"/>
    <s v="TRC"/>
    <n v="0"/>
    <n v="0"/>
    <n v="0"/>
  </r>
  <r>
    <s v="None"/>
    <x v="37"/>
    <x v="128"/>
    <s v="TRC"/>
    <n v="0"/>
    <n v="0"/>
    <n v="0"/>
  </r>
  <r>
    <s v="None"/>
    <x v="37"/>
    <x v="129"/>
    <s v="TRC"/>
    <n v="0"/>
    <n v="0"/>
    <n v="0"/>
  </r>
  <r>
    <s v="None"/>
    <x v="37"/>
    <x v="315"/>
    <s v="TRC"/>
    <n v="0"/>
    <n v="0"/>
    <n v="0"/>
  </r>
  <r>
    <s v="None"/>
    <x v="37"/>
    <x v="130"/>
    <s v="TRC"/>
    <n v="0"/>
    <n v="0"/>
    <n v="0"/>
  </r>
  <r>
    <s v="None"/>
    <x v="37"/>
    <x v="316"/>
    <s v="TRC"/>
    <n v="0"/>
    <n v="0"/>
    <n v="0"/>
  </r>
  <r>
    <s v="None"/>
    <x v="37"/>
    <x v="317"/>
    <s v="TRC"/>
    <n v="0"/>
    <n v="0"/>
    <n v="0"/>
  </r>
  <r>
    <s v="None"/>
    <x v="37"/>
    <x v="131"/>
    <s v="TRC"/>
    <n v="0"/>
    <n v="0"/>
    <n v="0"/>
  </r>
  <r>
    <s v="None"/>
    <x v="37"/>
    <x v="132"/>
    <s v="TRC"/>
    <n v="4"/>
    <n v="3"/>
    <n v="2"/>
  </r>
  <r>
    <s v="None"/>
    <x v="37"/>
    <x v="133"/>
    <s v="TRC"/>
    <n v="4"/>
    <n v="3"/>
    <n v="2"/>
  </r>
  <r>
    <s v="None"/>
    <x v="37"/>
    <x v="134"/>
    <s v="TRC"/>
    <n v="4"/>
    <n v="3"/>
    <n v="2"/>
  </r>
  <r>
    <s v="None"/>
    <x v="37"/>
    <x v="135"/>
    <s v="TRC"/>
    <n v="4"/>
    <n v="3"/>
    <n v="2"/>
  </r>
  <r>
    <s v="None"/>
    <x v="37"/>
    <x v="136"/>
    <s v="TRC"/>
    <n v="4"/>
    <n v="3"/>
    <n v="2"/>
  </r>
  <r>
    <s v="None"/>
    <x v="37"/>
    <x v="137"/>
    <s v="TRC"/>
    <n v="7.666666666666667"/>
    <n v="7.666666666666667"/>
    <n v="7.666666666666667"/>
  </r>
  <r>
    <s v="None"/>
    <x v="37"/>
    <x v="138"/>
    <s v="TRC"/>
    <n v="7.666666666666667"/>
    <n v="7.666666666666667"/>
    <n v="7.666666666666667"/>
  </r>
  <r>
    <s v="None"/>
    <x v="37"/>
    <x v="139"/>
    <s v="TRC"/>
    <n v="0"/>
    <n v="0"/>
    <n v="0"/>
  </r>
  <r>
    <s v="None"/>
    <x v="37"/>
    <x v="140"/>
    <s v="TRC"/>
    <n v="0"/>
    <n v="0"/>
    <n v="0"/>
  </r>
  <r>
    <s v="None"/>
    <x v="37"/>
    <x v="141"/>
    <s v="TRC"/>
    <n v="0"/>
    <n v="0"/>
    <n v="0"/>
  </r>
  <r>
    <s v="None"/>
    <x v="37"/>
    <x v="142"/>
    <s v="TRC"/>
    <n v="0"/>
    <n v="0"/>
    <n v="0"/>
  </r>
  <r>
    <s v="None"/>
    <x v="37"/>
    <x v="143"/>
    <s v="TRC"/>
    <n v="3.7666666666666671"/>
    <n v="3.7666666666666671"/>
    <n v="3.7666666666666671"/>
  </r>
  <r>
    <s v="None"/>
    <x v="37"/>
    <x v="144"/>
    <s v="TRC"/>
    <n v="3.7666666666666671"/>
    <n v="3.7666666666666671"/>
    <n v="3.7666666666666671"/>
  </r>
  <r>
    <s v="None"/>
    <x v="37"/>
    <x v="145"/>
    <s v="TRC"/>
    <n v="3.766667"/>
    <n v="3.7666666666666671"/>
    <n v="3.7666666666666671"/>
  </r>
  <r>
    <s v="None"/>
    <x v="37"/>
    <x v="146"/>
    <s v="TRC"/>
    <n v="3.766667"/>
    <n v="3.7666666666666671"/>
    <n v="3.7666666666666671"/>
  </r>
  <r>
    <s v="None"/>
    <x v="37"/>
    <x v="147"/>
    <s v="TRC"/>
    <n v="3.7666666666666671"/>
    <n v="3.7666666666666671"/>
    <n v="3.7666666666666671"/>
  </r>
  <r>
    <s v="None"/>
    <x v="37"/>
    <x v="148"/>
    <s v="TRC"/>
    <n v="3.7666666666666671"/>
    <n v="3.7666666666666671"/>
    <n v="3.7666666666666671"/>
  </r>
  <r>
    <s v="None"/>
    <x v="37"/>
    <x v="149"/>
    <s v="TRC"/>
    <n v="4"/>
    <n v="3"/>
    <n v="2"/>
  </r>
  <r>
    <s v="None"/>
    <x v="37"/>
    <x v="318"/>
    <s v="TRC"/>
    <n v="4"/>
    <n v="3"/>
    <n v="2"/>
  </r>
  <r>
    <s v="None"/>
    <x v="37"/>
    <x v="319"/>
    <s v="TRC"/>
    <n v="4"/>
    <n v="3"/>
    <n v="2"/>
  </r>
  <r>
    <s v="None"/>
    <x v="37"/>
    <x v="150"/>
    <s v="TRC"/>
    <n v="0"/>
    <n v="0"/>
    <n v="0"/>
  </r>
  <r>
    <s v="None"/>
    <x v="37"/>
    <x v="151"/>
    <s v="TRC"/>
    <n v="0"/>
    <n v="0"/>
    <n v="0"/>
  </r>
  <r>
    <s v="None"/>
    <x v="37"/>
    <x v="152"/>
    <s v="TRC"/>
    <n v="0"/>
    <n v="0"/>
    <n v="0"/>
  </r>
  <r>
    <s v="None"/>
    <x v="37"/>
    <x v="153"/>
    <s v="TRC"/>
    <n v="0"/>
    <n v="0"/>
    <n v="0"/>
  </r>
  <r>
    <s v="None"/>
    <x v="37"/>
    <x v="154"/>
    <s v="TRC"/>
    <n v="0"/>
    <n v="0"/>
    <n v="0"/>
  </r>
  <r>
    <s v="None"/>
    <x v="37"/>
    <x v="155"/>
    <s v="TRC"/>
    <n v="0"/>
    <n v="0"/>
    <n v="0"/>
  </r>
  <r>
    <s v="None"/>
    <x v="37"/>
    <x v="156"/>
    <s v="TRC"/>
    <n v="0"/>
    <n v="0"/>
    <n v="0"/>
  </r>
  <r>
    <s v="None"/>
    <x v="37"/>
    <x v="157"/>
    <s v="TRC"/>
    <n v="0"/>
    <n v="0"/>
    <n v="0"/>
  </r>
  <r>
    <s v="None"/>
    <x v="37"/>
    <x v="158"/>
    <s v="TRC"/>
    <n v="0"/>
    <n v="0"/>
    <n v="0"/>
  </r>
  <r>
    <s v="None"/>
    <x v="37"/>
    <x v="159"/>
    <s v="TRC"/>
    <n v="0"/>
    <n v="0"/>
    <n v="0"/>
  </r>
  <r>
    <s v="None"/>
    <x v="37"/>
    <x v="160"/>
    <s v="TRC"/>
    <n v="0"/>
    <n v="0"/>
    <n v="0"/>
  </r>
  <r>
    <s v="None"/>
    <x v="37"/>
    <x v="161"/>
    <s v="TRC"/>
    <n v="0"/>
    <n v="0"/>
    <n v="0"/>
  </r>
  <r>
    <s v="None"/>
    <x v="37"/>
    <x v="162"/>
    <s v="TRC"/>
    <n v="0"/>
    <n v="0"/>
    <n v="0"/>
  </r>
  <r>
    <s v="None"/>
    <x v="37"/>
    <x v="163"/>
    <s v="TRC"/>
    <n v="0"/>
    <n v="0"/>
    <n v="0"/>
  </r>
  <r>
    <s v="None"/>
    <x v="37"/>
    <x v="164"/>
    <s v="TRC"/>
    <n v="0"/>
    <n v="0"/>
    <n v="0"/>
  </r>
  <r>
    <s v="None"/>
    <x v="37"/>
    <x v="320"/>
    <s v="TRC"/>
    <n v="0"/>
    <n v="0"/>
    <n v="0"/>
  </r>
  <r>
    <s v="None"/>
    <x v="37"/>
    <x v="165"/>
    <s v="TRC"/>
    <n v="0"/>
    <n v="0"/>
    <n v="0"/>
  </r>
  <r>
    <s v="None"/>
    <x v="37"/>
    <x v="166"/>
    <s v="TRC"/>
    <n v="0"/>
    <n v="0"/>
    <n v="0"/>
  </r>
  <r>
    <s v="None"/>
    <x v="37"/>
    <x v="167"/>
    <s v="TRC"/>
    <n v="0"/>
    <n v="0"/>
    <n v="0"/>
  </r>
  <r>
    <s v="None"/>
    <x v="37"/>
    <x v="168"/>
    <s v="TRC"/>
    <n v="0"/>
    <n v="0"/>
    <n v="0"/>
  </r>
  <r>
    <s v="None"/>
    <x v="37"/>
    <x v="169"/>
    <s v="TRC"/>
    <n v="0"/>
    <n v="0"/>
    <n v="0"/>
  </r>
  <r>
    <s v="None"/>
    <x v="37"/>
    <x v="170"/>
    <s v="TRC"/>
    <n v="0"/>
    <n v="0"/>
    <n v="0"/>
  </r>
  <r>
    <s v="None"/>
    <x v="37"/>
    <x v="171"/>
    <s v="TRC"/>
    <n v="0"/>
    <n v="0"/>
    <n v="0"/>
  </r>
  <r>
    <s v="None"/>
    <x v="37"/>
    <x v="321"/>
    <s v="TRC"/>
    <n v="0"/>
    <n v="0"/>
    <n v="0"/>
  </r>
  <r>
    <s v="None"/>
    <x v="37"/>
    <x v="172"/>
    <s v="TRC"/>
    <n v="0"/>
    <n v="0"/>
    <n v="0"/>
  </r>
  <r>
    <s v="None"/>
    <x v="37"/>
    <x v="322"/>
    <s v="TRC"/>
    <n v="0"/>
    <n v="0"/>
    <n v="0"/>
  </r>
  <r>
    <s v="None"/>
    <x v="37"/>
    <x v="173"/>
    <s v="TRC"/>
    <n v="0"/>
    <n v="0"/>
    <n v="0"/>
  </r>
  <r>
    <s v="None"/>
    <x v="37"/>
    <x v="323"/>
    <s v="TRC"/>
    <n v="0"/>
    <n v="0"/>
    <n v="0"/>
  </r>
  <r>
    <s v="None"/>
    <x v="37"/>
    <x v="174"/>
    <s v="TRC"/>
    <n v="0"/>
    <n v="0"/>
    <n v="0"/>
  </r>
  <r>
    <s v="None"/>
    <x v="37"/>
    <x v="175"/>
    <s v="TRC"/>
    <n v="0"/>
    <n v="0"/>
    <n v="0"/>
  </r>
  <r>
    <s v="None"/>
    <x v="37"/>
    <x v="176"/>
    <s v="TRC"/>
    <n v="0"/>
    <n v="0"/>
    <n v="0"/>
  </r>
  <r>
    <s v="None"/>
    <x v="37"/>
    <x v="324"/>
    <s v="TRC"/>
    <n v="0"/>
    <n v="0"/>
    <n v="0"/>
  </r>
  <r>
    <s v="None"/>
    <x v="37"/>
    <x v="177"/>
    <s v="TRC"/>
    <n v="0"/>
    <n v="0"/>
    <n v="0"/>
  </r>
  <r>
    <s v="None"/>
    <x v="37"/>
    <x v="178"/>
    <s v="TRC"/>
    <n v="0"/>
    <n v="0"/>
    <n v="0"/>
  </r>
  <r>
    <s v="None"/>
    <x v="37"/>
    <x v="179"/>
    <s v="TRC"/>
    <n v="0"/>
    <n v="0"/>
    <n v="0"/>
  </r>
  <r>
    <s v="None"/>
    <x v="37"/>
    <x v="180"/>
    <s v="TRC"/>
    <n v="6"/>
    <n v="6"/>
    <n v="6"/>
  </r>
  <r>
    <s v="None"/>
    <x v="37"/>
    <x v="181"/>
    <s v="TRC"/>
    <n v="6"/>
    <n v="6"/>
    <n v="6"/>
  </r>
  <r>
    <s v="None"/>
    <x v="37"/>
    <x v="182"/>
    <s v="TRC"/>
    <n v="0"/>
    <n v="0"/>
    <n v="0"/>
  </r>
  <r>
    <s v="None"/>
    <x v="37"/>
    <x v="183"/>
    <s v="TRC"/>
    <n v="0"/>
    <n v="0"/>
    <n v="0"/>
  </r>
  <r>
    <s v="None"/>
    <x v="37"/>
    <x v="184"/>
    <s v="TRC"/>
    <n v="0"/>
    <n v="0"/>
    <n v="0"/>
  </r>
  <r>
    <s v="None"/>
    <x v="37"/>
    <x v="185"/>
    <s v="TRC"/>
    <n v="0"/>
    <n v="0"/>
    <n v="0"/>
  </r>
  <r>
    <s v="None"/>
    <x v="37"/>
    <x v="325"/>
    <s v="TRC"/>
    <n v="0"/>
    <n v="0"/>
    <n v="0"/>
  </r>
  <r>
    <s v="None"/>
    <x v="37"/>
    <x v="326"/>
    <s v="TRC"/>
    <n v="0"/>
    <n v="0"/>
    <n v="0"/>
  </r>
  <r>
    <s v="None"/>
    <x v="37"/>
    <x v="186"/>
    <s v="TRC"/>
    <n v="0"/>
    <n v="0"/>
    <n v="0"/>
  </r>
  <r>
    <s v="None"/>
    <x v="37"/>
    <x v="327"/>
    <s v="TRC"/>
    <n v="0"/>
    <n v="0"/>
    <n v="0"/>
  </r>
  <r>
    <s v="None"/>
    <x v="37"/>
    <x v="328"/>
    <s v="TRC"/>
    <n v="0"/>
    <n v="0"/>
    <n v="0"/>
  </r>
  <r>
    <s v="None"/>
    <x v="37"/>
    <x v="329"/>
    <s v="TRC"/>
    <n v="0"/>
    <n v="0"/>
    <n v="0"/>
  </r>
  <r>
    <s v="None"/>
    <x v="37"/>
    <x v="187"/>
    <s v="TRC"/>
    <n v="0"/>
    <n v="0"/>
    <n v="0"/>
  </r>
  <r>
    <s v="None"/>
    <x v="37"/>
    <x v="188"/>
    <s v="TRC"/>
    <n v="0"/>
    <n v="0"/>
    <n v="0"/>
  </r>
  <r>
    <s v="None"/>
    <x v="37"/>
    <x v="330"/>
    <s v="TRC"/>
    <n v="0"/>
    <n v="0"/>
    <n v="0"/>
  </r>
  <r>
    <s v="None"/>
    <x v="37"/>
    <x v="189"/>
    <s v="TRC"/>
    <n v="0"/>
    <n v="0"/>
    <n v="0"/>
  </r>
  <r>
    <s v="None"/>
    <x v="37"/>
    <x v="331"/>
    <s v="TRC"/>
    <n v="0"/>
    <n v="0"/>
    <n v="0"/>
  </r>
  <r>
    <s v="None"/>
    <x v="37"/>
    <x v="190"/>
    <s v="TRC"/>
    <n v="0"/>
    <n v="0"/>
    <n v="0"/>
  </r>
  <r>
    <s v="None"/>
    <x v="37"/>
    <x v="332"/>
    <s v="TRC"/>
    <n v="0"/>
    <n v="0"/>
    <n v="0"/>
  </r>
  <r>
    <s v="None"/>
    <x v="37"/>
    <x v="191"/>
    <s v="TRC"/>
    <n v="0"/>
    <n v="0"/>
    <n v="0"/>
  </r>
  <r>
    <s v="None"/>
    <x v="37"/>
    <x v="192"/>
    <s v="TRC"/>
    <n v="0"/>
    <n v="0"/>
    <n v="0"/>
  </r>
  <r>
    <s v="None"/>
    <x v="37"/>
    <x v="193"/>
    <s v="TRC"/>
    <n v="0"/>
    <n v="0"/>
    <n v="0"/>
  </r>
  <r>
    <s v="None"/>
    <x v="37"/>
    <x v="194"/>
    <s v="TRC"/>
    <n v="0"/>
    <n v="0"/>
    <n v="0"/>
  </r>
  <r>
    <s v="None"/>
    <x v="37"/>
    <x v="195"/>
    <s v="TRC"/>
    <n v="0"/>
    <n v="0"/>
    <n v="0"/>
  </r>
  <r>
    <s v="None"/>
    <x v="37"/>
    <x v="333"/>
    <s v="TRC"/>
    <n v="0"/>
    <n v="0"/>
    <n v="0"/>
  </r>
  <r>
    <s v="None"/>
    <x v="37"/>
    <x v="196"/>
    <s v="TRC"/>
    <n v="4"/>
    <n v="4"/>
    <n v="4"/>
  </r>
  <r>
    <s v="None"/>
    <x v="37"/>
    <x v="197"/>
    <s v="TRC"/>
    <n v="4"/>
    <n v="4"/>
    <n v="4"/>
  </r>
  <r>
    <s v="None"/>
    <x v="37"/>
    <x v="198"/>
    <s v="TRC"/>
    <n v="0"/>
    <n v="0"/>
    <n v="0"/>
  </r>
  <r>
    <s v="None"/>
    <x v="37"/>
    <x v="199"/>
    <s v="TRC"/>
    <n v="0"/>
    <n v="0"/>
    <n v="0"/>
  </r>
  <r>
    <s v="None"/>
    <x v="37"/>
    <x v="334"/>
    <s v="TRC"/>
    <n v="0"/>
    <n v="0"/>
    <n v="0"/>
  </r>
  <r>
    <s v="None"/>
    <x v="37"/>
    <x v="200"/>
    <s v="TRC"/>
    <n v="0"/>
    <n v="0"/>
    <n v="0"/>
  </r>
  <r>
    <s v="None"/>
    <x v="37"/>
    <x v="335"/>
    <s v="TRC"/>
    <n v="0"/>
    <n v="0"/>
    <n v="0"/>
  </r>
  <r>
    <s v="None"/>
    <x v="37"/>
    <x v="336"/>
    <s v="TRC"/>
    <n v="0"/>
    <n v="0"/>
    <n v="0"/>
  </r>
  <r>
    <s v="None"/>
    <x v="37"/>
    <x v="201"/>
    <s v="TRC"/>
    <n v="0"/>
    <n v="0"/>
    <n v="0"/>
  </r>
  <r>
    <s v="None"/>
    <x v="37"/>
    <x v="337"/>
    <s v="TRC"/>
    <n v="0"/>
    <n v="0"/>
    <n v="0"/>
  </r>
  <r>
    <s v="None"/>
    <x v="37"/>
    <x v="338"/>
    <s v="TRC"/>
    <n v="0"/>
    <n v="0"/>
    <n v="0"/>
  </r>
  <r>
    <s v="None"/>
    <x v="37"/>
    <x v="202"/>
    <s v="TRC"/>
    <n v="6"/>
    <n v="6"/>
    <n v="6"/>
  </r>
  <r>
    <s v="None"/>
    <x v="37"/>
    <x v="203"/>
    <s v="TRC"/>
    <n v="6"/>
    <n v="6"/>
    <n v="6"/>
  </r>
  <r>
    <s v="None"/>
    <x v="37"/>
    <x v="204"/>
    <s v="TRC"/>
    <n v="0"/>
    <n v="0"/>
    <n v="0"/>
  </r>
  <r>
    <s v="None"/>
    <x v="37"/>
    <x v="205"/>
    <s v="TRC"/>
    <n v="0"/>
    <n v="0"/>
    <n v="0"/>
  </r>
  <r>
    <s v="None"/>
    <x v="37"/>
    <x v="206"/>
    <s v="TRC"/>
    <n v="0"/>
    <n v="0"/>
    <n v="0"/>
  </r>
  <r>
    <s v="None"/>
    <x v="37"/>
    <x v="207"/>
    <s v="TRC"/>
    <n v="0"/>
    <n v="0"/>
    <n v="0"/>
  </r>
  <r>
    <s v="None"/>
    <x v="37"/>
    <x v="339"/>
    <s v="TRC"/>
    <n v="0"/>
    <n v="0"/>
    <n v="0"/>
  </r>
  <r>
    <s v="None"/>
    <x v="37"/>
    <x v="208"/>
    <s v="TRC"/>
    <n v="0"/>
    <n v="0"/>
    <n v="0"/>
  </r>
  <r>
    <s v="None"/>
    <x v="37"/>
    <x v="209"/>
    <s v="TRC"/>
    <n v="0"/>
    <n v="0"/>
    <n v="0"/>
  </r>
  <r>
    <s v="None"/>
    <x v="37"/>
    <x v="340"/>
    <s v="TRC"/>
    <n v="0"/>
    <n v="0"/>
    <n v="0"/>
  </r>
  <r>
    <s v="None"/>
    <x v="37"/>
    <x v="341"/>
    <s v="TRC"/>
    <n v="0"/>
    <n v="0"/>
    <n v="0"/>
  </r>
  <r>
    <s v="None"/>
    <x v="37"/>
    <x v="210"/>
    <s v="TRC"/>
    <n v="0"/>
    <n v="0"/>
    <n v="0"/>
  </r>
  <r>
    <s v="None"/>
    <x v="37"/>
    <x v="211"/>
    <s v="TRC"/>
    <n v="0"/>
    <n v="0"/>
    <n v="0"/>
  </r>
  <r>
    <s v="None"/>
    <x v="37"/>
    <x v="212"/>
    <s v="TRC"/>
    <n v="0"/>
    <n v="0"/>
    <n v="0"/>
  </r>
  <r>
    <s v="None"/>
    <x v="37"/>
    <x v="213"/>
    <s v="TRC"/>
    <n v="0"/>
    <n v="0"/>
    <n v="0"/>
  </r>
  <r>
    <s v="None"/>
    <x v="37"/>
    <x v="342"/>
    <s v="TRC"/>
    <n v="0"/>
    <n v="0"/>
    <n v="0"/>
  </r>
  <r>
    <s v="None"/>
    <x v="37"/>
    <x v="214"/>
    <s v="TRC"/>
    <n v="0"/>
    <n v="0"/>
    <n v="0"/>
  </r>
  <r>
    <s v="None"/>
    <x v="37"/>
    <x v="215"/>
    <s v="TRC"/>
    <n v="0"/>
    <n v="0"/>
    <n v="0"/>
  </r>
  <r>
    <s v="None"/>
    <x v="37"/>
    <x v="216"/>
    <s v="TRC"/>
    <n v="0"/>
    <n v="0"/>
    <n v="0"/>
  </r>
  <r>
    <s v="None"/>
    <x v="37"/>
    <x v="217"/>
    <s v="TRC"/>
    <n v="0"/>
    <n v="0"/>
    <n v="0"/>
  </r>
  <r>
    <s v="None"/>
    <x v="37"/>
    <x v="218"/>
    <s v="TRC"/>
    <n v="0"/>
    <n v="0"/>
    <n v="0"/>
  </r>
  <r>
    <s v="None"/>
    <x v="37"/>
    <x v="219"/>
    <s v="TRC"/>
    <n v="0"/>
    <n v="0"/>
    <n v="0"/>
  </r>
  <r>
    <s v="None"/>
    <x v="37"/>
    <x v="343"/>
    <s v="TRC"/>
    <n v="0"/>
    <n v="0"/>
    <n v="0"/>
  </r>
  <r>
    <s v="None"/>
    <x v="37"/>
    <x v="220"/>
    <s v="TRC"/>
    <n v="0"/>
    <n v="0"/>
    <n v="0"/>
  </r>
  <r>
    <s v="None"/>
    <x v="37"/>
    <x v="221"/>
    <s v="TRC"/>
    <n v="0"/>
    <n v="0"/>
    <n v="0"/>
  </r>
  <r>
    <s v="None"/>
    <x v="37"/>
    <x v="222"/>
    <s v="TRC"/>
    <n v="4"/>
    <n v="4"/>
    <n v="4"/>
  </r>
  <r>
    <s v="None"/>
    <x v="37"/>
    <x v="344"/>
    <s v="TRC"/>
    <n v="0"/>
    <n v="0"/>
    <n v="0"/>
  </r>
  <r>
    <s v="None"/>
    <x v="37"/>
    <x v="225"/>
    <s v="TRC"/>
    <n v="0"/>
    <n v="0"/>
    <n v="0"/>
  </r>
  <r>
    <s v="None"/>
    <x v="37"/>
    <x v="226"/>
    <s v="TRC"/>
    <n v="0"/>
    <n v="0"/>
    <n v="0"/>
  </r>
  <r>
    <s v="None"/>
    <x v="37"/>
    <x v="345"/>
    <s v="TRC"/>
    <n v="0"/>
    <n v="0"/>
    <n v="0"/>
  </r>
  <r>
    <s v="None"/>
    <x v="37"/>
    <x v="346"/>
    <s v="TRC"/>
    <n v="0"/>
    <n v="0"/>
    <n v="0"/>
  </r>
  <r>
    <s v="None"/>
    <x v="37"/>
    <x v="227"/>
    <s v="TRC"/>
    <n v="4"/>
    <n v="4"/>
    <n v="4"/>
  </r>
  <r>
    <s v="None"/>
    <x v="37"/>
    <x v="228"/>
    <s v="TRC"/>
    <n v="4"/>
    <n v="4"/>
    <n v="4"/>
  </r>
  <r>
    <s v="None"/>
    <x v="37"/>
    <x v="229"/>
    <s v="TRC"/>
    <n v="0"/>
    <n v="0"/>
    <n v="0"/>
  </r>
  <r>
    <s v="None"/>
    <x v="37"/>
    <x v="230"/>
    <s v="TRC"/>
    <n v="0"/>
    <n v="0"/>
    <n v="0"/>
  </r>
  <r>
    <s v="None"/>
    <x v="37"/>
    <x v="347"/>
    <s v="TRC"/>
    <n v="0"/>
    <n v="0"/>
    <n v="0"/>
  </r>
  <r>
    <s v="None"/>
    <x v="37"/>
    <x v="231"/>
    <s v="TRC"/>
    <n v="6"/>
    <n v="6"/>
    <n v="6"/>
  </r>
  <r>
    <s v="None"/>
    <x v="37"/>
    <x v="232"/>
    <s v="TRC"/>
    <n v="6"/>
    <n v="6"/>
    <n v="6"/>
  </r>
  <r>
    <s v="None"/>
    <x v="37"/>
    <x v="233"/>
    <s v="TRC"/>
    <n v="6"/>
    <n v="6"/>
    <n v="6"/>
  </r>
  <r>
    <s v="None"/>
    <x v="37"/>
    <x v="234"/>
    <s v="TRC"/>
    <n v="6"/>
    <n v="6"/>
    <n v="6"/>
  </r>
  <r>
    <s v="None"/>
    <x v="37"/>
    <x v="235"/>
    <s v="TRC"/>
    <n v="6"/>
    <n v="6"/>
    <n v="6"/>
  </r>
  <r>
    <s v="None"/>
    <x v="37"/>
    <x v="236"/>
    <s v="TRC"/>
    <n v="0"/>
    <n v="0"/>
    <n v="0"/>
  </r>
  <r>
    <s v="None"/>
    <x v="37"/>
    <x v="348"/>
    <s v="TRC"/>
    <n v="0"/>
    <n v="0"/>
    <n v="0"/>
  </r>
  <r>
    <s v="None"/>
    <x v="37"/>
    <x v="349"/>
    <s v="TRC"/>
    <n v="0"/>
    <n v="0"/>
    <n v="0"/>
  </r>
  <r>
    <s v="None"/>
    <x v="37"/>
    <x v="237"/>
    <s v="TRC"/>
    <n v="5"/>
    <n v="5"/>
    <n v="5"/>
  </r>
  <r>
    <s v="None"/>
    <x v="37"/>
    <x v="350"/>
    <s v="TRC"/>
    <n v="5"/>
    <n v="5"/>
    <n v="5"/>
  </r>
  <r>
    <s v="None"/>
    <x v="37"/>
    <x v="351"/>
    <s v="TRC"/>
    <n v="0"/>
    <n v="0"/>
    <n v="0"/>
  </r>
  <r>
    <s v="None"/>
    <x v="37"/>
    <x v="352"/>
    <s v="TRC"/>
    <n v="0"/>
    <n v="0"/>
    <n v="0"/>
  </r>
  <r>
    <s v="None"/>
    <x v="37"/>
    <x v="240"/>
    <s v="TRC"/>
    <n v="0"/>
    <n v="0"/>
    <n v="0"/>
  </r>
  <r>
    <s v="None"/>
    <x v="37"/>
    <x v="353"/>
    <s v="TRC"/>
    <n v="0"/>
    <n v="0"/>
    <n v="0"/>
  </r>
  <r>
    <s v="None"/>
    <x v="37"/>
    <x v="241"/>
    <s v="TRC"/>
    <n v="0"/>
    <n v="0"/>
    <n v="0"/>
  </r>
  <r>
    <s v="None"/>
    <x v="37"/>
    <x v="354"/>
    <s v="TRC"/>
    <n v="0"/>
    <n v="0"/>
    <n v="0"/>
  </r>
  <r>
    <s v="None"/>
    <x v="37"/>
    <x v="242"/>
    <s v="TRC"/>
    <n v="0"/>
    <n v="0"/>
    <n v="0"/>
  </r>
  <r>
    <s v="None"/>
    <x v="37"/>
    <x v="355"/>
    <s v="TRC"/>
    <n v="0"/>
    <n v="0"/>
    <n v="0"/>
  </r>
  <r>
    <s v="None"/>
    <x v="37"/>
    <x v="238"/>
    <s v="TRC"/>
    <n v="0"/>
    <n v="0"/>
    <n v="0"/>
  </r>
  <r>
    <s v="None"/>
    <x v="37"/>
    <x v="356"/>
    <s v="TRC"/>
    <n v="0"/>
    <n v="0"/>
    <n v="0"/>
  </r>
  <r>
    <s v="None"/>
    <x v="37"/>
    <x v="239"/>
    <s v="TRC"/>
    <n v="0"/>
    <n v="0"/>
    <n v="0"/>
  </r>
  <r>
    <s v="None"/>
    <x v="37"/>
    <x v="357"/>
    <s v="TRC"/>
    <n v="0"/>
    <n v="0"/>
    <n v="0"/>
  </r>
  <r>
    <s v="None"/>
    <x v="37"/>
    <x v="243"/>
    <s v="TRC"/>
    <n v="0"/>
    <n v="0"/>
    <n v="0"/>
  </r>
  <r>
    <s v="None"/>
    <x v="37"/>
    <x v="244"/>
    <s v="TRC"/>
    <n v="0"/>
    <n v="0"/>
    <n v="0"/>
  </r>
  <r>
    <s v="None"/>
    <x v="37"/>
    <x v="245"/>
    <s v="TRC"/>
    <n v="0"/>
    <n v="0"/>
    <n v="0"/>
  </r>
  <r>
    <s v="None"/>
    <x v="37"/>
    <x v="246"/>
    <s v="TRC"/>
    <n v="0"/>
    <n v="0"/>
    <n v="0"/>
  </r>
  <r>
    <s v="None"/>
    <x v="37"/>
    <x v="247"/>
    <s v="TRC"/>
    <n v="0"/>
    <n v="0"/>
    <n v="0"/>
  </r>
  <r>
    <s v="None"/>
    <x v="37"/>
    <x v="248"/>
    <s v="TRC"/>
    <n v="6.666666666666667"/>
    <n v="6.666666666666667"/>
    <n v="6.666666666666667"/>
  </r>
  <r>
    <s v="None"/>
    <x v="37"/>
    <x v="358"/>
    <s v="TRC"/>
    <n v="6.666666666666667"/>
    <n v="6.666666666666667"/>
    <n v="6.666666666666667"/>
  </r>
  <r>
    <s v="None"/>
    <x v="37"/>
    <x v="359"/>
    <s v="TRC"/>
    <n v="0"/>
    <n v="0"/>
    <n v="0"/>
  </r>
  <r>
    <s v="None"/>
    <x v="37"/>
    <x v="360"/>
    <s v="TRC"/>
    <n v="0"/>
    <n v="0"/>
    <n v="0"/>
  </r>
  <r>
    <s v="None"/>
    <x v="37"/>
    <x v="249"/>
    <s v="TRC"/>
    <n v="6.666666666666667"/>
    <n v="6.666666666666667"/>
    <n v="6.666666666666667"/>
  </r>
  <r>
    <s v="None"/>
    <x v="37"/>
    <x v="250"/>
    <s v="TRC"/>
    <n v="6.666666666666667"/>
    <n v="6.666666666666667"/>
    <n v="6.666666666666667"/>
  </r>
  <r>
    <s v="None"/>
    <x v="37"/>
    <x v="251"/>
    <s v="TRC"/>
    <n v="0"/>
    <n v="0"/>
    <n v="0"/>
  </r>
  <r>
    <s v="None"/>
    <x v="37"/>
    <x v="252"/>
    <s v="TRC"/>
    <n v="0"/>
    <n v="0"/>
    <n v="0"/>
  </r>
  <r>
    <s v="None"/>
    <x v="37"/>
    <x v="253"/>
    <s v="TRC"/>
    <n v="0"/>
    <n v="0"/>
    <n v="0"/>
  </r>
  <r>
    <s v="None"/>
    <x v="37"/>
    <x v="254"/>
    <s v="TRC"/>
    <n v="0"/>
    <n v="0"/>
    <n v="0"/>
  </r>
  <r>
    <s v="None"/>
    <x v="37"/>
    <x v="361"/>
    <s v="TRC"/>
    <n v="0"/>
    <n v="0"/>
    <n v="0"/>
  </r>
  <r>
    <s v="None"/>
    <x v="37"/>
    <x v="362"/>
    <s v="TRC"/>
    <n v="0"/>
    <n v="0"/>
    <n v="0"/>
  </r>
  <r>
    <s v="None"/>
    <x v="37"/>
    <x v="255"/>
    <s v="TRC"/>
    <n v="0"/>
    <n v="0"/>
    <n v="0"/>
  </r>
  <r>
    <s v="None"/>
    <x v="37"/>
    <x v="256"/>
    <s v="TRC"/>
    <n v="0"/>
    <n v="0"/>
    <n v="0"/>
  </r>
  <r>
    <s v="None"/>
    <x v="37"/>
    <x v="257"/>
    <s v="TRC"/>
    <n v="0"/>
    <n v="0"/>
    <n v="0"/>
  </r>
  <r>
    <s v="None"/>
    <x v="37"/>
    <x v="258"/>
    <s v="TRC"/>
    <n v="0"/>
    <n v="0"/>
    <n v="0"/>
  </r>
  <r>
    <s v="None"/>
    <x v="37"/>
    <x v="259"/>
    <s v="TRC"/>
    <n v="0"/>
    <n v="0"/>
    <n v="0"/>
  </r>
  <r>
    <s v="None"/>
    <x v="37"/>
    <x v="260"/>
    <s v="TRC"/>
    <n v="0"/>
    <n v="0"/>
    <n v="0"/>
  </r>
  <r>
    <s v="None"/>
    <x v="37"/>
    <x v="363"/>
    <s v="TRC"/>
    <n v="0"/>
    <n v="0"/>
    <n v="0"/>
  </r>
  <r>
    <s v="None"/>
    <x v="37"/>
    <x v="261"/>
    <s v="TRC"/>
    <n v="8.3333333333333339"/>
    <n v="8.3333333333333339"/>
    <n v="8.3333333333333339"/>
  </r>
  <r>
    <s v="None"/>
    <x v="37"/>
    <x v="262"/>
    <s v="TRC"/>
    <n v="0"/>
    <n v="0"/>
    <n v="0"/>
  </r>
  <r>
    <s v="None"/>
    <x v="37"/>
    <x v="364"/>
    <s v="TRC"/>
    <n v="0"/>
    <n v="0"/>
    <n v="0"/>
  </r>
  <r>
    <s v="None"/>
    <x v="37"/>
    <x v="263"/>
    <s v="TRC"/>
    <n v="0"/>
    <n v="0"/>
    <n v="0"/>
  </r>
  <r>
    <s v="None"/>
    <x v="37"/>
    <x v="365"/>
    <s v="TRC"/>
    <n v="0"/>
    <n v="0"/>
    <n v="0"/>
  </r>
  <r>
    <s v="None"/>
    <x v="37"/>
    <x v="366"/>
    <s v="TRC"/>
    <n v="0"/>
    <n v="0"/>
    <n v="0"/>
  </r>
  <r>
    <s v="None"/>
    <x v="37"/>
    <x v="367"/>
    <s v="TRC"/>
    <n v="0"/>
    <n v="0"/>
    <n v="0"/>
  </r>
  <r>
    <s v="None"/>
    <x v="37"/>
    <x v="266"/>
    <s v="TRC"/>
    <n v="0"/>
    <n v="0"/>
    <n v="0"/>
  </r>
  <r>
    <s v="None"/>
    <x v="37"/>
    <x v="368"/>
    <s v="TRC"/>
    <n v="0"/>
    <n v="0"/>
    <n v="0"/>
  </r>
  <r>
    <s v="None"/>
    <x v="37"/>
    <x v="267"/>
    <s v="TRC"/>
    <n v="0"/>
    <n v="0"/>
    <n v="0"/>
  </r>
  <r>
    <s v="None"/>
    <x v="37"/>
    <x v="369"/>
    <s v="TRC"/>
    <n v="0"/>
    <n v="0"/>
    <n v="0"/>
  </r>
  <r>
    <s v="None"/>
    <x v="37"/>
    <x v="268"/>
    <s v="TRC"/>
    <n v="0"/>
    <n v="0"/>
    <n v="0"/>
  </r>
  <r>
    <s v="None"/>
    <x v="37"/>
    <x v="370"/>
    <s v="TRC"/>
    <n v="0"/>
    <n v="0"/>
    <n v="0"/>
  </r>
  <r>
    <s v="None"/>
    <x v="37"/>
    <x v="269"/>
    <s v="TRC"/>
    <n v="0"/>
    <n v="0"/>
    <n v="0"/>
  </r>
  <r>
    <s v="None"/>
    <x v="37"/>
    <x v="371"/>
    <s v="TRC"/>
    <n v="0"/>
    <n v="0"/>
    <n v="0"/>
  </r>
  <r>
    <s v="None"/>
    <x v="37"/>
    <x v="270"/>
    <s v="TRC"/>
    <n v="0"/>
    <n v="0"/>
    <n v="0"/>
  </r>
  <r>
    <s v="None"/>
    <x v="37"/>
    <x v="372"/>
    <s v="TRC"/>
    <n v="0"/>
    <n v="0"/>
    <n v="0"/>
  </r>
  <r>
    <s v="None"/>
    <x v="37"/>
    <x v="271"/>
    <s v="TRC"/>
    <n v="0"/>
    <n v="0"/>
    <n v="0"/>
  </r>
  <r>
    <s v="None"/>
    <x v="37"/>
    <x v="373"/>
    <s v="TRC"/>
    <n v="0"/>
    <n v="0"/>
    <n v="0"/>
  </r>
  <r>
    <s v="None"/>
    <x v="37"/>
    <x v="272"/>
    <s v="TRC"/>
    <n v="0"/>
    <n v="0"/>
    <n v="0"/>
  </r>
  <r>
    <s v="None"/>
    <x v="37"/>
    <x v="374"/>
    <s v="TRC"/>
    <n v="0"/>
    <n v="0"/>
    <n v="0"/>
  </r>
  <r>
    <s v="None"/>
    <x v="37"/>
    <x v="273"/>
    <s v="TRC"/>
    <n v="0"/>
    <n v="0"/>
    <n v="0"/>
  </r>
  <r>
    <s v="None"/>
    <x v="37"/>
    <x v="375"/>
    <s v="TRC"/>
    <n v="0"/>
    <n v="0"/>
    <n v="0"/>
  </r>
  <r>
    <s v="None"/>
    <x v="37"/>
    <x v="274"/>
    <s v="TRC"/>
    <n v="0"/>
    <n v="0"/>
    <n v="0"/>
  </r>
  <r>
    <s v="None"/>
    <x v="37"/>
    <x v="376"/>
    <s v="TRC"/>
    <n v="0"/>
    <n v="0"/>
    <n v="0"/>
  </r>
  <r>
    <s v="None"/>
    <x v="37"/>
    <x v="275"/>
    <s v="TRC"/>
    <n v="0"/>
    <n v="0"/>
    <n v="0"/>
  </r>
  <r>
    <s v="None"/>
    <x v="37"/>
    <x v="377"/>
    <s v="TRC"/>
    <n v="0"/>
    <n v="0"/>
    <n v="0"/>
  </r>
  <r>
    <s v="None"/>
    <x v="37"/>
    <x v="276"/>
    <s v="TRC"/>
    <n v="0"/>
    <n v="0"/>
    <n v="0"/>
  </r>
  <r>
    <s v="None"/>
    <x v="37"/>
    <x v="277"/>
    <s v="TRC"/>
    <n v="0"/>
    <n v="0"/>
    <n v="0"/>
  </r>
  <r>
    <s v="None"/>
    <x v="37"/>
    <x v="278"/>
    <s v="TRC"/>
    <n v="0"/>
    <n v="0"/>
    <n v="0"/>
  </r>
  <r>
    <s v="None"/>
    <x v="37"/>
    <x v="279"/>
    <s v="TRC"/>
    <n v="0"/>
    <n v="0"/>
    <n v="0"/>
  </r>
  <r>
    <s v="None"/>
    <x v="37"/>
    <x v="280"/>
    <s v="TRC"/>
    <n v="0"/>
    <n v="0"/>
    <n v="0"/>
  </r>
  <r>
    <s v="None"/>
    <x v="37"/>
    <x v="281"/>
    <s v="TRC"/>
    <n v="0"/>
    <n v="0"/>
    <n v="0"/>
  </r>
  <r>
    <s v="None"/>
    <x v="37"/>
    <x v="282"/>
    <s v="TRC"/>
    <n v="0"/>
    <n v="0"/>
    <n v="0"/>
  </r>
  <r>
    <s v="None"/>
    <x v="37"/>
    <x v="283"/>
    <s v="TRC"/>
    <n v="0"/>
    <n v="0"/>
    <n v="0"/>
  </r>
  <r>
    <s v="None"/>
    <x v="37"/>
    <x v="378"/>
    <s v="TRC"/>
    <n v="0"/>
    <n v="0"/>
    <n v="0"/>
  </r>
  <r>
    <s v="None"/>
    <x v="37"/>
    <x v="379"/>
    <s v="TRC"/>
    <n v="0"/>
    <n v="0"/>
    <n v="0"/>
  </r>
  <r>
    <s v="None"/>
    <x v="37"/>
    <x v="285"/>
    <s v="TRC"/>
    <n v="0"/>
    <n v="0"/>
    <n v="0"/>
  </r>
  <r>
    <s v="None"/>
    <x v="37"/>
    <x v="380"/>
    <s v="TRC"/>
    <n v="0"/>
    <n v="0"/>
    <n v="0"/>
  </r>
  <r>
    <s v="None"/>
    <x v="37"/>
    <x v="284"/>
    <s v="TRC"/>
    <n v="0"/>
    <n v="0"/>
    <n v="0"/>
  </r>
  <r>
    <s v="None"/>
    <x v="37"/>
    <x v="381"/>
    <s v="TRC"/>
    <n v="0"/>
    <n v="0"/>
    <n v="0"/>
  </r>
  <r>
    <s v="None"/>
    <x v="37"/>
    <x v="287"/>
    <s v="TRC"/>
    <n v="0"/>
    <n v="0"/>
    <n v="0"/>
  </r>
  <r>
    <s v="None"/>
    <x v="37"/>
    <x v="288"/>
    <s v="TRC"/>
    <n v="0"/>
    <n v="0"/>
    <n v="0"/>
  </r>
  <r>
    <s v="None"/>
    <x v="37"/>
    <x v="289"/>
    <s v="TRC"/>
    <n v="0"/>
    <n v="0"/>
    <n v="0"/>
  </r>
  <r>
    <s v="None"/>
    <x v="37"/>
    <x v="286"/>
    <s v="TRC"/>
    <n v="0"/>
    <n v="0"/>
    <n v="0"/>
  </r>
  <r>
    <s v="None"/>
    <x v="37"/>
    <x v="290"/>
    <s v="TRC"/>
    <n v="8.3333333333333339"/>
    <n v="8.3333333333333339"/>
    <n v="8.3333333333333339"/>
  </r>
  <r>
    <s v="None"/>
    <x v="37"/>
    <x v="291"/>
    <s v="TRC"/>
    <n v="0"/>
    <n v="0"/>
    <n v="0"/>
  </r>
  <r>
    <s v="None"/>
    <x v="37"/>
    <x v="292"/>
    <s v="TRC"/>
    <n v="6"/>
    <n v="6"/>
    <n v="6"/>
  </r>
  <r>
    <s v="None"/>
    <x v="37"/>
    <x v="293"/>
    <s v="TRC"/>
    <n v="6"/>
    <n v="6"/>
    <n v="6"/>
  </r>
  <r>
    <s v="None"/>
    <x v="37"/>
    <x v="382"/>
    <s v="TRC"/>
    <n v="0"/>
    <n v="0"/>
    <n v="0"/>
  </r>
  <r>
    <s v="None"/>
    <x v="37"/>
    <x v="294"/>
    <s v="TRC"/>
    <n v="0"/>
    <n v="0"/>
    <n v="0"/>
  </r>
  <r>
    <s v="None"/>
    <x v="38"/>
    <x v="0"/>
    <s v="TRC"/>
    <n v="12"/>
    <n v="12"/>
    <n v="12"/>
  </r>
  <r>
    <s v="None"/>
    <x v="38"/>
    <x v="383"/>
    <s v="TRC"/>
    <n v="12"/>
    <n v="12"/>
    <n v="12"/>
  </r>
  <r>
    <s v="None"/>
    <x v="38"/>
    <x v="1"/>
    <s v="TRC"/>
    <n v="25"/>
    <n v="25"/>
    <n v="25"/>
  </r>
  <r>
    <s v="None"/>
    <x v="38"/>
    <x v="2"/>
    <s v="TRC"/>
    <n v="25"/>
    <n v="25"/>
    <n v="25"/>
  </r>
  <r>
    <s v="None"/>
    <x v="38"/>
    <x v="3"/>
    <s v="TRC"/>
    <n v="25"/>
    <n v="25"/>
    <n v="25"/>
  </r>
  <r>
    <s v="None"/>
    <x v="38"/>
    <x v="4"/>
    <s v="TRC"/>
    <n v="25"/>
    <n v="25"/>
    <n v="25"/>
  </r>
  <r>
    <s v="None"/>
    <x v="38"/>
    <x v="5"/>
    <s v="TRC"/>
    <n v="25"/>
    <n v="25"/>
    <n v="25"/>
  </r>
  <r>
    <s v="None"/>
    <x v="38"/>
    <x v="6"/>
    <s v="TRC"/>
    <n v="25"/>
    <n v="25"/>
    <n v="25"/>
  </r>
  <r>
    <s v="None"/>
    <x v="38"/>
    <x v="7"/>
    <s v="TRC"/>
    <n v="15"/>
    <n v="15"/>
    <n v="15"/>
  </r>
  <r>
    <s v="None"/>
    <x v="38"/>
    <x v="8"/>
    <s v="TRC"/>
    <n v="15"/>
    <n v="15"/>
    <n v="15"/>
  </r>
  <r>
    <s v="None"/>
    <x v="38"/>
    <x v="9"/>
    <s v="TRC"/>
    <n v="15"/>
    <n v="15"/>
    <n v="15"/>
  </r>
  <r>
    <s v="None"/>
    <x v="38"/>
    <x v="10"/>
    <s v="TRC"/>
    <n v="15"/>
    <n v="15"/>
    <n v="15"/>
  </r>
  <r>
    <s v="None"/>
    <x v="38"/>
    <x v="11"/>
    <s v="TRC"/>
    <n v="25"/>
    <n v="25"/>
    <n v="25"/>
  </r>
  <r>
    <s v="None"/>
    <x v="38"/>
    <x v="12"/>
    <s v="TRC"/>
    <n v="25"/>
    <n v="25"/>
    <n v="25"/>
  </r>
  <r>
    <s v="None"/>
    <x v="38"/>
    <x v="13"/>
    <s v="TRC"/>
    <n v="25"/>
    <n v="25"/>
    <n v="25"/>
  </r>
  <r>
    <s v="None"/>
    <x v="38"/>
    <x v="14"/>
    <s v="TRC"/>
    <n v="25"/>
    <n v="25"/>
    <n v="25"/>
  </r>
  <r>
    <s v="None"/>
    <x v="38"/>
    <x v="15"/>
    <s v="TRC"/>
    <n v="25"/>
    <n v="25"/>
    <n v="25"/>
  </r>
  <r>
    <s v="None"/>
    <x v="38"/>
    <x v="16"/>
    <s v="TRC"/>
    <n v="25"/>
    <n v="25"/>
    <n v="25"/>
  </r>
  <r>
    <s v="None"/>
    <x v="38"/>
    <x v="17"/>
    <s v="TRC"/>
    <n v="25"/>
    <n v="25"/>
    <n v="25"/>
  </r>
  <r>
    <s v="None"/>
    <x v="38"/>
    <x v="18"/>
    <s v="TRC"/>
    <n v="25"/>
    <n v="25"/>
    <n v="25"/>
  </r>
  <r>
    <s v="None"/>
    <x v="38"/>
    <x v="19"/>
    <s v="TRC"/>
    <n v="25"/>
    <n v="25"/>
    <n v="25"/>
  </r>
  <r>
    <s v="None"/>
    <x v="38"/>
    <x v="20"/>
    <s v="TRC"/>
    <n v="25"/>
    <n v="25"/>
    <n v="25"/>
  </r>
  <r>
    <s v="None"/>
    <x v="38"/>
    <x v="21"/>
    <s v="TRC"/>
    <n v="25"/>
    <n v="25"/>
    <n v="25"/>
  </r>
  <r>
    <s v="None"/>
    <x v="38"/>
    <x v="22"/>
    <s v="TRC"/>
    <n v="25"/>
    <n v="25"/>
    <n v="25"/>
  </r>
  <r>
    <s v="None"/>
    <x v="38"/>
    <x v="23"/>
    <s v="TRC"/>
    <n v="25"/>
    <n v="25"/>
    <n v="25"/>
  </r>
  <r>
    <s v="None"/>
    <x v="38"/>
    <x v="24"/>
    <s v="TRC"/>
    <n v="25"/>
    <n v="25"/>
    <n v="25"/>
  </r>
  <r>
    <s v="None"/>
    <x v="38"/>
    <x v="25"/>
    <s v="TRC"/>
    <n v="25"/>
    <n v="25"/>
    <n v="25"/>
  </r>
  <r>
    <s v="None"/>
    <x v="38"/>
    <x v="26"/>
    <s v="TRC"/>
    <n v="25"/>
    <n v="25"/>
    <n v="25"/>
  </r>
  <r>
    <s v="None"/>
    <x v="38"/>
    <x v="27"/>
    <s v="TRC"/>
    <n v="15"/>
    <n v="15"/>
    <n v="15"/>
  </r>
  <r>
    <s v="None"/>
    <x v="38"/>
    <x v="384"/>
    <s v="TRC"/>
    <n v="15"/>
    <n v="15"/>
    <n v="15"/>
  </r>
  <r>
    <s v="None"/>
    <x v="38"/>
    <x v="29"/>
    <s v="TRC"/>
    <n v="3"/>
    <n v="3"/>
    <n v="3"/>
  </r>
  <r>
    <s v="None"/>
    <x v="38"/>
    <x v="385"/>
    <s v="TRC"/>
    <n v="18"/>
    <n v="18"/>
    <n v="18"/>
  </r>
  <r>
    <s v="None"/>
    <x v="38"/>
    <x v="386"/>
    <s v="TRC"/>
    <n v="18"/>
    <n v="18"/>
    <n v="18"/>
  </r>
  <r>
    <s v="None"/>
    <x v="38"/>
    <x v="28"/>
    <s v="TRC"/>
    <n v="15"/>
    <n v="15"/>
    <n v="15"/>
  </r>
  <r>
    <s v="None"/>
    <x v="38"/>
    <x v="30"/>
    <s v="TRC"/>
    <n v="18"/>
    <n v="18"/>
    <n v="18"/>
  </r>
  <r>
    <s v="None"/>
    <x v="38"/>
    <x v="31"/>
    <s v="TRC"/>
    <n v="11.3"/>
    <n v="11.3"/>
    <n v="11.3"/>
  </r>
  <r>
    <s v="None"/>
    <x v="38"/>
    <x v="387"/>
    <s v="TRC"/>
    <n v="11.3"/>
    <n v="11.3"/>
    <n v="11.3"/>
  </r>
  <r>
    <s v="None"/>
    <x v="38"/>
    <x v="32"/>
    <s v="TRC"/>
    <n v="7.1"/>
    <n v="7.1"/>
    <n v="7.1"/>
  </r>
  <r>
    <s v="None"/>
    <x v="38"/>
    <x v="388"/>
    <s v="TRC"/>
    <n v="7.1"/>
    <n v="7.1"/>
    <n v="7.1"/>
  </r>
  <r>
    <s v="None"/>
    <x v="38"/>
    <x v="33"/>
    <s v="TRC"/>
    <n v="7.1"/>
    <n v="7.1"/>
    <n v="7.1"/>
  </r>
  <r>
    <s v="None"/>
    <x v="38"/>
    <x v="389"/>
    <s v="TRC"/>
    <n v="7.1"/>
    <n v="7.1"/>
    <n v="7.1"/>
  </r>
  <r>
    <s v="None"/>
    <x v="38"/>
    <x v="34"/>
    <s v="TRC"/>
    <n v="15"/>
    <n v="15"/>
    <n v="15"/>
  </r>
  <r>
    <s v="None"/>
    <x v="38"/>
    <x v="390"/>
    <s v="TRC"/>
    <n v="15"/>
    <n v="15"/>
    <n v="15"/>
  </r>
  <r>
    <s v="None"/>
    <x v="38"/>
    <x v="36"/>
    <s v="TRC"/>
    <n v="12"/>
    <n v="12"/>
    <n v="12"/>
  </r>
  <r>
    <s v="None"/>
    <x v="38"/>
    <x v="37"/>
    <s v="TRC"/>
    <n v="14"/>
    <n v="14"/>
    <n v="14"/>
  </r>
  <r>
    <s v="None"/>
    <x v="38"/>
    <x v="38"/>
    <s v="TRC"/>
    <n v="12"/>
    <n v="12"/>
    <n v="12"/>
  </r>
  <r>
    <s v="None"/>
    <x v="38"/>
    <x v="39"/>
    <s v="TRC"/>
    <n v="14"/>
    <n v="14"/>
    <n v="14"/>
  </r>
  <r>
    <s v="None"/>
    <x v="38"/>
    <x v="35"/>
    <s v="TRC"/>
    <n v="10"/>
    <n v="10"/>
    <n v="10"/>
  </r>
  <r>
    <s v="None"/>
    <x v="38"/>
    <x v="40"/>
    <s v="TRC"/>
    <n v="18"/>
    <n v="18"/>
    <n v="18"/>
  </r>
  <r>
    <s v="None"/>
    <x v="38"/>
    <x v="41"/>
    <s v="TRC"/>
    <n v="18"/>
    <n v="18"/>
    <n v="18"/>
  </r>
  <r>
    <s v="None"/>
    <x v="38"/>
    <x v="42"/>
    <s v="TRC"/>
    <n v="18"/>
    <n v="18"/>
    <n v="18"/>
  </r>
  <r>
    <s v="None"/>
    <x v="38"/>
    <x v="391"/>
    <s v="TRC"/>
    <n v="18"/>
    <n v="18"/>
    <n v="18"/>
  </r>
  <r>
    <s v="None"/>
    <x v="38"/>
    <x v="392"/>
    <s v="TRC"/>
    <n v="5"/>
    <n v="5"/>
    <n v="5"/>
  </r>
  <r>
    <s v="None"/>
    <x v="38"/>
    <x v="393"/>
    <s v="TRC"/>
    <n v="5"/>
    <n v="5"/>
    <n v="5"/>
  </r>
  <r>
    <s v="None"/>
    <x v="38"/>
    <x v="43"/>
    <s v="TRC"/>
    <n v="15"/>
    <n v="15"/>
    <n v="15"/>
  </r>
  <r>
    <s v="None"/>
    <x v="38"/>
    <x v="44"/>
    <s v="TRC"/>
    <n v="14.86"/>
    <n v="14.86"/>
    <n v="14.86"/>
  </r>
  <r>
    <s v="None"/>
    <x v="38"/>
    <x v="394"/>
    <s v="TRC"/>
    <n v="10"/>
    <n v="10"/>
    <n v="10"/>
  </r>
  <r>
    <s v="None"/>
    <x v="38"/>
    <x v="395"/>
    <s v="TRC"/>
    <n v="10"/>
    <n v="10"/>
    <n v="10"/>
  </r>
  <r>
    <s v="None"/>
    <x v="38"/>
    <x v="45"/>
    <s v="TRC"/>
    <n v="10"/>
    <n v="10"/>
    <n v="10"/>
  </r>
  <r>
    <s v="None"/>
    <x v="38"/>
    <x v="396"/>
    <s v="TRC"/>
    <n v="10"/>
    <n v="10"/>
    <n v="10"/>
  </r>
  <r>
    <s v="None"/>
    <x v="38"/>
    <x v="46"/>
    <s v="TRC"/>
    <n v="15"/>
    <n v="15"/>
    <n v="15"/>
  </r>
  <r>
    <s v="None"/>
    <x v="38"/>
    <x v="397"/>
    <s v="TRC"/>
    <n v="15"/>
    <n v="15"/>
    <n v="15"/>
  </r>
  <r>
    <s v="None"/>
    <x v="38"/>
    <x v="47"/>
    <s v="TRC"/>
    <n v="10"/>
    <n v="10"/>
    <n v="10"/>
  </r>
  <r>
    <s v="None"/>
    <x v="38"/>
    <x v="398"/>
    <s v="TRC"/>
    <n v="10"/>
    <n v="10"/>
    <n v="10"/>
  </r>
  <r>
    <s v="None"/>
    <x v="38"/>
    <x v="48"/>
    <s v="TRC"/>
    <n v="10"/>
    <n v="10"/>
    <n v="10"/>
  </r>
  <r>
    <s v="None"/>
    <x v="38"/>
    <x v="399"/>
    <s v="TRC"/>
    <n v="10"/>
    <n v="10"/>
    <n v="10"/>
  </r>
  <r>
    <s v="None"/>
    <x v="38"/>
    <x v="50"/>
    <s v="TRC"/>
    <n v="12"/>
    <n v="12"/>
    <n v="12"/>
  </r>
  <r>
    <s v="None"/>
    <x v="38"/>
    <x v="51"/>
    <s v="TRC"/>
    <n v="12"/>
    <n v="12"/>
    <n v="12"/>
  </r>
  <r>
    <s v="None"/>
    <x v="38"/>
    <x v="52"/>
    <s v="TRC"/>
    <n v="12"/>
    <n v="12"/>
    <n v="12"/>
  </r>
  <r>
    <s v="None"/>
    <x v="38"/>
    <x v="53"/>
    <s v="TRC"/>
    <n v="10"/>
    <n v="10"/>
    <n v="10"/>
  </r>
  <r>
    <s v="None"/>
    <x v="38"/>
    <x v="400"/>
    <s v="TRC"/>
    <n v="15"/>
    <n v="15"/>
    <n v="15"/>
  </r>
  <r>
    <s v="None"/>
    <x v="38"/>
    <x v="401"/>
    <s v="TRC"/>
    <n v="15"/>
    <n v="15"/>
    <n v="15"/>
  </r>
  <r>
    <s v="None"/>
    <x v="38"/>
    <x v="54"/>
    <s v="TRC"/>
    <n v="12"/>
    <n v="12"/>
    <n v="12"/>
  </r>
  <r>
    <s v="None"/>
    <x v="38"/>
    <x v="55"/>
    <s v="TRC"/>
    <n v="10"/>
    <n v="10"/>
    <n v="10"/>
  </r>
  <r>
    <s v="None"/>
    <x v="38"/>
    <x v="402"/>
    <s v="TRC"/>
    <n v="10"/>
    <n v="10"/>
    <n v="10"/>
  </r>
  <r>
    <s v="None"/>
    <x v="38"/>
    <x v="56"/>
    <s v="TRC"/>
    <n v="10"/>
    <n v="10"/>
    <n v="10"/>
  </r>
  <r>
    <s v="None"/>
    <x v="38"/>
    <x v="403"/>
    <s v="TRC"/>
    <n v="10"/>
    <n v="10"/>
    <n v="10"/>
  </r>
  <r>
    <s v="None"/>
    <x v="38"/>
    <x v="57"/>
    <s v="TRC"/>
    <n v="11.3"/>
    <n v="11.3"/>
    <n v="11.3"/>
  </r>
  <r>
    <s v="None"/>
    <x v="38"/>
    <x v="58"/>
    <s v="TRC"/>
    <n v="11.3"/>
    <n v="11.3"/>
    <n v="11.3"/>
  </r>
  <r>
    <s v="None"/>
    <x v="38"/>
    <x v="59"/>
    <s v="TRC"/>
    <n v="11.3"/>
    <n v="11.3"/>
    <n v="11.3"/>
  </r>
  <r>
    <s v="None"/>
    <x v="38"/>
    <x v="60"/>
    <s v="TRC"/>
    <n v="20"/>
    <n v="20"/>
    <n v="20"/>
  </r>
  <r>
    <s v="None"/>
    <x v="38"/>
    <x v="61"/>
    <s v="TRC"/>
    <n v="20"/>
    <n v="20"/>
    <n v="20"/>
  </r>
  <r>
    <s v="None"/>
    <x v="38"/>
    <x v="62"/>
    <s v="TRC"/>
    <n v="20"/>
    <n v="20"/>
    <n v="20"/>
  </r>
  <r>
    <s v="None"/>
    <x v="38"/>
    <x v="63"/>
    <s v="TRC"/>
    <n v="10"/>
    <n v="10"/>
    <n v="10"/>
  </r>
  <r>
    <s v="None"/>
    <x v="38"/>
    <x v="404"/>
    <s v="TRC"/>
    <n v="10"/>
    <n v="10"/>
    <n v="10"/>
  </r>
  <r>
    <s v="None"/>
    <x v="38"/>
    <x v="64"/>
    <s v="TRC"/>
    <n v="15"/>
    <n v="15"/>
    <n v="15"/>
  </r>
  <r>
    <s v="None"/>
    <x v="38"/>
    <x v="65"/>
    <s v="TRC"/>
    <n v="15"/>
    <n v="15"/>
    <n v="15"/>
  </r>
  <r>
    <s v="None"/>
    <x v="38"/>
    <x v="405"/>
    <s v="TRC"/>
    <n v="15"/>
    <n v="15"/>
    <n v="15"/>
  </r>
  <r>
    <s v="None"/>
    <x v="38"/>
    <x v="406"/>
    <s v="TRC"/>
    <n v="15"/>
    <n v="15"/>
    <n v="15"/>
  </r>
  <r>
    <s v="None"/>
    <x v="38"/>
    <x v="407"/>
    <s v="TRC"/>
    <n v="15"/>
    <n v="15"/>
    <n v="15"/>
  </r>
  <r>
    <s v="None"/>
    <x v="38"/>
    <x v="66"/>
    <s v="TRC"/>
    <n v="15"/>
    <n v="15"/>
    <n v="15"/>
  </r>
  <r>
    <s v="None"/>
    <x v="38"/>
    <x v="67"/>
    <s v="TRC"/>
    <n v="14"/>
    <n v="14"/>
    <n v="14"/>
  </r>
  <r>
    <s v="None"/>
    <x v="38"/>
    <x v="68"/>
    <s v="TRC"/>
    <n v="12"/>
    <n v="12"/>
    <n v="12"/>
  </r>
  <r>
    <s v="None"/>
    <x v="38"/>
    <x v="69"/>
    <s v="TRC"/>
    <n v="12"/>
    <n v="12"/>
    <n v="12"/>
  </r>
  <r>
    <s v="None"/>
    <x v="38"/>
    <x v="408"/>
    <s v="TRC"/>
    <n v="12"/>
    <n v="12"/>
    <n v="12"/>
  </r>
  <r>
    <s v="None"/>
    <x v="38"/>
    <x v="70"/>
    <s v="TRC"/>
    <n v="12"/>
    <n v="12"/>
    <n v="12"/>
  </r>
  <r>
    <s v="None"/>
    <x v="38"/>
    <x v="409"/>
    <s v="TRC"/>
    <n v="12"/>
    <n v="12"/>
    <n v="12"/>
  </r>
  <r>
    <s v="None"/>
    <x v="38"/>
    <x v="71"/>
    <s v="TRC"/>
    <n v="12"/>
    <n v="12"/>
    <n v="12"/>
  </r>
  <r>
    <s v="None"/>
    <x v="38"/>
    <x v="410"/>
    <s v="TRC"/>
    <n v="12"/>
    <n v="12"/>
    <n v="12"/>
  </r>
  <r>
    <s v="None"/>
    <x v="38"/>
    <x v="72"/>
    <s v="TRC"/>
    <n v="12"/>
    <n v="12"/>
    <n v="12"/>
  </r>
  <r>
    <s v="None"/>
    <x v="38"/>
    <x v="411"/>
    <s v="TRC"/>
    <n v="12"/>
    <n v="12"/>
    <n v="12"/>
  </r>
  <r>
    <s v="None"/>
    <x v="38"/>
    <x v="73"/>
    <s v="TRC"/>
    <n v="12"/>
    <n v="12"/>
    <n v="12"/>
  </r>
  <r>
    <s v="None"/>
    <x v="38"/>
    <x v="412"/>
    <s v="TRC"/>
    <n v="12"/>
    <n v="12"/>
    <n v="12"/>
  </r>
  <r>
    <s v="None"/>
    <x v="38"/>
    <x v="413"/>
    <s v="TRC"/>
    <n v="12"/>
    <n v="12"/>
    <n v="12"/>
  </r>
  <r>
    <s v="None"/>
    <x v="38"/>
    <x v="414"/>
    <s v="TRC"/>
    <n v="12"/>
    <n v="12"/>
    <n v="12"/>
  </r>
  <r>
    <s v="None"/>
    <x v="38"/>
    <x v="74"/>
    <s v="TRC"/>
    <n v="12"/>
    <n v="12"/>
    <n v="12"/>
  </r>
  <r>
    <s v="None"/>
    <x v="38"/>
    <x v="415"/>
    <s v="TRC"/>
    <n v="12"/>
    <n v="12"/>
    <n v="12"/>
  </r>
  <r>
    <s v="None"/>
    <x v="38"/>
    <x v="75"/>
    <s v="TRC"/>
    <n v="12"/>
    <n v="12"/>
    <n v="12"/>
  </r>
  <r>
    <s v="None"/>
    <x v="38"/>
    <x v="416"/>
    <s v="TRC"/>
    <n v="12"/>
    <n v="12"/>
    <n v="12"/>
  </r>
  <r>
    <s v="None"/>
    <x v="38"/>
    <x v="76"/>
    <s v="TRC"/>
    <n v="12"/>
    <n v="12"/>
    <n v="12"/>
  </r>
  <r>
    <s v="None"/>
    <x v="38"/>
    <x v="417"/>
    <s v="TRC"/>
    <n v="12"/>
    <n v="12"/>
    <n v="12"/>
  </r>
  <r>
    <s v="None"/>
    <x v="38"/>
    <x v="77"/>
    <s v="TRC"/>
    <n v="15"/>
    <n v="15"/>
    <n v="15"/>
  </r>
  <r>
    <s v="None"/>
    <x v="38"/>
    <x v="418"/>
    <s v="TRC"/>
    <n v="15"/>
    <n v="15"/>
    <n v="15"/>
  </r>
  <r>
    <s v="None"/>
    <x v="38"/>
    <x v="78"/>
    <s v="TRC"/>
    <n v="2.9329999999999998"/>
    <n v="2.9329999999999998"/>
    <n v="2.9329999999999998"/>
  </r>
  <r>
    <s v="None"/>
    <x v="38"/>
    <x v="79"/>
    <s v="TRC"/>
    <n v="12"/>
    <n v="12"/>
    <n v="12"/>
  </r>
  <r>
    <s v="None"/>
    <x v="38"/>
    <x v="80"/>
    <s v="TRC"/>
    <n v="15"/>
    <n v="15"/>
    <n v="15"/>
  </r>
  <r>
    <s v="None"/>
    <x v="38"/>
    <x v="419"/>
    <s v="TRC"/>
    <n v="15"/>
    <n v="15"/>
    <n v="15"/>
  </r>
  <r>
    <s v="None"/>
    <x v="38"/>
    <x v="81"/>
    <s v="TRC"/>
    <n v="10"/>
    <n v="10"/>
    <n v="10"/>
  </r>
  <r>
    <s v="None"/>
    <x v="38"/>
    <x v="295"/>
    <s v="TRC"/>
    <n v="10"/>
    <n v="10"/>
    <n v="10"/>
  </r>
  <r>
    <s v="None"/>
    <x v="38"/>
    <x v="82"/>
    <s v="TRC"/>
    <n v="11.3"/>
    <n v="11.3"/>
    <n v="11.3"/>
  </r>
  <r>
    <s v="None"/>
    <x v="38"/>
    <x v="296"/>
    <s v="TRC"/>
    <n v="11.3"/>
    <n v="11.3"/>
    <n v="11.3"/>
  </r>
  <r>
    <s v="None"/>
    <x v="38"/>
    <x v="297"/>
    <s v="TRC"/>
    <n v="5"/>
    <n v="5"/>
    <n v="5"/>
  </r>
  <r>
    <s v="None"/>
    <x v="38"/>
    <x v="298"/>
    <s v="TRC"/>
    <n v="5"/>
    <n v="5"/>
    <n v="5"/>
  </r>
  <r>
    <s v="None"/>
    <x v="38"/>
    <x v="83"/>
    <s v="TRC"/>
    <n v="10"/>
    <n v="10"/>
    <n v="10"/>
  </r>
  <r>
    <s v="None"/>
    <x v="38"/>
    <x v="299"/>
    <s v="TRC"/>
    <n v="10"/>
    <n v="10"/>
    <n v="10"/>
  </r>
  <r>
    <s v="None"/>
    <x v="38"/>
    <x v="84"/>
    <s v="TRC"/>
    <n v="10"/>
    <n v="10"/>
    <n v="10"/>
  </r>
  <r>
    <s v="None"/>
    <x v="38"/>
    <x v="85"/>
    <s v="TRC"/>
    <n v="10"/>
    <n v="10"/>
    <n v="10"/>
  </r>
  <r>
    <s v="None"/>
    <x v="38"/>
    <x v="86"/>
    <s v="TRC"/>
    <n v="17.100000000000001"/>
    <n v="17.100000000000001"/>
    <n v="17.100000000000001"/>
  </r>
  <r>
    <s v="None"/>
    <x v="38"/>
    <x v="87"/>
    <s v="TRC"/>
    <n v="17.100000000000001"/>
    <n v="17.100000000000001"/>
    <n v="17.100000000000001"/>
  </r>
  <r>
    <s v="None"/>
    <x v="38"/>
    <x v="88"/>
    <s v="TRC"/>
    <n v="17.100000000000001"/>
    <n v="17.100000000000001"/>
    <n v="17.100000000000001"/>
  </r>
  <r>
    <s v="None"/>
    <x v="38"/>
    <x v="89"/>
    <s v="TRC"/>
    <n v="17.100000000000001"/>
    <n v="17.100000000000001"/>
    <n v="17.100000000000001"/>
  </r>
  <r>
    <s v="None"/>
    <x v="38"/>
    <x v="90"/>
    <s v="TRC"/>
    <n v="11.4"/>
    <n v="11.4"/>
    <n v="11.4"/>
  </r>
  <r>
    <s v="None"/>
    <x v="38"/>
    <x v="91"/>
    <s v="TRC"/>
    <n v="11.4"/>
    <n v="11.4"/>
    <n v="11.4"/>
  </r>
  <r>
    <s v="None"/>
    <x v="38"/>
    <x v="92"/>
    <s v="TRC"/>
    <n v="12"/>
    <n v="12"/>
    <n v="12"/>
  </r>
  <r>
    <s v="None"/>
    <x v="38"/>
    <x v="93"/>
    <s v="TRC"/>
    <n v="12"/>
    <n v="12"/>
    <n v="12"/>
  </r>
  <r>
    <s v="None"/>
    <x v="38"/>
    <x v="94"/>
    <s v="TRC"/>
    <n v="12"/>
    <n v="12"/>
    <n v="12"/>
  </r>
  <r>
    <s v="None"/>
    <x v="38"/>
    <x v="95"/>
    <s v="TRC"/>
    <n v="8"/>
    <n v="8"/>
    <n v="8"/>
  </r>
  <r>
    <s v="None"/>
    <x v="38"/>
    <x v="96"/>
    <s v="TRC"/>
    <n v="12"/>
    <n v="12"/>
    <n v="12"/>
  </r>
  <r>
    <s v="None"/>
    <x v="38"/>
    <x v="300"/>
    <s v="TRC"/>
    <n v="11.4"/>
    <n v="11.4"/>
    <n v="11.4"/>
  </r>
  <r>
    <s v="None"/>
    <x v="38"/>
    <x v="97"/>
    <s v="TRC"/>
    <n v="11.4"/>
    <n v="11.4"/>
    <n v="11.4"/>
  </r>
  <r>
    <s v="None"/>
    <x v="38"/>
    <x v="301"/>
    <s v="TRC"/>
    <n v="11.4"/>
    <n v="11.4"/>
    <n v="11.4"/>
  </r>
  <r>
    <s v="None"/>
    <x v="38"/>
    <x v="302"/>
    <s v="TRC"/>
    <n v="11.4"/>
    <n v="11.4"/>
    <n v="11.4"/>
  </r>
  <r>
    <s v="None"/>
    <x v="38"/>
    <x v="303"/>
    <s v="TRC"/>
    <n v="12"/>
    <n v="12"/>
    <n v="12"/>
  </r>
  <r>
    <s v="None"/>
    <x v="38"/>
    <x v="304"/>
    <s v="TRC"/>
    <n v="12"/>
    <n v="12"/>
    <n v="12"/>
  </r>
  <r>
    <s v="None"/>
    <x v="38"/>
    <x v="305"/>
    <s v="TRC"/>
    <n v="12"/>
    <n v="12"/>
    <n v="12"/>
  </r>
  <r>
    <s v="None"/>
    <x v="38"/>
    <x v="306"/>
    <s v="TRC"/>
    <n v="12"/>
    <n v="12"/>
    <n v="12"/>
  </r>
  <r>
    <s v="None"/>
    <x v="38"/>
    <x v="100"/>
    <s v="TRC"/>
    <n v="12"/>
    <n v="12"/>
    <n v="12"/>
  </r>
  <r>
    <s v="None"/>
    <x v="38"/>
    <x v="101"/>
    <s v="TRC"/>
    <n v="12"/>
    <n v="12"/>
    <n v="12"/>
  </r>
  <r>
    <s v="None"/>
    <x v="38"/>
    <x v="102"/>
    <s v="TRC"/>
    <n v="25"/>
    <n v="25"/>
    <n v="25"/>
  </r>
  <r>
    <s v="None"/>
    <x v="38"/>
    <x v="103"/>
    <s v="TRC"/>
    <n v="25"/>
    <n v="25"/>
    <n v="25"/>
  </r>
  <r>
    <s v="None"/>
    <x v="38"/>
    <x v="104"/>
    <s v="TRC"/>
    <n v="25"/>
    <n v="25"/>
    <n v="25"/>
  </r>
  <r>
    <s v="None"/>
    <x v="38"/>
    <x v="105"/>
    <s v="TRC"/>
    <n v="11"/>
    <n v="11"/>
    <n v="11"/>
  </r>
  <r>
    <s v="None"/>
    <x v="38"/>
    <x v="307"/>
    <s v="TRC"/>
    <n v="11"/>
    <n v="11"/>
    <n v="11"/>
  </r>
  <r>
    <s v="None"/>
    <x v="38"/>
    <x v="106"/>
    <s v="TRC"/>
    <n v="12"/>
    <n v="12"/>
    <n v="12"/>
  </r>
  <r>
    <s v="None"/>
    <x v="38"/>
    <x v="107"/>
    <s v="TRC"/>
    <n v="10"/>
    <n v="10"/>
    <n v="10"/>
  </r>
  <r>
    <s v="None"/>
    <x v="38"/>
    <x v="108"/>
    <s v="TRC"/>
    <n v="10"/>
    <n v="10"/>
    <n v="10"/>
  </r>
  <r>
    <s v="None"/>
    <x v="38"/>
    <x v="109"/>
    <s v="TRC"/>
    <n v="10"/>
    <n v="10"/>
    <n v="10"/>
  </r>
  <r>
    <s v="None"/>
    <x v="38"/>
    <x v="110"/>
    <s v="TRC"/>
    <n v="10"/>
    <n v="10"/>
    <n v="10"/>
  </r>
  <r>
    <s v="None"/>
    <x v="38"/>
    <x v="111"/>
    <s v="TRC"/>
    <n v="10"/>
    <n v="10"/>
    <n v="10"/>
  </r>
  <r>
    <s v="None"/>
    <x v="38"/>
    <x v="112"/>
    <s v="TRC"/>
    <n v="15"/>
    <n v="15"/>
    <n v="15"/>
  </r>
  <r>
    <s v="None"/>
    <x v="38"/>
    <x v="113"/>
    <s v="TRC"/>
    <n v="15"/>
    <n v="15"/>
    <n v="15"/>
  </r>
  <r>
    <s v="None"/>
    <x v="38"/>
    <x v="114"/>
    <s v="TRC"/>
    <n v="10"/>
    <n v="10"/>
    <n v="10"/>
  </r>
  <r>
    <s v="None"/>
    <x v="38"/>
    <x v="115"/>
    <s v="TRC"/>
    <n v="22.7"/>
    <n v="22.7"/>
    <n v="22.7"/>
  </r>
  <r>
    <s v="None"/>
    <x v="38"/>
    <x v="116"/>
    <s v="TRC"/>
    <n v="22.7"/>
    <n v="22.7"/>
    <n v="22.7"/>
  </r>
  <r>
    <s v="None"/>
    <x v="38"/>
    <x v="308"/>
    <s v="TRC"/>
    <n v="22.7"/>
    <n v="22.7"/>
    <n v="22.7"/>
  </r>
  <r>
    <s v="None"/>
    <x v="38"/>
    <x v="117"/>
    <s v="TRC"/>
    <n v="22.7"/>
    <n v="22.7"/>
    <n v="22.7"/>
  </r>
  <r>
    <s v="None"/>
    <x v="38"/>
    <x v="309"/>
    <s v="TRC"/>
    <n v="22.7"/>
    <n v="22.7"/>
    <n v="22.7"/>
  </r>
  <r>
    <s v="None"/>
    <x v="38"/>
    <x v="310"/>
    <s v="TRC"/>
    <n v="22.7"/>
    <n v="22.7"/>
    <n v="22.7"/>
  </r>
  <r>
    <s v="None"/>
    <x v="38"/>
    <x v="118"/>
    <s v="TRC"/>
    <n v="15"/>
    <n v="15"/>
    <n v="15"/>
  </r>
  <r>
    <s v="None"/>
    <x v="38"/>
    <x v="311"/>
    <s v="TRC"/>
    <n v="15"/>
    <n v="15"/>
    <n v="15"/>
  </r>
  <r>
    <s v="None"/>
    <x v="38"/>
    <x v="119"/>
    <s v="TRC"/>
    <n v="15"/>
    <n v="15"/>
    <n v="15"/>
  </r>
  <r>
    <s v="None"/>
    <x v="38"/>
    <x v="312"/>
    <s v="TRC"/>
    <n v="15"/>
    <n v="15"/>
    <n v="15"/>
  </r>
  <r>
    <s v="None"/>
    <x v="38"/>
    <x v="120"/>
    <s v="TRC"/>
    <n v="15"/>
    <n v="15"/>
    <n v="15"/>
  </r>
  <r>
    <s v="None"/>
    <x v="38"/>
    <x v="313"/>
    <s v="TRC"/>
    <n v="15"/>
    <n v="15"/>
    <n v="15"/>
  </r>
  <r>
    <s v="None"/>
    <x v="38"/>
    <x v="121"/>
    <s v="TRC"/>
    <n v="15"/>
    <n v="15"/>
    <n v="15"/>
  </r>
  <r>
    <s v="None"/>
    <x v="38"/>
    <x v="122"/>
    <s v="TRC"/>
    <n v="15"/>
    <n v="15"/>
    <n v="15"/>
  </r>
  <r>
    <s v="None"/>
    <x v="38"/>
    <x v="123"/>
    <s v="TRC"/>
    <n v="25"/>
    <n v="25"/>
    <n v="25"/>
  </r>
  <r>
    <s v="None"/>
    <x v="38"/>
    <x v="124"/>
    <s v="TRC"/>
    <n v="25"/>
    <n v="25"/>
    <n v="25"/>
  </r>
  <r>
    <s v="None"/>
    <x v="38"/>
    <x v="125"/>
    <s v="TRC"/>
    <n v="7"/>
    <n v="7"/>
    <n v="7"/>
  </r>
  <r>
    <s v="None"/>
    <x v="38"/>
    <x v="126"/>
    <s v="TRC"/>
    <n v="7"/>
    <n v="7"/>
    <n v="7"/>
  </r>
  <r>
    <s v="None"/>
    <x v="38"/>
    <x v="127"/>
    <s v="TRC"/>
    <n v="15"/>
    <n v="15"/>
    <n v="15"/>
  </r>
  <r>
    <s v="None"/>
    <x v="38"/>
    <x v="314"/>
    <s v="TRC"/>
    <n v="15"/>
    <n v="15"/>
    <n v="15"/>
  </r>
  <r>
    <s v="None"/>
    <x v="38"/>
    <x v="128"/>
    <s v="TRC"/>
    <n v="12"/>
    <n v="12"/>
    <n v="12"/>
  </r>
  <r>
    <s v="None"/>
    <x v="38"/>
    <x v="129"/>
    <s v="TRC"/>
    <n v="10"/>
    <n v="10"/>
    <n v="10"/>
  </r>
  <r>
    <s v="None"/>
    <x v="38"/>
    <x v="315"/>
    <s v="TRC"/>
    <n v="10"/>
    <n v="10"/>
    <n v="10"/>
  </r>
  <r>
    <s v="None"/>
    <x v="38"/>
    <x v="130"/>
    <s v="TRC"/>
    <n v="10"/>
    <n v="10"/>
    <n v="10"/>
  </r>
  <r>
    <s v="None"/>
    <x v="38"/>
    <x v="316"/>
    <s v="TRC"/>
    <n v="10"/>
    <n v="10"/>
    <n v="10"/>
  </r>
  <r>
    <s v="None"/>
    <x v="38"/>
    <x v="317"/>
    <s v="TRC"/>
    <n v="10"/>
    <n v="10"/>
    <n v="10"/>
  </r>
  <r>
    <s v="None"/>
    <x v="38"/>
    <x v="131"/>
    <s v="TRC"/>
    <n v="18"/>
    <n v="18"/>
    <n v="18"/>
  </r>
  <r>
    <s v="None"/>
    <x v="38"/>
    <x v="132"/>
    <s v="TRC"/>
    <n v="25"/>
    <n v="25"/>
    <n v="25"/>
  </r>
  <r>
    <s v="None"/>
    <x v="38"/>
    <x v="133"/>
    <s v="TRC"/>
    <n v="25"/>
    <n v="25"/>
    <n v="25"/>
  </r>
  <r>
    <s v="None"/>
    <x v="38"/>
    <x v="134"/>
    <s v="TRC"/>
    <n v="24"/>
    <n v="24"/>
    <n v="24"/>
  </r>
  <r>
    <s v="None"/>
    <x v="38"/>
    <x v="135"/>
    <s v="TRC"/>
    <n v="16"/>
    <n v="16"/>
    <n v="16"/>
  </r>
  <r>
    <s v="None"/>
    <x v="38"/>
    <x v="136"/>
    <s v="TRC"/>
    <n v="25"/>
    <n v="25"/>
    <n v="25"/>
  </r>
  <r>
    <s v="None"/>
    <x v="38"/>
    <x v="137"/>
    <s v="TRC"/>
    <n v="23"/>
    <n v="23"/>
    <n v="23"/>
  </r>
  <r>
    <s v="None"/>
    <x v="38"/>
    <x v="138"/>
    <s v="TRC"/>
    <n v="23"/>
    <n v="23"/>
    <n v="23"/>
  </r>
  <r>
    <s v="None"/>
    <x v="38"/>
    <x v="139"/>
    <s v="TRC"/>
    <n v="11.4"/>
    <n v="11.4"/>
    <n v="11.4"/>
  </r>
  <r>
    <s v="None"/>
    <x v="38"/>
    <x v="140"/>
    <s v="TRC"/>
    <n v="11.4"/>
    <n v="11.4"/>
    <n v="11.4"/>
  </r>
  <r>
    <s v="None"/>
    <x v="38"/>
    <x v="141"/>
    <s v="TRC"/>
    <n v="11.4"/>
    <n v="11.4"/>
    <n v="11.4"/>
  </r>
  <r>
    <s v="None"/>
    <x v="38"/>
    <x v="142"/>
    <s v="TRC"/>
    <n v="11.4"/>
    <n v="11.4"/>
    <n v="11.4"/>
  </r>
  <r>
    <s v="None"/>
    <x v="38"/>
    <x v="143"/>
    <s v="TRC"/>
    <n v="20.399999999999999"/>
    <n v="20.399999999999999"/>
    <n v="20.399999999999999"/>
  </r>
  <r>
    <s v="None"/>
    <x v="38"/>
    <x v="144"/>
    <s v="TRC"/>
    <n v="20.399999999999999"/>
    <n v="20.399999999999999"/>
    <n v="20.399999999999999"/>
  </r>
  <r>
    <s v="None"/>
    <x v="38"/>
    <x v="145"/>
    <s v="TRC"/>
    <n v="20.399999999999999"/>
    <n v="20.399999999999999"/>
    <n v="20.399999999999999"/>
  </r>
  <r>
    <s v="None"/>
    <x v="38"/>
    <x v="146"/>
    <s v="TRC"/>
    <n v="20.399999999999999"/>
    <n v="20.399999999999999"/>
    <n v="20.399999999999999"/>
  </r>
  <r>
    <s v="None"/>
    <x v="38"/>
    <x v="147"/>
    <s v="TRC"/>
    <n v="20.399999999999999"/>
    <n v="20.399999999999999"/>
    <n v="20.399999999999999"/>
  </r>
  <r>
    <s v="None"/>
    <x v="38"/>
    <x v="148"/>
    <s v="TRC"/>
    <n v="20.399999999999999"/>
    <n v="20.399999999999999"/>
    <n v="20.399999999999999"/>
  </r>
  <r>
    <s v="None"/>
    <x v="38"/>
    <x v="149"/>
    <s v="TRC"/>
    <n v="11.3"/>
    <n v="11.3"/>
    <n v="11.3"/>
  </r>
  <r>
    <s v="None"/>
    <x v="38"/>
    <x v="318"/>
    <s v="TRC"/>
    <n v="11.3"/>
    <n v="11.3"/>
    <n v="11.3"/>
  </r>
  <r>
    <s v="None"/>
    <x v="38"/>
    <x v="319"/>
    <s v="TRC"/>
    <n v="11.3"/>
    <n v="11.3"/>
    <n v="11.3"/>
  </r>
  <r>
    <s v="None"/>
    <x v="38"/>
    <x v="150"/>
    <s v="TRC"/>
    <n v="11.3"/>
    <n v="11.3"/>
    <n v="11.3"/>
  </r>
  <r>
    <s v="None"/>
    <x v="38"/>
    <x v="151"/>
    <s v="TRC"/>
    <n v="11.3"/>
    <n v="11.3"/>
    <n v="11.3"/>
  </r>
  <r>
    <s v="None"/>
    <x v="38"/>
    <x v="152"/>
    <s v="TRC"/>
    <n v="11.3"/>
    <n v="11.3"/>
    <n v="11.3"/>
  </r>
  <r>
    <s v="None"/>
    <x v="38"/>
    <x v="153"/>
    <s v="TRC"/>
    <n v="11.3"/>
    <n v="11.3"/>
    <n v="11.3"/>
  </r>
  <r>
    <s v="None"/>
    <x v="38"/>
    <x v="154"/>
    <s v="TRC"/>
    <n v="11.3"/>
    <n v="11.3"/>
    <n v="11.3"/>
  </r>
  <r>
    <s v="None"/>
    <x v="38"/>
    <x v="155"/>
    <s v="TRC"/>
    <n v="11.3"/>
    <n v="11.3"/>
    <n v="11.3"/>
  </r>
  <r>
    <s v="None"/>
    <x v="38"/>
    <x v="156"/>
    <s v="TRC"/>
    <n v="11.3"/>
    <n v="11.3"/>
    <n v="11.3"/>
  </r>
  <r>
    <s v="None"/>
    <x v="38"/>
    <x v="157"/>
    <s v="TRC"/>
    <n v="11.3"/>
    <n v="11.3"/>
    <n v="11.3"/>
  </r>
  <r>
    <s v="None"/>
    <x v="38"/>
    <x v="158"/>
    <s v="TRC"/>
    <n v="11.3"/>
    <n v="11.3"/>
    <n v="11.3"/>
  </r>
  <r>
    <s v="None"/>
    <x v="38"/>
    <x v="159"/>
    <s v="TRC"/>
    <n v="11.3"/>
    <n v="11.3"/>
    <n v="11.3"/>
  </r>
  <r>
    <s v="None"/>
    <x v="38"/>
    <x v="160"/>
    <s v="TRC"/>
    <n v="11.3"/>
    <n v="11.3"/>
    <n v="11.3"/>
  </r>
  <r>
    <s v="None"/>
    <x v="38"/>
    <x v="161"/>
    <s v="TRC"/>
    <n v="11.3"/>
    <n v="11.3"/>
    <n v="11.3"/>
  </r>
  <r>
    <s v="None"/>
    <x v="38"/>
    <x v="162"/>
    <s v="TRC"/>
    <n v="11.3"/>
    <n v="11.3"/>
    <n v="11.3"/>
  </r>
  <r>
    <s v="None"/>
    <x v="38"/>
    <x v="163"/>
    <s v="TRC"/>
    <n v="11.3"/>
    <n v="11.3"/>
    <n v="11.3"/>
  </r>
  <r>
    <s v="None"/>
    <x v="38"/>
    <x v="164"/>
    <s v="TRC"/>
    <n v="11.3"/>
    <n v="11.3"/>
    <n v="11.3"/>
  </r>
  <r>
    <s v="None"/>
    <x v="38"/>
    <x v="320"/>
    <s v="TRC"/>
    <n v="11.3"/>
    <n v="11.3"/>
    <n v="11.3"/>
  </r>
  <r>
    <s v="None"/>
    <x v="38"/>
    <x v="165"/>
    <s v="TRC"/>
    <n v="10"/>
    <n v="10"/>
    <n v="10"/>
  </r>
  <r>
    <s v="None"/>
    <x v="38"/>
    <x v="166"/>
    <s v="TRC"/>
    <n v="10"/>
    <n v="10"/>
    <n v="10"/>
  </r>
  <r>
    <s v="None"/>
    <x v="38"/>
    <x v="167"/>
    <s v="TRC"/>
    <n v="10"/>
    <n v="10"/>
    <n v="10"/>
  </r>
  <r>
    <s v="None"/>
    <x v="38"/>
    <x v="168"/>
    <s v="TRC"/>
    <n v="10"/>
    <n v="10"/>
    <n v="10"/>
  </r>
  <r>
    <s v="None"/>
    <x v="38"/>
    <x v="169"/>
    <s v="TRC"/>
    <n v="10"/>
    <n v="10"/>
    <n v="10"/>
  </r>
  <r>
    <s v="None"/>
    <x v="38"/>
    <x v="170"/>
    <s v="TRC"/>
    <n v="10"/>
    <n v="10"/>
    <n v="10"/>
  </r>
  <r>
    <s v="None"/>
    <x v="38"/>
    <x v="171"/>
    <s v="TRC"/>
    <n v="10"/>
    <n v="10"/>
    <n v="10"/>
  </r>
  <r>
    <s v="None"/>
    <x v="38"/>
    <x v="321"/>
    <s v="TRC"/>
    <n v="10"/>
    <n v="10"/>
    <n v="10"/>
  </r>
  <r>
    <s v="None"/>
    <x v="38"/>
    <x v="172"/>
    <s v="TRC"/>
    <n v="15"/>
    <n v="15"/>
    <n v="15"/>
  </r>
  <r>
    <s v="None"/>
    <x v="38"/>
    <x v="322"/>
    <s v="TRC"/>
    <n v="15"/>
    <n v="15"/>
    <n v="15"/>
  </r>
  <r>
    <s v="None"/>
    <x v="38"/>
    <x v="173"/>
    <s v="TRC"/>
    <n v="15"/>
    <n v="15"/>
    <n v="15"/>
  </r>
  <r>
    <s v="None"/>
    <x v="38"/>
    <x v="323"/>
    <s v="TRC"/>
    <n v="15"/>
    <n v="15"/>
    <n v="15"/>
  </r>
  <r>
    <s v="None"/>
    <x v="38"/>
    <x v="174"/>
    <s v="TRC"/>
    <n v="18"/>
    <n v="18"/>
    <n v="18"/>
  </r>
  <r>
    <s v="None"/>
    <x v="38"/>
    <x v="175"/>
    <s v="TRC"/>
    <n v="18"/>
    <n v="18"/>
    <n v="18"/>
  </r>
  <r>
    <s v="None"/>
    <x v="38"/>
    <x v="176"/>
    <s v="TRC"/>
    <n v="15"/>
    <n v="15"/>
    <n v="15"/>
  </r>
  <r>
    <s v="None"/>
    <x v="38"/>
    <x v="324"/>
    <s v="TRC"/>
    <n v="15"/>
    <n v="15"/>
    <n v="15"/>
  </r>
  <r>
    <s v="None"/>
    <x v="38"/>
    <x v="177"/>
    <s v="TRC"/>
    <n v="8"/>
    <n v="8"/>
    <n v="8"/>
  </r>
  <r>
    <s v="None"/>
    <x v="38"/>
    <x v="178"/>
    <s v="TRC"/>
    <n v="8"/>
    <n v="8"/>
    <n v="8"/>
  </r>
  <r>
    <s v="None"/>
    <x v="38"/>
    <x v="179"/>
    <s v="TRC"/>
    <n v="10"/>
    <n v="10"/>
    <n v="10"/>
  </r>
  <r>
    <s v="None"/>
    <x v="38"/>
    <x v="180"/>
    <s v="TRC"/>
    <n v="18"/>
    <n v="18"/>
    <n v="18"/>
  </r>
  <r>
    <s v="None"/>
    <x v="38"/>
    <x v="181"/>
    <s v="TRC"/>
    <n v="18"/>
    <n v="18"/>
    <n v="18"/>
  </r>
  <r>
    <s v="None"/>
    <x v="38"/>
    <x v="182"/>
    <s v="TRC"/>
    <n v="20"/>
    <n v="20"/>
    <n v="20"/>
  </r>
  <r>
    <s v="None"/>
    <x v="38"/>
    <x v="183"/>
    <s v="TRC"/>
    <n v="20"/>
    <n v="20"/>
    <n v="20"/>
  </r>
  <r>
    <s v="None"/>
    <x v="38"/>
    <x v="184"/>
    <s v="TRC"/>
    <n v="20"/>
    <n v="20"/>
    <n v="20"/>
  </r>
  <r>
    <s v="None"/>
    <x v="38"/>
    <x v="185"/>
    <s v="TRC"/>
    <n v="20"/>
    <n v="20"/>
    <n v="20"/>
  </r>
  <r>
    <s v="None"/>
    <x v="38"/>
    <x v="325"/>
    <s v="TRC"/>
    <n v="15"/>
    <n v="15"/>
    <n v="15"/>
  </r>
  <r>
    <s v="None"/>
    <x v="38"/>
    <x v="326"/>
    <s v="TRC"/>
    <n v="15"/>
    <n v="15"/>
    <n v="15"/>
  </r>
  <r>
    <s v="None"/>
    <x v="38"/>
    <x v="186"/>
    <s v="TRC"/>
    <n v="15"/>
    <n v="15"/>
    <n v="15"/>
  </r>
  <r>
    <s v="None"/>
    <x v="38"/>
    <x v="327"/>
    <s v="TRC"/>
    <n v="15"/>
    <n v="15"/>
    <n v="15"/>
  </r>
  <r>
    <s v="None"/>
    <x v="38"/>
    <x v="328"/>
    <s v="TRC"/>
    <n v="14"/>
    <n v="14"/>
    <n v="14"/>
  </r>
  <r>
    <s v="None"/>
    <x v="38"/>
    <x v="329"/>
    <s v="TRC"/>
    <n v="14"/>
    <n v="14"/>
    <n v="14"/>
  </r>
  <r>
    <s v="None"/>
    <x v="38"/>
    <x v="187"/>
    <s v="TRC"/>
    <n v="4"/>
    <n v="4"/>
    <n v="4"/>
  </r>
  <r>
    <s v="None"/>
    <x v="38"/>
    <x v="188"/>
    <s v="TRC"/>
    <n v="15"/>
    <n v="15"/>
    <n v="15"/>
  </r>
  <r>
    <s v="None"/>
    <x v="38"/>
    <x v="330"/>
    <s v="TRC"/>
    <n v="15"/>
    <n v="15"/>
    <n v="15"/>
  </r>
  <r>
    <s v="None"/>
    <x v="38"/>
    <x v="189"/>
    <s v="TRC"/>
    <n v="15"/>
    <n v="15"/>
    <n v="15"/>
  </r>
  <r>
    <s v="None"/>
    <x v="38"/>
    <x v="331"/>
    <s v="TRC"/>
    <n v="15"/>
    <n v="15"/>
    <n v="15"/>
  </r>
  <r>
    <s v="None"/>
    <x v="38"/>
    <x v="190"/>
    <s v="TRC"/>
    <n v="15"/>
    <n v="15"/>
    <n v="15"/>
  </r>
  <r>
    <s v="None"/>
    <x v="38"/>
    <x v="332"/>
    <s v="TRC"/>
    <n v="15"/>
    <n v="15"/>
    <n v="15"/>
  </r>
  <r>
    <s v="None"/>
    <x v="38"/>
    <x v="191"/>
    <s v="TRC"/>
    <n v="10"/>
    <n v="10"/>
    <n v="10"/>
  </r>
  <r>
    <s v="None"/>
    <x v="38"/>
    <x v="192"/>
    <s v="TRC"/>
    <n v="10"/>
    <n v="10"/>
    <n v="10"/>
  </r>
  <r>
    <s v="None"/>
    <x v="38"/>
    <x v="193"/>
    <s v="TRC"/>
    <n v="10"/>
    <n v="10"/>
    <n v="10"/>
  </r>
  <r>
    <s v="None"/>
    <x v="38"/>
    <x v="194"/>
    <s v="TRC"/>
    <n v="10"/>
    <n v="10"/>
    <n v="10"/>
  </r>
  <r>
    <s v="None"/>
    <x v="38"/>
    <x v="195"/>
    <s v="TRC"/>
    <n v="10"/>
    <n v="10"/>
    <n v="10"/>
  </r>
  <r>
    <s v="None"/>
    <x v="38"/>
    <x v="333"/>
    <s v="TRC"/>
    <n v="10"/>
    <n v="10"/>
    <n v="10"/>
  </r>
  <r>
    <s v="None"/>
    <x v="38"/>
    <x v="196"/>
    <s v="TRC"/>
    <n v="12"/>
    <n v="12"/>
    <n v="12"/>
  </r>
  <r>
    <s v="None"/>
    <x v="38"/>
    <x v="197"/>
    <s v="TRC"/>
    <n v="12"/>
    <n v="12"/>
    <n v="12"/>
  </r>
  <r>
    <s v="None"/>
    <x v="38"/>
    <x v="198"/>
    <s v="TRC"/>
    <n v="10"/>
    <n v="10"/>
    <n v="10"/>
  </r>
  <r>
    <s v="None"/>
    <x v="38"/>
    <x v="199"/>
    <s v="TRC"/>
    <n v="15"/>
    <n v="15"/>
    <n v="15"/>
  </r>
  <r>
    <s v="None"/>
    <x v="38"/>
    <x v="334"/>
    <s v="TRC"/>
    <n v="15"/>
    <n v="15"/>
    <n v="15"/>
  </r>
  <r>
    <s v="None"/>
    <x v="38"/>
    <x v="200"/>
    <s v="TRC"/>
    <n v="15"/>
    <n v="15"/>
    <n v="15"/>
  </r>
  <r>
    <s v="None"/>
    <x v="38"/>
    <x v="335"/>
    <s v="TRC"/>
    <n v="15"/>
    <n v="15"/>
    <n v="15"/>
  </r>
  <r>
    <s v="None"/>
    <x v="38"/>
    <x v="336"/>
    <s v="TRC"/>
    <n v="22.8"/>
    <n v="22.8"/>
    <n v="22.8"/>
  </r>
  <r>
    <s v="None"/>
    <x v="38"/>
    <x v="201"/>
    <s v="TRC"/>
    <n v="22.8"/>
    <n v="22.8"/>
    <n v="22.8"/>
  </r>
  <r>
    <s v="None"/>
    <x v="38"/>
    <x v="337"/>
    <s v="TRC"/>
    <n v="22.8"/>
    <n v="22.8"/>
    <n v="22.8"/>
  </r>
  <r>
    <s v="None"/>
    <x v="38"/>
    <x v="338"/>
    <s v="TRC"/>
    <n v="22.8"/>
    <n v="22.8"/>
    <n v="22.8"/>
  </r>
  <r>
    <s v="None"/>
    <x v="38"/>
    <x v="202"/>
    <s v="TRC"/>
    <n v="18"/>
    <n v="18"/>
    <n v="18"/>
  </r>
  <r>
    <s v="None"/>
    <x v="38"/>
    <x v="203"/>
    <s v="TRC"/>
    <n v="18"/>
    <n v="18"/>
    <n v="18"/>
  </r>
  <r>
    <s v="None"/>
    <x v="38"/>
    <x v="204"/>
    <s v="TRC"/>
    <n v="15"/>
    <n v="15"/>
    <n v="15"/>
  </r>
  <r>
    <s v="None"/>
    <x v="38"/>
    <x v="205"/>
    <s v="TRC"/>
    <n v="15"/>
    <n v="15"/>
    <n v="15"/>
  </r>
  <r>
    <s v="None"/>
    <x v="38"/>
    <x v="206"/>
    <s v="TRC"/>
    <n v="13.7"/>
    <n v="13.7"/>
    <n v="13.7"/>
  </r>
  <r>
    <s v="None"/>
    <x v="38"/>
    <x v="207"/>
    <s v="TRC"/>
    <n v="13.7"/>
    <n v="13.7"/>
    <n v="13.7"/>
  </r>
  <r>
    <s v="None"/>
    <x v="38"/>
    <x v="339"/>
    <s v="TRC"/>
    <n v="13.7"/>
    <n v="13.7"/>
    <n v="13.7"/>
  </r>
  <r>
    <s v="None"/>
    <x v="38"/>
    <x v="208"/>
    <s v="TRC"/>
    <n v="13.7"/>
    <n v="13.7"/>
    <n v="13.7"/>
  </r>
  <r>
    <s v="None"/>
    <x v="38"/>
    <x v="209"/>
    <s v="TRC"/>
    <n v="13.7"/>
    <n v="13.7"/>
    <n v="13.7"/>
  </r>
  <r>
    <s v="None"/>
    <x v="38"/>
    <x v="340"/>
    <s v="TRC"/>
    <n v="13.7"/>
    <n v="13.7"/>
    <n v="13.7"/>
  </r>
  <r>
    <s v="None"/>
    <x v="38"/>
    <x v="341"/>
    <s v="TRC"/>
    <n v="13.7"/>
    <n v="13.7"/>
    <n v="13.7"/>
  </r>
  <r>
    <s v="None"/>
    <x v="38"/>
    <x v="210"/>
    <s v="TRC"/>
    <n v="13.7"/>
    <n v="13.7"/>
    <n v="13.7"/>
  </r>
  <r>
    <s v="None"/>
    <x v="38"/>
    <x v="211"/>
    <s v="TRC"/>
    <n v="13.7"/>
    <n v="13.7"/>
    <n v="13.7"/>
  </r>
  <r>
    <s v="None"/>
    <x v="38"/>
    <x v="212"/>
    <s v="TRC"/>
    <n v="13.7"/>
    <n v="13.7"/>
    <n v="13.7"/>
  </r>
  <r>
    <s v="None"/>
    <x v="38"/>
    <x v="213"/>
    <s v="TRC"/>
    <n v="10"/>
    <n v="10"/>
    <n v="10"/>
  </r>
  <r>
    <s v="None"/>
    <x v="38"/>
    <x v="342"/>
    <s v="TRC"/>
    <n v="10"/>
    <n v="10"/>
    <n v="10"/>
  </r>
  <r>
    <s v="None"/>
    <x v="38"/>
    <x v="214"/>
    <s v="TRC"/>
    <n v="4"/>
    <n v="4"/>
    <n v="4"/>
  </r>
  <r>
    <s v="None"/>
    <x v="38"/>
    <x v="215"/>
    <s v="TRC"/>
    <n v="22.7"/>
    <n v="22.7"/>
    <n v="22.7"/>
  </r>
  <r>
    <s v="None"/>
    <x v="38"/>
    <x v="216"/>
    <s v="TRC"/>
    <n v="22.7"/>
    <n v="22.7"/>
    <n v="22.7"/>
  </r>
  <r>
    <s v="None"/>
    <x v="38"/>
    <x v="217"/>
    <s v="TRC"/>
    <n v="22.7"/>
    <n v="22.7"/>
    <n v="22.7"/>
  </r>
  <r>
    <s v="None"/>
    <x v="38"/>
    <x v="218"/>
    <s v="TRC"/>
    <n v="22.7"/>
    <n v="22.7"/>
    <n v="22.7"/>
  </r>
  <r>
    <s v="None"/>
    <x v="38"/>
    <x v="219"/>
    <s v="TRC"/>
    <n v="22.7"/>
    <n v="22.7"/>
    <n v="22.7"/>
  </r>
  <r>
    <s v="None"/>
    <x v="38"/>
    <x v="343"/>
    <s v="TRC"/>
    <n v="22.7"/>
    <n v="22.7"/>
    <n v="22.7"/>
  </r>
  <r>
    <s v="None"/>
    <x v="38"/>
    <x v="220"/>
    <s v="TRC"/>
    <n v="10"/>
    <n v="10"/>
    <n v="10"/>
  </r>
  <r>
    <s v="None"/>
    <x v="38"/>
    <x v="221"/>
    <s v="TRC"/>
    <n v="10"/>
    <n v="10"/>
    <n v="10"/>
  </r>
  <r>
    <s v="None"/>
    <x v="38"/>
    <x v="222"/>
    <s v="TRC"/>
    <n v="12"/>
    <n v="12"/>
    <n v="12"/>
  </r>
  <r>
    <s v="None"/>
    <x v="38"/>
    <x v="344"/>
    <s v="TRC"/>
    <n v="15"/>
    <n v="15"/>
    <n v="15"/>
  </r>
  <r>
    <s v="None"/>
    <x v="38"/>
    <x v="225"/>
    <s v="TRC"/>
    <n v="15.9"/>
    <n v="15.9"/>
    <n v="15.9"/>
  </r>
  <r>
    <s v="None"/>
    <x v="38"/>
    <x v="226"/>
    <s v="TRC"/>
    <n v="15.9"/>
    <n v="15.9"/>
    <n v="15.9"/>
  </r>
  <r>
    <s v="None"/>
    <x v="38"/>
    <x v="345"/>
    <s v="TRC"/>
    <n v="5"/>
    <n v="5"/>
    <n v="5"/>
  </r>
  <r>
    <s v="None"/>
    <x v="38"/>
    <x v="346"/>
    <s v="TRC"/>
    <n v="5"/>
    <n v="5"/>
    <n v="5"/>
  </r>
  <r>
    <s v="None"/>
    <x v="38"/>
    <x v="227"/>
    <s v="TRC"/>
    <n v="12"/>
    <n v="12"/>
    <n v="12"/>
  </r>
  <r>
    <s v="None"/>
    <x v="38"/>
    <x v="228"/>
    <s v="TRC"/>
    <n v="12"/>
    <n v="12"/>
    <n v="12"/>
  </r>
  <r>
    <s v="None"/>
    <x v="38"/>
    <x v="229"/>
    <s v="TRC"/>
    <n v="8"/>
    <n v="8"/>
    <n v="8"/>
  </r>
  <r>
    <s v="None"/>
    <x v="38"/>
    <x v="230"/>
    <s v="TRC"/>
    <n v="10"/>
    <n v="10"/>
    <n v="10"/>
  </r>
  <r>
    <s v="None"/>
    <x v="38"/>
    <x v="347"/>
    <s v="TRC"/>
    <n v="10"/>
    <n v="10"/>
    <n v="10"/>
  </r>
  <r>
    <s v="None"/>
    <x v="38"/>
    <x v="231"/>
    <s v="TRC"/>
    <n v="9"/>
    <n v="9"/>
    <n v="9"/>
  </r>
  <r>
    <s v="None"/>
    <x v="38"/>
    <x v="232"/>
    <s v="TRC"/>
    <n v="18"/>
    <n v="18"/>
    <n v="18"/>
  </r>
  <r>
    <s v="None"/>
    <x v="38"/>
    <x v="233"/>
    <s v="TRC"/>
    <n v="18"/>
    <n v="18"/>
    <n v="18"/>
  </r>
  <r>
    <s v="None"/>
    <x v="38"/>
    <x v="234"/>
    <s v="TRC"/>
    <n v="18"/>
    <n v="18"/>
    <n v="18"/>
  </r>
  <r>
    <s v="None"/>
    <x v="38"/>
    <x v="235"/>
    <s v="TRC"/>
    <n v="18"/>
    <n v="18"/>
    <n v="18"/>
  </r>
  <r>
    <s v="None"/>
    <x v="38"/>
    <x v="236"/>
    <s v="TRC"/>
    <n v="9"/>
    <n v="9"/>
    <n v="9"/>
  </r>
  <r>
    <s v="None"/>
    <x v="38"/>
    <x v="348"/>
    <s v="TRC"/>
    <n v="10"/>
    <n v="10"/>
    <n v="10"/>
  </r>
  <r>
    <s v="None"/>
    <x v="38"/>
    <x v="349"/>
    <s v="TRC"/>
    <n v="10"/>
    <n v="10"/>
    <n v="10"/>
  </r>
  <r>
    <s v="None"/>
    <x v="38"/>
    <x v="237"/>
    <s v="TRC"/>
    <n v="15"/>
    <n v="15"/>
    <n v="15"/>
  </r>
  <r>
    <s v="None"/>
    <x v="38"/>
    <x v="350"/>
    <s v="TRC"/>
    <n v="15"/>
    <n v="15"/>
    <n v="15"/>
  </r>
  <r>
    <s v="None"/>
    <x v="38"/>
    <x v="351"/>
    <s v="TRC"/>
    <n v="5"/>
    <n v="5"/>
    <n v="5"/>
  </r>
  <r>
    <s v="None"/>
    <x v="38"/>
    <x v="352"/>
    <s v="TRC"/>
    <n v="5"/>
    <n v="5"/>
    <n v="5"/>
  </r>
  <r>
    <s v="None"/>
    <x v="38"/>
    <x v="240"/>
    <s v="TRC"/>
    <n v="20"/>
    <n v="20"/>
    <n v="20"/>
  </r>
  <r>
    <s v="None"/>
    <x v="38"/>
    <x v="353"/>
    <s v="TRC"/>
    <n v="20"/>
    <n v="20"/>
    <n v="20"/>
  </r>
  <r>
    <s v="None"/>
    <x v="38"/>
    <x v="241"/>
    <s v="TRC"/>
    <n v="20"/>
    <n v="20"/>
    <n v="20"/>
  </r>
  <r>
    <s v="None"/>
    <x v="38"/>
    <x v="354"/>
    <s v="TRC"/>
    <n v="20"/>
    <n v="20"/>
    <n v="20"/>
  </r>
  <r>
    <s v="None"/>
    <x v="38"/>
    <x v="242"/>
    <s v="TRC"/>
    <n v="10"/>
    <n v="10"/>
    <n v="10"/>
  </r>
  <r>
    <s v="None"/>
    <x v="38"/>
    <x v="355"/>
    <s v="TRC"/>
    <n v="10"/>
    <n v="10"/>
    <n v="10"/>
  </r>
  <r>
    <s v="None"/>
    <x v="38"/>
    <x v="238"/>
    <s v="TRC"/>
    <n v="15"/>
    <n v="15"/>
    <n v="15"/>
  </r>
  <r>
    <s v="None"/>
    <x v="38"/>
    <x v="356"/>
    <s v="TRC"/>
    <n v="15"/>
    <n v="15"/>
    <n v="15"/>
  </r>
  <r>
    <s v="None"/>
    <x v="38"/>
    <x v="239"/>
    <s v="TRC"/>
    <n v="15"/>
    <n v="15"/>
    <n v="15"/>
  </r>
  <r>
    <s v="None"/>
    <x v="38"/>
    <x v="357"/>
    <s v="TRC"/>
    <n v="15"/>
    <n v="15"/>
    <n v="15"/>
  </r>
  <r>
    <s v="None"/>
    <x v="38"/>
    <x v="243"/>
    <s v="TRC"/>
    <n v="18"/>
    <n v="18"/>
    <n v="18"/>
  </r>
  <r>
    <s v="None"/>
    <x v="38"/>
    <x v="244"/>
    <s v="TRC"/>
    <n v="18"/>
    <n v="18"/>
    <n v="18"/>
  </r>
  <r>
    <s v="None"/>
    <x v="38"/>
    <x v="245"/>
    <s v="TRC"/>
    <n v="4"/>
    <n v="4"/>
    <n v="4"/>
  </r>
  <r>
    <s v="None"/>
    <x v="38"/>
    <x v="246"/>
    <s v="TRC"/>
    <n v="4"/>
    <n v="4"/>
    <n v="4"/>
  </r>
  <r>
    <s v="None"/>
    <x v="38"/>
    <x v="247"/>
    <s v="TRC"/>
    <n v="4"/>
    <n v="4"/>
    <n v="4"/>
  </r>
  <r>
    <s v="None"/>
    <x v="38"/>
    <x v="248"/>
    <s v="TRC"/>
    <n v="20"/>
    <n v="20"/>
    <n v="20"/>
  </r>
  <r>
    <s v="None"/>
    <x v="38"/>
    <x v="358"/>
    <s v="TRC"/>
    <n v="20"/>
    <n v="20"/>
    <n v="20"/>
  </r>
  <r>
    <s v="None"/>
    <x v="38"/>
    <x v="359"/>
    <s v="TRC"/>
    <n v="20"/>
    <n v="20"/>
    <n v="20"/>
  </r>
  <r>
    <s v="None"/>
    <x v="38"/>
    <x v="360"/>
    <s v="TRC"/>
    <n v="20"/>
    <n v="20"/>
    <n v="20"/>
  </r>
  <r>
    <s v="None"/>
    <x v="38"/>
    <x v="249"/>
    <s v="TRC"/>
    <n v="20"/>
    <n v="20"/>
    <n v="20"/>
  </r>
  <r>
    <s v="None"/>
    <x v="38"/>
    <x v="250"/>
    <s v="TRC"/>
    <n v="20"/>
    <n v="20"/>
    <n v="20"/>
  </r>
  <r>
    <s v="None"/>
    <x v="38"/>
    <x v="251"/>
    <s v="TRC"/>
    <n v="12"/>
    <n v="12"/>
    <n v="12"/>
  </r>
  <r>
    <s v="None"/>
    <x v="38"/>
    <x v="252"/>
    <s v="TRC"/>
    <n v="12"/>
    <n v="12"/>
    <n v="12"/>
  </r>
  <r>
    <s v="None"/>
    <x v="38"/>
    <x v="253"/>
    <s v="TRC"/>
    <n v="12"/>
    <n v="12"/>
    <n v="12"/>
  </r>
  <r>
    <s v="None"/>
    <x v="38"/>
    <x v="254"/>
    <s v="TRC"/>
    <n v="12"/>
    <n v="12"/>
    <n v="12"/>
  </r>
  <r>
    <s v="None"/>
    <x v="38"/>
    <x v="361"/>
    <s v="TRC"/>
    <n v="13.7"/>
    <n v="13.7"/>
    <n v="13.7"/>
  </r>
  <r>
    <s v="None"/>
    <x v="38"/>
    <x v="362"/>
    <s v="TRC"/>
    <n v="13.7"/>
    <n v="13.7"/>
    <n v="13.7"/>
  </r>
  <r>
    <s v="None"/>
    <x v="38"/>
    <x v="255"/>
    <s v="TRC"/>
    <n v="12"/>
    <n v="12"/>
    <n v="12"/>
  </r>
  <r>
    <s v="None"/>
    <x v="38"/>
    <x v="256"/>
    <s v="TRC"/>
    <n v="12"/>
    <n v="12"/>
    <n v="12"/>
  </r>
  <r>
    <s v="None"/>
    <x v="38"/>
    <x v="257"/>
    <s v="TRC"/>
    <n v="2.9329999999999998"/>
    <n v="2.9329999999999998"/>
    <n v="2.9329999999999998"/>
  </r>
  <r>
    <s v="None"/>
    <x v="38"/>
    <x v="258"/>
    <s v="TRC"/>
    <n v="4"/>
    <n v="4"/>
    <n v="4"/>
  </r>
  <r>
    <s v="None"/>
    <x v="38"/>
    <x v="259"/>
    <s v="TRC"/>
    <n v="4"/>
    <n v="4"/>
    <n v="4"/>
  </r>
  <r>
    <s v="None"/>
    <x v="38"/>
    <x v="260"/>
    <s v="TRC"/>
    <n v="11.3"/>
    <n v="11.3"/>
    <n v="11.3"/>
  </r>
  <r>
    <s v="None"/>
    <x v="38"/>
    <x v="363"/>
    <s v="TRC"/>
    <n v="11.3"/>
    <n v="11.3"/>
    <n v="11.3"/>
  </r>
  <r>
    <s v="None"/>
    <x v="38"/>
    <x v="261"/>
    <s v="TRC"/>
    <n v="25"/>
    <n v="25"/>
    <n v="25"/>
  </r>
  <r>
    <s v="None"/>
    <x v="38"/>
    <x v="262"/>
    <s v="TRC"/>
    <n v="10"/>
    <n v="10"/>
    <n v="10"/>
  </r>
  <r>
    <s v="None"/>
    <x v="38"/>
    <x v="364"/>
    <s v="TRC"/>
    <n v="10"/>
    <n v="10"/>
    <n v="10"/>
  </r>
  <r>
    <s v="None"/>
    <x v="38"/>
    <x v="263"/>
    <s v="TRC"/>
    <n v="10"/>
    <n v="10"/>
    <n v="10"/>
  </r>
  <r>
    <s v="None"/>
    <x v="38"/>
    <x v="365"/>
    <s v="TRC"/>
    <n v="10"/>
    <n v="10"/>
    <n v="10"/>
  </r>
  <r>
    <s v="None"/>
    <x v="38"/>
    <x v="366"/>
    <s v="TRC"/>
    <n v="15"/>
    <n v="15"/>
    <n v="15"/>
  </r>
  <r>
    <s v="None"/>
    <x v="38"/>
    <x v="367"/>
    <s v="TRC"/>
    <n v="15"/>
    <n v="15"/>
    <n v="15"/>
  </r>
  <r>
    <s v="None"/>
    <x v="38"/>
    <x v="266"/>
    <s v="TRC"/>
    <n v="15"/>
    <n v="15"/>
    <n v="15"/>
  </r>
  <r>
    <s v="None"/>
    <x v="38"/>
    <x v="368"/>
    <s v="TRC"/>
    <n v="15"/>
    <n v="15"/>
    <n v="15"/>
  </r>
  <r>
    <s v="None"/>
    <x v="38"/>
    <x v="267"/>
    <s v="TRC"/>
    <n v="15"/>
    <n v="15"/>
    <n v="15"/>
  </r>
  <r>
    <s v="None"/>
    <x v="38"/>
    <x v="369"/>
    <s v="TRC"/>
    <n v="15"/>
    <n v="15"/>
    <n v="15"/>
  </r>
  <r>
    <s v="None"/>
    <x v="38"/>
    <x v="268"/>
    <s v="TRC"/>
    <n v="15"/>
    <n v="15"/>
    <n v="15"/>
  </r>
  <r>
    <s v="None"/>
    <x v="38"/>
    <x v="370"/>
    <s v="TRC"/>
    <n v="15"/>
    <n v="15"/>
    <n v="15"/>
  </r>
  <r>
    <s v="None"/>
    <x v="38"/>
    <x v="269"/>
    <s v="TRC"/>
    <n v="15"/>
    <n v="15"/>
    <n v="15"/>
  </r>
  <r>
    <s v="None"/>
    <x v="38"/>
    <x v="371"/>
    <s v="TRC"/>
    <n v="15"/>
    <n v="15"/>
    <n v="15"/>
  </r>
  <r>
    <s v="None"/>
    <x v="38"/>
    <x v="270"/>
    <s v="TRC"/>
    <n v="15"/>
    <n v="15"/>
    <n v="15"/>
  </r>
  <r>
    <s v="None"/>
    <x v="38"/>
    <x v="372"/>
    <s v="TRC"/>
    <n v="15"/>
    <n v="15"/>
    <n v="15"/>
  </r>
  <r>
    <s v="None"/>
    <x v="38"/>
    <x v="271"/>
    <s v="TRC"/>
    <n v="15"/>
    <n v="15"/>
    <n v="15"/>
  </r>
  <r>
    <s v="None"/>
    <x v="38"/>
    <x v="373"/>
    <s v="TRC"/>
    <n v="15"/>
    <n v="15"/>
    <n v="15"/>
  </r>
  <r>
    <s v="None"/>
    <x v="38"/>
    <x v="272"/>
    <s v="TRC"/>
    <n v="15"/>
    <n v="15"/>
    <n v="15"/>
  </r>
  <r>
    <s v="None"/>
    <x v="38"/>
    <x v="374"/>
    <s v="TRC"/>
    <n v="15"/>
    <n v="15"/>
    <n v="15"/>
  </r>
  <r>
    <s v="None"/>
    <x v="38"/>
    <x v="273"/>
    <s v="TRC"/>
    <n v="15"/>
    <n v="15"/>
    <n v="15"/>
  </r>
  <r>
    <s v="None"/>
    <x v="38"/>
    <x v="375"/>
    <s v="TRC"/>
    <n v="15"/>
    <n v="15"/>
    <n v="15"/>
  </r>
  <r>
    <s v="None"/>
    <x v="38"/>
    <x v="274"/>
    <s v="TRC"/>
    <n v="15"/>
    <n v="15"/>
    <n v="15"/>
  </r>
  <r>
    <s v="None"/>
    <x v="38"/>
    <x v="376"/>
    <s v="TRC"/>
    <n v="15"/>
    <n v="15"/>
    <n v="15"/>
  </r>
  <r>
    <s v="None"/>
    <x v="38"/>
    <x v="275"/>
    <s v="TRC"/>
    <n v="15"/>
    <n v="15"/>
    <n v="15"/>
  </r>
  <r>
    <s v="None"/>
    <x v="38"/>
    <x v="377"/>
    <s v="TRC"/>
    <n v="15"/>
    <n v="15"/>
    <n v="15"/>
  </r>
  <r>
    <s v="None"/>
    <x v="38"/>
    <x v="276"/>
    <s v="TRC"/>
    <n v="10"/>
    <n v="10"/>
    <n v="10"/>
  </r>
  <r>
    <s v="None"/>
    <x v="38"/>
    <x v="277"/>
    <s v="TRC"/>
    <n v="10"/>
    <n v="10"/>
    <n v="10"/>
  </r>
  <r>
    <s v="None"/>
    <x v="38"/>
    <x v="278"/>
    <s v="TRC"/>
    <n v="15"/>
    <n v="15"/>
    <n v="15"/>
  </r>
  <r>
    <s v="None"/>
    <x v="38"/>
    <x v="279"/>
    <s v="TRC"/>
    <n v="15"/>
    <n v="15"/>
    <n v="15"/>
  </r>
  <r>
    <s v="None"/>
    <x v="38"/>
    <x v="280"/>
    <s v="TRC"/>
    <n v="18.3"/>
    <n v="18.3"/>
    <n v="18.3"/>
  </r>
  <r>
    <s v="None"/>
    <x v="38"/>
    <x v="281"/>
    <s v="TRC"/>
    <n v="18.3"/>
    <n v="18.3"/>
    <n v="18.3"/>
  </r>
  <r>
    <s v="None"/>
    <x v="38"/>
    <x v="282"/>
    <s v="TRC"/>
    <n v="18.3"/>
    <n v="18.3"/>
    <n v="18.3"/>
  </r>
  <r>
    <s v="None"/>
    <x v="38"/>
    <x v="283"/>
    <s v="TRC"/>
    <n v="18.3"/>
    <n v="18.3"/>
    <n v="18.3"/>
  </r>
  <r>
    <s v="None"/>
    <x v="38"/>
    <x v="378"/>
    <s v="TRC"/>
    <n v="18.3"/>
    <n v="18.3"/>
    <n v="18.3"/>
  </r>
  <r>
    <s v="None"/>
    <x v="38"/>
    <x v="379"/>
    <s v="TRC"/>
    <n v="18.3"/>
    <n v="18.3"/>
    <n v="18.3"/>
  </r>
  <r>
    <s v="None"/>
    <x v="38"/>
    <x v="285"/>
    <s v="TRC"/>
    <n v="11.3"/>
    <n v="11.3"/>
    <n v="11.3"/>
  </r>
  <r>
    <s v="None"/>
    <x v="38"/>
    <x v="380"/>
    <s v="TRC"/>
    <n v="11.3"/>
    <n v="11.3"/>
    <n v="11.3"/>
  </r>
  <r>
    <s v="None"/>
    <x v="38"/>
    <x v="284"/>
    <s v="TRC"/>
    <n v="11.3"/>
    <n v="11.3"/>
    <n v="11.3"/>
  </r>
  <r>
    <s v="None"/>
    <x v="38"/>
    <x v="381"/>
    <s v="TRC"/>
    <n v="11.3"/>
    <n v="11.3"/>
    <n v="11.3"/>
  </r>
  <r>
    <s v="None"/>
    <x v="38"/>
    <x v="287"/>
    <s v="TRC"/>
    <n v="30"/>
    <n v="30"/>
    <n v="30"/>
  </r>
  <r>
    <s v="None"/>
    <x v="38"/>
    <x v="288"/>
    <s v="TRC"/>
    <n v="30"/>
    <n v="30"/>
    <n v="30"/>
  </r>
  <r>
    <s v="None"/>
    <x v="38"/>
    <x v="289"/>
    <s v="TRC"/>
    <n v="36"/>
    <n v="36"/>
    <n v="36"/>
  </r>
  <r>
    <s v="None"/>
    <x v="38"/>
    <x v="286"/>
    <s v="TRC"/>
    <n v="30"/>
    <n v="30"/>
    <n v="30"/>
  </r>
  <r>
    <s v="None"/>
    <x v="38"/>
    <x v="290"/>
    <s v="TRC"/>
    <n v="25"/>
    <n v="25"/>
    <n v="25"/>
  </r>
  <r>
    <s v="None"/>
    <x v="38"/>
    <x v="291"/>
    <s v="TRC"/>
    <n v="25"/>
    <n v="25"/>
    <n v="25"/>
  </r>
  <r>
    <s v="None"/>
    <x v="38"/>
    <x v="292"/>
    <s v="TRC"/>
    <n v="18"/>
    <n v="18"/>
    <n v="18"/>
  </r>
  <r>
    <s v="None"/>
    <x v="38"/>
    <x v="293"/>
    <s v="TRC"/>
    <n v="18"/>
    <n v="18"/>
    <n v="18"/>
  </r>
  <r>
    <s v="None"/>
    <x v="38"/>
    <x v="382"/>
    <s v="TRC"/>
    <n v="12"/>
    <n v="12"/>
    <n v="12"/>
  </r>
  <r>
    <s v="None"/>
    <x v="38"/>
    <x v="294"/>
    <s v="TRC"/>
    <n v="12"/>
    <n v="12"/>
    <n v="12"/>
  </r>
  <r>
    <s v="None"/>
    <x v="39"/>
    <x v="0"/>
    <s v="TRC"/>
    <n v="0.86"/>
    <n v="0.86"/>
    <n v="0.86"/>
  </r>
  <r>
    <s v="None"/>
    <x v="39"/>
    <x v="383"/>
    <s v="TRC"/>
    <n v="0.88"/>
    <n v="0.88"/>
    <n v="0.88"/>
  </r>
  <r>
    <s v="None"/>
    <x v="39"/>
    <x v="1"/>
    <s v="TRC"/>
    <n v="0.87"/>
    <n v="0.87"/>
    <n v="0.87"/>
  </r>
  <r>
    <s v="None"/>
    <x v="39"/>
    <x v="2"/>
    <s v="TRC"/>
    <n v="0.87"/>
    <n v="0.87"/>
    <n v="0.87"/>
  </r>
  <r>
    <s v="None"/>
    <x v="39"/>
    <x v="3"/>
    <s v="TRC"/>
    <n v="0.87"/>
    <n v="0.87"/>
    <n v="0.87"/>
  </r>
  <r>
    <s v="None"/>
    <x v="39"/>
    <x v="4"/>
    <s v="TRC"/>
    <n v="0.87"/>
    <n v="0.87"/>
    <n v="0.87"/>
  </r>
  <r>
    <s v="None"/>
    <x v="39"/>
    <x v="5"/>
    <s v="TRC"/>
    <n v="0.87"/>
    <n v="0.87"/>
    <n v="0.87"/>
  </r>
  <r>
    <s v="None"/>
    <x v="39"/>
    <x v="6"/>
    <s v="TRC"/>
    <n v="0.87"/>
    <n v="0.87"/>
    <n v="0.87"/>
  </r>
  <r>
    <s v="None"/>
    <x v="39"/>
    <x v="7"/>
    <s v="TRC"/>
    <n v="0.87"/>
    <n v="0.87"/>
    <n v="0.87"/>
  </r>
  <r>
    <s v="None"/>
    <x v="39"/>
    <x v="8"/>
    <s v="TRC"/>
    <n v="0.87"/>
    <n v="0.87"/>
    <n v="0.87"/>
  </r>
  <r>
    <s v="None"/>
    <x v="39"/>
    <x v="9"/>
    <s v="TRC"/>
    <n v="0.87"/>
    <n v="0.87"/>
    <n v="0.87"/>
  </r>
  <r>
    <s v="None"/>
    <x v="39"/>
    <x v="10"/>
    <s v="TRC"/>
    <n v="0.87"/>
    <n v="0.87"/>
    <n v="0.87"/>
  </r>
  <r>
    <s v="None"/>
    <x v="39"/>
    <x v="11"/>
    <s v="TRC"/>
    <n v="0.87"/>
    <n v="0.87"/>
    <n v="0.87"/>
  </r>
  <r>
    <s v="None"/>
    <x v="39"/>
    <x v="12"/>
    <s v="TRC"/>
    <n v="0.87"/>
    <n v="0.87"/>
    <n v="0.87"/>
  </r>
  <r>
    <s v="None"/>
    <x v="39"/>
    <x v="13"/>
    <s v="TRC"/>
    <n v="0.87"/>
    <n v="0.87"/>
    <n v="0.87"/>
  </r>
  <r>
    <s v="None"/>
    <x v="39"/>
    <x v="14"/>
    <s v="TRC"/>
    <n v="0.87"/>
    <n v="0.87"/>
    <n v="0.87"/>
  </r>
  <r>
    <s v="None"/>
    <x v="39"/>
    <x v="15"/>
    <s v="TRC"/>
    <n v="0.87"/>
    <n v="0.87"/>
    <n v="0.87"/>
  </r>
  <r>
    <s v="None"/>
    <x v="39"/>
    <x v="16"/>
    <s v="TRC"/>
    <n v="0.87"/>
    <n v="0.87"/>
    <n v="0.87"/>
  </r>
  <r>
    <s v="None"/>
    <x v="39"/>
    <x v="17"/>
    <s v="TRC"/>
    <n v="0.87"/>
    <n v="0.87"/>
    <n v="0.87"/>
  </r>
  <r>
    <s v="None"/>
    <x v="39"/>
    <x v="18"/>
    <s v="TRC"/>
    <n v="0.87"/>
    <n v="0.87"/>
    <n v="0.87"/>
  </r>
  <r>
    <s v="None"/>
    <x v="39"/>
    <x v="19"/>
    <s v="TRC"/>
    <n v="0.87"/>
    <n v="0.87"/>
    <n v="0.87"/>
  </r>
  <r>
    <s v="None"/>
    <x v="39"/>
    <x v="20"/>
    <s v="TRC"/>
    <n v="0.87"/>
    <n v="0.87"/>
    <n v="0.87"/>
  </r>
  <r>
    <s v="None"/>
    <x v="39"/>
    <x v="21"/>
    <s v="TRC"/>
    <n v="0.87"/>
    <n v="0.87"/>
    <n v="0.87"/>
  </r>
  <r>
    <s v="None"/>
    <x v="39"/>
    <x v="22"/>
    <s v="TRC"/>
    <n v="0.87"/>
    <n v="0.87"/>
    <n v="0.87"/>
  </r>
  <r>
    <s v="None"/>
    <x v="39"/>
    <x v="23"/>
    <s v="TRC"/>
    <n v="0.87"/>
    <n v="0.87"/>
    <n v="0.87"/>
  </r>
  <r>
    <s v="None"/>
    <x v="39"/>
    <x v="24"/>
    <s v="TRC"/>
    <n v="0.87"/>
    <n v="0.87"/>
    <n v="0.87"/>
  </r>
  <r>
    <s v="None"/>
    <x v="39"/>
    <x v="25"/>
    <s v="TRC"/>
    <n v="0.87"/>
    <n v="0.87"/>
    <n v="0.87"/>
  </r>
  <r>
    <s v="None"/>
    <x v="39"/>
    <x v="26"/>
    <s v="TRC"/>
    <n v="0.87"/>
    <n v="0.87"/>
    <n v="0.87"/>
  </r>
  <r>
    <s v="None"/>
    <x v="39"/>
    <x v="27"/>
    <s v="TRC"/>
    <n v="0.9"/>
    <n v="0.9"/>
    <n v="0.9"/>
  </r>
  <r>
    <s v="None"/>
    <x v="39"/>
    <x v="384"/>
    <s v="TRC"/>
    <n v="0.9"/>
    <n v="0.9"/>
    <n v="0.9"/>
  </r>
  <r>
    <s v="None"/>
    <x v="39"/>
    <x v="29"/>
    <s v="TRC"/>
    <n v="0.32"/>
    <n v="0.32"/>
    <n v="0.32"/>
  </r>
  <r>
    <s v="None"/>
    <x v="39"/>
    <x v="385"/>
    <s v="TRC"/>
    <n v="0.86"/>
    <n v="0.86"/>
    <n v="0.86"/>
  </r>
  <r>
    <s v="None"/>
    <x v="39"/>
    <x v="386"/>
    <s v="TRC"/>
    <n v="0.88"/>
    <n v="0.88"/>
    <n v="0.88"/>
  </r>
  <r>
    <s v="None"/>
    <x v="39"/>
    <x v="28"/>
    <s v="TRC"/>
    <n v="0.86"/>
    <n v="0.86"/>
    <n v="0.86"/>
  </r>
  <r>
    <s v="None"/>
    <x v="39"/>
    <x v="30"/>
    <s v="TRC"/>
    <n v="0.56000000000000005"/>
    <n v="0.56000000000000005"/>
    <n v="0.56000000000000005"/>
  </r>
  <r>
    <s v="None"/>
    <x v="39"/>
    <x v="31"/>
    <s v="TRC"/>
    <n v="0.86"/>
    <n v="0.86"/>
    <n v="0.86"/>
  </r>
  <r>
    <s v="None"/>
    <x v="39"/>
    <x v="387"/>
    <s v="TRC"/>
    <n v="0.88"/>
    <n v="0.88"/>
    <n v="0.88"/>
  </r>
  <r>
    <s v="None"/>
    <x v="39"/>
    <x v="32"/>
    <s v="TRC"/>
    <n v="0.86"/>
    <n v="0.86"/>
    <n v="0.86"/>
  </r>
  <r>
    <s v="None"/>
    <x v="39"/>
    <x v="388"/>
    <s v="TRC"/>
    <n v="0.88"/>
    <n v="0.88"/>
    <n v="0.88"/>
  </r>
  <r>
    <s v="None"/>
    <x v="39"/>
    <x v="33"/>
    <s v="TRC"/>
    <n v="0.86"/>
    <n v="0.86"/>
    <n v="0.86"/>
  </r>
  <r>
    <s v="None"/>
    <x v="39"/>
    <x v="389"/>
    <s v="TRC"/>
    <n v="0.88"/>
    <n v="0.88"/>
    <n v="0.88"/>
  </r>
  <r>
    <s v="None"/>
    <x v="39"/>
    <x v="34"/>
    <s v="TRC"/>
    <n v="0.86"/>
    <n v="0.86"/>
    <n v="0.86"/>
  </r>
  <r>
    <s v="None"/>
    <x v="39"/>
    <x v="390"/>
    <s v="TRC"/>
    <n v="0.88"/>
    <n v="0.88"/>
    <n v="0.88"/>
  </r>
  <r>
    <s v="None"/>
    <x v="39"/>
    <x v="36"/>
    <s v="TRC"/>
    <n v="0.75"/>
    <n v="0.75"/>
    <n v="0.75"/>
  </r>
  <r>
    <s v="None"/>
    <x v="39"/>
    <x v="37"/>
    <s v="TRC"/>
    <n v="1"/>
    <n v="1"/>
    <n v="1"/>
  </r>
  <r>
    <s v="None"/>
    <x v="39"/>
    <x v="38"/>
    <s v="TRC"/>
    <n v="0.75"/>
    <n v="0.75"/>
    <n v="0.75"/>
  </r>
  <r>
    <s v="None"/>
    <x v="39"/>
    <x v="39"/>
    <s v="TRC"/>
    <n v="1"/>
    <n v="1"/>
    <n v="1"/>
  </r>
  <r>
    <s v="None"/>
    <x v="39"/>
    <x v="35"/>
    <s v="TRC"/>
    <n v="1"/>
    <n v="1"/>
    <n v="1"/>
  </r>
  <r>
    <s v="None"/>
    <x v="39"/>
    <x v="40"/>
    <s v="TRC"/>
    <n v="0.86"/>
    <n v="0.86"/>
    <n v="0.86"/>
  </r>
  <r>
    <s v="None"/>
    <x v="39"/>
    <x v="41"/>
    <s v="TRC"/>
    <n v="0.88"/>
    <n v="0.88"/>
    <n v="0.88"/>
  </r>
  <r>
    <s v="None"/>
    <x v="39"/>
    <x v="42"/>
    <s v="TRC"/>
    <n v="0.86"/>
    <n v="0.86"/>
    <n v="0.86"/>
  </r>
  <r>
    <s v="None"/>
    <x v="39"/>
    <x v="391"/>
    <s v="TRC"/>
    <n v="0.88"/>
    <n v="0.88"/>
    <n v="0.88"/>
  </r>
  <r>
    <s v="None"/>
    <x v="39"/>
    <x v="392"/>
    <s v="TRC"/>
    <n v="0.86"/>
    <n v="0.86"/>
    <n v="0.86"/>
  </r>
  <r>
    <s v="None"/>
    <x v="39"/>
    <x v="393"/>
    <s v="TRC"/>
    <n v="0.88"/>
    <n v="0.88"/>
    <n v="0.88"/>
  </r>
  <r>
    <s v="None"/>
    <x v="39"/>
    <x v="43"/>
    <s v="TRC"/>
    <n v="1"/>
    <n v="1"/>
    <n v="1"/>
  </r>
  <r>
    <s v="None"/>
    <x v="39"/>
    <x v="44"/>
    <s v="TRC"/>
    <n v="0.94"/>
    <n v="0.94"/>
    <n v="0.94"/>
  </r>
  <r>
    <s v="None"/>
    <x v="39"/>
    <x v="394"/>
    <s v="TRC"/>
    <n v="0.86"/>
    <n v="0.86"/>
    <n v="0.86"/>
  </r>
  <r>
    <s v="None"/>
    <x v="39"/>
    <x v="395"/>
    <s v="TRC"/>
    <n v="0.88"/>
    <n v="0.88"/>
    <n v="0.88"/>
  </r>
  <r>
    <s v="None"/>
    <x v="39"/>
    <x v="45"/>
    <s v="TRC"/>
    <n v="0.86"/>
    <n v="0.86"/>
    <n v="0.86"/>
  </r>
  <r>
    <s v="None"/>
    <x v="39"/>
    <x v="396"/>
    <s v="TRC"/>
    <n v="0.88"/>
    <n v="0.88"/>
    <n v="0.88"/>
  </r>
  <r>
    <s v="None"/>
    <x v="39"/>
    <x v="46"/>
    <s v="TRC"/>
    <n v="0.86"/>
    <n v="0.86"/>
    <n v="0.86"/>
  </r>
  <r>
    <s v="None"/>
    <x v="39"/>
    <x v="397"/>
    <s v="TRC"/>
    <n v="0.88"/>
    <n v="0.88"/>
    <n v="0.88"/>
  </r>
  <r>
    <s v="None"/>
    <x v="39"/>
    <x v="47"/>
    <s v="TRC"/>
    <n v="0.86"/>
    <n v="0.86"/>
    <n v="0.86"/>
  </r>
  <r>
    <s v="None"/>
    <x v="39"/>
    <x v="398"/>
    <s v="TRC"/>
    <n v="0.88"/>
    <n v="0.88"/>
    <n v="0.88"/>
  </r>
  <r>
    <s v="None"/>
    <x v="39"/>
    <x v="48"/>
    <s v="TRC"/>
    <n v="0.86"/>
    <n v="0.86"/>
    <n v="0.86"/>
  </r>
  <r>
    <s v="None"/>
    <x v="39"/>
    <x v="399"/>
    <s v="TRC"/>
    <n v="0.88"/>
    <n v="0.88"/>
    <n v="0.88"/>
  </r>
  <r>
    <s v="None"/>
    <x v="39"/>
    <x v="50"/>
    <s v="TRC"/>
    <n v="1"/>
    <n v="1"/>
    <n v="1"/>
  </r>
  <r>
    <s v="None"/>
    <x v="39"/>
    <x v="51"/>
    <s v="TRC"/>
    <n v="1"/>
    <n v="1"/>
    <n v="1"/>
  </r>
  <r>
    <s v="None"/>
    <x v="39"/>
    <x v="52"/>
    <s v="TRC"/>
    <n v="1"/>
    <n v="1"/>
    <n v="1"/>
  </r>
  <r>
    <s v="None"/>
    <x v="39"/>
    <x v="53"/>
    <s v="TRC"/>
    <n v="1"/>
    <n v="1"/>
    <n v="1"/>
  </r>
  <r>
    <s v="None"/>
    <x v="39"/>
    <x v="400"/>
    <s v="TRC"/>
    <n v="0.86"/>
    <n v="0.86"/>
    <n v="0.86"/>
  </r>
  <r>
    <s v="None"/>
    <x v="39"/>
    <x v="401"/>
    <s v="TRC"/>
    <n v="0.88"/>
    <n v="0.88"/>
    <n v="0.88"/>
  </r>
  <r>
    <s v="None"/>
    <x v="39"/>
    <x v="54"/>
    <s v="TRC"/>
    <n v="0.75"/>
    <n v="0.75"/>
    <n v="0.75"/>
  </r>
  <r>
    <s v="None"/>
    <x v="39"/>
    <x v="55"/>
    <s v="TRC"/>
    <n v="0.86"/>
    <n v="0.86"/>
    <n v="0.86"/>
  </r>
  <r>
    <s v="None"/>
    <x v="39"/>
    <x v="402"/>
    <s v="TRC"/>
    <n v="0.88"/>
    <n v="0.88"/>
    <n v="0.88"/>
  </r>
  <r>
    <s v="None"/>
    <x v="39"/>
    <x v="56"/>
    <s v="TRC"/>
    <n v="0.86"/>
    <n v="0.86"/>
    <n v="0.86"/>
  </r>
  <r>
    <s v="None"/>
    <x v="39"/>
    <x v="403"/>
    <s v="TRC"/>
    <n v="0.88"/>
    <n v="0.88"/>
    <n v="0.88"/>
  </r>
  <r>
    <s v="None"/>
    <x v="39"/>
    <x v="57"/>
    <s v="TRC"/>
    <n v="0.88"/>
    <n v="0.88"/>
    <n v="0.88"/>
  </r>
  <r>
    <s v="None"/>
    <x v="39"/>
    <x v="58"/>
    <s v="TRC"/>
    <n v="0.88"/>
    <n v="0.88"/>
    <n v="0.88"/>
  </r>
  <r>
    <s v="None"/>
    <x v="39"/>
    <x v="59"/>
    <s v="TRC"/>
    <n v="0.88"/>
    <n v="0.88"/>
    <n v="0.88"/>
  </r>
  <r>
    <s v="None"/>
    <x v="39"/>
    <x v="60"/>
    <s v="TRC"/>
    <n v="1"/>
    <n v="1"/>
    <n v="1"/>
  </r>
  <r>
    <s v="None"/>
    <x v="39"/>
    <x v="61"/>
    <s v="TRC"/>
    <n v="0.76"/>
    <n v="0.76"/>
    <n v="0.76"/>
  </r>
  <r>
    <s v="None"/>
    <x v="39"/>
    <x v="62"/>
    <s v="TRC"/>
    <n v="0.76"/>
    <n v="0.76"/>
    <n v="0.76"/>
  </r>
  <r>
    <s v="None"/>
    <x v="39"/>
    <x v="63"/>
    <s v="TRC"/>
    <n v="0.86"/>
    <n v="0.86"/>
    <n v="0.86"/>
  </r>
  <r>
    <s v="None"/>
    <x v="39"/>
    <x v="404"/>
    <s v="TRC"/>
    <n v="0.88"/>
    <n v="0.88"/>
    <n v="0.88"/>
  </r>
  <r>
    <s v="None"/>
    <x v="39"/>
    <x v="64"/>
    <s v="TRC"/>
    <n v="0.86"/>
    <n v="0.86"/>
    <n v="0.86"/>
  </r>
  <r>
    <s v="None"/>
    <x v="39"/>
    <x v="65"/>
    <s v="TRC"/>
    <n v="0.86"/>
    <n v="0.86"/>
    <n v="0.86"/>
  </r>
  <r>
    <s v="None"/>
    <x v="39"/>
    <x v="405"/>
    <s v="TRC"/>
    <n v="0.88"/>
    <n v="0.88"/>
    <n v="0.88"/>
  </r>
  <r>
    <s v="None"/>
    <x v="39"/>
    <x v="406"/>
    <s v="TRC"/>
    <n v="0.88"/>
    <n v="0.88"/>
    <n v="0.88"/>
  </r>
  <r>
    <s v="None"/>
    <x v="39"/>
    <x v="407"/>
    <s v="TRC"/>
    <n v="0.76"/>
    <n v="0.76"/>
    <n v="0.76"/>
  </r>
  <r>
    <s v="None"/>
    <x v="39"/>
    <x v="66"/>
    <s v="TRC"/>
    <n v="1"/>
    <n v="1"/>
    <n v="1"/>
  </r>
  <r>
    <s v="None"/>
    <x v="39"/>
    <x v="67"/>
    <s v="TRC"/>
    <n v="1"/>
    <n v="1"/>
    <n v="1"/>
  </r>
  <r>
    <s v="None"/>
    <x v="39"/>
    <x v="68"/>
    <s v="TRC"/>
    <n v="1"/>
    <n v="1"/>
    <n v="1"/>
  </r>
  <r>
    <s v="None"/>
    <x v="39"/>
    <x v="69"/>
    <s v="TRC"/>
    <n v="0.86"/>
    <n v="0.86"/>
    <n v="0.86"/>
  </r>
  <r>
    <s v="None"/>
    <x v="39"/>
    <x v="408"/>
    <s v="TRC"/>
    <n v="0.88"/>
    <n v="0.88"/>
    <n v="0.88"/>
  </r>
  <r>
    <s v="None"/>
    <x v="39"/>
    <x v="70"/>
    <s v="TRC"/>
    <n v="0.86"/>
    <n v="0.86"/>
    <n v="0.86"/>
  </r>
  <r>
    <s v="None"/>
    <x v="39"/>
    <x v="409"/>
    <s v="TRC"/>
    <n v="0.88"/>
    <n v="0.88"/>
    <n v="0.88"/>
  </r>
  <r>
    <s v="None"/>
    <x v="39"/>
    <x v="71"/>
    <s v="TRC"/>
    <n v="0.86"/>
    <n v="0.86"/>
    <n v="0.86"/>
  </r>
  <r>
    <s v="None"/>
    <x v="39"/>
    <x v="410"/>
    <s v="TRC"/>
    <n v="0.88"/>
    <n v="0.88"/>
    <n v="0.88"/>
  </r>
  <r>
    <s v="None"/>
    <x v="39"/>
    <x v="72"/>
    <s v="TRC"/>
    <n v="0.86"/>
    <n v="0.86"/>
    <n v="0.86"/>
  </r>
  <r>
    <s v="None"/>
    <x v="39"/>
    <x v="411"/>
    <s v="TRC"/>
    <n v="0.88"/>
    <n v="0.88"/>
    <n v="0.88"/>
  </r>
  <r>
    <s v="None"/>
    <x v="39"/>
    <x v="73"/>
    <s v="TRC"/>
    <n v="0.86"/>
    <n v="0.86"/>
    <n v="0.86"/>
  </r>
  <r>
    <s v="None"/>
    <x v="39"/>
    <x v="412"/>
    <s v="TRC"/>
    <n v="0.88"/>
    <n v="0.88"/>
    <n v="0.88"/>
  </r>
  <r>
    <s v="None"/>
    <x v="39"/>
    <x v="413"/>
    <s v="TRC"/>
    <n v="0.86"/>
    <n v="0.86"/>
    <n v="0.86"/>
  </r>
  <r>
    <s v="None"/>
    <x v="39"/>
    <x v="414"/>
    <s v="TRC"/>
    <n v="0.88"/>
    <n v="0.88"/>
    <n v="0.88"/>
  </r>
  <r>
    <s v="None"/>
    <x v="39"/>
    <x v="74"/>
    <s v="TRC"/>
    <n v="0.86"/>
    <n v="0.86"/>
    <n v="0.86"/>
  </r>
  <r>
    <s v="None"/>
    <x v="39"/>
    <x v="415"/>
    <s v="TRC"/>
    <n v="0.88"/>
    <n v="0.88"/>
    <n v="0.88"/>
  </r>
  <r>
    <s v="None"/>
    <x v="39"/>
    <x v="75"/>
    <s v="TRC"/>
    <n v="0.86"/>
    <n v="0.86"/>
    <n v="0.86"/>
  </r>
  <r>
    <s v="None"/>
    <x v="39"/>
    <x v="416"/>
    <s v="TRC"/>
    <n v="0.88"/>
    <n v="0.88"/>
    <n v="0.88"/>
  </r>
  <r>
    <s v="None"/>
    <x v="39"/>
    <x v="76"/>
    <s v="TRC"/>
    <n v="0.86"/>
    <n v="0.86"/>
    <n v="0.86"/>
  </r>
  <r>
    <s v="None"/>
    <x v="39"/>
    <x v="417"/>
    <s v="TRC"/>
    <n v="0.88"/>
    <n v="0.88"/>
    <n v="0.88"/>
  </r>
  <r>
    <s v="None"/>
    <x v="39"/>
    <x v="77"/>
    <s v="TRC"/>
    <n v="0.86"/>
    <n v="0.86"/>
    <n v="0.86"/>
  </r>
  <r>
    <s v="None"/>
    <x v="39"/>
    <x v="418"/>
    <s v="TRC"/>
    <n v="0.88"/>
    <n v="0.88"/>
    <n v="0.88"/>
  </r>
  <r>
    <s v="None"/>
    <x v="39"/>
    <x v="78"/>
    <s v="TRC"/>
    <n v="1"/>
    <n v="1"/>
    <n v="1"/>
  </r>
  <r>
    <s v="None"/>
    <x v="39"/>
    <x v="79"/>
    <s v="TRC"/>
    <n v="0.47499999999999998"/>
    <n v="0.47499999999999998"/>
    <n v="0.47499999999999998"/>
  </r>
  <r>
    <s v="None"/>
    <x v="39"/>
    <x v="80"/>
    <s v="TRC"/>
    <n v="0.86"/>
    <n v="0.86"/>
    <n v="0.86"/>
  </r>
  <r>
    <s v="None"/>
    <x v="39"/>
    <x v="419"/>
    <s v="TRC"/>
    <n v="0.88"/>
    <n v="0.88"/>
    <n v="0.88"/>
  </r>
  <r>
    <s v="None"/>
    <x v="39"/>
    <x v="81"/>
    <s v="TRC"/>
    <n v="0.86"/>
    <n v="0.86"/>
    <n v="0.86"/>
  </r>
  <r>
    <s v="None"/>
    <x v="39"/>
    <x v="295"/>
    <s v="TRC"/>
    <n v="0.88"/>
    <n v="0.88"/>
    <n v="0.88"/>
  </r>
  <r>
    <s v="None"/>
    <x v="39"/>
    <x v="82"/>
    <s v="TRC"/>
    <n v="0.86"/>
    <n v="0.86"/>
    <n v="0.86"/>
  </r>
  <r>
    <s v="None"/>
    <x v="39"/>
    <x v="296"/>
    <s v="TRC"/>
    <n v="0.88"/>
    <n v="0.88"/>
    <n v="0.88"/>
  </r>
  <r>
    <s v="None"/>
    <x v="39"/>
    <x v="297"/>
    <s v="TRC"/>
    <n v="0.86"/>
    <n v="0.86"/>
    <n v="0.86"/>
  </r>
  <r>
    <s v="None"/>
    <x v="39"/>
    <x v="298"/>
    <s v="TRC"/>
    <n v="0.88"/>
    <n v="0.88"/>
    <n v="0.88"/>
  </r>
  <r>
    <s v="None"/>
    <x v="39"/>
    <x v="83"/>
    <s v="TRC"/>
    <n v="0.86"/>
    <n v="0.86"/>
    <n v="0.86"/>
  </r>
  <r>
    <s v="None"/>
    <x v="39"/>
    <x v="299"/>
    <s v="TRC"/>
    <n v="0.88"/>
    <n v="0.88"/>
    <n v="0.88"/>
  </r>
  <r>
    <s v="None"/>
    <x v="39"/>
    <x v="84"/>
    <s v="TRC"/>
    <n v="1.04"/>
    <n v="1.04"/>
    <n v="1.04"/>
  </r>
  <r>
    <s v="None"/>
    <x v="39"/>
    <x v="85"/>
    <s v="TRC"/>
    <n v="1.04"/>
    <n v="1.04"/>
    <n v="1.04"/>
  </r>
  <r>
    <s v="None"/>
    <x v="39"/>
    <x v="86"/>
    <s v="TRC"/>
    <n v="0.86"/>
    <n v="0.86"/>
    <n v="0.86"/>
  </r>
  <r>
    <s v="None"/>
    <x v="39"/>
    <x v="87"/>
    <s v="TRC"/>
    <n v="0.88"/>
    <n v="0.88"/>
    <n v="0.88"/>
  </r>
  <r>
    <s v="None"/>
    <x v="39"/>
    <x v="88"/>
    <s v="TRC"/>
    <n v="0.86"/>
    <n v="0.86"/>
    <n v="0.86"/>
  </r>
  <r>
    <s v="None"/>
    <x v="39"/>
    <x v="89"/>
    <s v="TRC"/>
    <n v="0.88"/>
    <n v="0.88"/>
    <n v="0.88"/>
  </r>
  <r>
    <s v="None"/>
    <x v="39"/>
    <x v="90"/>
    <s v="TRC"/>
    <n v="0.86"/>
    <n v="0.86"/>
    <n v="0.86"/>
  </r>
  <r>
    <s v="None"/>
    <x v="39"/>
    <x v="91"/>
    <s v="TRC"/>
    <n v="0.88"/>
    <n v="0.88"/>
    <n v="0.88"/>
  </r>
  <r>
    <s v="None"/>
    <x v="39"/>
    <x v="92"/>
    <s v="TRC"/>
    <n v="1"/>
    <n v="1"/>
    <n v="1"/>
  </r>
  <r>
    <s v="None"/>
    <x v="39"/>
    <x v="93"/>
    <s v="TRC"/>
    <n v="1"/>
    <n v="1"/>
    <n v="1"/>
  </r>
  <r>
    <s v="None"/>
    <x v="39"/>
    <x v="94"/>
    <s v="TRC"/>
    <n v="0.75"/>
    <n v="0.75"/>
    <n v="0.75"/>
  </r>
  <r>
    <s v="None"/>
    <x v="39"/>
    <x v="95"/>
    <s v="TRC"/>
    <n v="0.55000000000000004"/>
    <n v="0.55000000000000004"/>
    <n v="0.55000000000000004"/>
  </r>
  <r>
    <s v="None"/>
    <x v="39"/>
    <x v="96"/>
    <s v="TRC"/>
    <n v="0.75"/>
    <n v="0.75"/>
    <n v="0.75"/>
  </r>
  <r>
    <s v="None"/>
    <x v="39"/>
    <x v="300"/>
    <s v="TRC"/>
    <n v="0.86"/>
    <n v="0.86"/>
    <n v="0.86"/>
  </r>
  <r>
    <s v="None"/>
    <x v="39"/>
    <x v="97"/>
    <s v="TRC"/>
    <n v="0.88"/>
    <n v="0.88"/>
    <n v="0.88"/>
  </r>
  <r>
    <s v="None"/>
    <x v="39"/>
    <x v="301"/>
    <s v="TRC"/>
    <n v="0.86"/>
    <n v="0.86"/>
    <n v="0.86"/>
  </r>
  <r>
    <s v="None"/>
    <x v="39"/>
    <x v="302"/>
    <s v="TRC"/>
    <n v="0.88"/>
    <n v="0.88"/>
    <n v="0.88"/>
  </r>
  <r>
    <s v="None"/>
    <x v="39"/>
    <x v="303"/>
    <s v="TRC"/>
    <n v="0.86"/>
    <n v="0.86"/>
    <n v="0.86"/>
  </r>
  <r>
    <s v="None"/>
    <x v="39"/>
    <x v="304"/>
    <s v="TRC"/>
    <n v="0.88"/>
    <n v="0.88"/>
    <n v="0.88"/>
  </r>
  <r>
    <s v="None"/>
    <x v="39"/>
    <x v="305"/>
    <s v="TRC"/>
    <n v="0.86"/>
    <n v="0.86"/>
    <n v="0.86"/>
  </r>
  <r>
    <s v="None"/>
    <x v="39"/>
    <x v="306"/>
    <s v="TRC"/>
    <n v="0.88"/>
    <n v="0.88"/>
    <n v="0.88"/>
  </r>
  <r>
    <s v="None"/>
    <x v="39"/>
    <x v="100"/>
    <s v="TRC"/>
    <n v="0.86"/>
    <n v="0.86"/>
    <n v="0.86"/>
  </r>
  <r>
    <s v="None"/>
    <x v="39"/>
    <x v="101"/>
    <s v="TRC"/>
    <n v="0.88"/>
    <n v="0.88"/>
    <n v="0.88"/>
  </r>
  <r>
    <s v="None"/>
    <x v="39"/>
    <x v="102"/>
    <s v="TRC"/>
    <n v="0.86"/>
    <n v="0.86"/>
    <n v="0.86"/>
  </r>
  <r>
    <s v="None"/>
    <x v="39"/>
    <x v="103"/>
    <s v="TRC"/>
    <n v="0.88"/>
    <n v="0.88"/>
    <n v="0.88"/>
  </r>
  <r>
    <s v="None"/>
    <x v="39"/>
    <x v="104"/>
    <s v="TRC"/>
    <n v="0.56000000000000005"/>
    <n v="0.56000000000000005"/>
    <n v="0.56000000000000005"/>
  </r>
  <r>
    <s v="None"/>
    <x v="39"/>
    <x v="105"/>
    <s v="TRC"/>
    <n v="0.86"/>
    <n v="0.86"/>
    <n v="0.86"/>
  </r>
  <r>
    <s v="None"/>
    <x v="39"/>
    <x v="307"/>
    <s v="TRC"/>
    <n v="0.88"/>
    <n v="0.88"/>
    <n v="0.88"/>
  </r>
  <r>
    <s v="None"/>
    <x v="39"/>
    <x v="106"/>
    <s v="TRC"/>
    <n v="0.9"/>
    <n v="0.9"/>
    <n v="0.9"/>
  </r>
  <r>
    <s v="None"/>
    <x v="39"/>
    <x v="107"/>
    <s v="TRC"/>
    <n v="0.86"/>
    <n v="0.86"/>
    <n v="0.86"/>
  </r>
  <r>
    <s v="None"/>
    <x v="39"/>
    <x v="108"/>
    <s v="TRC"/>
    <n v="1"/>
    <n v="1"/>
    <n v="1"/>
  </r>
  <r>
    <s v="None"/>
    <x v="39"/>
    <x v="109"/>
    <s v="TRC"/>
    <n v="1"/>
    <n v="1"/>
    <n v="1"/>
  </r>
  <r>
    <s v="None"/>
    <x v="39"/>
    <x v="110"/>
    <s v="TRC"/>
    <n v="0.76"/>
    <n v="0.76"/>
    <n v="0.76"/>
  </r>
  <r>
    <s v="None"/>
    <x v="39"/>
    <x v="111"/>
    <s v="TRC"/>
    <n v="0.88"/>
    <n v="0.88"/>
    <n v="0.88"/>
  </r>
  <r>
    <s v="None"/>
    <x v="39"/>
    <x v="112"/>
    <s v="TRC"/>
    <n v="0.86"/>
    <n v="0.86"/>
    <n v="0.86"/>
  </r>
  <r>
    <s v="None"/>
    <x v="39"/>
    <x v="113"/>
    <s v="TRC"/>
    <n v="0.88"/>
    <n v="0.88"/>
    <n v="0.88"/>
  </r>
  <r>
    <s v="None"/>
    <x v="39"/>
    <x v="114"/>
    <s v="TRC"/>
    <n v="1"/>
    <n v="1"/>
    <n v="1"/>
  </r>
  <r>
    <s v="None"/>
    <x v="39"/>
    <x v="115"/>
    <s v="TRC"/>
    <n v="0.86"/>
    <n v="0.86"/>
    <n v="0.86"/>
  </r>
  <r>
    <s v="None"/>
    <x v="39"/>
    <x v="116"/>
    <s v="TRC"/>
    <n v="0.88"/>
    <n v="0.88"/>
    <n v="0.88"/>
  </r>
  <r>
    <s v="None"/>
    <x v="39"/>
    <x v="308"/>
    <s v="TRC"/>
    <n v="0.86"/>
    <n v="0.86"/>
    <n v="0.86"/>
  </r>
  <r>
    <s v="None"/>
    <x v="39"/>
    <x v="117"/>
    <s v="TRC"/>
    <n v="0.88"/>
    <n v="0.88"/>
    <n v="0.88"/>
  </r>
  <r>
    <s v="None"/>
    <x v="39"/>
    <x v="309"/>
    <s v="TRC"/>
    <n v="0.86"/>
    <n v="0.86"/>
    <n v="0.86"/>
  </r>
  <r>
    <s v="None"/>
    <x v="39"/>
    <x v="310"/>
    <s v="TRC"/>
    <n v="0.88"/>
    <n v="0.88"/>
    <n v="0.88"/>
  </r>
  <r>
    <s v="None"/>
    <x v="39"/>
    <x v="118"/>
    <s v="TRC"/>
    <n v="0.86"/>
    <n v="0.86"/>
    <n v="0.86"/>
  </r>
  <r>
    <s v="None"/>
    <x v="39"/>
    <x v="311"/>
    <s v="TRC"/>
    <n v="0.88"/>
    <n v="0.88"/>
    <n v="0.88"/>
  </r>
  <r>
    <s v="None"/>
    <x v="39"/>
    <x v="119"/>
    <s v="TRC"/>
    <n v="0.86"/>
    <n v="0.86"/>
    <n v="0.86"/>
  </r>
  <r>
    <s v="None"/>
    <x v="39"/>
    <x v="312"/>
    <s v="TRC"/>
    <n v="0.88"/>
    <n v="0.88"/>
    <n v="0.88"/>
  </r>
  <r>
    <s v="None"/>
    <x v="39"/>
    <x v="120"/>
    <s v="TRC"/>
    <n v="0.86"/>
    <n v="0.86"/>
    <n v="0.86"/>
  </r>
  <r>
    <s v="None"/>
    <x v="39"/>
    <x v="313"/>
    <s v="TRC"/>
    <n v="0.88"/>
    <n v="0.88"/>
    <n v="0.88"/>
  </r>
  <r>
    <s v="None"/>
    <x v="39"/>
    <x v="121"/>
    <s v="TRC"/>
    <n v="0.86"/>
    <n v="0.86"/>
    <n v="0.86"/>
  </r>
  <r>
    <s v="None"/>
    <x v="39"/>
    <x v="122"/>
    <s v="TRC"/>
    <n v="0.88"/>
    <n v="0.88"/>
    <n v="0.88"/>
  </r>
  <r>
    <s v="None"/>
    <x v="39"/>
    <x v="123"/>
    <s v="TRC"/>
    <n v="1.04"/>
    <n v="1.04"/>
    <n v="1.04"/>
  </r>
  <r>
    <s v="None"/>
    <x v="39"/>
    <x v="124"/>
    <s v="TRC"/>
    <n v="1.04"/>
    <n v="1.04"/>
    <n v="1.04"/>
  </r>
  <r>
    <s v="None"/>
    <x v="39"/>
    <x v="125"/>
    <s v="TRC"/>
    <n v="1.04"/>
    <n v="1.04"/>
    <n v="1.04"/>
  </r>
  <r>
    <s v="None"/>
    <x v="39"/>
    <x v="126"/>
    <s v="TRC"/>
    <n v="1.04"/>
    <n v="1.04"/>
    <n v="1.04"/>
  </r>
  <r>
    <s v="None"/>
    <x v="39"/>
    <x v="127"/>
    <s v="TRC"/>
    <n v="0.86"/>
    <n v="0.86"/>
    <n v="0.86"/>
  </r>
  <r>
    <s v="None"/>
    <x v="39"/>
    <x v="314"/>
    <s v="TRC"/>
    <n v="0.88"/>
    <n v="0.88"/>
    <n v="0.88"/>
  </r>
  <r>
    <s v="None"/>
    <x v="39"/>
    <x v="128"/>
    <s v="TRC"/>
    <n v="0.85"/>
    <n v="0.85"/>
    <n v="0.85"/>
  </r>
  <r>
    <s v="None"/>
    <x v="39"/>
    <x v="129"/>
    <s v="TRC"/>
    <n v="0.86"/>
    <n v="0.86"/>
    <n v="0.86"/>
  </r>
  <r>
    <s v="None"/>
    <x v="39"/>
    <x v="315"/>
    <s v="TRC"/>
    <n v="0.88"/>
    <n v="0.88"/>
    <n v="0.88"/>
  </r>
  <r>
    <s v="None"/>
    <x v="39"/>
    <x v="130"/>
    <s v="TRC"/>
    <n v="1"/>
    <n v="1"/>
    <n v="1"/>
  </r>
  <r>
    <s v="None"/>
    <x v="39"/>
    <x v="316"/>
    <s v="TRC"/>
    <n v="0.86"/>
    <n v="0.86"/>
    <n v="0.86"/>
  </r>
  <r>
    <s v="None"/>
    <x v="39"/>
    <x v="317"/>
    <s v="TRC"/>
    <n v="0.88"/>
    <n v="0.88"/>
    <n v="0.88"/>
  </r>
  <r>
    <s v="None"/>
    <x v="39"/>
    <x v="131"/>
    <s v="TRC"/>
    <n v="0.86"/>
    <n v="0.86"/>
    <n v="0.86"/>
  </r>
  <r>
    <s v="None"/>
    <x v="39"/>
    <x v="132"/>
    <s v="TRC"/>
    <n v="1"/>
    <n v="1"/>
    <n v="1"/>
  </r>
  <r>
    <s v="None"/>
    <x v="39"/>
    <x v="133"/>
    <s v="TRC"/>
    <n v="1"/>
    <n v="1"/>
    <n v="1"/>
  </r>
  <r>
    <s v="None"/>
    <x v="39"/>
    <x v="134"/>
    <s v="TRC"/>
    <n v="0.84"/>
    <n v="0.84"/>
    <n v="0.84"/>
  </r>
  <r>
    <s v="None"/>
    <x v="39"/>
    <x v="135"/>
    <s v="TRC"/>
    <n v="0.84"/>
    <n v="0.84"/>
    <n v="0.84"/>
  </r>
  <r>
    <s v="None"/>
    <x v="39"/>
    <x v="136"/>
    <s v="TRC"/>
    <n v="1"/>
    <n v="1"/>
    <n v="1"/>
  </r>
  <r>
    <s v="None"/>
    <x v="39"/>
    <x v="137"/>
    <s v="TRC"/>
    <n v="1.04"/>
    <n v="1.04"/>
    <n v="1.04"/>
  </r>
  <r>
    <s v="None"/>
    <x v="39"/>
    <x v="138"/>
    <s v="TRC"/>
    <n v="1.04"/>
    <n v="1.04"/>
    <n v="1.04"/>
  </r>
  <r>
    <s v="None"/>
    <x v="39"/>
    <x v="139"/>
    <s v="TRC"/>
    <n v="0.86"/>
    <n v="0.86"/>
    <n v="0.86"/>
  </r>
  <r>
    <s v="None"/>
    <x v="39"/>
    <x v="140"/>
    <s v="TRC"/>
    <n v="0.88"/>
    <n v="0.88"/>
    <n v="0.88"/>
  </r>
  <r>
    <s v="None"/>
    <x v="39"/>
    <x v="141"/>
    <s v="TRC"/>
    <n v="0.86"/>
    <n v="0.86"/>
    <n v="0.86"/>
  </r>
  <r>
    <s v="None"/>
    <x v="39"/>
    <x v="142"/>
    <s v="TRC"/>
    <n v="0.88"/>
    <n v="0.88"/>
    <n v="0.88"/>
  </r>
  <r>
    <s v="None"/>
    <x v="39"/>
    <x v="143"/>
    <s v="TRC"/>
    <n v="0.86"/>
    <n v="0.86"/>
    <n v="0.86"/>
  </r>
  <r>
    <s v="None"/>
    <x v="39"/>
    <x v="144"/>
    <s v="TRC"/>
    <n v="0.88"/>
    <n v="0.88"/>
    <n v="0.88"/>
  </r>
  <r>
    <s v="None"/>
    <x v="39"/>
    <x v="145"/>
    <s v="TRC"/>
    <n v="0.86"/>
    <n v="0.86"/>
    <n v="0.86"/>
  </r>
  <r>
    <s v="None"/>
    <x v="39"/>
    <x v="146"/>
    <s v="TRC"/>
    <n v="0.88"/>
    <n v="0.88"/>
    <n v="0.88"/>
  </r>
  <r>
    <s v="None"/>
    <x v="39"/>
    <x v="147"/>
    <s v="TRC"/>
    <n v="0.86"/>
    <n v="0.86"/>
    <n v="0.86"/>
  </r>
  <r>
    <s v="None"/>
    <x v="39"/>
    <x v="148"/>
    <s v="TRC"/>
    <n v="0.88"/>
    <n v="0.88"/>
    <n v="0.88"/>
  </r>
  <r>
    <s v="None"/>
    <x v="39"/>
    <x v="149"/>
    <s v="TRC"/>
    <n v="0.88"/>
    <n v="0.88"/>
    <n v="0.88"/>
  </r>
  <r>
    <s v="None"/>
    <x v="39"/>
    <x v="318"/>
    <s v="TRC"/>
    <n v="0.88"/>
    <n v="0.88"/>
    <n v="0.88"/>
  </r>
  <r>
    <s v="None"/>
    <x v="39"/>
    <x v="319"/>
    <s v="TRC"/>
    <n v="0.88"/>
    <n v="0.88"/>
    <n v="0.88"/>
  </r>
  <r>
    <s v="None"/>
    <x v="39"/>
    <x v="150"/>
    <s v="TRC"/>
    <n v="0.86"/>
    <n v="0.86"/>
    <n v="0.86"/>
  </r>
  <r>
    <s v="None"/>
    <x v="39"/>
    <x v="151"/>
    <s v="TRC"/>
    <n v="0.88"/>
    <n v="0.88"/>
    <n v="0.88"/>
  </r>
  <r>
    <s v="None"/>
    <x v="39"/>
    <x v="152"/>
    <s v="TRC"/>
    <n v="0.86"/>
    <n v="0.86"/>
    <n v="0.86"/>
  </r>
  <r>
    <s v="None"/>
    <x v="39"/>
    <x v="153"/>
    <s v="TRC"/>
    <n v="0.88"/>
    <n v="0.88"/>
    <n v="0.88"/>
  </r>
  <r>
    <s v="None"/>
    <x v="39"/>
    <x v="154"/>
    <s v="TRC"/>
    <n v="0.86"/>
    <n v="0.86"/>
    <n v="0.86"/>
  </r>
  <r>
    <s v="None"/>
    <x v="39"/>
    <x v="155"/>
    <s v="TRC"/>
    <n v="0.88"/>
    <n v="0.88"/>
    <n v="0.88"/>
  </r>
  <r>
    <s v="None"/>
    <x v="39"/>
    <x v="156"/>
    <s v="TRC"/>
    <n v="0.86"/>
    <n v="0.86"/>
    <n v="0.86"/>
  </r>
  <r>
    <s v="None"/>
    <x v="39"/>
    <x v="157"/>
    <s v="TRC"/>
    <n v="0.88"/>
    <n v="0.88"/>
    <n v="0.88"/>
  </r>
  <r>
    <s v="None"/>
    <x v="39"/>
    <x v="158"/>
    <s v="TRC"/>
    <n v="0.86"/>
    <n v="0.86"/>
    <n v="0.86"/>
  </r>
  <r>
    <s v="None"/>
    <x v="39"/>
    <x v="159"/>
    <s v="TRC"/>
    <n v="0.88"/>
    <n v="0.88"/>
    <n v="0.88"/>
  </r>
  <r>
    <s v="None"/>
    <x v="39"/>
    <x v="160"/>
    <s v="TRC"/>
    <n v="0.86"/>
    <n v="0.86"/>
    <n v="0.86"/>
  </r>
  <r>
    <s v="None"/>
    <x v="39"/>
    <x v="161"/>
    <s v="TRC"/>
    <n v="0.88"/>
    <n v="0.88"/>
    <n v="0.88"/>
  </r>
  <r>
    <s v="None"/>
    <x v="39"/>
    <x v="162"/>
    <s v="TRC"/>
    <n v="0.86"/>
    <n v="0.86"/>
    <n v="0.86"/>
  </r>
  <r>
    <s v="None"/>
    <x v="39"/>
    <x v="163"/>
    <s v="TRC"/>
    <n v="0.88"/>
    <n v="0.88"/>
    <n v="0.88"/>
  </r>
  <r>
    <s v="None"/>
    <x v="39"/>
    <x v="164"/>
    <s v="TRC"/>
    <n v="0.86"/>
    <n v="0.86"/>
    <n v="0.86"/>
  </r>
  <r>
    <s v="None"/>
    <x v="39"/>
    <x v="320"/>
    <s v="TRC"/>
    <n v="0.88"/>
    <n v="0.88"/>
    <n v="0.88"/>
  </r>
  <r>
    <s v="None"/>
    <x v="39"/>
    <x v="165"/>
    <s v="TRC"/>
    <n v="1.04"/>
    <n v="1.04"/>
    <n v="1.04"/>
  </r>
  <r>
    <s v="None"/>
    <x v="39"/>
    <x v="166"/>
    <s v="TRC"/>
    <n v="1.04"/>
    <n v="1.04"/>
    <n v="1.04"/>
  </r>
  <r>
    <s v="None"/>
    <x v="39"/>
    <x v="167"/>
    <s v="TRC"/>
    <n v="1.04"/>
    <n v="1.04"/>
    <n v="1.04"/>
  </r>
  <r>
    <s v="None"/>
    <x v="39"/>
    <x v="168"/>
    <s v="TRC"/>
    <n v="1.04"/>
    <n v="1.04"/>
    <n v="1.04"/>
  </r>
  <r>
    <s v="None"/>
    <x v="39"/>
    <x v="169"/>
    <s v="TRC"/>
    <n v="1.04"/>
    <n v="1.04"/>
    <n v="1.04"/>
  </r>
  <r>
    <s v="None"/>
    <x v="39"/>
    <x v="170"/>
    <s v="TRC"/>
    <n v="1.04"/>
    <n v="1.04"/>
    <n v="1.04"/>
  </r>
  <r>
    <s v="None"/>
    <x v="39"/>
    <x v="171"/>
    <s v="TRC"/>
    <n v="0.86"/>
    <n v="0.86"/>
    <n v="0.86"/>
  </r>
  <r>
    <s v="None"/>
    <x v="39"/>
    <x v="321"/>
    <s v="TRC"/>
    <n v="0.88"/>
    <n v="0.88"/>
    <n v="0.88"/>
  </r>
  <r>
    <s v="None"/>
    <x v="39"/>
    <x v="172"/>
    <s v="TRC"/>
    <n v="0.9"/>
    <n v="0.9"/>
    <n v="0.9"/>
  </r>
  <r>
    <s v="None"/>
    <x v="39"/>
    <x v="322"/>
    <s v="TRC"/>
    <n v="0.9"/>
    <n v="0.9"/>
    <n v="0.9"/>
  </r>
  <r>
    <s v="None"/>
    <x v="39"/>
    <x v="173"/>
    <s v="TRC"/>
    <n v="0.9"/>
    <n v="0.9"/>
    <n v="0.9"/>
  </r>
  <r>
    <s v="None"/>
    <x v="39"/>
    <x v="323"/>
    <s v="TRC"/>
    <n v="0.9"/>
    <n v="0.9"/>
    <n v="0.9"/>
  </r>
  <r>
    <s v="None"/>
    <x v="39"/>
    <x v="174"/>
    <s v="TRC"/>
    <n v="0.86"/>
    <n v="0.86"/>
    <n v="0.86"/>
  </r>
  <r>
    <s v="None"/>
    <x v="39"/>
    <x v="175"/>
    <s v="TRC"/>
    <n v="0.88"/>
    <n v="0.88"/>
    <n v="0.88"/>
  </r>
  <r>
    <s v="None"/>
    <x v="39"/>
    <x v="176"/>
    <s v="TRC"/>
    <n v="0.86"/>
    <n v="0.86"/>
    <n v="0.86"/>
  </r>
  <r>
    <s v="None"/>
    <x v="39"/>
    <x v="324"/>
    <s v="TRC"/>
    <n v="0.88"/>
    <n v="0.88"/>
    <n v="0.88"/>
  </r>
  <r>
    <s v="None"/>
    <x v="39"/>
    <x v="177"/>
    <s v="TRC"/>
    <n v="0.5"/>
    <n v="0.5"/>
    <n v="0.5"/>
  </r>
  <r>
    <s v="None"/>
    <x v="39"/>
    <x v="178"/>
    <s v="TRC"/>
    <n v="0.5"/>
    <n v="0.5"/>
    <n v="0.5"/>
  </r>
  <r>
    <s v="None"/>
    <x v="39"/>
    <x v="179"/>
    <s v="TRC"/>
    <n v="1"/>
    <n v="1"/>
    <n v="1"/>
  </r>
  <r>
    <s v="None"/>
    <x v="39"/>
    <x v="180"/>
    <s v="TRC"/>
    <n v="0.57999999999999996"/>
    <n v="0.57999999999999996"/>
    <n v="0.57999999999999996"/>
  </r>
  <r>
    <s v="None"/>
    <x v="39"/>
    <x v="181"/>
    <s v="TRC"/>
    <n v="0.6"/>
    <n v="0.6"/>
    <n v="0.6"/>
  </r>
  <r>
    <s v="None"/>
    <x v="39"/>
    <x v="182"/>
    <s v="TRC"/>
    <n v="0.86"/>
    <n v="0.86"/>
    <n v="0.86"/>
  </r>
  <r>
    <s v="None"/>
    <x v="39"/>
    <x v="183"/>
    <s v="TRC"/>
    <n v="0.88"/>
    <n v="0.88"/>
    <n v="0.88"/>
  </r>
  <r>
    <s v="None"/>
    <x v="39"/>
    <x v="184"/>
    <s v="TRC"/>
    <n v="0.86"/>
    <n v="0.86"/>
    <n v="0.86"/>
  </r>
  <r>
    <s v="None"/>
    <x v="39"/>
    <x v="185"/>
    <s v="TRC"/>
    <n v="0.88"/>
    <n v="0.88"/>
    <n v="0.88"/>
  </r>
  <r>
    <s v="None"/>
    <x v="39"/>
    <x v="325"/>
    <s v="TRC"/>
    <n v="0.86"/>
    <n v="0.86"/>
    <n v="0.86"/>
  </r>
  <r>
    <s v="None"/>
    <x v="39"/>
    <x v="326"/>
    <s v="TRC"/>
    <n v="0.88"/>
    <n v="0.88"/>
    <n v="0.88"/>
  </r>
  <r>
    <s v="None"/>
    <x v="39"/>
    <x v="186"/>
    <s v="TRC"/>
    <n v="0.86"/>
    <n v="0.86"/>
    <n v="0.86"/>
  </r>
  <r>
    <s v="None"/>
    <x v="39"/>
    <x v="327"/>
    <s v="TRC"/>
    <n v="0.88"/>
    <n v="0.88"/>
    <n v="0.88"/>
  </r>
  <r>
    <s v="None"/>
    <x v="39"/>
    <x v="328"/>
    <s v="TRC"/>
    <n v="0.86"/>
    <n v="0.86"/>
    <n v="0.86"/>
  </r>
  <r>
    <s v="None"/>
    <x v="39"/>
    <x v="329"/>
    <s v="TRC"/>
    <n v="0.88"/>
    <n v="0.88"/>
    <n v="0.88"/>
  </r>
  <r>
    <s v="None"/>
    <x v="39"/>
    <x v="187"/>
    <s v="TRC"/>
    <n v="1.1399999999999999"/>
    <n v="1.1399999999999999"/>
    <n v="1.1399999999999999"/>
  </r>
  <r>
    <s v="None"/>
    <x v="39"/>
    <x v="188"/>
    <s v="TRC"/>
    <n v="0.9"/>
    <n v="0.9"/>
    <n v="0.9"/>
  </r>
  <r>
    <s v="None"/>
    <x v="39"/>
    <x v="330"/>
    <s v="TRC"/>
    <n v="0.9"/>
    <n v="0.9"/>
    <n v="0.9"/>
  </r>
  <r>
    <s v="None"/>
    <x v="39"/>
    <x v="189"/>
    <s v="TRC"/>
    <n v="0.9"/>
    <n v="0.9"/>
    <n v="0.9"/>
  </r>
  <r>
    <s v="None"/>
    <x v="39"/>
    <x v="331"/>
    <s v="TRC"/>
    <n v="0.9"/>
    <n v="0.9"/>
    <n v="0.9"/>
  </r>
  <r>
    <s v="None"/>
    <x v="39"/>
    <x v="190"/>
    <s v="TRC"/>
    <n v="0.86"/>
    <n v="0.86"/>
    <n v="0.86"/>
  </r>
  <r>
    <s v="None"/>
    <x v="39"/>
    <x v="332"/>
    <s v="TRC"/>
    <n v="0.88"/>
    <n v="0.88"/>
    <n v="0.88"/>
  </r>
  <r>
    <s v="None"/>
    <x v="39"/>
    <x v="191"/>
    <s v="TRC"/>
    <n v="0.86"/>
    <n v="0.86"/>
    <n v="0.86"/>
  </r>
  <r>
    <s v="None"/>
    <x v="39"/>
    <x v="192"/>
    <s v="TRC"/>
    <n v="0.88"/>
    <n v="0.88"/>
    <n v="0.88"/>
  </r>
  <r>
    <s v="None"/>
    <x v="39"/>
    <x v="193"/>
    <s v="TRC"/>
    <n v="0.86"/>
    <n v="0.86"/>
    <n v="0.86"/>
  </r>
  <r>
    <s v="None"/>
    <x v="39"/>
    <x v="194"/>
    <s v="TRC"/>
    <n v="0.88"/>
    <n v="0.88"/>
    <n v="0.88"/>
  </r>
  <r>
    <s v="None"/>
    <x v="39"/>
    <x v="195"/>
    <s v="TRC"/>
    <n v="0.86"/>
    <n v="0.86"/>
    <n v="0.86"/>
  </r>
  <r>
    <s v="None"/>
    <x v="39"/>
    <x v="333"/>
    <s v="TRC"/>
    <n v="0.88"/>
    <n v="0.88"/>
    <n v="0.88"/>
  </r>
  <r>
    <s v="None"/>
    <x v="39"/>
    <x v="196"/>
    <s v="TRC"/>
    <n v="0.86"/>
    <n v="0.86"/>
    <n v="0.86"/>
  </r>
  <r>
    <s v="None"/>
    <x v="39"/>
    <x v="197"/>
    <s v="TRC"/>
    <n v="0.88"/>
    <n v="0.88"/>
    <n v="0.88"/>
  </r>
  <r>
    <s v="None"/>
    <x v="39"/>
    <x v="198"/>
    <s v="TRC"/>
    <n v="1"/>
    <n v="1"/>
    <n v="1"/>
  </r>
  <r>
    <s v="None"/>
    <x v="39"/>
    <x v="199"/>
    <s v="TRC"/>
    <n v="0.86"/>
    <n v="0.86"/>
    <n v="0.86"/>
  </r>
  <r>
    <s v="None"/>
    <x v="39"/>
    <x v="334"/>
    <s v="TRC"/>
    <n v="0.88"/>
    <n v="0.88"/>
    <n v="0.88"/>
  </r>
  <r>
    <s v="None"/>
    <x v="39"/>
    <x v="200"/>
    <s v="TRC"/>
    <n v="0.86"/>
    <n v="0.86"/>
    <n v="0.86"/>
  </r>
  <r>
    <s v="None"/>
    <x v="39"/>
    <x v="335"/>
    <s v="TRC"/>
    <n v="0.88"/>
    <n v="0.88"/>
    <n v="0.88"/>
  </r>
  <r>
    <s v="None"/>
    <x v="39"/>
    <x v="336"/>
    <s v="TRC"/>
    <n v="0.86"/>
    <n v="0.86"/>
    <n v="0.86"/>
  </r>
  <r>
    <s v="None"/>
    <x v="39"/>
    <x v="201"/>
    <s v="TRC"/>
    <n v="0.88"/>
    <n v="0.88"/>
    <n v="0.88"/>
  </r>
  <r>
    <s v="None"/>
    <x v="39"/>
    <x v="337"/>
    <s v="TRC"/>
    <n v="0.86"/>
    <n v="0.86"/>
    <n v="0.86"/>
  </r>
  <r>
    <s v="None"/>
    <x v="39"/>
    <x v="338"/>
    <s v="TRC"/>
    <n v="0.88"/>
    <n v="0.88"/>
    <n v="0.88"/>
  </r>
  <r>
    <s v="None"/>
    <x v="39"/>
    <x v="202"/>
    <s v="TRC"/>
    <n v="0.64"/>
    <n v="0.64"/>
    <n v="0.64"/>
  </r>
  <r>
    <s v="None"/>
    <x v="39"/>
    <x v="203"/>
    <s v="TRC"/>
    <n v="0.64"/>
    <n v="0.64"/>
    <n v="0.64"/>
  </r>
  <r>
    <s v="None"/>
    <x v="39"/>
    <x v="204"/>
    <s v="TRC"/>
    <n v="1.04"/>
    <n v="1.04"/>
    <n v="1.04"/>
  </r>
  <r>
    <s v="None"/>
    <x v="39"/>
    <x v="205"/>
    <s v="TRC"/>
    <n v="1.04"/>
    <n v="1.04"/>
    <n v="1.04"/>
  </r>
  <r>
    <s v="None"/>
    <x v="39"/>
    <x v="206"/>
    <s v="TRC"/>
    <n v="0.86"/>
    <n v="0.86"/>
    <n v="0.86"/>
  </r>
  <r>
    <s v="None"/>
    <x v="39"/>
    <x v="207"/>
    <s v="TRC"/>
    <n v="0.88"/>
    <n v="0.88"/>
    <n v="0.88"/>
  </r>
  <r>
    <s v="None"/>
    <x v="39"/>
    <x v="339"/>
    <s v="TRC"/>
    <n v="0.86"/>
    <n v="0.86"/>
    <n v="0.86"/>
  </r>
  <r>
    <s v="None"/>
    <x v="39"/>
    <x v="208"/>
    <s v="TRC"/>
    <n v="0.88"/>
    <n v="0.88"/>
    <n v="0.88"/>
  </r>
  <r>
    <s v="None"/>
    <x v="39"/>
    <x v="209"/>
    <s v="TRC"/>
    <n v="0.86"/>
    <n v="0.86"/>
    <n v="0.86"/>
  </r>
  <r>
    <s v="None"/>
    <x v="39"/>
    <x v="340"/>
    <s v="TRC"/>
    <n v="0.88"/>
    <n v="0.88"/>
    <n v="0.88"/>
  </r>
  <r>
    <s v="None"/>
    <x v="39"/>
    <x v="341"/>
    <s v="TRC"/>
    <n v="0.86"/>
    <n v="0.86"/>
    <n v="0.86"/>
  </r>
  <r>
    <s v="None"/>
    <x v="39"/>
    <x v="210"/>
    <s v="TRC"/>
    <n v="0.88"/>
    <n v="0.88"/>
    <n v="0.88"/>
  </r>
  <r>
    <s v="None"/>
    <x v="39"/>
    <x v="211"/>
    <s v="TRC"/>
    <n v="0.86"/>
    <n v="0.86"/>
    <n v="0.86"/>
  </r>
  <r>
    <s v="None"/>
    <x v="39"/>
    <x v="212"/>
    <s v="TRC"/>
    <n v="0.88"/>
    <n v="0.88"/>
    <n v="0.88"/>
  </r>
  <r>
    <s v="None"/>
    <x v="39"/>
    <x v="213"/>
    <s v="TRC"/>
    <n v="0.86"/>
    <n v="0.86"/>
    <n v="0.86"/>
  </r>
  <r>
    <s v="None"/>
    <x v="39"/>
    <x v="342"/>
    <s v="TRC"/>
    <n v="0.88"/>
    <n v="0.88"/>
    <n v="0.88"/>
  </r>
  <r>
    <s v="None"/>
    <x v="39"/>
    <x v="214"/>
    <s v="TRC"/>
    <n v="1"/>
    <n v="1"/>
    <n v="1"/>
  </r>
  <r>
    <s v="None"/>
    <x v="39"/>
    <x v="215"/>
    <s v="TRC"/>
    <n v="0.86"/>
    <n v="0.86"/>
    <n v="0.86"/>
  </r>
  <r>
    <s v="None"/>
    <x v="39"/>
    <x v="216"/>
    <s v="TRC"/>
    <n v="0.88"/>
    <n v="0.88"/>
    <n v="0.88"/>
  </r>
  <r>
    <s v="None"/>
    <x v="39"/>
    <x v="217"/>
    <s v="TRC"/>
    <n v="0.86"/>
    <n v="0.86"/>
    <n v="0.86"/>
  </r>
  <r>
    <s v="None"/>
    <x v="39"/>
    <x v="218"/>
    <s v="TRC"/>
    <n v="0.88"/>
    <n v="0.88"/>
    <n v="0.88"/>
  </r>
  <r>
    <s v="None"/>
    <x v="39"/>
    <x v="219"/>
    <s v="TRC"/>
    <n v="0.86"/>
    <n v="0.86"/>
    <n v="0.86"/>
  </r>
  <r>
    <s v="None"/>
    <x v="39"/>
    <x v="343"/>
    <s v="TRC"/>
    <n v="0.88"/>
    <n v="0.88"/>
    <n v="0.88"/>
  </r>
  <r>
    <s v="None"/>
    <x v="39"/>
    <x v="220"/>
    <s v="TRC"/>
    <n v="1"/>
    <n v="1"/>
    <n v="1"/>
  </r>
  <r>
    <s v="None"/>
    <x v="39"/>
    <x v="221"/>
    <s v="TRC"/>
    <n v="1"/>
    <n v="1"/>
    <n v="1"/>
  </r>
  <r>
    <s v="None"/>
    <x v="39"/>
    <x v="222"/>
    <s v="TRC"/>
    <n v="0.75"/>
    <n v="0.75"/>
    <n v="0.75"/>
  </r>
  <r>
    <s v="None"/>
    <x v="39"/>
    <x v="344"/>
    <s v="TRC"/>
    <n v="0.88"/>
    <n v="0.88"/>
    <n v="0.88"/>
  </r>
  <r>
    <s v="None"/>
    <x v="39"/>
    <x v="225"/>
    <s v="TRC"/>
    <n v="0.86"/>
    <n v="0.86"/>
    <n v="0.86"/>
  </r>
  <r>
    <s v="None"/>
    <x v="39"/>
    <x v="226"/>
    <s v="TRC"/>
    <n v="0.88"/>
    <n v="0.88"/>
    <n v="0.88"/>
  </r>
  <r>
    <s v="None"/>
    <x v="39"/>
    <x v="345"/>
    <s v="TRC"/>
    <n v="0.86"/>
    <n v="0.86"/>
    <n v="0.86"/>
  </r>
  <r>
    <s v="None"/>
    <x v="39"/>
    <x v="346"/>
    <s v="TRC"/>
    <n v="0.88"/>
    <n v="0.88"/>
    <n v="0.88"/>
  </r>
  <r>
    <s v="None"/>
    <x v="39"/>
    <x v="227"/>
    <s v="TRC"/>
    <n v="1"/>
    <n v="1"/>
    <n v="1"/>
  </r>
  <r>
    <s v="None"/>
    <x v="39"/>
    <x v="228"/>
    <s v="TRC"/>
    <n v="1"/>
    <n v="1"/>
    <n v="1"/>
  </r>
  <r>
    <s v="None"/>
    <x v="39"/>
    <x v="229"/>
    <s v="TRC"/>
    <n v="0.55000000000000004"/>
    <n v="0.55000000000000004"/>
    <n v="0.55000000000000004"/>
  </r>
  <r>
    <s v="None"/>
    <x v="39"/>
    <x v="230"/>
    <s v="TRC"/>
    <n v="0.86"/>
    <n v="0.86"/>
    <n v="0.86"/>
  </r>
  <r>
    <s v="None"/>
    <x v="39"/>
    <x v="347"/>
    <s v="TRC"/>
    <n v="0.88"/>
    <n v="0.88"/>
    <n v="0.88"/>
  </r>
  <r>
    <s v="None"/>
    <x v="39"/>
    <x v="231"/>
    <s v="TRC"/>
    <n v="0.64"/>
    <n v="0.64"/>
    <n v="0.64"/>
  </r>
  <r>
    <s v="None"/>
    <x v="39"/>
    <x v="232"/>
    <s v="TRC"/>
    <n v="0.64"/>
    <n v="0.64"/>
    <n v="0.64"/>
  </r>
  <r>
    <s v="None"/>
    <x v="39"/>
    <x v="233"/>
    <s v="TRC"/>
    <n v="0.76"/>
    <n v="0.76"/>
    <n v="0.76"/>
  </r>
  <r>
    <s v="None"/>
    <x v="39"/>
    <x v="234"/>
    <s v="TRC"/>
    <n v="0.64"/>
    <n v="0.64"/>
    <n v="0.64"/>
  </r>
  <r>
    <s v="None"/>
    <x v="39"/>
    <x v="235"/>
    <s v="TRC"/>
    <n v="0.76"/>
    <n v="0.76"/>
    <n v="0.76"/>
  </r>
  <r>
    <s v="None"/>
    <x v="39"/>
    <x v="236"/>
    <s v="TRC"/>
    <n v="1"/>
    <n v="1"/>
    <n v="1"/>
  </r>
  <r>
    <s v="None"/>
    <x v="39"/>
    <x v="348"/>
    <s v="TRC"/>
    <n v="0.86"/>
    <n v="0.86"/>
    <n v="0.86"/>
  </r>
  <r>
    <s v="None"/>
    <x v="39"/>
    <x v="349"/>
    <s v="TRC"/>
    <n v="0.88"/>
    <n v="0.88"/>
    <n v="0.88"/>
  </r>
  <r>
    <s v="None"/>
    <x v="39"/>
    <x v="237"/>
    <s v="TRC"/>
    <n v="0.86"/>
    <n v="0.86"/>
    <n v="0.86"/>
  </r>
  <r>
    <s v="None"/>
    <x v="39"/>
    <x v="350"/>
    <s v="TRC"/>
    <n v="0.88"/>
    <n v="0.88"/>
    <n v="0.88"/>
  </r>
  <r>
    <s v="None"/>
    <x v="39"/>
    <x v="351"/>
    <s v="TRC"/>
    <n v="0.86"/>
    <n v="0.86"/>
    <n v="0.86"/>
  </r>
  <r>
    <s v="None"/>
    <x v="39"/>
    <x v="352"/>
    <s v="TRC"/>
    <n v="0.88"/>
    <n v="0.88"/>
    <n v="0.88"/>
  </r>
  <r>
    <s v="None"/>
    <x v="39"/>
    <x v="240"/>
    <s v="TRC"/>
    <n v="0.86"/>
    <n v="0.86"/>
    <n v="0.86"/>
  </r>
  <r>
    <s v="None"/>
    <x v="39"/>
    <x v="353"/>
    <s v="TRC"/>
    <n v="0.88"/>
    <n v="0.88"/>
    <n v="0.88"/>
  </r>
  <r>
    <s v="None"/>
    <x v="39"/>
    <x v="241"/>
    <s v="TRC"/>
    <n v="0.86"/>
    <n v="0.86"/>
    <n v="0.86"/>
  </r>
  <r>
    <s v="None"/>
    <x v="39"/>
    <x v="354"/>
    <s v="TRC"/>
    <n v="0.88"/>
    <n v="0.88"/>
    <n v="0.88"/>
  </r>
  <r>
    <s v="None"/>
    <x v="39"/>
    <x v="242"/>
    <s v="TRC"/>
    <n v="0.86"/>
    <n v="0.86"/>
    <n v="0.86"/>
  </r>
  <r>
    <s v="None"/>
    <x v="39"/>
    <x v="355"/>
    <s v="TRC"/>
    <n v="0.88"/>
    <n v="0.88"/>
    <n v="0.88"/>
  </r>
  <r>
    <s v="None"/>
    <x v="39"/>
    <x v="238"/>
    <s v="TRC"/>
    <n v="0.86"/>
    <n v="0.86"/>
    <n v="0.86"/>
  </r>
  <r>
    <s v="None"/>
    <x v="39"/>
    <x v="356"/>
    <s v="TRC"/>
    <n v="0.88"/>
    <n v="0.88"/>
    <n v="0.88"/>
  </r>
  <r>
    <s v="None"/>
    <x v="39"/>
    <x v="239"/>
    <s v="TRC"/>
    <n v="0.86"/>
    <n v="0.86"/>
    <n v="0.86"/>
  </r>
  <r>
    <s v="None"/>
    <x v="39"/>
    <x v="357"/>
    <s v="TRC"/>
    <n v="0.88"/>
    <n v="0.88"/>
    <n v="0.88"/>
  </r>
  <r>
    <s v="None"/>
    <x v="39"/>
    <x v="243"/>
    <s v="TRC"/>
    <n v="0.86"/>
    <n v="0.86"/>
    <n v="0.86"/>
  </r>
  <r>
    <s v="None"/>
    <x v="39"/>
    <x v="244"/>
    <s v="TRC"/>
    <n v="0.88"/>
    <n v="0.88"/>
    <n v="0.88"/>
  </r>
  <r>
    <s v="None"/>
    <x v="39"/>
    <x v="245"/>
    <s v="TRC"/>
    <n v="1"/>
    <n v="1"/>
    <n v="1"/>
  </r>
  <r>
    <s v="None"/>
    <x v="39"/>
    <x v="246"/>
    <s v="TRC"/>
    <n v="1.04"/>
    <n v="1.04"/>
    <n v="1.04"/>
  </r>
  <r>
    <s v="None"/>
    <x v="39"/>
    <x v="247"/>
    <s v="TRC"/>
    <n v="1.04"/>
    <n v="1.04"/>
    <n v="1.04"/>
  </r>
  <r>
    <s v="None"/>
    <x v="39"/>
    <x v="248"/>
    <s v="TRC"/>
    <n v="0.64"/>
    <n v="0.64"/>
    <n v="0.64"/>
  </r>
  <r>
    <s v="None"/>
    <x v="39"/>
    <x v="358"/>
    <s v="TRC"/>
    <n v="0.76"/>
    <n v="0.76"/>
    <n v="0.76"/>
  </r>
  <r>
    <s v="None"/>
    <x v="39"/>
    <x v="359"/>
    <s v="TRC"/>
    <n v="0.86"/>
    <n v="0.86"/>
    <n v="0.86"/>
  </r>
  <r>
    <s v="None"/>
    <x v="39"/>
    <x v="360"/>
    <s v="TRC"/>
    <n v="0.88"/>
    <n v="0.88"/>
    <n v="0.88"/>
  </r>
  <r>
    <s v="None"/>
    <x v="39"/>
    <x v="249"/>
    <s v="TRC"/>
    <n v="0.64"/>
    <n v="0.64"/>
    <n v="0.64"/>
  </r>
  <r>
    <s v="None"/>
    <x v="39"/>
    <x v="250"/>
    <s v="TRC"/>
    <n v="0.76"/>
    <n v="0.76"/>
    <n v="0.76"/>
  </r>
  <r>
    <s v="None"/>
    <x v="39"/>
    <x v="251"/>
    <s v="TRC"/>
    <n v="0.86"/>
    <n v="0.86"/>
    <n v="0.86"/>
  </r>
  <r>
    <s v="None"/>
    <x v="39"/>
    <x v="252"/>
    <s v="TRC"/>
    <n v="0.88"/>
    <n v="0.88"/>
    <n v="0.88"/>
  </r>
  <r>
    <s v="None"/>
    <x v="39"/>
    <x v="253"/>
    <s v="TRC"/>
    <n v="0.86"/>
    <n v="0.86"/>
    <n v="0.86"/>
  </r>
  <r>
    <s v="None"/>
    <x v="39"/>
    <x v="254"/>
    <s v="TRC"/>
    <n v="0.88"/>
    <n v="0.88"/>
    <n v="0.88"/>
  </r>
  <r>
    <s v="None"/>
    <x v="39"/>
    <x v="361"/>
    <s v="TRC"/>
    <n v="0.86"/>
    <n v="0.86"/>
    <n v="0.86"/>
  </r>
  <r>
    <s v="None"/>
    <x v="39"/>
    <x v="362"/>
    <s v="TRC"/>
    <n v="0.88"/>
    <n v="0.88"/>
    <n v="0.88"/>
  </r>
  <r>
    <s v="None"/>
    <x v="39"/>
    <x v="255"/>
    <s v="TRC"/>
    <n v="0.86"/>
    <n v="0.86"/>
    <n v="0.86"/>
  </r>
  <r>
    <s v="None"/>
    <x v="39"/>
    <x v="256"/>
    <s v="TRC"/>
    <n v="0.88"/>
    <n v="0.88"/>
    <n v="0.88"/>
  </r>
  <r>
    <s v="None"/>
    <x v="39"/>
    <x v="257"/>
    <s v="TRC"/>
    <n v="1"/>
    <n v="1"/>
    <n v="1"/>
  </r>
  <r>
    <s v="None"/>
    <x v="39"/>
    <x v="258"/>
    <s v="TRC"/>
    <n v="0.86"/>
    <n v="0.86"/>
    <n v="0.86"/>
  </r>
  <r>
    <s v="None"/>
    <x v="39"/>
    <x v="259"/>
    <s v="TRC"/>
    <n v="0.88"/>
    <n v="0.88"/>
    <n v="0.88"/>
  </r>
  <r>
    <s v="None"/>
    <x v="39"/>
    <x v="260"/>
    <s v="TRC"/>
    <n v="0.86"/>
    <n v="0.86"/>
    <n v="0.86"/>
  </r>
  <r>
    <s v="None"/>
    <x v="39"/>
    <x v="363"/>
    <s v="TRC"/>
    <n v="0.88"/>
    <n v="0.88"/>
    <n v="0.88"/>
  </r>
  <r>
    <s v="None"/>
    <x v="39"/>
    <x v="261"/>
    <s v="TRC"/>
    <n v="0.76"/>
    <n v="0.76"/>
    <n v="0.76"/>
  </r>
  <r>
    <s v="None"/>
    <x v="39"/>
    <x v="262"/>
    <s v="TRC"/>
    <n v="0.86"/>
    <n v="0.86"/>
    <n v="0.86"/>
  </r>
  <r>
    <s v="None"/>
    <x v="39"/>
    <x v="364"/>
    <s v="TRC"/>
    <n v="0.88"/>
    <n v="0.88"/>
    <n v="0.88"/>
  </r>
  <r>
    <s v="None"/>
    <x v="39"/>
    <x v="263"/>
    <s v="TRC"/>
    <n v="0.86"/>
    <n v="0.86"/>
    <n v="0.86"/>
  </r>
  <r>
    <s v="None"/>
    <x v="39"/>
    <x v="365"/>
    <s v="TRC"/>
    <n v="0.88"/>
    <n v="0.88"/>
    <n v="0.88"/>
  </r>
  <r>
    <s v="None"/>
    <x v="39"/>
    <x v="366"/>
    <s v="TRC"/>
    <n v="0.86"/>
    <n v="0.86"/>
    <n v="0.86"/>
  </r>
  <r>
    <s v="None"/>
    <x v="39"/>
    <x v="367"/>
    <s v="TRC"/>
    <n v="0.88"/>
    <n v="0.88"/>
    <n v="0.88"/>
  </r>
  <r>
    <s v="None"/>
    <x v="39"/>
    <x v="266"/>
    <s v="TRC"/>
    <n v="0.86"/>
    <n v="0.86"/>
    <n v="0.86"/>
  </r>
  <r>
    <s v="None"/>
    <x v="39"/>
    <x v="368"/>
    <s v="TRC"/>
    <n v="0.88"/>
    <n v="0.88"/>
    <n v="0.88"/>
  </r>
  <r>
    <s v="None"/>
    <x v="39"/>
    <x v="267"/>
    <s v="TRC"/>
    <n v="0.86"/>
    <n v="0.86"/>
    <n v="0.86"/>
  </r>
  <r>
    <s v="None"/>
    <x v="39"/>
    <x v="369"/>
    <s v="TRC"/>
    <n v="0.88"/>
    <n v="0.88"/>
    <n v="0.88"/>
  </r>
  <r>
    <s v="None"/>
    <x v="39"/>
    <x v="268"/>
    <s v="TRC"/>
    <n v="0.86"/>
    <n v="0.86"/>
    <n v="0.86"/>
  </r>
  <r>
    <s v="None"/>
    <x v="39"/>
    <x v="370"/>
    <s v="TRC"/>
    <n v="0.88"/>
    <n v="0.88"/>
    <n v="0.88"/>
  </r>
  <r>
    <s v="None"/>
    <x v="39"/>
    <x v="269"/>
    <s v="TRC"/>
    <n v="0.86"/>
    <n v="0.86"/>
    <n v="0.86"/>
  </r>
  <r>
    <s v="None"/>
    <x v="39"/>
    <x v="371"/>
    <s v="TRC"/>
    <n v="0.88"/>
    <n v="0.88"/>
    <n v="0.88"/>
  </r>
  <r>
    <s v="None"/>
    <x v="39"/>
    <x v="270"/>
    <s v="TRC"/>
    <n v="0.86"/>
    <n v="0.86"/>
    <n v="0.86"/>
  </r>
  <r>
    <s v="None"/>
    <x v="39"/>
    <x v="372"/>
    <s v="TRC"/>
    <n v="0.88"/>
    <n v="0.88"/>
    <n v="0.88"/>
  </r>
  <r>
    <s v="None"/>
    <x v="39"/>
    <x v="271"/>
    <s v="TRC"/>
    <n v="0.86"/>
    <n v="0.86"/>
    <n v="0.86"/>
  </r>
  <r>
    <s v="None"/>
    <x v="39"/>
    <x v="373"/>
    <s v="TRC"/>
    <n v="0.88"/>
    <n v="0.88"/>
    <n v="0.88"/>
  </r>
  <r>
    <s v="None"/>
    <x v="39"/>
    <x v="272"/>
    <s v="TRC"/>
    <n v="0.86"/>
    <n v="0.86"/>
    <n v="0.86"/>
  </r>
  <r>
    <s v="None"/>
    <x v="39"/>
    <x v="374"/>
    <s v="TRC"/>
    <n v="0.88"/>
    <n v="0.88"/>
    <n v="0.88"/>
  </r>
  <r>
    <s v="None"/>
    <x v="39"/>
    <x v="273"/>
    <s v="TRC"/>
    <n v="0.86"/>
    <n v="0.86"/>
    <n v="0.86"/>
  </r>
  <r>
    <s v="None"/>
    <x v="39"/>
    <x v="375"/>
    <s v="TRC"/>
    <n v="0.88"/>
    <n v="0.88"/>
    <n v="0.88"/>
  </r>
  <r>
    <s v="None"/>
    <x v="39"/>
    <x v="274"/>
    <s v="TRC"/>
    <n v="0.86"/>
    <n v="0.86"/>
    <n v="0.86"/>
  </r>
  <r>
    <s v="None"/>
    <x v="39"/>
    <x v="376"/>
    <s v="TRC"/>
    <n v="0.88"/>
    <n v="0.88"/>
    <n v="0.88"/>
  </r>
  <r>
    <s v="None"/>
    <x v="39"/>
    <x v="275"/>
    <s v="TRC"/>
    <n v="0.86"/>
    <n v="0.86"/>
    <n v="0.86"/>
  </r>
  <r>
    <s v="None"/>
    <x v="39"/>
    <x v="377"/>
    <s v="TRC"/>
    <n v="0.88"/>
    <n v="0.88"/>
    <n v="0.88"/>
  </r>
  <r>
    <s v="None"/>
    <x v="39"/>
    <x v="276"/>
    <s v="TRC"/>
    <n v="0.86"/>
    <n v="0.86"/>
    <n v="0.86"/>
  </r>
  <r>
    <s v="None"/>
    <x v="39"/>
    <x v="277"/>
    <s v="TRC"/>
    <n v="0.88"/>
    <n v="0.88"/>
    <n v="0.88"/>
  </r>
  <r>
    <s v="None"/>
    <x v="39"/>
    <x v="278"/>
    <s v="TRC"/>
    <n v="0.86"/>
    <n v="0.86"/>
    <n v="0.86"/>
  </r>
  <r>
    <s v="None"/>
    <x v="39"/>
    <x v="279"/>
    <s v="TRC"/>
    <n v="0.88"/>
    <n v="0.88"/>
    <n v="0.88"/>
  </r>
  <r>
    <s v="None"/>
    <x v="39"/>
    <x v="280"/>
    <s v="TRC"/>
    <n v="0.86"/>
    <n v="0.86"/>
    <n v="0.86"/>
  </r>
  <r>
    <s v="None"/>
    <x v="39"/>
    <x v="281"/>
    <s v="TRC"/>
    <n v="0.88"/>
    <n v="0.88"/>
    <n v="0.88"/>
  </r>
  <r>
    <s v="None"/>
    <x v="39"/>
    <x v="282"/>
    <s v="TRC"/>
    <n v="0.86"/>
    <n v="0.86"/>
    <n v="0.86"/>
  </r>
  <r>
    <s v="None"/>
    <x v="39"/>
    <x v="283"/>
    <s v="TRC"/>
    <n v="0.88"/>
    <n v="0.88"/>
    <n v="0.88"/>
  </r>
  <r>
    <s v="None"/>
    <x v="39"/>
    <x v="378"/>
    <s v="TRC"/>
    <n v="0.86"/>
    <n v="0.86"/>
    <n v="0.86"/>
  </r>
  <r>
    <s v="None"/>
    <x v="39"/>
    <x v="379"/>
    <s v="TRC"/>
    <n v="0.88"/>
    <n v="0.88"/>
    <n v="0.88"/>
  </r>
  <r>
    <s v="None"/>
    <x v="39"/>
    <x v="285"/>
    <s v="TRC"/>
    <n v="0.86"/>
    <n v="0.86"/>
    <n v="0.86"/>
  </r>
  <r>
    <s v="None"/>
    <x v="39"/>
    <x v="380"/>
    <s v="TRC"/>
    <n v="0.88"/>
    <n v="0.88"/>
    <n v="0.88"/>
  </r>
  <r>
    <s v="None"/>
    <x v="39"/>
    <x v="284"/>
    <s v="TRC"/>
    <n v="0.86"/>
    <n v="0.86"/>
    <n v="0.86"/>
  </r>
  <r>
    <s v="None"/>
    <x v="39"/>
    <x v="381"/>
    <s v="TRC"/>
    <n v="0.88"/>
    <n v="0.88"/>
    <n v="0.88"/>
  </r>
  <r>
    <s v="None"/>
    <x v="39"/>
    <x v="287"/>
    <s v="TRC"/>
    <n v="1.06"/>
    <n v="1.06"/>
    <n v="1.06"/>
  </r>
  <r>
    <s v="None"/>
    <x v="39"/>
    <x v="288"/>
    <s v="TRC"/>
    <n v="1.06"/>
    <n v="1.06"/>
    <n v="1.06"/>
  </r>
  <r>
    <s v="None"/>
    <x v="39"/>
    <x v="289"/>
    <s v="TRC"/>
    <n v="0.39"/>
    <n v="0.39"/>
    <n v="0.39"/>
  </r>
  <r>
    <s v="None"/>
    <x v="39"/>
    <x v="286"/>
    <s v="TRC"/>
    <n v="1.06"/>
    <n v="1.06"/>
    <n v="1.06"/>
  </r>
  <r>
    <s v="None"/>
    <x v="39"/>
    <x v="290"/>
    <s v="TRC"/>
    <n v="0.76"/>
    <n v="0.76"/>
    <n v="0.76"/>
  </r>
  <r>
    <s v="None"/>
    <x v="39"/>
    <x v="291"/>
    <s v="TRC"/>
    <n v="1"/>
    <n v="1"/>
    <n v="1"/>
  </r>
  <r>
    <s v="None"/>
    <x v="39"/>
    <x v="292"/>
    <s v="TRC"/>
    <n v="0.64"/>
    <n v="0.64"/>
    <n v="0.64"/>
  </r>
  <r>
    <s v="None"/>
    <x v="39"/>
    <x v="293"/>
    <s v="TRC"/>
    <n v="0.64"/>
    <n v="0.64"/>
    <n v="0.64"/>
  </r>
  <r>
    <s v="None"/>
    <x v="39"/>
    <x v="382"/>
    <s v="TRC"/>
    <n v="0.86"/>
    <n v="0.86"/>
    <n v="0.86"/>
  </r>
  <r>
    <s v="None"/>
    <x v="39"/>
    <x v="294"/>
    <s v="TRC"/>
    <n v="0.88"/>
    <n v="0.88"/>
    <n v="0.88"/>
  </r>
  <r>
    <s v="None"/>
    <x v="39"/>
    <x v="5"/>
    <s v="TRC"/>
    <n v="0.87"/>
    <n v="0.87"/>
    <n v="0.87"/>
  </r>
  <r>
    <s v="None"/>
    <x v="39"/>
    <x v="6"/>
    <s v="TRC"/>
    <n v="0.87"/>
    <n v="0.87"/>
    <n v="0.87"/>
  </r>
  <r>
    <s v="None"/>
    <x v="39"/>
    <x v="7"/>
    <s v="TRC"/>
    <n v="0.87"/>
    <n v="0.87"/>
    <n v="0.87"/>
  </r>
  <r>
    <s v="None"/>
    <x v="39"/>
    <x v="8"/>
    <s v="TRC"/>
    <n v="0.87"/>
    <n v="0.87"/>
    <n v="0.87"/>
  </r>
  <r>
    <s v="None"/>
    <x v="39"/>
    <x v="9"/>
    <s v="TRC"/>
    <n v="0.87"/>
    <n v="0.87"/>
    <n v="0.87"/>
  </r>
  <r>
    <s v="None"/>
    <x v="39"/>
    <x v="10"/>
    <s v="TRC"/>
    <n v="0.87"/>
    <n v="0.87"/>
    <n v="0.87"/>
  </r>
  <r>
    <s v="None"/>
    <x v="39"/>
    <x v="11"/>
    <s v="TRC"/>
    <n v="0.87"/>
    <n v="0.87"/>
    <n v="0.87"/>
  </r>
  <r>
    <s v="None"/>
    <x v="39"/>
    <x v="12"/>
    <s v="TRC"/>
    <n v="0.87"/>
    <n v="0.87"/>
    <n v="0.87"/>
  </r>
  <r>
    <s v="None"/>
    <x v="39"/>
    <x v="13"/>
    <s v="TRC"/>
    <n v="0.87"/>
    <n v="0.87"/>
    <n v="0.87"/>
  </r>
  <r>
    <s v="None"/>
    <x v="39"/>
    <x v="14"/>
    <s v="TRC"/>
    <n v="0.87"/>
    <n v="0.87"/>
    <n v="0.87"/>
  </r>
  <r>
    <s v="None"/>
    <x v="39"/>
    <x v="15"/>
    <s v="TRC"/>
    <n v="0.87"/>
    <n v="0.87"/>
    <n v="0.87"/>
  </r>
  <r>
    <s v="None"/>
    <x v="39"/>
    <x v="16"/>
    <s v="TRC"/>
    <n v="0.87"/>
    <n v="0.87"/>
    <n v="0.87"/>
  </r>
  <r>
    <s v="None"/>
    <x v="39"/>
    <x v="17"/>
    <s v="TRC"/>
    <n v="0.87"/>
    <n v="0.87"/>
    <n v="0.87"/>
  </r>
  <r>
    <s v="None"/>
    <x v="39"/>
    <x v="18"/>
    <s v="TRC"/>
    <n v="0.87"/>
    <n v="0.87"/>
    <n v="0.87"/>
  </r>
  <r>
    <s v="None"/>
    <x v="39"/>
    <x v="19"/>
    <s v="TRC"/>
    <n v="0.87"/>
    <n v="0.87"/>
    <n v="0.87"/>
  </r>
  <r>
    <s v="None"/>
    <x v="39"/>
    <x v="20"/>
    <s v="TRC"/>
    <n v="0.87"/>
    <n v="0.87"/>
    <n v="0.87"/>
  </r>
  <r>
    <s v="None"/>
    <x v="39"/>
    <x v="21"/>
    <s v="TRC"/>
    <n v="0.87"/>
    <n v="0.87"/>
    <n v="0.87"/>
  </r>
  <r>
    <s v="None"/>
    <x v="39"/>
    <x v="22"/>
    <s v="TRC"/>
    <n v="0.87"/>
    <n v="0.87"/>
    <n v="0.87"/>
  </r>
  <r>
    <s v="None"/>
    <x v="39"/>
    <x v="23"/>
    <s v="TRC"/>
    <n v="0.87"/>
    <n v="0.87"/>
    <n v="0.87"/>
  </r>
  <r>
    <s v="None"/>
    <x v="39"/>
    <x v="24"/>
    <s v="TRC"/>
    <n v="0.87"/>
    <n v="0.87"/>
    <n v="0.87"/>
  </r>
  <r>
    <s v="None"/>
    <x v="39"/>
    <x v="25"/>
    <s v="TRC"/>
    <n v="0.87"/>
    <n v="0.87"/>
    <n v="0.87"/>
  </r>
  <r>
    <s v="None"/>
    <x v="39"/>
    <x v="26"/>
    <s v="TRC"/>
    <n v="0.87"/>
    <n v="0.87"/>
    <n v="0.87"/>
  </r>
  <r>
    <s v="None"/>
    <x v="39"/>
    <x v="27"/>
    <s v="TRC"/>
    <n v="0.9"/>
    <n v="0.9"/>
    <n v="0.9"/>
  </r>
  <r>
    <s v="None"/>
    <x v="39"/>
    <x v="384"/>
    <s v="TRC"/>
    <n v="0.9"/>
    <n v="0.9"/>
    <n v="0.9"/>
  </r>
  <r>
    <s v="None"/>
    <x v="39"/>
    <x v="29"/>
    <s v="TRC"/>
    <n v="0.32"/>
    <n v="0.32"/>
    <n v="0.32"/>
  </r>
  <r>
    <s v="None"/>
    <x v="39"/>
    <x v="385"/>
    <s v="TRC"/>
    <n v="0.86"/>
    <n v="0.86"/>
    <n v="0.86"/>
  </r>
  <r>
    <s v="None"/>
    <x v="39"/>
    <x v="386"/>
    <s v="TRC"/>
    <n v="0.88"/>
    <n v="0.88"/>
    <n v="0.88"/>
  </r>
  <r>
    <s v="None"/>
    <x v="39"/>
    <x v="28"/>
    <s v="TRC"/>
    <n v="0.86"/>
    <n v="0.86"/>
    <n v="0.86"/>
  </r>
  <r>
    <s v="None"/>
    <x v="39"/>
    <x v="30"/>
    <s v="TRC"/>
    <n v="0.56000000000000005"/>
    <n v="0.56000000000000005"/>
    <n v="0.56000000000000005"/>
  </r>
  <r>
    <s v="None"/>
    <x v="39"/>
    <x v="31"/>
    <s v="TRC"/>
    <n v="0.86"/>
    <n v="0.86"/>
    <n v="0.86"/>
  </r>
  <r>
    <s v="None"/>
    <x v="39"/>
    <x v="387"/>
    <s v="TRC"/>
    <n v="0.88"/>
    <n v="0.88"/>
    <n v="0.88"/>
  </r>
  <r>
    <s v="None"/>
    <x v="39"/>
    <x v="32"/>
    <s v="TRC"/>
    <n v="0.86"/>
    <n v="0.86"/>
    <n v="0.86"/>
  </r>
  <r>
    <s v="None"/>
    <x v="39"/>
    <x v="388"/>
    <s v="TRC"/>
    <n v="0.88"/>
    <n v="0.88"/>
    <n v="0.88"/>
  </r>
  <r>
    <s v="None"/>
    <x v="39"/>
    <x v="33"/>
    <s v="TRC"/>
    <n v="0.86"/>
    <n v="0.86"/>
    <n v="0.86"/>
  </r>
  <r>
    <s v="None"/>
    <x v="39"/>
    <x v="389"/>
    <s v="TRC"/>
    <n v="0.88"/>
    <n v="0.88"/>
    <n v="0.88"/>
  </r>
  <r>
    <s v="None"/>
    <x v="39"/>
    <x v="34"/>
    <s v="TRC"/>
    <n v="0.86"/>
    <n v="0.86"/>
    <n v="0.86"/>
  </r>
  <r>
    <s v="None"/>
    <x v="39"/>
    <x v="390"/>
    <s v="TRC"/>
    <n v="0.88"/>
    <n v="0.88"/>
    <n v="0.88"/>
  </r>
  <r>
    <s v="None"/>
    <x v="39"/>
    <x v="36"/>
    <s v="TRC"/>
    <n v="0.75"/>
    <n v="0.75"/>
    <n v="0.75"/>
  </r>
  <r>
    <s v="None"/>
    <x v="39"/>
    <x v="37"/>
    <s v="TRC"/>
    <n v="1"/>
    <n v="1"/>
    <n v="1"/>
  </r>
  <r>
    <s v="None"/>
    <x v="39"/>
    <x v="38"/>
    <s v="TRC"/>
    <n v="0.75"/>
    <n v="0.75"/>
    <n v="0.75"/>
  </r>
  <r>
    <s v="None"/>
    <x v="39"/>
    <x v="39"/>
    <s v="TRC"/>
    <n v="1"/>
    <n v="1"/>
    <n v="1"/>
  </r>
  <r>
    <s v="None"/>
    <x v="39"/>
    <x v="35"/>
    <s v="TRC"/>
    <n v="1"/>
    <n v="1"/>
    <n v="1"/>
  </r>
  <r>
    <s v="None"/>
    <x v="39"/>
    <x v="40"/>
    <s v="TRC"/>
    <n v="0.86"/>
    <n v="0.86"/>
    <n v="0.86"/>
  </r>
  <r>
    <s v="None"/>
    <x v="39"/>
    <x v="41"/>
    <s v="TRC"/>
    <n v="0.88"/>
    <n v="0.88"/>
    <n v="0.88"/>
  </r>
  <r>
    <s v="None"/>
    <x v="39"/>
    <x v="42"/>
    <s v="TRC"/>
    <n v="0.86"/>
    <n v="0.86"/>
    <n v="0.86"/>
  </r>
  <r>
    <s v="None"/>
    <x v="39"/>
    <x v="391"/>
    <s v="TRC"/>
    <n v="0.88"/>
    <n v="0.88"/>
    <n v="0.88"/>
  </r>
  <r>
    <s v="None"/>
    <x v="39"/>
    <x v="392"/>
    <s v="TRC"/>
    <n v="0.86"/>
    <n v="0.86"/>
    <n v="0.86"/>
  </r>
  <r>
    <s v="None"/>
    <x v="39"/>
    <x v="393"/>
    <s v="TRC"/>
    <n v="0.88"/>
    <n v="0.88"/>
    <n v="0.88"/>
  </r>
  <r>
    <s v="None"/>
    <x v="39"/>
    <x v="43"/>
    <s v="TRC"/>
    <n v="1"/>
    <n v="1"/>
    <n v="1"/>
  </r>
  <r>
    <s v="None"/>
    <x v="39"/>
    <x v="44"/>
    <s v="TRC"/>
    <n v="0.94"/>
    <n v="0.94"/>
    <n v="0.94"/>
  </r>
  <r>
    <s v="None"/>
    <x v="39"/>
    <x v="394"/>
    <s v="TRC"/>
    <n v="0.86"/>
    <n v="0.86"/>
    <n v="0.86"/>
  </r>
  <r>
    <s v="None"/>
    <x v="39"/>
    <x v="395"/>
    <s v="TRC"/>
    <n v="0.88"/>
    <n v="0.88"/>
    <n v="0.88"/>
  </r>
  <r>
    <s v="None"/>
    <x v="39"/>
    <x v="45"/>
    <s v="TRC"/>
    <n v="0.86"/>
    <n v="0.86"/>
    <n v="0.86"/>
  </r>
  <r>
    <s v="None"/>
    <x v="39"/>
    <x v="396"/>
    <s v="TRC"/>
    <n v="0.88"/>
    <n v="0.88"/>
    <n v="0.88"/>
  </r>
  <r>
    <s v="None"/>
    <x v="39"/>
    <x v="46"/>
    <s v="TRC"/>
    <n v="0.86"/>
    <n v="0.86"/>
    <n v="0.86"/>
  </r>
  <r>
    <s v="None"/>
    <x v="39"/>
    <x v="397"/>
    <s v="TRC"/>
    <n v="0.88"/>
    <n v="0.88"/>
    <n v="0.88"/>
  </r>
  <r>
    <s v="None"/>
    <x v="39"/>
    <x v="47"/>
    <s v="TRC"/>
    <n v="0.86"/>
    <n v="0.86"/>
    <n v="0.86"/>
  </r>
  <r>
    <s v="None"/>
    <x v="39"/>
    <x v="398"/>
    <s v="TRC"/>
    <n v="0.88"/>
    <n v="0.88"/>
    <n v="0.88"/>
  </r>
  <r>
    <s v="None"/>
    <x v="39"/>
    <x v="48"/>
    <s v="TRC"/>
    <n v="0.86"/>
    <n v="0.86"/>
    <n v="0.86"/>
  </r>
  <r>
    <s v="None"/>
    <x v="39"/>
    <x v="399"/>
    <s v="TRC"/>
    <n v="0.88"/>
    <n v="0.88"/>
    <n v="0.88"/>
  </r>
  <r>
    <s v="None"/>
    <x v="39"/>
    <x v="50"/>
    <s v="TRC"/>
    <n v="1"/>
    <n v="1"/>
    <n v="1"/>
  </r>
  <r>
    <s v="None"/>
    <x v="39"/>
    <x v="51"/>
    <s v="TRC"/>
    <n v="1"/>
    <n v="1"/>
    <n v="1"/>
  </r>
  <r>
    <s v="None"/>
    <x v="39"/>
    <x v="52"/>
    <s v="TRC"/>
    <n v="1"/>
    <n v="1"/>
    <n v="1"/>
  </r>
  <r>
    <s v="None"/>
    <x v="39"/>
    <x v="53"/>
    <s v="TRC"/>
    <n v="1"/>
    <n v="1"/>
    <n v="1"/>
  </r>
  <r>
    <s v="None"/>
    <x v="39"/>
    <x v="400"/>
    <s v="TRC"/>
    <n v="0.86"/>
    <n v="0.86"/>
    <n v="0.86"/>
  </r>
  <r>
    <s v="None"/>
    <x v="39"/>
    <x v="401"/>
    <s v="TRC"/>
    <n v="0.88"/>
    <n v="0.88"/>
    <n v="0.88"/>
  </r>
  <r>
    <s v="None"/>
    <x v="39"/>
    <x v="54"/>
    <s v="TRC"/>
    <n v="0.75"/>
    <n v="0.75"/>
    <n v="0.75"/>
  </r>
  <r>
    <s v="None"/>
    <x v="39"/>
    <x v="55"/>
    <s v="TRC"/>
    <n v="0.86"/>
    <n v="0.86"/>
    <n v="0.86"/>
  </r>
  <r>
    <s v="None"/>
    <x v="39"/>
    <x v="402"/>
    <s v="TRC"/>
    <n v="0.88"/>
    <n v="0.88"/>
    <n v="0.88"/>
  </r>
  <r>
    <s v="None"/>
    <x v="39"/>
    <x v="56"/>
    <s v="TRC"/>
    <n v="0.86"/>
    <n v="0.86"/>
    <n v="0.86"/>
  </r>
  <r>
    <s v="None"/>
    <x v="39"/>
    <x v="403"/>
    <s v="TRC"/>
    <n v="0.88"/>
    <n v="0.88"/>
    <n v="0.88"/>
  </r>
  <r>
    <s v="None"/>
    <x v="39"/>
    <x v="57"/>
    <s v="TRC"/>
    <n v="0.88"/>
    <n v="0.88"/>
    <n v="0.88"/>
  </r>
  <r>
    <s v="None"/>
    <x v="39"/>
    <x v="58"/>
    <s v="TRC"/>
    <n v="0.88"/>
    <n v="0.88"/>
    <n v="0.88"/>
  </r>
  <r>
    <s v="None"/>
    <x v="39"/>
    <x v="59"/>
    <s v="TRC"/>
    <n v="0.88"/>
    <n v="0.88"/>
    <n v="0.88"/>
  </r>
  <r>
    <s v="None"/>
    <x v="39"/>
    <x v="60"/>
    <s v="TRC"/>
    <n v="1"/>
    <n v="1"/>
    <n v="1"/>
  </r>
  <r>
    <s v="None"/>
    <x v="39"/>
    <x v="61"/>
    <s v="TRC"/>
    <n v="0.76"/>
    <n v="0.76"/>
    <n v="0.76"/>
  </r>
  <r>
    <s v="None"/>
    <x v="39"/>
    <x v="62"/>
    <s v="TRC"/>
    <n v="0.76"/>
    <n v="0.76"/>
    <n v="0.76"/>
  </r>
  <r>
    <s v="None"/>
    <x v="39"/>
    <x v="63"/>
    <s v="TRC"/>
    <n v="0.86"/>
    <n v="0.86"/>
    <n v="0.86"/>
  </r>
  <r>
    <s v="None"/>
    <x v="39"/>
    <x v="404"/>
    <s v="TRC"/>
    <n v="0.88"/>
    <n v="0.88"/>
    <n v="0.88"/>
  </r>
  <r>
    <s v="None"/>
    <x v="39"/>
    <x v="64"/>
    <s v="TRC"/>
    <n v="0.86"/>
    <n v="0.86"/>
    <n v="0.86"/>
  </r>
  <r>
    <s v="None"/>
    <x v="39"/>
    <x v="65"/>
    <s v="TRC"/>
    <n v="0.86"/>
    <n v="0.86"/>
    <n v="0.86"/>
  </r>
  <r>
    <s v="None"/>
    <x v="39"/>
    <x v="405"/>
    <s v="TRC"/>
    <n v="0.88"/>
    <n v="0.88"/>
    <n v="0.88"/>
  </r>
  <r>
    <s v="None"/>
    <x v="39"/>
    <x v="406"/>
    <s v="TRC"/>
    <n v="0.88"/>
    <n v="0.88"/>
    <n v="0.88"/>
  </r>
  <r>
    <s v="None"/>
    <x v="39"/>
    <x v="407"/>
    <s v="TRC"/>
    <n v="0.76"/>
    <n v="0.76"/>
    <n v="0.76"/>
  </r>
  <r>
    <s v="None"/>
    <x v="39"/>
    <x v="66"/>
    <s v="TRC"/>
    <n v="1"/>
    <n v="1"/>
    <n v="1"/>
  </r>
  <r>
    <s v="None"/>
    <x v="39"/>
    <x v="67"/>
    <s v="TRC"/>
    <n v="1"/>
    <n v="1"/>
    <n v="1"/>
  </r>
  <r>
    <s v="None"/>
    <x v="39"/>
    <x v="68"/>
    <s v="TRC"/>
    <n v="1"/>
    <n v="1"/>
    <n v="1"/>
  </r>
  <r>
    <s v="None"/>
    <x v="39"/>
    <x v="69"/>
    <s v="TRC"/>
    <n v="0.86"/>
    <n v="0.86"/>
    <n v="0.86"/>
  </r>
  <r>
    <s v="None"/>
    <x v="39"/>
    <x v="408"/>
    <s v="TRC"/>
    <n v="0.88"/>
    <n v="0.88"/>
    <n v="0.88"/>
  </r>
  <r>
    <s v="None"/>
    <x v="39"/>
    <x v="70"/>
    <s v="TRC"/>
    <n v="0.86"/>
    <n v="0.86"/>
    <n v="0.86"/>
  </r>
  <r>
    <s v="None"/>
    <x v="39"/>
    <x v="409"/>
    <s v="TRC"/>
    <n v="0.88"/>
    <n v="0.88"/>
    <n v="0.88"/>
  </r>
  <r>
    <s v="None"/>
    <x v="39"/>
    <x v="71"/>
    <s v="TRC"/>
    <n v="0.86"/>
    <n v="0.86"/>
    <n v="0.86"/>
  </r>
  <r>
    <s v="None"/>
    <x v="39"/>
    <x v="410"/>
    <s v="TRC"/>
    <n v="0.88"/>
    <n v="0.88"/>
    <n v="0.88"/>
  </r>
  <r>
    <s v="None"/>
    <x v="39"/>
    <x v="72"/>
    <s v="TRC"/>
    <n v="0.86"/>
    <n v="0.86"/>
    <n v="0.86"/>
  </r>
  <r>
    <s v="None"/>
    <x v="39"/>
    <x v="411"/>
    <s v="TRC"/>
    <n v="0.88"/>
    <n v="0.88"/>
    <n v="0.88"/>
  </r>
  <r>
    <s v="None"/>
    <x v="39"/>
    <x v="73"/>
    <s v="TRC"/>
    <n v="0.86"/>
    <n v="0.86"/>
    <n v="0.86"/>
  </r>
  <r>
    <s v="None"/>
    <x v="39"/>
    <x v="412"/>
    <s v="TRC"/>
    <n v="0.88"/>
    <n v="0.88"/>
    <n v="0.88"/>
  </r>
  <r>
    <s v="None"/>
    <x v="39"/>
    <x v="413"/>
    <s v="TRC"/>
    <n v="0.86"/>
    <n v="0.86"/>
    <n v="0.86"/>
  </r>
  <r>
    <s v="None"/>
    <x v="39"/>
    <x v="414"/>
    <s v="TRC"/>
    <n v="0.88"/>
    <n v="0.88"/>
    <n v="0.88"/>
  </r>
  <r>
    <s v="None"/>
    <x v="39"/>
    <x v="74"/>
    <s v="TRC"/>
    <n v="0.86"/>
    <n v="0.86"/>
    <n v="0.86"/>
  </r>
  <r>
    <s v="None"/>
    <x v="39"/>
    <x v="415"/>
    <s v="TRC"/>
    <n v="0.88"/>
    <n v="0.88"/>
    <n v="0.88"/>
  </r>
  <r>
    <s v="None"/>
    <x v="39"/>
    <x v="75"/>
    <s v="TRC"/>
    <n v="0.86"/>
    <n v="0.86"/>
    <n v="0.86"/>
  </r>
  <r>
    <s v="None"/>
    <x v="39"/>
    <x v="416"/>
    <s v="TRC"/>
    <n v="0.88"/>
    <n v="0.88"/>
    <n v="0.88"/>
  </r>
  <r>
    <s v="None"/>
    <x v="39"/>
    <x v="76"/>
    <s v="TRC"/>
    <n v="0.86"/>
    <n v="0.86"/>
    <n v="0.86"/>
  </r>
  <r>
    <s v="None"/>
    <x v="39"/>
    <x v="417"/>
    <s v="TRC"/>
    <n v="0.88"/>
    <n v="0.88"/>
    <n v="0.88"/>
  </r>
  <r>
    <s v="None"/>
    <x v="39"/>
    <x v="77"/>
    <s v="TRC"/>
    <n v="0.86"/>
    <n v="0.86"/>
    <n v="0.86"/>
  </r>
  <r>
    <s v="None"/>
    <x v="39"/>
    <x v="418"/>
    <s v="TRC"/>
    <n v="0.88"/>
    <n v="0.88"/>
    <n v="0.88"/>
  </r>
  <r>
    <s v="None"/>
    <x v="39"/>
    <x v="78"/>
    <s v="TRC"/>
    <n v="1"/>
    <n v="1"/>
    <n v="1"/>
  </r>
  <r>
    <s v="None"/>
    <x v="39"/>
    <x v="79"/>
    <s v="TRC"/>
    <n v="0.47499999999999998"/>
    <n v="0.47499999999999998"/>
    <n v="0.47499999999999998"/>
  </r>
  <r>
    <s v="None"/>
    <x v="39"/>
    <x v="80"/>
    <s v="TRC"/>
    <n v="0.86"/>
    <n v="0.86"/>
    <n v="0.86"/>
  </r>
  <r>
    <s v="None"/>
    <x v="39"/>
    <x v="419"/>
    <s v="TRC"/>
    <n v="0.88"/>
    <n v="0.88"/>
    <n v="0.88"/>
  </r>
  <r>
    <s v="None"/>
    <x v="39"/>
    <x v="81"/>
    <s v="TRC"/>
    <n v="0.86"/>
    <n v="0.86"/>
    <n v="0.86"/>
  </r>
  <r>
    <s v="None"/>
    <x v="39"/>
    <x v="295"/>
    <s v="TRC"/>
    <n v="0.88"/>
    <n v="0.88"/>
    <n v="0.88"/>
  </r>
  <r>
    <s v="None"/>
    <x v="39"/>
    <x v="82"/>
    <s v="TRC"/>
    <n v="0.86"/>
    <n v="0.86"/>
    <n v="0.86"/>
  </r>
  <r>
    <s v="None"/>
    <x v="39"/>
    <x v="296"/>
    <s v="TRC"/>
    <n v="0.88"/>
    <n v="0.88"/>
    <n v="0.88"/>
  </r>
  <r>
    <s v="None"/>
    <x v="39"/>
    <x v="297"/>
    <s v="TRC"/>
    <n v="0.86"/>
    <n v="0.86"/>
    <n v="0.86"/>
  </r>
  <r>
    <s v="None"/>
    <x v="39"/>
    <x v="298"/>
    <s v="TRC"/>
    <n v="0.88"/>
    <n v="0.88"/>
    <n v="0.88"/>
  </r>
  <r>
    <s v="None"/>
    <x v="39"/>
    <x v="83"/>
    <s v="TRC"/>
    <n v="0.86"/>
    <n v="0.86"/>
    <n v="0.86"/>
  </r>
  <r>
    <s v="None"/>
    <x v="39"/>
    <x v="299"/>
    <s v="TRC"/>
    <n v="0.88"/>
    <n v="0.88"/>
    <n v="0.88"/>
  </r>
  <r>
    <s v="None"/>
    <x v="39"/>
    <x v="84"/>
    <s v="TRC"/>
    <n v="1.04"/>
    <n v="1.04"/>
    <n v="1.04"/>
  </r>
  <r>
    <s v="None"/>
    <x v="39"/>
    <x v="85"/>
    <s v="TRC"/>
    <n v="1.04"/>
    <n v="1.04"/>
    <n v="1.04"/>
  </r>
  <r>
    <s v="None"/>
    <x v="39"/>
    <x v="86"/>
    <s v="TRC"/>
    <n v="0.86"/>
    <n v="0.86"/>
    <n v="0.86"/>
  </r>
  <r>
    <s v="None"/>
    <x v="39"/>
    <x v="87"/>
    <s v="TRC"/>
    <n v="0.88"/>
    <n v="0.88"/>
    <n v="0.88"/>
  </r>
  <r>
    <s v="None"/>
    <x v="39"/>
    <x v="88"/>
    <s v="TRC"/>
    <n v="0.86"/>
    <n v="0.86"/>
    <n v="0.86"/>
  </r>
  <r>
    <s v="None"/>
    <x v="39"/>
    <x v="89"/>
    <s v="TRC"/>
    <n v="0.88"/>
    <n v="0.88"/>
    <n v="0.88"/>
  </r>
  <r>
    <s v="None"/>
    <x v="39"/>
    <x v="90"/>
    <s v="TRC"/>
    <n v="0.86"/>
    <n v="0.86"/>
    <n v="0.86"/>
  </r>
  <r>
    <s v="None"/>
    <x v="39"/>
    <x v="91"/>
    <s v="TRC"/>
    <n v="0.88"/>
    <n v="0.88"/>
    <n v="0.88"/>
  </r>
  <r>
    <s v="None"/>
    <x v="39"/>
    <x v="92"/>
    <s v="TRC"/>
    <n v="1"/>
    <n v="1"/>
    <n v="1"/>
  </r>
  <r>
    <s v="None"/>
    <x v="39"/>
    <x v="93"/>
    <s v="TRC"/>
    <n v="1"/>
    <n v="1"/>
    <n v="1"/>
  </r>
  <r>
    <s v="None"/>
    <x v="39"/>
    <x v="94"/>
    <s v="TRC"/>
    <n v="0.75"/>
    <n v="0.75"/>
    <n v="0.75"/>
  </r>
  <r>
    <s v="None"/>
    <x v="39"/>
    <x v="95"/>
    <s v="TRC"/>
    <n v="0.55000000000000004"/>
    <n v="0.55000000000000004"/>
    <n v="0.55000000000000004"/>
  </r>
  <r>
    <s v="None"/>
    <x v="39"/>
    <x v="96"/>
    <s v="TRC"/>
    <n v="0.75"/>
    <n v="0.75"/>
    <n v="0.75"/>
  </r>
  <r>
    <s v="None"/>
    <x v="39"/>
    <x v="300"/>
    <s v="TRC"/>
    <n v="0.86"/>
    <n v="0.86"/>
    <n v="0.86"/>
  </r>
  <r>
    <s v="None"/>
    <x v="39"/>
    <x v="97"/>
    <s v="TRC"/>
    <n v="0.88"/>
    <n v="0.88"/>
    <n v="0.88"/>
  </r>
  <r>
    <s v="None"/>
    <x v="39"/>
    <x v="301"/>
    <s v="TRC"/>
    <n v="0.86"/>
    <n v="0.86"/>
    <n v="0.86"/>
  </r>
  <r>
    <s v="None"/>
    <x v="39"/>
    <x v="302"/>
    <s v="TRC"/>
    <n v="0.88"/>
    <n v="0.88"/>
    <n v="0.88"/>
  </r>
  <r>
    <s v="None"/>
    <x v="39"/>
    <x v="303"/>
    <s v="TRC"/>
    <n v="0.86"/>
    <n v="0.86"/>
    <n v="0.86"/>
  </r>
  <r>
    <s v="None"/>
    <x v="39"/>
    <x v="304"/>
    <s v="TRC"/>
    <n v="0.88"/>
    <n v="0.88"/>
    <n v="0.88"/>
  </r>
  <r>
    <s v="None"/>
    <x v="39"/>
    <x v="305"/>
    <s v="TRC"/>
    <n v="0.86"/>
    <n v="0.86"/>
    <n v="0.86"/>
  </r>
  <r>
    <s v="None"/>
    <x v="39"/>
    <x v="306"/>
    <s v="TRC"/>
    <n v="0.88"/>
    <n v="0.88"/>
    <n v="0.88"/>
  </r>
  <r>
    <s v="None"/>
    <x v="39"/>
    <x v="100"/>
    <s v="TRC"/>
    <n v="0.86"/>
    <n v="0.86"/>
    <n v="0.86"/>
  </r>
  <r>
    <s v="None"/>
    <x v="39"/>
    <x v="101"/>
    <s v="TRC"/>
    <n v="0.88"/>
    <n v="0.88"/>
    <n v="0.88"/>
  </r>
  <r>
    <s v="None"/>
    <x v="39"/>
    <x v="102"/>
    <s v="TRC"/>
    <n v="0.86"/>
    <n v="0.86"/>
    <n v="0.86"/>
  </r>
  <r>
    <s v="None"/>
    <x v="39"/>
    <x v="103"/>
    <s v="TRC"/>
    <n v="0.88"/>
    <n v="0.88"/>
    <n v="0.88"/>
  </r>
  <r>
    <s v="None"/>
    <x v="39"/>
    <x v="104"/>
    <s v="TRC"/>
    <n v="0.56000000000000005"/>
    <n v="0.56000000000000005"/>
    <n v="0.56000000000000005"/>
  </r>
  <r>
    <s v="None"/>
    <x v="39"/>
    <x v="105"/>
    <s v="TRC"/>
    <n v="0.86"/>
    <n v="0.86"/>
    <n v="0.86"/>
  </r>
  <r>
    <s v="None"/>
    <x v="39"/>
    <x v="307"/>
    <s v="TRC"/>
    <n v="0.88"/>
    <n v="0.88"/>
    <n v="0.88"/>
  </r>
  <r>
    <s v="None"/>
    <x v="39"/>
    <x v="106"/>
    <s v="TRC"/>
    <n v="0.9"/>
    <n v="0.9"/>
    <n v="0.9"/>
  </r>
  <r>
    <s v="None"/>
    <x v="39"/>
    <x v="107"/>
    <s v="TRC"/>
    <n v="0.86"/>
    <n v="0.86"/>
    <n v="0.86"/>
  </r>
  <r>
    <s v="None"/>
    <x v="39"/>
    <x v="108"/>
    <s v="TRC"/>
    <n v="1"/>
    <n v="1"/>
    <n v="1"/>
  </r>
  <r>
    <s v="None"/>
    <x v="39"/>
    <x v="109"/>
    <s v="TRC"/>
    <n v="1"/>
    <n v="1"/>
    <n v="1"/>
  </r>
  <r>
    <s v="None"/>
    <x v="39"/>
    <x v="110"/>
    <s v="TRC"/>
    <n v="0.76"/>
    <n v="0.76"/>
    <n v="0.76"/>
  </r>
  <r>
    <s v="None"/>
    <x v="39"/>
    <x v="111"/>
    <s v="TRC"/>
    <n v="0.88"/>
    <n v="0.88"/>
    <n v="0.88"/>
  </r>
  <r>
    <s v="None"/>
    <x v="39"/>
    <x v="112"/>
    <s v="TRC"/>
    <n v="0.86"/>
    <n v="0.86"/>
    <n v="0.86"/>
  </r>
  <r>
    <s v="None"/>
    <x v="39"/>
    <x v="113"/>
    <s v="TRC"/>
    <n v="0.88"/>
    <n v="0.88"/>
    <n v="0.88"/>
  </r>
  <r>
    <s v="None"/>
    <x v="39"/>
    <x v="114"/>
    <s v="TRC"/>
    <n v="1"/>
    <n v="1"/>
    <n v="1"/>
  </r>
  <r>
    <s v="None"/>
    <x v="39"/>
    <x v="115"/>
    <s v="TRC"/>
    <n v="0.86"/>
    <n v="0.86"/>
    <n v="0.86"/>
  </r>
  <r>
    <s v="None"/>
    <x v="39"/>
    <x v="116"/>
    <s v="TRC"/>
    <n v="0.88"/>
    <n v="0.88"/>
    <n v="0.88"/>
  </r>
  <r>
    <s v="None"/>
    <x v="39"/>
    <x v="308"/>
    <s v="TRC"/>
    <n v="0.86"/>
    <n v="0.86"/>
    <n v="0.86"/>
  </r>
  <r>
    <s v="None"/>
    <x v="39"/>
    <x v="117"/>
    <s v="TRC"/>
    <n v="0.88"/>
    <n v="0.88"/>
    <n v="0.88"/>
  </r>
  <r>
    <s v="None"/>
    <x v="39"/>
    <x v="309"/>
    <s v="TRC"/>
    <n v="0.86"/>
    <n v="0.86"/>
    <n v="0.86"/>
  </r>
  <r>
    <s v="None"/>
    <x v="39"/>
    <x v="310"/>
    <s v="TRC"/>
    <n v="0.88"/>
    <n v="0.88"/>
    <n v="0.88"/>
  </r>
  <r>
    <s v="None"/>
    <x v="39"/>
    <x v="118"/>
    <s v="TRC"/>
    <n v="0.86"/>
    <n v="0.86"/>
    <n v="0.86"/>
  </r>
  <r>
    <s v="None"/>
    <x v="39"/>
    <x v="311"/>
    <s v="TRC"/>
    <n v="0.88"/>
    <n v="0.88"/>
    <n v="0.88"/>
  </r>
  <r>
    <s v="None"/>
    <x v="39"/>
    <x v="119"/>
    <s v="TRC"/>
    <n v="0.86"/>
    <n v="0.86"/>
    <n v="0.86"/>
  </r>
  <r>
    <s v="None"/>
    <x v="39"/>
    <x v="312"/>
    <s v="TRC"/>
    <n v="0.88"/>
    <n v="0.88"/>
    <n v="0.88"/>
  </r>
  <r>
    <s v="None"/>
    <x v="39"/>
    <x v="120"/>
    <s v="TRC"/>
    <n v="0.86"/>
    <n v="0.86"/>
    <n v="0.86"/>
  </r>
  <r>
    <s v="None"/>
    <x v="39"/>
    <x v="313"/>
    <s v="TRC"/>
    <n v="0.88"/>
    <n v="0.88"/>
    <n v="0.88"/>
  </r>
  <r>
    <s v="None"/>
    <x v="39"/>
    <x v="121"/>
    <s v="TRC"/>
    <n v="0.86"/>
    <n v="0.86"/>
    <n v="0.86"/>
  </r>
  <r>
    <s v="None"/>
    <x v="39"/>
    <x v="122"/>
    <s v="TRC"/>
    <n v="0.88"/>
    <n v="0.88"/>
    <n v="0.88"/>
  </r>
  <r>
    <s v="None"/>
    <x v="39"/>
    <x v="123"/>
    <s v="TRC"/>
    <n v="1.04"/>
    <n v="1.04"/>
    <n v="1.04"/>
  </r>
  <r>
    <s v="None"/>
    <x v="39"/>
    <x v="124"/>
    <s v="TRC"/>
    <n v="1.04"/>
    <n v="1.04"/>
    <n v="1.04"/>
  </r>
  <r>
    <s v="None"/>
    <x v="39"/>
    <x v="125"/>
    <s v="TRC"/>
    <n v="1.04"/>
    <n v="1.04"/>
    <n v="1.04"/>
  </r>
  <r>
    <s v="None"/>
    <x v="39"/>
    <x v="126"/>
    <s v="TRC"/>
    <n v="1.04"/>
    <n v="1.04"/>
    <n v="1.04"/>
  </r>
  <r>
    <s v="None"/>
    <x v="39"/>
    <x v="127"/>
    <s v="TRC"/>
    <n v="0.86"/>
    <n v="0.86"/>
    <n v="0.86"/>
  </r>
  <r>
    <s v="None"/>
    <x v="39"/>
    <x v="314"/>
    <s v="TRC"/>
    <n v="0.88"/>
    <n v="0.88"/>
    <n v="0.88"/>
  </r>
  <r>
    <s v="None"/>
    <x v="39"/>
    <x v="128"/>
    <s v="TRC"/>
    <n v="0.85"/>
    <n v="0.85"/>
    <n v="0.85"/>
  </r>
  <r>
    <s v="None"/>
    <x v="39"/>
    <x v="129"/>
    <s v="TRC"/>
    <n v="0.86"/>
    <n v="0.86"/>
    <n v="0.86"/>
  </r>
  <r>
    <s v="None"/>
    <x v="39"/>
    <x v="315"/>
    <s v="TRC"/>
    <n v="0.88"/>
    <n v="0.88"/>
    <n v="0.88"/>
  </r>
  <r>
    <s v="None"/>
    <x v="39"/>
    <x v="130"/>
    <s v="TRC"/>
    <n v="1"/>
    <n v="1"/>
    <n v="1"/>
  </r>
  <r>
    <s v="None"/>
    <x v="39"/>
    <x v="316"/>
    <s v="TRC"/>
    <n v="0.86"/>
    <n v="0.86"/>
    <n v="0.86"/>
  </r>
  <r>
    <s v="None"/>
    <x v="39"/>
    <x v="317"/>
    <s v="TRC"/>
    <n v="0.88"/>
    <n v="0.88"/>
    <n v="0.88"/>
  </r>
  <r>
    <s v="None"/>
    <x v="39"/>
    <x v="131"/>
    <s v="TRC"/>
    <n v="0.86"/>
    <n v="0.86"/>
    <n v="0.86"/>
  </r>
  <r>
    <s v="None"/>
    <x v="39"/>
    <x v="132"/>
    <s v="TRC"/>
    <n v="1"/>
    <n v="1"/>
    <n v="1"/>
  </r>
  <r>
    <s v="None"/>
    <x v="39"/>
    <x v="133"/>
    <s v="TRC"/>
    <n v="1"/>
    <n v="1"/>
    <n v="1"/>
  </r>
  <r>
    <s v="None"/>
    <x v="39"/>
    <x v="134"/>
    <s v="TRC"/>
    <n v="0.84"/>
    <n v="0.84"/>
    <n v="0.84"/>
  </r>
  <r>
    <s v="None"/>
    <x v="39"/>
    <x v="135"/>
    <s v="TRC"/>
    <n v="0.84"/>
    <n v="0.84"/>
    <n v="0.84"/>
  </r>
  <r>
    <s v="None"/>
    <x v="39"/>
    <x v="136"/>
    <s v="TRC"/>
    <n v="1"/>
    <n v="1"/>
    <n v="1"/>
  </r>
  <r>
    <s v="None"/>
    <x v="39"/>
    <x v="137"/>
    <s v="TRC"/>
    <n v="1.04"/>
    <n v="1.04"/>
    <n v="1.04"/>
  </r>
  <r>
    <s v="None"/>
    <x v="39"/>
    <x v="138"/>
    <s v="TRC"/>
    <n v="1.04"/>
    <n v="1.04"/>
    <n v="1.04"/>
  </r>
  <r>
    <s v="None"/>
    <x v="39"/>
    <x v="139"/>
    <s v="TRC"/>
    <n v="0.86"/>
    <n v="0.86"/>
    <n v="0.86"/>
  </r>
  <r>
    <s v="None"/>
    <x v="39"/>
    <x v="140"/>
    <s v="TRC"/>
    <n v="0.88"/>
    <n v="0.88"/>
    <n v="0.88"/>
  </r>
  <r>
    <s v="None"/>
    <x v="39"/>
    <x v="141"/>
    <s v="TRC"/>
    <n v="0.86"/>
    <n v="0.86"/>
    <n v="0.86"/>
  </r>
  <r>
    <s v="None"/>
    <x v="39"/>
    <x v="142"/>
    <s v="TRC"/>
    <n v="0.88"/>
    <n v="0.88"/>
    <n v="0.88"/>
  </r>
  <r>
    <s v="None"/>
    <x v="39"/>
    <x v="143"/>
    <s v="TRC"/>
    <n v="0.86"/>
    <n v="0.86"/>
    <n v="0.86"/>
  </r>
  <r>
    <s v="None"/>
    <x v="39"/>
    <x v="144"/>
    <s v="TRC"/>
    <n v="0.88"/>
    <n v="0.88"/>
    <n v="0.88"/>
  </r>
  <r>
    <s v="None"/>
    <x v="39"/>
    <x v="145"/>
    <s v="TRC"/>
    <n v="0.86"/>
    <n v="0.86"/>
    <n v="0.86"/>
  </r>
  <r>
    <s v="None"/>
    <x v="39"/>
    <x v="146"/>
    <s v="TRC"/>
    <n v="0.88"/>
    <n v="0.88"/>
    <n v="0.88"/>
  </r>
  <r>
    <s v="None"/>
    <x v="39"/>
    <x v="147"/>
    <s v="TRC"/>
    <n v="0.86"/>
    <n v="0.86"/>
    <n v="0.86"/>
  </r>
  <r>
    <s v="None"/>
    <x v="39"/>
    <x v="148"/>
    <s v="TRC"/>
    <n v="0.88"/>
    <n v="0.88"/>
    <n v="0.88"/>
  </r>
  <r>
    <s v="None"/>
    <x v="39"/>
    <x v="149"/>
    <s v="TRC"/>
    <n v="0.88"/>
    <n v="0.88"/>
    <n v="0.88"/>
  </r>
  <r>
    <s v="None"/>
    <x v="39"/>
    <x v="318"/>
    <s v="TRC"/>
    <n v="0.88"/>
    <n v="0.88"/>
    <n v="0.88"/>
  </r>
  <r>
    <s v="None"/>
    <x v="39"/>
    <x v="319"/>
    <s v="TRC"/>
    <n v="0.88"/>
    <n v="0.88"/>
    <n v="0.88"/>
  </r>
  <r>
    <s v="None"/>
    <x v="39"/>
    <x v="150"/>
    <s v="TRC"/>
    <n v="0.86"/>
    <n v="0.86"/>
    <n v="0.86"/>
  </r>
  <r>
    <s v="None"/>
    <x v="39"/>
    <x v="151"/>
    <s v="TRC"/>
    <n v="0.88"/>
    <n v="0.88"/>
    <n v="0.88"/>
  </r>
  <r>
    <s v="None"/>
    <x v="39"/>
    <x v="152"/>
    <s v="TRC"/>
    <n v="0.86"/>
    <n v="0.86"/>
    <n v="0.86"/>
  </r>
  <r>
    <s v="None"/>
    <x v="39"/>
    <x v="153"/>
    <s v="TRC"/>
    <n v="0.88"/>
    <n v="0.88"/>
    <n v="0.88"/>
  </r>
  <r>
    <s v="None"/>
    <x v="39"/>
    <x v="154"/>
    <s v="TRC"/>
    <n v="0.86"/>
    <n v="0.86"/>
    <n v="0.86"/>
  </r>
  <r>
    <s v="None"/>
    <x v="39"/>
    <x v="155"/>
    <s v="TRC"/>
    <n v="0.88"/>
    <n v="0.88"/>
    <n v="0.88"/>
  </r>
  <r>
    <s v="None"/>
    <x v="39"/>
    <x v="156"/>
    <s v="TRC"/>
    <n v="0.86"/>
    <n v="0.86"/>
    <n v="0.86"/>
  </r>
  <r>
    <s v="None"/>
    <x v="39"/>
    <x v="157"/>
    <s v="TRC"/>
    <n v="0.88"/>
    <n v="0.88"/>
    <n v="0.88"/>
  </r>
  <r>
    <s v="None"/>
    <x v="39"/>
    <x v="158"/>
    <s v="TRC"/>
    <n v="0.86"/>
    <n v="0.86"/>
    <n v="0.86"/>
  </r>
  <r>
    <s v="None"/>
    <x v="39"/>
    <x v="159"/>
    <s v="TRC"/>
    <n v="0.88"/>
    <n v="0.88"/>
    <n v="0.88"/>
  </r>
  <r>
    <s v="None"/>
    <x v="39"/>
    <x v="160"/>
    <s v="TRC"/>
    <n v="0.86"/>
    <n v="0.86"/>
    <n v="0.86"/>
  </r>
  <r>
    <s v="None"/>
    <x v="39"/>
    <x v="161"/>
    <s v="TRC"/>
    <n v="0.88"/>
    <n v="0.88"/>
    <n v="0.88"/>
  </r>
  <r>
    <s v="None"/>
    <x v="39"/>
    <x v="162"/>
    <s v="TRC"/>
    <n v="0.86"/>
    <n v="0.86"/>
    <n v="0.86"/>
  </r>
  <r>
    <s v="None"/>
    <x v="39"/>
    <x v="163"/>
    <s v="TRC"/>
    <n v="0.88"/>
    <n v="0.88"/>
    <n v="0.88"/>
  </r>
  <r>
    <s v="None"/>
    <x v="39"/>
    <x v="164"/>
    <s v="TRC"/>
    <n v="0.86"/>
    <n v="0.86"/>
    <n v="0.86"/>
  </r>
  <r>
    <s v="None"/>
    <x v="39"/>
    <x v="320"/>
    <s v="TRC"/>
    <n v="0.88"/>
    <n v="0.88"/>
    <n v="0.88"/>
  </r>
  <r>
    <s v="None"/>
    <x v="39"/>
    <x v="165"/>
    <s v="TRC"/>
    <n v="1.04"/>
    <n v="1.04"/>
    <n v="1.04"/>
  </r>
  <r>
    <s v="None"/>
    <x v="39"/>
    <x v="166"/>
    <s v="TRC"/>
    <n v="1.04"/>
    <n v="1.04"/>
    <n v="1.04"/>
  </r>
  <r>
    <s v="None"/>
    <x v="39"/>
    <x v="167"/>
    <s v="TRC"/>
    <n v="1.04"/>
    <n v="1.04"/>
    <n v="1.04"/>
  </r>
  <r>
    <s v="None"/>
    <x v="39"/>
    <x v="168"/>
    <s v="TRC"/>
    <n v="1.04"/>
    <n v="1.04"/>
    <n v="1.04"/>
  </r>
  <r>
    <s v="None"/>
    <x v="39"/>
    <x v="169"/>
    <s v="TRC"/>
    <n v="1.04"/>
    <n v="1.04"/>
    <n v="1.04"/>
  </r>
  <r>
    <s v="None"/>
    <x v="39"/>
    <x v="170"/>
    <s v="TRC"/>
    <n v="1.04"/>
    <n v="1.04"/>
    <n v="1.04"/>
  </r>
  <r>
    <s v="None"/>
    <x v="39"/>
    <x v="171"/>
    <s v="TRC"/>
    <n v="0.86"/>
    <n v="0.86"/>
    <n v="0.86"/>
  </r>
  <r>
    <s v="None"/>
    <x v="39"/>
    <x v="321"/>
    <s v="TRC"/>
    <n v="0.88"/>
    <n v="0.88"/>
    <n v="0.88"/>
  </r>
  <r>
    <s v="None"/>
    <x v="39"/>
    <x v="172"/>
    <s v="TRC"/>
    <n v="0.9"/>
    <n v="0.9"/>
    <n v="0.9"/>
  </r>
  <r>
    <s v="None"/>
    <x v="39"/>
    <x v="322"/>
    <s v="TRC"/>
    <n v="0.9"/>
    <n v="0.9"/>
    <n v="0.9"/>
  </r>
  <r>
    <s v="None"/>
    <x v="39"/>
    <x v="173"/>
    <s v="TRC"/>
    <n v="0.9"/>
    <n v="0.9"/>
    <n v="0.9"/>
  </r>
  <r>
    <s v="None"/>
    <x v="39"/>
    <x v="323"/>
    <s v="TRC"/>
    <n v="0.9"/>
    <n v="0.9"/>
    <n v="0.9"/>
  </r>
  <r>
    <s v="None"/>
    <x v="39"/>
    <x v="174"/>
    <s v="TRC"/>
    <n v="0.86"/>
    <n v="0.86"/>
    <n v="0.86"/>
  </r>
  <r>
    <s v="None"/>
    <x v="39"/>
    <x v="175"/>
    <s v="TRC"/>
    <n v="0.88"/>
    <n v="0.88"/>
    <n v="0.88"/>
  </r>
  <r>
    <s v="None"/>
    <x v="39"/>
    <x v="176"/>
    <s v="TRC"/>
    <n v="0.86"/>
    <n v="0.86"/>
    <n v="0.86"/>
  </r>
  <r>
    <s v="None"/>
    <x v="39"/>
    <x v="324"/>
    <s v="TRC"/>
    <n v="0.88"/>
    <n v="0.88"/>
    <n v="0.88"/>
  </r>
  <r>
    <s v="None"/>
    <x v="39"/>
    <x v="177"/>
    <s v="TRC"/>
    <n v="0.5"/>
    <n v="0.5"/>
    <n v="0.5"/>
  </r>
  <r>
    <s v="None"/>
    <x v="39"/>
    <x v="178"/>
    <s v="TRC"/>
    <n v="0.5"/>
    <n v="0.5"/>
    <n v="0.5"/>
  </r>
  <r>
    <s v="None"/>
    <x v="39"/>
    <x v="179"/>
    <s v="TRC"/>
    <n v="1"/>
    <n v="1"/>
    <n v="1"/>
  </r>
  <r>
    <s v="None"/>
    <x v="39"/>
    <x v="180"/>
    <s v="TRC"/>
    <n v="0.57999999999999996"/>
    <n v="0.57999999999999996"/>
    <n v="0.57999999999999996"/>
  </r>
  <r>
    <s v="None"/>
    <x v="39"/>
    <x v="181"/>
    <s v="TRC"/>
    <n v="0.6"/>
    <n v="0.6"/>
    <n v="0.6"/>
  </r>
  <r>
    <s v="None"/>
    <x v="39"/>
    <x v="182"/>
    <s v="TRC"/>
    <n v="0.86"/>
    <n v="0.86"/>
    <n v="0.86"/>
  </r>
  <r>
    <s v="None"/>
    <x v="39"/>
    <x v="183"/>
    <s v="TRC"/>
    <n v="0.88"/>
    <n v="0.88"/>
    <n v="0.88"/>
  </r>
  <r>
    <s v="None"/>
    <x v="39"/>
    <x v="184"/>
    <s v="TRC"/>
    <n v="0.86"/>
    <n v="0.86"/>
    <n v="0.86"/>
  </r>
  <r>
    <s v="None"/>
    <x v="39"/>
    <x v="185"/>
    <s v="TRC"/>
    <n v="0.88"/>
    <n v="0.88"/>
    <n v="0.88"/>
  </r>
  <r>
    <s v="None"/>
    <x v="39"/>
    <x v="325"/>
    <s v="TRC"/>
    <n v="0.86"/>
    <n v="0.86"/>
    <n v="0.86"/>
  </r>
  <r>
    <s v="None"/>
    <x v="39"/>
    <x v="326"/>
    <s v="TRC"/>
    <n v="0.88"/>
    <n v="0.88"/>
    <n v="0.88"/>
  </r>
  <r>
    <s v="None"/>
    <x v="39"/>
    <x v="186"/>
    <s v="TRC"/>
    <n v="0.86"/>
    <n v="0.86"/>
    <n v="0.86"/>
  </r>
  <r>
    <s v="None"/>
    <x v="39"/>
    <x v="327"/>
    <s v="TRC"/>
    <n v="0.88"/>
    <n v="0.88"/>
    <n v="0.88"/>
  </r>
  <r>
    <s v="None"/>
    <x v="39"/>
    <x v="328"/>
    <s v="TRC"/>
    <n v="0.86"/>
    <n v="0.86"/>
    <n v="0.86"/>
  </r>
  <r>
    <s v="None"/>
    <x v="39"/>
    <x v="329"/>
    <s v="TRC"/>
    <n v="0.88"/>
    <n v="0.88"/>
    <n v="0.88"/>
  </r>
  <r>
    <s v="None"/>
    <x v="39"/>
    <x v="187"/>
    <s v="TRC"/>
    <n v="1.1399999999999999"/>
    <n v="1.1399999999999999"/>
    <n v="1.1399999999999999"/>
  </r>
  <r>
    <s v="None"/>
    <x v="39"/>
    <x v="188"/>
    <s v="TRC"/>
    <n v="0.9"/>
    <n v="0.9"/>
    <n v="0.9"/>
  </r>
  <r>
    <s v="None"/>
    <x v="39"/>
    <x v="330"/>
    <s v="TRC"/>
    <n v="0.9"/>
    <n v="0.9"/>
    <n v="0.9"/>
  </r>
  <r>
    <s v="None"/>
    <x v="39"/>
    <x v="189"/>
    <s v="TRC"/>
    <n v="0.9"/>
    <n v="0.9"/>
    <n v="0.9"/>
  </r>
  <r>
    <s v="None"/>
    <x v="39"/>
    <x v="331"/>
    <s v="TRC"/>
    <n v="0.9"/>
    <n v="0.9"/>
    <n v="0.9"/>
  </r>
  <r>
    <s v="None"/>
    <x v="39"/>
    <x v="190"/>
    <s v="TRC"/>
    <n v="0.86"/>
    <n v="0.86"/>
    <n v="0.86"/>
  </r>
  <r>
    <s v="None"/>
    <x v="39"/>
    <x v="332"/>
    <s v="TRC"/>
    <n v="0.88"/>
    <n v="0.88"/>
    <n v="0.88"/>
  </r>
  <r>
    <s v="None"/>
    <x v="39"/>
    <x v="191"/>
    <s v="TRC"/>
    <n v="0.86"/>
    <n v="0.86"/>
    <n v="0.86"/>
  </r>
  <r>
    <s v="None"/>
    <x v="39"/>
    <x v="192"/>
    <s v="TRC"/>
    <n v="0.88"/>
    <n v="0.88"/>
    <n v="0.88"/>
  </r>
  <r>
    <s v="None"/>
    <x v="39"/>
    <x v="193"/>
    <s v="TRC"/>
    <n v="0.86"/>
    <n v="0.86"/>
    <n v="0.86"/>
  </r>
  <r>
    <s v="None"/>
    <x v="39"/>
    <x v="194"/>
    <s v="TRC"/>
    <n v="0.88"/>
    <n v="0.88"/>
    <n v="0.88"/>
  </r>
  <r>
    <s v="None"/>
    <x v="39"/>
    <x v="195"/>
    <s v="TRC"/>
    <n v="0.86"/>
    <n v="0.86"/>
    <n v="0.86"/>
  </r>
  <r>
    <s v="None"/>
    <x v="39"/>
    <x v="333"/>
    <s v="TRC"/>
    <n v="0.88"/>
    <n v="0.88"/>
    <n v="0.88"/>
  </r>
  <r>
    <s v="None"/>
    <x v="39"/>
    <x v="196"/>
    <s v="TRC"/>
    <n v="0.86"/>
    <n v="0.86"/>
    <n v="0.86"/>
  </r>
  <r>
    <s v="None"/>
    <x v="39"/>
    <x v="197"/>
    <s v="TRC"/>
    <n v="0.88"/>
    <n v="0.88"/>
    <n v="0.88"/>
  </r>
  <r>
    <s v="None"/>
    <x v="39"/>
    <x v="198"/>
    <s v="TRC"/>
    <n v="1"/>
    <n v="1"/>
    <n v="1"/>
  </r>
  <r>
    <s v="None"/>
    <x v="39"/>
    <x v="199"/>
    <s v="TRC"/>
    <n v="0.86"/>
    <n v="0.86"/>
    <n v="0.86"/>
  </r>
  <r>
    <s v="None"/>
    <x v="39"/>
    <x v="334"/>
    <s v="TRC"/>
    <n v="0.88"/>
    <n v="0.88"/>
    <n v="0.88"/>
  </r>
  <r>
    <s v="None"/>
    <x v="39"/>
    <x v="200"/>
    <s v="TRC"/>
    <n v="0.86"/>
    <n v="0.86"/>
    <n v="0.86"/>
  </r>
  <r>
    <s v="None"/>
    <x v="39"/>
    <x v="335"/>
    <s v="TRC"/>
    <n v="0.88"/>
    <n v="0.88"/>
    <n v="0.88"/>
  </r>
  <r>
    <s v="None"/>
    <x v="39"/>
    <x v="336"/>
    <s v="TRC"/>
    <n v="0.86"/>
    <n v="0.86"/>
    <n v="0.86"/>
  </r>
  <r>
    <s v="None"/>
    <x v="39"/>
    <x v="201"/>
    <s v="TRC"/>
    <n v="0.88"/>
    <n v="0.88"/>
    <n v="0.88"/>
  </r>
  <r>
    <s v="None"/>
    <x v="39"/>
    <x v="337"/>
    <s v="TRC"/>
    <n v="0.86"/>
    <n v="0.86"/>
    <n v="0.86"/>
  </r>
  <r>
    <s v="None"/>
    <x v="39"/>
    <x v="338"/>
    <s v="TRC"/>
    <n v="0.88"/>
    <n v="0.88"/>
    <n v="0.88"/>
  </r>
  <r>
    <s v="None"/>
    <x v="39"/>
    <x v="202"/>
    <s v="TRC"/>
    <n v="0.64"/>
    <n v="0.64"/>
    <n v="0.64"/>
  </r>
  <r>
    <s v="None"/>
    <x v="39"/>
    <x v="203"/>
    <s v="TRC"/>
    <n v="0.64"/>
    <n v="0.64"/>
    <n v="0.64"/>
  </r>
  <r>
    <s v="None"/>
    <x v="39"/>
    <x v="204"/>
    <s v="TRC"/>
    <n v="1.04"/>
    <n v="1.04"/>
    <n v="1.04"/>
  </r>
  <r>
    <s v="None"/>
    <x v="39"/>
    <x v="205"/>
    <s v="TRC"/>
    <n v="1.04"/>
    <n v="1.04"/>
    <n v="1.04"/>
  </r>
  <r>
    <s v="None"/>
    <x v="39"/>
    <x v="206"/>
    <s v="TRC"/>
    <n v="0.86"/>
    <n v="0.86"/>
    <n v="0.86"/>
  </r>
  <r>
    <s v="None"/>
    <x v="39"/>
    <x v="207"/>
    <s v="TRC"/>
    <n v="0.88"/>
    <n v="0.88"/>
    <n v="0.88"/>
  </r>
  <r>
    <s v="None"/>
    <x v="39"/>
    <x v="339"/>
    <s v="TRC"/>
    <n v="0.86"/>
    <n v="0.86"/>
    <n v="0.86"/>
  </r>
  <r>
    <s v="None"/>
    <x v="39"/>
    <x v="208"/>
    <s v="TRC"/>
    <n v="0.88"/>
    <n v="0.88"/>
    <n v="0.88"/>
  </r>
  <r>
    <s v="None"/>
    <x v="39"/>
    <x v="209"/>
    <s v="TRC"/>
    <n v="0.86"/>
    <n v="0.86"/>
    <n v="0.86"/>
  </r>
  <r>
    <s v="None"/>
    <x v="39"/>
    <x v="340"/>
    <s v="TRC"/>
    <n v="0.88"/>
    <n v="0.88"/>
    <n v="0.88"/>
  </r>
  <r>
    <s v="None"/>
    <x v="39"/>
    <x v="341"/>
    <s v="TRC"/>
    <n v="0.86"/>
    <n v="0.86"/>
    <n v="0.86"/>
  </r>
  <r>
    <s v="None"/>
    <x v="39"/>
    <x v="210"/>
    <s v="TRC"/>
    <n v="0.88"/>
    <n v="0.88"/>
    <n v="0.88"/>
  </r>
  <r>
    <s v="None"/>
    <x v="39"/>
    <x v="211"/>
    <s v="TRC"/>
    <n v="0.86"/>
    <n v="0.86"/>
    <n v="0.86"/>
  </r>
  <r>
    <s v="None"/>
    <x v="39"/>
    <x v="212"/>
    <s v="TRC"/>
    <n v="0.88"/>
    <n v="0.88"/>
    <n v="0.88"/>
  </r>
  <r>
    <s v="None"/>
    <x v="39"/>
    <x v="213"/>
    <s v="TRC"/>
    <n v="0.86"/>
    <n v="0.86"/>
    <n v="0.86"/>
  </r>
  <r>
    <s v="None"/>
    <x v="39"/>
    <x v="342"/>
    <s v="TRC"/>
    <n v="0.88"/>
    <n v="0.88"/>
    <n v="0.88"/>
  </r>
  <r>
    <s v="None"/>
    <x v="39"/>
    <x v="214"/>
    <s v="TRC"/>
    <n v="1"/>
    <n v="1"/>
    <n v="1"/>
  </r>
  <r>
    <s v="None"/>
    <x v="39"/>
    <x v="215"/>
    <s v="TRC"/>
    <n v="0.86"/>
    <n v="0.86"/>
    <n v="0.86"/>
  </r>
  <r>
    <s v="None"/>
    <x v="39"/>
    <x v="216"/>
    <s v="TRC"/>
    <n v="0.88"/>
    <n v="0.88"/>
    <n v="0.88"/>
  </r>
  <r>
    <s v="None"/>
    <x v="39"/>
    <x v="217"/>
    <s v="TRC"/>
    <n v="0.86"/>
    <n v="0.86"/>
    <n v="0.86"/>
  </r>
  <r>
    <s v="None"/>
    <x v="39"/>
    <x v="218"/>
    <s v="TRC"/>
    <n v="0.88"/>
    <n v="0.88"/>
    <n v="0.88"/>
  </r>
  <r>
    <s v="None"/>
    <x v="39"/>
    <x v="219"/>
    <s v="TRC"/>
    <n v="0.86"/>
    <n v="0.86"/>
    <n v="0.86"/>
  </r>
  <r>
    <s v="None"/>
    <x v="39"/>
    <x v="343"/>
    <s v="TRC"/>
    <n v="0.88"/>
    <n v="0.88"/>
    <n v="0.88"/>
  </r>
  <r>
    <s v="None"/>
    <x v="39"/>
    <x v="220"/>
    <s v="TRC"/>
    <n v="1"/>
    <n v="1"/>
    <n v="1"/>
  </r>
  <r>
    <s v="None"/>
    <x v="39"/>
    <x v="221"/>
    <s v="TRC"/>
    <n v="1"/>
    <n v="1"/>
    <n v="1"/>
  </r>
  <r>
    <s v="None"/>
    <x v="39"/>
    <x v="222"/>
    <s v="TRC"/>
    <n v="0.75"/>
    <n v="0.75"/>
    <n v="0.75"/>
  </r>
  <r>
    <s v="None"/>
    <x v="39"/>
    <x v="344"/>
    <s v="TRC"/>
    <n v="0.88"/>
    <n v="0.88"/>
    <n v="0.88"/>
  </r>
  <r>
    <s v="None"/>
    <x v="39"/>
    <x v="225"/>
    <s v="TRC"/>
    <n v="0.86"/>
    <n v="0.86"/>
    <n v="0.86"/>
  </r>
  <r>
    <s v="None"/>
    <x v="39"/>
    <x v="226"/>
    <s v="TRC"/>
    <n v="0.88"/>
    <n v="0.88"/>
    <n v="0.88"/>
  </r>
  <r>
    <s v="None"/>
    <x v="39"/>
    <x v="345"/>
    <s v="TRC"/>
    <n v="0.86"/>
    <n v="0.86"/>
    <n v="0.86"/>
  </r>
  <r>
    <s v="None"/>
    <x v="39"/>
    <x v="346"/>
    <s v="TRC"/>
    <n v="0.88"/>
    <n v="0.88"/>
    <n v="0.88"/>
  </r>
  <r>
    <s v="None"/>
    <x v="39"/>
    <x v="227"/>
    <s v="TRC"/>
    <n v="1"/>
    <n v="1"/>
    <n v="1"/>
  </r>
  <r>
    <s v="None"/>
    <x v="39"/>
    <x v="228"/>
    <s v="TRC"/>
    <n v="1"/>
    <n v="1"/>
    <n v="1"/>
  </r>
  <r>
    <s v="None"/>
    <x v="39"/>
    <x v="229"/>
    <s v="TRC"/>
    <n v="0.55000000000000004"/>
    <n v="0.55000000000000004"/>
    <n v="0.55000000000000004"/>
  </r>
  <r>
    <s v="None"/>
    <x v="39"/>
    <x v="230"/>
    <s v="TRC"/>
    <n v="0.86"/>
    <n v="0.86"/>
    <n v="0.86"/>
  </r>
  <r>
    <s v="None"/>
    <x v="39"/>
    <x v="347"/>
    <s v="TRC"/>
    <n v="0.88"/>
    <n v="0.88"/>
    <n v="0.88"/>
  </r>
  <r>
    <s v="None"/>
    <x v="39"/>
    <x v="231"/>
    <s v="TRC"/>
    <n v="0.64"/>
    <n v="0.64"/>
    <n v="0.64"/>
  </r>
  <r>
    <s v="None"/>
    <x v="39"/>
    <x v="232"/>
    <s v="TRC"/>
    <n v="0.64"/>
    <n v="0.64"/>
    <n v="0.64"/>
  </r>
  <r>
    <s v="None"/>
    <x v="39"/>
    <x v="233"/>
    <s v="TRC"/>
    <n v="0.76"/>
    <n v="0.76"/>
    <n v="0.76"/>
  </r>
  <r>
    <s v="None"/>
    <x v="39"/>
    <x v="234"/>
    <s v="TRC"/>
    <n v="0.64"/>
    <n v="0.64"/>
    <n v="0.64"/>
  </r>
  <r>
    <s v="None"/>
    <x v="39"/>
    <x v="235"/>
    <s v="TRC"/>
    <n v="0.76"/>
    <n v="0.76"/>
    <n v="0.76"/>
  </r>
  <r>
    <s v="None"/>
    <x v="39"/>
    <x v="236"/>
    <s v="TRC"/>
    <n v="1"/>
    <n v="1"/>
    <n v="1"/>
  </r>
  <r>
    <s v="None"/>
    <x v="39"/>
    <x v="348"/>
    <s v="TRC"/>
    <n v="0.86"/>
    <n v="0.86"/>
    <n v="0.86"/>
  </r>
  <r>
    <s v="None"/>
    <x v="39"/>
    <x v="349"/>
    <s v="TRC"/>
    <n v="0.88"/>
    <n v="0.88"/>
    <n v="0.88"/>
  </r>
  <r>
    <s v="None"/>
    <x v="39"/>
    <x v="237"/>
    <s v="TRC"/>
    <n v="0.86"/>
    <n v="0.86"/>
    <n v="0.86"/>
  </r>
  <r>
    <s v="None"/>
    <x v="39"/>
    <x v="350"/>
    <s v="TRC"/>
    <n v="0.88"/>
    <n v="0.88"/>
    <n v="0.88"/>
  </r>
  <r>
    <s v="None"/>
    <x v="39"/>
    <x v="351"/>
    <s v="TRC"/>
    <n v="0.86"/>
    <n v="0.86"/>
    <n v="0.86"/>
  </r>
  <r>
    <s v="None"/>
    <x v="39"/>
    <x v="352"/>
    <s v="TRC"/>
    <n v="0.88"/>
    <n v="0.88"/>
    <n v="0.88"/>
  </r>
  <r>
    <s v="None"/>
    <x v="39"/>
    <x v="240"/>
    <s v="TRC"/>
    <n v="0.86"/>
    <n v="0.86"/>
    <n v="0.86"/>
  </r>
  <r>
    <s v="None"/>
    <x v="39"/>
    <x v="353"/>
    <s v="TRC"/>
    <n v="0.88"/>
    <n v="0.88"/>
    <n v="0.88"/>
  </r>
  <r>
    <s v="None"/>
    <x v="39"/>
    <x v="241"/>
    <s v="TRC"/>
    <n v="0.86"/>
    <n v="0.86"/>
    <n v="0.86"/>
  </r>
  <r>
    <s v="None"/>
    <x v="39"/>
    <x v="354"/>
    <s v="TRC"/>
    <n v="0.88"/>
    <n v="0.88"/>
    <n v="0.88"/>
  </r>
  <r>
    <s v="None"/>
    <x v="39"/>
    <x v="242"/>
    <s v="TRC"/>
    <n v="0.86"/>
    <n v="0.86"/>
    <n v="0.86"/>
  </r>
  <r>
    <s v="None"/>
    <x v="39"/>
    <x v="355"/>
    <s v="TRC"/>
    <n v="0.88"/>
    <n v="0.88"/>
    <n v="0.88"/>
  </r>
  <r>
    <s v="None"/>
    <x v="39"/>
    <x v="238"/>
    <s v="TRC"/>
    <n v="0.86"/>
    <n v="0.86"/>
    <n v="0.86"/>
  </r>
  <r>
    <s v="None"/>
    <x v="39"/>
    <x v="356"/>
    <s v="TRC"/>
    <n v="0.88"/>
    <n v="0.88"/>
    <n v="0.88"/>
  </r>
  <r>
    <s v="None"/>
    <x v="39"/>
    <x v="239"/>
    <s v="TRC"/>
    <n v="0.86"/>
    <n v="0.86"/>
    <n v="0.86"/>
  </r>
  <r>
    <s v="None"/>
    <x v="39"/>
    <x v="357"/>
    <s v="TRC"/>
    <n v="0.88"/>
    <n v="0.88"/>
    <n v="0.88"/>
  </r>
  <r>
    <s v="None"/>
    <x v="39"/>
    <x v="243"/>
    <s v="TRC"/>
    <n v="0.86"/>
    <n v="0.86"/>
    <n v="0.86"/>
  </r>
  <r>
    <s v="None"/>
    <x v="39"/>
    <x v="244"/>
    <s v="TRC"/>
    <n v="0.88"/>
    <n v="0.88"/>
    <n v="0.88"/>
  </r>
  <r>
    <s v="None"/>
    <x v="39"/>
    <x v="245"/>
    <s v="TRC"/>
    <n v="1"/>
    <n v="1"/>
    <n v="1"/>
  </r>
  <r>
    <s v="None"/>
    <x v="39"/>
    <x v="246"/>
    <s v="TRC"/>
    <n v="1.04"/>
    <n v="1.04"/>
    <n v="1.04"/>
  </r>
  <r>
    <s v="None"/>
    <x v="39"/>
    <x v="247"/>
    <s v="TRC"/>
    <n v="1.04"/>
    <n v="1.04"/>
    <n v="1.04"/>
  </r>
  <r>
    <s v="None"/>
    <x v="39"/>
    <x v="248"/>
    <s v="TRC"/>
    <n v="0.64"/>
    <n v="0.64"/>
    <n v="0.64"/>
  </r>
  <r>
    <s v="None"/>
    <x v="39"/>
    <x v="358"/>
    <s v="TRC"/>
    <n v="0.76"/>
    <n v="0.76"/>
    <n v="0.76"/>
  </r>
  <r>
    <s v="None"/>
    <x v="39"/>
    <x v="359"/>
    <s v="TRC"/>
    <n v="0.86"/>
    <n v="0.86"/>
    <n v="0.86"/>
  </r>
  <r>
    <s v="None"/>
    <x v="39"/>
    <x v="360"/>
    <s v="TRC"/>
    <n v="0.88"/>
    <n v="0.88"/>
    <n v="0.88"/>
  </r>
  <r>
    <s v="None"/>
    <x v="39"/>
    <x v="249"/>
    <s v="TRC"/>
    <n v="0.64"/>
    <n v="0.64"/>
    <n v="0.64"/>
  </r>
  <r>
    <s v="None"/>
    <x v="39"/>
    <x v="250"/>
    <s v="TRC"/>
    <n v="0.76"/>
    <n v="0.76"/>
    <n v="0.76"/>
  </r>
  <r>
    <s v="None"/>
    <x v="39"/>
    <x v="251"/>
    <s v="TRC"/>
    <n v="0.86"/>
    <n v="0.86"/>
    <n v="0.86"/>
  </r>
  <r>
    <s v="None"/>
    <x v="39"/>
    <x v="252"/>
    <s v="TRC"/>
    <n v="0.88"/>
    <n v="0.88"/>
    <n v="0.88"/>
  </r>
  <r>
    <s v="None"/>
    <x v="39"/>
    <x v="253"/>
    <s v="TRC"/>
    <n v="0.86"/>
    <n v="0.86"/>
    <n v="0.86"/>
  </r>
  <r>
    <s v="None"/>
    <x v="39"/>
    <x v="254"/>
    <s v="TRC"/>
    <n v="0.88"/>
    <n v="0.88"/>
    <n v="0.88"/>
  </r>
  <r>
    <s v="None"/>
    <x v="39"/>
    <x v="361"/>
    <s v="TRC"/>
    <n v="0.86"/>
    <n v="0.86"/>
    <n v="0.86"/>
  </r>
  <r>
    <s v="None"/>
    <x v="39"/>
    <x v="362"/>
    <s v="TRC"/>
    <n v="0.88"/>
    <n v="0.88"/>
    <n v="0.88"/>
  </r>
  <r>
    <s v="None"/>
    <x v="39"/>
    <x v="255"/>
    <s v="TRC"/>
    <n v="0.86"/>
    <n v="0.86"/>
    <n v="0.86"/>
  </r>
  <r>
    <s v="None"/>
    <x v="39"/>
    <x v="256"/>
    <s v="TRC"/>
    <n v="0.88"/>
    <n v="0.88"/>
    <n v="0.88"/>
  </r>
  <r>
    <s v="None"/>
    <x v="39"/>
    <x v="257"/>
    <s v="TRC"/>
    <n v="1"/>
    <n v="1"/>
    <n v="1"/>
  </r>
  <r>
    <s v="None"/>
    <x v="39"/>
    <x v="258"/>
    <s v="TRC"/>
    <n v="0.86"/>
    <n v="0.86"/>
    <n v="0.86"/>
  </r>
  <r>
    <s v="None"/>
    <x v="39"/>
    <x v="259"/>
    <s v="TRC"/>
    <n v="0.88"/>
    <n v="0.88"/>
    <n v="0.88"/>
  </r>
  <r>
    <s v="None"/>
    <x v="39"/>
    <x v="260"/>
    <s v="TRC"/>
    <n v="0.86"/>
    <n v="0.86"/>
    <n v="0.86"/>
  </r>
  <r>
    <s v="None"/>
    <x v="39"/>
    <x v="363"/>
    <s v="TRC"/>
    <n v="0.88"/>
    <n v="0.88"/>
    <n v="0.88"/>
  </r>
  <r>
    <s v="None"/>
    <x v="39"/>
    <x v="261"/>
    <s v="TRC"/>
    <n v="0.76"/>
    <n v="0.76"/>
    <n v="0.76"/>
  </r>
  <r>
    <s v="None"/>
    <x v="39"/>
    <x v="262"/>
    <s v="TRC"/>
    <n v="0.86"/>
    <n v="0.86"/>
    <n v="0.86"/>
  </r>
  <r>
    <s v="None"/>
    <x v="39"/>
    <x v="364"/>
    <s v="TRC"/>
    <n v="0.88"/>
    <n v="0.88"/>
    <n v="0.88"/>
  </r>
  <r>
    <s v="None"/>
    <x v="39"/>
    <x v="263"/>
    <s v="TRC"/>
    <n v="0.86"/>
    <n v="0.86"/>
    <n v="0.86"/>
  </r>
  <r>
    <s v="None"/>
    <x v="39"/>
    <x v="365"/>
    <s v="TRC"/>
    <n v="0.88"/>
    <n v="0.88"/>
    <n v="0.88"/>
  </r>
  <r>
    <s v="None"/>
    <x v="39"/>
    <x v="366"/>
    <s v="TRC"/>
    <n v="0.86"/>
    <n v="0.86"/>
    <n v="0.86"/>
  </r>
  <r>
    <s v="None"/>
    <x v="39"/>
    <x v="367"/>
    <s v="TRC"/>
    <n v="0.88"/>
    <n v="0.88"/>
    <n v="0.88"/>
  </r>
  <r>
    <s v="None"/>
    <x v="39"/>
    <x v="266"/>
    <s v="TRC"/>
    <n v="0.86"/>
    <n v="0.86"/>
    <n v="0.86"/>
  </r>
  <r>
    <s v="None"/>
    <x v="39"/>
    <x v="368"/>
    <s v="TRC"/>
    <n v="0.88"/>
    <n v="0.88"/>
    <n v="0.88"/>
  </r>
  <r>
    <s v="None"/>
    <x v="39"/>
    <x v="267"/>
    <s v="TRC"/>
    <n v="0.86"/>
    <n v="0.86"/>
    <n v="0.86"/>
  </r>
  <r>
    <s v="None"/>
    <x v="39"/>
    <x v="369"/>
    <s v="TRC"/>
    <n v="0.88"/>
    <n v="0.88"/>
    <n v="0.88"/>
  </r>
  <r>
    <s v="None"/>
    <x v="39"/>
    <x v="268"/>
    <s v="TRC"/>
    <n v="0.86"/>
    <n v="0.86"/>
    <n v="0.86"/>
  </r>
  <r>
    <s v="None"/>
    <x v="39"/>
    <x v="370"/>
    <s v="TRC"/>
    <n v="0.88"/>
    <n v="0.88"/>
    <n v="0.88"/>
  </r>
  <r>
    <s v="None"/>
    <x v="39"/>
    <x v="269"/>
    <s v="TRC"/>
    <n v="0.86"/>
    <n v="0.86"/>
    <n v="0.86"/>
  </r>
  <r>
    <s v="None"/>
    <x v="39"/>
    <x v="371"/>
    <s v="TRC"/>
    <n v="0.88"/>
    <n v="0.88"/>
    <n v="0.88"/>
  </r>
  <r>
    <s v="None"/>
    <x v="39"/>
    <x v="270"/>
    <s v="TRC"/>
    <n v="0.86"/>
    <n v="0.86"/>
    <n v="0.86"/>
  </r>
  <r>
    <s v="None"/>
    <x v="39"/>
    <x v="372"/>
    <s v="TRC"/>
    <n v="0.88"/>
    <n v="0.88"/>
    <n v="0.88"/>
  </r>
  <r>
    <s v="None"/>
    <x v="39"/>
    <x v="271"/>
    <s v="TRC"/>
    <n v="0.86"/>
    <n v="0.86"/>
    <n v="0.86"/>
  </r>
  <r>
    <s v="None"/>
    <x v="39"/>
    <x v="373"/>
    <s v="TRC"/>
    <n v="0.88"/>
    <n v="0.88"/>
    <n v="0.88"/>
  </r>
  <r>
    <s v="None"/>
    <x v="39"/>
    <x v="272"/>
    <s v="TRC"/>
    <n v="0.86"/>
    <n v="0.86"/>
    <n v="0.86"/>
  </r>
  <r>
    <s v="None"/>
    <x v="39"/>
    <x v="374"/>
    <s v="TRC"/>
    <n v="0.88"/>
    <n v="0.88"/>
    <n v="0.88"/>
  </r>
  <r>
    <s v="None"/>
    <x v="39"/>
    <x v="273"/>
    <s v="TRC"/>
    <n v="0.86"/>
    <n v="0.86"/>
    <n v="0.86"/>
  </r>
  <r>
    <s v="None"/>
    <x v="39"/>
    <x v="375"/>
    <s v="TRC"/>
    <n v="0.88"/>
    <n v="0.88"/>
    <n v="0.88"/>
  </r>
  <r>
    <s v="None"/>
    <x v="39"/>
    <x v="274"/>
    <s v="TRC"/>
    <n v="0.86"/>
    <n v="0.86"/>
    <n v="0.86"/>
  </r>
  <r>
    <s v="None"/>
    <x v="39"/>
    <x v="376"/>
    <s v="TRC"/>
    <n v="0.88"/>
    <n v="0.88"/>
    <n v="0.88"/>
  </r>
  <r>
    <s v="None"/>
    <x v="39"/>
    <x v="275"/>
    <s v="TRC"/>
    <n v="0.86"/>
    <n v="0.86"/>
    <n v="0.86"/>
  </r>
  <r>
    <s v="None"/>
    <x v="39"/>
    <x v="377"/>
    <s v="TRC"/>
    <n v="0.88"/>
    <n v="0.88"/>
    <n v="0.88"/>
  </r>
  <r>
    <s v="None"/>
    <x v="39"/>
    <x v="276"/>
    <s v="TRC"/>
    <n v="0.86"/>
    <n v="0.86"/>
    <n v="0.86"/>
  </r>
  <r>
    <s v="None"/>
    <x v="39"/>
    <x v="277"/>
    <s v="TRC"/>
    <n v="0.88"/>
    <n v="0.88"/>
    <n v="0.88"/>
  </r>
  <r>
    <s v="None"/>
    <x v="39"/>
    <x v="278"/>
    <s v="TRC"/>
    <n v="0.86"/>
    <n v="0.86"/>
    <n v="0.86"/>
  </r>
  <r>
    <s v="None"/>
    <x v="39"/>
    <x v="279"/>
    <s v="TRC"/>
    <n v="0.88"/>
    <n v="0.88"/>
    <n v="0.88"/>
  </r>
  <r>
    <s v="None"/>
    <x v="39"/>
    <x v="280"/>
    <s v="TRC"/>
    <n v="0.86"/>
    <n v="0.86"/>
    <n v="0.86"/>
  </r>
  <r>
    <s v="None"/>
    <x v="39"/>
    <x v="281"/>
    <s v="TRC"/>
    <n v="0.88"/>
    <n v="0.88"/>
    <n v="0.88"/>
  </r>
  <r>
    <s v="None"/>
    <x v="39"/>
    <x v="282"/>
    <s v="TRC"/>
    <n v="0.86"/>
    <n v="0.86"/>
    <n v="0.86"/>
  </r>
  <r>
    <s v="None"/>
    <x v="39"/>
    <x v="283"/>
    <s v="TRC"/>
    <n v="0.88"/>
    <n v="0.88"/>
    <n v="0.88"/>
  </r>
  <r>
    <s v="None"/>
    <x v="39"/>
    <x v="378"/>
    <s v="TRC"/>
    <n v="0.86"/>
    <n v="0.86"/>
    <n v="0.86"/>
  </r>
  <r>
    <s v="None"/>
    <x v="39"/>
    <x v="379"/>
    <s v="TRC"/>
    <n v="0.88"/>
    <n v="0.88"/>
    <n v="0.88"/>
  </r>
  <r>
    <s v="None"/>
    <x v="39"/>
    <x v="285"/>
    <s v="TRC"/>
    <n v="0.86"/>
    <n v="0.86"/>
    <n v="0.86"/>
  </r>
  <r>
    <s v="None"/>
    <x v="39"/>
    <x v="380"/>
    <s v="TRC"/>
    <n v="0.88"/>
    <n v="0.88"/>
    <n v="0.88"/>
  </r>
  <r>
    <s v="None"/>
    <x v="39"/>
    <x v="284"/>
    <s v="TRC"/>
    <n v="0.86"/>
    <n v="0.86"/>
    <n v="0.86"/>
  </r>
  <r>
    <s v="None"/>
    <x v="39"/>
    <x v="381"/>
    <s v="TRC"/>
    <n v="0.88"/>
    <n v="0.88"/>
    <n v="0.88"/>
  </r>
  <r>
    <s v="None"/>
    <x v="39"/>
    <x v="287"/>
    <s v="TRC"/>
    <n v="1.06"/>
    <n v="1.06"/>
    <n v="1.06"/>
  </r>
  <r>
    <s v="None"/>
    <x v="39"/>
    <x v="288"/>
    <s v="TRC"/>
    <n v="1.06"/>
    <n v="1.06"/>
    <n v="1.06"/>
  </r>
  <r>
    <s v="None"/>
    <x v="39"/>
    <x v="289"/>
    <s v="TRC"/>
    <n v="0.39"/>
    <n v="0.39"/>
    <n v="0.39"/>
  </r>
  <r>
    <s v="None"/>
    <x v="39"/>
    <x v="286"/>
    <s v="TRC"/>
    <n v="1.06"/>
    <n v="1.06"/>
    <n v="1.06"/>
  </r>
  <r>
    <s v="None"/>
    <x v="39"/>
    <x v="290"/>
    <s v="TRC"/>
    <n v="0.76"/>
    <n v="0.76"/>
    <n v="0.76"/>
  </r>
  <r>
    <s v="None"/>
    <x v="39"/>
    <x v="291"/>
    <s v="TRC"/>
    <n v="1"/>
    <n v="1"/>
    <n v="1"/>
  </r>
  <r>
    <s v="None"/>
    <x v="39"/>
    <x v="292"/>
    <s v="TRC"/>
    <n v="0.64"/>
    <n v="0.64"/>
    <n v="0.64"/>
  </r>
  <r>
    <s v="None"/>
    <x v="39"/>
    <x v="293"/>
    <s v="TRC"/>
    <n v="0.64"/>
    <n v="0.64"/>
    <n v="0.64"/>
  </r>
  <r>
    <s v="None"/>
    <x v="39"/>
    <x v="382"/>
    <s v="TRC"/>
    <n v="0.86"/>
    <n v="0.86"/>
    <n v="0.86"/>
  </r>
  <r>
    <s v="None"/>
    <x v="39"/>
    <x v="294"/>
    <s v="TRC"/>
    <n v="0.88"/>
    <n v="0.88"/>
    <n v="0.88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s v="None"/>
    <x v="0"/>
    <s v="TRC"/>
    <x v="0"/>
    <n v="2.6287119188265038"/>
    <n v="2.7157557208441254"/>
    <n v="2.8265139279007547"/>
  </r>
  <r>
    <s v="None"/>
    <x v="0"/>
    <s v="TRC"/>
    <x v="1"/>
    <n v="1.9667589860042507"/>
    <n v="1.9899697095985527"/>
    <n v="2.0149127844177435"/>
  </r>
  <r>
    <s v="None"/>
    <x v="1"/>
    <s v="TRC"/>
    <x v="0"/>
    <n v="72282522.899564207"/>
    <n v="73096862.897680014"/>
    <n v="73201948.351451814"/>
  </r>
  <r>
    <s v="None"/>
    <x v="1"/>
    <s v="TRC"/>
    <x v="1"/>
    <n v="56281602.682542428"/>
    <n v="54622730.322639726"/>
    <n v="55262027.787128635"/>
  </r>
  <r>
    <s v="None"/>
    <x v="2"/>
    <s v="TRC"/>
    <x v="0"/>
    <n v="1034347227.87321"/>
    <n v="1046593628.4322672"/>
    <n v="1048459083.9408199"/>
  </r>
  <r>
    <s v="None"/>
    <x v="2"/>
    <s v="TRC"/>
    <x v="1"/>
    <n v="716943909.12181687"/>
    <n v="684269130.23322666"/>
    <n v="663230242.82602155"/>
  </r>
  <r>
    <s v="None"/>
    <x v="3"/>
    <s v="TRC"/>
    <x v="0"/>
    <n v="21325.236976674212"/>
    <n v="21555.286789931386"/>
    <n v="21591.81841899101"/>
  </r>
  <r>
    <s v="None"/>
    <x v="3"/>
    <s v="TRC"/>
    <x v="1"/>
    <n v="20660.794723271996"/>
    <n v="20358.586579459185"/>
    <n v="20344.608737969786"/>
  </r>
  <r>
    <s v="None"/>
    <x v="4"/>
    <s v="TRC"/>
    <x v="0"/>
    <n v="16173750"/>
    <n v="16173749.999999996"/>
    <n v="16173749.999999996"/>
  </r>
  <r>
    <s v="None"/>
    <x v="4"/>
    <s v="TRC"/>
    <x v="1"/>
    <n v="14376250.000000006"/>
    <n v="13876250"/>
    <n v="13876250.000000002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">
  <r>
    <s v="None"/>
    <x v="0"/>
    <s v="TRC"/>
    <x v="0"/>
    <n v="2.0319829556021647"/>
    <n v="2.1068188791387841"/>
    <n v="2.1941004243485973"/>
  </r>
  <r>
    <s v="None"/>
    <x v="0"/>
    <s v="TRC"/>
    <x v="1"/>
    <n v="2.9306706383311445"/>
    <n v="2.9912969868444503"/>
    <n v="3.0747045226203613"/>
  </r>
  <r>
    <s v="None"/>
    <x v="0"/>
    <s v="TRC"/>
    <x v="2"/>
    <n v="3.903967230279219"/>
    <n v="4.0369923747463528"/>
    <n v="4.1876074845978826"/>
  </r>
  <r>
    <s v="None"/>
    <x v="0"/>
    <s v="TRC"/>
    <x v="3"/>
    <n v="2.0367403234449566"/>
    <n v="2.0721024821284635"/>
    <n v="2.1242708842532712"/>
  </r>
  <r>
    <s v="None"/>
    <x v="0"/>
    <s v="TRC"/>
    <x v="4"/>
    <n v="1.4821693839313637"/>
    <n v="1.526985224467083"/>
    <n v="1.5768480504193501"/>
  </r>
  <r>
    <s v="None"/>
    <x v="0"/>
    <s v="TRC"/>
    <x v="5"/>
    <n v="1.6378362379517093"/>
    <n v="1.5432003137517618"/>
    <n v="1.35990987564846"/>
  </r>
  <r>
    <s v="None"/>
    <x v="1"/>
    <s v="TRC"/>
    <x v="0"/>
    <n v="37855768.023817815"/>
    <n v="38564614.273092419"/>
    <n v="38503699.575651169"/>
  </r>
  <r>
    <s v="None"/>
    <x v="1"/>
    <s v="TRC"/>
    <x v="1"/>
    <n v="198744.27425206397"/>
    <n v="198744.27425206397"/>
    <n v="198744.27425206397"/>
  </r>
  <r>
    <s v="None"/>
    <x v="1"/>
    <s v="TRC"/>
    <x v="2"/>
    <n v="34228010.60149432"/>
    <n v="34333504.350335538"/>
    <n v="34499504.501548573"/>
  </r>
  <r>
    <s v="None"/>
    <x v="1"/>
    <s v="TRC"/>
    <x v="3"/>
    <n v="38777926.728902481"/>
    <n v="37750158.813444227"/>
    <n v="38389456.277933136"/>
  </r>
  <r>
    <s v="None"/>
    <x v="1"/>
    <s v="TRC"/>
    <x v="4"/>
    <n v="1091194.7820129253"/>
    <n v="1091194.7820129253"/>
    <n v="1091194.7820129253"/>
  </r>
  <r>
    <s v="None"/>
    <x v="1"/>
    <s v="TRC"/>
    <x v="5"/>
    <n v="16412481.17162702"/>
    <n v="15781376.727182575"/>
    <n v="15781376.727182575"/>
  </r>
  <r>
    <s v="None"/>
    <x v="2"/>
    <s v="TRC"/>
    <x v="0"/>
    <n v="0.29445047638613214"/>
    <n v="0.30194751878490106"/>
    <n v="0.29972371035842238"/>
  </r>
  <r>
    <s v="None"/>
    <x v="2"/>
    <s v="TRC"/>
    <x v="1"/>
    <n v="1.5458766071188128E-3"/>
    <n v="1.5560985534085183E-3"/>
    <n v="1.5470817596184997E-3"/>
  </r>
  <r>
    <s v="None"/>
    <x v="2"/>
    <s v="TRC"/>
    <x v="2"/>
    <n v="0.2662329825409564"/>
    <n v="0.26881939947232147"/>
    <n v="0.26855392101776648"/>
  </r>
  <r>
    <s v="None"/>
    <x v="2"/>
    <s v="TRC"/>
    <x v="3"/>
    <n v="0.3016232292898629"/>
    <n v="0.29557061576546195"/>
    <n v="0.29883440814972545"/>
  </r>
  <r>
    <s v="None"/>
    <x v="2"/>
    <s v="TRC"/>
    <x v="4"/>
    <n v="8.4875526284822027E-3"/>
    <n v="8.5436756765313593E-3"/>
    <n v="8.4941694536669141E-3"/>
  </r>
  <r>
    <s v="None"/>
    <x v="2"/>
    <s v="TRC"/>
    <x v="5"/>
    <n v="0.12765988254744748"/>
    <n v="0.12356269174737562"/>
    <n v="0.12284670926080027"/>
  </r>
  <r>
    <s v="None"/>
    <x v="3"/>
    <s v="TRC"/>
    <x v="0"/>
    <n v="562536712.83393276"/>
    <n v="573070168.09815347"/>
    <n v="572164975.69417644"/>
  </r>
  <r>
    <s v="None"/>
    <x v="3"/>
    <s v="TRC"/>
    <x v="1"/>
    <n v="1938130.2696771896"/>
    <n v="1930553.2728720778"/>
    <n v="1922976.2760669661"/>
  </r>
  <r>
    <s v="None"/>
    <x v="3"/>
    <s v="TRC"/>
    <x v="2"/>
    <n v="469872384.76960003"/>
    <n v="471592907.06124169"/>
    <n v="474371131.97057641"/>
  </r>
  <r>
    <s v="None"/>
    <x v="3"/>
    <s v="TRC"/>
    <x v="3"/>
    <n v="584523149.21712935"/>
    <n v="567684228.24866617"/>
    <n v="560089700.9629215"/>
  </r>
  <r>
    <s v="None"/>
    <x v="3"/>
    <s v="TRC"/>
    <x v="4"/>
    <n v="32735843.460387755"/>
    <n v="32735843.460387755"/>
    <n v="32735843.460387755"/>
  </r>
  <r>
    <s v="None"/>
    <x v="3"/>
    <s v="TRC"/>
    <x v="5"/>
    <n v="99684916.444299862"/>
    <n v="83849058.524172753"/>
    <n v="70404698.402712345"/>
  </r>
  <r>
    <s v="None"/>
    <x v="4"/>
    <s v="TRC"/>
    <x v="0"/>
    <n v="10486.999209471043"/>
    <n v="10683.36743666174"/>
    <n v="10666.492534440506"/>
  </r>
  <r>
    <s v="None"/>
    <x v="4"/>
    <s v="TRC"/>
    <x v="1"/>
    <n v="130.36698403373805"/>
    <n v="130.36698403373805"/>
    <n v="130.36698403373805"/>
  </r>
  <r>
    <s v="None"/>
    <x v="4"/>
    <s v="TRC"/>
    <x v="2"/>
    <n v="10707.870783169428"/>
    <n v="10741.552369235909"/>
    <n v="10794.958900516765"/>
  </r>
  <r>
    <s v="None"/>
    <x v="4"/>
    <s v="TRC"/>
    <x v="3"/>
    <n v="17971.537853623642"/>
    <n v="17756.422123144162"/>
    <n v="17742.444281654763"/>
  </r>
  <r>
    <s v="None"/>
    <x v="4"/>
    <s v="TRC"/>
    <x v="4"/>
    <n v="308.80812330965784"/>
    <n v="308.80812330965784"/>
    <n v="308.80812330965784"/>
  </r>
  <r>
    <s v="None"/>
    <x v="4"/>
    <s v="TRC"/>
    <x v="5"/>
    <n v="2380.4487463386986"/>
    <n v="2293.3563330053653"/>
    <n v="2293.3563330053653"/>
  </r>
  <r>
    <s v="None"/>
    <x v="5"/>
    <s v="TRC"/>
    <x v="0"/>
    <n v="10528421.341612641"/>
    <n v="10725565.194937434"/>
    <n v="10708623.639289826"/>
  </r>
  <r>
    <s v="None"/>
    <x v="5"/>
    <s v="TRC"/>
    <x v="1"/>
    <n v="120024.43510158989"/>
    <n v="113473.11527985074"/>
    <n v="110174.85411898119"/>
  </r>
  <r>
    <s v="None"/>
    <x v="5"/>
    <s v="TRC"/>
    <x v="2"/>
    <n v="5525304.2232857682"/>
    <n v="5334711.6897827126"/>
    <n v="5354951.5065911897"/>
  </r>
  <r>
    <s v="None"/>
    <x v="5"/>
    <s v="TRC"/>
    <x v="3"/>
    <n v="11454150.81897665"/>
    <n v="11315430.607067561"/>
    <n v="11314039.820845425"/>
  </r>
  <r>
    <s v="None"/>
    <x v="5"/>
    <s v="TRC"/>
    <x v="4"/>
    <n v="230803.18979649624"/>
    <n v="230803.18979649624"/>
    <n v="230803.18979649624"/>
  </r>
  <r>
    <s v="None"/>
    <x v="5"/>
    <s v="TRC"/>
    <x v="5"/>
    <n v="2691295.9912268594"/>
    <n v="2330016.2031359421"/>
    <n v="2331406.98935807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5" cacheId="23" applyNumberFormats="0" applyBorderFormats="0" applyFontFormats="0" applyPatternFormats="0" applyAlignmentFormats="0" applyWidthHeightFormats="1" dataCaption="Values" updatedVersion="6" minRefreshableVersion="3" rowGrandTotals="0" colGrandTotals="0" itemPrintTitles="1" mergeItem="1" createdVersion="6" indent="0" outline="1" outlineData="1" multipleFieldFilters="0" rowHeaderCaption="Sector" colHeaderCaption="Metric">
  <location ref="C2:R6" firstHeaderRow="1" firstDataRow="3" firstDataCol="1"/>
  <pivotFields count="7">
    <pivotField showAll="0"/>
    <pivotField axis="axisCol" showAll="0">
      <items count="6">
        <item n="TRC Benefit-to-Cost Ratio" x="0"/>
        <item x="3"/>
        <item x="1"/>
        <item x="2"/>
        <item n="Spending ($) (excludes Enabling Strategies)" x="4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dataField="1" numFmtId="43" showAll="0"/>
    <pivotField dataField="1" numFmtId="43" showAll="0"/>
    <pivotField dataField="1" numFmtId="43" showAll="0"/>
  </pivotFields>
  <rowFields count="1">
    <field x="3"/>
  </rowFields>
  <rowItems count="2">
    <i>
      <x/>
    </i>
    <i>
      <x v="1"/>
    </i>
  </rowItems>
  <colFields count="2">
    <field x="1"/>
    <field x="-2"/>
  </colFields>
  <colItems count="15">
    <i>
      <x/>
      <x/>
    </i>
    <i r="1" i="1">
      <x v="1"/>
    </i>
    <i r="1" i="2">
      <x v="2"/>
    </i>
    <i>
      <x v="1"/>
      <x/>
    </i>
    <i r="1" i="1">
      <x v="1"/>
    </i>
    <i r="1" i="2">
      <x v="2"/>
    </i>
    <i>
      <x v="2"/>
      <x/>
    </i>
    <i r="1" i="1">
      <x v="1"/>
    </i>
    <i r="1" i="2">
      <x v="2"/>
    </i>
    <i>
      <x v="3"/>
      <x/>
    </i>
    <i r="1" i="1">
      <x v="1"/>
    </i>
    <i r="1" i="2">
      <x v="2"/>
    </i>
    <i>
      <x v="4"/>
      <x/>
    </i>
    <i r="1" i="1">
      <x v="1"/>
    </i>
    <i r="1" i="2">
      <x v="2"/>
    </i>
  </colItems>
  <dataFields count="3">
    <dataField name=" 2020" fld="4" baseField="0" baseItem="0"/>
    <dataField name=" 2021" fld="5" baseField="0" baseItem="0"/>
    <dataField name=" 2022" fld="6" baseField="0" baseItem="0"/>
  </dataFields>
  <formats count="16">
    <format dxfId="237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3" selected="0">
            <x v="1"/>
            <x v="2"/>
            <x v="3"/>
          </reference>
        </references>
      </pivotArea>
    </format>
    <format dxfId="236">
      <pivotArea type="all" dataOnly="0" outline="0" fieldPosition="0"/>
    </format>
    <format dxfId="235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4"/>
          </reference>
          <reference field="3" count="1">
            <x v="0"/>
          </reference>
        </references>
      </pivotArea>
    </format>
    <format dxfId="234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4"/>
          </reference>
          <reference field="3" count="1">
            <x v="0"/>
          </reference>
        </references>
      </pivotArea>
    </format>
    <format dxfId="233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3" count="1">
            <x v="0"/>
          </reference>
        </references>
      </pivotArea>
    </format>
    <format dxfId="232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3" count="1">
            <x v="1"/>
          </reference>
        </references>
      </pivotArea>
    </format>
    <format dxfId="231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3" count="1">
            <x v="0"/>
          </reference>
        </references>
      </pivotArea>
    </format>
    <format dxfId="230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3" count="1">
            <x v="0"/>
          </reference>
        </references>
      </pivotArea>
    </format>
    <format dxfId="229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3" count="1">
            <x v="0"/>
          </reference>
        </references>
      </pivotArea>
    </format>
    <format dxfId="228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4" selected="0">
            <x v="0"/>
            <x v="1"/>
            <x v="2"/>
            <x v="3"/>
          </reference>
        </references>
      </pivotArea>
    </format>
    <format dxfId="227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0"/>
          </reference>
        </references>
      </pivotArea>
    </format>
    <format dxfId="226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0"/>
          </reference>
        </references>
      </pivotArea>
    </format>
    <format dxfId="225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0"/>
          </reference>
        </references>
      </pivotArea>
    </format>
    <format dxfId="224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3" selected="0">
            <x v="1"/>
            <x v="2"/>
            <x v="3"/>
          </reference>
        </references>
      </pivotArea>
    </format>
    <format dxfId="223">
      <pivotArea outline="0" collapsedLevelsAreSubtotals="1" fieldPosition="0">
        <references count="1">
          <reference field="1" count="1" selected="0">
            <x v="4"/>
          </reference>
        </references>
      </pivotArea>
    </format>
    <format dxfId="222">
      <pivotArea outline="0" collapsedLevelsAreSubtotals="1" fieldPosition="0">
        <references count="1">
          <reference field="1" count="4" selected="0">
            <x v="1"/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4" cacheId="27" applyNumberFormats="0" applyBorderFormats="0" applyFontFormats="0" applyPatternFormats="0" applyAlignmentFormats="0" applyWidthHeightFormats="1" dataCaption="Values" missingCaption="0" updatedVersion="6" minRefreshableVersion="3" rowGrandTotals="0" colGrandTotals="0" itemPrintTitles="1" mergeItem="1" createdVersion="6" indent="0" outline="1" outlineData="1" multipleFieldFilters="0" rowHeaderCaption="Program" colHeaderCaption="Metric">
  <location ref="C2:U10" firstHeaderRow="1" firstDataRow="3" firstDataCol="1"/>
  <pivotFields count="7">
    <pivotField showAll="0"/>
    <pivotField axis="axisCol" showAll="0">
      <items count="7">
        <item x="2"/>
        <item n="TRC Benefit-to-Cost Ratio" x="0"/>
        <item x="4"/>
        <item x="1"/>
        <item x="3"/>
        <item n="Spending ($) (excludes Enabling Strategies)" x="5"/>
        <item t="default"/>
      </items>
    </pivotField>
    <pivotField showAll="0"/>
    <pivotField axis="axisRow" showAll="0">
      <items count="7">
        <item x="0"/>
        <item x="1"/>
        <item x="2"/>
        <item x="3"/>
        <item x="4"/>
        <item x="5"/>
        <item t="default"/>
      </items>
    </pivotField>
    <pivotField dataField="1" numFmtId="43" showAll="0"/>
    <pivotField dataField="1" numFmtId="43" showAll="0"/>
    <pivotField dataField="1" numFmtId="43" showAll="0"/>
  </pivotFields>
  <rowFields count="1">
    <field x="3"/>
  </rowFields>
  <rowItems count="6">
    <i>
      <x/>
    </i>
    <i>
      <x v="1"/>
    </i>
    <i>
      <x v="2"/>
    </i>
    <i>
      <x v="3"/>
    </i>
    <i>
      <x v="4"/>
    </i>
    <i>
      <x v="5"/>
    </i>
  </rowItems>
  <colFields count="2">
    <field x="1"/>
    <field x="-2"/>
  </colFields>
  <colItems count="18">
    <i>
      <x/>
      <x/>
    </i>
    <i r="1" i="1">
      <x v="1"/>
    </i>
    <i r="1" i="2">
      <x v="2"/>
    </i>
    <i>
      <x v="1"/>
      <x/>
    </i>
    <i r="1" i="1">
      <x v="1"/>
    </i>
    <i r="1" i="2">
      <x v="2"/>
    </i>
    <i>
      <x v="2"/>
      <x/>
    </i>
    <i r="1" i="1">
      <x v="1"/>
    </i>
    <i r="1" i="2">
      <x v="2"/>
    </i>
    <i>
      <x v="3"/>
      <x/>
    </i>
    <i r="1" i="1">
      <x v="1"/>
    </i>
    <i r="1" i="2">
      <x v="2"/>
    </i>
    <i>
      <x v="4"/>
      <x/>
    </i>
    <i r="1" i="1">
      <x v="1"/>
    </i>
    <i r="1" i="2">
      <x v="2"/>
    </i>
    <i>
      <x v="5"/>
      <x/>
    </i>
    <i r="1" i="1">
      <x v="1"/>
    </i>
    <i r="1" i="2">
      <x v="2"/>
    </i>
  </colItems>
  <dataFields count="3">
    <dataField name=" 2020" fld="4" baseField="1" baseItem="0"/>
    <dataField name=" 2021" fld="5" baseField="1" baseItem="0"/>
    <dataField name=" 2022" fld="6" baseField="1" baseItem="0"/>
  </dataFields>
  <formats count="15">
    <format dxfId="221">
      <pivotArea collapsedLevelsAreSubtotals="1" fieldPosition="0">
        <references count="3">
          <reference field="4294967294" count="3" selected="0">
            <x v="0"/>
            <x v="1"/>
            <x v="2"/>
          </reference>
          <reference field="1" count="1" selected="0">
            <x v="1"/>
          </reference>
          <reference field="3" count="0"/>
        </references>
      </pivotArea>
    </format>
    <format dxfId="220">
      <pivotArea collapsedLevelsAreSubtotals="1" fieldPosition="0">
        <references count="3">
          <reference field="4294967294" count="3" selected="0">
            <x v="0"/>
            <x v="1"/>
            <x v="2"/>
          </reference>
          <reference field="1" count="3" selected="0">
            <x v="2"/>
            <x v="3"/>
            <x v="4"/>
          </reference>
          <reference field="3" count="0"/>
        </references>
      </pivotArea>
    </format>
    <format dxfId="219">
      <pivotArea field="1" grandRow="1" outline="0" collapsedLevelsAreSubtotals="1" axis="axisCol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1"/>
          </reference>
        </references>
      </pivotArea>
    </format>
    <format dxfId="218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3" selected="0">
            <x v="2"/>
            <x v="3"/>
            <x v="4"/>
          </reference>
        </references>
      </pivotArea>
    </format>
    <format dxfId="217">
      <pivotArea type="all" dataOnly="0" outline="0" fieldPosition="0"/>
    </format>
    <format dxfId="216">
      <pivotArea collapsedLevelsAreSubtotals="1" fieldPosition="0">
        <references count="3">
          <reference field="4294967294" count="3" selected="0">
            <x v="0"/>
            <x v="1"/>
            <x v="2"/>
          </reference>
          <reference field="1" count="1" selected="0">
            <x v="0"/>
          </reference>
          <reference field="3" count="0"/>
        </references>
      </pivotArea>
    </format>
    <format dxfId="215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5"/>
          </reference>
          <reference field="3" count="1">
            <x v="0"/>
          </reference>
        </references>
      </pivotArea>
    </format>
    <format dxfId="214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1"/>
          </reference>
        </references>
      </pivotArea>
    </format>
    <format dxfId="213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0"/>
          </reference>
        </references>
      </pivotArea>
    </format>
    <format dxfId="212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0"/>
          </reference>
        </references>
      </pivotArea>
    </format>
    <format dxfId="211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1"/>
          </reference>
        </references>
      </pivotArea>
    </format>
    <format dxfId="210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3" selected="0">
            <x v="2"/>
            <x v="3"/>
            <x v="4"/>
          </reference>
        </references>
      </pivotArea>
    </format>
    <format dxfId="209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3" selected="0">
            <x v="2"/>
            <x v="3"/>
            <x v="4"/>
          </reference>
        </references>
      </pivotArea>
    </format>
    <format dxfId="208">
      <pivotArea outline="0" collapsedLevelsAreSubtotals="1" fieldPosition="0">
        <references count="1">
          <reference field="1" count="1" selected="0">
            <x v="5"/>
          </reference>
        </references>
      </pivotArea>
    </format>
    <format dxfId="207">
      <pivotArea outline="0" collapsedLevelsAreSubtotals="1" fieldPosition="0">
        <references count="1">
          <reference field="1" count="4" selected="0"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PivotTable2" cacheId="15" applyNumberFormats="0" applyBorderFormats="0" applyFontFormats="0" applyPatternFormats="0" applyAlignmentFormats="0" applyWidthHeightFormats="1" dataCaption="Values" missingCaption="0" updatedVersion="6" minRefreshableVersion="3" rowGrandTotals="0" colGrandTotals="0" itemPrintTitles="1" mergeItem="1" createdVersion="6" indent="0" outline="1" outlineData="1" multipleFieldFilters="0" rowHeaderCaption="Program Component" colHeaderCaption="Metric">
  <location ref="C2:X21" firstHeaderRow="1" firstDataRow="3" firstDataCol="1"/>
  <pivotFields count="7">
    <pivotField axis="axisRow" showAll="0">
      <items count="18">
        <item x="0"/>
        <item x="7"/>
        <item x="9"/>
        <item x="2"/>
        <item x="10"/>
        <item x="14"/>
        <item x="12"/>
        <item x="13"/>
        <item x="15"/>
        <item x="3"/>
        <item x="4"/>
        <item x="1"/>
        <item x="6"/>
        <item x="11"/>
        <item x="5"/>
        <item x="8"/>
        <item x="16"/>
        <item t="default"/>
      </items>
    </pivotField>
    <pivotField showAll="0"/>
    <pivotField axis="axisCol" showAll="0">
      <items count="8">
        <item n="TRC Benefit-to-Cost Ratio" x="0"/>
        <item x="5"/>
        <item x="3"/>
        <item x="4"/>
        <item n="Spending ($) (excludes Enabling Strategies)" x="6"/>
        <item x="1"/>
        <item x="2"/>
        <item t="default"/>
      </items>
    </pivotField>
    <pivotField showAll="0"/>
    <pivotField dataField="1" numFmtId="43" showAll="0"/>
    <pivotField dataField="1" numFmtId="43" showAll="0"/>
    <pivotField dataField="1" numFmtId="43" showAll="0"/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</rowItems>
  <colFields count="2">
    <field x="2"/>
    <field x="-2"/>
  </colFields>
  <colItems count="21">
    <i>
      <x/>
      <x/>
    </i>
    <i r="1" i="1">
      <x v="1"/>
    </i>
    <i r="1" i="2">
      <x v="2"/>
    </i>
    <i>
      <x v="1"/>
      <x/>
    </i>
    <i r="1" i="1">
      <x v="1"/>
    </i>
    <i r="1" i="2">
      <x v="2"/>
    </i>
    <i>
      <x v="2"/>
      <x/>
    </i>
    <i r="1" i="1">
      <x v="1"/>
    </i>
    <i r="1" i="2">
      <x v="2"/>
    </i>
    <i>
      <x v="3"/>
      <x/>
    </i>
    <i r="1" i="1">
      <x v="1"/>
    </i>
    <i r="1" i="2">
      <x v="2"/>
    </i>
    <i>
      <x v="4"/>
      <x/>
    </i>
    <i r="1" i="1">
      <x v="1"/>
    </i>
    <i r="1" i="2">
      <x v="2"/>
    </i>
    <i>
      <x v="5"/>
      <x/>
    </i>
    <i r="1" i="1">
      <x v="1"/>
    </i>
    <i r="1" i="2">
      <x v="2"/>
    </i>
    <i>
      <x v="6"/>
      <x/>
    </i>
    <i r="1" i="1">
      <x v="1"/>
    </i>
    <i r="1" i="2">
      <x v="2"/>
    </i>
  </colItems>
  <dataFields count="3">
    <dataField name=" 2020" fld="4" baseField="0" baseItem="0"/>
    <dataField name=" 2021" fld="5" baseField="0" baseItem="0"/>
    <dataField name=" 2022" fld="6" baseField="0" baseItem="0"/>
  </dataFields>
  <formats count="19">
    <format dxfId="206">
      <pivotArea type="all" dataOnly="0" outline="0" fieldPosition="0"/>
    </format>
    <format dxfId="205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2" count="1" selected="0">
            <x v="0"/>
          </reference>
        </references>
      </pivotArea>
    </format>
    <format dxfId="204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2" count="1" selected="0">
            <x v="1"/>
          </reference>
        </references>
      </pivotArea>
    </format>
    <format dxfId="203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2" count="1" selected="0">
            <x v="2"/>
          </reference>
        </references>
      </pivotArea>
    </format>
    <format dxfId="202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2" count="1" selected="0">
            <x v="3"/>
          </reference>
        </references>
      </pivotArea>
    </format>
    <format dxfId="201">
      <pivotArea collapsedLevelsAreSubtotals="1" fieldPosition="0">
        <references count="3">
          <reference field="4294967294" count="1" selected="0">
            <x v="0"/>
          </reference>
          <reference field="0" count="1">
            <x v="0"/>
          </reference>
          <reference field="2" count="1" selected="0">
            <x v="4"/>
          </reference>
        </references>
      </pivotArea>
    </format>
    <format dxfId="200">
      <pivotArea collapsedLevelsAreSubtotals="1" fieldPosition="0">
        <references count="3">
          <reference field="4294967294" count="1" selected="0">
            <x v="0"/>
          </reference>
          <reference field="0" count="1">
            <x v="0"/>
          </reference>
          <reference field="2" count="1" selected="0">
            <x v="4"/>
          </reference>
        </references>
      </pivotArea>
    </format>
    <format dxfId="199">
      <pivotArea collapsedLevelsAreSubtotals="1" fieldPosition="0">
        <references count="3">
          <reference field="4294967294" count="1" selected="0">
            <x v="0"/>
          </reference>
          <reference field="0" count="1">
            <x v="0"/>
          </reference>
          <reference field="2" count="1" selected="0">
            <x v="4"/>
          </reference>
        </references>
      </pivotArea>
    </format>
    <format dxfId="198">
      <pivotArea collapsedLevelsAreSubtotals="1" fieldPosition="0">
        <references count="3">
          <reference field="4294967294" count="3" selected="0">
            <x v="0"/>
            <x v="1"/>
            <x v="2"/>
          </reference>
          <reference field="0" count="0"/>
          <reference field="2" count="3" selected="0">
            <x v="1"/>
            <x v="2"/>
            <x v="3"/>
          </reference>
        </references>
      </pivotArea>
    </format>
    <format dxfId="197">
      <pivotArea field="2" grandRow="1" outline="0" collapsedLevelsAreSubtotals="1" axis="axisCol" fieldPosition="0">
        <references count="2">
          <reference field="4294967294" count="2" selected="0">
            <x v="1"/>
            <x v="2"/>
          </reference>
          <reference field="2" count="1" selected="0">
            <x v="1"/>
          </reference>
        </references>
      </pivotArea>
    </format>
    <format dxfId="196">
      <pivotArea field="2" grandRow="1" outline="0" collapsedLevelsAreSubtotals="1" axis="axisCol" fieldPosition="0">
        <references count="2">
          <reference field="4294967294" count="3" selected="0">
            <x v="0"/>
            <x v="1"/>
            <x v="2"/>
          </reference>
          <reference field="2" count="2" selected="0">
            <x v="2"/>
            <x v="3"/>
          </reference>
        </references>
      </pivotArea>
    </format>
    <format dxfId="195">
      <pivotArea field="2" grandRow="1" outline="0" collapsedLevelsAreSubtotals="1" axis="axisCol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format>
    <format dxfId="194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2" count="1" selected="0">
            <x v="0"/>
          </reference>
        </references>
      </pivotArea>
    </format>
    <format dxfId="193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2" count="3" selected="0">
            <x v="1"/>
            <x v="2"/>
            <x v="3"/>
          </reference>
        </references>
      </pivotArea>
    </format>
    <format dxfId="192">
      <pivotArea outline="0" collapsedLevelsAreSubtotals="1" fieldPosition="0">
        <references count="1">
          <reference field="2" count="1" selected="0">
            <x v="4"/>
          </reference>
        </references>
      </pivotArea>
    </format>
    <format dxfId="191">
      <pivotArea outline="0" collapsedLevelsAreSubtotals="1" fieldPosition="0">
        <references count="1">
          <reference field="2" count="4" selected="0">
            <x v="1"/>
            <x v="2"/>
            <x v="3"/>
            <x v="4"/>
          </reference>
        </references>
      </pivotArea>
    </format>
    <format dxfId="190">
      <pivotArea collapsedLevelsAreSubtotals="1" fieldPosition="0">
        <references count="3">
          <reference field="4294967294" count="1" selected="0">
            <x v="0"/>
          </reference>
          <reference field="0" count="1">
            <x v="0"/>
          </reference>
          <reference field="2" count="1" selected="0">
            <x v="6"/>
          </reference>
        </references>
      </pivotArea>
    </format>
    <format dxfId="189">
      <pivotArea collapsedLevelsAreSubtotals="1" fieldPosition="0">
        <references count="3">
          <reference field="4294967294" count="1" selected="0">
            <x v="0"/>
          </reference>
          <reference field="0" count="1">
            <x v="0"/>
          </reference>
          <reference field="2" count="1" selected="0">
            <x v="5"/>
          </reference>
        </references>
      </pivotArea>
    </format>
    <format dxfId="188">
      <pivotArea outline="0" collapsedLevelsAreSubtotals="1" fieldPosition="0">
        <references count="1">
          <reference field="2" count="2" selected="0">
            <x v="5"/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2152F4-1CCE-48D4-9CF0-0AD61F803FC7}" name="PivotTable6" cacheId="19" applyNumberFormats="0" applyBorderFormats="0" applyFontFormats="0" applyPatternFormats="0" applyAlignmentFormats="0" applyWidthHeightFormats="1" dataCaption="Values" missingCaption="0" updatedVersion="6" minRefreshableVersion="3" rowGrandTotals="0" colGrandTotals="0" itemPrintTitles="1" mergeItem="1" createdVersion="6" indent="0" outline="1" outlineData="1" multipleFieldFilters="0" rowHeaderCaption="Measure" colHeaderCaption="Metric">
  <location ref="G2:BR299" firstHeaderRow="1" firstDataRow="3" firstDataCol="1"/>
  <pivotFields count="7">
    <pivotField showAll="0"/>
    <pivotField axis="axisCol" showAll="0">
      <items count="42">
        <item n="TRC Benefit-to-Cost Ratio (with program costs)" x="0"/>
        <item x="3"/>
        <item x="1"/>
        <item x="2"/>
        <item n="Spending ($) (excludes Enabling Strategies)" x="4"/>
        <item x="5"/>
        <item n="Avoided Costs (Benefits) ($)" x="6"/>
        <item n="Incentives ($)" x="7"/>
        <item n="Administrative Costs ($)" x="8"/>
        <item n="Participant Incremental Costs ($)" x="9"/>
        <item n="O&amp;M Savings ($)" x="10"/>
        <item h="1" x="11"/>
        <item h="1" x="12"/>
        <item h="1" x="13"/>
        <item h="1" x="14"/>
        <item h="1" x="15"/>
        <item h="1" x="16"/>
        <item x="17"/>
        <item x="18"/>
        <item x="19"/>
        <item x="20"/>
        <item n="Direct Install Costs of Measure ($)" x="21"/>
        <item n="PV Total Avoided Costs (Benefits) ($)" x="22"/>
        <item n="PV O&amp;M Benefits ($)" x="23"/>
        <item n="Total PV Net Benefits ($)" x="24"/>
        <item n="Lifetime Acquisition Cost ($)" x="25"/>
        <item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m="1" x="40"/>
        <item h="1" x="37"/>
        <item h="1" x="38"/>
        <item h="1" x="39"/>
        <item t="default"/>
      </items>
    </pivotField>
    <pivotField axis="axisRow" showAll="0">
      <items count="421">
        <item x="0"/>
        <item x="383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384"/>
        <item x="29"/>
        <item x="385"/>
        <item x="386"/>
        <item x="28"/>
        <item x="30"/>
        <item x="31"/>
        <item x="387"/>
        <item x="32"/>
        <item x="388"/>
        <item x="33"/>
        <item x="389"/>
        <item x="34"/>
        <item x="390"/>
        <item x="35"/>
        <item x="40"/>
        <item x="41"/>
        <item x="42"/>
        <item x="391"/>
        <item x="392"/>
        <item x="393"/>
        <item x="44"/>
        <item x="394"/>
        <item x="395"/>
        <item x="45"/>
        <item x="396"/>
        <item x="46"/>
        <item x="397"/>
        <item x="47"/>
        <item x="398"/>
        <item x="48"/>
        <item x="399"/>
        <item x="49"/>
        <item x="50"/>
        <item x="51"/>
        <item x="52"/>
        <item x="53"/>
        <item x="400"/>
        <item x="401"/>
        <item x="55"/>
        <item x="402"/>
        <item x="56"/>
        <item x="403"/>
        <item x="57"/>
        <item x="58"/>
        <item x="59"/>
        <item x="60"/>
        <item x="62"/>
        <item x="63"/>
        <item x="404"/>
        <item x="64"/>
        <item x="65"/>
        <item x="405"/>
        <item x="406"/>
        <item x="407"/>
        <item x="66"/>
        <item x="67"/>
        <item x="68"/>
        <item x="69"/>
        <item x="408"/>
        <item x="70"/>
        <item x="409"/>
        <item x="71"/>
        <item x="410"/>
        <item x="72"/>
        <item x="411"/>
        <item x="73"/>
        <item x="412"/>
        <item x="413"/>
        <item x="414"/>
        <item x="74"/>
        <item x="415"/>
        <item x="75"/>
        <item x="416"/>
        <item x="77"/>
        <item x="418"/>
        <item x="78"/>
        <item x="80"/>
        <item x="419"/>
        <item x="81"/>
        <item x="295"/>
        <item x="82"/>
        <item x="296"/>
        <item x="297"/>
        <item x="298"/>
        <item x="83"/>
        <item x="299"/>
        <item x="84"/>
        <item x="85"/>
        <item x="86"/>
        <item x="87"/>
        <item x="88"/>
        <item x="89"/>
        <item x="90"/>
        <item x="91"/>
        <item x="92"/>
        <item x="93"/>
        <item x="95"/>
        <item x="300"/>
        <item x="97"/>
        <item x="301"/>
        <item x="302"/>
        <item x="303"/>
        <item x="304"/>
        <item x="98"/>
        <item x="305"/>
        <item x="306"/>
        <item x="100"/>
        <item x="101"/>
        <item x="102"/>
        <item x="103"/>
        <item x="104"/>
        <item x="105"/>
        <item x="307"/>
        <item x="107"/>
        <item x="109"/>
        <item x="110"/>
        <item x="111"/>
        <item x="112"/>
        <item x="113"/>
        <item x="114"/>
        <item x="115"/>
        <item x="116"/>
        <item x="308"/>
        <item x="117"/>
        <item x="309"/>
        <item x="310"/>
        <item x="118"/>
        <item x="311"/>
        <item x="119"/>
        <item x="312"/>
        <item x="120"/>
        <item x="313"/>
        <item x="121"/>
        <item x="122"/>
        <item x="123"/>
        <item x="124"/>
        <item x="125"/>
        <item x="126"/>
        <item x="127"/>
        <item x="314"/>
        <item x="129"/>
        <item x="315"/>
        <item x="130"/>
        <item x="316"/>
        <item x="317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318"/>
        <item x="31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71"/>
        <item x="321"/>
        <item x="162"/>
        <item x="163"/>
        <item x="164"/>
        <item x="320"/>
        <item x="165"/>
        <item x="166"/>
        <item x="167"/>
        <item x="168"/>
        <item x="169"/>
        <item x="170"/>
        <item x="172"/>
        <item x="322"/>
        <item x="173"/>
        <item x="323"/>
        <item x="174"/>
        <item x="175"/>
        <item x="176"/>
        <item x="324"/>
        <item x="177"/>
        <item x="178"/>
        <item x="179"/>
        <item x="180"/>
        <item x="181"/>
        <item x="182"/>
        <item x="183"/>
        <item x="184"/>
        <item x="185"/>
        <item x="325"/>
        <item x="326"/>
        <item x="186"/>
        <item x="327"/>
        <item x="328"/>
        <item x="329"/>
        <item x="187"/>
        <item x="188"/>
        <item x="330"/>
        <item x="189"/>
        <item x="331"/>
        <item x="190"/>
        <item x="332"/>
        <item x="191"/>
        <item x="192"/>
        <item x="193"/>
        <item x="194"/>
        <item x="195"/>
        <item x="333"/>
        <item x="196"/>
        <item x="197"/>
        <item x="198"/>
        <item x="199"/>
        <item x="334"/>
        <item x="200"/>
        <item x="335"/>
        <item x="336"/>
        <item x="201"/>
        <item x="337"/>
        <item x="338"/>
        <item x="202"/>
        <item x="203"/>
        <item x="204"/>
        <item x="205"/>
        <item x="206"/>
        <item x="207"/>
        <item x="339"/>
        <item x="208"/>
        <item x="209"/>
        <item x="340"/>
        <item x="341"/>
        <item x="210"/>
        <item x="211"/>
        <item x="212"/>
        <item x="213"/>
        <item x="342"/>
        <item x="214"/>
        <item x="215"/>
        <item x="216"/>
        <item x="217"/>
        <item x="218"/>
        <item x="219"/>
        <item x="343"/>
        <item x="220"/>
        <item x="223"/>
        <item x="224"/>
        <item x="225"/>
        <item x="226"/>
        <item x="345"/>
        <item x="346"/>
        <item x="227"/>
        <item x="228"/>
        <item x="229"/>
        <item x="230"/>
        <item x="347"/>
        <item x="232"/>
        <item x="233"/>
        <item x="234"/>
        <item x="235"/>
        <item x="236"/>
        <item x="348"/>
        <item x="349"/>
        <item x="237"/>
        <item x="350"/>
        <item x="351"/>
        <item x="352"/>
        <item x="242"/>
        <item x="355"/>
        <item x="240"/>
        <item x="353"/>
        <item x="241"/>
        <item x="354"/>
        <item x="238"/>
        <item x="356"/>
        <item x="239"/>
        <item x="357"/>
        <item x="243"/>
        <item x="244"/>
        <item x="245"/>
        <item x="246"/>
        <item x="247"/>
        <item x="248"/>
        <item x="358"/>
        <item x="359"/>
        <item x="360"/>
        <item x="249"/>
        <item x="250"/>
        <item x="251"/>
        <item x="252"/>
        <item x="253"/>
        <item x="254"/>
        <item x="361"/>
        <item x="362"/>
        <item x="255"/>
        <item x="256"/>
        <item x="257"/>
        <item x="258"/>
        <item x="259"/>
        <item x="260"/>
        <item x="363"/>
        <item x="261"/>
        <item x="262"/>
        <item x="364"/>
        <item x="263"/>
        <item x="365"/>
        <item x="366"/>
        <item x="367"/>
        <item x="266"/>
        <item x="368"/>
        <item x="267"/>
        <item x="369"/>
        <item x="268"/>
        <item x="370"/>
        <item x="269"/>
        <item x="371"/>
        <item x="270"/>
        <item x="372"/>
        <item x="271"/>
        <item x="373"/>
        <item x="272"/>
        <item x="374"/>
        <item x="273"/>
        <item x="375"/>
        <item x="274"/>
        <item x="376"/>
        <item x="275"/>
        <item x="377"/>
        <item x="276"/>
        <item x="277"/>
        <item x="278"/>
        <item x="279"/>
        <item x="280"/>
        <item x="281"/>
        <item x="282"/>
        <item x="283"/>
        <item x="378"/>
        <item x="379"/>
        <item x="284"/>
        <item x="381"/>
        <item x="285"/>
        <item x="380"/>
        <item x="286"/>
        <item x="287"/>
        <item x="288"/>
        <item x="289"/>
        <item x="290"/>
        <item x="291"/>
        <item x="292"/>
        <item x="293"/>
        <item x="382"/>
        <item x="294"/>
        <item x="76"/>
        <item x="417"/>
        <item x="344"/>
        <item x="36"/>
        <item x="37"/>
        <item x="38"/>
        <item x="39"/>
        <item x="43"/>
        <item x="54"/>
        <item x="61"/>
        <item x="79"/>
        <item x="94"/>
        <item x="96"/>
        <item x="106"/>
        <item x="108"/>
        <item x="128"/>
        <item x="221"/>
        <item x="222"/>
        <item x="231"/>
        <item x="99"/>
        <item x="264"/>
        <item x="265"/>
        <item t="default"/>
      </items>
    </pivotField>
    <pivotField showAll="0"/>
    <pivotField dataField="1" numFmtId="43" showAll="0"/>
    <pivotField dataField="1" numFmtId="43" showAll="0"/>
    <pivotField dataField="1" numFmtId="43" showAll="0"/>
  </pivotFields>
  <rowFields count="1">
    <field x="2"/>
  </rowFields>
  <rowItems count="295">
    <i>
      <x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30"/>
    </i>
    <i>
      <x v="33"/>
    </i>
    <i>
      <x v="34"/>
    </i>
    <i>
      <x v="35"/>
    </i>
    <i>
      <x v="37"/>
    </i>
    <i>
      <x v="39"/>
    </i>
    <i>
      <x v="41"/>
    </i>
    <i>
      <x v="43"/>
    </i>
    <i>
      <x v="44"/>
    </i>
    <i>
      <x v="45"/>
    </i>
    <i>
      <x v="46"/>
    </i>
    <i>
      <x v="50"/>
    </i>
    <i>
      <x v="53"/>
    </i>
    <i>
      <x v="55"/>
    </i>
    <i>
      <x v="57"/>
    </i>
    <i>
      <x v="59"/>
    </i>
    <i>
      <x v="61"/>
    </i>
    <i>
      <x v="62"/>
    </i>
    <i>
      <x v="63"/>
    </i>
    <i>
      <x v="64"/>
    </i>
    <i>
      <x v="65"/>
    </i>
    <i>
      <x v="68"/>
    </i>
    <i>
      <x v="70"/>
    </i>
    <i>
      <x v="72"/>
    </i>
    <i>
      <x v="73"/>
    </i>
    <i>
      <x v="74"/>
    </i>
    <i>
      <x v="75"/>
    </i>
    <i>
      <x v="76"/>
    </i>
    <i>
      <x v="77"/>
    </i>
    <i>
      <x v="79"/>
    </i>
    <i>
      <x v="80"/>
    </i>
    <i>
      <x v="84"/>
    </i>
    <i>
      <x v="85"/>
    </i>
    <i>
      <x v="86"/>
    </i>
    <i>
      <x v="87"/>
    </i>
    <i>
      <x v="89"/>
    </i>
    <i>
      <x v="91"/>
    </i>
    <i>
      <x v="93"/>
    </i>
    <i>
      <x v="95"/>
    </i>
    <i>
      <x v="99"/>
    </i>
    <i>
      <x v="101"/>
    </i>
    <i>
      <x v="103"/>
    </i>
    <i>
      <x v="105"/>
    </i>
    <i>
      <x v="106"/>
    </i>
    <i>
      <x v="108"/>
    </i>
    <i>
      <x v="110"/>
    </i>
    <i>
      <x v="114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8"/>
    </i>
    <i>
      <x v="133"/>
    </i>
    <i>
      <x v="136"/>
    </i>
    <i>
      <x v="137"/>
    </i>
    <i>
      <x v="138"/>
    </i>
    <i>
      <x v="139"/>
    </i>
    <i>
      <x v="140"/>
    </i>
    <i>
      <x v="141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3"/>
    </i>
    <i>
      <x v="156"/>
    </i>
    <i>
      <x v="158"/>
    </i>
    <i>
      <x v="160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70"/>
    </i>
    <i>
      <x v="172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10"/>
    </i>
    <i>
      <x v="211"/>
    </i>
    <i>
      <x v="212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2"/>
    </i>
    <i>
      <x v="224"/>
    </i>
    <i>
      <x v="225"/>
    </i>
    <i>
      <x v="226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9"/>
    </i>
    <i>
      <x v="243"/>
    </i>
    <i>
      <x v="244"/>
    </i>
    <i>
      <x v="246"/>
    </i>
    <i>
      <x v="248"/>
    </i>
    <i>
      <x v="250"/>
    </i>
    <i>
      <x v="251"/>
    </i>
    <i>
      <x v="252"/>
    </i>
    <i>
      <x v="253"/>
    </i>
    <i>
      <x v="254"/>
    </i>
    <i>
      <x v="256"/>
    </i>
    <i>
      <x v="257"/>
    </i>
    <i>
      <x v="258"/>
    </i>
    <i>
      <x v="259"/>
    </i>
    <i>
      <x v="261"/>
    </i>
    <i>
      <x v="264"/>
    </i>
    <i>
      <x v="267"/>
    </i>
    <i>
      <x v="268"/>
    </i>
    <i>
      <x v="269"/>
    </i>
    <i>
      <x v="270"/>
    </i>
    <i>
      <x v="271"/>
    </i>
    <i>
      <x v="272"/>
    </i>
    <i>
      <x v="274"/>
    </i>
    <i>
      <x v="275"/>
    </i>
    <i>
      <x v="278"/>
    </i>
    <i>
      <x v="279"/>
    </i>
    <i>
      <x v="280"/>
    </i>
    <i>
      <x v="281"/>
    </i>
    <i>
      <x v="283"/>
    </i>
    <i>
      <x v="284"/>
    </i>
    <i>
      <x v="285"/>
    </i>
    <i>
      <x v="286"/>
    </i>
    <i>
      <x v="287"/>
    </i>
    <i>
      <x v="288"/>
    </i>
    <i>
      <x v="290"/>
    </i>
    <i>
      <x v="291"/>
    </i>
    <i>
      <x v="292"/>
    </i>
    <i>
      <x v="293"/>
    </i>
    <i>
      <x v="294"/>
    </i>
    <i>
      <x v="297"/>
    </i>
    <i>
      <x v="298"/>
    </i>
    <i>
      <x v="299"/>
    </i>
    <i>
      <x v="300"/>
    </i>
    <i>
      <x v="302"/>
    </i>
    <i>
      <x v="303"/>
    </i>
    <i>
      <x v="304"/>
    </i>
    <i>
      <x v="305"/>
    </i>
    <i>
      <x v="306"/>
    </i>
    <i>
      <x v="309"/>
    </i>
    <i>
      <x v="313"/>
    </i>
    <i>
      <x v="315"/>
    </i>
    <i>
      <x v="317"/>
    </i>
    <i>
      <x v="319"/>
    </i>
    <i>
      <x v="321"/>
    </i>
    <i>
      <x v="323"/>
    </i>
    <i>
      <x v="324"/>
    </i>
    <i>
      <x v="325"/>
    </i>
    <i>
      <x v="326"/>
    </i>
    <i>
      <x v="327"/>
    </i>
    <i>
      <x v="328"/>
    </i>
    <i>
      <x v="332"/>
    </i>
    <i>
      <x v="333"/>
    </i>
    <i>
      <x v="334"/>
    </i>
    <i>
      <x v="335"/>
    </i>
    <i>
      <x v="336"/>
    </i>
    <i>
      <x v="337"/>
    </i>
    <i>
      <x v="340"/>
    </i>
    <i>
      <x v="341"/>
    </i>
    <i>
      <x v="342"/>
    </i>
    <i>
      <x v="343"/>
    </i>
    <i>
      <x v="344"/>
    </i>
    <i>
      <x v="345"/>
    </i>
    <i>
      <x v="347"/>
    </i>
    <i>
      <x v="348"/>
    </i>
    <i>
      <x v="350"/>
    </i>
    <i>
      <x v="354"/>
    </i>
    <i>
      <x v="356"/>
    </i>
    <i>
      <x v="358"/>
    </i>
    <i>
      <x v="360"/>
    </i>
    <i>
      <x v="362"/>
    </i>
    <i>
      <x v="364"/>
    </i>
    <i>
      <x v="366"/>
    </i>
    <i>
      <x v="368"/>
    </i>
    <i>
      <x v="370"/>
    </i>
    <i>
      <x v="372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4"/>
    </i>
    <i>
      <x v="386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7"/>
    </i>
    <i>
      <x v="398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</rowItems>
  <colFields count="2">
    <field x="1"/>
    <field x="-2"/>
  </colFields>
  <colItems count="63">
    <i>
      <x/>
      <x/>
    </i>
    <i r="1" i="1">
      <x v="1"/>
    </i>
    <i r="1" i="2">
      <x v="2"/>
    </i>
    <i>
      <x v="1"/>
      <x/>
    </i>
    <i r="1" i="1">
      <x v="1"/>
    </i>
    <i r="1" i="2">
      <x v="2"/>
    </i>
    <i>
      <x v="2"/>
      <x/>
    </i>
    <i r="1" i="1">
      <x v="1"/>
    </i>
    <i r="1" i="2">
      <x v="2"/>
    </i>
    <i>
      <x v="3"/>
      <x/>
    </i>
    <i r="1" i="1">
      <x v="1"/>
    </i>
    <i r="1" i="2">
      <x v="2"/>
    </i>
    <i>
      <x v="4"/>
      <x/>
    </i>
    <i r="1" i="1">
      <x v="1"/>
    </i>
    <i r="1" i="2">
      <x v="2"/>
    </i>
    <i>
      <x v="5"/>
      <x/>
    </i>
    <i r="1" i="1">
      <x v="1"/>
    </i>
    <i r="1" i="2">
      <x v="2"/>
    </i>
    <i>
      <x v="6"/>
      <x/>
    </i>
    <i r="1" i="1">
      <x v="1"/>
    </i>
    <i r="1" i="2">
      <x v="2"/>
    </i>
    <i>
      <x v="7"/>
      <x/>
    </i>
    <i r="1" i="1">
      <x v="1"/>
    </i>
    <i r="1" i="2">
      <x v="2"/>
    </i>
    <i>
      <x v="8"/>
      <x/>
    </i>
    <i r="1" i="1">
      <x v="1"/>
    </i>
    <i r="1" i="2">
      <x v="2"/>
    </i>
    <i>
      <x v="9"/>
      <x/>
    </i>
    <i r="1" i="1">
      <x v="1"/>
    </i>
    <i r="1" i="2">
      <x v="2"/>
    </i>
    <i>
      <x v="10"/>
      <x/>
    </i>
    <i r="1" i="1">
      <x v="1"/>
    </i>
    <i r="1" i="2">
      <x v="2"/>
    </i>
    <i>
      <x v="17"/>
      <x/>
    </i>
    <i r="1" i="1">
      <x v="1"/>
    </i>
    <i r="1" i="2">
      <x v="2"/>
    </i>
    <i>
      <x v="18"/>
      <x/>
    </i>
    <i r="1" i="1">
      <x v="1"/>
    </i>
    <i r="1" i="2">
      <x v="2"/>
    </i>
    <i>
      <x v="19"/>
      <x/>
    </i>
    <i r="1" i="1">
      <x v="1"/>
    </i>
    <i r="1" i="2">
      <x v="2"/>
    </i>
    <i>
      <x v="20"/>
      <x/>
    </i>
    <i r="1" i="1">
      <x v="1"/>
    </i>
    <i r="1" i="2">
      <x v="2"/>
    </i>
    <i>
      <x v="21"/>
      <x/>
    </i>
    <i r="1" i="1">
      <x v="1"/>
    </i>
    <i r="1" i="2">
      <x v="2"/>
    </i>
    <i>
      <x v="22"/>
      <x/>
    </i>
    <i r="1" i="1">
      <x v="1"/>
    </i>
    <i r="1" i="2">
      <x v="2"/>
    </i>
    <i>
      <x v="23"/>
      <x/>
    </i>
    <i r="1" i="1">
      <x v="1"/>
    </i>
    <i r="1" i="2">
      <x v="2"/>
    </i>
    <i>
      <x v="24"/>
      <x/>
    </i>
    <i r="1" i="1">
      <x v="1"/>
    </i>
    <i r="1" i="2">
      <x v="2"/>
    </i>
    <i>
      <x v="25"/>
      <x/>
    </i>
    <i r="1" i="1">
      <x v="1"/>
    </i>
    <i r="1" i="2">
      <x v="2"/>
    </i>
    <i>
      <x v="26"/>
      <x/>
    </i>
    <i r="1" i="1">
      <x v="1"/>
    </i>
    <i r="1" i="2">
      <x v="2"/>
    </i>
  </colItems>
  <dataFields count="3">
    <dataField name=" 2020" fld="4" baseField="1" baseItem="0"/>
    <dataField name=" 2021" fld="5" baseField="1" baseItem="0"/>
    <dataField name=" 2022" fld="6" baseField="1" baseItem="0"/>
  </dataFields>
  <formats count="53">
    <format dxfId="186">
      <pivotArea type="all" dataOnly="0" outline="0" fieldPosition="0"/>
    </format>
    <format dxfId="185">
      <pivotArea outline="0" collapsedLevelsAreSubtotals="1" fieldPosition="0"/>
    </format>
    <format dxfId="184">
      <pivotArea field="1" type="button" dataOnly="0" labelOnly="1" outline="0" axis="axisCol" fieldPosition="0"/>
    </format>
    <format dxfId="183">
      <pivotArea field="-2" type="button" dataOnly="0" labelOnly="1" outline="0" axis="axisCol" fieldPosition="1"/>
    </format>
    <format dxfId="182">
      <pivotArea type="topRight" dataOnly="0" labelOnly="1" outline="0" fieldPosition="0"/>
    </format>
    <format dxfId="181">
      <pivotArea field="2" type="button" dataOnly="0" labelOnly="1" outline="0" axis="axisRow" fieldPosition="0"/>
    </format>
    <format dxfId="180">
      <pivotArea dataOnly="0" labelOnly="1" fieldPosition="0">
        <references count="1">
          <reference field="2" count="4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179">
      <pivotArea dataOnly="0" labelOnly="1" fieldPosition="0">
        <references count="1">
          <reference field="2" count="46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178">
      <pivotArea dataOnly="0" labelOnly="1" fieldPosition="0">
        <references count="1">
          <reference field="2" count="49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177">
      <pivotArea dataOnly="0" labelOnly="1" fieldPosition="0">
        <references count="1">
          <reference field="2" count="48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</reference>
        </references>
      </pivotArea>
    </format>
    <format dxfId="176">
      <pivotArea dataOnly="0" labelOnly="1" fieldPosition="0">
        <references count="1">
          <reference field="2" count="47"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75">
      <pivotArea dataOnly="0" labelOnly="1" fieldPosition="0">
        <references count="1">
          <reference field="2" count="50"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</reference>
        </references>
      </pivotArea>
    </format>
    <format dxfId="174">
      <pivotArea dataOnly="0" labelOnly="1" fieldPosition="0">
        <references count="1">
          <reference field="2" count="48"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</reference>
        </references>
      </pivotArea>
    </format>
    <format dxfId="173">
      <pivotArea dataOnly="0" labelOnly="1" fieldPosition="0">
        <references count="1">
          <reference field="2" count="50"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</reference>
        </references>
      </pivotArea>
    </format>
    <format dxfId="172">
      <pivotArea dataOnly="0" labelOnly="1" fieldPosition="0">
        <references count="1">
          <reference field="2" count="11"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</reference>
        </references>
      </pivotArea>
    </format>
    <format dxfId="171">
      <pivotArea dataOnly="0" labelOnly="1" grandRow="1" outline="0" fieldPosition="0"/>
    </format>
    <format dxfId="170">
      <pivotArea dataOnly="0" labelOnly="1" fieldPosition="0">
        <references count="1">
          <reference field="1" count="0"/>
        </references>
      </pivotArea>
    </format>
    <format dxfId="169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0"/>
          </reference>
        </references>
      </pivotArea>
    </format>
    <format dxfId="168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1"/>
          </reference>
        </references>
      </pivotArea>
    </format>
    <format dxfId="167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2"/>
          </reference>
        </references>
      </pivotArea>
    </format>
    <format dxfId="166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3"/>
          </reference>
        </references>
      </pivotArea>
    </format>
    <format dxfId="165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4"/>
          </reference>
        </references>
      </pivotArea>
    </format>
    <format dxfId="164">
      <pivotArea outline="0" collapsedLevelsAreSubtotals="1" fieldPosition="0"/>
    </format>
    <format dxfId="163">
      <pivotArea outline="0" collapsedLevelsAreSubtotals="1" fieldPosition="0"/>
    </format>
    <format dxfId="162">
      <pivotArea type="origin" dataOnly="0" labelOnly="1" outline="0" fieldPosition="0"/>
    </format>
    <format dxfId="161">
      <pivotArea outline="0" collapsedLevelsAreSubtotals="1" fieldPosition="0">
        <references count="1">
          <reference field="1" count="1" selected="0">
            <x v="4"/>
          </reference>
        </references>
      </pivotArea>
    </format>
    <format dxfId="160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7"/>
          </reference>
        </references>
      </pivotArea>
    </format>
    <format dxfId="159">
      <pivotArea outline="0" collapsedLevelsAreSubtotals="1" fieldPosition="0">
        <references count="2">
          <reference field="4294967294" count="1" selected="0">
            <x v="2"/>
          </reference>
          <reference field="1" count="1" selected="0">
            <x v="11"/>
          </reference>
        </references>
      </pivotArea>
    </format>
    <format dxfId="158">
      <pivotArea collapsedLevelsAreSubtotals="1" fieldPosition="0">
        <references count="2">
          <reference field="1" count="3" selected="0">
            <x v="8"/>
            <x v="9"/>
            <x v="10"/>
          </reference>
          <reference field="2" count="0"/>
        </references>
      </pivotArea>
    </format>
    <format dxfId="157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6"/>
          </reference>
          <reference field="2" count="1">
            <x v="0"/>
          </reference>
        </references>
      </pivotArea>
    </format>
    <format dxfId="156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6"/>
          </reference>
          <reference field="2" count="1">
            <x v="0"/>
          </reference>
        </references>
      </pivotArea>
    </format>
    <format dxfId="155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4"/>
          </reference>
          <reference field="2" count="1">
            <x v="0"/>
          </reference>
        </references>
      </pivotArea>
    </format>
    <format dxfId="154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4"/>
          </reference>
          <reference field="2" count="1">
            <x v="0"/>
          </reference>
        </references>
      </pivotArea>
    </format>
    <format dxfId="153">
      <pivotArea field="1" grandRow="1" outline="0" collapsedLevelsAreSubtotals="1" axis="axisCol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4"/>
          </reference>
        </references>
      </pivotArea>
    </format>
    <format dxfId="152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0"/>
          </reference>
        </references>
      </pivotArea>
    </format>
    <format dxfId="151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5"/>
          </reference>
        </references>
      </pivotArea>
    </format>
    <format dxfId="150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3" selected="0">
            <x v="1"/>
            <x v="2"/>
            <x v="3"/>
          </reference>
        </references>
      </pivotArea>
    </format>
    <format dxfId="149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4"/>
          </reference>
        </references>
      </pivotArea>
    </format>
    <format dxfId="148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4"/>
          </reference>
        </references>
      </pivotArea>
    </format>
    <format dxfId="147">
      <pivotArea outline="0" collapsedLevelsAreSubtotals="1" fieldPosition="0">
        <references count="1">
          <reference field="1" count="5" selected="0">
            <x v="6"/>
            <x v="7"/>
            <x v="8"/>
            <x v="9"/>
            <x v="10"/>
          </reference>
        </references>
      </pivotArea>
    </format>
    <format dxfId="146">
      <pivotArea outline="0" collapsedLevelsAreSubtotals="1" fieldPosition="0">
        <references count="1">
          <reference field="1" count="10" selected="0"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145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2" selected="0">
            <x v="21"/>
            <x v="22"/>
          </reference>
        </references>
      </pivotArea>
    </format>
    <format dxfId="144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4" selected="0">
            <x v="17"/>
            <x v="18"/>
            <x v="19"/>
            <x v="20"/>
          </reference>
        </references>
      </pivotArea>
    </format>
    <format dxfId="143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4" selected="0">
            <x v="17"/>
            <x v="18"/>
            <x v="19"/>
            <x v="20"/>
          </reference>
        </references>
      </pivotArea>
    </format>
    <format dxfId="142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2" selected="0">
            <x v="23"/>
            <x v="24"/>
          </reference>
        </references>
      </pivotArea>
    </format>
    <format dxfId="141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2" selected="0">
            <x v="23"/>
            <x v="24"/>
          </reference>
        </references>
      </pivotArea>
    </format>
    <format dxfId="140">
      <pivotArea outline="0" collapsedLevelsAreSubtotals="1" fieldPosition="0">
        <references count="1">
          <reference field="1" count="1" selected="0">
            <x v="26"/>
          </reference>
        </references>
      </pivotArea>
    </format>
    <format dxfId="139">
      <pivotArea outline="0" collapsedLevelsAreSubtotals="1" fieldPosition="0">
        <references count="1">
          <reference field="1" count="1" selected="0">
            <x v="26"/>
          </reference>
        </references>
      </pivotArea>
    </format>
    <format dxfId="138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22"/>
          </reference>
        </references>
      </pivotArea>
    </format>
    <format dxfId="137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25"/>
          </reference>
        </references>
      </pivotArea>
    </format>
    <format dxfId="136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25"/>
          </reference>
        </references>
      </pivotArea>
    </format>
    <format dxfId="135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21"/>
          </reference>
        </references>
      </pivotArea>
    </format>
    <format dxfId="134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2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59999389629810485"/>
  </sheetPr>
  <dimension ref="A1:BN364"/>
  <sheetViews>
    <sheetView topLeftCell="AF1" workbookViewId="0">
      <selection activeCell="AL7" sqref="AL7"/>
    </sheetView>
  </sheetViews>
  <sheetFormatPr defaultRowHeight="15" x14ac:dyDescent="0.25"/>
  <cols>
    <col min="1" max="1" width="30.42578125" customWidth="1"/>
    <col min="2" max="2" width="84.85546875" customWidth="1"/>
    <col min="3" max="3" width="23.140625" customWidth="1"/>
    <col min="4" max="4" width="17.42578125" customWidth="1"/>
    <col min="5" max="8" width="10.28515625" customWidth="1"/>
    <col min="9" max="10" width="18.5703125" bestFit="1" customWidth="1"/>
    <col min="11" max="11" width="18.85546875" customWidth="1"/>
    <col min="12" max="12" width="18.5703125" bestFit="1" customWidth="1"/>
    <col min="13" max="13" width="18.85546875" customWidth="1"/>
    <col min="14" max="14" width="21" customWidth="1"/>
    <col min="15" max="15" width="16.42578125" customWidth="1"/>
    <col min="16" max="16" width="13.5703125" customWidth="1"/>
    <col min="17" max="17" width="20.7109375" bestFit="1" customWidth="1"/>
    <col min="18" max="18" width="23.5703125" bestFit="1" customWidth="1"/>
    <col min="19" max="19" width="12" bestFit="1" customWidth="1"/>
    <col min="20" max="20" width="19.85546875" customWidth="1"/>
    <col min="21" max="21" width="14.85546875" customWidth="1"/>
    <col min="22" max="22" width="16" customWidth="1"/>
    <col min="23" max="23" width="9.85546875" customWidth="1"/>
    <col min="24" max="24" width="14.42578125" customWidth="1"/>
    <col min="25" max="25" width="15.7109375" customWidth="1"/>
    <col min="26" max="28" width="17.28515625" customWidth="1"/>
    <col min="30" max="30" width="82.85546875" customWidth="1"/>
    <col min="31" max="31" width="17.5703125" bestFit="1" customWidth="1"/>
    <col min="32" max="32" width="12" customWidth="1"/>
    <col min="33" max="33" width="12.42578125" customWidth="1"/>
    <col min="34" max="34" width="12.28515625" customWidth="1"/>
    <col min="35" max="35" width="11.85546875" customWidth="1"/>
    <col min="36" max="36" width="12.42578125" bestFit="1" customWidth="1"/>
    <col min="37" max="37" width="12.140625" customWidth="1"/>
    <col min="38" max="38" width="11.7109375" bestFit="1" customWidth="1"/>
    <col min="39" max="39" width="12" bestFit="1" customWidth="1"/>
    <col min="40" max="40" width="9.5703125" bestFit="1" customWidth="1"/>
    <col min="41" max="41" width="12" customWidth="1"/>
    <col min="43" max="43" width="17.5703125" bestFit="1" customWidth="1"/>
    <col min="44" max="44" width="10.42578125" customWidth="1"/>
    <col min="45" max="45" width="11.42578125" customWidth="1"/>
    <col min="46" max="46" width="12.5703125" customWidth="1"/>
    <col min="47" max="47" width="11.7109375" customWidth="1"/>
    <col min="48" max="48" width="12.42578125" bestFit="1" customWidth="1"/>
    <col min="49" max="49" width="12.7109375" bestFit="1" customWidth="1"/>
    <col min="50" max="50" width="12.5703125" bestFit="1" customWidth="1"/>
    <col min="51" max="51" width="12" bestFit="1" customWidth="1"/>
    <col min="53" max="53" width="12.42578125" bestFit="1" customWidth="1"/>
    <col min="55" max="55" width="17.5703125" bestFit="1" customWidth="1"/>
    <col min="56" max="56" width="11.140625" customWidth="1"/>
    <col min="57" max="57" width="11.7109375" customWidth="1"/>
    <col min="58" max="58" width="13" customWidth="1"/>
    <col min="59" max="59" width="11" customWidth="1"/>
    <col min="60" max="60" width="12.42578125" bestFit="1" customWidth="1"/>
    <col min="61" max="61" width="12.7109375" bestFit="1" customWidth="1"/>
    <col min="62" max="63" width="12" bestFit="1" customWidth="1"/>
    <col min="65" max="65" width="12.42578125" bestFit="1" customWidth="1"/>
  </cols>
  <sheetData>
    <row r="1" spans="1:66" x14ac:dyDescent="0.25">
      <c r="AM1" s="61"/>
      <c r="AN1" s="61" t="s">
        <v>694</v>
      </c>
      <c r="AO1" s="62">
        <f ca="1">SUM(AO6,AO24,AO142,AO147,AO195,AO200,AO207,AO214,AO220,AO226,AO239,AO255,AO264,AO291,AO299,AO304,AO364)</f>
        <v>30550000.000000004</v>
      </c>
      <c r="AZ1" s="61" t="s">
        <v>695</v>
      </c>
      <c r="BA1" s="62">
        <f ca="1">SUM(BA6,BA24,BA142,BA147,BA195,BA200,BA207,BA214,BA220,BA226,BA239,BA255,BA264,BA291,BA299,BA304,BA364)</f>
        <v>30049999.999999989</v>
      </c>
      <c r="BL1" s="61" t="s">
        <v>695</v>
      </c>
      <c r="BM1" s="62">
        <f ca="1">SUM(BM6,BM24,BM142,BM147,BM195,BM200,BM207,BM214,BM220,BM226,BM239,BM255,BM264,BM291,BM299,BM304,BM364)</f>
        <v>30049999.999999993</v>
      </c>
    </row>
    <row r="2" spans="1:66" ht="18" x14ac:dyDescent="0.25">
      <c r="A2" s="28"/>
      <c r="B2" s="28" t="s">
        <v>615</v>
      </c>
      <c r="Z2" s="1"/>
    </row>
    <row r="3" spans="1:66" ht="15.75" thickBot="1" x14ac:dyDescent="0.3">
      <c r="O3" s="1"/>
      <c r="T3" s="1"/>
      <c r="AE3" s="1" t="s">
        <v>618</v>
      </c>
      <c r="AF3" s="1"/>
      <c r="AQ3" s="1" t="s">
        <v>619</v>
      </c>
      <c r="AR3" s="1"/>
      <c r="BC3" s="1" t="s">
        <v>620</v>
      </c>
      <c r="BD3" s="1"/>
    </row>
    <row r="4" spans="1:66" ht="76.5" customHeight="1" thickBot="1" x14ac:dyDescent="0.3">
      <c r="A4" s="40" t="s">
        <v>652</v>
      </c>
      <c r="B4" s="42" t="s">
        <v>653</v>
      </c>
      <c r="C4" s="43" t="s">
        <v>592</v>
      </c>
      <c r="D4" s="43" t="s">
        <v>593</v>
      </c>
      <c r="E4" s="21" t="s">
        <v>594</v>
      </c>
      <c r="F4" s="21" t="s">
        <v>674</v>
      </c>
      <c r="G4" s="21" t="s">
        <v>675</v>
      </c>
      <c r="H4" s="21" t="s">
        <v>676</v>
      </c>
      <c r="I4" s="21" t="s">
        <v>656</v>
      </c>
      <c r="J4" s="21" t="s">
        <v>657</v>
      </c>
      <c r="K4" s="21" t="s">
        <v>658</v>
      </c>
      <c r="L4" s="21" t="s">
        <v>659</v>
      </c>
      <c r="M4" s="21" t="s">
        <v>671</v>
      </c>
      <c r="N4" s="21" t="s">
        <v>654</v>
      </c>
      <c r="O4" s="21" t="s">
        <v>660</v>
      </c>
      <c r="P4" s="21" t="s">
        <v>661</v>
      </c>
      <c r="Q4" s="21" t="s">
        <v>662</v>
      </c>
      <c r="R4" s="21" t="s">
        <v>663</v>
      </c>
      <c r="S4" s="21" t="s">
        <v>664</v>
      </c>
      <c r="T4" s="21" t="s">
        <v>673</v>
      </c>
      <c r="U4" s="21" t="s">
        <v>665</v>
      </c>
      <c r="V4" s="21" t="s">
        <v>666</v>
      </c>
      <c r="W4" s="21" t="s">
        <v>595</v>
      </c>
      <c r="X4" s="21" t="s">
        <v>655</v>
      </c>
      <c r="Y4" s="21" t="s">
        <v>672</v>
      </c>
      <c r="Z4" s="21" t="s">
        <v>668</v>
      </c>
      <c r="AA4" s="21" t="s">
        <v>669</v>
      </c>
      <c r="AB4" s="41" t="s">
        <v>670</v>
      </c>
      <c r="AD4" s="20" t="s">
        <v>591</v>
      </c>
      <c r="AE4" s="22" t="s">
        <v>667</v>
      </c>
      <c r="AF4" s="23" t="s">
        <v>596</v>
      </c>
      <c r="AG4" s="23" t="s">
        <v>597</v>
      </c>
      <c r="AH4" s="24" t="s">
        <v>598</v>
      </c>
      <c r="AI4" s="25" t="s">
        <v>599</v>
      </c>
      <c r="AJ4" s="25" t="s">
        <v>600</v>
      </c>
      <c r="AK4" s="23" t="s">
        <v>601</v>
      </c>
      <c r="AL4" s="23" t="s">
        <v>602</v>
      </c>
      <c r="AM4" s="25" t="s">
        <v>603</v>
      </c>
      <c r="AN4" s="26" t="s">
        <v>604</v>
      </c>
      <c r="AO4" s="23" t="s">
        <v>605</v>
      </c>
      <c r="AP4" s="27" t="s">
        <v>606</v>
      </c>
      <c r="AQ4" s="22" t="s">
        <v>667</v>
      </c>
      <c r="AR4" s="23" t="s">
        <v>596</v>
      </c>
      <c r="AS4" s="23" t="s">
        <v>597</v>
      </c>
      <c r="AT4" s="24" t="s">
        <v>598</v>
      </c>
      <c r="AU4" s="23" t="s">
        <v>599</v>
      </c>
      <c r="AV4" s="23" t="s">
        <v>600</v>
      </c>
      <c r="AW4" s="23" t="s">
        <v>601</v>
      </c>
      <c r="AX4" s="23" t="s">
        <v>602</v>
      </c>
      <c r="AY4" s="25" t="s">
        <v>603</v>
      </c>
      <c r="AZ4" s="26" t="s">
        <v>604</v>
      </c>
      <c r="BA4" s="23" t="s">
        <v>605</v>
      </c>
      <c r="BB4" s="27" t="s">
        <v>606</v>
      </c>
      <c r="BC4" s="22" t="s">
        <v>667</v>
      </c>
      <c r="BD4" s="24" t="s">
        <v>596</v>
      </c>
      <c r="BE4" s="23" t="s">
        <v>597</v>
      </c>
      <c r="BF4" s="24" t="s">
        <v>598</v>
      </c>
      <c r="BG4" s="23" t="s">
        <v>599</v>
      </c>
      <c r="BH4" s="23" t="s">
        <v>600</v>
      </c>
      <c r="BI4" s="23" t="s">
        <v>601</v>
      </c>
      <c r="BJ4" s="23" t="s">
        <v>602</v>
      </c>
      <c r="BK4" s="25" t="s">
        <v>603</v>
      </c>
      <c r="BL4" s="26" t="s">
        <v>604</v>
      </c>
      <c r="BM4" s="23" t="s">
        <v>605</v>
      </c>
      <c r="BN4" s="27" t="s">
        <v>606</v>
      </c>
    </row>
    <row r="5" spans="1:66" x14ac:dyDescent="0.25">
      <c r="A5" s="33" t="s">
        <v>626</v>
      </c>
      <c r="B5" t="str">
        <f>LEFT(A5,(FIND(" | ",A5,1)-1))</f>
        <v>Custom Energy Efficiency</v>
      </c>
      <c r="C5" t="str">
        <f t="array" aca="1" ref="C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A5),0)),"")</f>
        <v>Res Other</v>
      </c>
      <c r="D5" t="str">
        <f t="array" aca="1" ref="D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A5),0)),"")</f>
        <v>ROB/NEW</v>
      </c>
      <c r="E5" s="52">
        <f t="array" aca="1" ref="E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A5),0)),"")</f>
        <v>15</v>
      </c>
      <c r="F5" s="52" t="str">
        <f t="array" aca="1" ref="F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A5),0)),""))</f>
        <v>N/A</v>
      </c>
      <c r="G5" s="52" t="str">
        <f t="array" aca="1" ref="G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A5),0)),""))</f>
        <v>N/A</v>
      </c>
      <c r="H5" s="52" t="str">
        <f t="array" aca="1" ref="H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A5),0)),""))</f>
        <v>N/A</v>
      </c>
      <c r="I5" s="44">
        <f t="array" aca="1" ref="I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A5),0)),"")</f>
        <v>1000000</v>
      </c>
      <c r="J5" s="45">
        <f t="array" aca="1" ref="J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A5),0)),"")*1000</f>
        <v>166763.29999999999</v>
      </c>
      <c r="K5" s="44">
        <f t="array" aca="1" ref="K5" ca="1">IF(D5="ROB/NEW",I5,IFERROR(INDEX(INDIRECT(ADDRESS(1,MATCH(2020,Measure!$2:$2,0),,,"Measure")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A5),0)),""))</f>
        <v>1000000</v>
      </c>
      <c r="L5" s="45">
        <f t="array" aca="1" ref="L5" ca="1">IF(D5="ROB/NEW",J5,IFERROR(INDEX(INDIRECT(ADDRESS(1,MATCH(2020,Measure!$2:$2,0),,,"Measure")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A5),0))*1000,""))</f>
        <v>166763.29999999999</v>
      </c>
      <c r="M5" s="46">
        <f t="array" aca="1" ref="M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A5),0)),"")</f>
        <v>459665</v>
      </c>
      <c r="N5" s="47">
        <f t="array" aca="1" ref="N5" ca="1">IF(M5=0,"N/A",IFERROR(INDEX(INDIRECT(ADDRESS(1,MATCH(2020,Measure!$2:$2,0),,,"Measure")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A5),0)),"")/M5)</f>
        <v>1.0877486865434609</v>
      </c>
      <c r="O5" s="46">
        <f t="array" aca="1" ref="O5" ca="1">IF(AE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(Units)")*(INDIRECT(ADDRESS(1,MATCH("MeasureNames",Measure!$2:$2,0),,,"Measure")&amp;":"&amp;ADDRESS(ROWS(DynamicPivotTable)+10,MATCH("MeasureNames",Measure!$2:$2,0)))=A5),0)),""),0))</f>
        <v>200000</v>
      </c>
      <c r="P5" s="46">
        <f t="array" aca="1" ref="P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A5),0)),0)</f>
        <v>0</v>
      </c>
      <c r="Q5" s="46">
        <f ca="1">IF(AE5=0,"N/A",SUM(O5,P5,IF(N5="N/A",0,N5*M5)))</f>
        <v>700000</v>
      </c>
      <c r="R5" s="46">
        <f ca="1">M5-(IF(N5="N/A",0,N5*M5))</f>
        <v>-40334.999999999942</v>
      </c>
      <c r="S5" s="46">
        <f ca="1">IF(AE5=0,"N/A",Q5+R5)</f>
        <v>659665</v>
      </c>
      <c r="T5" s="39">
        <f t="array" aca="1" ref="T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A5),0)),"")</f>
        <v>1371219.3320064445</v>
      </c>
      <c r="U5" s="39">
        <f t="array" aca="1" ref="U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A5),0)),"")</f>
        <v>0</v>
      </c>
      <c r="V5" s="39">
        <f ca="1">T5+U5</f>
        <v>1371219.3320064445</v>
      </c>
      <c r="W5" s="48">
        <f t="array" aca="1" ref="W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A5),0)),"")</f>
        <v>1</v>
      </c>
      <c r="X5" s="49">
        <f t="array" aca="1" ref="X5" ca="1">IF(AE5=0,"N/A",IFERROR(INDEX(INDIRECT(ADDRESS(1,MATCH(2020,Measure!$2:$2,0),,,"Measure")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A5),0)),""))</f>
        <v>2.0786601259828013</v>
      </c>
      <c r="Y5" s="49" t="str">
        <f t="array" aca="1" ref="Y5" ca="1">IF(AE5=0,"N/A",IFERROR(INDEX(INDIRECT(ADDRESS(1,MATCH(2020,Measure!$2:$2,0),,,"Measure")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A5),0)),""))</f>
        <v/>
      </c>
      <c r="Z5" s="39">
        <f t="array" aca="1" ref="Z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A5),0)),""),"N/A")</f>
        <v>0.63</v>
      </c>
      <c r="AA5" s="39">
        <f t="array" aca="1" ref="AA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A5),0)),""),"N/A")</f>
        <v>4.2000000000000003E-2</v>
      </c>
      <c r="AB5" s="39">
        <f t="array" aca="1" ref="AB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A5),0)),"")/1000,"N/A")</f>
        <v>3.7778096259788576</v>
      </c>
      <c r="AD5" t="str">
        <f>B5</f>
        <v>Custom Energy Efficiency</v>
      </c>
      <c r="AE5" s="50">
        <f t="array" aca="1" ref="AE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A5),0)),""),0)</f>
        <v>1.3765802604779196</v>
      </c>
      <c r="AF5" s="35">
        <f t="array" aca="1" ref="AF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A5),0)),"")</f>
        <v>255.07007439128603</v>
      </c>
      <c r="AG5" s="35">
        <f t="array" aca="1" ref="AG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A5),0))/1000,"")</f>
        <v>1529.5336227532439</v>
      </c>
      <c r="AH5" s="51">
        <f t="array" aca="1" ref="AH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A5),0)),"")</f>
        <v>255.07007439128603</v>
      </c>
      <c r="AI5" s="35">
        <f t="array" aca="1" ref="AI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A5),0))/1000,"")</f>
        <v>1529.5336227532439</v>
      </c>
      <c r="AJ5" s="35">
        <f t="array" aca="1" ref="AJ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A5),0))/1000,"")</f>
        <v>22943.00434129866</v>
      </c>
      <c r="AK5" s="32">
        <f t="array" aca="1" ref="AK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A5),0)),"")</f>
        <v>1887593.4652257902</v>
      </c>
      <c r="AL5" s="32">
        <f ca="1">IFERROR(AK5/AN5,"N/A")</f>
        <v>908081.81752816669</v>
      </c>
      <c r="AM5" s="32">
        <f ca="1">IFERROR(AK5-AL5,"N/A")</f>
        <v>979511.64769762347</v>
      </c>
      <c r="AN5" s="37">
        <f t="array" aca="1" ref="AN5" ca="1">IF(AE5=0,"N/A",IFERROR(INDEX(INDIRECT(ADDRESS(1,MATCH(2020,Measure!$2:$2,0),,,"Measure")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A5),0)),""))</f>
        <v>2.0786601259828013</v>
      </c>
      <c r="AO5" s="32">
        <f t="array" aca="1" ref="AO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A5),0)),"")</f>
        <v>963606.18233454367</v>
      </c>
      <c r="AP5" s="37">
        <f ca="1">IFERROR(AK5/AO5,"N/A")</f>
        <v>1.9588847600092063</v>
      </c>
      <c r="AQ5" s="50">
        <f t="array" aca="1" ref="AQ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A5),0)),""),0)</f>
        <v>1.9293726779657552</v>
      </c>
      <c r="AR5" s="35">
        <f t="array" aca="1" ref="AR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A5),0)),"")</f>
        <v>357.49839411934062</v>
      </c>
      <c r="AS5" s="35">
        <f t="array" aca="1" ref="AS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A5),0))/1000,"")</f>
        <v>2143.7474199619501</v>
      </c>
      <c r="AT5" s="51">
        <f t="array" aca="1" ref="AT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A5),0)),"")</f>
        <v>714.99678823868123</v>
      </c>
      <c r="AU5" s="35">
        <f t="array" aca="1" ref="AU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A5),0))/1000,"")</f>
        <v>4287.4948399239001</v>
      </c>
      <c r="AV5" s="35">
        <f t="array" aca="1" ref="AV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A5),0))/1000,"")</f>
        <v>32156.211299429251</v>
      </c>
      <c r="AW5" s="32">
        <f t="array" aca="1" ref="AW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A5),0)),"")</f>
        <v>2761167.4682859844</v>
      </c>
      <c r="AX5" s="32">
        <f ca="1">IFERROR(AW5/AZ5,"N/A")</f>
        <v>1272739.6276102799</v>
      </c>
      <c r="AY5" s="32">
        <f ca="1">IFERROR(AW5-AX5,"N/A")</f>
        <v>1488427.8406757044</v>
      </c>
      <c r="AZ5" s="37">
        <f t="array" aca="1" ref="AZ5" ca="1">IF(AQ5=0,"N/A",IFERROR(INDEX(INDIRECT(ADDRESS(1,MATCH(2021,Measure!$2:$2,0),,,"Measure")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A5),0)),""))</f>
        <v>2.1694676651739089</v>
      </c>
      <c r="BA5" s="32">
        <f t="array" aca="1" ref="BA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A5),0)),"")</f>
        <v>1350560.8745760287</v>
      </c>
      <c r="BB5" s="37">
        <f ca="1">IFERROR(AW5/BA5,"N/A")</f>
        <v>2.0444598390670667</v>
      </c>
      <c r="BC5" s="50">
        <f t="array" aca="1" ref="BC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A5),0)),""),0)</f>
        <v>1.9427715704944477</v>
      </c>
      <c r="BD5" s="35">
        <f t="array" aca="1" ref="BD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A5),0)),"")</f>
        <v>359.98110915759634</v>
      </c>
      <c r="BE5" s="35">
        <f t="array" aca="1" ref="BE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A5),0))/1000,"")</f>
        <v>2158.6350783271641</v>
      </c>
      <c r="BF5" s="51">
        <f t="array" aca="1" ref="BF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A5),0)),"")</f>
        <v>1079.943327472789</v>
      </c>
      <c r="BG5" s="35">
        <f t="array" aca="1" ref="BG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A5),0))/1000,"")</f>
        <v>6475.905234981491</v>
      </c>
      <c r="BH5" s="35">
        <f t="array" aca="1" ref="BH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A5),0))/1000,"")</f>
        <v>32379.52617490746</v>
      </c>
      <c r="BI5" s="32">
        <f t="array" aca="1" ref="BI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A5),0)),"")</f>
        <v>2910881.0728828157</v>
      </c>
      <c r="BJ5" s="32">
        <f ca="1">IFERROR(BI5/BL5,"N/A")</f>
        <v>1281578.40805022</v>
      </c>
      <c r="BK5" s="32">
        <f ca="1">IFERROR(BI5-BJ5,"N/A")</f>
        <v>1629302.6648325957</v>
      </c>
      <c r="BL5" s="37">
        <f t="array" aca="1" ref="BL5" ca="1">IF(BC5=0,"N/A",IFERROR(INDEX(INDIRECT(ADDRESS(1,MATCH(2022,Measure!$2:$2,0),,,"Measure")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A5),0)),""))</f>
        <v>2.2713249962687807</v>
      </c>
      <c r="BM5" s="32">
        <f t="array" aca="1" ref="BM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A5),0)),"")</f>
        <v>1359940.0993461134</v>
      </c>
      <c r="BN5" s="37">
        <f ca="1">IFERROR(BI5/BM5,"N/A")</f>
        <v>2.1404480052337789</v>
      </c>
    </row>
    <row r="6" spans="1:66" x14ac:dyDescent="0.25">
      <c r="A6" s="29"/>
      <c r="E6" s="52"/>
      <c r="F6" s="52"/>
      <c r="G6" s="52"/>
      <c r="H6" s="52"/>
      <c r="I6" s="44"/>
      <c r="J6" s="45"/>
      <c r="K6" s="44"/>
      <c r="L6" s="45"/>
      <c r="M6" s="46"/>
      <c r="N6" s="47"/>
      <c r="O6" s="46"/>
      <c r="P6" s="46"/>
      <c r="Q6" s="46"/>
      <c r="R6" s="46"/>
      <c r="S6" s="46"/>
      <c r="T6" s="39"/>
      <c r="U6" s="39"/>
      <c r="V6" s="39"/>
      <c r="W6" s="48"/>
      <c r="X6" s="49"/>
      <c r="Y6" s="49"/>
      <c r="Z6" s="39"/>
      <c r="AA6" s="39"/>
      <c r="AB6" s="39"/>
      <c r="AD6" s="1" t="s">
        <v>681</v>
      </c>
      <c r="AE6" s="53">
        <f t="shared" ref="AE6:AM6" ca="1" si="0">SUM(AE5)</f>
        <v>1.3765802604779196</v>
      </c>
      <c r="AF6" s="54">
        <f t="shared" ca="1" si="0"/>
        <v>255.07007439128603</v>
      </c>
      <c r="AG6" s="54">
        <f t="shared" ca="1" si="0"/>
        <v>1529.5336227532439</v>
      </c>
      <c r="AH6" s="55">
        <f t="shared" ca="1" si="0"/>
        <v>255.07007439128603</v>
      </c>
      <c r="AI6" s="54">
        <f t="shared" ca="1" si="0"/>
        <v>1529.5336227532439</v>
      </c>
      <c r="AJ6" s="54">
        <f t="shared" ca="1" si="0"/>
        <v>22943.00434129866</v>
      </c>
      <c r="AK6" s="56">
        <f t="shared" ca="1" si="0"/>
        <v>1887593.4652257902</v>
      </c>
      <c r="AL6" s="56">
        <f t="shared" ca="1" si="0"/>
        <v>908081.81752816669</v>
      </c>
      <c r="AM6" s="56">
        <f t="shared" ca="1" si="0"/>
        <v>979511.64769762347</v>
      </c>
      <c r="AN6" s="57">
        <f ca="1">IFERROR(AK6/AL6,"N/A")</f>
        <v>2.0786601259828013</v>
      </c>
      <c r="AO6" s="56">
        <f ca="1">SUM(AO5)</f>
        <v>963606.18233454367</v>
      </c>
      <c r="AP6" s="57">
        <f t="shared" ref="AP6" ca="1" si="1">IFERROR(AK6/AO6,"N/A")</f>
        <v>1.9588847600092063</v>
      </c>
      <c r="AQ6" s="53">
        <f t="shared" ref="AQ6:AY6" ca="1" si="2">SUM(AQ5)</f>
        <v>1.9293726779657552</v>
      </c>
      <c r="AR6" s="54">
        <f t="shared" ca="1" si="2"/>
        <v>357.49839411934062</v>
      </c>
      <c r="AS6" s="54">
        <f t="shared" ca="1" si="2"/>
        <v>2143.7474199619501</v>
      </c>
      <c r="AT6" s="55">
        <f t="shared" ca="1" si="2"/>
        <v>714.99678823868123</v>
      </c>
      <c r="AU6" s="54">
        <f t="shared" ca="1" si="2"/>
        <v>4287.4948399239001</v>
      </c>
      <c r="AV6" s="54">
        <f t="shared" ca="1" si="2"/>
        <v>32156.211299429251</v>
      </c>
      <c r="AW6" s="56">
        <f t="shared" ca="1" si="2"/>
        <v>2761167.4682859844</v>
      </c>
      <c r="AX6" s="56">
        <f t="shared" ca="1" si="2"/>
        <v>1272739.6276102799</v>
      </c>
      <c r="AY6" s="56">
        <f t="shared" ca="1" si="2"/>
        <v>1488427.8406757044</v>
      </c>
      <c r="AZ6" s="57">
        <f ca="1">IFERROR(AW6/AX6,"N/A")</f>
        <v>2.1694676651739089</v>
      </c>
      <c r="BA6" s="56">
        <f ca="1">SUM(BA5)</f>
        <v>1350560.8745760287</v>
      </c>
      <c r="BB6" s="57">
        <f t="shared" ref="BB6" ca="1" si="3">IFERROR(AW6/BA6,"N/A")</f>
        <v>2.0444598390670667</v>
      </c>
      <c r="BC6" s="53">
        <f t="shared" ref="BC6:BK6" ca="1" si="4">SUM(BC5)</f>
        <v>1.9427715704944477</v>
      </c>
      <c r="BD6" s="54">
        <f t="shared" ca="1" si="4"/>
        <v>359.98110915759634</v>
      </c>
      <c r="BE6" s="54">
        <f t="shared" ca="1" si="4"/>
        <v>2158.6350783271641</v>
      </c>
      <c r="BF6" s="55">
        <f t="shared" ca="1" si="4"/>
        <v>1079.943327472789</v>
      </c>
      <c r="BG6" s="54">
        <f t="shared" ca="1" si="4"/>
        <v>6475.905234981491</v>
      </c>
      <c r="BH6" s="54">
        <f t="shared" ca="1" si="4"/>
        <v>32379.52617490746</v>
      </c>
      <c r="BI6" s="56">
        <f t="shared" ca="1" si="4"/>
        <v>2910881.0728828157</v>
      </c>
      <c r="BJ6" s="56">
        <f t="shared" ca="1" si="4"/>
        <v>1281578.40805022</v>
      </c>
      <c r="BK6" s="56">
        <f t="shared" ca="1" si="4"/>
        <v>1629302.6648325957</v>
      </c>
      <c r="BL6" s="57">
        <f ca="1">IFERROR(BI6/BJ6,"N/A")</f>
        <v>2.2713249962687807</v>
      </c>
      <c r="BM6" s="56">
        <f ca="1">SUM(BM5)</f>
        <v>1359940.0993461134</v>
      </c>
      <c r="BN6" s="57">
        <f t="shared" ref="BN6" ca="1" si="5">IFERROR(BI6/BM6,"N/A")</f>
        <v>2.1404480052337789</v>
      </c>
    </row>
    <row r="7" spans="1:66" ht="18" x14ac:dyDescent="0.25">
      <c r="A7" s="28"/>
      <c r="B7" s="28" t="s">
        <v>408</v>
      </c>
      <c r="Y7" s="29"/>
    </row>
    <row r="8" spans="1:66" ht="15.75" thickBot="1" x14ac:dyDescent="0.3">
      <c r="Y8" s="29"/>
    </row>
    <row r="9" spans="1:66" ht="87" thickBot="1" x14ac:dyDescent="0.3">
      <c r="A9" s="34" t="s">
        <v>652</v>
      </c>
      <c r="B9" s="42" t="s">
        <v>653</v>
      </c>
      <c r="C9" s="43" t="s">
        <v>592</v>
      </c>
      <c r="D9" s="43" t="s">
        <v>593</v>
      </c>
      <c r="E9" s="21" t="s">
        <v>594</v>
      </c>
      <c r="F9" s="21" t="s">
        <v>674</v>
      </c>
      <c r="G9" s="21" t="s">
        <v>675</v>
      </c>
      <c r="H9" s="21" t="s">
        <v>676</v>
      </c>
      <c r="I9" s="21" t="s">
        <v>656</v>
      </c>
      <c r="J9" s="21" t="s">
        <v>657</v>
      </c>
      <c r="K9" s="21" t="s">
        <v>658</v>
      </c>
      <c r="L9" s="21" t="s">
        <v>659</v>
      </c>
      <c r="M9" s="21" t="s">
        <v>671</v>
      </c>
      <c r="N9" s="21" t="s">
        <v>654</v>
      </c>
      <c r="O9" s="21" t="s">
        <v>660</v>
      </c>
      <c r="P9" s="21" t="s">
        <v>661</v>
      </c>
      <c r="Q9" s="21" t="s">
        <v>662</v>
      </c>
      <c r="R9" s="21" t="s">
        <v>663</v>
      </c>
      <c r="S9" s="21" t="s">
        <v>664</v>
      </c>
      <c r="T9" s="21" t="s">
        <v>673</v>
      </c>
      <c r="U9" s="21" t="s">
        <v>665</v>
      </c>
      <c r="V9" s="21" t="s">
        <v>666</v>
      </c>
      <c r="W9" s="21" t="s">
        <v>595</v>
      </c>
      <c r="X9" s="21" t="s">
        <v>655</v>
      </c>
      <c r="Y9" s="21" t="s">
        <v>672</v>
      </c>
      <c r="Z9" s="21" t="s">
        <v>668</v>
      </c>
      <c r="AA9" s="21" t="s">
        <v>669</v>
      </c>
      <c r="AB9" s="41" t="s">
        <v>670</v>
      </c>
      <c r="AD9" s="20" t="s">
        <v>591</v>
      </c>
      <c r="AE9" s="22" t="s">
        <v>667</v>
      </c>
      <c r="AF9" s="23" t="s">
        <v>596</v>
      </c>
      <c r="AG9" s="23" t="s">
        <v>597</v>
      </c>
      <c r="AH9" s="24" t="s">
        <v>598</v>
      </c>
      <c r="AI9" s="25" t="s">
        <v>599</v>
      </c>
      <c r="AJ9" s="25" t="s">
        <v>600</v>
      </c>
      <c r="AK9" s="23" t="s">
        <v>601</v>
      </c>
      <c r="AL9" s="23" t="s">
        <v>602</v>
      </c>
      <c r="AM9" s="25" t="s">
        <v>603</v>
      </c>
      <c r="AN9" s="26" t="s">
        <v>604</v>
      </c>
      <c r="AO9" s="23" t="s">
        <v>605</v>
      </c>
      <c r="AP9" s="27" t="s">
        <v>606</v>
      </c>
      <c r="AQ9" s="22" t="s">
        <v>667</v>
      </c>
      <c r="AR9" s="23" t="s">
        <v>596</v>
      </c>
      <c r="AS9" s="23" t="s">
        <v>597</v>
      </c>
      <c r="AT9" s="24" t="s">
        <v>598</v>
      </c>
      <c r="AU9" s="23" t="s">
        <v>599</v>
      </c>
      <c r="AV9" s="23" t="s">
        <v>600</v>
      </c>
      <c r="AW9" s="23" t="s">
        <v>601</v>
      </c>
      <c r="AX9" s="23" t="s">
        <v>602</v>
      </c>
      <c r="AY9" s="25" t="s">
        <v>603</v>
      </c>
      <c r="AZ9" s="26" t="s">
        <v>604</v>
      </c>
      <c r="BA9" s="23" t="s">
        <v>605</v>
      </c>
      <c r="BB9" s="27" t="s">
        <v>606</v>
      </c>
      <c r="BC9" s="22" t="s">
        <v>667</v>
      </c>
      <c r="BD9" s="24" t="s">
        <v>596</v>
      </c>
      <c r="BE9" s="23" t="s">
        <v>597</v>
      </c>
      <c r="BF9" s="24" t="s">
        <v>598</v>
      </c>
      <c r="BG9" s="23" t="s">
        <v>599</v>
      </c>
      <c r="BH9" s="23" t="s">
        <v>600</v>
      </c>
      <c r="BI9" s="23" t="s">
        <v>601</v>
      </c>
      <c r="BJ9" s="23" t="s">
        <v>602</v>
      </c>
      <c r="BK9" s="25" t="s">
        <v>603</v>
      </c>
      <c r="BL9" s="26" t="s">
        <v>604</v>
      </c>
      <c r="BM9" s="23" t="s">
        <v>605</v>
      </c>
      <c r="BN9" s="27" t="s">
        <v>606</v>
      </c>
    </row>
    <row r="10" spans="1:66" x14ac:dyDescent="0.25">
      <c r="A10" s="33" t="s">
        <v>45</v>
      </c>
      <c r="B10" t="str">
        <f t="shared" ref="B10:B23" si="6">LEFT(A10,(FIND(" | ",A10,1)-1))</f>
        <v>Air Conditioner retirement</v>
      </c>
      <c r="C10" t="str">
        <f t="array" aca="1" ref="C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A10),0)),"")</f>
        <v>Res Other</v>
      </c>
      <c r="D10" t="str">
        <f t="array" aca="1" ref="D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A10),0)),"")</f>
        <v>RET</v>
      </c>
      <c r="E10" s="52">
        <f t="array" aca="1" ref="E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A10),0)),"")</f>
        <v>3</v>
      </c>
      <c r="F10" s="52" t="str">
        <f t="array" aca="1" ref="F1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A10),0)),""))</f>
        <v>N/A</v>
      </c>
      <c r="G10" s="52" t="str">
        <f t="array" aca="1" ref="G1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A10),0)),""))</f>
        <v>N/A</v>
      </c>
      <c r="H10" s="52" t="str">
        <f t="array" aca="1" ref="H1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A10),0)),""))</f>
        <v>N/A</v>
      </c>
      <c r="I10" s="44">
        <f t="array" aca="1" ref="I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A10),0)),"")</f>
        <v>215</v>
      </c>
      <c r="J10" s="45">
        <f t="array" aca="1" ref="J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A10),0)),"")*1000</f>
        <v>0</v>
      </c>
      <c r="K10" s="44">
        <f t="array" aca="1" ref="K10" ca="1">IF(D10="ROB/NEW",I10,IFERROR(INDEX(INDIRECT(ADDRESS(1,MATCH(2020,Measure!$2:$2,0),,,"Measure")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A10),0)),""))</f>
        <v>215</v>
      </c>
      <c r="L10" s="45">
        <f t="array" aca="1" ref="L10" ca="1">IF(D10="ROB/NEW",J10,IFERROR(INDEX(INDIRECT(ADDRESS(1,MATCH(2020,Measure!$2:$2,0),,,"Measure")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A10),0))*1000,""))</f>
        <v>0</v>
      </c>
      <c r="M10" s="46">
        <f t="array" aca="1" ref="M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A10),0)),"")</f>
        <v>24.15671244</v>
      </c>
      <c r="N10" s="47">
        <f t="array" aca="1" ref="N10" ca="1">IF(M10=0,"N/A",IFERROR(INDEX(INDIRECT(ADDRESS(1,MATCH(2020,Measure!$2:$2,0),,,"Measure")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A10),0)),"")/M10)</f>
        <v>1.4139636146614658</v>
      </c>
      <c r="O10" s="46" t="str">
        <f t="array" aca="1" ref="O10" ca="1">IF(AE10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(Units)")*(INDIRECT(ADDRESS(1,MATCH("MeasureNames",Measure!$2:$2,0),,,"Measure")&amp;":"&amp;ADDRESS(ROWS(DynamicPivotTable)+10,MATCH("MeasureNames",Measure!$2:$2,0)))=A10),0)),""),0))</f>
        <v>N/A</v>
      </c>
      <c r="P10" s="46">
        <f t="array" aca="1" ref="P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A10),0)),0)</f>
        <v>0</v>
      </c>
      <c r="Q10" s="46" t="str">
        <f t="shared" ref="Q10:Q23" ca="1" si="7">IF(AE10=0,"N/A",SUM(O10,P10,IF(N10="N/A",0,N10*M10)))</f>
        <v>N/A</v>
      </c>
      <c r="R10" s="46">
        <f t="shared" ref="R10:R23" ca="1" si="8">M10-(IF(N10="N/A",0,N10*M10))</f>
        <v>-10</v>
      </c>
      <c r="S10" s="46" t="str">
        <f t="shared" ref="S10:S23" ca="1" si="9">IF(AE10=0,"N/A",Q10+R10)</f>
        <v>N/A</v>
      </c>
      <c r="T10" s="39">
        <f t="array" aca="1" ref="T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A10),0)),"")</f>
        <v>14.611756777627933</v>
      </c>
      <c r="U10" s="39">
        <f t="array" aca="1" ref="U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A10),0)),"")</f>
        <v>0</v>
      </c>
      <c r="V10" s="39">
        <f t="shared" ref="V10:V23" ca="1" si="10">T10+U10</f>
        <v>14.611756777627933</v>
      </c>
      <c r="W10" s="48">
        <f t="array" aca="1" ref="W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A10),0)),"")</f>
        <v>0.32</v>
      </c>
      <c r="X10" s="49" t="str">
        <f t="array" aca="1" ref="X10" ca="1">IF(AE10=0,"N/A",IFERROR(INDEX(INDIRECT(ADDRESS(1,MATCH(2020,Measure!$2:$2,0),,,"Measure")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A10),0)),""))</f>
        <v>N/A</v>
      </c>
      <c r="Y10" s="49" t="str">
        <f t="array" aca="1" ref="Y10" ca="1">IF(AE10=0,"N/A",IFERROR(INDEX(INDIRECT(ADDRESS(1,MATCH(2020,Measure!$2:$2,0),,,"Measure")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A10),0)),""))</f>
        <v>N/A</v>
      </c>
      <c r="Z10" s="39" t="str">
        <f t="array" aca="1" ref="Z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A10),0)),""),"N/A")</f>
        <v>N/A</v>
      </c>
      <c r="AA10" s="39" t="str">
        <f t="array" aca="1" ref="AA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A10),0)),""),"N/A")</f>
        <v>N/A</v>
      </c>
      <c r="AB10" s="39" t="str">
        <f t="array" aca="1" ref="AB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A10),0)),"")/1000,"N/A")</f>
        <v>N/A</v>
      </c>
      <c r="AD10" t="str">
        <f t="shared" ref="AD10:AD23" si="11">B10</f>
        <v>Air Conditioner retirement</v>
      </c>
      <c r="AE10" s="50">
        <f t="array" aca="1" ref="AE1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A10),0)),""),0)</f>
        <v>0</v>
      </c>
      <c r="AF10" s="35">
        <f t="array" aca="1" ref="AF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A10),0)),"")</f>
        <v>0</v>
      </c>
      <c r="AG10" s="35">
        <f t="array" aca="1" ref="AG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A10),0))/1000,"")</f>
        <v>0</v>
      </c>
      <c r="AH10" s="51">
        <f t="array" aca="1" ref="AH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A10),0)),"")</f>
        <v>0</v>
      </c>
      <c r="AI10" s="35">
        <f t="array" aca="1" ref="AI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A10),0))/1000,"")</f>
        <v>0</v>
      </c>
      <c r="AJ10" s="35">
        <f t="array" aca="1" ref="AJ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A10),0))/1000,"")</f>
        <v>0</v>
      </c>
      <c r="AK10" s="32">
        <f t="array" aca="1" ref="AK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A10),0)),"")</f>
        <v>0</v>
      </c>
      <c r="AL10" s="32" t="str">
        <f t="shared" ref="AL10:AL23" ca="1" si="12">IFERROR(AK10/AN10,"N/A")</f>
        <v>N/A</v>
      </c>
      <c r="AM10" s="32" t="str">
        <f t="shared" ref="AM10:AM23" ca="1" si="13">IFERROR(AK10-AL10,"N/A")</f>
        <v>N/A</v>
      </c>
      <c r="AN10" s="37" t="str">
        <f t="array" aca="1" ref="AN10" ca="1">IF(AE10=0,"N/A",IFERROR(INDEX(INDIRECT(ADDRESS(1,MATCH(2020,Measure!$2:$2,0),,,"Measure")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A10),0)),""))</f>
        <v>N/A</v>
      </c>
      <c r="AO10" s="32">
        <f t="array" aca="1" ref="AO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A10),0)),"")</f>
        <v>0</v>
      </c>
      <c r="AP10" s="37" t="str">
        <f t="shared" ref="AP10:AP24" ca="1" si="14">IFERROR(AK10/AO10,"N/A")</f>
        <v>N/A</v>
      </c>
      <c r="AQ10" s="50">
        <f t="array" aca="1" ref="AQ1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A10),0)),""),0)</f>
        <v>0</v>
      </c>
      <c r="AR10" s="35">
        <f t="array" aca="1" ref="AR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A10),0)),"")</f>
        <v>0</v>
      </c>
      <c r="AS10" s="35">
        <f t="array" aca="1" ref="AS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A10),0))/1000,"")</f>
        <v>0</v>
      </c>
      <c r="AT10" s="51">
        <f t="array" aca="1" ref="AT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A10),0)),"")</f>
        <v>0</v>
      </c>
      <c r="AU10" s="35">
        <f t="array" aca="1" ref="AU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A10),0))/1000,"")</f>
        <v>0</v>
      </c>
      <c r="AV10" s="35">
        <f t="array" aca="1" ref="AV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A10),0))/1000,"")</f>
        <v>0</v>
      </c>
      <c r="AW10" s="32">
        <f t="array" aca="1" ref="AW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A10),0)),"")</f>
        <v>0</v>
      </c>
      <c r="AX10" s="32" t="str">
        <f t="shared" ref="AX10:AX23" ca="1" si="15">IFERROR(AW10/AZ10,"N/A")</f>
        <v>N/A</v>
      </c>
      <c r="AY10" s="32" t="str">
        <f t="shared" ref="AY10:AY23" ca="1" si="16">IFERROR(AW10-AX10,"N/A")</f>
        <v>N/A</v>
      </c>
      <c r="AZ10" s="37" t="str">
        <f t="array" aca="1" ref="AZ10" ca="1">IF(AQ10=0,"N/A",IFERROR(INDEX(INDIRECT(ADDRESS(1,MATCH(2021,Measure!$2:$2,0),,,"Measure")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A10),0)),""))</f>
        <v>N/A</v>
      </c>
      <c r="BA10" s="32">
        <f t="array" aca="1" ref="BA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A10),0)),"")</f>
        <v>0</v>
      </c>
      <c r="BB10" s="37" t="str">
        <f t="shared" ref="BB10:BB24" ca="1" si="17">IFERROR(AW10/BA10,"N/A")</f>
        <v>N/A</v>
      </c>
      <c r="BC10" s="50">
        <f t="array" aca="1" ref="BC1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A10),0)),""),0)</f>
        <v>0</v>
      </c>
      <c r="BD10" s="35">
        <f t="array" aca="1" ref="BD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A10),0)),"")</f>
        <v>0</v>
      </c>
      <c r="BE10" s="35">
        <f t="array" aca="1" ref="BE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A10),0))/1000,"")</f>
        <v>0</v>
      </c>
      <c r="BF10" s="51">
        <f t="array" aca="1" ref="BF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A10),0)),"")</f>
        <v>0</v>
      </c>
      <c r="BG10" s="35">
        <f t="array" aca="1" ref="BG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A10),0))/1000,"")</f>
        <v>0</v>
      </c>
      <c r="BH10" s="35">
        <f t="array" aca="1" ref="BH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A10),0))/1000,"")</f>
        <v>0</v>
      </c>
      <c r="BI10" s="32">
        <f t="array" aca="1" ref="BI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A10),0)),"")</f>
        <v>0</v>
      </c>
      <c r="BJ10" s="32" t="str">
        <f t="shared" ref="BJ10:BJ23" ca="1" si="18">IFERROR(BI10/BL10,"N/A")</f>
        <v>N/A</v>
      </c>
      <c r="BK10" s="32" t="str">
        <f t="shared" ref="BK10:BK23" ca="1" si="19">IFERROR(BI10-BJ10,"N/A")</f>
        <v>N/A</v>
      </c>
      <c r="BL10" s="37" t="str">
        <f t="array" aca="1" ref="BL10" ca="1">IF(BC10=0,"N/A",IFERROR(INDEX(INDIRECT(ADDRESS(1,MATCH(2022,Measure!$2:$2,0),,,"Measure")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A10),0)),""))</f>
        <v>N/A</v>
      </c>
      <c r="BM10" s="32">
        <f t="array" aca="1" ref="BM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A10),0)),"")</f>
        <v>0</v>
      </c>
      <c r="BN10" s="37" t="str">
        <f t="shared" ref="BN10:BN24" ca="1" si="20">IFERROR(BI10/BM10,"N/A")</f>
        <v>N/A</v>
      </c>
    </row>
    <row r="11" spans="1:66" x14ac:dyDescent="0.25">
      <c r="A11" s="33" t="s">
        <v>76</v>
      </c>
      <c r="B11" t="str">
        <f t="shared" si="6"/>
        <v>Dehumidifier replacement (Low income only)</v>
      </c>
      <c r="C11" t="str">
        <f t="array" aca="1" ref="C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A11),0)),"")</f>
        <v>Res Other</v>
      </c>
      <c r="D11" t="str">
        <f t="array" aca="1" ref="D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A11),0)),"")</f>
        <v>RET</v>
      </c>
      <c r="E11" s="52">
        <f t="array" aca="1" ref="E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A11),0)),"")</f>
        <v>12</v>
      </c>
      <c r="F11" s="52">
        <f t="array" aca="1" ref="F1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A11),0)),""))</f>
        <v>4</v>
      </c>
      <c r="G11" s="52">
        <f t="array" aca="1" ref="G1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A11),0)),""))</f>
        <v>4</v>
      </c>
      <c r="H11" s="52">
        <f t="array" aca="1" ref="H1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A11),0)),""))</f>
        <v>4</v>
      </c>
      <c r="I11" s="44">
        <f t="array" aca="1" ref="I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A11),0)),"")</f>
        <v>660</v>
      </c>
      <c r="J11" s="45">
        <f t="array" aca="1" ref="J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A11),0)),"")*1000</f>
        <v>221.1</v>
      </c>
      <c r="K11" s="44">
        <f t="array" aca="1" ref="K11" ca="1">IF(D11="ROB/NEW",I11,IFERROR(INDEX(INDIRECT(ADDRESS(1,MATCH(2020,Measure!$2:$2,0),,,"Measure")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A11),0)),""))</f>
        <v>81</v>
      </c>
      <c r="L11" s="45">
        <f t="array" aca="1" ref="L11" ca="1">IF(D11="ROB/NEW",J11,IFERROR(INDEX(INDIRECT(ADDRESS(1,MATCH(2020,Measure!$2:$2,0),,,"Measure")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A11),0))*1000,""))</f>
        <v>27.135000000000002</v>
      </c>
      <c r="M11" s="46">
        <f t="array" aca="1" ref="M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A11),0)),"")</f>
        <v>0</v>
      </c>
      <c r="N11" s="47" t="str">
        <f t="array" aca="1" ref="N11" ca="1">IF(M11=0,"N/A",IFERROR(INDEX(INDIRECT(ADDRESS(1,MATCH(2020,Measure!$2:$2,0),,,"Measure")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A11),0)),"")/M11)</f>
        <v>N/A</v>
      </c>
      <c r="O11" s="46">
        <f t="array" aca="1" ref="O11" ca="1">IF(AE11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(Units)")*(INDIRECT(ADDRESS(1,MATCH("MeasureNames",Measure!$2:$2,0),,,"Measure")&amp;":"&amp;ADDRESS(ROWS(DynamicPivotTable)+10,MATCH("MeasureNames",Measure!$2:$2,0)))=A11),0)),""),0))</f>
        <v>406.23726289132355</v>
      </c>
      <c r="P11" s="46">
        <f t="array" aca="1" ref="P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A11),0)),0)</f>
        <v>306.04720368</v>
      </c>
      <c r="Q11" s="46">
        <f t="shared" ca="1" si="7"/>
        <v>712.28446657132349</v>
      </c>
      <c r="R11" s="46">
        <f t="shared" ca="1" si="8"/>
        <v>0</v>
      </c>
      <c r="S11" s="46">
        <f t="shared" ca="1" si="9"/>
        <v>712.28446657132349</v>
      </c>
      <c r="T11" s="39">
        <f t="array" aca="1" ref="T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A11),0)),"")</f>
        <v>451.66091610068258</v>
      </c>
      <c r="U11" s="39">
        <f t="array" aca="1" ref="U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A11),0)),"")</f>
        <v>0</v>
      </c>
      <c r="V11" s="39">
        <f t="shared" ca="1" si="10"/>
        <v>451.66091610068258</v>
      </c>
      <c r="W11" s="48">
        <f t="array" aca="1" ref="W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A11),0)),"")</f>
        <v>1</v>
      </c>
      <c r="X11" s="49">
        <f t="array" aca="1" ref="X11" ca="1">IF(AE11=0,"N/A",IFERROR(INDEX(INDIRECT(ADDRESS(1,MATCH(2020,Measure!$2:$2,0),,,"Measure")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A11),0)),""))</f>
        <v>1.1118155751790568</v>
      </c>
      <c r="Y11" s="49" t="str">
        <f t="array" aca="1" ref="Y11" ca="1">IF(AE11=0,"N/A",IFERROR(INDEX(INDIRECT(ADDRESS(1,MATCH(2020,Measure!$2:$2,0),,,"Measure")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A11),0)),""))</f>
        <v/>
      </c>
      <c r="Z11" s="39">
        <f t="array" aca="1" ref="Z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A11),0)),""),"N/A")</f>
        <v>0.55395990394271399</v>
      </c>
      <c r="AA11" s="39">
        <f t="array" aca="1" ref="AA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A11),0)),""),"N/A")</f>
        <v>0.11119633108339148</v>
      </c>
      <c r="AB11" s="39">
        <f t="array" aca="1" ref="AB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A11),0)),"")/1000,"N/A")</f>
        <v>1.6536116535603402</v>
      </c>
      <c r="AD11" t="str">
        <f t="shared" si="11"/>
        <v>Dehumidifier replacement (Low income only)</v>
      </c>
      <c r="AE11" s="50">
        <f t="array" aca="1" ref="AE1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A11),0)),""),0)</f>
        <v>248</v>
      </c>
      <c r="AF11" s="35">
        <f t="array" aca="1" ref="AF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A11),0)),"")</f>
        <v>60.925333333333327</v>
      </c>
      <c r="AG11" s="35">
        <f t="array" aca="1" ref="AG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A11),0))/1000,"")</f>
        <v>181.86666666666665</v>
      </c>
      <c r="AH11" s="51">
        <f t="array" aca="1" ref="AH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A11),0)),"")</f>
        <v>60.925333333333327</v>
      </c>
      <c r="AI11" s="35">
        <f t="array" aca="1" ref="AI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A11),0))/1000,"")</f>
        <v>181.86666666666665</v>
      </c>
      <c r="AJ11" s="35">
        <f t="array" aca="1" ref="AJ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A11),0))/1000,"")</f>
        <v>906.02666666666664</v>
      </c>
      <c r="AK11" s="32">
        <f t="array" aca="1" ref="AK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A11),0)),"")</f>
        <v>112011.90719296929</v>
      </c>
      <c r="AL11" s="32">
        <f t="shared" ca="1" si="12"/>
        <v>100746.84119704824</v>
      </c>
      <c r="AM11" s="32">
        <f t="shared" ca="1" si="13"/>
        <v>11265.065995921046</v>
      </c>
      <c r="AN11" s="37">
        <f t="array" aca="1" ref="AN11" ca="1">IF(AE11=0,"N/A",IFERROR(INDEX(INDIRECT(ADDRESS(1,MATCH(2020,Measure!$2:$2,0),,,"Measure")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A11),0)),""))</f>
        <v>1.1118155751790568</v>
      </c>
      <c r="AO11" s="32">
        <f t="array" aca="1" ref="AO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A11),0)),"")</f>
        <v>100746.84119704824</v>
      </c>
      <c r="AP11" s="37">
        <f t="shared" ca="1" si="14"/>
        <v>1.1118155751790568</v>
      </c>
      <c r="AQ11" s="50">
        <f t="array" aca="1" ref="AQ1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A11),0)),""),0)</f>
        <v>248</v>
      </c>
      <c r="AR11" s="35">
        <f t="array" aca="1" ref="AR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A11),0)),"")</f>
        <v>60.925333333333327</v>
      </c>
      <c r="AS11" s="35">
        <f t="array" aca="1" ref="AS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A11),0))/1000,"")</f>
        <v>181.86666666666665</v>
      </c>
      <c r="AT11" s="51">
        <f t="array" aca="1" ref="AT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A11),0)),"")</f>
        <v>121.85066666666665</v>
      </c>
      <c r="AU11" s="35">
        <f t="array" aca="1" ref="AU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A11),0))/1000,"")</f>
        <v>363.73333333333329</v>
      </c>
      <c r="AV11" s="35">
        <f t="array" aca="1" ref="AV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A11),0))/1000,"")</f>
        <v>906.02666666666664</v>
      </c>
      <c r="AW11" s="32">
        <f t="array" aca="1" ref="AW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A11),0)),"")</f>
        <v>117124.64715677589</v>
      </c>
      <c r="AX11" s="32">
        <f t="shared" ca="1" si="15"/>
        <v>102113.03591427575</v>
      </c>
      <c r="AY11" s="32">
        <f t="shared" ca="1" si="16"/>
        <v>15011.611242500134</v>
      </c>
      <c r="AZ11" s="37">
        <f t="array" aca="1" ref="AZ11" ca="1">IF(AQ11=0,"N/A",IFERROR(INDEX(INDIRECT(ADDRESS(1,MATCH(2021,Measure!$2:$2,0),,,"Measure")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A11),0)),""))</f>
        <v>1.1470097437422431</v>
      </c>
      <c r="BA11" s="32">
        <f t="array" aca="1" ref="BA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A11),0)),"")</f>
        <v>102113.03591427575</v>
      </c>
      <c r="BB11" s="37">
        <f t="shared" ca="1" si="17"/>
        <v>1.1470097437422431</v>
      </c>
      <c r="BC11" s="50">
        <f t="array" aca="1" ref="BC1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A11),0)),""),0)</f>
        <v>248</v>
      </c>
      <c r="BD11" s="35">
        <f t="array" aca="1" ref="BD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A11),0)),"")</f>
        <v>60.925333333333327</v>
      </c>
      <c r="BE11" s="35">
        <f t="array" aca="1" ref="BE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A11),0))/1000,"")</f>
        <v>181.86666666666665</v>
      </c>
      <c r="BF11" s="51">
        <f t="array" aca="1" ref="BF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A11),0)),"")</f>
        <v>182.77600000000001</v>
      </c>
      <c r="BG11" s="35">
        <f t="array" aca="1" ref="BG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A11),0))/1000,"")</f>
        <v>545.6</v>
      </c>
      <c r="BH11" s="35">
        <f t="array" aca="1" ref="BH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A11),0))/1000,"")</f>
        <v>906.02666666666664</v>
      </c>
      <c r="BI11" s="32">
        <f t="array" aca="1" ref="BI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A11),0)),"")</f>
        <v>123929.07221978735</v>
      </c>
      <c r="BJ11" s="32">
        <f t="shared" ca="1" si="18"/>
        <v>103503.82213641338</v>
      </c>
      <c r="BK11" s="32">
        <f t="shared" ca="1" si="19"/>
        <v>20425.250083373976</v>
      </c>
      <c r="BL11" s="37">
        <f t="array" aca="1" ref="BL11" ca="1">IF(BC11=0,"N/A",IFERROR(INDEX(INDIRECT(ADDRESS(1,MATCH(2022,Measure!$2:$2,0),,,"Measure")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A11),0)),""))</f>
        <v>1.1973381239627501</v>
      </c>
      <c r="BM11" s="32">
        <f t="array" aca="1" ref="BM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A11),0)),"")</f>
        <v>103503.82213641338</v>
      </c>
      <c r="BN11" s="37">
        <f t="shared" ca="1" si="20"/>
        <v>1.1973381239627501</v>
      </c>
    </row>
    <row r="12" spans="1:66" x14ac:dyDescent="0.25">
      <c r="A12" s="33" t="s">
        <v>137</v>
      </c>
      <c r="B12" t="str">
        <f t="shared" si="6"/>
        <v>Freezer replacement (Low income only)</v>
      </c>
      <c r="C12" t="str">
        <f t="array" aca="1" ref="C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A12),0)),"")</f>
        <v>Res Refrigeration</v>
      </c>
      <c r="D12" t="str">
        <f t="array" aca="1" ref="D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A12),0)),"")</f>
        <v>RET</v>
      </c>
      <c r="E12" s="52">
        <f t="array" aca="1" ref="E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A12),0)),"")</f>
        <v>12</v>
      </c>
      <c r="F12" s="52">
        <f t="array" aca="1" ref="F1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A12),0)),""))</f>
        <v>4</v>
      </c>
      <c r="G12" s="52">
        <f t="array" aca="1" ref="G1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A12),0)),""))</f>
        <v>4</v>
      </c>
      <c r="H12" s="52">
        <f t="array" aca="1" ref="H1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A12),0)),""))</f>
        <v>4</v>
      </c>
      <c r="I12" s="44">
        <f t="array" aca="1" ref="I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A12),0)),"")</f>
        <v>1399</v>
      </c>
      <c r="J12" s="45">
        <f t="array" aca="1" ref="J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A12),0)),"")*1000</f>
        <v>193.06200000000001</v>
      </c>
      <c r="K12" s="44">
        <f t="array" aca="1" ref="K12" ca="1">IF(D12="ROB/NEW",I12,IFERROR(INDEX(INDIRECT(ADDRESS(1,MATCH(2020,Measure!$2:$2,0),,,"Measure")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A12),0)),""))</f>
        <v>46</v>
      </c>
      <c r="L12" s="45">
        <f t="array" aca="1" ref="L12" ca="1">IF(D12="ROB/NEW",J12,IFERROR(INDEX(INDIRECT(ADDRESS(1,MATCH(2020,Measure!$2:$2,0),,,"Measure")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A12),0))*1000,""))</f>
        <v>6.3480000000000008</v>
      </c>
      <c r="M12" s="46">
        <f t="array" aca="1" ref="M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A12),0)),"")</f>
        <v>0</v>
      </c>
      <c r="N12" s="47" t="str">
        <f t="array" aca="1" ref="N12" ca="1">IF(M12=0,"N/A",IFERROR(INDEX(INDIRECT(ADDRESS(1,MATCH(2020,Measure!$2:$2,0),,,"Measure")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A12),0)),"")/M12)</f>
        <v>N/A</v>
      </c>
      <c r="O12" s="46">
        <f t="array" aca="1" ref="O12" ca="1">IF(AE12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(Units)")*(INDIRECT(ADDRESS(1,MATCH("MeasureNames",Measure!$2:$2,0),,,"Measure")&amp;":"&amp;ADDRESS(ROWS(DynamicPivotTable)+10,MATCH("MeasureNames",Measure!$2:$2,0)))=A12),0)),""),0))</f>
        <v>893.21670642400261</v>
      </c>
      <c r="P12" s="46">
        <f t="array" aca="1" ref="P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A12),0)),0)</f>
        <v>680.84414152000011</v>
      </c>
      <c r="Q12" s="46">
        <f t="shared" ca="1" si="7"/>
        <v>1574.0608479440027</v>
      </c>
      <c r="R12" s="46">
        <f t="shared" ca="1" si="8"/>
        <v>0</v>
      </c>
      <c r="S12" s="46">
        <f t="shared" ca="1" si="9"/>
        <v>1574.0608479440027</v>
      </c>
      <c r="T12" s="39">
        <f t="array" aca="1" ref="T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A12),0)),"")</f>
        <v>598.88501704047508</v>
      </c>
      <c r="U12" s="39">
        <f t="array" aca="1" ref="U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A12),0)),"")</f>
        <v>0</v>
      </c>
      <c r="V12" s="39">
        <f t="shared" ca="1" si="10"/>
        <v>598.88501704047508</v>
      </c>
      <c r="W12" s="48">
        <f t="array" aca="1" ref="W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A12),0)),"")</f>
        <v>1</v>
      </c>
      <c r="X12" s="49">
        <f t="array" aca="1" ref="X12" ca="1">IF(AE12=0,"N/A",IFERROR(INDEX(INDIRECT(ADDRESS(1,MATCH(2020,Measure!$2:$2,0),,,"Measure")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A12),0)),""))</f>
        <v>0.67048120879659101</v>
      </c>
      <c r="Y12" s="49" t="str">
        <f t="array" aca="1" ref="Y12" ca="1">IF(AE12=0,"N/A",IFERROR(INDEX(INDIRECT(ADDRESS(1,MATCH(2020,Measure!$2:$2,0),,,"Measure")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A12),0)),""))</f>
        <v/>
      </c>
      <c r="Z12" s="39">
        <f t="array" aca="1" ref="Z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A12),0)),""),"N/A")</f>
        <v>0.5746211835465348</v>
      </c>
      <c r="AA12" s="39">
        <f t="array" aca="1" ref="AA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A12),0)),""),"N/A")</f>
        <v>0.13479125348450743</v>
      </c>
      <c r="AB12" s="39">
        <f t="array" aca="1" ref="AB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A12),0)),"")/1000,"N/A")</f>
        <v>4.1639216199024265</v>
      </c>
      <c r="AD12" t="str">
        <f t="shared" si="11"/>
        <v>Freezer replacement (Low income only)</v>
      </c>
      <c r="AE12" s="50">
        <f t="array" aca="1" ref="AE1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A12),0)),""),0)</f>
        <v>406.00000000000006</v>
      </c>
      <c r="AF12" s="35">
        <f t="array" aca="1" ref="AF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A12),0)),"")</f>
        <v>87.092413333333354</v>
      </c>
      <c r="AG12" s="35">
        <f t="array" aca="1" ref="AG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A12),0))/1000,"")</f>
        <v>631.10444444444465</v>
      </c>
      <c r="AH12" s="51">
        <f t="array" aca="1" ref="AH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A12),0)),"")</f>
        <v>87.092413333333354</v>
      </c>
      <c r="AI12" s="35">
        <f t="array" aca="1" ref="AI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A12),0))/1000,"")</f>
        <v>631.10444444444465</v>
      </c>
      <c r="AJ12" s="35">
        <f t="array" aca="1" ref="AJ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A12),0))/1000,"")</f>
        <v>2690.4266666666672</v>
      </c>
      <c r="AK12" s="32">
        <f t="array" aca="1" ref="AK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A12),0)),"")</f>
        <v>243147.31691843292</v>
      </c>
      <c r="AL12" s="32">
        <f t="shared" ca="1" si="12"/>
        <v>362645.98280814511</v>
      </c>
      <c r="AM12" s="32">
        <f t="shared" ca="1" si="13"/>
        <v>-119498.6658897122</v>
      </c>
      <c r="AN12" s="37">
        <f t="array" aca="1" ref="AN12" ca="1">IF(AE12=0,"N/A",IFERROR(INDEX(INDIRECT(ADDRESS(1,MATCH(2020,Measure!$2:$2,0),,,"Measure")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A12),0)),""))</f>
        <v>0.67048120879659101</v>
      </c>
      <c r="AO12" s="32">
        <f t="array" aca="1" ref="AO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A12),0)),"")</f>
        <v>362645.98280814511</v>
      </c>
      <c r="AP12" s="37">
        <f t="shared" ca="1" si="14"/>
        <v>0.67048120879659101</v>
      </c>
      <c r="AQ12" s="50">
        <f t="array" aca="1" ref="AQ1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A12),0)),""),0)</f>
        <v>0</v>
      </c>
      <c r="AR12" s="35">
        <f t="array" aca="1" ref="AR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A12),0)),"")</f>
        <v>0</v>
      </c>
      <c r="AS12" s="35">
        <f t="array" aca="1" ref="AS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A12),0))/1000,"")</f>
        <v>0</v>
      </c>
      <c r="AT12" s="51">
        <f t="array" aca="1" ref="AT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A12),0)),"")</f>
        <v>0</v>
      </c>
      <c r="AU12" s="35">
        <f t="array" aca="1" ref="AU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A12),0))/1000,"")</f>
        <v>0</v>
      </c>
      <c r="AV12" s="35">
        <f t="array" aca="1" ref="AV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A12),0))/1000,"")</f>
        <v>0</v>
      </c>
      <c r="AW12" s="32">
        <f t="array" aca="1" ref="AW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A12),0)),"")</f>
        <v>0</v>
      </c>
      <c r="AX12" s="32" t="str">
        <f t="shared" ca="1" si="15"/>
        <v>N/A</v>
      </c>
      <c r="AY12" s="32" t="str">
        <f t="shared" ca="1" si="16"/>
        <v>N/A</v>
      </c>
      <c r="AZ12" s="37" t="str">
        <f t="array" aca="1" ref="AZ12" ca="1">IF(AQ12=0,"N/A",IFERROR(INDEX(INDIRECT(ADDRESS(1,MATCH(2021,Measure!$2:$2,0),,,"Measure")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A12),0)),""))</f>
        <v>N/A</v>
      </c>
      <c r="BA12" s="32">
        <f t="array" aca="1" ref="BA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A12),0)),"")</f>
        <v>0</v>
      </c>
      <c r="BB12" s="37" t="str">
        <f t="shared" ca="1" si="17"/>
        <v>N/A</v>
      </c>
      <c r="BC12" s="50">
        <f t="array" aca="1" ref="BC1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A12),0)),""),0)</f>
        <v>0</v>
      </c>
      <c r="BD12" s="35">
        <f t="array" aca="1" ref="BD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A12),0)),"")</f>
        <v>0</v>
      </c>
      <c r="BE12" s="35">
        <f t="array" aca="1" ref="BE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A12),0))/1000,"")</f>
        <v>0</v>
      </c>
      <c r="BF12" s="51">
        <f t="array" aca="1" ref="BF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A12),0)),"")</f>
        <v>0</v>
      </c>
      <c r="BG12" s="35">
        <f t="array" aca="1" ref="BG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A12),0))/1000,"")</f>
        <v>0</v>
      </c>
      <c r="BH12" s="35">
        <f t="array" aca="1" ref="BH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A12),0))/1000,"")</f>
        <v>0</v>
      </c>
      <c r="BI12" s="32">
        <f t="array" aca="1" ref="BI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A12),0)),"")</f>
        <v>0</v>
      </c>
      <c r="BJ12" s="32" t="str">
        <f t="shared" ca="1" si="18"/>
        <v>N/A</v>
      </c>
      <c r="BK12" s="32" t="str">
        <f t="shared" ca="1" si="19"/>
        <v>N/A</v>
      </c>
      <c r="BL12" s="37" t="str">
        <f t="array" aca="1" ref="BL12" ca="1">IF(BC12=0,"N/A",IFERROR(INDEX(INDIRECT(ADDRESS(1,MATCH(2022,Measure!$2:$2,0),,,"Measure")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A12),0)),""))</f>
        <v>N/A</v>
      </c>
      <c r="BM12" s="32">
        <f t="array" aca="1" ref="BM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A12),0)),"")</f>
        <v>0</v>
      </c>
      <c r="BN12" s="37" t="str">
        <f t="shared" ca="1" si="20"/>
        <v>N/A</v>
      </c>
    </row>
    <row r="13" spans="1:66" x14ac:dyDescent="0.25">
      <c r="A13" s="33" t="s">
        <v>139</v>
      </c>
      <c r="B13" t="str">
        <f t="shared" si="6"/>
        <v>Freezer retirement</v>
      </c>
      <c r="C13" t="str">
        <f t="array" aca="1" ref="C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A13),0)),"")</f>
        <v>Res Refrigeration</v>
      </c>
      <c r="D13" t="str">
        <f t="array" aca="1" ref="D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A13),0)),"")</f>
        <v>RET</v>
      </c>
      <c r="E13" s="52">
        <f t="array" aca="1" ref="E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A13),0)),"")</f>
        <v>8</v>
      </c>
      <c r="F13" s="52" t="str">
        <f t="array" aca="1" ref="F1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A13),0)),""))</f>
        <v>N/A</v>
      </c>
      <c r="G13" s="52" t="str">
        <f t="array" aca="1" ref="G1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A13),0)),""))</f>
        <v>N/A</v>
      </c>
      <c r="H13" s="52" t="str">
        <f t="array" aca="1" ref="H1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A13),0)),""))</f>
        <v>N/A</v>
      </c>
      <c r="I13" s="44">
        <f t="array" aca="1" ref="I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A13),0)),"")</f>
        <v>863</v>
      </c>
      <c r="J13" s="45">
        <f t="array" aca="1" ref="J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A13),0)),"")*1000</f>
        <v>119.09400000000001</v>
      </c>
      <c r="K13" s="44">
        <f t="array" aca="1" ref="K13" ca="1">IF(D13="ROB/NEW",I13,IFERROR(INDEX(INDIRECT(ADDRESS(1,MATCH(2020,Measure!$2:$2,0),,,"Measure")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A13),0)),""))</f>
        <v>863</v>
      </c>
      <c r="L13" s="45">
        <f t="array" aca="1" ref="L13" ca="1">IF(D13="ROB/NEW",J13,IFERROR(INDEX(INDIRECT(ADDRESS(1,MATCH(2020,Measure!$2:$2,0),,,"Measure")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A13),0))*1000,""))</f>
        <v>119.09400000000001</v>
      </c>
      <c r="M13" s="46">
        <f t="array" aca="1" ref="M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A13),0)),"")</f>
        <v>115.45685684</v>
      </c>
      <c r="N13" s="47">
        <f t="array" aca="1" ref="N13" ca="1">IF(M13=0,"N/A",IFERROR(INDEX(INDIRECT(ADDRESS(1,MATCH(2020,Measure!$2:$2,0),,,"Measure")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A13),0)),"")/M13)</f>
        <v>1.2598373177746729</v>
      </c>
      <c r="O13" s="46" t="str">
        <f t="array" aca="1" ref="O13" ca="1">IF(AE13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(Units)")*(INDIRECT(ADDRESS(1,MATCH("MeasureNames",Measure!$2:$2,0),,,"Measure")&amp;":"&amp;ADDRESS(ROWS(DynamicPivotTable)+10,MATCH("MeasureNames",Measure!$2:$2,0)))=A13),0)),""),0))</f>
        <v>N/A</v>
      </c>
      <c r="P13" s="46">
        <f t="array" aca="1" ref="P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A13),0)),0)</f>
        <v>0</v>
      </c>
      <c r="Q13" s="46" t="str">
        <f t="shared" ca="1" si="7"/>
        <v>N/A</v>
      </c>
      <c r="R13" s="46">
        <f t="shared" ca="1" si="8"/>
        <v>-30</v>
      </c>
      <c r="S13" s="46" t="str">
        <f t="shared" ca="1" si="9"/>
        <v>N/A</v>
      </c>
      <c r="T13" s="39">
        <f t="array" aca="1" ref="T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A13),0)),"")</f>
        <v>367.20342202018088</v>
      </c>
      <c r="U13" s="39">
        <f t="array" aca="1" ref="U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A13),0)),"")</f>
        <v>0</v>
      </c>
      <c r="V13" s="39">
        <f t="shared" ca="1" si="10"/>
        <v>367.20342202018088</v>
      </c>
      <c r="W13" s="48">
        <f t="array" aca="1" ref="W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A13),0)),"")</f>
        <v>0.55000000000000004</v>
      </c>
      <c r="X13" s="49" t="str">
        <f t="array" aca="1" ref="X13" ca="1">IF(AE13=0,"N/A",IFERROR(INDEX(INDIRECT(ADDRESS(1,MATCH(2020,Measure!$2:$2,0),,,"Measure")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A13),0)),""))</f>
        <v>N/A</v>
      </c>
      <c r="Y13" s="49" t="str">
        <f t="array" aca="1" ref="Y13" ca="1">IF(AE13=0,"N/A",IFERROR(INDEX(INDIRECT(ADDRESS(1,MATCH(2020,Measure!$2:$2,0),,,"Measure")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A13),0)),""))</f>
        <v>N/A</v>
      </c>
      <c r="Z13" s="39" t="str">
        <f t="array" aca="1" ref="Z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A13),0)),""),"N/A")</f>
        <v>N/A</v>
      </c>
      <c r="AA13" s="39" t="str">
        <f t="array" aca="1" ref="AA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A13),0)),""),"N/A")</f>
        <v>N/A</v>
      </c>
      <c r="AB13" s="39" t="str">
        <f t="array" aca="1" ref="AB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A13),0)),"")/1000,"N/A")</f>
        <v>N/A</v>
      </c>
      <c r="AD13" t="str">
        <f t="shared" si="11"/>
        <v>Freezer retirement</v>
      </c>
      <c r="AE13" s="50">
        <f t="array" aca="1" ref="AE1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A13),0)),""),0)</f>
        <v>0</v>
      </c>
      <c r="AF13" s="35">
        <f t="array" aca="1" ref="AF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A13),0)),"")</f>
        <v>0</v>
      </c>
      <c r="AG13" s="35">
        <f t="array" aca="1" ref="AG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A13),0))/1000,"")</f>
        <v>0</v>
      </c>
      <c r="AH13" s="51">
        <f t="array" aca="1" ref="AH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A13),0)),"")</f>
        <v>0</v>
      </c>
      <c r="AI13" s="35">
        <f t="array" aca="1" ref="AI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A13),0))/1000,"")</f>
        <v>0</v>
      </c>
      <c r="AJ13" s="35">
        <f t="array" aca="1" ref="AJ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A13),0))/1000,"")</f>
        <v>0</v>
      </c>
      <c r="AK13" s="32">
        <f t="array" aca="1" ref="AK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A13),0)),"")</f>
        <v>0</v>
      </c>
      <c r="AL13" s="32" t="str">
        <f t="shared" ca="1" si="12"/>
        <v>N/A</v>
      </c>
      <c r="AM13" s="32" t="str">
        <f t="shared" ca="1" si="13"/>
        <v>N/A</v>
      </c>
      <c r="AN13" s="37" t="str">
        <f t="array" aca="1" ref="AN13" ca="1">IF(AE13=0,"N/A",IFERROR(INDEX(INDIRECT(ADDRESS(1,MATCH(2020,Measure!$2:$2,0),,,"Measure")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A13),0)),""))</f>
        <v>N/A</v>
      </c>
      <c r="AO13" s="32">
        <f t="array" aca="1" ref="AO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A13),0)),"")</f>
        <v>0</v>
      </c>
      <c r="AP13" s="37" t="str">
        <f t="shared" ca="1" si="14"/>
        <v>N/A</v>
      </c>
      <c r="AQ13" s="50">
        <f t="array" aca="1" ref="AQ1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A13),0)),""),0)</f>
        <v>0</v>
      </c>
      <c r="AR13" s="35">
        <f t="array" aca="1" ref="AR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A13),0)),"")</f>
        <v>0</v>
      </c>
      <c r="AS13" s="35">
        <f t="array" aca="1" ref="AS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A13),0))/1000,"")</f>
        <v>0</v>
      </c>
      <c r="AT13" s="51">
        <f t="array" aca="1" ref="AT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A13),0)),"")</f>
        <v>0</v>
      </c>
      <c r="AU13" s="35">
        <f t="array" aca="1" ref="AU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A13),0))/1000,"")</f>
        <v>0</v>
      </c>
      <c r="AV13" s="35">
        <f t="array" aca="1" ref="AV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A13),0))/1000,"")</f>
        <v>0</v>
      </c>
      <c r="AW13" s="32">
        <f t="array" aca="1" ref="AW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A13),0)),"")</f>
        <v>0</v>
      </c>
      <c r="AX13" s="32" t="str">
        <f t="shared" ca="1" si="15"/>
        <v>N/A</v>
      </c>
      <c r="AY13" s="32" t="str">
        <f t="shared" ca="1" si="16"/>
        <v>N/A</v>
      </c>
      <c r="AZ13" s="37" t="str">
        <f t="array" aca="1" ref="AZ13" ca="1">IF(AQ13=0,"N/A",IFERROR(INDEX(INDIRECT(ADDRESS(1,MATCH(2021,Measure!$2:$2,0),,,"Measure")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A13),0)),""))</f>
        <v>N/A</v>
      </c>
      <c r="BA13" s="32">
        <f t="array" aca="1" ref="BA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A13),0)),"")</f>
        <v>0</v>
      </c>
      <c r="BB13" s="37" t="str">
        <f t="shared" ca="1" si="17"/>
        <v>N/A</v>
      </c>
      <c r="BC13" s="50">
        <f t="array" aca="1" ref="BC1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A13),0)),""),0)</f>
        <v>0</v>
      </c>
      <c r="BD13" s="35">
        <f t="array" aca="1" ref="BD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A13),0)),"")</f>
        <v>0</v>
      </c>
      <c r="BE13" s="35">
        <f t="array" aca="1" ref="BE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A13),0))/1000,"")</f>
        <v>0</v>
      </c>
      <c r="BF13" s="51">
        <f t="array" aca="1" ref="BF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A13),0)),"")</f>
        <v>0</v>
      </c>
      <c r="BG13" s="35">
        <f t="array" aca="1" ref="BG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A13),0))/1000,"")</f>
        <v>0</v>
      </c>
      <c r="BH13" s="35">
        <f t="array" aca="1" ref="BH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A13),0))/1000,"")</f>
        <v>0</v>
      </c>
      <c r="BI13" s="32">
        <f t="array" aca="1" ref="BI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A13),0)),"")</f>
        <v>0</v>
      </c>
      <c r="BJ13" s="32" t="str">
        <f t="shared" ca="1" si="18"/>
        <v>N/A</v>
      </c>
      <c r="BK13" s="32" t="str">
        <f t="shared" ca="1" si="19"/>
        <v>N/A</v>
      </c>
      <c r="BL13" s="37" t="str">
        <f t="array" aca="1" ref="BL13" ca="1">IF(BC13=0,"N/A",IFERROR(INDEX(INDIRECT(ADDRESS(1,MATCH(2022,Measure!$2:$2,0),,,"Measure")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A13),0)),""))</f>
        <v>N/A</v>
      </c>
      <c r="BM13" s="32">
        <f t="array" aca="1" ref="BM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A13),0)),"")</f>
        <v>0</v>
      </c>
      <c r="BN13" s="37" t="str">
        <f t="shared" ca="1" si="20"/>
        <v>N/A</v>
      </c>
    </row>
    <row r="14" spans="1:66" x14ac:dyDescent="0.25">
      <c r="A14" s="33" t="s">
        <v>240</v>
      </c>
      <c r="B14" t="str">
        <f t="shared" si="6"/>
        <v>Mini freezer retirement</v>
      </c>
      <c r="C14" t="str">
        <f t="array" aca="1" ref="C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A14),0)),"")</f>
        <v>Res Refrigeration</v>
      </c>
      <c r="D14" t="str">
        <f t="array" aca="1" ref="D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A14),0)),"")</f>
        <v>RET</v>
      </c>
      <c r="E14" s="52">
        <f t="array" aca="1" ref="E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A14),0)),"")</f>
        <v>8</v>
      </c>
      <c r="F14" s="52" t="str">
        <f t="array" aca="1" ref="F1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A14),0)),""))</f>
        <v>N/A</v>
      </c>
      <c r="G14" s="52" t="str">
        <f t="array" aca="1" ref="G1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A14),0)),""))</f>
        <v>N/A</v>
      </c>
      <c r="H14" s="52" t="str">
        <f t="array" aca="1" ref="H1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A14),0)),""))</f>
        <v>N/A</v>
      </c>
      <c r="I14" s="44">
        <f t="array" aca="1" ref="I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A14),0)),"")</f>
        <v>327</v>
      </c>
      <c r="J14" s="45">
        <f t="array" aca="1" ref="J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A14),0)),"")*1000</f>
        <v>45.126000000000005</v>
      </c>
      <c r="K14" s="44">
        <f t="array" aca="1" ref="K14" ca="1">IF(D14="ROB/NEW",I14,IFERROR(INDEX(INDIRECT(ADDRESS(1,MATCH(2020,Measure!$2:$2,0),,,"Measure")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A14),0)),""))</f>
        <v>327</v>
      </c>
      <c r="L14" s="45">
        <f t="array" aca="1" ref="L14" ca="1">IF(D14="ROB/NEW",J14,IFERROR(INDEX(INDIRECT(ADDRESS(1,MATCH(2020,Measure!$2:$2,0),,,"Measure")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A14),0))*1000,""))</f>
        <v>45.126000000000005</v>
      </c>
      <c r="M14" s="46">
        <f t="array" aca="1" ref="M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A14),0)),"")</f>
        <v>57.733610040000002</v>
      </c>
      <c r="N14" s="47">
        <f t="array" aca="1" ref="N14" ca="1">IF(M14=0,"N/A",IFERROR(INDEX(INDIRECT(ADDRESS(1,MATCH(2020,Measure!$2:$2,0),,,"Measure")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A14),0)),"")/M14)</f>
        <v>1.1732093314980931</v>
      </c>
      <c r="O14" s="46" t="str">
        <f t="array" aca="1" ref="O14" ca="1">IF(AE14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(Units)")*(INDIRECT(ADDRESS(1,MATCH("MeasureNames",Measure!$2:$2,0),,,"Measure")&amp;":"&amp;ADDRESS(ROWS(DynamicPivotTable)+10,MATCH("MeasureNames",Measure!$2:$2,0)))=A14),0)),""),0))</f>
        <v>N/A</v>
      </c>
      <c r="P14" s="46">
        <f t="array" aca="1" ref="P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A14),0)),0)</f>
        <v>0</v>
      </c>
      <c r="Q14" s="46" t="str">
        <f t="shared" ca="1" si="7"/>
        <v>N/A</v>
      </c>
      <c r="R14" s="46">
        <f t="shared" ca="1" si="8"/>
        <v>-10</v>
      </c>
      <c r="S14" s="46" t="str">
        <f t="shared" ca="1" si="9"/>
        <v>N/A</v>
      </c>
      <c r="T14" s="39">
        <f t="array" aca="1" ref="T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A14),0)),"")</f>
        <v>126.48848520025194</v>
      </c>
      <c r="U14" s="39">
        <f t="array" aca="1" ref="U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A14),0)),"")</f>
        <v>0</v>
      </c>
      <c r="V14" s="39">
        <f t="shared" ca="1" si="10"/>
        <v>126.48848520025194</v>
      </c>
      <c r="W14" s="48">
        <f t="array" aca="1" ref="W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A14),0)),"")</f>
        <v>0.5</v>
      </c>
      <c r="X14" s="49" t="str">
        <f t="array" aca="1" ref="X14" ca="1">IF(AE14=0,"N/A",IFERROR(INDEX(INDIRECT(ADDRESS(1,MATCH(2020,Measure!$2:$2,0),,,"Measure")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A14),0)),""))</f>
        <v>N/A</v>
      </c>
      <c r="Y14" s="49" t="str">
        <f t="array" aca="1" ref="Y14" ca="1">IF(AE14=0,"N/A",IFERROR(INDEX(INDIRECT(ADDRESS(1,MATCH(2020,Measure!$2:$2,0),,,"Measure")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A14),0)),""))</f>
        <v>N/A</v>
      </c>
      <c r="Z14" s="39" t="str">
        <f t="array" aca="1" ref="Z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A14),0)),""),"N/A")</f>
        <v>N/A</v>
      </c>
      <c r="AA14" s="39" t="str">
        <f t="array" aca="1" ref="AA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A14),0)),""),"N/A")</f>
        <v>N/A</v>
      </c>
      <c r="AB14" s="39" t="str">
        <f t="array" aca="1" ref="AB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A14),0)),"")/1000,"N/A")</f>
        <v>N/A</v>
      </c>
      <c r="AD14" t="str">
        <f t="shared" si="11"/>
        <v>Mini freezer retirement</v>
      </c>
      <c r="AE14" s="50">
        <f t="array" aca="1" ref="AE1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A14),0)),""),0)</f>
        <v>0</v>
      </c>
      <c r="AF14" s="35">
        <f t="array" aca="1" ref="AF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A14),0)),"")</f>
        <v>0</v>
      </c>
      <c r="AG14" s="35">
        <f t="array" aca="1" ref="AG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A14),0))/1000,"")</f>
        <v>0</v>
      </c>
      <c r="AH14" s="51">
        <f t="array" aca="1" ref="AH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A14),0)),"")</f>
        <v>0</v>
      </c>
      <c r="AI14" s="35">
        <f t="array" aca="1" ref="AI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A14),0))/1000,"")</f>
        <v>0</v>
      </c>
      <c r="AJ14" s="35">
        <f t="array" aca="1" ref="AJ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A14),0))/1000,"")</f>
        <v>0</v>
      </c>
      <c r="AK14" s="32">
        <f t="array" aca="1" ref="AK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A14),0)),"")</f>
        <v>0</v>
      </c>
      <c r="AL14" s="32" t="str">
        <f t="shared" ca="1" si="12"/>
        <v>N/A</v>
      </c>
      <c r="AM14" s="32" t="str">
        <f t="shared" ca="1" si="13"/>
        <v>N/A</v>
      </c>
      <c r="AN14" s="37" t="str">
        <f t="array" aca="1" ref="AN14" ca="1">IF(AE14=0,"N/A",IFERROR(INDEX(INDIRECT(ADDRESS(1,MATCH(2020,Measure!$2:$2,0),,,"Measure")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A14),0)),""))</f>
        <v>N/A</v>
      </c>
      <c r="AO14" s="32">
        <f t="array" aca="1" ref="AO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A14),0)),"")</f>
        <v>0</v>
      </c>
      <c r="AP14" s="37" t="str">
        <f t="shared" ca="1" si="14"/>
        <v>N/A</v>
      </c>
      <c r="AQ14" s="50">
        <f t="array" aca="1" ref="AQ1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A14),0)),""),0)</f>
        <v>0</v>
      </c>
      <c r="AR14" s="35">
        <f t="array" aca="1" ref="AR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A14),0)),"")</f>
        <v>0</v>
      </c>
      <c r="AS14" s="35">
        <f t="array" aca="1" ref="AS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A14),0))/1000,"")</f>
        <v>0</v>
      </c>
      <c r="AT14" s="51">
        <f t="array" aca="1" ref="AT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A14),0)),"")</f>
        <v>0</v>
      </c>
      <c r="AU14" s="35">
        <f t="array" aca="1" ref="AU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A14),0))/1000,"")</f>
        <v>0</v>
      </c>
      <c r="AV14" s="35">
        <f t="array" aca="1" ref="AV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A14),0))/1000,"")</f>
        <v>0</v>
      </c>
      <c r="AW14" s="32">
        <f t="array" aca="1" ref="AW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A14),0)),"")</f>
        <v>0</v>
      </c>
      <c r="AX14" s="32" t="str">
        <f t="shared" ca="1" si="15"/>
        <v>N/A</v>
      </c>
      <c r="AY14" s="32" t="str">
        <f t="shared" ca="1" si="16"/>
        <v>N/A</v>
      </c>
      <c r="AZ14" s="37" t="str">
        <f t="array" aca="1" ref="AZ14" ca="1">IF(AQ14=0,"N/A",IFERROR(INDEX(INDIRECT(ADDRESS(1,MATCH(2021,Measure!$2:$2,0),,,"Measure")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A14),0)),""))</f>
        <v>N/A</v>
      </c>
      <c r="BA14" s="32">
        <f t="array" aca="1" ref="BA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A14),0)),"")</f>
        <v>0</v>
      </c>
      <c r="BB14" s="37" t="str">
        <f t="shared" ca="1" si="17"/>
        <v>N/A</v>
      </c>
      <c r="BC14" s="50">
        <f t="array" aca="1" ref="BC1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A14),0)),""),0)</f>
        <v>0</v>
      </c>
      <c r="BD14" s="35">
        <f t="array" aca="1" ref="BD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A14),0)),"")</f>
        <v>0</v>
      </c>
      <c r="BE14" s="35">
        <f t="array" aca="1" ref="BE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A14),0))/1000,"")</f>
        <v>0</v>
      </c>
      <c r="BF14" s="51">
        <f t="array" aca="1" ref="BF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A14),0)),"")</f>
        <v>0</v>
      </c>
      <c r="BG14" s="35">
        <f t="array" aca="1" ref="BG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A14),0))/1000,"")</f>
        <v>0</v>
      </c>
      <c r="BH14" s="35">
        <f t="array" aca="1" ref="BH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A14),0))/1000,"")</f>
        <v>0</v>
      </c>
      <c r="BI14" s="32">
        <f t="array" aca="1" ref="BI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A14),0)),"")</f>
        <v>0</v>
      </c>
      <c r="BJ14" s="32" t="str">
        <f t="shared" ca="1" si="18"/>
        <v>N/A</v>
      </c>
      <c r="BK14" s="32" t="str">
        <f t="shared" ca="1" si="19"/>
        <v>N/A</v>
      </c>
      <c r="BL14" s="37" t="str">
        <f t="array" aca="1" ref="BL14" ca="1">IF(BC14=0,"N/A",IFERROR(INDEX(INDIRECT(ADDRESS(1,MATCH(2022,Measure!$2:$2,0),,,"Measure")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A14),0)),""))</f>
        <v>N/A</v>
      </c>
      <c r="BM14" s="32">
        <f t="array" aca="1" ref="BM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A14),0)),"")</f>
        <v>0</v>
      </c>
      <c r="BN14" s="37" t="str">
        <f t="shared" ca="1" si="20"/>
        <v>N/A</v>
      </c>
    </row>
    <row r="15" spans="1:66" x14ac:dyDescent="0.25">
      <c r="A15" s="33" t="s">
        <v>241</v>
      </c>
      <c r="B15" t="str">
        <f t="shared" si="6"/>
        <v>Mini fridge retirement</v>
      </c>
      <c r="C15" t="str">
        <f t="array" aca="1" ref="C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A15),0)),"")</f>
        <v>Res Refrigeration</v>
      </c>
      <c r="D15" t="str">
        <f t="array" aca="1" ref="D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A15),0)),"")</f>
        <v>RET</v>
      </c>
      <c r="E15" s="52">
        <f t="array" aca="1" ref="E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A15),0)),"")</f>
        <v>8</v>
      </c>
      <c r="F15" s="52" t="str">
        <f t="array" aca="1" ref="F1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A15),0)),""))</f>
        <v>N/A</v>
      </c>
      <c r="G15" s="52" t="str">
        <f t="array" aca="1" ref="G1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A15),0)),""))</f>
        <v>N/A</v>
      </c>
      <c r="H15" s="52" t="str">
        <f t="array" aca="1" ref="H1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A15),0)),""))</f>
        <v>N/A</v>
      </c>
      <c r="I15" s="44">
        <f t="array" aca="1" ref="I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A15),0)),"")</f>
        <v>209</v>
      </c>
      <c r="J15" s="45">
        <f t="array" aca="1" ref="J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A15),0)),"")*1000</f>
        <v>28.842000000000002</v>
      </c>
      <c r="K15" s="44">
        <f t="array" aca="1" ref="K15" ca="1">IF(D15="ROB/NEW",I15,IFERROR(INDEX(INDIRECT(ADDRESS(1,MATCH(2020,Measure!$2:$2,0),,,"Measure")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A15),0)),""))</f>
        <v>209</v>
      </c>
      <c r="L15" s="45">
        <f t="array" aca="1" ref="L15" ca="1">IF(D15="ROB/NEW",J15,IFERROR(INDEX(INDIRECT(ADDRESS(1,MATCH(2020,Measure!$2:$2,0),,,"Measure")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A15),0))*1000,""))</f>
        <v>28.842000000000002</v>
      </c>
      <c r="M15" s="46">
        <f t="array" aca="1" ref="M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A15),0)),"")</f>
        <v>57.733610040000002</v>
      </c>
      <c r="N15" s="47">
        <f t="array" aca="1" ref="N15" ca="1">IF(M15=0,"N/A",IFERROR(INDEX(INDIRECT(ADDRESS(1,MATCH(2020,Measure!$2:$2,0),,,"Measure")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A15),0)),"")/M15)</f>
        <v>1.1732093314980931</v>
      </c>
      <c r="O15" s="46" t="str">
        <f t="array" aca="1" ref="O15" ca="1">IF(AE15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(Units)")*(INDIRECT(ADDRESS(1,MATCH("MeasureNames",Measure!$2:$2,0),,,"Measure")&amp;":"&amp;ADDRESS(ROWS(DynamicPivotTable)+10,MATCH("MeasureNames",Measure!$2:$2,0)))=A15),0)),""),0))</f>
        <v>N/A</v>
      </c>
      <c r="P15" s="46">
        <f t="array" aca="1" ref="P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A15),0)),0)</f>
        <v>0</v>
      </c>
      <c r="Q15" s="46" t="str">
        <f t="shared" ca="1" si="7"/>
        <v>N/A</v>
      </c>
      <c r="R15" s="46">
        <f t="shared" ca="1" si="8"/>
        <v>-10</v>
      </c>
      <c r="S15" s="46" t="str">
        <f t="shared" ca="1" si="9"/>
        <v>N/A</v>
      </c>
      <c r="T15" s="39">
        <f t="array" aca="1" ref="T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A15),0)),"")</f>
        <v>80.844322345115131</v>
      </c>
      <c r="U15" s="39">
        <f t="array" aca="1" ref="U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A15),0)),"")</f>
        <v>0</v>
      </c>
      <c r="V15" s="39">
        <f t="shared" ca="1" si="10"/>
        <v>80.844322345115131</v>
      </c>
      <c r="W15" s="48">
        <f t="array" aca="1" ref="W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A15),0)),"")</f>
        <v>0.5</v>
      </c>
      <c r="X15" s="49" t="str">
        <f t="array" aca="1" ref="X15" ca="1">IF(AE15=0,"N/A",IFERROR(INDEX(INDIRECT(ADDRESS(1,MATCH(2020,Measure!$2:$2,0),,,"Measure")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A15),0)),""))</f>
        <v>N/A</v>
      </c>
      <c r="Y15" s="49" t="str">
        <f t="array" aca="1" ref="Y15" ca="1">IF(AE15=0,"N/A",IFERROR(INDEX(INDIRECT(ADDRESS(1,MATCH(2020,Measure!$2:$2,0),,,"Measure")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A15),0)),""))</f>
        <v>N/A</v>
      </c>
      <c r="Z15" s="39" t="str">
        <f t="array" aca="1" ref="Z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A15),0)),""),"N/A")</f>
        <v>N/A</v>
      </c>
      <c r="AA15" s="39" t="str">
        <f t="array" aca="1" ref="AA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A15),0)),""),"N/A")</f>
        <v>N/A</v>
      </c>
      <c r="AB15" s="39" t="str">
        <f t="array" aca="1" ref="AB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A15),0)),"")/1000,"N/A")</f>
        <v>N/A</v>
      </c>
      <c r="AD15" t="str">
        <f t="shared" si="11"/>
        <v>Mini fridge retirement</v>
      </c>
      <c r="AE15" s="50">
        <f t="array" aca="1" ref="AE1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A15),0)),""),0)</f>
        <v>0</v>
      </c>
      <c r="AF15" s="35">
        <f t="array" aca="1" ref="AF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A15),0)),"")</f>
        <v>0</v>
      </c>
      <c r="AG15" s="35">
        <f t="array" aca="1" ref="AG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A15),0))/1000,"")</f>
        <v>0</v>
      </c>
      <c r="AH15" s="51">
        <f t="array" aca="1" ref="AH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A15),0)),"")</f>
        <v>0</v>
      </c>
      <c r="AI15" s="35">
        <f t="array" aca="1" ref="AI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A15),0))/1000,"")</f>
        <v>0</v>
      </c>
      <c r="AJ15" s="35">
        <f t="array" aca="1" ref="AJ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A15),0))/1000,"")</f>
        <v>0</v>
      </c>
      <c r="AK15" s="32">
        <f t="array" aca="1" ref="AK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A15),0)),"")</f>
        <v>0</v>
      </c>
      <c r="AL15" s="32" t="str">
        <f t="shared" ca="1" si="12"/>
        <v>N/A</v>
      </c>
      <c r="AM15" s="32" t="str">
        <f t="shared" ca="1" si="13"/>
        <v>N/A</v>
      </c>
      <c r="AN15" s="37" t="str">
        <f t="array" aca="1" ref="AN15" ca="1">IF(AE15=0,"N/A",IFERROR(INDEX(INDIRECT(ADDRESS(1,MATCH(2020,Measure!$2:$2,0),,,"Measure")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A15),0)),""))</f>
        <v>N/A</v>
      </c>
      <c r="AO15" s="32">
        <f t="array" aca="1" ref="AO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A15),0)),"")</f>
        <v>0</v>
      </c>
      <c r="AP15" s="37" t="str">
        <f t="shared" ca="1" si="14"/>
        <v>N/A</v>
      </c>
      <c r="AQ15" s="50">
        <f t="array" aca="1" ref="AQ1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A15),0)),""),0)</f>
        <v>0</v>
      </c>
      <c r="AR15" s="35">
        <f t="array" aca="1" ref="AR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A15),0)),"")</f>
        <v>0</v>
      </c>
      <c r="AS15" s="35">
        <f t="array" aca="1" ref="AS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A15),0))/1000,"")</f>
        <v>0</v>
      </c>
      <c r="AT15" s="51">
        <f t="array" aca="1" ref="AT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A15),0)),"")</f>
        <v>0</v>
      </c>
      <c r="AU15" s="35">
        <f t="array" aca="1" ref="AU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A15),0))/1000,"")</f>
        <v>0</v>
      </c>
      <c r="AV15" s="35">
        <f t="array" aca="1" ref="AV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A15),0))/1000,"")</f>
        <v>0</v>
      </c>
      <c r="AW15" s="32">
        <f t="array" aca="1" ref="AW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A15),0)),"")</f>
        <v>0</v>
      </c>
      <c r="AX15" s="32" t="str">
        <f t="shared" ca="1" si="15"/>
        <v>N/A</v>
      </c>
      <c r="AY15" s="32" t="str">
        <f t="shared" ca="1" si="16"/>
        <v>N/A</v>
      </c>
      <c r="AZ15" s="37" t="str">
        <f t="array" aca="1" ref="AZ15" ca="1">IF(AQ15=0,"N/A",IFERROR(INDEX(INDIRECT(ADDRESS(1,MATCH(2021,Measure!$2:$2,0),,,"Measure")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A15),0)),""))</f>
        <v>N/A</v>
      </c>
      <c r="BA15" s="32">
        <f t="array" aca="1" ref="BA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A15),0)),"")</f>
        <v>0</v>
      </c>
      <c r="BB15" s="37" t="str">
        <f t="shared" ca="1" si="17"/>
        <v>N/A</v>
      </c>
      <c r="BC15" s="50">
        <f t="array" aca="1" ref="BC1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A15),0)),""),0)</f>
        <v>0</v>
      </c>
      <c r="BD15" s="35">
        <f t="array" aca="1" ref="BD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A15),0)),"")</f>
        <v>0</v>
      </c>
      <c r="BE15" s="35">
        <f t="array" aca="1" ref="BE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A15),0))/1000,"")</f>
        <v>0</v>
      </c>
      <c r="BF15" s="51">
        <f t="array" aca="1" ref="BF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A15),0)),"")</f>
        <v>0</v>
      </c>
      <c r="BG15" s="35">
        <f t="array" aca="1" ref="BG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A15),0))/1000,"")</f>
        <v>0</v>
      </c>
      <c r="BH15" s="35">
        <f t="array" aca="1" ref="BH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A15),0))/1000,"")</f>
        <v>0</v>
      </c>
      <c r="BI15" s="32">
        <f t="array" aca="1" ref="BI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A15),0)),"")</f>
        <v>0</v>
      </c>
      <c r="BJ15" s="32" t="str">
        <f t="shared" ca="1" si="18"/>
        <v>N/A</v>
      </c>
      <c r="BK15" s="32" t="str">
        <f t="shared" ca="1" si="19"/>
        <v>N/A</v>
      </c>
      <c r="BL15" s="37" t="str">
        <f t="array" aca="1" ref="BL15" ca="1">IF(BC15=0,"N/A",IFERROR(INDEX(INDIRECT(ADDRESS(1,MATCH(2022,Measure!$2:$2,0),,,"Measure")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A15),0)),""))</f>
        <v>N/A</v>
      </c>
      <c r="BM15" s="32">
        <f t="array" aca="1" ref="BM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A15),0)),"")</f>
        <v>0</v>
      </c>
      <c r="BN15" s="37" t="str">
        <f t="shared" ca="1" si="20"/>
        <v>N/A</v>
      </c>
    </row>
    <row r="16" spans="1:66" x14ac:dyDescent="0.25">
      <c r="A16" s="33" t="s">
        <v>306</v>
      </c>
      <c r="B16" t="str">
        <f t="shared" si="6"/>
        <v>Refrigerator replacement (Low income only)</v>
      </c>
      <c r="C16" t="str">
        <f t="array" aca="1" ref="C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A16),0)),"")</f>
        <v>Res Refrigeration</v>
      </c>
      <c r="D16" t="str">
        <f t="array" aca="1" ref="D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A16),0)),"")</f>
        <v>RET</v>
      </c>
      <c r="E16" s="52">
        <f t="array" aca="1" ref="E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A16),0)),"")</f>
        <v>12</v>
      </c>
      <c r="F16" s="52">
        <f t="array" aca="1" ref="F1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A16),0)),""))</f>
        <v>4</v>
      </c>
      <c r="G16" s="52">
        <f t="array" aca="1" ref="G1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A16),0)),""))</f>
        <v>4</v>
      </c>
      <c r="H16" s="52">
        <f t="array" aca="1" ref="H1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A16),0)),""))</f>
        <v>4</v>
      </c>
      <c r="I16" s="44">
        <f t="array" aca="1" ref="I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A16),0)),"")</f>
        <v>705</v>
      </c>
      <c r="J16" s="45">
        <f t="array" aca="1" ref="J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A16),0)),"")*1000</f>
        <v>97.29</v>
      </c>
      <c r="K16" s="44">
        <f t="array" aca="1" ref="K16" ca="1">IF(D16="ROB/NEW",I16,IFERROR(INDEX(INDIRECT(ADDRESS(1,MATCH(2020,Measure!$2:$2,0),,,"Measure")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A16),0)),""))</f>
        <v>56</v>
      </c>
      <c r="L16" s="45">
        <f t="array" aca="1" ref="L16" ca="1">IF(D16="ROB/NEW",J16,IFERROR(INDEX(INDIRECT(ADDRESS(1,MATCH(2020,Measure!$2:$2,0),,,"Measure")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A16),0))*1000,""))</f>
        <v>7.7280000000000006</v>
      </c>
      <c r="M16" s="46">
        <f t="array" aca="1" ref="M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A16),0)),"")</f>
        <v>0</v>
      </c>
      <c r="N16" s="47" t="str">
        <f t="array" aca="1" ref="N16" ca="1">IF(M16=0,"N/A",IFERROR(INDEX(INDIRECT(ADDRESS(1,MATCH(2020,Measure!$2:$2,0),,,"Measure")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A16),0)),"")/M16)</f>
        <v>N/A</v>
      </c>
      <c r="O16" s="46" t="str">
        <f t="array" aca="1" ref="O16" ca="1">IF(AE16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(Units)")*(INDIRECT(ADDRESS(1,MATCH("MeasureNames",Measure!$2:$2,0),,,"Measure")&amp;":"&amp;ADDRESS(ROWS(DynamicPivotTable)+10,MATCH("MeasureNames",Measure!$2:$2,0)))=A16),0)),""),0))</f>
        <v>N/A</v>
      </c>
      <c r="P16" s="46">
        <f t="array" aca="1" ref="P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A16),0)),0)</f>
        <v>898.18201080000006</v>
      </c>
      <c r="Q16" s="46" t="str">
        <f t="shared" ca="1" si="7"/>
        <v>N/A</v>
      </c>
      <c r="R16" s="46">
        <f t="shared" ca="1" si="8"/>
        <v>0</v>
      </c>
      <c r="S16" s="46" t="str">
        <f t="shared" ca="1" si="9"/>
        <v>N/A</v>
      </c>
      <c r="T16" s="39">
        <f t="array" aca="1" ref="T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A16),0)),"")</f>
        <v>324.35422354068413</v>
      </c>
      <c r="U16" s="39">
        <f t="array" aca="1" ref="U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A16),0)),"")</f>
        <v>0</v>
      </c>
      <c r="V16" s="39">
        <f t="shared" ca="1" si="10"/>
        <v>324.35422354068413</v>
      </c>
      <c r="W16" s="48">
        <f t="array" aca="1" ref="W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A16),0)),"")</f>
        <v>1</v>
      </c>
      <c r="X16" s="49" t="str">
        <f t="array" aca="1" ref="X16" ca="1">IF(AE16=0,"N/A",IFERROR(INDEX(INDIRECT(ADDRESS(1,MATCH(2020,Measure!$2:$2,0),,,"Measure")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A16),0)),""))</f>
        <v>N/A</v>
      </c>
      <c r="Y16" s="49" t="str">
        <f t="array" aca="1" ref="Y16" ca="1">IF(AE16=0,"N/A",IFERROR(INDEX(INDIRECT(ADDRESS(1,MATCH(2020,Measure!$2:$2,0),,,"Measure")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A16),0)),""))</f>
        <v>N/A</v>
      </c>
      <c r="Z16" s="39" t="str">
        <f t="array" aca="1" ref="Z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A16),0)),""),"N/A")</f>
        <v>N/A</v>
      </c>
      <c r="AA16" s="39" t="str">
        <f t="array" aca="1" ref="AA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A16),0)),""),"N/A")</f>
        <v>N/A</v>
      </c>
      <c r="AB16" s="39" t="str">
        <f t="array" aca="1" ref="AB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A16),0)),"")/1000,"N/A")</f>
        <v>N/A</v>
      </c>
      <c r="AD16" t="str">
        <f t="shared" si="11"/>
        <v>Refrigerator replacement (Low income only)</v>
      </c>
      <c r="AE16" s="50">
        <f t="array" aca="1" ref="AE1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A16),0)),""),0)</f>
        <v>0</v>
      </c>
      <c r="AF16" s="35">
        <f t="array" aca="1" ref="AF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A16),0)),"")</f>
        <v>0</v>
      </c>
      <c r="AG16" s="35">
        <f t="array" aca="1" ref="AG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A16),0))/1000,"")</f>
        <v>0</v>
      </c>
      <c r="AH16" s="51">
        <f t="array" aca="1" ref="AH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A16),0)),"")</f>
        <v>0</v>
      </c>
      <c r="AI16" s="35">
        <f t="array" aca="1" ref="AI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A16),0))/1000,"")</f>
        <v>0</v>
      </c>
      <c r="AJ16" s="35">
        <f t="array" aca="1" ref="AJ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A16),0))/1000,"")</f>
        <v>0</v>
      </c>
      <c r="AK16" s="32">
        <f t="array" aca="1" ref="AK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A16),0)),"")</f>
        <v>0</v>
      </c>
      <c r="AL16" s="32" t="str">
        <f t="shared" ca="1" si="12"/>
        <v>N/A</v>
      </c>
      <c r="AM16" s="32" t="str">
        <f t="shared" ca="1" si="13"/>
        <v>N/A</v>
      </c>
      <c r="AN16" s="37" t="str">
        <f t="array" aca="1" ref="AN16" ca="1">IF(AE16=0,"N/A",IFERROR(INDEX(INDIRECT(ADDRESS(1,MATCH(2020,Measure!$2:$2,0),,,"Measure")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A16),0)),""))</f>
        <v>N/A</v>
      </c>
      <c r="AO16" s="32">
        <f t="array" aca="1" ref="AO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A16),0)),"")</f>
        <v>0</v>
      </c>
      <c r="AP16" s="37" t="str">
        <f t="shared" ca="1" si="14"/>
        <v>N/A</v>
      </c>
      <c r="AQ16" s="50">
        <f t="array" aca="1" ref="AQ1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A16),0)),""),0)</f>
        <v>0</v>
      </c>
      <c r="AR16" s="35">
        <f t="array" aca="1" ref="AR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A16),0)),"")</f>
        <v>0</v>
      </c>
      <c r="AS16" s="35">
        <f t="array" aca="1" ref="AS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A16),0))/1000,"")</f>
        <v>0</v>
      </c>
      <c r="AT16" s="51">
        <f t="array" aca="1" ref="AT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A16),0)),"")</f>
        <v>0</v>
      </c>
      <c r="AU16" s="35">
        <f t="array" aca="1" ref="AU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A16),0))/1000,"")</f>
        <v>0</v>
      </c>
      <c r="AV16" s="35">
        <f t="array" aca="1" ref="AV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A16),0))/1000,"")</f>
        <v>0</v>
      </c>
      <c r="AW16" s="32">
        <f t="array" aca="1" ref="AW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A16),0)),"")</f>
        <v>0</v>
      </c>
      <c r="AX16" s="32" t="str">
        <f t="shared" ca="1" si="15"/>
        <v>N/A</v>
      </c>
      <c r="AY16" s="32" t="str">
        <f t="shared" ca="1" si="16"/>
        <v>N/A</v>
      </c>
      <c r="AZ16" s="37" t="str">
        <f t="array" aca="1" ref="AZ16" ca="1">IF(AQ16=0,"N/A",IFERROR(INDEX(INDIRECT(ADDRESS(1,MATCH(2021,Measure!$2:$2,0),,,"Measure")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A16),0)),""))</f>
        <v>N/A</v>
      </c>
      <c r="BA16" s="32">
        <f t="array" aca="1" ref="BA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A16),0)),"")</f>
        <v>0</v>
      </c>
      <c r="BB16" s="37" t="str">
        <f t="shared" ca="1" si="17"/>
        <v>N/A</v>
      </c>
      <c r="BC16" s="50">
        <f t="array" aca="1" ref="BC1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A16),0)),""),0)</f>
        <v>0</v>
      </c>
      <c r="BD16" s="35">
        <f t="array" aca="1" ref="BD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A16),0)),"")</f>
        <v>0</v>
      </c>
      <c r="BE16" s="35">
        <f t="array" aca="1" ref="BE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A16),0))/1000,"")</f>
        <v>0</v>
      </c>
      <c r="BF16" s="51">
        <f t="array" aca="1" ref="BF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A16),0)),"")</f>
        <v>0</v>
      </c>
      <c r="BG16" s="35">
        <f t="array" aca="1" ref="BG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A16),0))/1000,"")</f>
        <v>0</v>
      </c>
      <c r="BH16" s="35">
        <f t="array" aca="1" ref="BH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A16),0))/1000,"")</f>
        <v>0</v>
      </c>
      <c r="BI16" s="32">
        <f t="array" aca="1" ref="BI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A16),0)),"")</f>
        <v>0</v>
      </c>
      <c r="BJ16" s="32" t="str">
        <f t="shared" ca="1" si="18"/>
        <v>N/A</v>
      </c>
      <c r="BK16" s="32" t="str">
        <f t="shared" ca="1" si="19"/>
        <v>N/A</v>
      </c>
      <c r="BL16" s="37" t="str">
        <f t="array" aca="1" ref="BL16" ca="1">IF(BC16=0,"N/A",IFERROR(INDEX(INDIRECT(ADDRESS(1,MATCH(2022,Measure!$2:$2,0),,,"Measure")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A16),0)),""))</f>
        <v>N/A</v>
      </c>
      <c r="BM16" s="32">
        <f t="array" aca="1" ref="BM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A16),0)),"")</f>
        <v>0</v>
      </c>
      <c r="BN16" s="37" t="str">
        <f t="shared" ca="1" si="20"/>
        <v>N/A</v>
      </c>
    </row>
    <row r="17" spans="1:66" x14ac:dyDescent="0.25">
      <c r="A17" s="33" t="s">
        <v>308</v>
      </c>
      <c r="B17" t="str">
        <f t="shared" si="6"/>
        <v>Refrigerator retirement</v>
      </c>
      <c r="C17" t="str">
        <f t="array" aca="1" ref="C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A17),0)),"")</f>
        <v>Res Refrigeration</v>
      </c>
      <c r="D17" t="str">
        <f t="array" aca="1" ref="D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A17),0)),"")</f>
        <v>RET</v>
      </c>
      <c r="E17" s="52">
        <f t="array" aca="1" ref="E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A17),0)),"")</f>
        <v>8</v>
      </c>
      <c r="F17" s="52" t="str">
        <f t="array" aca="1" ref="F1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A17),0)),""))</f>
        <v>N/A</v>
      </c>
      <c r="G17" s="52" t="str">
        <f t="array" aca="1" ref="G1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A17),0)),""))</f>
        <v>N/A</v>
      </c>
      <c r="H17" s="52" t="str">
        <f t="array" aca="1" ref="H1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A17),0)),""))</f>
        <v>N/A</v>
      </c>
      <c r="I17" s="44">
        <f t="array" aca="1" ref="I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A17),0)),"")</f>
        <v>751</v>
      </c>
      <c r="J17" s="45">
        <f t="array" aca="1" ref="J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A17),0)),"")*1000</f>
        <v>103.63799999999999</v>
      </c>
      <c r="K17" s="44">
        <f t="array" aca="1" ref="K17" ca="1">IF(D17="ROB/NEW",I17,IFERROR(INDEX(INDIRECT(ADDRESS(1,MATCH(2020,Measure!$2:$2,0),,,"Measure")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A17),0)),""))</f>
        <v>751</v>
      </c>
      <c r="L17" s="45">
        <f t="array" aca="1" ref="L17" ca="1">IF(D17="ROB/NEW",J17,IFERROR(INDEX(INDIRECT(ADDRESS(1,MATCH(2020,Measure!$2:$2,0),,,"Measure")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A17),0))*1000,""))</f>
        <v>103.63799999999999</v>
      </c>
      <c r="M17" s="46">
        <f t="array" aca="1" ref="M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A17),0)),"")</f>
        <v>115.45685684</v>
      </c>
      <c r="N17" s="47">
        <f t="array" aca="1" ref="N17" ca="1">IF(M17=0,"N/A",IFERROR(INDEX(INDIRECT(ADDRESS(1,MATCH(2020,Measure!$2:$2,0),,,"Measure")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A17),0)),"")/M17)</f>
        <v>1.2598373177746729</v>
      </c>
      <c r="O17" s="46" t="str">
        <f t="array" aca="1" ref="O17" ca="1">IF(AE17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(Units)")*(INDIRECT(ADDRESS(1,MATCH("MeasureNames",Measure!$2:$2,0),,,"Measure")&amp;":"&amp;ADDRESS(ROWS(DynamicPivotTable)+10,MATCH("MeasureNames",Measure!$2:$2,0)))=A17),0)),""),0))</f>
        <v>N/A</v>
      </c>
      <c r="P17" s="46">
        <f t="array" aca="1" ref="P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A17),0)),0)</f>
        <v>0</v>
      </c>
      <c r="Q17" s="46" t="str">
        <f t="shared" ca="1" si="7"/>
        <v>N/A</v>
      </c>
      <c r="R17" s="46">
        <f t="shared" ca="1" si="8"/>
        <v>-30</v>
      </c>
      <c r="S17" s="46" t="str">
        <f t="shared" ca="1" si="9"/>
        <v>N/A</v>
      </c>
      <c r="T17" s="39">
        <f t="array" aca="1" ref="T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A17),0)),"")</f>
        <v>319.54782147990244</v>
      </c>
      <c r="U17" s="39">
        <f t="array" aca="1" ref="U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A17),0)),"")</f>
        <v>0</v>
      </c>
      <c r="V17" s="39">
        <f t="shared" ca="1" si="10"/>
        <v>319.54782147990244</v>
      </c>
      <c r="W17" s="48">
        <f t="array" aca="1" ref="W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A17),0)),"")</f>
        <v>0.55000000000000004</v>
      </c>
      <c r="X17" s="49" t="str">
        <f t="array" aca="1" ref="X17" ca="1">IF(AE17=0,"N/A",IFERROR(INDEX(INDIRECT(ADDRESS(1,MATCH(2020,Measure!$2:$2,0),,,"Measure")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A17),0)),""))</f>
        <v>N/A</v>
      </c>
      <c r="Y17" s="49" t="str">
        <f t="array" aca="1" ref="Y17" ca="1">IF(AE17=0,"N/A",IFERROR(INDEX(INDIRECT(ADDRESS(1,MATCH(2020,Measure!$2:$2,0),,,"Measure")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A17),0)),""))</f>
        <v>N/A</v>
      </c>
      <c r="Z17" s="39" t="str">
        <f t="array" aca="1" ref="Z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A17),0)),""),"N/A")</f>
        <v>N/A</v>
      </c>
      <c r="AA17" s="39" t="str">
        <f t="array" aca="1" ref="AA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A17),0)),""),"N/A")</f>
        <v>N/A</v>
      </c>
      <c r="AB17" s="39" t="str">
        <f t="array" aca="1" ref="AB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A17),0)),"")/1000,"N/A")</f>
        <v>N/A</v>
      </c>
      <c r="AD17" t="str">
        <f t="shared" si="11"/>
        <v>Refrigerator retirement</v>
      </c>
      <c r="AE17" s="50">
        <f t="array" aca="1" ref="AE1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A17),0)),""),0)</f>
        <v>0</v>
      </c>
      <c r="AF17" s="35">
        <f t="array" aca="1" ref="AF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A17),0)),"")</f>
        <v>0</v>
      </c>
      <c r="AG17" s="35">
        <f t="array" aca="1" ref="AG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A17),0))/1000,"")</f>
        <v>0</v>
      </c>
      <c r="AH17" s="51">
        <f t="array" aca="1" ref="AH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A17),0)),"")</f>
        <v>0</v>
      </c>
      <c r="AI17" s="35">
        <f t="array" aca="1" ref="AI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A17),0))/1000,"")</f>
        <v>0</v>
      </c>
      <c r="AJ17" s="35">
        <f t="array" aca="1" ref="AJ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A17),0))/1000,"")</f>
        <v>0</v>
      </c>
      <c r="AK17" s="32">
        <f t="array" aca="1" ref="AK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A17),0)),"")</f>
        <v>0</v>
      </c>
      <c r="AL17" s="32" t="str">
        <f t="shared" ca="1" si="12"/>
        <v>N/A</v>
      </c>
      <c r="AM17" s="32" t="str">
        <f t="shared" ca="1" si="13"/>
        <v>N/A</v>
      </c>
      <c r="AN17" s="37" t="str">
        <f t="array" aca="1" ref="AN17" ca="1">IF(AE17=0,"N/A",IFERROR(INDEX(INDIRECT(ADDRESS(1,MATCH(2020,Measure!$2:$2,0),,,"Measure")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A17),0)),""))</f>
        <v>N/A</v>
      </c>
      <c r="AO17" s="32">
        <f t="array" aca="1" ref="AO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A17),0)),"")</f>
        <v>0</v>
      </c>
      <c r="AP17" s="37" t="str">
        <f t="shared" ca="1" si="14"/>
        <v>N/A</v>
      </c>
      <c r="AQ17" s="50">
        <f t="array" aca="1" ref="AQ1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A17),0)),""),0)</f>
        <v>0</v>
      </c>
      <c r="AR17" s="35">
        <f t="array" aca="1" ref="AR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A17),0)),"")</f>
        <v>0</v>
      </c>
      <c r="AS17" s="35">
        <f t="array" aca="1" ref="AS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A17),0))/1000,"")</f>
        <v>0</v>
      </c>
      <c r="AT17" s="51">
        <f t="array" aca="1" ref="AT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A17),0)),"")</f>
        <v>0</v>
      </c>
      <c r="AU17" s="35">
        <f t="array" aca="1" ref="AU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A17),0))/1000,"")</f>
        <v>0</v>
      </c>
      <c r="AV17" s="35">
        <f t="array" aca="1" ref="AV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A17),0))/1000,"")</f>
        <v>0</v>
      </c>
      <c r="AW17" s="32">
        <f t="array" aca="1" ref="AW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A17),0)),"")</f>
        <v>0</v>
      </c>
      <c r="AX17" s="32" t="str">
        <f t="shared" ca="1" si="15"/>
        <v>N/A</v>
      </c>
      <c r="AY17" s="32" t="str">
        <f t="shared" ca="1" si="16"/>
        <v>N/A</v>
      </c>
      <c r="AZ17" s="37" t="str">
        <f t="array" aca="1" ref="AZ17" ca="1">IF(AQ17=0,"N/A",IFERROR(INDEX(INDIRECT(ADDRESS(1,MATCH(2021,Measure!$2:$2,0),,,"Measure")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A17),0)),""))</f>
        <v>N/A</v>
      </c>
      <c r="BA17" s="32">
        <f t="array" aca="1" ref="BA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A17),0)),"")</f>
        <v>0</v>
      </c>
      <c r="BB17" s="37" t="str">
        <f t="shared" ca="1" si="17"/>
        <v>N/A</v>
      </c>
      <c r="BC17" s="50">
        <f t="array" aca="1" ref="BC1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A17),0)),""),0)</f>
        <v>0</v>
      </c>
      <c r="BD17" s="35">
        <f t="array" aca="1" ref="BD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A17),0)),"")</f>
        <v>0</v>
      </c>
      <c r="BE17" s="35">
        <f t="array" aca="1" ref="BE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A17),0))/1000,"")</f>
        <v>0</v>
      </c>
      <c r="BF17" s="51">
        <f t="array" aca="1" ref="BF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A17),0)),"")</f>
        <v>0</v>
      </c>
      <c r="BG17" s="35">
        <f t="array" aca="1" ref="BG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A17),0))/1000,"")</f>
        <v>0</v>
      </c>
      <c r="BH17" s="35">
        <f t="array" aca="1" ref="BH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A17),0))/1000,"")</f>
        <v>0</v>
      </c>
      <c r="BI17" s="32">
        <f t="array" aca="1" ref="BI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A17),0)),"")</f>
        <v>0</v>
      </c>
      <c r="BJ17" s="32" t="str">
        <f t="shared" ca="1" si="18"/>
        <v>N/A</v>
      </c>
      <c r="BK17" s="32" t="str">
        <f t="shared" ca="1" si="19"/>
        <v>N/A</v>
      </c>
      <c r="BL17" s="37" t="str">
        <f t="array" aca="1" ref="BL17" ca="1">IF(BC17=0,"N/A",IFERROR(INDEX(INDIRECT(ADDRESS(1,MATCH(2022,Measure!$2:$2,0),,,"Measure")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A17),0)),""))</f>
        <v>N/A</v>
      </c>
      <c r="BM17" s="32">
        <f t="array" aca="1" ref="BM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A17),0)),"")</f>
        <v>0</v>
      </c>
      <c r="BN17" s="37" t="str">
        <f t="shared" ca="1" si="20"/>
        <v>N/A</v>
      </c>
    </row>
    <row r="18" spans="1:66" x14ac:dyDescent="0.25">
      <c r="A18" s="33" t="s">
        <v>622</v>
      </c>
      <c r="B18" t="str">
        <f t="shared" si="6"/>
        <v>Clothes Dryer replacement</v>
      </c>
      <c r="C18" s="29" t="str">
        <f t="array" aca="1" ref="C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A18),0)),"")</f>
        <v>Res Other</v>
      </c>
      <c r="D18" t="str">
        <f t="array" aca="1" ref="D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A18),0)),"")</f>
        <v>RET</v>
      </c>
      <c r="E18" s="52">
        <f t="array" aca="1" ref="E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A18),0)),"")</f>
        <v>12</v>
      </c>
      <c r="F18" s="52">
        <f t="array" aca="1" ref="F1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A18),0)),""))</f>
        <v>4</v>
      </c>
      <c r="G18" s="52">
        <f t="array" aca="1" ref="G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A18),0)),""))</f>
        <v>4</v>
      </c>
      <c r="H18" s="52">
        <f t="array" aca="1" ref="H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A18),0)),""))</f>
        <v>4</v>
      </c>
      <c r="I18" s="44">
        <f t="array" aca="1" ref="I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A18),0)),"")</f>
        <v>271</v>
      </c>
      <c r="J18" s="45">
        <f t="array" aca="1" ref="J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A18),0)),"")*1000</f>
        <v>37.398000000000003</v>
      </c>
      <c r="K18" s="44">
        <f t="array" aca="1" ref="K18" ca="1">IF(D18="ROB/NEW",I18,IFERROR(INDEX(INDIRECT(ADDRESS(1,MATCH(2020,Measure!$2:$2,0),,,"Measure")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A18),0)),""))</f>
        <v>36</v>
      </c>
      <c r="L18" s="45">
        <f t="array" aca="1" ref="L18" ca="1">IF(D18="ROB/NEW",J18,IFERROR(INDEX(INDIRECT(ADDRESS(1,MATCH(2020,Measure!$2:$2,0),,,"Measure")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A18),0))*1000,""))</f>
        <v>4.968</v>
      </c>
      <c r="M18" s="46">
        <f t="array" aca="1" ref="M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A18),0)),"")</f>
        <v>920</v>
      </c>
      <c r="N18" s="47">
        <f t="array" aca="1" ref="N18" ca="1">IF(M18=0,"N/A",IFERROR(INDEX(INDIRECT(ADDRESS(1,MATCH(2020,Measure!$2:$2,0),,,"Measure")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A18),0)),"")/M18)</f>
        <v>0.16304347826086957</v>
      </c>
      <c r="O18" s="46" t="str">
        <f t="array" aca="1" ref="O18" ca="1">IF(AE18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(Units)")*(INDIRECT(ADDRESS(1,MATCH("MeasureNames",Measure!$2:$2,0),,,"Measure")&amp;":"&amp;ADDRESS(ROWS(DynamicPivotTable)+10,MATCH("MeasureNames",Measure!$2:$2,0)))=A18),0)),""),0))</f>
        <v>N/A</v>
      </c>
      <c r="P18" s="46">
        <f t="array" aca="1" ref="P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A18),0)),0)</f>
        <v>0</v>
      </c>
      <c r="Q18" s="46" t="str">
        <f t="shared" ca="1" si="7"/>
        <v>N/A</v>
      </c>
      <c r="R18" s="46">
        <f t="shared" ca="1" si="8"/>
        <v>770</v>
      </c>
      <c r="S18" s="46" t="str">
        <f t="shared" ca="1" si="9"/>
        <v>N/A</v>
      </c>
      <c r="T18" s="39">
        <f t="array" aca="1" ref="T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A18),0)),"")</f>
        <v>100.97171314627087</v>
      </c>
      <c r="U18" s="39">
        <f t="array" aca="1" ref="U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A18),0)),"")</f>
        <v>0</v>
      </c>
      <c r="V18" s="39">
        <f t="shared" ca="1" si="10"/>
        <v>100.97171314627087</v>
      </c>
      <c r="W18" s="48">
        <f t="array" aca="1" ref="W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A18),0)),"")</f>
        <v>0.75</v>
      </c>
      <c r="X18" s="49" t="str">
        <f t="array" aca="1" ref="X18" ca="1">IF(AE18=0,"N/A",IFERROR(INDEX(INDIRECT(ADDRESS(1,MATCH(2020,Measure!$2:$2,0),,,"Measure")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A18),0)),""))</f>
        <v>N/A</v>
      </c>
      <c r="Y18" s="49" t="str">
        <f t="array" aca="1" ref="Y18" ca="1">IF(AE18=0,"N/A",IFERROR(INDEX(INDIRECT(ADDRESS(1,MATCH(2020,Measure!$2:$2,0),,,"Measure")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A18),0)),""))</f>
        <v>N/A</v>
      </c>
      <c r="Z18" s="39" t="str">
        <f t="array" aca="1" ref="Z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A18),0)),""),"N/A")</f>
        <v>N/A</v>
      </c>
      <c r="AA18" s="39" t="str">
        <f t="array" aca="1" ref="AA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A18),0)),""),"N/A")</f>
        <v>N/A</v>
      </c>
      <c r="AB18" s="39" t="str">
        <f t="array" aca="1" ref="AB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A18),0)),"")/1000,"N/A")</f>
        <v>N/A</v>
      </c>
      <c r="AD18" t="str">
        <f t="shared" si="11"/>
        <v>Clothes Dryer replacement</v>
      </c>
      <c r="AE18" s="50">
        <f t="array" aca="1" ref="AE1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A18),0)),""),0)</f>
        <v>0</v>
      </c>
      <c r="AF18" s="35">
        <f t="array" aca="1" ref="AF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A18),0)),"")</f>
        <v>0</v>
      </c>
      <c r="AG18" s="35">
        <f t="array" aca="1" ref="AG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A18),0))/1000,"")</f>
        <v>0</v>
      </c>
      <c r="AH18" s="51">
        <f t="array" aca="1" ref="AH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A18),0)),"")</f>
        <v>0</v>
      </c>
      <c r="AI18" s="35">
        <f t="array" aca="1" ref="AI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A18),0))/1000,"")</f>
        <v>0</v>
      </c>
      <c r="AJ18" s="35">
        <f t="array" aca="1" ref="AJ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A18),0))/1000,"")</f>
        <v>0</v>
      </c>
      <c r="AK18" s="32">
        <f t="array" aca="1" ref="AK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A18),0)),"")</f>
        <v>0</v>
      </c>
      <c r="AL18" s="32" t="str">
        <f t="shared" ca="1" si="12"/>
        <v>N/A</v>
      </c>
      <c r="AM18" s="32" t="str">
        <f t="shared" ca="1" si="13"/>
        <v>N/A</v>
      </c>
      <c r="AN18" s="37" t="str">
        <f t="array" aca="1" ref="AN18" ca="1">IF(AE18=0,"N/A",IFERROR(INDEX(INDIRECT(ADDRESS(1,MATCH(2020,Measure!$2:$2,0),,,"Measure")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A18),0)),""))</f>
        <v>N/A</v>
      </c>
      <c r="AO18" s="32">
        <f t="array" aca="1" ref="AO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A18),0)),"")</f>
        <v>0</v>
      </c>
      <c r="AP18" s="37" t="str">
        <f t="shared" ca="1" si="14"/>
        <v>N/A</v>
      </c>
      <c r="AQ18" s="50">
        <f t="array" aca="1" ref="AQ1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A18),0)),""),0)</f>
        <v>0</v>
      </c>
      <c r="AR18" s="35">
        <f t="array" aca="1" ref="AR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A18),0)),"")</f>
        <v>0</v>
      </c>
      <c r="AS18" s="35">
        <f t="array" aca="1" ref="AS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A18),0))/1000,"")</f>
        <v>0</v>
      </c>
      <c r="AT18" s="51">
        <f t="array" aca="1" ref="AT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A18),0)),"")</f>
        <v>0</v>
      </c>
      <c r="AU18" s="35">
        <f t="array" aca="1" ref="AU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A18),0))/1000,"")</f>
        <v>0</v>
      </c>
      <c r="AV18" s="35">
        <f t="array" aca="1" ref="AV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A18),0))/1000,"")</f>
        <v>0</v>
      </c>
      <c r="AW18" s="32">
        <f t="array" aca="1" ref="AW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A18),0)),"")</f>
        <v>0</v>
      </c>
      <c r="AX18" s="32" t="str">
        <f t="shared" ca="1" si="15"/>
        <v>N/A</v>
      </c>
      <c r="AY18" s="32" t="str">
        <f t="shared" ca="1" si="16"/>
        <v>N/A</v>
      </c>
      <c r="AZ18" s="37" t="str">
        <f t="array" aca="1" ref="AZ18" ca="1">IF(AQ18=0,"N/A",IFERROR(INDEX(INDIRECT(ADDRESS(1,MATCH(2021,Measure!$2:$2,0),,,"Measure")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A18),0)),""))</f>
        <v>N/A</v>
      </c>
      <c r="BA18" s="32">
        <f t="array" aca="1" ref="BA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A18),0)),"")</f>
        <v>0</v>
      </c>
      <c r="BB18" s="37" t="str">
        <f t="shared" ca="1" si="17"/>
        <v>N/A</v>
      </c>
      <c r="BC18" s="50">
        <f t="array" aca="1" ref="BC1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A18),0)),""),0)</f>
        <v>0</v>
      </c>
      <c r="BD18" s="35">
        <f t="array" aca="1" ref="BD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A18),0)),"")</f>
        <v>0</v>
      </c>
      <c r="BE18" s="35">
        <f t="array" aca="1" ref="BE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A18),0))/1000,"")</f>
        <v>0</v>
      </c>
      <c r="BF18" s="51">
        <f t="array" aca="1" ref="BF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A18),0)),"")</f>
        <v>0</v>
      </c>
      <c r="BG18" s="35">
        <f t="array" aca="1" ref="BG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A18),0))/1000,"")</f>
        <v>0</v>
      </c>
      <c r="BH18" s="35">
        <f t="array" aca="1" ref="BH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A18),0))/1000,"")</f>
        <v>0</v>
      </c>
      <c r="BI18" s="32">
        <f t="array" aca="1" ref="BI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A18),0)),"")</f>
        <v>0</v>
      </c>
      <c r="BJ18" s="32" t="str">
        <f t="shared" ca="1" si="18"/>
        <v>N/A</v>
      </c>
      <c r="BK18" s="32" t="str">
        <f t="shared" ca="1" si="19"/>
        <v>N/A</v>
      </c>
      <c r="BL18" s="37" t="str">
        <f t="array" aca="1" ref="BL18" ca="1">IF(BC18=0,"N/A",IFERROR(INDEX(INDIRECT(ADDRESS(1,MATCH(2022,Measure!$2:$2,0),,,"Measure")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A18),0)),""))</f>
        <v>N/A</v>
      </c>
      <c r="BM18" s="32">
        <f t="array" aca="1" ref="BM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A18),0)),"")</f>
        <v>0</v>
      </c>
      <c r="BN18" s="37" t="str">
        <f t="shared" ca="1" si="20"/>
        <v>N/A</v>
      </c>
    </row>
    <row r="19" spans="1:66" x14ac:dyDescent="0.25">
      <c r="A19" s="33" t="s">
        <v>624</v>
      </c>
      <c r="B19" t="str">
        <f t="shared" si="6"/>
        <v>Clothes Washer replacement</v>
      </c>
      <c r="C19" s="29" t="str">
        <f t="array" aca="1" ref="C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A19),0)),"")</f>
        <v>Res Other</v>
      </c>
      <c r="D19" t="str">
        <f t="array" aca="1" ref="D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A19),0)),"")</f>
        <v>RET</v>
      </c>
      <c r="E19" s="52">
        <f t="array" aca="1" ref="E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A19),0)),"")</f>
        <v>12</v>
      </c>
      <c r="F19" s="52">
        <f t="array" aca="1" ref="F1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A19),0)),""))</f>
        <v>4</v>
      </c>
      <c r="G19" s="52">
        <f t="array" aca="1" ref="G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A19),0)),""))</f>
        <v>4</v>
      </c>
      <c r="H19" s="52">
        <f t="array" aca="1" ref="H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A19),0)),""))</f>
        <v>4</v>
      </c>
      <c r="I19" s="44">
        <f t="array" aca="1" ref="I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A19),0)),"")</f>
        <v>190</v>
      </c>
      <c r="J19" s="45">
        <f t="array" aca="1" ref="J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A19),0)),"")*1000</f>
        <v>26.220000000000002</v>
      </c>
      <c r="K19" s="44">
        <f t="array" aca="1" ref="K19" ca="1">IF(D19="ROB/NEW",I19,IFERROR(INDEX(INDIRECT(ADDRESS(1,MATCH(2020,Measure!$2:$2,0),,,"Measure")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A19),0)),""))</f>
        <v>188</v>
      </c>
      <c r="L19" s="45">
        <f t="array" aca="1" ref="L19" ca="1">IF(D19="ROB/NEW",J19,IFERROR(INDEX(INDIRECT(ADDRESS(1,MATCH(2020,Measure!$2:$2,0),,,"Measure")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A19),0))*1000,""))</f>
        <v>25.943999999999999</v>
      </c>
      <c r="M19" s="46">
        <f t="array" aca="1" ref="M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A19),0)),"")</f>
        <v>1070</v>
      </c>
      <c r="N19" s="47">
        <f t="array" aca="1" ref="N19" ca="1">IF(M19=0,"N/A",IFERROR(INDEX(INDIRECT(ADDRESS(1,MATCH(2020,Measure!$2:$2,0),,,"Measure")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A19),0)),"")/M19)</f>
        <v>0.16355140186915887</v>
      </c>
      <c r="O19" s="46" t="str">
        <f t="array" aca="1" ref="O19" ca="1">IF(AE19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(Units)")*(INDIRECT(ADDRESS(1,MATCH("MeasureNames",Measure!$2:$2,0),,,"Measure")&amp;":"&amp;ADDRESS(ROWS(DynamicPivotTable)+10,MATCH("MeasureNames",Measure!$2:$2,0)))=A19),0)),""),0))</f>
        <v>N/A</v>
      </c>
      <c r="P19" s="46">
        <f t="array" aca="1" ref="P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A19),0)),0)</f>
        <v>0</v>
      </c>
      <c r="Q19" s="46" t="str">
        <f t="shared" ca="1" si="7"/>
        <v>N/A</v>
      </c>
      <c r="R19" s="46">
        <f t="shared" ca="1" si="8"/>
        <v>895</v>
      </c>
      <c r="S19" s="46" t="str">
        <f t="shared" ca="1" si="9"/>
        <v>N/A</v>
      </c>
      <c r="T19" s="39">
        <f t="array" aca="1" ref="T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A19),0)),"")</f>
        <v>154.69323437681734</v>
      </c>
      <c r="U19" s="39">
        <f t="array" aca="1" ref="U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A19),0)),"")</f>
        <v>0</v>
      </c>
      <c r="V19" s="39">
        <f t="shared" ca="1" si="10"/>
        <v>154.69323437681734</v>
      </c>
      <c r="W19" s="48">
        <f t="array" aca="1" ref="W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A19),0)),"")</f>
        <v>0.75</v>
      </c>
      <c r="X19" s="49" t="str">
        <f t="array" aca="1" ref="X19" ca="1">IF(AE19=0,"N/A",IFERROR(INDEX(INDIRECT(ADDRESS(1,MATCH(2020,Measure!$2:$2,0),,,"Measure")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A19),0)),""))</f>
        <v>N/A</v>
      </c>
      <c r="Y19" s="49" t="str">
        <f t="array" aca="1" ref="Y19" ca="1">IF(AE19=0,"N/A",IFERROR(INDEX(INDIRECT(ADDRESS(1,MATCH(2020,Measure!$2:$2,0),,,"Measure")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A19),0)),""))</f>
        <v>N/A</v>
      </c>
      <c r="Z19" s="39" t="str">
        <f t="array" aca="1" ref="Z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A19),0)),""),"N/A")</f>
        <v>N/A</v>
      </c>
      <c r="AA19" s="39" t="str">
        <f t="array" aca="1" ref="AA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A19),0)),""),"N/A")</f>
        <v>N/A</v>
      </c>
      <c r="AB19" s="39" t="str">
        <f t="array" aca="1" ref="AB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A19),0)),"")/1000,"N/A")</f>
        <v>N/A</v>
      </c>
      <c r="AD19" t="str">
        <f t="shared" si="11"/>
        <v>Clothes Washer replacement</v>
      </c>
      <c r="AE19" s="50">
        <f t="array" aca="1" ref="AE1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A19),0)),""),0)</f>
        <v>0</v>
      </c>
      <c r="AF19" s="35">
        <f t="array" aca="1" ref="AF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A19),0)),"")</f>
        <v>0</v>
      </c>
      <c r="AG19" s="35">
        <f t="array" aca="1" ref="AG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A19),0))/1000,"")</f>
        <v>0</v>
      </c>
      <c r="AH19" s="51">
        <f t="array" aca="1" ref="AH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A19),0)),"")</f>
        <v>0</v>
      </c>
      <c r="AI19" s="35">
        <f t="array" aca="1" ref="AI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A19),0))/1000,"")</f>
        <v>0</v>
      </c>
      <c r="AJ19" s="35">
        <f t="array" aca="1" ref="AJ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A19),0))/1000,"")</f>
        <v>0</v>
      </c>
      <c r="AK19" s="32">
        <f t="array" aca="1" ref="AK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A19),0)),"")</f>
        <v>0</v>
      </c>
      <c r="AL19" s="32" t="str">
        <f t="shared" ca="1" si="12"/>
        <v>N/A</v>
      </c>
      <c r="AM19" s="32" t="str">
        <f t="shared" ca="1" si="13"/>
        <v>N/A</v>
      </c>
      <c r="AN19" s="37" t="str">
        <f t="array" aca="1" ref="AN19" ca="1">IF(AE19=0,"N/A",IFERROR(INDEX(INDIRECT(ADDRESS(1,MATCH(2020,Measure!$2:$2,0),,,"Measure")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A19),0)),""))</f>
        <v>N/A</v>
      </c>
      <c r="AO19" s="32">
        <f t="array" aca="1" ref="AO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A19),0)),"")</f>
        <v>0</v>
      </c>
      <c r="AP19" s="37" t="str">
        <f t="shared" ca="1" si="14"/>
        <v>N/A</v>
      </c>
      <c r="AQ19" s="50">
        <f t="array" aca="1" ref="AQ1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A19),0)),""),0)</f>
        <v>0</v>
      </c>
      <c r="AR19" s="35">
        <f t="array" aca="1" ref="AR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A19),0)),"")</f>
        <v>0</v>
      </c>
      <c r="AS19" s="35">
        <f t="array" aca="1" ref="AS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A19),0))/1000,"")</f>
        <v>0</v>
      </c>
      <c r="AT19" s="51">
        <f t="array" aca="1" ref="AT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A19),0)),"")</f>
        <v>0</v>
      </c>
      <c r="AU19" s="35">
        <f t="array" aca="1" ref="AU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A19),0))/1000,"")</f>
        <v>0</v>
      </c>
      <c r="AV19" s="35">
        <f t="array" aca="1" ref="AV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A19),0))/1000,"")</f>
        <v>0</v>
      </c>
      <c r="AW19" s="32">
        <f t="array" aca="1" ref="AW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A19),0)),"")</f>
        <v>0</v>
      </c>
      <c r="AX19" s="32" t="str">
        <f t="shared" ca="1" si="15"/>
        <v>N/A</v>
      </c>
      <c r="AY19" s="32" t="str">
        <f t="shared" ca="1" si="16"/>
        <v>N/A</v>
      </c>
      <c r="AZ19" s="37" t="str">
        <f t="array" aca="1" ref="AZ19" ca="1">IF(AQ19=0,"N/A",IFERROR(INDEX(INDIRECT(ADDRESS(1,MATCH(2021,Measure!$2:$2,0),,,"Measure")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A19),0)),""))</f>
        <v>N/A</v>
      </c>
      <c r="BA19" s="32">
        <f t="array" aca="1" ref="BA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A19),0)),"")</f>
        <v>0</v>
      </c>
      <c r="BB19" s="37" t="str">
        <f t="shared" ca="1" si="17"/>
        <v>N/A</v>
      </c>
      <c r="BC19" s="50">
        <f t="array" aca="1" ref="BC1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A19),0)),""),0)</f>
        <v>0</v>
      </c>
      <c r="BD19" s="35">
        <f t="array" aca="1" ref="BD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A19),0)),"")</f>
        <v>0</v>
      </c>
      <c r="BE19" s="35">
        <f t="array" aca="1" ref="BE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A19),0))/1000,"")</f>
        <v>0</v>
      </c>
      <c r="BF19" s="51">
        <f t="array" aca="1" ref="BF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A19),0)),"")</f>
        <v>0</v>
      </c>
      <c r="BG19" s="35">
        <f t="array" aca="1" ref="BG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A19),0))/1000,"")</f>
        <v>0</v>
      </c>
      <c r="BH19" s="35">
        <f t="array" aca="1" ref="BH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A19),0))/1000,"")</f>
        <v>0</v>
      </c>
      <c r="BI19" s="32">
        <f t="array" aca="1" ref="BI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A19),0)),"")</f>
        <v>0</v>
      </c>
      <c r="BJ19" s="32" t="str">
        <f t="shared" ca="1" si="18"/>
        <v>N/A</v>
      </c>
      <c r="BK19" s="32" t="str">
        <f t="shared" ca="1" si="19"/>
        <v>N/A</v>
      </c>
      <c r="BL19" s="37" t="str">
        <f t="array" aca="1" ref="BL19" ca="1">IF(BC19=0,"N/A",IFERROR(INDEX(INDIRECT(ADDRESS(1,MATCH(2022,Measure!$2:$2,0),,,"Measure")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A19),0)),""))</f>
        <v>N/A</v>
      </c>
      <c r="BM19" s="32">
        <f t="array" aca="1" ref="BM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A19),0)),"")</f>
        <v>0</v>
      </c>
      <c r="BN19" s="37" t="str">
        <f t="shared" ca="1" si="20"/>
        <v>N/A</v>
      </c>
    </row>
    <row r="20" spans="1:66" x14ac:dyDescent="0.25">
      <c r="A20" s="33" t="s">
        <v>627</v>
      </c>
      <c r="B20" t="str">
        <f t="shared" si="6"/>
        <v>Dishwasher replacement</v>
      </c>
      <c r="C20" s="29" t="str">
        <f t="array" aca="1" ref="C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A20),0)),"")</f>
        <v>Res Other</v>
      </c>
      <c r="D20" t="str">
        <f t="array" aca="1" ref="D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A20),0)),"")</f>
        <v>RET</v>
      </c>
      <c r="E20" s="52">
        <f t="array" aca="1" ref="E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A20),0)),"")</f>
        <v>12</v>
      </c>
      <c r="F20" s="52">
        <f t="array" aca="1" ref="F2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A20),0)),""))</f>
        <v>4</v>
      </c>
      <c r="G20" s="52">
        <f t="array" aca="1" ref="G2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A20),0)),""))</f>
        <v>4</v>
      </c>
      <c r="H20" s="52">
        <f t="array" aca="1" ref="H2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A20),0)),""))</f>
        <v>4</v>
      </c>
      <c r="I20" s="44">
        <f t="array" aca="1" ref="I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A20),0)),"")</f>
        <v>256.5</v>
      </c>
      <c r="J20" s="45">
        <f t="array" aca="1" ref="J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A20),0)),"")*1000</f>
        <v>35.397000000000006</v>
      </c>
      <c r="K20" s="44">
        <f t="array" aca="1" ref="K20" ca="1">IF(D20="ROB/NEW",I20,IFERROR(INDEX(INDIRECT(ADDRESS(1,MATCH(2020,Measure!$2:$2,0),,,"Measure")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A20),0)),""))</f>
        <v>30</v>
      </c>
      <c r="L20" s="45">
        <f t="array" aca="1" ref="L20" ca="1">IF(D20="ROB/NEW",J20,IFERROR(INDEX(INDIRECT(ADDRESS(1,MATCH(2020,Measure!$2:$2,0),,,"Measure")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A20),0))*1000,""))</f>
        <v>25.943999999999999</v>
      </c>
      <c r="M20" s="46">
        <f t="array" aca="1" ref="M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A20),0)),"")</f>
        <v>1050</v>
      </c>
      <c r="N20" s="47">
        <f t="array" aca="1" ref="N20" ca="1">IF(M20=0,"N/A",IFERROR(INDEX(INDIRECT(ADDRESS(1,MATCH(2020,Measure!$2:$2,0),,,"Measure")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A20),0)),"")/M20)</f>
        <v>0.19047619047619047</v>
      </c>
      <c r="O20" s="46" t="str">
        <f t="array" aca="1" ref="O20" ca="1">IF(AE20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(Units)")*(INDIRECT(ADDRESS(1,MATCH("MeasureNames",Measure!$2:$2,0),,,"Measure")&amp;":"&amp;ADDRESS(ROWS(DynamicPivotTable)+10,MATCH("MeasureNames",Measure!$2:$2,0)))=A20),0)),""),0))</f>
        <v>N/A</v>
      </c>
      <c r="P20" s="46">
        <f t="array" aca="1" ref="P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A20),0)),0)</f>
        <v>0</v>
      </c>
      <c r="Q20" s="46" t="str">
        <f t="shared" ca="1" si="7"/>
        <v>N/A</v>
      </c>
      <c r="R20" s="46">
        <f t="shared" ca="1" si="8"/>
        <v>850</v>
      </c>
      <c r="S20" s="46" t="str">
        <f t="shared" ca="1" si="9"/>
        <v>N/A</v>
      </c>
      <c r="T20" s="39">
        <f t="array" aca="1" ref="T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A20),0)),"")</f>
        <v>112.92282922201883</v>
      </c>
      <c r="U20" s="39">
        <f t="array" aca="1" ref="U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A20),0)),"")</f>
        <v>0</v>
      </c>
      <c r="V20" s="39">
        <f t="shared" ca="1" si="10"/>
        <v>112.92282922201883</v>
      </c>
      <c r="W20" s="48">
        <f t="array" aca="1" ref="W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A20),0)),"")</f>
        <v>0.75</v>
      </c>
      <c r="X20" s="49" t="str">
        <f t="array" aca="1" ref="X20" ca="1">IF(AE20=0,"N/A",IFERROR(INDEX(INDIRECT(ADDRESS(1,MATCH(2020,Measure!$2:$2,0),,,"Measure")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A20),0)),""))</f>
        <v>N/A</v>
      </c>
      <c r="Y20" s="49" t="str">
        <f t="array" aca="1" ref="Y20" ca="1">IF(AE20=0,"N/A",IFERROR(INDEX(INDIRECT(ADDRESS(1,MATCH(2020,Measure!$2:$2,0),,,"Measure")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A20),0)),""))</f>
        <v>N/A</v>
      </c>
      <c r="Z20" s="39" t="str">
        <f t="array" aca="1" ref="Z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A20),0)),""),"N/A")</f>
        <v>N/A</v>
      </c>
      <c r="AA20" s="39" t="str">
        <f t="array" aca="1" ref="AA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A20),0)),""),"N/A")</f>
        <v>N/A</v>
      </c>
      <c r="AB20" s="39" t="str">
        <f t="array" aca="1" ref="AB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A20),0)),"")/1000,"N/A")</f>
        <v>N/A</v>
      </c>
      <c r="AD20" t="str">
        <f t="shared" si="11"/>
        <v>Dishwasher replacement</v>
      </c>
      <c r="AE20" s="50">
        <f t="array" aca="1" ref="AE2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A20),0)),""),0)</f>
        <v>0</v>
      </c>
      <c r="AF20" s="35">
        <f t="array" aca="1" ref="AF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A20),0)),"")</f>
        <v>0</v>
      </c>
      <c r="AG20" s="35">
        <f t="array" aca="1" ref="AG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A20),0))/1000,"")</f>
        <v>0</v>
      </c>
      <c r="AH20" s="51">
        <f t="array" aca="1" ref="AH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A20),0)),"")</f>
        <v>0</v>
      </c>
      <c r="AI20" s="35">
        <f t="array" aca="1" ref="AI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A20),0))/1000,"")</f>
        <v>0</v>
      </c>
      <c r="AJ20" s="35">
        <f t="array" aca="1" ref="AJ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A20),0))/1000,"")</f>
        <v>0</v>
      </c>
      <c r="AK20" s="32">
        <f t="array" aca="1" ref="AK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A20),0)),"")</f>
        <v>0</v>
      </c>
      <c r="AL20" s="32" t="str">
        <f t="shared" ca="1" si="12"/>
        <v>N/A</v>
      </c>
      <c r="AM20" s="32" t="str">
        <f t="shared" ca="1" si="13"/>
        <v>N/A</v>
      </c>
      <c r="AN20" s="37" t="str">
        <f t="array" aca="1" ref="AN20" ca="1">IF(AE20=0,"N/A",IFERROR(INDEX(INDIRECT(ADDRESS(1,MATCH(2020,Measure!$2:$2,0),,,"Measure")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A20),0)),""))</f>
        <v>N/A</v>
      </c>
      <c r="AO20" s="32">
        <f t="array" aca="1" ref="AO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A20),0)),"")</f>
        <v>0</v>
      </c>
      <c r="AP20" s="37" t="str">
        <f t="shared" ca="1" si="14"/>
        <v>N/A</v>
      </c>
      <c r="AQ20" s="50">
        <f t="array" aca="1" ref="AQ2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A20),0)),""),0)</f>
        <v>0</v>
      </c>
      <c r="AR20" s="35">
        <f t="array" aca="1" ref="AR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A20),0)),"")</f>
        <v>0</v>
      </c>
      <c r="AS20" s="35">
        <f t="array" aca="1" ref="AS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A20),0))/1000,"")</f>
        <v>0</v>
      </c>
      <c r="AT20" s="51">
        <f t="array" aca="1" ref="AT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A20),0)),"")</f>
        <v>0</v>
      </c>
      <c r="AU20" s="35">
        <f t="array" aca="1" ref="AU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A20),0))/1000,"")</f>
        <v>0</v>
      </c>
      <c r="AV20" s="35">
        <f t="array" aca="1" ref="AV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A20),0))/1000,"")</f>
        <v>0</v>
      </c>
      <c r="AW20" s="32">
        <f t="array" aca="1" ref="AW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A20),0)),"")</f>
        <v>0</v>
      </c>
      <c r="AX20" s="32" t="str">
        <f t="shared" ca="1" si="15"/>
        <v>N/A</v>
      </c>
      <c r="AY20" s="32" t="str">
        <f t="shared" ca="1" si="16"/>
        <v>N/A</v>
      </c>
      <c r="AZ20" s="37" t="str">
        <f t="array" aca="1" ref="AZ20" ca="1">IF(AQ20=0,"N/A",IFERROR(INDEX(INDIRECT(ADDRESS(1,MATCH(2021,Measure!$2:$2,0),,,"Measure")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A20),0)),""))</f>
        <v>N/A</v>
      </c>
      <c r="BA20" s="32">
        <f t="array" aca="1" ref="BA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A20),0)),"")</f>
        <v>0</v>
      </c>
      <c r="BB20" s="37" t="str">
        <f t="shared" ca="1" si="17"/>
        <v>N/A</v>
      </c>
      <c r="BC20" s="50">
        <f t="array" aca="1" ref="BC2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A20),0)),""),0)</f>
        <v>0</v>
      </c>
      <c r="BD20" s="35">
        <f t="array" aca="1" ref="BD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A20),0)),"")</f>
        <v>0</v>
      </c>
      <c r="BE20" s="35">
        <f t="array" aca="1" ref="BE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A20),0))/1000,"")</f>
        <v>0</v>
      </c>
      <c r="BF20" s="51">
        <f t="array" aca="1" ref="BF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A20),0)),"")</f>
        <v>0</v>
      </c>
      <c r="BG20" s="35">
        <f t="array" aca="1" ref="BG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A20),0))/1000,"")</f>
        <v>0</v>
      </c>
      <c r="BH20" s="35">
        <f t="array" aca="1" ref="BH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A20),0))/1000,"")</f>
        <v>0</v>
      </c>
      <c r="BI20" s="32">
        <f t="array" aca="1" ref="BI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A20),0)),"")</f>
        <v>0</v>
      </c>
      <c r="BJ20" s="32" t="str">
        <f t="shared" ca="1" si="18"/>
        <v>N/A</v>
      </c>
      <c r="BK20" s="32" t="str">
        <f t="shared" ca="1" si="19"/>
        <v>N/A</v>
      </c>
      <c r="BL20" s="37" t="str">
        <f t="array" aca="1" ref="BL20" ca="1">IF(BC20=0,"N/A",IFERROR(INDEX(INDIRECT(ADDRESS(1,MATCH(2022,Measure!$2:$2,0),,,"Measure")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A20),0)),""))</f>
        <v>N/A</v>
      </c>
      <c r="BM20" s="32">
        <f t="array" aca="1" ref="BM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A20),0)),"")</f>
        <v>0</v>
      </c>
      <c r="BN20" s="37" t="str">
        <f t="shared" ca="1" si="20"/>
        <v>N/A</v>
      </c>
    </row>
    <row r="21" spans="1:66" x14ac:dyDescent="0.25">
      <c r="A21" s="33" t="s">
        <v>630</v>
      </c>
      <c r="B21" t="str">
        <f t="shared" si="6"/>
        <v>Freezer replacement</v>
      </c>
      <c r="C21" s="29" t="str">
        <f t="array" aca="1" ref="C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A21),0)),"")</f>
        <v>Res Refrigeration</v>
      </c>
      <c r="D21" t="str">
        <f t="array" aca="1" ref="D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A21),0)),"")</f>
        <v>RET</v>
      </c>
      <c r="E21" s="52">
        <f t="array" aca="1" ref="E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A21),0)),"")</f>
        <v>12</v>
      </c>
      <c r="F21" s="52">
        <f t="array" aca="1" ref="F2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A21),0)),""))</f>
        <v>4</v>
      </c>
      <c r="G21" s="52">
        <f t="array" aca="1" ref="G2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A21),0)),""))</f>
        <v>4</v>
      </c>
      <c r="H21" s="52">
        <f t="array" aca="1" ref="H2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A21),0)),""))</f>
        <v>4</v>
      </c>
      <c r="I21" s="44">
        <f t="array" aca="1" ref="I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A21),0)),"")</f>
        <v>1399</v>
      </c>
      <c r="J21" s="45">
        <f t="array" aca="1" ref="J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A21),0)),"")*1000</f>
        <v>193.06200000000001</v>
      </c>
      <c r="K21" s="44">
        <f t="array" aca="1" ref="K21" ca="1">IF(D21="ROB/NEW",I21,IFERROR(INDEX(INDIRECT(ADDRESS(1,MATCH(2020,Measure!$2:$2,0),,,"Measure")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A21),0)),""))</f>
        <v>46</v>
      </c>
      <c r="L21" s="45">
        <f t="array" aca="1" ref="L21" ca="1">IF(D21="ROB/NEW",J21,IFERROR(INDEX(INDIRECT(ADDRESS(1,MATCH(2020,Measure!$2:$2,0),,,"Measure")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A21),0))*1000,""))</f>
        <v>6.3480000000000008</v>
      </c>
      <c r="M21" s="46">
        <f t="array" aca="1" ref="M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A21),0)),"")</f>
        <v>683.38200000000006</v>
      </c>
      <c r="N21" s="47">
        <f t="array" aca="1" ref="N21" ca="1">IF(M21=0,"N/A",IFERROR(INDEX(INDIRECT(ADDRESS(1,MATCH(2020,Measure!$2:$2,0),,,"Measure")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A21),0)),"")/M21)</f>
        <v>0.29266208357843781</v>
      </c>
      <c r="O21" s="46" t="str">
        <f t="array" aca="1" ref="O21" ca="1">IF(AE21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(Units)")*(INDIRECT(ADDRESS(1,MATCH("MeasureNames",Measure!$2:$2,0),,,"Measure")&amp;":"&amp;ADDRESS(ROWS(DynamicPivotTable)+10,MATCH("MeasureNames",Measure!$2:$2,0)))=A21),0)),""),0))</f>
        <v>N/A</v>
      </c>
      <c r="P21" s="46">
        <f t="array" aca="1" ref="P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A21),0)),0)</f>
        <v>0</v>
      </c>
      <c r="Q21" s="46" t="str">
        <f t="shared" ca="1" si="7"/>
        <v>N/A</v>
      </c>
      <c r="R21" s="46">
        <f t="shared" ca="1" si="8"/>
        <v>483.38200000000006</v>
      </c>
      <c r="S21" s="46" t="str">
        <f t="shared" ca="1" si="9"/>
        <v>N/A</v>
      </c>
      <c r="T21" s="39">
        <f t="array" aca="1" ref="T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A21),0)),"")</f>
        <v>449.16376278035636</v>
      </c>
      <c r="U21" s="39">
        <f t="array" aca="1" ref="U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A21),0)),"")</f>
        <v>0</v>
      </c>
      <c r="V21" s="39">
        <f t="shared" ca="1" si="10"/>
        <v>449.16376278035636</v>
      </c>
      <c r="W21" s="48">
        <f t="array" aca="1" ref="W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A21),0)),"")</f>
        <v>0.75</v>
      </c>
      <c r="X21" s="49" t="str">
        <f t="array" aca="1" ref="X21" ca="1">IF(AE21=0,"N/A",IFERROR(INDEX(INDIRECT(ADDRESS(1,MATCH(2020,Measure!$2:$2,0),,,"Measure")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A21),0)),""))</f>
        <v>N/A</v>
      </c>
      <c r="Y21" s="49" t="str">
        <f t="array" aca="1" ref="Y21" ca="1">IF(AE21=0,"N/A",IFERROR(INDEX(INDIRECT(ADDRESS(1,MATCH(2020,Measure!$2:$2,0),,,"Measure")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A21),0)),""))</f>
        <v>N/A</v>
      </c>
      <c r="Z21" s="39" t="str">
        <f t="array" aca="1" ref="Z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A21),0)),""),"N/A")</f>
        <v>N/A</v>
      </c>
      <c r="AA21" s="39" t="str">
        <f t="array" aca="1" ref="AA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A21),0)),""),"N/A")</f>
        <v>N/A</v>
      </c>
      <c r="AB21" s="39" t="str">
        <f t="array" aca="1" ref="AB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A21),0)),"")/1000,"N/A")</f>
        <v>N/A</v>
      </c>
      <c r="AD21" t="str">
        <f t="shared" si="11"/>
        <v>Freezer replacement</v>
      </c>
      <c r="AE21" s="50">
        <f t="array" aca="1" ref="AE2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A21),0)),""),0)</f>
        <v>0</v>
      </c>
      <c r="AF21" s="35">
        <f t="array" aca="1" ref="AF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A21),0)),"")</f>
        <v>0</v>
      </c>
      <c r="AG21" s="35">
        <f t="array" aca="1" ref="AG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A21),0))/1000,"")</f>
        <v>0</v>
      </c>
      <c r="AH21" s="51">
        <f t="array" aca="1" ref="AH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A21),0)),"")</f>
        <v>0</v>
      </c>
      <c r="AI21" s="35">
        <f t="array" aca="1" ref="AI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A21),0))/1000,"")</f>
        <v>0</v>
      </c>
      <c r="AJ21" s="35">
        <f t="array" aca="1" ref="AJ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A21),0))/1000,"")</f>
        <v>0</v>
      </c>
      <c r="AK21" s="32">
        <f t="array" aca="1" ref="AK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A21),0)),"")</f>
        <v>0</v>
      </c>
      <c r="AL21" s="32" t="str">
        <f t="shared" ca="1" si="12"/>
        <v>N/A</v>
      </c>
      <c r="AM21" s="32" t="str">
        <f t="shared" ca="1" si="13"/>
        <v>N/A</v>
      </c>
      <c r="AN21" s="37" t="str">
        <f t="array" aca="1" ref="AN21" ca="1">IF(AE21=0,"N/A",IFERROR(INDEX(INDIRECT(ADDRESS(1,MATCH(2020,Measure!$2:$2,0),,,"Measure")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A21),0)),""))</f>
        <v>N/A</v>
      </c>
      <c r="AO21" s="32">
        <f t="array" aca="1" ref="AO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A21),0)),"")</f>
        <v>0</v>
      </c>
      <c r="AP21" s="37" t="str">
        <f t="shared" ca="1" si="14"/>
        <v>N/A</v>
      </c>
      <c r="AQ21" s="50">
        <f t="array" aca="1" ref="AQ2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A21),0)),""),0)</f>
        <v>0</v>
      </c>
      <c r="AR21" s="35">
        <f t="array" aca="1" ref="AR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A21),0)),"")</f>
        <v>0</v>
      </c>
      <c r="AS21" s="35">
        <f t="array" aca="1" ref="AS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A21),0))/1000,"")</f>
        <v>0</v>
      </c>
      <c r="AT21" s="51">
        <f t="array" aca="1" ref="AT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A21),0)),"")</f>
        <v>0</v>
      </c>
      <c r="AU21" s="35">
        <f t="array" aca="1" ref="AU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A21),0))/1000,"")</f>
        <v>0</v>
      </c>
      <c r="AV21" s="35">
        <f t="array" aca="1" ref="AV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A21),0))/1000,"")</f>
        <v>0</v>
      </c>
      <c r="AW21" s="32">
        <f t="array" aca="1" ref="AW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A21),0)),"")</f>
        <v>0</v>
      </c>
      <c r="AX21" s="32" t="str">
        <f t="shared" ca="1" si="15"/>
        <v>N/A</v>
      </c>
      <c r="AY21" s="32" t="str">
        <f t="shared" ca="1" si="16"/>
        <v>N/A</v>
      </c>
      <c r="AZ21" s="37" t="str">
        <f t="array" aca="1" ref="AZ21" ca="1">IF(AQ21=0,"N/A",IFERROR(INDEX(INDIRECT(ADDRESS(1,MATCH(2021,Measure!$2:$2,0),,,"Measure")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A21),0)),""))</f>
        <v>N/A</v>
      </c>
      <c r="BA21" s="32">
        <f t="array" aca="1" ref="BA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A21),0)),"")</f>
        <v>0</v>
      </c>
      <c r="BB21" s="37" t="str">
        <f t="shared" ca="1" si="17"/>
        <v>N/A</v>
      </c>
      <c r="BC21" s="50">
        <f t="array" aca="1" ref="BC2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A21),0)),""),0)</f>
        <v>0</v>
      </c>
      <c r="BD21" s="35">
        <f t="array" aca="1" ref="BD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A21),0)),"")</f>
        <v>0</v>
      </c>
      <c r="BE21" s="35">
        <f t="array" aca="1" ref="BE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A21),0))/1000,"")</f>
        <v>0</v>
      </c>
      <c r="BF21" s="51">
        <f t="array" aca="1" ref="BF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A21),0)),"")</f>
        <v>0</v>
      </c>
      <c r="BG21" s="35">
        <f t="array" aca="1" ref="BG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A21),0))/1000,"")</f>
        <v>0</v>
      </c>
      <c r="BH21" s="35">
        <f t="array" aca="1" ref="BH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A21),0))/1000,"")</f>
        <v>0</v>
      </c>
      <c r="BI21" s="32">
        <f t="array" aca="1" ref="BI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A21),0)),"")</f>
        <v>0</v>
      </c>
      <c r="BJ21" s="32" t="str">
        <f t="shared" ca="1" si="18"/>
        <v>N/A</v>
      </c>
      <c r="BK21" s="32" t="str">
        <f t="shared" ca="1" si="19"/>
        <v>N/A</v>
      </c>
      <c r="BL21" s="37" t="str">
        <f t="array" aca="1" ref="BL21" ca="1">IF(BC21=0,"N/A",IFERROR(INDEX(INDIRECT(ADDRESS(1,MATCH(2022,Measure!$2:$2,0),,,"Measure")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A21),0)),""))</f>
        <v>N/A</v>
      </c>
      <c r="BM21" s="32">
        <f t="array" aca="1" ref="BM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A21),0)),"")</f>
        <v>0</v>
      </c>
      <c r="BN21" s="37" t="str">
        <f t="shared" ca="1" si="20"/>
        <v>N/A</v>
      </c>
    </row>
    <row r="22" spans="1:66" x14ac:dyDescent="0.25">
      <c r="A22" s="33" t="s">
        <v>631</v>
      </c>
      <c r="B22" t="str">
        <f t="shared" si="6"/>
        <v>Fridge replacement</v>
      </c>
      <c r="C22" s="29" t="str">
        <f t="array" aca="1" ref="C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A22),0)),"")</f>
        <v>Res Refrigeration</v>
      </c>
      <c r="D22" t="str">
        <f t="array" aca="1" ref="D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A22),0)),"")</f>
        <v>RET</v>
      </c>
      <c r="E22" s="52">
        <f t="array" aca="1" ref="E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A22),0)),"")</f>
        <v>12</v>
      </c>
      <c r="F22" s="52">
        <f t="array" aca="1" ref="F2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A22),0)),""))</f>
        <v>4</v>
      </c>
      <c r="G22" s="52">
        <f t="array" aca="1" ref="G2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A22),0)),""))</f>
        <v>4</v>
      </c>
      <c r="H22" s="52">
        <f t="array" aca="1" ref="H2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A22),0)),""))</f>
        <v>4</v>
      </c>
      <c r="I22" s="44">
        <f t="array" aca="1" ref="I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A22),0)),"")</f>
        <v>705</v>
      </c>
      <c r="J22" s="45">
        <f t="array" aca="1" ref="J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A22),0)),"")*1000</f>
        <v>97.29</v>
      </c>
      <c r="K22" s="44">
        <f t="array" aca="1" ref="K22" ca="1">IF(D22="ROB/NEW",I22,IFERROR(INDEX(INDIRECT(ADDRESS(1,MATCH(2020,Measure!$2:$2,0),,,"Measure")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A22),0)),""))</f>
        <v>49</v>
      </c>
      <c r="L22" s="45">
        <f t="array" aca="1" ref="L22" ca="1">IF(D22="ROB/NEW",J22,IFERROR(INDEX(INDIRECT(ADDRESS(1,MATCH(2020,Measure!$2:$2,0),,,"Measure")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A22),0))*1000,""))</f>
        <v>6.7620000000000013</v>
      </c>
      <c r="M22" s="46">
        <f t="array" aca="1" ref="M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A22),0)),"")</f>
        <v>900.41700000000014</v>
      </c>
      <c r="N22" s="47">
        <f t="array" aca="1" ref="N22" ca="1">IF(M22=0,"N/A",IFERROR(INDEX(INDIRECT(ADDRESS(1,MATCH(2020,Measure!$2:$2,0),,,"Measure")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A22),0)),"")/M22)</f>
        <v>0.38870878715084228</v>
      </c>
      <c r="O22" s="46" t="str">
        <f t="array" aca="1" ref="O22" ca="1">IF(AE22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(Units)")*(INDIRECT(ADDRESS(1,MATCH("MeasureNames",Measure!$2:$2,0),,,"Measure")&amp;":"&amp;ADDRESS(ROWS(DynamicPivotTable)+10,MATCH("MeasureNames",Measure!$2:$2,0)))=A22),0)),""),0))</f>
        <v>N/A</v>
      </c>
      <c r="P22" s="46">
        <f t="array" aca="1" ref="P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A22),0)),0)</f>
        <v>0</v>
      </c>
      <c r="Q22" s="46" t="str">
        <f t="shared" ca="1" si="7"/>
        <v>N/A</v>
      </c>
      <c r="R22" s="46">
        <f t="shared" ca="1" si="8"/>
        <v>550.41700000000014</v>
      </c>
      <c r="S22" s="46" t="str">
        <f t="shared" ca="1" si="9"/>
        <v>N/A</v>
      </c>
      <c r="T22" s="39">
        <f t="array" aca="1" ref="T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A22),0)),"")</f>
        <v>239.65723637029774</v>
      </c>
      <c r="U22" s="39">
        <f t="array" aca="1" ref="U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A22),0)),"")</f>
        <v>0</v>
      </c>
      <c r="V22" s="39">
        <f t="shared" ca="1" si="10"/>
        <v>239.65723637029774</v>
      </c>
      <c r="W22" s="48">
        <f t="array" aca="1" ref="W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A22),0)),"")</f>
        <v>0.75</v>
      </c>
      <c r="X22" s="49" t="str">
        <f t="array" aca="1" ref="X22" ca="1">IF(AE22=0,"N/A",IFERROR(INDEX(INDIRECT(ADDRESS(1,MATCH(2020,Measure!$2:$2,0),,,"Measure")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A22),0)),""))</f>
        <v>N/A</v>
      </c>
      <c r="Y22" s="49" t="str">
        <f t="array" aca="1" ref="Y22" ca="1">IF(AE22=0,"N/A",IFERROR(INDEX(INDIRECT(ADDRESS(1,MATCH(2020,Measure!$2:$2,0),,,"Measure")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A22),0)),""))</f>
        <v>N/A</v>
      </c>
      <c r="Z22" s="39" t="str">
        <f t="array" aca="1" ref="Z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A22),0)),""),"N/A")</f>
        <v>N/A</v>
      </c>
      <c r="AA22" s="39" t="str">
        <f t="array" aca="1" ref="AA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A22),0)),""),"N/A")</f>
        <v>N/A</v>
      </c>
      <c r="AB22" s="39" t="str">
        <f t="array" aca="1" ref="AB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A22),0)),"")/1000,"N/A")</f>
        <v>N/A</v>
      </c>
      <c r="AD22" t="str">
        <f t="shared" si="11"/>
        <v>Fridge replacement</v>
      </c>
      <c r="AE22" s="50">
        <f t="array" aca="1" ref="AE2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A22),0)),""),0)</f>
        <v>0</v>
      </c>
      <c r="AF22" s="35">
        <f t="array" aca="1" ref="AF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A22),0)),"")</f>
        <v>0</v>
      </c>
      <c r="AG22" s="35">
        <f t="array" aca="1" ref="AG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A22),0))/1000,"")</f>
        <v>0</v>
      </c>
      <c r="AH22" s="51">
        <f t="array" aca="1" ref="AH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A22),0)),"")</f>
        <v>0</v>
      </c>
      <c r="AI22" s="35">
        <f t="array" aca="1" ref="AI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A22),0))/1000,"")</f>
        <v>0</v>
      </c>
      <c r="AJ22" s="35">
        <f t="array" aca="1" ref="AJ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A22),0))/1000,"")</f>
        <v>0</v>
      </c>
      <c r="AK22" s="32">
        <f t="array" aca="1" ref="AK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A22),0)),"")</f>
        <v>0</v>
      </c>
      <c r="AL22" s="32" t="str">
        <f t="shared" ca="1" si="12"/>
        <v>N/A</v>
      </c>
      <c r="AM22" s="32" t="str">
        <f t="shared" ca="1" si="13"/>
        <v>N/A</v>
      </c>
      <c r="AN22" s="37" t="str">
        <f t="array" aca="1" ref="AN22" ca="1">IF(AE22=0,"N/A",IFERROR(INDEX(INDIRECT(ADDRESS(1,MATCH(2020,Measure!$2:$2,0),,,"Measure")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A22),0)),""))</f>
        <v>N/A</v>
      </c>
      <c r="AO22" s="32">
        <f t="array" aca="1" ref="AO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A22),0)),"")</f>
        <v>0</v>
      </c>
      <c r="AP22" s="37" t="str">
        <f t="shared" ca="1" si="14"/>
        <v>N/A</v>
      </c>
      <c r="AQ22" s="50">
        <f t="array" aca="1" ref="AQ2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A22),0)),""),0)</f>
        <v>0</v>
      </c>
      <c r="AR22" s="35">
        <f t="array" aca="1" ref="AR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A22),0)),"")</f>
        <v>0</v>
      </c>
      <c r="AS22" s="35">
        <f t="array" aca="1" ref="AS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A22),0))/1000,"")</f>
        <v>0</v>
      </c>
      <c r="AT22" s="51">
        <f t="array" aca="1" ref="AT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A22),0)),"")</f>
        <v>0</v>
      </c>
      <c r="AU22" s="35">
        <f t="array" aca="1" ref="AU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A22),0))/1000,"")</f>
        <v>0</v>
      </c>
      <c r="AV22" s="35">
        <f t="array" aca="1" ref="AV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A22),0))/1000,"")</f>
        <v>0</v>
      </c>
      <c r="AW22" s="32">
        <f t="array" aca="1" ref="AW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A22),0)),"")</f>
        <v>0</v>
      </c>
      <c r="AX22" s="32" t="str">
        <f t="shared" ca="1" si="15"/>
        <v>N/A</v>
      </c>
      <c r="AY22" s="32" t="str">
        <f t="shared" ca="1" si="16"/>
        <v>N/A</v>
      </c>
      <c r="AZ22" s="37" t="str">
        <f t="array" aca="1" ref="AZ22" ca="1">IF(AQ22=0,"N/A",IFERROR(INDEX(INDIRECT(ADDRESS(1,MATCH(2021,Measure!$2:$2,0),,,"Measure")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A22),0)),""))</f>
        <v>N/A</v>
      </c>
      <c r="BA22" s="32">
        <f t="array" aca="1" ref="BA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A22),0)),"")</f>
        <v>0</v>
      </c>
      <c r="BB22" s="37" t="str">
        <f t="shared" ca="1" si="17"/>
        <v>N/A</v>
      </c>
      <c r="BC22" s="50">
        <f t="array" aca="1" ref="BC2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A22),0)),""),0)</f>
        <v>0</v>
      </c>
      <c r="BD22" s="35">
        <f t="array" aca="1" ref="BD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A22),0)),"")</f>
        <v>0</v>
      </c>
      <c r="BE22" s="35">
        <f t="array" aca="1" ref="BE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A22),0))/1000,"")</f>
        <v>0</v>
      </c>
      <c r="BF22" s="51">
        <f t="array" aca="1" ref="BF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A22),0)),"")</f>
        <v>0</v>
      </c>
      <c r="BG22" s="35">
        <f t="array" aca="1" ref="BG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A22),0))/1000,"")</f>
        <v>0</v>
      </c>
      <c r="BH22" s="35">
        <f t="array" aca="1" ref="BH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A22),0))/1000,"")</f>
        <v>0</v>
      </c>
      <c r="BI22" s="32">
        <f t="array" aca="1" ref="BI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A22),0)),"")</f>
        <v>0</v>
      </c>
      <c r="BJ22" s="32" t="str">
        <f t="shared" ca="1" si="18"/>
        <v>N/A</v>
      </c>
      <c r="BK22" s="32" t="str">
        <f t="shared" ca="1" si="19"/>
        <v>N/A</v>
      </c>
      <c r="BL22" s="37" t="str">
        <f t="array" aca="1" ref="BL22" ca="1">IF(BC22=0,"N/A",IFERROR(INDEX(INDIRECT(ADDRESS(1,MATCH(2022,Measure!$2:$2,0),,,"Measure")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A22),0)),""))</f>
        <v>N/A</v>
      </c>
      <c r="BM22" s="32">
        <f t="array" aca="1" ref="BM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A22),0)),"")</f>
        <v>0</v>
      </c>
      <c r="BN22" s="37" t="str">
        <f t="shared" ca="1" si="20"/>
        <v>N/A</v>
      </c>
    </row>
    <row r="23" spans="1:66" x14ac:dyDescent="0.25">
      <c r="A23" s="33" t="s">
        <v>636</v>
      </c>
      <c r="B23" t="str">
        <f t="shared" si="6"/>
        <v>Range / Stove replacement</v>
      </c>
      <c r="C23" s="29" t="str">
        <f t="array" aca="1" ref="C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A23),0)),"")</f>
        <v>Res Other</v>
      </c>
      <c r="D23" t="str">
        <f t="array" aca="1" ref="D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A23),0)),"")</f>
        <v>RET</v>
      </c>
      <c r="E23" s="52">
        <f t="array" aca="1" ref="E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A23),0)),"")</f>
        <v>12</v>
      </c>
      <c r="F23" s="52">
        <f t="array" aca="1" ref="F2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A23),0)),""))</f>
        <v>4</v>
      </c>
      <c r="G23" s="52">
        <f t="array" aca="1" ref="G2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A23),0)),""))</f>
        <v>4</v>
      </c>
      <c r="H23" s="52">
        <f t="array" aca="1" ref="H2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A23),0)),""))</f>
        <v>4</v>
      </c>
      <c r="I23" s="44">
        <f t="array" aca="1" ref="I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A23),0)),"")</f>
        <v>207.75</v>
      </c>
      <c r="J23" s="45">
        <f t="array" aca="1" ref="J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A23),0)),"")*1000</f>
        <v>28.669500000000003</v>
      </c>
      <c r="K23" s="44">
        <f t="array" aca="1" ref="K23" ca="1">IF(D23="ROB/NEW",I23,IFERROR(INDEX(INDIRECT(ADDRESS(1,MATCH(2020,Measure!$2:$2,0),,,"Measure")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A23),0)),""))</f>
        <v>25</v>
      </c>
      <c r="L23" s="45">
        <f t="array" aca="1" ref="L23" ca="1">IF(D23="ROB/NEW",J23,IFERROR(INDEX(INDIRECT(ADDRESS(1,MATCH(2020,Measure!$2:$2,0),,,"Measure")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A23),0))*1000,""))</f>
        <v>3.45</v>
      </c>
      <c r="M23" s="46">
        <f t="array" aca="1" ref="M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A23),0)),"")</f>
        <v>1120</v>
      </c>
      <c r="N23" s="47">
        <f t="array" aca="1" ref="N23" ca="1">IF(M23=0,"N/A",IFERROR(INDEX(INDIRECT(ADDRESS(1,MATCH(2020,Measure!$2:$2,0),,,"Measure")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A23),0)),"")/M23)</f>
        <v>0.17857142857142858</v>
      </c>
      <c r="O23" s="46" t="str">
        <f t="array" aca="1" ref="O23" ca="1">IF(AE23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(Units)")*(INDIRECT(ADDRESS(1,MATCH("MeasureNames",Measure!$2:$2,0),,,"Measure")&amp;":"&amp;ADDRESS(ROWS(DynamicPivotTable)+10,MATCH("MeasureNames",Measure!$2:$2,0)))=A23),0)),""),0))</f>
        <v>N/A</v>
      </c>
      <c r="P23" s="46">
        <f t="array" aca="1" ref="P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A23),0)),0)</f>
        <v>0</v>
      </c>
      <c r="Q23" s="46" t="str">
        <f t="shared" ca="1" si="7"/>
        <v>N/A</v>
      </c>
      <c r="R23" s="46">
        <f t="shared" ca="1" si="8"/>
        <v>920</v>
      </c>
      <c r="S23" s="46" t="str">
        <f t="shared" ca="1" si="9"/>
        <v>N/A</v>
      </c>
      <c r="T23" s="39">
        <f t="array" aca="1" ref="T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A23),0)),"")</f>
        <v>76.066303752331436</v>
      </c>
      <c r="U23" s="39">
        <f t="array" aca="1" ref="U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A23),0)),"")</f>
        <v>0</v>
      </c>
      <c r="V23" s="39">
        <f t="shared" ca="1" si="10"/>
        <v>76.066303752331436</v>
      </c>
      <c r="W23" s="48">
        <f t="array" aca="1" ref="W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A23),0)),"")</f>
        <v>0.75</v>
      </c>
      <c r="X23" s="49" t="str">
        <f t="array" aca="1" ref="X23" ca="1">IF(AE23=0,"N/A",IFERROR(INDEX(INDIRECT(ADDRESS(1,MATCH(2020,Measure!$2:$2,0),,,"Measure")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A23),0)),""))</f>
        <v>N/A</v>
      </c>
      <c r="Y23" s="49" t="str">
        <f t="array" aca="1" ref="Y23" ca="1">IF(AE23=0,"N/A",IFERROR(INDEX(INDIRECT(ADDRESS(1,MATCH(2020,Measure!$2:$2,0),,,"Measure")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A23),0)),""))</f>
        <v>N/A</v>
      </c>
      <c r="Z23" s="39" t="str">
        <f t="array" aca="1" ref="Z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A23),0)),""),"N/A")</f>
        <v>N/A</v>
      </c>
      <c r="AA23" s="39" t="str">
        <f t="array" aca="1" ref="AA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A23),0)),""),"N/A")</f>
        <v>N/A</v>
      </c>
      <c r="AB23" s="39" t="str">
        <f t="array" aca="1" ref="AB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A23),0)),"")/1000,"N/A")</f>
        <v>N/A</v>
      </c>
      <c r="AD23" t="str">
        <f t="shared" si="11"/>
        <v>Range / Stove replacement</v>
      </c>
      <c r="AE23" s="50">
        <f t="array" aca="1" ref="AE2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A23),0)),""),0)</f>
        <v>0</v>
      </c>
      <c r="AF23" s="35">
        <f t="array" aca="1" ref="AF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A23),0)),"")</f>
        <v>0</v>
      </c>
      <c r="AG23" s="35">
        <f t="array" aca="1" ref="AG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A23),0))/1000,"")</f>
        <v>0</v>
      </c>
      <c r="AH23" s="51">
        <f t="array" aca="1" ref="AH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A23),0)),"")</f>
        <v>0</v>
      </c>
      <c r="AI23" s="35">
        <f t="array" aca="1" ref="AI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A23),0))/1000,"")</f>
        <v>0</v>
      </c>
      <c r="AJ23" s="35">
        <f t="array" aca="1" ref="AJ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A23),0))/1000,"")</f>
        <v>0</v>
      </c>
      <c r="AK23" s="32">
        <f t="array" aca="1" ref="AK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A23),0)),"")</f>
        <v>0</v>
      </c>
      <c r="AL23" s="32" t="str">
        <f t="shared" ca="1" si="12"/>
        <v>N/A</v>
      </c>
      <c r="AM23" s="32" t="str">
        <f t="shared" ca="1" si="13"/>
        <v>N/A</v>
      </c>
      <c r="AN23" s="37" t="str">
        <f t="array" aca="1" ref="AN23" ca="1">IF(AE23=0,"N/A",IFERROR(INDEX(INDIRECT(ADDRESS(1,MATCH(2020,Measure!$2:$2,0),,,"Measure")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A23),0)),""))</f>
        <v>N/A</v>
      </c>
      <c r="AO23" s="32">
        <f t="array" aca="1" ref="AO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A23),0)),"")</f>
        <v>0</v>
      </c>
      <c r="AP23" s="37" t="str">
        <f t="shared" ca="1" si="14"/>
        <v>N/A</v>
      </c>
      <c r="AQ23" s="50">
        <f t="array" aca="1" ref="AQ2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A23),0)),""),0)</f>
        <v>0</v>
      </c>
      <c r="AR23" s="35">
        <f t="array" aca="1" ref="AR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A23),0)),"")</f>
        <v>0</v>
      </c>
      <c r="AS23" s="35">
        <f t="array" aca="1" ref="AS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A23),0))/1000,"")</f>
        <v>0</v>
      </c>
      <c r="AT23" s="51">
        <f t="array" aca="1" ref="AT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A23),0)),"")</f>
        <v>0</v>
      </c>
      <c r="AU23" s="35">
        <f t="array" aca="1" ref="AU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A23),0))/1000,"")</f>
        <v>0</v>
      </c>
      <c r="AV23" s="35">
        <f t="array" aca="1" ref="AV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A23),0))/1000,"")</f>
        <v>0</v>
      </c>
      <c r="AW23" s="32">
        <f t="array" aca="1" ref="AW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A23),0)),"")</f>
        <v>0</v>
      </c>
      <c r="AX23" s="32" t="str">
        <f t="shared" ca="1" si="15"/>
        <v>N/A</v>
      </c>
      <c r="AY23" s="32" t="str">
        <f t="shared" ca="1" si="16"/>
        <v>N/A</v>
      </c>
      <c r="AZ23" s="37" t="str">
        <f t="array" aca="1" ref="AZ23" ca="1">IF(AQ23=0,"N/A",IFERROR(INDEX(INDIRECT(ADDRESS(1,MATCH(2021,Measure!$2:$2,0),,,"Measure")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A23),0)),""))</f>
        <v>N/A</v>
      </c>
      <c r="BA23" s="32">
        <f t="array" aca="1" ref="BA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A23),0)),"")</f>
        <v>0</v>
      </c>
      <c r="BB23" s="37" t="str">
        <f t="shared" ca="1" si="17"/>
        <v>N/A</v>
      </c>
      <c r="BC23" s="50">
        <f t="array" aca="1" ref="BC2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A23),0)),""),0)</f>
        <v>0</v>
      </c>
      <c r="BD23" s="35">
        <f t="array" aca="1" ref="BD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A23),0)),"")</f>
        <v>0</v>
      </c>
      <c r="BE23" s="35">
        <f t="array" aca="1" ref="BE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A23),0))/1000,"")</f>
        <v>0</v>
      </c>
      <c r="BF23" s="51">
        <f t="array" aca="1" ref="BF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A23),0)),"")</f>
        <v>0</v>
      </c>
      <c r="BG23" s="35">
        <f t="array" aca="1" ref="BG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A23),0))/1000,"")</f>
        <v>0</v>
      </c>
      <c r="BH23" s="35">
        <f t="array" aca="1" ref="BH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A23),0))/1000,"")</f>
        <v>0</v>
      </c>
      <c r="BI23" s="32">
        <f t="array" aca="1" ref="BI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A23),0)),"")</f>
        <v>0</v>
      </c>
      <c r="BJ23" s="32" t="str">
        <f t="shared" ca="1" si="18"/>
        <v>N/A</v>
      </c>
      <c r="BK23" s="32" t="str">
        <f t="shared" ca="1" si="19"/>
        <v>N/A</v>
      </c>
      <c r="BL23" s="37" t="str">
        <f t="array" aca="1" ref="BL23" ca="1">IF(BC23=0,"N/A",IFERROR(INDEX(INDIRECT(ADDRESS(1,MATCH(2022,Measure!$2:$2,0),,,"Measure")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A23),0)),""))</f>
        <v>N/A</v>
      </c>
      <c r="BM23" s="32">
        <f t="array" aca="1" ref="BM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A23),0)),"")</f>
        <v>0</v>
      </c>
      <c r="BN23" s="37" t="str">
        <f t="shared" ca="1" si="20"/>
        <v>N/A</v>
      </c>
    </row>
    <row r="24" spans="1:66" x14ac:dyDescent="0.25">
      <c r="S24" s="29"/>
      <c r="V24" s="29"/>
      <c r="W24" s="30"/>
      <c r="Y24" s="29"/>
      <c r="AD24" s="1" t="s">
        <v>681</v>
      </c>
      <c r="AE24" s="53">
        <f ca="1">SUM(AE10:AE23)</f>
        <v>654</v>
      </c>
      <c r="AF24" s="54">
        <f t="shared" ref="AF24:AM24" ca="1" si="21">SUM(AF10:AF23)</f>
        <v>148.01774666666668</v>
      </c>
      <c r="AG24" s="54">
        <f t="shared" ca="1" si="21"/>
        <v>812.97111111111133</v>
      </c>
      <c r="AH24" s="55">
        <f t="shared" ca="1" si="21"/>
        <v>148.01774666666668</v>
      </c>
      <c r="AI24" s="54">
        <f t="shared" ca="1" si="21"/>
        <v>812.97111111111133</v>
      </c>
      <c r="AJ24" s="54">
        <f t="shared" ca="1" si="21"/>
        <v>3596.4533333333338</v>
      </c>
      <c r="AK24" s="56">
        <f t="shared" ca="1" si="21"/>
        <v>355159.22411140217</v>
      </c>
      <c r="AL24" s="56">
        <f t="shared" ca="1" si="21"/>
        <v>463392.82400519337</v>
      </c>
      <c r="AM24" s="56">
        <f t="shared" ca="1" si="21"/>
        <v>-108233.59989379115</v>
      </c>
      <c r="AN24" s="57">
        <f ca="1">IFERROR(AK24/AL24,"N/A")</f>
        <v>0.76643229181171313</v>
      </c>
      <c r="AO24" s="56">
        <f ca="1">SUM(AO10:AO23)</f>
        <v>463392.82400519337</v>
      </c>
      <c r="AP24" s="57">
        <f t="shared" ca="1" si="14"/>
        <v>0.76643229181171313</v>
      </c>
      <c r="AQ24" s="53">
        <f ca="1">SUM(AQ10:AQ23)</f>
        <v>248</v>
      </c>
      <c r="AR24" s="54">
        <f t="shared" ref="AR24" ca="1" si="22">SUM(AR10:AR23)</f>
        <v>60.925333333333327</v>
      </c>
      <c r="AS24" s="54">
        <f t="shared" ref="AS24" ca="1" si="23">SUM(AS10:AS23)</f>
        <v>181.86666666666665</v>
      </c>
      <c r="AT24" s="55">
        <f t="shared" ref="AT24" ca="1" si="24">SUM(AT10:AT23)</f>
        <v>121.85066666666665</v>
      </c>
      <c r="AU24" s="54">
        <f t="shared" ref="AU24" ca="1" si="25">SUM(AU10:AU23)</f>
        <v>363.73333333333329</v>
      </c>
      <c r="AV24" s="54">
        <f t="shared" ref="AV24" ca="1" si="26">SUM(AV10:AV23)</f>
        <v>906.02666666666664</v>
      </c>
      <c r="AW24" s="56">
        <f t="shared" ref="AW24" ca="1" si="27">SUM(AW10:AW23)</f>
        <v>117124.64715677589</v>
      </c>
      <c r="AX24" s="56">
        <f t="shared" ref="AX24" ca="1" si="28">SUM(AX10:AX23)</f>
        <v>102113.03591427575</v>
      </c>
      <c r="AY24" s="56">
        <f t="shared" ref="AY24" ca="1" si="29">SUM(AY10:AY23)</f>
        <v>15011.611242500134</v>
      </c>
      <c r="AZ24" s="57">
        <f ca="1">IFERROR(AW24/AX24,"N/A")</f>
        <v>1.1470097437422431</v>
      </c>
      <c r="BA24" s="56">
        <f ca="1">SUM(BA10:BA23)</f>
        <v>102113.03591427575</v>
      </c>
      <c r="BB24" s="57">
        <f t="shared" ca="1" si="17"/>
        <v>1.1470097437422431</v>
      </c>
      <c r="BC24" s="53">
        <f ca="1">SUM(BC10:BC23)</f>
        <v>248</v>
      </c>
      <c r="BD24" s="54">
        <f t="shared" ref="BD24" ca="1" si="30">SUM(BD10:BD23)</f>
        <v>60.925333333333327</v>
      </c>
      <c r="BE24" s="54">
        <f t="shared" ref="BE24" ca="1" si="31">SUM(BE10:BE23)</f>
        <v>181.86666666666665</v>
      </c>
      <c r="BF24" s="55">
        <f t="shared" ref="BF24" ca="1" si="32">SUM(BF10:BF23)</f>
        <v>182.77600000000001</v>
      </c>
      <c r="BG24" s="54">
        <f t="shared" ref="BG24" ca="1" si="33">SUM(BG10:BG23)</f>
        <v>545.6</v>
      </c>
      <c r="BH24" s="54">
        <f t="shared" ref="BH24" ca="1" si="34">SUM(BH10:BH23)</f>
        <v>906.02666666666664</v>
      </c>
      <c r="BI24" s="56">
        <f t="shared" ref="BI24" ca="1" si="35">SUM(BI10:BI23)</f>
        <v>123929.07221978735</v>
      </c>
      <c r="BJ24" s="56">
        <f t="shared" ref="BJ24" ca="1" si="36">SUM(BJ10:BJ23)</f>
        <v>103503.82213641338</v>
      </c>
      <c r="BK24" s="56">
        <f t="shared" ref="BK24" ca="1" si="37">SUM(BK10:BK23)</f>
        <v>20425.250083373976</v>
      </c>
      <c r="BL24" s="57">
        <f ca="1">IFERROR(BI24/BJ24,"N/A")</f>
        <v>1.1973381239627501</v>
      </c>
      <c r="BM24" s="56">
        <f ca="1">SUM(BM10:BM23)</f>
        <v>103503.82213641338</v>
      </c>
      <c r="BN24" s="57">
        <f t="shared" ca="1" si="20"/>
        <v>1.1973381239627501</v>
      </c>
    </row>
    <row r="25" spans="1:66" ht="18" x14ac:dyDescent="0.25">
      <c r="A25" s="28"/>
      <c r="B25" s="28" t="s">
        <v>414</v>
      </c>
      <c r="Y25" s="29"/>
    </row>
    <row r="26" spans="1:66" ht="15.75" thickBot="1" x14ac:dyDescent="0.3">
      <c r="Y26" s="29"/>
    </row>
    <row r="27" spans="1:66" ht="87" thickBot="1" x14ac:dyDescent="0.3">
      <c r="A27" s="34" t="s">
        <v>652</v>
      </c>
      <c r="B27" s="42" t="s">
        <v>653</v>
      </c>
      <c r="C27" s="43" t="s">
        <v>592</v>
      </c>
      <c r="D27" s="43" t="s">
        <v>593</v>
      </c>
      <c r="E27" s="21" t="s">
        <v>594</v>
      </c>
      <c r="F27" s="21" t="s">
        <v>674</v>
      </c>
      <c r="G27" s="21" t="s">
        <v>675</v>
      </c>
      <c r="H27" s="21" t="s">
        <v>676</v>
      </c>
      <c r="I27" s="21" t="s">
        <v>656</v>
      </c>
      <c r="J27" s="21" t="s">
        <v>657</v>
      </c>
      <c r="K27" s="21" t="s">
        <v>658</v>
      </c>
      <c r="L27" s="21" t="s">
        <v>659</v>
      </c>
      <c r="M27" s="21" t="s">
        <v>671</v>
      </c>
      <c r="N27" s="21" t="s">
        <v>654</v>
      </c>
      <c r="O27" s="21" t="s">
        <v>660</v>
      </c>
      <c r="P27" s="21" t="s">
        <v>661</v>
      </c>
      <c r="Q27" s="21" t="s">
        <v>662</v>
      </c>
      <c r="R27" s="21" t="s">
        <v>663</v>
      </c>
      <c r="S27" s="21" t="s">
        <v>664</v>
      </c>
      <c r="T27" s="21" t="s">
        <v>673</v>
      </c>
      <c r="U27" s="21" t="s">
        <v>665</v>
      </c>
      <c r="V27" s="21" t="s">
        <v>666</v>
      </c>
      <c r="W27" s="21" t="s">
        <v>595</v>
      </c>
      <c r="X27" s="21" t="s">
        <v>655</v>
      </c>
      <c r="Y27" s="21" t="s">
        <v>672</v>
      </c>
      <c r="Z27" s="21" t="s">
        <v>668</v>
      </c>
      <c r="AA27" s="21" t="s">
        <v>669</v>
      </c>
      <c r="AB27" s="41" t="s">
        <v>670</v>
      </c>
      <c r="AD27" s="20" t="s">
        <v>591</v>
      </c>
      <c r="AE27" s="22" t="s">
        <v>667</v>
      </c>
      <c r="AF27" s="23" t="s">
        <v>596</v>
      </c>
      <c r="AG27" s="23" t="s">
        <v>597</v>
      </c>
      <c r="AH27" s="24" t="s">
        <v>598</v>
      </c>
      <c r="AI27" s="25" t="s">
        <v>599</v>
      </c>
      <c r="AJ27" s="25" t="s">
        <v>600</v>
      </c>
      <c r="AK27" s="23" t="s">
        <v>601</v>
      </c>
      <c r="AL27" s="23" t="s">
        <v>602</v>
      </c>
      <c r="AM27" s="25" t="s">
        <v>603</v>
      </c>
      <c r="AN27" s="26" t="s">
        <v>604</v>
      </c>
      <c r="AO27" s="23" t="s">
        <v>605</v>
      </c>
      <c r="AP27" s="27" t="s">
        <v>606</v>
      </c>
      <c r="AQ27" s="22" t="s">
        <v>667</v>
      </c>
      <c r="AR27" s="23" t="s">
        <v>596</v>
      </c>
      <c r="AS27" s="23" t="s">
        <v>597</v>
      </c>
      <c r="AT27" s="24" t="s">
        <v>598</v>
      </c>
      <c r="AU27" s="23" t="s">
        <v>599</v>
      </c>
      <c r="AV27" s="23" t="s">
        <v>600</v>
      </c>
      <c r="AW27" s="23" t="s">
        <v>601</v>
      </c>
      <c r="AX27" s="23" t="s">
        <v>602</v>
      </c>
      <c r="AY27" s="25" t="s">
        <v>603</v>
      </c>
      <c r="AZ27" s="26" t="s">
        <v>604</v>
      </c>
      <c r="BA27" s="23" t="s">
        <v>605</v>
      </c>
      <c r="BB27" s="27" t="s">
        <v>606</v>
      </c>
      <c r="BC27" s="22" t="s">
        <v>667</v>
      </c>
      <c r="BD27" s="24" t="s">
        <v>596</v>
      </c>
      <c r="BE27" s="23" t="s">
        <v>597</v>
      </c>
      <c r="BF27" s="24" t="s">
        <v>598</v>
      </c>
      <c r="BG27" s="23" t="s">
        <v>599</v>
      </c>
      <c r="BH27" s="23" t="s">
        <v>600</v>
      </c>
      <c r="BI27" s="23" t="s">
        <v>601</v>
      </c>
      <c r="BJ27" s="23" t="s">
        <v>602</v>
      </c>
      <c r="BK27" s="25" t="s">
        <v>603</v>
      </c>
      <c r="BL27" s="26" t="s">
        <v>604</v>
      </c>
      <c r="BM27" s="23" t="s">
        <v>605</v>
      </c>
      <c r="BN27" s="27" t="s">
        <v>606</v>
      </c>
    </row>
    <row r="28" spans="1:66" x14ac:dyDescent="0.25">
      <c r="A28" s="33" t="s">
        <v>544</v>
      </c>
      <c r="B28" t="str">
        <f t="shared" ref="B28:B91" si="38">LEFT(A28,(FIND(" | ",A28,1)-1))</f>
        <v>1/2 Size Hot Food Holding Cabinet</v>
      </c>
      <c r="C28" t="str">
        <f t="array" aca="1" ref="C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A28),0)),"")</f>
        <v>BNI Cooking and Laundry</v>
      </c>
      <c r="D28" t="str">
        <f t="array" aca="1" ref="D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A28),0)),"")</f>
        <v>ROB/NEW</v>
      </c>
      <c r="E28" s="52">
        <f t="array" aca="1" ref="E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A28),0)),"")</f>
        <v>12</v>
      </c>
      <c r="F28" s="52" t="str">
        <f t="array" aca="1" ref="F2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A28),0)),""))</f>
        <v>N/A</v>
      </c>
      <c r="G28" s="52" t="str">
        <f t="array" aca="1" ref="G2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A28),0)),""))</f>
        <v>N/A</v>
      </c>
      <c r="H28" s="52" t="str">
        <f t="array" aca="1" ref="H2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A28),0)),""))</f>
        <v>N/A</v>
      </c>
      <c r="I28" s="44">
        <f t="array" aca="1" ref="I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A28),0)),"")</f>
        <v>1384</v>
      </c>
      <c r="J28" s="45">
        <f t="array" aca="1" ref="J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A28),0)),"")*1000</f>
        <v>215</v>
      </c>
      <c r="K28" s="44">
        <f t="array" aca="1" ref="K28" ca="1">IF(D28="ROB/NEW",I28,IFERROR(INDEX(INDIRECT(ADDRESS(1,MATCH(2020,Measure!$2:$2,0),,,"Measure")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A28),0)),""))</f>
        <v>1384</v>
      </c>
      <c r="L28" s="45">
        <f t="array" aca="1" ref="L28" ca="1">IF(D28="ROB/NEW",J28,IFERROR(INDEX(INDIRECT(ADDRESS(1,MATCH(2020,Measure!$2:$2,0),,,"Measure")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A28),0))*1000,""))</f>
        <v>215</v>
      </c>
      <c r="M28" s="46">
        <f t="array" aca="1" ref="M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A28),0)),"")</f>
        <v>506.73</v>
      </c>
      <c r="N28" s="47">
        <f t="array" aca="1" ref="N28" ca="1">IF(M28=0,"N/A",IFERROR(INDEX(INDIRECT(ADDRESS(1,MATCH(2020,Measure!$2:$2,0),,,"Measure")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A28),0)),"")/M28)</f>
        <v>0.57229688394213885</v>
      </c>
      <c r="O28" s="46" t="str">
        <f t="array" aca="1" ref="O28" ca="1">IF(AE28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(Units)")*(INDIRECT(ADDRESS(1,MATCH("MeasureNames",Measure!$2:$2,0),,,"Measure")&amp;":"&amp;ADDRESS(ROWS(DynamicPivotTable)+10,MATCH("MeasureNames",Measure!$2:$2,0)))=A28),0)),""),0))</f>
        <v>N/A</v>
      </c>
      <c r="P28" s="46">
        <f t="array" aca="1" ref="P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A28),0)),0)</f>
        <v>0</v>
      </c>
      <c r="Q28" s="46" t="str">
        <f t="shared" ref="Q28:Q91" ca="1" si="39">IF(AE28=0,"N/A",SUM(O28,P28,IF(N28="N/A",0,N28*M28)))</f>
        <v>N/A</v>
      </c>
      <c r="R28" s="46">
        <f t="shared" ref="R28:R91" ca="1" si="40">M28-(IF(N28="N/A",0,N28*M28))</f>
        <v>216.73000000000002</v>
      </c>
      <c r="S28" s="46" t="str">
        <f t="shared" ref="S28:S91" ca="1" si="41">IF(AE28=0,"N/A",Q28+R28)</f>
        <v>N/A</v>
      </c>
      <c r="T28" s="39">
        <f t="array" aca="1" ref="T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A28),0)),"")</f>
        <v>1281.4024942824733</v>
      </c>
      <c r="U28" s="39">
        <f t="array" aca="1" ref="U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A28),0)),"")</f>
        <v>0</v>
      </c>
      <c r="V28" s="39">
        <f t="shared" ref="V28:V91" ca="1" si="42">T28+U28</f>
        <v>1281.4024942824733</v>
      </c>
      <c r="W28" s="48">
        <f t="array" aca="1" ref="W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A28),0)),"")</f>
        <v>0.86</v>
      </c>
      <c r="X28" s="49" t="str">
        <f t="array" aca="1" ref="X28" ca="1">IF(AE28=0,"N/A",IFERROR(INDEX(INDIRECT(ADDRESS(1,MATCH(2020,Measure!$2:$2,0),,,"Measure")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A28),0)),""))</f>
        <v>N/A</v>
      </c>
      <c r="Y28" s="49" t="str">
        <f t="array" aca="1" ref="Y28" ca="1">IF(AE28=0,"N/A",IFERROR(INDEX(INDIRECT(ADDRESS(1,MATCH(2020,Measure!$2:$2,0),,,"Measure")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A28),0)),""))</f>
        <v>N/A</v>
      </c>
      <c r="Z28" s="39" t="str">
        <f t="array" aca="1" ref="Z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A28),0)),""),"N/A")</f>
        <v>N/A</v>
      </c>
      <c r="AA28" s="39" t="str">
        <f t="array" aca="1" ref="AA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A28),0)),""),"N/A")</f>
        <v>N/A</v>
      </c>
      <c r="AB28" s="39" t="str">
        <f t="array" aca="1" ref="AB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A28),0)),"")/1000,"N/A")</f>
        <v>N/A</v>
      </c>
      <c r="AD28" t="str">
        <f t="shared" ref="AD28:AD91" si="43">B28</f>
        <v>1/2 Size Hot Food Holding Cabinet</v>
      </c>
      <c r="AE28" s="50">
        <f t="array" aca="1" ref="AE2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A28),0)),""),0)</f>
        <v>0</v>
      </c>
      <c r="AF28" s="35">
        <f t="array" aca="1" ref="AF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A28),0)),"")</f>
        <v>0</v>
      </c>
      <c r="AG28" s="35">
        <f t="array" aca="1" ref="AG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A28),0))/1000,"")</f>
        <v>0</v>
      </c>
      <c r="AH28" s="51">
        <f t="array" aca="1" ref="AH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A28),0)),"")</f>
        <v>0</v>
      </c>
      <c r="AI28" s="35">
        <f t="array" aca="1" ref="AI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A28),0))/1000,"")</f>
        <v>0</v>
      </c>
      <c r="AJ28" s="35">
        <f t="array" aca="1" ref="AJ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A28),0))/1000,"")</f>
        <v>0</v>
      </c>
      <c r="AK28" s="32">
        <f t="array" aca="1" ref="AK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A28),0)),"")</f>
        <v>0</v>
      </c>
      <c r="AL28" s="32" t="str">
        <f t="shared" ref="AL28:AL91" ca="1" si="44">IFERROR(AK28/AN28,"N/A")</f>
        <v>N/A</v>
      </c>
      <c r="AM28" s="32" t="str">
        <f t="shared" ref="AM28:AM91" ca="1" si="45">IFERROR(AK28-AL28,"N/A")</f>
        <v>N/A</v>
      </c>
      <c r="AN28" s="37" t="str">
        <f t="array" aca="1" ref="AN28" ca="1">IF(AE28=0,"N/A",IFERROR(INDEX(INDIRECT(ADDRESS(1,MATCH(2020,Measure!$2:$2,0),,,"Measure")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A28),0)),""))</f>
        <v>N/A</v>
      </c>
      <c r="AO28" s="32">
        <f t="array" aca="1" ref="AO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A28),0)),"")</f>
        <v>0</v>
      </c>
      <c r="AP28" s="37" t="str">
        <f t="shared" ref="AP28:AP91" ca="1" si="46">IFERROR(AK28/AO28,"N/A")</f>
        <v>N/A</v>
      </c>
      <c r="AQ28" s="50">
        <f t="array" aca="1" ref="AQ2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A28),0)),""),0)</f>
        <v>0</v>
      </c>
      <c r="AR28" s="35">
        <f t="array" aca="1" ref="AR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A28),0)),"")</f>
        <v>0</v>
      </c>
      <c r="AS28" s="35">
        <f t="array" aca="1" ref="AS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A28),0))/1000,"")</f>
        <v>0</v>
      </c>
      <c r="AT28" s="51">
        <f t="array" aca="1" ref="AT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A28),0)),"")</f>
        <v>0</v>
      </c>
      <c r="AU28" s="35">
        <f t="array" aca="1" ref="AU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A28),0))/1000,"")</f>
        <v>0</v>
      </c>
      <c r="AV28" s="35">
        <f t="array" aca="1" ref="AV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A28),0))/1000,"")</f>
        <v>0</v>
      </c>
      <c r="AW28" s="32">
        <f t="array" aca="1" ref="AW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A28),0)),"")</f>
        <v>0</v>
      </c>
      <c r="AX28" s="32" t="str">
        <f t="shared" ref="AX28:AX91" ca="1" si="47">IFERROR(AW28/AZ28,"N/A")</f>
        <v>N/A</v>
      </c>
      <c r="AY28" s="32" t="str">
        <f t="shared" ref="AY28:AY91" ca="1" si="48">IFERROR(AW28-AX28,"N/A")</f>
        <v>N/A</v>
      </c>
      <c r="AZ28" s="37" t="str">
        <f t="array" aca="1" ref="AZ28" ca="1">IF(AQ28=0,"N/A",IFERROR(INDEX(INDIRECT(ADDRESS(1,MATCH(2021,Measure!$2:$2,0),,,"Measure")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A28),0)),""))</f>
        <v>N/A</v>
      </c>
      <c r="BA28" s="32">
        <f t="array" aca="1" ref="BA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A28),0)),"")</f>
        <v>0</v>
      </c>
      <c r="BB28" s="37" t="str">
        <f t="shared" ref="BB28:BB91" ca="1" si="49">IFERROR(AW28/BA28,"N/A")</f>
        <v>N/A</v>
      </c>
      <c r="BC28" s="50">
        <f t="array" aca="1" ref="BC2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A28),0)),""),0)</f>
        <v>0</v>
      </c>
      <c r="BD28" s="35">
        <f t="array" aca="1" ref="BD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A28),0)),"")</f>
        <v>0</v>
      </c>
      <c r="BE28" s="35">
        <f t="array" aca="1" ref="BE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A28),0))/1000,"")</f>
        <v>0</v>
      </c>
      <c r="BF28" s="51">
        <f t="array" aca="1" ref="BF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A28),0)),"")</f>
        <v>0</v>
      </c>
      <c r="BG28" s="35">
        <f t="array" aca="1" ref="BG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A28),0))/1000,"")</f>
        <v>0</v>
      </c>
      <c r="BH28" s="35">
        <f t="array" aca="1" ref="BH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A28),0))/1000,"")</f>
        <v>0</v>
      </c>
      <c r="BI28" s="32">
        <f t="array" aca="1" ref="BI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A28),0)),"")</f>
        <v>0</v>
      </c>
      <c r="BJ28" s="32" t="str">
        <f t="shared" ref="BJ28:BJ91" ca="1" si="50">IFERROR(BI28/BL28,"N/A")</f>
        <v>N/A</v>
      </c>
      <c r="BK28" s="32" t="str">
        <f t="shared" ref="BK28:BK91" ca="1" si="51">IFERROR(BI28-BJ28,"N/A")</f>
        <v>N/A</v>
      </c>
      <c r="BL28" s="37" t="str">
        <f t="array" aca="1" ref="BL28" ca="1">IF(BC28=0,"N/A",IFERROR(INDEX(INDIRECT(ADDRESS(1,MATCH(2022,Measure!$2:$2,0),,,"Measure")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A28),0)),""))</f>
        <v>N/A</v>
      </c>
      <c r="BM28" s="32">
        <f t="array" aca="1" ref="BM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A28),0)),"")</f>
        <v>0</v>
      </c>
      <c r="BN28" s="37" t="str">
        <f t="shared" ref="BN28:BN91" ca="1" si="52">IFERROR(BI28/BM28,"N/A")</f>
        <v>N/A</v>
      </c>
    </row>
    <row r="29" spans="1:66" x14ac:dyDescent="0.25">
      <c r="A29" s="33" t="s">
        <v>42</v>
      </c>
      <c r="B29" t="str">
        <f t="shared" si="38"/>
        <v>Advanced Lighting Design (Performance Lighting)</v>
      </c>
      <c r="C29" t="str">
        <f t="array" aca="1" ref="C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A29),0)),"")</f>
        <v>BNI Lighting</v>
      </c>
      <c r="D29" t="str">
        <f t="array" aca="1" ref="D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A29),0)),"")</f>
        <v>ROB/NEW</v>
      </c>
      <c r="E29" s="52">
        <f t="array" aca="1" ref="E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A29),0)),"")</f>
        <v>15</v>
      </c>
      <c r="F29" s="52" t="str">
        <f t="array" aca="1" ref="F2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A29),0)),""))</f>
        <v>N/A</v>
      </c>
      <c r="G29" s="52" t="str">
        <f t="array" aca="1" ref="G2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A29),0)),""))</f>
        <v>N/A</v>
      </c>
      <c r="H29" s="52" t="str">
        <f t="array" aca="1" ref="H2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A29),0)),""))</f>
        <v>N/A</v>
      </c>
      <c r="I29" s="44">
        <f t="array" aca="1" ref="I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A29),0)),"")</f>
        <v>797.53559989999997</v>
      </c>
      <c r="J29" s="45">
        <f t="array" aca="1" ref="J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A29),0)),"")*1000</f>
        <v>117.942307</v>
      </c>
      <c r="K29" s="44">
        <f t="array" aca="1" ref="K29" ca="1">IF(D29="ROB/NEW",I29,IFERROR(INDEX(INDIRECT(ADDRESS(1,MATCH(2020,Measure!$2:$2,0),,,"Measure")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A29),0)),""))</f>
        <v>797.53559989999997</v>
      </c>
      <c r="L29" s="45">
        <f t="array" aca="1" ref="L29" ca="1">IF(D29="ROB/NEW",J29,IFERROR(INDEX(INDIRECT(ADDRESS(1,MATCH(2020,Measure!$2:$2,0),,,"Measure")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A29),0))*1000,""))</f>
        <v>117.942307</v>
      </c>
      <c r="M29" s="46">
        <f t="array" aca="1" ref="M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A29),0)),"")</f>
        <v>1572.6584999999998</v>
      </c>
      <c r="N29" s="47">
        <f t="array" aca="1" ref="N29" ca="1">IF(M29=0,"N/A",IFERROR(INDEX(INDIRECT(ADDRESS(1,MATCH(2020,Measure!$2:$2,0),,,"Measure")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A29),0)),"")/M29)</f>
        <v>0.11127654223723715</v>
      </c>
      <c r="O29" s="46" t="str">
        <f t="array" aca="1" ref="O29" ca="1">IF(AE29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(Units)")*(INDIRECT(ADDRESS(1,MATCH("MeasureNames",Measure!$2:$2,0),,,"Measure")&amp;":"&amp;ADDRESS(ROWS(DynamicPivotTable)+10,MATCH("MeasureNames",Measure!$2:$2,0)))=A29),0)),""),0))</f>
        <v>N/A</v>
      </c>
      <c r="P29" s="46">
        <f t="array" aca="1" ref="P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A29),0)),0)</f>
        <v>0</v>
      </c>
      <c r="Q29" s="46" t="str">
        <f t="shared" ca="1" si="39"/>
        <v>N/A</v>
      </c>
      <c r="R29" s="46">
        <f t="shared" ca="1" si="40"/>
        <v>1397.6584999999998</v>
      </c>
      <c r="S29" s="46" t="str">
        <f t="shared" ca="1" si="41"/>
        <v>N/A</v>
      </c>
      <c r="T29" s="39">
        <f t="array" aca="1" ref="T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A29),0)),"")</f>
        <v>909.37468911206952</v>
      </c>
      <c r="U29" s="39">
        <f t="array" aca="1" ref="U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A29),0)),"")</f>
        <v>0</v>
      </c>
      <c r="V29" s="39">
        <f t="shared" ca="1" si="42"/>
        <v>909.37468911206952</v>
      </c>
      <c r="W29" s="48">
        <f t="array" aca="1" ref="W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A29),0)),"")</f>
        <v>0.9</v>
      </c>
      <c r="X29" s="49" t="str">
        <f t="array" aca="1" ref="X29" ca="1">IF(AE29=0,"N/A",IFERROR(INDEX(INDIRECT(ADDRESS(1,MATCH(2020,Measure!$2:$2,0),,,"Measure")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A29),0)),""))</f>
        <v>N/A</v>
      </c>
      <c r="Y29" s="49" t="str">
        <f t="array" aca="1" ref="Y29" ca="1">IF(AE29=0,"N/A",IFERROR(INDEX(INDIRECT(ADDRESS(1,MATCH(2020,Measure!$2:$2,0),,,"Measure")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A29),0)),""))</f>
        <v>N/A</v>
      </c>
      <c r="Z29" s="39" t="str">
        <f t="array" aca="1" ref="Z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A29),0)),""),"N/A")</f>
        <v>N/A</v>
      </c>
      <c r="AA29" s="39" t="str">
        <f t="array" aca="1" ref="AA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A29),0)),""),"N/A")</f>
        <v>N/A</v>
      </c>
      <c r="AB29" s="39" t="str">
        <f t="array" aca="1" ref="AB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A29),0)),"")/1000,"N/A")</f>
        <v>N/A</v>
      </c>
      <c r="AD29" t="str">
        <f t="shared" si="43"/>
        <v>Advanced Lighting Design (Performance Lighting)</v>
      </c>
      <c r="AE29" s="50">
        <f t="array" aca="1" ref="AE2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A29),0)),""),0)</f>
        <v>0</v>
      </c>
      <c r="AF29" s="35">
        <f t="array" aca="1" ref="AF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A29),0)),"")</f>
        <v>0</v>
      </c>
      <c r="AG29" s="35">
        <f t="array" aca="1" ref="AG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A29),0))/1000,"")</f>
        <v>0</v>
      </c>
      <c r="AH29" s="51">
        <f t="array" aca="1" ref="AH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A29),0)),"")</f>
        <v>0</v>
      </c>
      <c r="AI29" s="35">
        <f t="array" aca="1" ref="AI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A29),0))/1000,"")</f>
        <v>0</v>
      </c>
      <c r="AJ29" s="35">
        <f t="array" aca="1" ref="AJ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A29),0))/1000,"")</f>
        <v>0</v>
      </c>
      <c r="AK29" s="32">
        <f t="array" aca="1" ref="AK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A29),0)),"")</f>
        <v>0</v>
      </c>
      <c r="AL29" s="32" t="str">
        <f t="shared" ca="1" si="44"/>
        <v>N/A</v>
      </c>
      <c r="AM29" s="32" t="str">
        <f t="shared" ca="1" si="45"/>
        <v>N/A</v>
      </c>
      <c r="AN29" s="37" t="str">
        <f t="array" aca="1" ref="AN29" ca="1">IF(AE29=0,"N/A",IFERROR(INDEX(INDIRECT(ADDRESS(1,MATCH(2020,Measure!$2:$2,0),,,"Measure")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A29),0)),""))</f>
        <v>N/A</v>
      </c>
      <c r="AO29" s="32">
        <f t="array" aca="1" ref="AO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A29),0)),"")</f>
        <v>0</v>
      </c>
      <c r="AP29" s="37" t="str">
        <f t="shared" ca="1" si="46"/>
        <v>N/A</v>
      </c>
      <c r="AQ29" s="50">
        <f t="array" aca="1" ref="AQ2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A29),0)),""),0)</f>
        <v>0</v>
      </c>
      <c r="AR29" s="35">
        <f t="array" aca="1" ref="AR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A29),0)),"")</f>
        <v>0</v>
      </c>
      <c r="AS29" s="35">
        <f t="array" aca="1" ref="AS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A29),0))/1000,"")</f>
        <v>0</v>
      </c>
      <c r="AT29" s="51">
        <f t="array" aca="1" ref="AT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A29),0)),"")</f>
        <v>0</v>
      </c>
      <c r="AU29" s="35">
        <f t="array" aca="1" ref="AU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A29),0))/1000,"")</f>
        <v>0</v>
      </c>
      <c r="AV29" s="35">
        <f t="array" aca="1" ref="AV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A29),0))/1000,"")</f>
        <v>0</v>
      </c>
      <c r="AW29" s="32">
        <f t="array" aca="1" ref="AW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A29),0)),"")</f>
        <v>0</v>
      </c>
      <c r="AX29" s="32" t="str">
        <f t="shared" ca="1" si="47"/>
        <v>N/A</v>
      </c>
      <c r="AY29" s="32" t="str">
        <f t="shared" ca="1" si="48"/>
        <v>N/A</v>
      </c>
      <c r="AZ29" s="37" t="str">
        <f t="array" aca="1" ref="AZ29" ca="1">IF(AQ29=0,"N/A",IFERROR(INDEX(INDIRECT(ADDRESS(1,MATCH(2021,Measure!$2:$2,0),,,"Measure")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A29),0)),""))</f>
        <v>N/A</v>
      </c>
      <c r="BA29" s="32">
        <f t="array" aca="1" ref="BA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A29),0)),"")</f>
        <v>0</v>
      </c>
      <c r="BB29" s="37" t="str">
        <f t="shared" ca="1" si="49"/>
        <v>N/A</v>
      </c>
      <c r="BC29" s="50">
        <f t="array" aca="1" ref="BC2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A29),0)),""),0)</f>
        <v>0</v>
      </c>
      <c r="BD29" s="35">
        <f t="array" aca="1" ref="BD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A29),0)),"")</f>
        <v>0</v>
      </c>
      <c r="BE29" s="35">
        <f t="array" aca="1" ref="BE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A29),0))/1000,"")</f>
        <v>0</v>
      </c>
      <c r="BF29" s="51">
        <f t="array" aca="1" ref="BF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A29),0)),"")</f>
        <v>0</v>
      </c>
      <c r="BG29" s="35">
        <f t="array" aca="1" ref="BG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A29),0))/1000,"")</f>
        <v>0</v>
      </c>
      <c r="BH29" s="35">
        <f t="array" aca="1" ref="BH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A29),0))/1000,"")</f>
        <v>0</v>
      </c>
      <c r="BI29" s="32">
        <f t="array" aca="1" ref="BI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A29),0)),"")</f>
        <v>0</v>
      </c>
      <c r="BJ29" s="32" t="str">
        <f t="shared" ca="1" si="50"/>
        <v>N/A</v>
      </c>
      <c r="BK29" s="32" t="str">
        <f t="shared" ca="1" si="51"/>
        <v>N/A</v>
      </c>
      <c r="BL29" s="37" t="str">
        <f t="array" aca="1" ref="BL29" ca="1">IF(BC29=0,"N/A",IFERROR(INDEX(INDIRECT(ADDRESS(1,MATCH(2022,Measure!$2:$2,0),,,"Measure")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A29),0)),""))</f>
        <v>N/A</v>
      </c>
      <c r="BM29" s="32">
        <f t="array" aca="1" ref="BM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A29),0)),"")</f>
        <v>0</v>
      </c>
      <c r="BN29" s="37" t="str">
        <f t="shared" ca="1" si="52"/>
        <v>N/A</v>
      </c>
    </row>
    <row r="30" spans="1:66" x14ac:dyDescent="0.25">
      <c r="A30" s="33" t="s">
        <v>44</v>
      </c>
      <c r="B30" t="str">
        <f t="shared" si="38"/>
        <v xml:space="preserve">Air-Entraining Air Nozzle </v>
      </c>
      <c r="C30" t="str">
        <f t="array" aca="1" ref="C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A30),0)),"")</f>
        <v>BNI Process</v>
      </c>
      <c r="D30" t="str">
        <f t="array" aca="1" ref="D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A30),0)),"")</f>
        <v>ROB/NEW</v>
      </c>
      <c r="E30" s="52">
        <f t="array" aca="1" ref="E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A30),0)),"")</f>
        <v>15</v>
      </c>
      <c r="F30" s="52" t="str">
        <f t="array" aca="1" ref="F3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A30),0)),""))</f>
        <v>N/A</v>
      </c>
      <c r="G30" s="52" t="str">
        <f t="array" aca="1" ref="G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A30),0)),""))</f>
        <v>N/A</v>
      </c>
      <c r="H30" s="52" t="str">
        <f t="array" aca="1" ref="H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A30),0)),""))</f>
        <v>N/A</v>
      </c>
      <c r="I30" s="44">
        <f t="array" aca="1" ref="I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A30),0)),"")</f>
        <v>723.84</v>
      </c>
      <c r="J30" s="45">
        <f t="array" aca="1" ref="J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A30),0)),"")*1000</f>
        <v>130</v>
      </c>
      <c r="K30" s="44">
        <f t="array" aca="1" ref="K30" ca="1">IF(D30="ROB/NEW",I30,IFERROR(INDEX(INDIRECT(ADDRESS(1,MATCH(2020,Measure!$2:$2,0),,,"Measure")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A30),0)),""))</f>
        <v>723.84</v>
      </c>
      <c r="L30" s="45">
        <f t="array" aca="1" ref="L30" ca="1">IF(D30="ROB/NEW",J30,IFERROR(INDEX(INDIRECT(ADDRESS(1,MATCH(2020,Measure!$2:$2,0),,,"Measure")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A30),0))*1000,""))</f>
        <v>130</v>
      </c>
      <c r="M30" s="46">
        <f t="array" aca="1" ref="M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A30),0)),"")</f>
        <v>58.52</v>
      </c>
      <c r="N30" s="47">
        <f t="array" aca="1" ref="N30" ca="1">IF(M30=0,"N/A",IFERROR(INDEX(INDIRECT(ADDRESS(1,MATCH(2020,Measure!$2:$2,0),,,"Measure")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A30),0)),"")/M30)</f>
        <v>0.85440874914559117</v>
      </c>
      <c r="O30" s="46" t="str">
        <f t="array" aca="1" ref="O30" ca="1">IF(AE30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(Units)")*(INDIRECT(ADDRESS(1,MATCH("MeasureNames",Measure!$2:$2,0),,,"Measure")&amp;":"&amp;ADDRESS(ROWS(DynamicPivotTable)+10,MATCH("MeasureNames",Measure!$2:$2,0)))=A30),0)),""),0))</f>
        <v>N/A</v>
      </c>
      <c r="P30" s="46">
        <f t="array" aca="1" ref="P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A30),0)),0)</f>
        <v>0</v>
      </c>
      <c r="Q30" s="46" t="str">
        <f t="shared" ca="1" si="39"/>
        <v>N/A</v>
      </c>
      <c r="R30" s="46">
        <f t="shared" ca="1" si="40"/>
        <v>8.5200000000000031</v>
      </c>
      <c r="S30" s="46" t="str">
        <f t="shared" ca="1" si="41"/>
        <v>N/A</v>
      </c>
      <c r="T30" s="39">
        <f t="array" aca="1" ref="T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A30),0)),"")</f>
        <v>832.03069281388798</v>
      </c>
      <c r="U30" s="39">
        <f t="array" aca="1" ref="U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A30),0)),"")</f>
        <v>0</v>
      </c>
      <c r="V30" s="39">
        <f t="shared" ca="1" si="42"/>
        <v>832.03069281388798</v>
      </c>
      <c r="W30" s="48">
        <f t="array" aca="1" ref="W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A30),0)),"")</f>
        <v>0.86</v>
      </c>
      <c r="X30" s="49" t="str">
        <f t="array" aca="1" ref="X30" ca="1">IF(AE30=0,"N/A",IFERROR(INDEX(INDIRECT(ADDRESS(1,MATCH(2020,Measure!$2:$2,0),,,"Measure")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A30),0)),""))</f>
        <v>N/A</v>
      </c>
      <c r="Y30" s="49" t="str">
        <f t="array" aca="1" ref="Y30" ca="1">IF(AE30=0,"N/A",IFERROR(INDEX(INDIRECT(ADDRESS(1,MATCH(2020,Measure!$2:$2,0),,,"Measure")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A30),0)),""))</f>
        <v>N/A</v>
      </c>
      <c r="Z30" s="39" t="str">
        <f t="array" aca="1" ref="Z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A30),0)),""),"N/A")</f>
        <v>N/A</v>
      </c>
      <c r="AA30" s="39" t="str">
        <f t="array" aca="1" ref="AA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A30),0)),""),"N/A")</f>
        <v>N/A</v>
      </c>
      <c r="AB30" s="39" t="str">
        <f t="array" aca="1" ref="AB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A30),0)),"")/1000,"N/A")</f>
        <v>N/A</v>
      </c>
      <c r="AD30" t="str">
        <f t="shared" si="43"/>
        <v xml:space="preserve">Air-Entraining Air Nozzle </v>
      </c>
      <c r="AE30" s="50">
        <f t="array" aca="1" ref="AE3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A30),0)),""),0)</f>
        <v>0</v>
      </c>
      <c r="AF30" s="35">
        <f t="array" aca="1" ref="AF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A30),0)),"")</f>
        <v>0</v>
      </c>
      <c r="AG30" s="35">
        <f t="array" aca="1" ref="AG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A30),0))/1000,"")</f>
        <v>0</v>
      </c>
      <c r="AH30" s="51">
        <f t="array" aca="1" ref="AH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A30),0)),"")</f>
        <v>0</v>
      </c>
      <c r="AI30" s="35">
        <f t="array" aca="1" ref="AI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A30),0))/1000,"")</f>
        <v>0</v>
      </c>
      <c r="AJ30" s="35">
        <f t="array" aca="1" ref="AJ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A30),0))/1000,"")</f>
        <v>0</v>
      </c>
      <c r="AK30" s="32">
        <f t="array" aca="1" ref="AK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A30),0)),"")</f>
        <v>0</v>
      </c>
      <c r="AL30" s="32" t="str">
        <f t="shared" ca="1" si="44"/>
        <v>N/A</v>
      </c>
      <c r="AM30" s="32" t="str">
        <f t="shared" ca="1" si="45"/>
        <v>N/A</v>
      </c>
      <c r="AN30" s="37" t="str">
        <f t="array" aca="1" ref="AN30" ca="1">IF(AE30=0,"N/A",IFERROR(INDEX(INDIRECT(ADDRESS(1,MATCH(2020,Measure!$2:$2,0),,,"Measure")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A30),0)),""))</f>
        <v>N/A</v>
      </c>
      <c r="AO30" s="32">
        <f t="array" aca="1" ref="AO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A30),0)),"")</f>
        <v>0</v>
      </c>
      <c r="AP30" s="37" t="str">
        <f t="shared" ca="1" si="46"/>
        <v>N/A</v>
      </c>
      <c r="AQ30" s="50">
        <f t="array" aca="1" ref="AQ3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A30),0)),""),0)</f>
        <v>0</v>
      </c>
      <c r="AR30" s="35">
        <f t="array" aca="1" ref="AR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A30),0)),"")</f>
        <v>0</v>
      </c>
      <c r="AS30" s="35">
        <f t="array" aca="1" ref="AS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A30),0))/1000,"")</f>
        <v>0</v>
      </c>
      <c r="AT30" s="51">
        <f t="array" aca="1" ref="AT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A30),0)),"")</f>
        <v>0</v>
      </c>
      <c r="AU30" s="35">
        <f t="array" aca="1" ref="AU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A30),0))/1000,"")</f>
        <v>0</v>
      </c>
      <c r="AV30" s="35">
        <f t="array" aca="1" ref="AV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A30),0))/1000,"")</f>
        <v>0</v>
      </c>
      <c r="AW30" s="32">
        <f t="array" aca="1" ref="AW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A30),0)),"")</f>
        <v>0</v>
      </c>
      <c r="AX30" s="32" t="str">
        <f t="shared" ca="1" si="47"/>
        <v>N/A</v>
      </c>
      <c r="AY30" s="32" t="str">
        <f t="shared" ca="1" si="48"/>
        <v>N/A</v>
      </c>
      <c r="AZ30" s="37" t="str">
        <f t="array" aca="1" ref="AZ30" ca="1">IF(AQ30=0,"N/A",IFERROR(INDEX(INDIRECT(ADDRESS(1,MATCH(2021,Measure!$2:$2,0),,,"Measure")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A30),0)),""))</f>
        <v>N/A</v>
      </c>
      <c r="BA30" s="32">
        <f t="array" aca="1" ref="BA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A30),0)),"")</f>
        <v>0</v>
      </c>
      <c r="BB30" s="37" t="str">
        <f t="shared" ca="1" si="49"/>
        <v>N/A</v>
      </c>
      <c r="BC30" s="50">
        <f t="array" aca="1" ref="BC3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A30),0)),""),0)</f>
        <v>0</v>
      </c>
      <c r="BD30" s="35">
        <f t="array" aca="1" ref="BD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A30),0)),"")</f>
        <v>0</v>
      </c>
      <c r="BE30" s="35">
        <f t="array" aca="1" ref="BE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A30),0))/1000,"")</f>
        <v>0</v>
      </c>
      <c r="BF30" s="51">
        <f t="array" aca="1" ref="BF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A30),0)),"")</f>
        <v>0</v>
      </c>
      <c r="BG30" s="35">
        <f t="array" aca="1" ref="BG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A30),0))/1000,"")</f>
        <v>0</v>
      </c>
      <c r="BH30" s="35">
        <f t="array" aca="1" ref="BH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A30),0))/1000,"")</f>
        <v>0</v>
      </c>
      <c r="BI30" s="32">
        <f t="array" aca="1" ref="BI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A30),0)),"")</f>
        <v>0</v>
      </c>
      <c r="BJ30" s="32" t="str">
        <f t="shared" ca="1" si="50"/>
        <v>N/A</v>
      </c>
      <c r="BK30" s="32" t="str">
        <f t="shared" ca="1" si="51"/>
        <v>N/A</v>
      </c>
      <c r="BL30" s="37" t="str">
        <f t="array" aca="1" ref="BL30" ca="1">IF(BC30=0,"N/A",IFERROR(INDEX(INDIRECT(ADDRESS(1,MATCH(2022,Measure!$2:$2,0),,,"Measure")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A30),0)),""))</f>
        <v>N/A</v>
      </c>
      <c r="BM30" s="32">
        <f t="array" aca="1" ref="BM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A30),0)),"")</f>
        <v>0</v>
      </c>
      <c r="BN30" s="37" t="str">
        <f t="shared" ca="1" si="52"/>
        <v>N/A</v>
      </c>
    </row>
    <row r="31" spans="1:66" x14ac:dyDescent="0.25">
      <c r="A31" s="33" t="s">
        <v>49</v>
      </c>
      <c r="B31" t="str">
        <f t="shared" si="38"/>
        <v>Case Lighting for Sign Retrofits</v>
      </c>
      <c r="C31" t="str">
        <f t="array" aca="1" ref="C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A31),0)),"")</f>
        <v>BNI Lighting</v>
      </c>
      <c r="D31" t="str">
        <f t="array" aca="1" ref="D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A31),0)),"")</f>
        <v>ROB/NEW</v>
      </c>
      <c r="E31" s="52">
        <f t="array" aca="1" ref="E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A31),0)),"")</f>
        <v>11.3</v>
      </c>
      <c r="F31" s="52" t="str">
        <f t="array" aca="1" ref="F3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A31),0)),""))</f>
        <v>N/A</v>
      </c>
      <c r="G31" s="52" t="str">
        <f t="array" aca="1" ref="G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A31),0)),""))</f>
        <v>N/A</v>
      </c>
      <c r="H31" s="52" t="str">
        <f t="array" aca="1" ref="H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A31),0)),""))</f>
        <v>N/A</v>
      </c>
      <c r="I31" s="44">
        <f t="array" aca="1" ref="I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A31),0)),"")</f>
        <v>1583.1875</v>
      </c>
      <c r="J31" s="45">
        <f t="array" aca="1" ref="J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A31),0)),"")*1000</f>
        <v>433.75</v>
      </c>
      <c r="K31" s="44">
        <f t="array" aca="1" ref="K31" ca="1">IF(D31="ROB/NEW",I31,IFERROR(INDEX(INDIRECT(ADDRESS(1,MATCH(2020,Measure!$2:$2,0),,,"Measure")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A31),0)),""))</f>
        <v>1583.1875</v>
      </c>
      <c r="L31" s="45">
        <f t="array" aca="1" ref="L31" ca="1">IF(D31="ROB/NEW",J31,IFERROR(INDEX(INDIRECT(ADDRESS(1,MATCH(2020,Measure!$2:$2,0),,,"Measure")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A31),0))*1000,""))</f>
        <v>433.75</v>
      </c>
      <c r="M31" s="46">
        <f t="array" aca="1" ref="M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A31),0)),"")</f>
        <v>721.52500000000009</v>
      </c>
      <c r="N31" s="47">
        <f t="array" aca="1" ref="N31" ca="1">IF(M31=0,"N/A",IFERROR(INDEX(INDIRECT(ADDRESS(1,MATCH(2020,Measure!$2:$2,0),,,"Measure")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A31),0)),"")/M31)</f>
        <v>0.17324417033366826</v>
      </c>
      <c r="O31" s="46">
        <f t="array" aca="1" ref="O31" ca="1">IF(AE31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(Units)")*(INDIRECT(ADDRESS(1,MATCH("MeasureNames",Measure!$2:$2,0),,,"Measure")&amp;":"&amp;ADDRESS(ROWS(DynamicPivotTable)+10,MATCH("MeasureNames",Measure!$2:$2,0)))=A31),0)),""),0))</f>
        <v>43.340608211271132</v>
      </c>
      <c r="P31" s="46">
        <f t="array" aca="1" ref="P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A31),0)),0)</f>
        <v>0</v>
      </c>
      <c r="Q31" s="46">
        <f t="shared" ca="1" si="39"/>
        <v>168.34060821127116</v>
      </c>
      <c r="R31" s="46">
        <f t="shared" ca="1" si="40"/>
        <v>596.52500000000009</v>
      </c>
      <c r="S31" s="46">
        <f t="shared" ca="1" si="41"/>
        <v>764.86560821127125</v>
      </c>
      <c r="T31" s="39">
        <f t="array" aca="1" ref="T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A31),0)),"")</f>
        <v>1692.6034903786494</v>
      </c>
      <c r="U31" s="39">
        <f t="array" aca="1" ref="U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A31),0)),"")</f>
        <v>0</v>
      </c>
      <c r="V31" s="39">
        <f t="shared" ca="1" si="42"/>
        <v>1692.6034903786494</v>
      </c>
      <c r="W31" s="48">
        <f t="array" aca="1" ref="W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A31),0)),"")</f>
        <v>0.86</v>
      </c>
      <c r="X31" s="49">
        <f t="array" aca="1" ref="X31" ca="1">IF(AE31=0,"N/A",IFERROR(INDEX(INDIRECT(ADDRESS(1,MATCH(2020,Measure!$2:$2,0),,,"Measure")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A31),0)),""))</f>
        <v>2.5496695264541929</v>
      </c>
      <c r="Y31" s="49" t="str">
        <f t="array" aca="1" ref="Y31" ca="1">IF(AE31=0,"N/A",IFERROR(INDEX(INDIRECT(ADDRESS(1,MATCH(2020,Measure!$2:$2,0),,,"Measure")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A31),0)),""))</f>
        <v/>
      </c>
      <c r="Z31" s="39">
        <f t="array" aca="1" ref="Z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A31),0)),""),"N/A")</f>
        <v>0.10402867420313823</v>
      </c>
      <c r="AA31" s="39">
        <f t="array" aca="1" ref="AA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A31),0)),""),"N/A")</f>
        <v>9.2060773631095789E-3</v>
      </c>
      <c r="AB31" s="39">
        <f t="array" aca="1" ref="AB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A31),0)),"")/1000,"N/A")</f>
        <v>0.37970466084145454</v>
      </c>
      <c r="AD31" t="str">
        <f t="shared" si="43"/>
        <v>Case Lighting for Sign Retrofits</v>
      </c>
      <c r="AE31" s="50">
        <f t="array" aca="1" ref="AE3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A31),0)),""),0)</f>
        <v>7.9999999999999991</v>
      </c>
      <c r="AF31" s="35">
        <f t="array" aca="1" ref="AF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A31),0)),"")</f>
        <v>3.1780617678381256</v>
      </c>
      <c r="AG31" s="35">
        <f t="array" aca="1" ref="AG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A31),0))/1000,"")</f>
        <v>11.599925452609158</v>
      </c>
      <c r="AH31" s="51">
        <f t="array" aca="1" ref="AH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A31),0)),"")</f>
        <v>3.1780617678381256</v>
      </c>
      <c r="AI31" s="35">
        <f t="array" aca="1" ref="AI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A31),0))/1000,"")</f>
        <v>11.599925452609158</v>
      </c>
      <c r="AJ31" s="35">
        <f t="array" aca="1" ref="AJ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A31),0))/1000,"")</f>
        <v>131.07915761448348</v>
      </c>
      <c r="AK31" s="32">
        <f t="array" aca="1" ref="AK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A31),0)),"")</f>
        <v>13540.827923029194</v>
      </c>
      <c r="AL31" s="32">
        <f t="shared" ca="1" si="44"/>
        <v>5310.8168656901689</v>
      </c>
      <c r="AM31" s="32">
        <f t="shared" ca="1" si="45"/>
        <v>8230.0110573390248</v>
      </c>
      <c r="AN31" s="37">
        <f t="array" aca="1" ref="AN31" ca="1">IF(AE31=0,"N/A",IFERROR(INDEX(INDIRECT(ADDRESS(1,MATCH(2020,Measure!$2:$2,0),,,"Measure")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A31),0)),""))</f>
        <v>2.5496695264541929</v>
      </c>
      <c r="AO31" s="32">
        <f t="array" aca="1" ref="AO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A31),0)),"")</f>
        <v>1346.7248656901688</v>
      </c>
      <c r="AP31" s="37">
        <f t="shared" ca="1" si="46"/>
        <v>10.054635707709902</v>
      </c>
      <c r="AQ31" s="50">
        <f t="array" aca="1" ref="AQ3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A31),0)),""),0)</f>
        <v>7.9999999999999991</v>
      </c>
      <c r="AR31" s="35">
        <f t="array" aca="1" ref="AR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A31),0)),"")</f>
        <v>3.1780617678381256</v>
      </c>
      <c r="AS31" s="35">
        <f t="array" aca="1" ref="AS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A31),0))/1000,"")</f>
        <v>11.599925452609158</v>
      </c>
      <c r="AT31" s="51">
        <f t="array" aca="1" ref="AT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A31),0)),"")</f>
        <v>6.3561235356762511</v>
      </c>
      <c r="AU31" s="35">
        <f t="array" aca="1" ref="AU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A31),0))/1000,"")</f>
        <v>23.199850905218316</v>
      </c>
      <c r="AV31" s="35">
        <f t="array" aca="1" ref="AV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A31),0))/1000,"")</f>
        <v>131.07915761448348</v>
      </c>
      <c r="AW31" s="32">
        <f t="array" aca="1" ref="AW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A31),0)),"")</f>
        <v>14023.268436585162</v>
      </c>
      <c r="AX31" s="32">
        <f t="shared" ca="1" si="47"/>
        <v>5310.8168656901698</v>
      </c>
      <c r="AY31" s="32">
        <f t="shared" ca="1" si="48"/>
        <v>8712.4515708949912</v>
      </c>
      <c r="AZ31" s="37">
        <f t="array" aca="1" ref="AZ31" ca="1">IF(AQ31=0,"N/A",IFERROR(INDEX(INDIRECT(ADDRESS(1,MATCH(2021,Measure!$2:$2,0),,,"Measure")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A31),0)),""))</f>
        <v>2.6405106391788116</v>
      </c>
      <c r="BA31" s="32">
        <f t="array" aca="1" ref="BA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A31),0)),"")</f>
        <v>1346.7248656901688</v>
      </c>
      <c r="BB31" s="37">
        <f t="shared" ca="1" si="49"/>
        <v>10.412868132050511</v>
      </c>
      <c r="BC31" s="50">
        <f t="array" aca="1" ref="BC3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A31),0)),""),0)</f>
        <v>7.9999999999999991</v>
      </c>
      <c r="BD31" s="35">
        <f t="array" aca="1" ref="BD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A31),0)),"")</f>
        <v>3.1780617678381256</v>
      </c>
      <c r="BE31" s="35">
        <f t="array" aca="1" ref="BE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A31),0))/1000,"")</f>
        <v>11.599925452609158</v>
      </c>
      <c r="BF31" s="51">
        <f t="array" aca="1" ref="BF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A31),0)),"")</f>
        <v>9.5341853035143753</v>
      </c>
      <c r="BG31" s="35">
        <f t="array" aca="1" ref="BG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A31),0))/1000,"")</f>
        <v>34.799776357827476</v>
      </c>
      <c r="BH31" s="35">
        <f t="array" aca="1" ref="BH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A31),0))/1000,"")</f>
        <v>131.07915761448348</v>
      </c>
      <c r="BI31" s="32">
        <f t="array" aca="1" ref="BI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A31),0)),"")</f>
        <v>14583.100769215609</v>
      </c>
      <c r="BJ31" s="32">
        <f t="shared" ca="1" si="50"/>
        <v>5310.8168656901698</v>
      </c>
      <c r="BK31" s="32">
        <f t="shared" ca="1" si="51"/>
        <v>9272.2839035254401</v>
      </c>
      <c r="BL31" s="37">
        <f t="array" aca="1" ref="BL31" ca="1">IF(BC31=0,"N/A",IFERROR(INDEX(INDIRECT(ADDRESS(1,MATCH(2022,Measure!$2:$2,0),,,"Measure")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A31),0)),""))</f>
        <v>2.745924240662073</v>
      </c>
      <c r="BM31" s="32">
        <f t="array" aca="1" ref="BM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A31),0)),"")</f>
        <v>1346.7248656901688</v>
      </c>
      <c r="BN31" s="37">
        <f t="shared" ca="1" si="52"/>
        <v>10.82856724542772</v>
      </c>
    </row>
    <row r="32" spans="1:66" x14ac:dyDescent="0.25">
      <c r="A32" s="33" t="s">
        <v>51</v>
      </c>
      <c r="B32" t="str">
        <f t="shared" si="38"/>
        <v>CEE Tier 2 Commercial Washing Machine</v>
      </c>
      <c r="C32" t="str">
        <f t="array" aca="1" ref="C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A32),0)),"")</f>
        <v>BNI Cooking and Laundry</v>
      </c>
      <c r="D32" t="str">
        <f t="array" aca="1" ref="D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A32),0)),"")</f>
        <v>ROB/NEW</v>
      </c>
      <c r="E32" s="52">
        <f t="array" aca="1" ref="E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A32),0)),"")</f>
        <v>11</v>
      </c>
      <c r="F32" s="52" t="str">
        <f t="array" aca="1" ref="F3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A32),0)),""))</f>
        <v>N/A</v>
      </c>
      <c r="G32" s="52" t="str">
        <f t="array" aca="1" ref="G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A32),0)),""))</f>
        <v>N/A</v>
      </c>
      <c r="H32" s="52" t="str">
        <f t="array" aca="1" ref="H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A32),0)),""))</f>
        <v>N/A</v>
      </c>
      <c r="I32" s="44">
        <f t="array" aca="1" ref="I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A32),0)),"")</f>
        <v>2315.143</v>
      </c>
      <c r="J32" s="45">
        <f t="array" aca="1" ref="J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A32),0)),"")*1000</f>
        <v>700</v>
      </c>
      <c r="K32" s="44">
        <f t="array" aca="1" ref="K32" ca="1">IF(D32="ROB/NEW",I32,IFERROR(INDEX(INDIRECT(ADDRESS(1,MATCH(2020,Measure!$2:$2,0),,,"Measure")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A32),0)),""))</f>
        <v>2315.143</v>
      </c>
      <c r="L32" s="45">
        <f t="array" aca="1" ref="L32" ca="1">IF(D32="ROB/NEW",J32,IFERROR(INDEX(INDIRECT(ADDRESS(1,MATCH(2020,Measure!$2:$2,0),,,"Measure")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A32),0))*1000,""))</f>
        <v>700</v>
      </c>
      <c r="M32" s="46">
        <f t="array" aca="1" ref="M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A32),0)),"")</f>
        <v>514.71</v>
      </c>
      <c r="N32" s="47">
        <f t="array" aca="1" ref="N32" ca="1">IF(M32=0,"N/A",IFERROR(INDEX(INDIRECT(ADDRESS(1,MATCH(2020,Measure!$2:$2,0),,,"Measure")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A32),0)),"")/M32)</f>
        <v>0.87427872005595375</v>
      </c>
      <c r="O32" s="46" t="str">
        <f t="array" aca="1" ref="O32" ca="1">IF(AE32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(Units)")*(INDIRECT(ADDRESS(1,MATCH("MeasureNames",Measure!$2:$2,0),,,"Measure")&amp;":"&amp;ADDRESS(ROWS(DynamicPivotTable)+10,MATCH("MeasureNames",Measure!$2:$2,0)))=A32),0)),""),0))</f>
        <v>N/A</v>
      </c>
      <c r="P32" s="46">
        <f t="array" aca="1" ref="P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A32),0)),0)</f>
        <v>0</v>
      </c>
      <c r="Q32" s="46" t="str">
        <f t="shared" ca="1" si="39"/>
        <v>N/A</v>
      </c>
      <c r="R32" s="46">
        <f t="shared" ca="1" si="40"/>
        <v>64.710000000000036</v>
      </c>
      <c r="S32" s="46" t="str">
        <f t="shared" ca="1" si="41"/>
        <v>N/A</v>
      </c>
      <c r="T32" s="39">
        <f t="array" aca="1" ref="T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A32),0)),"")</f>
        <v>2530.5474408867758</v>
      </c>
      <c r="U32" s="39">
        <f t="array" aca="1" ref="U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A32),0)),"")</f>
        <v>0</v>
      </c>
      <c r="V32" s="39">
        <f t="shared" ca="1" si="42"/>
        <v>2530.5474408867758</v>
      </c>
      <c r="W32" s="48">
        <f t="array" aca="1" ref="W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A32),0)),"")</f>
        <v>0.86</v>
      </c>
      <c r="X32" s="49" t="str">
        <f t="array" aca="1" ref="X32" ca="1">IF(AE32=0,"N/A",IFERROR(INDEX(INDIRECT(ADDRESS(1,MATCH(2020,Measure!$2:$2,0),,,"Measure")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A32),0)),""))</f>
        <v>N/A</v>
      </c>
      <c r="Y32" s="49" t="str">
        <f t="array" aca="1" ref="Y32" ca="1">IF(AE32=0,"N/A",IFERROR(INDEX(INDIRECT(ADDRESS(1,MATCH(2020,Measure!$2:$2,0),,,"Measure")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A32),0)),""))</f>
        <v>N/A</v>
      </c>
      <c r="Z32" s="39" t="str">
        <f t="array" aca="1" ref="Z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A32),0)),""),"N/A")</f>
        <v>N/A</v>
      </c>
      <c r="AA32" s="39" t="str">
        <f t="array" aca="1" ref="AA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A32),0)),""),"N/A")</f>
        <v>N/A</v>
      </c>
      <c r="AB32" s="39" t="str">
        <f t="array" aca="1" ref="AB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A32),0)),"")/1000,"N/A")</f>
        <v>N/A</v>
      </c>
      <c r="AD32" t="str">
        <f t="shared" si="43"/>
        <v>CEE Tier 2 Commercial Washing Machine</v>
      </c>
      <c r="AE32" s="50">
        <f t="array" aca="1" ref="AE3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A32),0)),""),0)</f>
        <v>0</v>
      </c>
      <c r="AF32" s="35">
        <f t="array" aca="1" ref="AF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A32),0)),"")</f>
        <v>0</v>
      </c>
      <c r="AG32" s="35">
        <f t="array" aca="1" ref="AG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A32),0))/1000,"")</f>
        <v>0</v>
      </c>
      <c r="AH32" s="51">
        <f t="array" aca="1" ref="AH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A32),0)),"")</f>
        <v>0</v>
      </c>
      <c r="AI32" s="35">
        <f t="array" aca="1" ref="AI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A32),0))/1000,"")</f>
        <v>0</v>
      </c>
      <c r="AJ32" s="35">
        <f t="array" aca="1" ref="AJ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A32),0))/1000,"")</f>
        <v>0</v>
      </c>
      <c r="AK32" s="32">
        <f t="array" aca="1" ref="AK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A32),0)),"")</f>
        <v>0</v>
      </c>
      <c r="AL32" s="32" t="str">
        <f t="shared" ca="1" si="44"/>
        <v>N/A</v>
      </c>
      <c r="AM32" s="32" t="str">
        <f t="shared" ca="1" si="45"/>
        <v>N/A</v>
      </c>
      <c r="AN32" s="37" t="str">
        <f t="array" aca="1" ref="AN32" ca="1">IF(AE32=0,"N/A",IFERROR(INDEX(INDIRECT(ADDRESS(1,MATCH(2020,Measure!$2:$2,0),,,"Measure")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A32),0)),""))</f>
        <v>N/A</v>
      </c>
      <c r="AO32" s="32">
        <f t="array" aca="1" ref="AO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A32),0)),"")</f>
        <v>0</v>
      </c>
      <c r="AP32" s="37" t="str">
        <f t="shared" ca="1" si="46"/>
        <v>N/A</v>
      </c>
      <c r="AQ32" s="50">
        <f t="array" aca="1" ref="AQ3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A32),0)),""),0)</f>
        <v>0</v>
      </c>
      <c r="AR32" s="35">
        <f t="array" aca="1" ref="AR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A32),0)),"")</f>
        <v>0</v>
      </c>
      <c r="AS32" s="35">
        <f t="array" aca="1" ref="AS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A32),0))/1000,"")</f>
        <v>0</v>
      </c>
      <c r="AT32" s="51">
        <f t="array" aca="1" ref="AT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A32),0)),"")</f>
        <v>0</v>
      </c>
      <c r="AU32" s="35">
        <f t="array" aca="1" ref="AU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A32),0))/1000,"")</f>
        <v>0</v>
      </c>
      <c r="AV32" s="35">
        <f t="array" aca="1" ref="AV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A32),0))/1000,"")</f>
        <v>0</v>
      </c>
      <c r="AW32" s="32">
        <f t="array" aca="1" ref="AW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A32),0)),"")</f>
        <v>0</v>
      </c>
      <c r="AX32" s="32" t="str">
        <f t="shared" ca="1" si="47"/>
        <v>N/A</v>
      </c>
      <c r="AY32" s="32" t="str">
        <f t="shared" ca="1" si="48"/>
        <v>N/A</v>
      </c>
      <c r="AZ32" s="37" t="str">
        <f t="array" aca="1" ref="AZ32" ca="1">IF(AQ32=0,"N/A",IFERROR(INDEX(INDIRECT(ADDRESS(1,MATCH(2021,Measure!$2:$2,0),,,"Measure")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A32),0)),""))</f>
        <v>N/A</v>
      </c>
      <c r="BA32" s="32">
        <f t="array" aca="1" ref="BA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A32),0)),"")</f>
        <v>0</v>
      </c>
      <c r="BB32" s="37" t="str">
        <f t="shared" ca="1" si="49"/>
        <v>N/A</v>
      </c>
      <c r="BC32" s="50">
        <f t="array" aca="1" ref="BC3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A32),0)),""),0)</f>
        <v>0</v>
      </c>
      <c r="BD32" s="35">
        <f t="array" aca="1" ref="BD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A32),0)),"")</f>
        <v>0</v>
      </c>
      <c r="BE32" s="35">
        <f t="array" aca="1" ref="BE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A32),0))/1000,"")</f>
        <v>0</v>
      </c>
      <c r="BF32" s="51">
        <f t="array" aca="1" ref="BF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A32),0)),"")</f>
        <v>0</v>
      </c>
      <c r="BG32" s="35">
        <f t="array" aca="1" ref="BG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A32),0))/1000,"")</f>
        <v>0</v>
      </c>
      <c r="BH32" s="35">
        <f t="array" aca="1" ref="BH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A32),0))/1000,"")</f>
        <v>0</v>
      </c>
      <c r="BI32" s="32">
        <f t="array" aca="1" ref="BI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A32),0)),"")</f>
        <v>0</v>
      </c>
      <c r="BJ32" s="32" t="str">
        <f t="shared" ca="1" si="50"/>
        <v>N/A</v>
      </c>
      <c r="BK32" s="32" t="str">
        <f t="shared" ca="1" si="51"/>
        <v>N/A</v>
      </c>
      <c r="BL32" s="37" t="str">
        <f t="array" aca="1" ref="BL32" ca="1">IF(BC32=0,"N/A",IFERROR(INDEX(INDIRECT(ADDRESS(1,MATCH(2022,Measure!$2:$2,0),,,"Measure")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A32),0)),""))</f>
        <v>N/A</v>
      </c>
      <c r="BM32" s="32">
        <f t="array" aca="1" ref="BM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A32),0)),"")</f>
        <v>0</v>
      </c>
      <c r="BN32" s="37" t="str">
        <f t="shared" ca="1" si="52"/>
        <v>N/A</v>
      </c>
    </row>
    <row r="33" spans="1:66" x14ac:dyDescent="0.25">
      <c r="A33" s="33" t="s">
        <v>53</v>
      </c>
      <c r="B33" t="str">
        <f t="shared" si="38"/>
        <v>CEE Tier 3 Commercial Washing Machine</v>
      </c>
      <c r="C33" t="str">
        <f t="array" aca="1" ref="C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A33),0)),"")</f>
        <v>BNI Cooking and Laundry</v>
      </c>
      <c r="D33" t="str">
        <f t="array" aca="1" ref="D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A33),0)),"")</f>
        <v>ROB/NEW</v>
      </c>
      <c r="E33" s="52">
        <f t="array" aca="1" ref="E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A33),0)),"")</f>
        <v>11</v>
      </c>
      <c r="F33" s="52" t="str">
        <f t="array" aca="1" ref="F3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A33),0)),""))</f>
        <v>N/A</v>
      </c>
      <c r="G33" s="52" t="str">
        <f t="array" aca="1" ref="G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A33),0)),""))</f>
        <v>N/A</v>
      </c>
      <c r="H33" s="52" t="str">
        <f t="array" aca="1" ref="H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A33),0)),""))</f>
        <v>N/A</v>
      </c>
      <c r="I33" s="44">
        <f t="array" aca="1" ref="I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A33),0)),"")</f>
        <v>2673.5059999999999</v>
      </c>
      <c r="J33" s="45">
        <f t="array" aca="1" ref="J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A33),0)),"")*1000</f>
        <v>810</v>
      </c>
      <c r="K33" s="44">
        <f t="array" aca="1" ref="K33" ca="1">IF(D33="ROB/NEW",I33,IFERROR(INDEX(INDIRECT(ADDRESS(1,MATCH(2020,Measure!$2:$2,0),,,"Measure")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A33),0)),""))</f>
        <v>2673.5059999999999</v>
      </c>
      <c r="L33" s="45">
        <f t="array" aca="1" ref="L33" ca="1">IF(D33="ROB/NEW",J33,IFERROR(INDEX(INDIRECT(ADDRESS(1,MATCH(2020,Measure!$2:$2,0),,,"Measure")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A33),0))*1000,""))</f>
        <v>810</v>
      </c>
      <c r="M33" s="46">
        <f t="array" aca="1" ref="M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A33),0)),"")</f>
        <v>554.61</v>
      </c>
      <c r="N33" s="47">
        <f t="array" aca="1" ref="N33" ca="1">IF(M33=0,"N/A",IFERROR(INDEX(INDIRECT(ADDRESS(1,MATCH(2020,Measure!$2:$2,0),,,"Measure")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A33),0)),"")/M33)</f>
        <v>0.99168785272533855</v>
      </c>
      <c r="O33" s="46" t="str">
        <f t="array" aca="1" ref="O33" ca="1">IF(AE33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(Units)")*(INDIRECT(ADDRESS(1,MATCH("MeasureNames",Measure!$2:$2,0),,,"Measure")&amp;":"&amp;ADDRESS(ROWS(DynamicPivotTable)+10,MATCH("MeasureNames",Measure!$2:$2,0)))=A33),0)),""),0))</f>
        <v>N/A</v>
      </c>
      <c r="P33" s="46">
        <f t="array" aca="1" ref="P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A33),0)),0)</f>
        <v>0</v>
      </c>
      <c r="Q33" s="46" t="str">
        <f t="shared" ca="1" si="39"/>
        <v>N/A</v>
      </c>
      <c r="R33" s="46">
        <f t="shared" ca="1" si="40"/>
        <v>4.6100000000000136</v>
      </c>
      <c r="S33" s="46" t="str">
        <f t="shared" ca="1" si="41"/>
        <v>N/A</v>
      </c>
      <c r="T33" s="39">
        <f t="array" aca="1" ref="T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A33),0)),"")</f>
        <v>2924.0549161741069</v>
      </c>
      <c r="U33" s="39">
        <f t="array" aca="1" ref="U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A33),0)),"")</f>
        <v>0</v>
      </c>
      <c r="V33" s="39">
        <f t="shared" ca="1" si="42"/>
        <v>2924.0549161741069</v>
      </c>
      <c r="W33" s="48">
        <f t="array" aca="1" ref="W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A33),0)),"")</f>
        <v>0.86</v>
      </c>
      <c r="X33" s="49" t="str">
        <f t="array" aca="1" ref="X33" ca="1">IF(AE33=0,"N/A",IFERROR(INDEX(INDIRECT(ADDRESS(1,MATCH(2020,Measure!$2:$2,0),,,"Measure")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A33),0)),""))</f>
        <v>N/A</v>
      </c>
      <c r="Y33" s="49" t="str">
        <f t="array" aca="1" ref="Y33" ca="1">IF(AE33=0,"N/A",IFERROR(INDEX(INDIRECT(ADDRESS(1,MATCH(2020,Measure!$2:$2,0),,,"Measure")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A33),0)),""))</f>
        <v>N/A</v>
      </c>
      <c r="Z33" s="39" t="str">
        <f t="array" aca="1" ref="Z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A33),0)),""),"N/A")</f>
        <v>N/A</v>
      </c>
      <c r="AA33" s="39" t="str">
        <f t="array" aca="1" ref="AA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A33),0)),""),"N/A")</f>
        <v>N/A</v>
      </c>
      <c r="AB33" s="39" t="str">
        <f t="array" aca="1" ref="AB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A33),0)),"")/1000,"N/A")</f>
        <v>N/A</v>
      </c>
      <c r="AD33" t="str">
        <f t="shared" si="43"/>
        <v>CEE Tier 3 Commercial Washing Machine</v>
      </c>
      <c r="AE33" s="50">
        <f t="array" aca="1" ref="AE3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A33),0)),""),0)</f>
        <v>0</v>
      </c>
      <c r="AF33" s="35">
        <f t="array" aca="1" ref="AF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A33),0)),"")</f>
        <v>0</v>
      </c>
      <c r="AG33" s="35">
        <f t="array" aca="1" ref="AG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A33),0))/1000,"")</f>
        <v>0</v>
      </c>
      <c r="AH33" s="51">
        <f t="array" aca="1" ref="AH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A33),0)),"")</f>
        <v>0</v>
      </c>
      <c r="AI33" s="35">
        <f t="array" aca="1" ref="AI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A33),0))/1000,"")</f>
        <v>0</v>
      </c>
      <c r="AJ33" s="35">
        <f t="array" aca="1" ref="AJ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A33),0))/1000,"")</f>
        <v>0</v>
      </c>
      <c r="AK33" s="32">
        <f t="array" aca="1" ref="AK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A33),0)),"")</f>
        <v>0</v>
      </c>
      <c r="AL33" s="32" t="str">
        <f t="shared" ca="1" si="44"/>
        <v>N/A</v>
      </c>
      <c r="AM33" s="32" t="str">
        <f t="shared" ca="1" si="45"/>
        <v>N/A</v>
      </c>
      <c r="AN33" s="37" t="str">
        <f t="array" aca="1" ref="AN33" ca="1">IF(AE33=0,"N/A",IFERROR(INDEX(INDIRECT(ADDRESS(1,MATCH(2020,Measure!$2:$2,0),,,"Measure")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A33),0)),""))</f>
        <v>N/A</v>
      </c>
      <c r="AO33" s="32">
        <f t="array" aca="1" ref="AO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A33),0)),"")</f>
        <v>0</v>
      </c>
      <c r="AP33" s="37" t="str">
        <f t="shared" ca="1" si="46"/>
        <v>N/A</v>
      </c>
      <c r="AQ33" s="50">
        <f t="array" aca="1" ref="AQ3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A33),0)),""),0)</f>
        <v>0</v>
      </c>
      <c r="AR33" s="35">
        <f t="array" aca="1" ref="AR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A33),0)),"")</f>
        <v>0</v>
      </c>
      <c r="AS33" s="35">
        <f t="array" aca="1" ref="AS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A33),0))/1000,"")</f>
        <v>0</v>
      </c>
      <c r="AT33" s="51">
        <f t="array" aca="1" ref="AT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A33),0)),"")</f>
        <v>0</v>
      </c>
      <c r="AU33" s="35">
        <f t="array" aca="1" ref="AU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A33),0))/1000,"")</f>
        <v>0</v>
      </c>
      <c r="AV33" s="35">
        <f t="array" aca="1" ref="AV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A33),0))/1000,"")</f>
        <v>0</v>
      </c>
      <c r="AW33" s="32">
        <f t="array" aca="1" ref="AW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A33),0)),"")</f>
        <v>0</v>
      </c>
      <c r="AX33" s="32" t="str">
        <f t="shared" ca="1" si="47"/>
        <v>N/A</v>
      </c>
      <c r="AY33" s="32" t="str">
        <f t="shared" ca="1" si="48"/>
        <v>N/A</v>
      </c>
      <c r="AZ33" s="37" t="str">
        <f t="array" aca="1" ref="AZ33" ca="1">IF(AQ33=0,"N/A",IFERROR(INDEX(INDIRECT(ADDRESS(1,MATCH(2021,Measure!$2:$2,0),,,"Measure")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A33),0)),""))</f>
        <v>N/A</v>
      </c>
      <c r="BA33" s="32">
        <f t="array" aca="1" ref="BA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A33),0)),"")</f>
        <v>0</v>
      </c>
      <c r="BB33" s="37" t="str">
        <f t="shared" ca="1" si="49"/>
        <v>N/A</v>
      </c>
      <c r="BC33" s="50">
        <f t="array" aca="1" ref="BC3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A33),0)),""),0)</f>
        <v>0</v>
      </c>
      <c r="BD33" s="35">
        <f t="array" aca="1" ref="BD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A33),0)),"")</f>
        <v>0</v>
      </c>
      <c r="BE33" s="35">
        <f t="array" aca="1" ref="BE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A33),0))/1000,"")</f>
        <v>0</v>
      </c>
      <c r="BF33" s="51">
        <f t="array" aca="1" ref="BF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A33),0)),"")</f>
        <v>0</v>
      </c>
      <c r="BG33" s="35">
        <f t="array" aca="1" ref="BG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A33),0))/1000,"")</f>
        <v>0</v>
      </c>
      <c r="BH33" s="35">
        <f t="array" aca="1" ref="BH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A33),0))/1000,"")</f>
        <v>0</v>
      </c>
      <c r="BI33" s="32">
        <f t="array" aca="1" ref="BI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A33),0)),"")</f>
        <v>0</v>
      </c>
      <c r="BJ33" s="32" t="str">
        <f t="shared" ca="1" si="50"/>
        <v>N/A</v>
      </c>
      <c r="BK33" s="32" t="str">
        <f t="shared" ca="1" si="51"/>
        <v>N/A</v>
      </c>
      <c r="BL33" s="37" t="str">
        <f t="array" aca="1" ref="BL33" ca="1">IF(BC33=0,"N/A",IFERROR(INDEX(INDIRECT(ADDRESS(1,MATCH(2022,Measure!$2:$2,0),,,"Measure")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A33),0)),""))</f>
        <v>N/A</v>
      </c>
      <c r="BM33" s="32">
        <f t="array" aca="1" ref="BM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A33),0)),"")</f>
        <v>0</v>
      </c>
      <c r="BN33" s="37" t="str">
        <f t="shared" ca="1" si="52"/>
        <v>N/A</v>
      </c>
    </row>
    <row r="34" spans="1:66" x14ac:dyDescent="0.25">
      <c r="A34" s="33" t="s">
        <v>55</v>
      </c>
      <c r="B34" t="str">
        <f t="shared" si="38"/>
        <v>Circulation Fan (Agriculture)</v>
      </c>
      <c r="C34" t="str">
        <f t="array" aca="1" ref="C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A34),0)),"")</f>
        <v>BNI Process</v>
      </c>
      <c r="D34" t="str">
        <f t="array" aca="1" ref="D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A34),0)),"")</f>
        <v>ROB/NEW</v>
      </c>
      <c r="E34" s="52">
        <f t="array" aca="1" ref="E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A34),0)),"")</f>
        <v>15</v>
      </c>
      <c r="F34" s="52" t="str">
        <f t="array" aca="1" ref="F3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A34),0)),""))</f>
        <v>N/A</v>
      </c>
      <c r="G34" s="52" t="str">
        <f t="array" aca="1" ref="G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A34),0)),""))</f>
        <v>N/A</v>
      </c>
      <c r="H34" s="52" t="str">
        <f t="array" aca="1" ref="H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A34),0)),""))</f>
        <v>N/A</v>
      </c>
      <c r="I34" s="44">
        <f t="array" aca="1" ref="I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A34),0)),"")</f>
        <v>228</v>
      </c>
      <c r="J34" s="45">
        <f t="array" aca="1" ref="J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A34),0)),"")*1000</f>
        <v>0</v>
      </c>
      <c r="K34" s="44">
        <f t="array" aca="1" ref="K34" ca="1">IF(D34="ROB/NEW",I34,IFERROR(INDEX(INDIRECT(ADDRESS(1,MATCH(2020,Measure!$2:$2,0),,,"Measure")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A34),0)),""))</f>
        <v>228</v>
      </c>
      <c r="L34" s="45">
        <f t="array" aca="1" ref="L34" ca="1">IF(D34="ROB/NEW",J34,IFERROR(INDEX(INDIRECT(ADDRESS(1,MATCH(2020,Measure!$2:$2,0),,,"Measure")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A34),0))*1000,""))</f>
        <v>0</v>
      </c>
      <c r="M34" s="46">
        <f t="array" aca="1" ref="M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A34),0)),"")</f>
        <v>199.5</v>
      </c>
      <c r="N34" s="47">
        <f t="array" aca="1" ref="N34" ca="1">IF(M34=0,"N/A",IFERROR(INDEX(INDIRECT(ADDRESS(1,MATCH(2020,Measure!$2:$2,0),,,"Measure")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A34),0)),"")/M34)</f>
        <v>0.25062656641604009</v>
      </c>
      <c r="O34" s="46" t="str">
        <f t="array" aca="1" ref="O34" ca="1">IF(AE34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(Units)")*(INDIRECT(ADDRESS(1,MATCH("MeasureNames",Measure!$2:$2,0),,,"Measure")&amp;":"&amp;ADDRESS(ROWS(DynamicPivotTable)+10,MATCH("MeasureNames",Measure!$2:$2,0)))=A34),0)),""),0))</f>
        <v>N/A</v>
      </c>
      <c r="P34" s="46">
        <f t="array" aca="1" ref="P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A34),0)),0)</f>
        <v>0</v>
      </c>
      <c r="Q34" s="46" t="str">
        <f t="shared" ca="1" si="39"/>
        <v>N/A</v>
      </c>
      <c r="R34" s="46">
        <f t="shared" ca="1" si="40"/>
        <v>149.5</v>
      </c>
      <c r="S34" s="46" t="str">
        <f t="shared" ca="1" si="41"/>
        <v>N/A</v>
      </c>
      <c r="T34" s="39">
        <f t="array" aca="1" ref="T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A34),0)),"")</f>
        <v>184.7201974679258</v>
      </c>
      <c r="U34" s="39">
        <f t="array" aca="1" ref="U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A34),0)),"")</f>
        <v>0</v>
      </c>
      <c r="V34" s="39">
        <f t="shared" ca="1" si="42"/>
        <v>184.7201974679258</v>
      </c>
      <c r="W34" s="48">
        <f t="array" aca="1" ref="W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A34),0)),"")</f>
        <v>0.86</v>
      </c>
      <c r="X34" s="49" t="str">
        <f t="array" aca="1" ref="X34" ca="1">IF(AE34=0,"N/A",IFERROR(INDEX(INDIRECT(ADDRESS(1,MATCH(2020,Measure!$2:$2,0),,,"Measure")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A34),0)),""))</f>
        <v>N/A</v>
      </c>
      <c r="Y34" s="49" t="str">
        <f t="array" aca="1" ref="Y34" ca="1">IF(AE34=0,"N/A",IFERROR(INDEX(INDIRECT(ADDRESS(1,MATCH(2020,Measure!$2:$2,0),,,"Measure")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A34),0)),""))</f>
        <v>N/A</v>
      </c>
      <c r="Z34" s="39" t="str">
        <f t="array" aca="1" ref="Z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A34),0)),""),"N/A")</f>
        <v>N/A</v>
      </c>
      <c r="AA34" s="39" t="str">
        <f t="array" aca="1" ref="AA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A34),0)),""),"N/A")</f>
        <v>N/A</v>
      </c>
      <c r="AB34" s="39" t="str">
        <f t="array" aca="1" ref="AB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A34),0)),"")/1000,"N/A")</f>
        <v>N/A</v>
      </c>
      <c r="AD34" t="str">
        <f t="shared" si="43"/>
        <v>Circulation Fan (Agriculture)</v>
      </c>
      <c r="AE34" s="50">
        <f t="array" aca="1" ref="AE3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A34),0)),""),0)</f>
        <v>0</v>
      </c>
      <c r="AF34" s="35">
        <f t="array" aca="1" ref="AF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A34),0)),"")</f>
        <v>0</v>
      </c>
      <c r="AG34" s="35">
        <f t="array" aca="1" ref="AG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A34),0))/1000,"")</f>
        <v>0</v>
      </c>
      <c r="AH34" s="51">
        <f t="array" aca="1" ref="AH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A34),0)),"")</f>
        <v>0</v>
      </c>
      <c r="AI34" s="35">
        <f t="array" aca="1" ref="AI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A34),0))/1000,"")</f>
        <v>0</v>
      </c>
      <c r="AJ34" s="35">
        <f t="array" aca="1" ref="AJ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A34),0))/1000,"")</f>
        <v>0</v>
      </c>
      <c r="AK34" s="32">
        <f t="array" aca="1" ref="AK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A34),0)),"")</f>
        <v>0</v>
      </c>
      <c r="AL34" s="32" t="str">
        <f t="shared" ca="1" si="44"/>
        <v>N/A</v>
      </c>
      <c r="AM34" s="32" t="str">
        <f t="shared" ca="1" si="45"/>
        <v>N/A</v>
      </c>
      <c r="AN34" s="37" t="str">
        <f t="array" aca="1" ref="AN34" ca="1">IF(AE34=0,"N/A",IFERROR(INDEX(INDIRECT(ADDRESS(1,MATCH(2020,Measure!$2:$2,0),,,"Measure")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A34),0)),""))</f>
        <v>N/A</v>
      </c>
      <c r="AO34" s="32">
        <f t="array" aca="1" ref="AO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A34),0)),"")</f>
        <v>0</v>
      </c>
      <c r="AP34" s="37" t="str">
        <f t="shared" ca="1" si="46"/>
        <v>N/A</v>
      </c>
      <c r="AQ34" s="50">
        <f t="array" aca="1" ref="AQ3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A34),0)),""),0)</f>
        <v>0</v>
      </c>
      <c r="AR34" s="35">
        <f t="array" aca="1" ref="AR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A34),0)),"")</f>
        <v>0</v>
      </c>
      <c r="AS34" s="35">
        <f t="array" aca="1" ref="AS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A34),0))/1000,"")</f>
        <v>0</v>
      </c>
      <c r="AT34" s="51">
        <f t="array" aca="1" ref="AT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A34),0)),"")</f>
        <v>0</v>
      </c>
      <c r="AU34" s="35">
        <f t="array" aca="1" ref="AU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A34),0))/1000,"")</f>
        <v>0</v>
      </c>
      <c r="AV34" s="35">
        <f t="array" aca="1" ref="AV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A34),0))/1000,"")</f>
        <v>0</v>
      </c>
      <c r="AW34" s="32">
        <f t="array" aca="1" ref="AW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A34),0)),"")</f>
        <v>0</v>
      </c>
      <c r="AX34" s="32" t="str">
        <f t="shared" ca="1" si="47"/>
        <v>N/A</v>
      </c>
      <c r="AY34" s="32" t="str">
        <f t="shared" ca="1" si="48"/>
        <v>N/A</v>
      </c>
      <c r="AZ34" s="37" t="str">
        <f t="array" aca="1" ref="AZ34" ca="1">IF(AQ34=0,"N/A",IFERROR(INDEX(INDIRECT(ADDRESS(1,MATCH(2021,Measure!$2:$2,0),,,"Measure")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A34),0)),""))</f>
        <v>N/A</v>
      </c>
      <c r="BA34" s="32">
        <f t="array" aca="1" ref="BA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A34),0)),"")</f>
        <v>0</v>
      </c>
      <c r="BB34" s="37" t="str">
        <f t="shared" ca="1" si="49"/>
        <v>N/A</v>
      </c>
      <c r="BC34" s="50">
        <f t="array" aca="1" ref="BC3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A34),0)),""),0)</f>
        <v>0</v>
      </c>
      <c r="BD34" s="35">
        <f t="array" aca="1" ref="BD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A34),0)),"")</f>
        <v>0</v>
      </c>
      <c r="BE34" s="35">
        <f t="array" aca="1" ref="BE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A34),0))/1000,"")</f>
        <v>0</v>
      </c>
      <c r="BF34" s="51">
        <f t="array" aca="1" ref="BF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A34),0)),"")</f>
        <v>0</v>
      </c>
      <c r="BG34" s="35">
        <f t="array" aca="1" ref="BG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A34),0))/1000,"")</f>
        <v>0</v>
      </c>
      <c r="BH34" s="35">
        <f t="array" aca="1" ref="BH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A34),0))/1000,"")</f>
        <v>0</v>
      </c>
      <c r="BI34" s="32">
        <f t="array" aca="1" ref="BI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A34),0)),"")</f>
        <v>0</v>
      </c>
      <c r="BJ34" s="32" t="str">
        <f t="shared" ca="1" si="50"/>
        <v>N/A</v>
      </c>
      <c r="BK34" s="32" t="str">
        <f t="shared" ca="1" si="51"/>
        <v>N/A</v>
      </c>
      <c r="BL34" s="37" t="str">
        <f t="array" aca="1" ref="BL34" ca="1">IF(BC34=0,"N/A",IFERROR(INDEX(INDIRECT(ADDRESS(1,MATCH(2022,Measure!$2:$2,0),,,"Measure")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A34),0)),""))</f>
        <v>N/A</v>
      </c>
      <c r="BM34" s="32">
        <f t="array" aca="1" ref="BM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A34),0)),"")</f>
        <v>0</v>
      </c>
      <c r="BN34" s="37" t="str">
        <f t="shared" ca="1" si="52"/>
        <v>N/A</v>
      </c>
    </row>
    <row r="35" spans="1:66" x14ac:dyDescent="0.25">
      <c r="A35" s="33" t="s">
        <v>58</v>
      </c>
      <c r="B35" t="str">
        <f t="shared" si="38"/>
        <v xml:space="preserve">Cold Climate Air-Source Heat Pump (24kBTU/hr)  </v>
      </c>
      <c r="C35" t="str">
        <f t="array" aca="1" ref="C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A35),0)),"")</f>
        <v>BNI HVAC</v>
      </c>
      <c r="D35" t="str">
        <f t="array" aca="1" ref="D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A35),0)),"")</f>
        <v>ROB/NEW</v>
      </c>
      <c r="E35" s="52">
        <f t="array" aca="1" ref="E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A35),0)),"")</f>
        <v>18</v>
      </c>
      <c r="F35" s="52" t="str">
        <f t="array" aca="1" ref="F3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A35),0)),""))</f>
        <v>N/A</v>
      </c>
      <c r="G35" s="52" t="str">
        <f t="array" aca="1" ref="G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A35),0)),""))</f>
        <v>N/A</v>
      </c>
      <c r="H35" s="52" t="str">
        <f t="array" aca="1" ref="H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A35),0)),""))</f>
        <v>N/A</v>
      </c>
      <c r="I35" s="44">
        <f t="array" aca="1" ref="I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A35),0)),"")</f>
        <v>8956.3610000000008</v>
      </c>
      <c r="J35" s="45">
        <f t="array" aca="1" ref="J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A35),0)),"")*1000</f>
        <v>2931</v>
      </c>
      <c r="K35" s="44">
        <f t="array" aca="1" ref="K35" ca="1">IF(D35="ROB/NEW",I35,IFERROR(INDEX(INDIRECT(ADDRESS(1,MATCH(2020,Measure!$2:$2,0),,,"Measure")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A35),0)),""))</f>
        <v>8956.3610000000008</v>
      </c>
      <c r="L35" s="45">
        <f t="array" aca="1" ref="L35" ca="1">IF(D35="ROB/NEW",J35,IFERROR(INDEX(INDIRECT(ADDRESS(1,MATCH(2020,Measure!$2:$2,0),,,"Measure")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A35),0))*1000,""))</f>
        <v>2931</v>
      </c>
      <c r="M35" s="46">
        <f t="array" aca="1" ref="M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A35),0)),"")</f>
        <v>6884.08</v>
      </c>
      <c r="N35" s="47">
        <f t="array" aca="1" ref="N35" ca="1">IF(M35=0,"N/A",IFERROR(INDEX(INDIRECT(ADDRESS(1,MATCH(2020,Measure!$2:$2,0),,,"Measure")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A35),0)),"")/M35)</f>
        <v>0.11621015444329526</v>
      </c>
      <c r="O35" s="46">
        <f t="array" aca="1" ref="O35" ca="1">IF(AE35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(Units)")*(INDIRECT(ADDRESS(1,MATCH("MeasureNames",Measure!$2:$2,0),,,"Measure")&amp;":"&amp;ADDRESS(ROWS(DynamicPivotTable)+10,MATCH("MeasureNames",Measure!$2:$2,0)))=A35),0)),""),0))</f>
        <v>245.18519322550773</v>
      </c>
      <c r="P35" s="46">
        <f t="array" aca="1" ref="P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A35),0)),0)</f>
        <v>0</v>
      </c>
      <c r="Q35" s="46">
        <f t="shared" ca="1" si="39"/>
        <v>1045.1851932255076</v>
      </c>
      <c r="R35" s="46">
        <f t="shared" ca="1" si="40"/>
        <v>6084.08</v>
      </c>
      <c r="S35" s="46">
        <f t="shared" ca="1" si="41"/>
        <v>7129.2651932255076</v>
      </c>
      <c r="T35" s="39">
        <f t="array" aca="1" ref="T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A35),0)),"")</f>
        <v>14658.702989533071</v>
      </c>
      <c r="U35" s="39">
        <f t="array" aca="1" ref="U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A35),0)),"")</f>
        <v>0</v>
      </c>
      <c r="V35" s="39">
        <f t="shared" ca="1" si="42"/>
        <v>14658.702989533071</v>
      </c>
      <c r="W35" s="48">
        <f t="array" aca="1" ref="W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A35),0)),"")</f>
        <v>0.86</v>
      </c>
      <c r="X35" s="49">
        <f t="array" aca="1" ref="X35" ca="1">IF(AE35=0,"N/A",IFERROR(INDEX(INDIRECT(ADDRESS(1,MATCH(2020,Measure!$2:$2,0),,,"Measure")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A35),0)),""))</f>
        <v>2.3775390918618511</v>
      </c>
      <c r="Y35" s="49" t="str">
        <f t="array" aca="1" ref="Y35" ca="1">IF(AE35=0,"N/A",IFERROR(INDEX(INDIRECT(ADDRESS(1,MATCH(2020,Measure!$2:$2,0),,,"Measure")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A35),0)),""))</f>
        <v/>
      </c>
      <c r="Z35" s="39">
        <f t="array" aca="1" ref="Z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A35),0)),""),"N/A")</f>
        <v>0.1137636166200567</v>
      </c>
      <c r="AA35" s="39">
        <f t="array" aca="1" ref="AA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A35),0)),""),"N/A")</f>
        <v>6.3202009233364826E-3</v>
      </c>
      <c r="AB35" s="39">
        <f t="array" aca="1" ref="AB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A35),0)),"")/1000,"N/A")</f>
        <v>0.34763153159837173</v>
      </c>
      <c r="AD35" t="str">
        <f t="shared" si="43"/>
        <v xml:space="preserve">Cold Climate Air-Source Heat Pump (24kBTU/hr)  </v>
      </c>
      <c r="AE35" s="50">
        <f t="array" aca="1" ref="AE3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A35),0)),""),0)</f>
        <v>38.60923319189488</v>
      </c>
      <c r="AF35" s="35">
        <f t="array" aca="1" ref="AF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A35),0)),"")</f>
        <v>103.64297096643425</v>
      </c>
      <c r="AG35" s="35">
        <f t="array" aca="1" ref="AG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A35),0))/1000,"")</f>
        <v>316.70551453016168</v>
      </c>
      <c r="AH35" s="51">
        <f t="array" aca="1" ref="AH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A35),0)),"")</f>
        <v>103.64297096643425</v>
      </c>
      <c r="AI35" s="35">
        <f t="array" aca="1" ref="AI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A35),0))/1000,"")</f>
        <v>316.70551453016168</v>
      </c>
      <c r="AJ35" s="35">
        <f t="array" aca="1" ref="AJ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A35),0))/1000,"")</f>
        <v>5700.6992615429108</v>
      </c>
      <c r="AK35" s="32">
        <f t="array" aca="1" ref="AK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A35),0)),"")</f>
        <v>565961.28201360896</v>
      </c>
      <c r="AL35" s="32">
        <f t="shared" ca="1" si="44"/>
        <v>238044.99532767077</v>
      </c>
      <c r="AM35" s="32">
        <f t="shared" ca="1" si="45"/>
        <v>327916.28668593819</v>
      </c>
      <c r="AN35" s="37">
        <f t="array" aca="1" ref="AN35" ca="1">IF(AE35=0,"N/A",IFERROR(INDEX(INDIRECT(ADDRESS(1,MATCH(2020,Measure!$2:$2,0),,,"Measure")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A35),0)),""))</f>
        <v>2.3775390918618511</v>
      </c>
      <c r="AO35" s="32">
        <f t="array" aca="1" ref="AO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A35),0)),"")</f>
        <v>40353.798853959335</v>
      </c>
      <c r="AP35" s="37">
        <f t="shared" ca="1" si="46"/>
        <v>14.024981490883338</v>
      </c>
      <c r="AQ35" s="50">
        <f t="array" aca="1" ref="AQ3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A35),0)),""),0)</f>
        <v>44.221760587993415</v>
      </c>
      <c r="AR35" s="35">
        <f t="array" aca="1" ref="AR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A35),0)),"")</f>
        <v>118.70928971643396</v>
      </c>
      <c r="AS35" s="35">
        <f t="array" aca="1" ref="AS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A35),0))/1000,"")</f>
        <v>362.7442008713648</v>
      </c>
      <c r="AT35" s="51">
        <f t="array" aca="1" ref="AT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A35),0)),"")</f>
        <v>237.41857943286792</v>
      </c>
      <c r="AU35" s="35">
        <f t="array" aca="1" ref="AU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A35),0))/1000,"")</f>
        <v>725.48840174272959</v>
      </c>
      <c r="AV35" s="35">
        <f t="array" aca="1" ref="AV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A35),0))/1000,"")</f>
        <v>6529.3956156845661</v>
      </c>
      <c r="AW35" s="32">
        <f t="array" aca="1" ref="AW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A35),0)),"")</f>
        <v>670513.74892556132</v>
      </c>
      <c r="AX35" s="32">
        <f t="shared" ca="1" si="47"/>
        <v>272648.99927512987</v>
      </c>
      <c r="AY35" s="32">
        <f t="shared" ca="1" si="48"/>
        <v>397864.74965043145</v>
      </c>
      <c r="AZ35" s="37">
        <f t="array" aca="1" ref="AZ35" ca="1">IF(AQ35=0,"N/A",IFERROR(INDEX(INDIRECT(ADDRESS(1,MATCH(2021,Measure!$2:$2,0),,,"Measure")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A35),0)),""))</f>
        <v>2.4592562258002144</v>
      </c>
      <c r="BA35" s="32">
        <f t="array" aca="1" ref="BA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A35),0)),"")</f>
        <v>46219.929384934039</v>
      </c>
      <c r="BB35" s="37">
        <f t="shared" ca="1" si="49"/>
        <v>14.507026684123918</v>
      </c>
      <c r="BC35" s="50">
        <f t="array" aca="1" ref="BC3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A35),0)),""),0)</f>
        <v>55.934066028830351</v>
      </c>
      <c r="BD35" s="35">
        <f t="array" aca="1" ref="BD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A35),0)),"")</f>
        <v>150.149907216434</v>
      </c>
      <c r="BE35" s="35">
        <f t="array" aca="1" ref="BE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A35),0))/1000,"")</f>
        <v>458.81841458440391</v>
      </c>
      <c r="BF35" s="51">
        <f t="array" aca="1" ref="BF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A35),0)),"")</f>
        <v>450.44972164930198</v>
      </c>
      <c r="BG35" s="35">
        <f t="array" aca="1" ref="BG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A35),0))/1000,"")</f>
        <v>1376.4552437532118</v>
      </c>
      <c r="BH35" s="35">
        <f t="array" aca="1" ref="BH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A35),0))/1000,"")</f>
        <v>8258.7314625192721</v>
      </c>
      <c r="BI35" s="32">
        <f t="array" aca="1" ref="BI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A35),0)),"")</f>
        <v>879381.98233432998</v>
      </c>
      <c r="BJ35" s="32">
        <f t="shared" ca="1" si="50"/>
        <v>344861.14811743249</v>
      </c>
      <c r="BK35" s="32">
        <f t="shared" ca="1" si="51"/>
        <v>534520.83421689749</v>
      </c>
      <c r="BL35" s="37">
        <f t="array" aca="1" ref="BL35" ca="1">IF(BC35=0,"N/A",IFERROR(INDEX(INDIRECT(ADDRESS(1,MATCH(2022,Measure!$2:$2,0),,,"Measure")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A35),0)),""))</f>
        <v>2.5499595623769191</v>
      </c>
      <c r="BM35" s="32">
        <f t="array" aca="1" ref="BM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A35),0)),"")</f>
        <v>58461.457610231359</v>
      </c>
      <c r="BN35" s="37">
        <f t="shared" ca="1" si="52"/>
        <v>15.042081027080465</v>
      </c>
    </row>
    <row r="36" spans="1:66" x14ac:dyDescent="0.25">
      <c r="A36" s="33" t="s">
        <v>60</v>
      </c>
      <c r="B36" t="str">
        <f t="shared" si="38"/>
        <v xml:space="preserve">Cold Climate Air-Source Heat Pump (48kBTU/hr)  </v>
      </c>
      <c r="C36" t="str">
        <f t="array" aca="1" ref="C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A36),0)),"")</f>
        <v>BNI HVAC</v>
      </c>
      <c r="D36" t="str">
        <f t="array" aca="1" ref="D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A36),0)),"")</f>
        <v>ROB/NEW</v>
      </c>
      <c r="E36" s="52">
        <f t="array" aca="1" ref="E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A36),0)),"")</f>
        <v>18</v>
      </c>
      <c r="F36" s="52" t="str">
        <f t="array" aca="1" ref="F3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A36),0)),""))</f>
        <v>N/A</v>
      </c>
      <c r="G36" s="52" t="str">
        <f t="array" aca="1" ref="G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A36),0)),""))</f>
        <v>N/A</v>
      </c>
      <c r="H36" s="52" t="str">
        <f t="array" aca="1" ref="H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A36),0)),""))</f>
        <v>N/A</v>
      </c>
      <c r="I36" s="44">
        <f t="array" aca="1" ref="I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A36),0)),"")</f>
        <v>17912.722000000002</v>
      </c>
      <c r="J36" s="45">
        <f t="array" aca="1" ref="J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A36),0)),"")*1000</f>
        <v>5862</v>
      </c>
      <c r="K36" s="44">
        <f t="array" aca="1" ref="K36" ca="1">IF(D36="ROB/NEW",I36,IFERROR(INDEX(INDIRECT(ADDRESS(1,MATCH(2020,Measure!$2:$2,0),,,"Measure")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A36),0)),""))</f>
        <v>17912.722000000002</v>
      </c>
      <c r="L36" s="45">
        <f t="array" aca="1" ref="L36" ca="1">IF(D36="ROB/NEW",J36,IFERROR(INDEX(INDIRECT(ADDRESS(1,MATCH(2020,Measure!$2:$2,0),,,"Measure")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A36),0))*1000,""))</f>
        <v>5862</v>
      </c>
      <c r="M36" s="46">
        <f t="array" aca="1" ref="M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A36),0)),"")</f>
        <v>13768.16</v>
      </c>
      <c r="N36" s="47">
        <f t="array" aca="1" ref="N36" ca="1">IF(M36=0,"N/A",IFERROR(INDEX(INDIRECT(ADDRESS(1,MATCH(2020,Measure!$2:$2,0),,,"Measure")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A36),0)),"")/M36)</f>
        <v>0.11621015444329526</v>
      </c>
      <c r="O36" s="46">
        <f t="array" aca="1" ref="O36" ca="1">IF(AE36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(Units)")*(INDIRECT(ADDRESS(1,MATCH("MeasureNames",Measure!$2:$2,0),,,"Measure")&amp;":"&amp;ADDRESS(ROWS(DynamicPivotTable)+10,MATCH("MeasureNames",Measure!$2:$2,0)))=A36),0)),""),0))</f>
        <v>490.37038645101546</v>
      </c>
      <c r="P36" s="46">
        <f t="array" aca="1" ref="P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A36),0)),0)</f>
        <v>0</v>
      </c>
      <c r="Q36" s="46">
        <f t="shared" ca="1" si="39"/>
        <v>2090.3703864510153</v>
      </c>
      <c r="R36" s="46">
        <f t="shared" ca="1" si="40"/>
        <v>12168.16</v>
      </c>
      <c r="S36" s="46">
        <f t="shared" ca="1" si="41"/>
        <v>14258.530386451015</v>
      </c>
      <c r="T36" s="39">
        <f t="array" aca="1" ref="T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A36),0)),"")</f>
        <v>29317.405979066141</v>
      </c>
      <c r="U36" s="39">
        <f t="array" aca="1" ref="U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A36),0)),"")</f>
        <v>0</v>
      </c>
      <c r="V36" s="39">
        <f t="shared" ca="1" si="42"/>
        <v>29317.405979066141</v>
      </c>
      <c r="W36" s="48">
        <f t="array" aca="1" ref="W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A36),0)),"")</f>
        <v>0.86</v>
      </c>
      <c r="X36" s="49">
        <f t="array" aca="1" ref="X36" ca="1">IF(AE36=0,"N/A",IFERROR(INDEX(INDIRECT(ADDRESS(1,MATCH(2020,Measure!$2:$2,0),,,"Measure")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A36),0)),""))</f>
        <v>2.3775390918618511</v>
      </c>
      <c r="Y36" s="49" t="str">
        <f t="array" aca="1" ref="Y36" ca="1">IF(AE36=0,"N/A",IFERROR(INDEX(INDIRECT(ADDRESS(1,MATCH(2020,Measure!$2:$2,0),,,"Measure")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A36),0)),""))</f>
        <v/>
      </c>
      <c r="Z36" s="39">
        <f t="array" aca="1" ref="Z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A36),0)),""),"N/A")</f>
        <v>0.11376361662005671</v>
      </c>
      <c r="AA36" s="39">
        <f t="array" aca="1" ref="AA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A36),0)),""),"N/A")</f>
        <v>6.3202009233364826E-3</v>
      </c>
      <c r="AB36" s="39">
        <f t="array" aca="1" ref="AB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A36),0)),"")/1000,"N/A")</f>
        <v>0.34763153159837173</v>
      </c>
      <c r="AD36" t="str">
        <f t="shared" si="43"/>
        <v xml:space="preserve">Cold Climate Air-Source Heat Pump (48kBTU/hr)  </v>
      </c>
      <c r="AE36" s="50">
        <f t="array" aca="1" ref="AE3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A36),0)),""),0)</f>
        <v>80</v>
      </c>
      <c r="AF36" s="35">
        <f t="array" aca="1" ref="AF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A36),0)),"")</f>
        <v>429.50543130990422</v>
      </c>
      <c r="AG36" s="35">
        <f t="array" aca="1" ref="AG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A36),0))/1000,"")</f>
        <v>1312.4550304579338</v>
      </c>
      <c r="AH36" s="51">
        <f t="array" aca="1" ref="AH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A36),0)),"")</f>
        <v>429.50543130990422</v>
      </c>
      <c r="AI36" s="35">
        <f t="array" aca="1" ref="AI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A36),0))/1000,"")</f>
        <v>1312.4550304579338</v>
      </c>
      <c r="AJ36" s="35">
        <f t="array" aca="1" ref="AJ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A36),0))/1000,"")</f>
        <v>23624.190548242816</v>
      </c>
      <c r="AK36" s="32">
        <f t="array" aca="1" ref="AK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A36),0)),"")</f>
        <v>2345392.4783252915</v>
      </c>
      <c r="AL36" s="32">
        <f t="shared" ca="1" si="44"/>
        <v>986479.03891608131</v>
      </c>
      <c r="AM36" s="32">
        <f t="shared" ca="1" si="45"/>
        <v>1358913.4394092103</v>
      </c>
      <c r="AN36" s="37">
        <f t="array" aca="1" ref="AN36" ca="1">IF(AE36=0,"N/A",IFERROR(INDEX(INDIRECT(ADDRESS(1,MATCH(2020,Measure!$2:$2,0),,,"Measure")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A36),0)),""))</f>
        <v>2.3775390918618511</v>
      </c>
      <c r="AO36" s="32">
        <f t="array" aca="1" ref="AO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A36),0)),"")</f>
        <v>167229.63091608125</v>
      </c>
      <c r="AP36" s="37">
        <f t="shared" ca="1" si="46"/>
        <v>14.024981490883338</v>
      </c>
      <c r="AQ36" s="50">
        <f t="array" aca="1" ref="AQ3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A36),0)),""),0)</f>
        <v>80</v>
      </c>
      <c r="AR36" s="35">
        <f t="array" aca="1" ref="AR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A36),0)),"")</f>
        <v>429.50543130990422</v>
      </c>
      <c r="AS36" s="35">
        <f t="array" aca="1" ref="AS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A36),0))/1000,"")</f>
        <v>1312.4550304579338</v>
      </c>
      <c r="AT36" s="51">
        <f t="array" aca="1" ref="AT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A36),0)),"")</f>
        <v>859.01086261980845</v>
      </c>
      <c r="AU36" s="35">
        <f t="array" aca="1" ref="AU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A36),0))/1000,"")</f>
        <v>2624.9100609158677</v>
      </c>
      <c r="AV36" s="35">
        <f t="array" aca="1" ref="AV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A36),0))/1000,"")</f>
        <v>23624.190548242816</v>
      </c>
      <c r="AW36" s="32">
        <f t="array" aca="1" ref="AW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A36),0)),"")</f>
        <v>2426004.7180757849</v>
      </c>
      <c r="AX36" s="32">
        <f t="shared" ca="1" si="47"/>
        <v>986479.03891608131</v>
      </c>
      <c r="AY36" s="32">
        <f t="shared" ca="1" si="48"/>
        <v>1439525.6791597037</v>
      </c>
      <c r="AZ36" s="37">
        <f t="array" aca="1" ref="AZ36" ca="1">IF(AQ36=0,"N/A",IFERROR(INDEX(INDIRECT(ADDRESS(1,MATCH(2021,Measure!$2:$2,0),,,"Measure")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A36),0)),""))</f>
        <v>2.4592562258002144</v>
      </c>
      <c r="BA36" s="32">
        <f t="array" aca="1" ref="BA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A36),0)),"")</f>
        <v>167229.63091608125</v>
      </c>
      <c r="BB36" s="37">
        <f t="shared" ca="1" si="49"/>
        <v>14.507026684123918</v>
      </c>
      <c r="BC36" s="50">
        <f t="array" aca="1" ref="BC3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A36),0)),""),0)</f>
        <v>80</v>
      </c>
      <c r="BD36" s="35">
        <f t="array" aca="1" ref="BD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A36),0)),"")</f>
        <v>429.50543130990422</v>
      </c>
      <c r="BE36" s="35">
        <f t="array" aca="1" ref="BE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A36),0))/1000,"")</f>
        <v>1312.4550304579338</v>
      </c>
      <c r="BF36" s="51">
        <f t="array" aca="1" ref="BF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A36),0)),"")</f>
        <v>1288.5162939297124</v>
      </c>
      <c r="BG36" s="35">
        <f t="array" aca="1" ref="BG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A36),0))/1000,"")</f>
        <v>3937.365091373802</v>
      </c>
      <c r="BH36" s="35">
        <f t="array" aca="1" ref="BH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A36),0))/1000,"")</f>
        <v>23624.190548242816</v>
      </c>
      <c r="BI36" s="32">
        <f t="array" aca="1" ref="BI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A36),0)),"")</f>
        <v>2515481.6583684543</v>
      </c>
      <c r="BJ36" s="32">
        <f t="shared" ca="1" si="50"/>
        <v>986479.03891608131</v>
      </c>
      <c r="BK36" s="32">
        <f t="shared" ca="1" si="51"/>
        <v>1529002.6194523731</v>
      </c>
      <c r="BL36" s="37">
        <f t="array" aca="1" ref="BL36" ca="1">IF(BC36=0,"N/A",IFERROR(INDEX(INDIRECT(ADDRESS(1,MATCH(2022,Measure!$2:$2,0),,,"Measure")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A36),0)),""))</f>
        <v>2.5499595623769191</v>
      </c>
      <c r="BM36" s="32">
        <f t="array" aca="1" ref="BM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A36),0)),"")</f>
        <v>167229.63091608125</v>
      </c>
      <c r="BN36" s="37">
        <f t="shared" ca="1" si="52"/>
        <v>15.042081027080464</v>
      </c>
    </row>
    <row r="37" spans="1:66" x14ac:dyDescent="0.25">
      <c r="A37" s="33" t="s">
        <v>67</v>
      </c>
      <c r="B37" t="str">
        <f t="shared" si="38"/>
        <v>Cycling Refrigerated Air Dryer - 50 CFM</v>
      </c>
      <c r="C37" t="str">
        <f t="array" aca="1" ref="C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A37),0)),"")</f>
        <v>BNI Process</v>
      </c>
      <c r="D37" t="str">
        <f t="array" aca="1" ref="D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A37),0)),"")</f>
        <v>ROB/NEW</v>
      </c>
      <c r="E37" s="52">
        <f t="array" aca="1" ref="E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A37),0)),"")</f>
        <v>10</v>
      </c>
      <c r="F37" s="52" t="str">
        <f t="array" aca="1" ref="F3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A37),0)),""))</f>
        <v>N/A</v>
      </c>
      <c r="G37" s="52" t="str">
        <f t="array" aca="1" ref="G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A37),0)),""))</f>
        <v>N/A</v>
      </c>
      <c r="H37" s="52" t="str">
        <f t="array" aca="1" ref="H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A37),0)),""))</f>
        <v>N/A</v>
      </c>
      <c r="I37" s="44">
        <f t="array" aca="1" ref="I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A37),0)),"")</f>
        <v>585.86</v>
      </c>
      <c r="J37" s="45">
        <f t="array" aca="1" ref="J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A37),0)),"")*1000</f>
        <v>110</v>
      </c>
      <c r="K37" s="44">
        <f t="array" aca="1" ref="K37" ca="1">IF(D37="ROB/NEW",I37,IFERROR(INDEX(INDIRECT(ADDRESS(1,MATCH(2020,Measure!$2:$2,0),,,"Measure")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A37),0)),""))</f>
        <v>585.86</v>
      </c>
      <c r="L37" s="45">
        <f t="array" aca="1" ref="L37" ca="1">IF(D37="ROB/NEW",J37,IFERROR(INDEX(INDIRECT(ADDRESS(1,MATCH(2020,Measure!$2:$2,0),,,"Measure")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A37),0))*1000,""))</f>
        <v>110</v>
      </c>
      <c r="M37" s="46">
        <f t="array" aca="1" ref="M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A37),0)),"")</f>
        <v>563.25500000000011</v>
      </c>
      <c r="N37" s="47">
        <f t="array" aca="1" ref="N37" ca="1">IF(M37=0,"N/A",IFERROR(INDEX(INDIRECT(ADDRESS(1,MATCH(2020,Measure!$2:$2,0),,,"Measure")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A37),0)),"")/M37)</f>
        <v>8.8769740170970501E-2</v>
      </c>
      <c r="O37" s="46" t="str">
        <f t="array" aca="1" ref="O37" ca="1">IF(AE37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(Units)")*(INDIRECT(ADDRESS(1,MATCH("MeasureNames",Measure!$2:$2,0),,,"Measure")&amp;":"&amp;ADDRESS(ROWS(DynamicPivotTable)+10,MATCH("MeasureNames",Measure!$2:$2,0)))=A37),0)),""),0))</f>
        <v>N/A</v>
      </c>
      <c r="P37" s="46">
        <f t="array" aca="1" ref="P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A37),0)),0)</f>
        <v>0</v>
      </c>
      <c r="Q37" s="46" t="str">
        <f t="shared" ca="1" si="39"/>
        <v>N/A</v>
      </c>
      <c r="R37" s="46">
        <f t="shared" ca="1" si="40"/>
        <v>513.25500000000011</v>
      </c>
      <c r="S37" s="46" t="str">
        <f t="shared" ca="1" si="41"/>
        <v>N/A</v>
      </c>
      <c r="T37" s="39">
        <f t="array" aca="1" ref="T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A37),0)),"")</f>
        <v>493.73080700080698</v>
      </c>
      <c r="U37" s="39">
        <f t="array" aca="1" ref="U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A37),0)),"")</f>
        <v>0</v>
      </c>
      <c r="V37" s="39">
        <f t="shared" ca="1" si="42"/>
        <v>493.73080700080698</v>
      </c>
      <c r="W37" s="48">
        <f t="array" aca="1" ref="W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A37),0)),"")</f>
        <v>0.86</v>
      </c>
      <c r="X37" s="49" t="str">
        <f t="array" aca="1" ref="X37" ca="1">IF(AE37=0,"N/A",IFERROR(INDEX(INDIRECT(ADDRESS(1,MATCH(2020,Measure!$2:$2,0),,,"Measure")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A37),0)),""))</f>
        <v>N/A</v>
      </c>
      <c r="Y37" s="49" t="str">
        <f t="array" aca="1" ref="Y37" ca="1">IF(AE37=0,"N/A",IFERROR(INDEX(INDIRECT(ADDRESS(1,MATCH(2020,Measure!$2:$2,0),,,"Measure")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A37),0)),""))</f>
        <v>N/A</v>
      </c>
      <c r="Z37" s="39" t="str">
        <f t="array" aca="1" ref="Z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A37),0)),""),"N/A")</f>
        <v>N/A</v>
      </c>
      <c r="AA37" s="39" t="str">
        <f t="array" aca="1" ref="AA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A37),0)),""),"N/A")</f>
        <v>N/A</v>
      </c>
      <c r="AB37" s="39" t="str">
        <f t="array" aca="1" ref="AB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A37),0)),"")/1000,"N/A")</f>
        <v>N/A</v>
      </c>
      <c r="AD37" t="str">
        <f t="shared" si="43"/>
        <v>Cycling Refrigerated Air Dryer - 50 CFM</v>
      </c>
      <c r="AE37" s="50">
        <f t="array" aca="1" ref="AE3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A37),0)),""),0)</f>
        <v>0</v>
      </c>
      <c r="AF37" s="35">
        <f t="array" aca="1" ref="AF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A37),0)),"")</f>
        <v>0</v>
      </c>
      <c r="AG37" s="35">
        <f t="array" aca="1" ref="AG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A37),0))/1000,"")</f>
        <v>0</v>
      </c>
      <c r="AH37" s="51">
        <f t="array" aca="1" ref="AH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A37),0)),"")</f>
        <v>0</v>
      </c>
      <c r="AI37" s="35">
        <f t="array" aca="1" ref="AI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A37),0))/1000,"")</f>
        <v>0</v>
      </c>
      <c r="AJ37" s="35">
        <f t="array" aca="1" ref="AJ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A37),0))/1000,"")</f>
        <v>0</v>
      </c>
      <c r="AK37" s="32">
        <f t="array" aca="1" ref="AK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A37),0)),"")</f>
        <v>0</v>
      </c>
      <c r="AL37" s="32" t="str">
        <f t="shared" ca="1" si="44"/>
        <v>N/A</v>
      </c>
      <c r="AM37" s="32" t="str">
        <f t="shared" ca="1" si="45"/>
        <v>N/A</v>
      </c>
      <c r="AN37" s="37" t="str">
        <f t="array" aca="1" ref="AN37" ca="1">IF(AE37=0,"N/A",IFERROR(INDEX(INDIRECT(ADDRESS(1,MATCH(2020,Measure!$2:$2,0),,,"Measure")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A37),0)),""))</f>
        <v>N/A</v>
      </c>
      <c r="AO37" s="32">
        <f t="array" aca="1" ref="AO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A37),0)),"")</f>
        <v>0</v>
      </c>
      <c r="AP37" s="37" t="str">
        <f t="shared" ca="1" si="46"/>
        <v>N/A</v>
      </c>
      <c r="AQ37" s="50">
        <f t="array" aca="1" ref="AQ3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A37),0)),""),0)</f>
        <v>0</v>
      </c>
      <c r="AR37" s="35">
        <f t="array" aca="1" ref="AR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A37),0)),"")</f>
        <v>0</v>
      </c>
      <c r="AS37" s="35">
        <f t="array" aca="1" ref="AS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A37),0))/1000,"")</f>
        <v>0</v>
      </c>
      <c r="AT37" s="51">
        <f t="array" aca="1" ref="AT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A37),0)),"")</f>
        <v>0</v>
      </c>
      <c r="AU37" s="35">
        <f t="array" aca="1" ref="AU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A37),0))/1000,"")</f>
        <v>0</v>
      </c>
      <c r="AV37" s="35">
        <f t="array" aca="1" ref="AV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A37),0))/1000,"")</f>
        <v>0</v>
      </c>
      <c r="AW37" s="32">
        <f t="array" aca="1" ref="AW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A37),0)),"")</f>
        <v>0</v>
      </c>
      <c r="AX37" s="32" t="str">
        <f t="shared" ca="1" si="47"/>
        <v>N/A</v>
      </c>
      <c r="AY37" s="32" t="str">
        <f t="shared" ca="1" si="48"/>
        <v>N/A</v>
      </c>
      <c r="AZ37" s="37" t="str">
        <f t="array" aca="1" ref="AZ37" ca="1">IF(AQ37=0,"N/A",IFERROR(INDEX(INDIRECT(ADDRESS(1,MATCH(2021,Measure!$2:$2,0),,,"Measure")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A37),0)),""))</f>
        <v>N/A</v>
      </c>
      <c r="BA37" s="32">
        <f t="array" aca="1" ref="BA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A37),0)),"")</f>
        <v>0</v>
      </c>
      <c r="BB37" s="37" t="str">
        <f t="shared" ca="1" si="49"/>
        <v>N/A</v>
      </c>
      <c r="BC37" s="50">
        <f t="array" aca="1" ref="BC3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A37),0)),""),0)</f>
        <v>0</v>
      </c>
      <c r="BD37" s="35">
        <f t="array" aca="1" ref="BD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A37),0)),"")</f>
        <v>0</v>
      </c>
      <c r="BE37" s="35">
        <f t="array" aca="1" ref="BE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A37),0))/1000,"")</f>
        <v>0</v>
      </c>
      <c r="BF37" s="51">
        <f t="array" aca="1" ref="BF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A37),0)),"")</f>
        <v>0</v>
      </c>
      <c r="BG37" s="35">
        <f t="array" aca="1" ref="BG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A37),0))/1000,"")</f>
        <v>0</v>
      </c>
      <c r="BH37" s="35">
        <f t="array" aca="1" ref="BH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A37),0))/1000,"")</f>
        <v>0</v>
      </c>
      <c r="BI37" s="32">
        <f t="array" aca="1" ref="BI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A37),0)),"")</f>
        <v>0</v>
      </c>
      <c r="BJ37" s="32" t="str">
        <f t="shared" ca="1" si="50"/>
        <v>N/A</v>
      </c>
      <c r="BK37" s="32" t="str">
        <f t="shared" ca="1" si="51"/>
        <v>N/A</v>
      </c>
      <c r="BL37" s="37" t="str">
        <f t="array" aca="1" ref="BL37" ca="1">IF(BC37=0,"N/A",IFERROR(INDEX(INDIRECT(ADDRESS(1,MATCH(2022,Measure!$2:$2,0),,,"Measure")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A37),0)),""))</f>
        <v>N/A</v>
      </c>
      <c r="BM37" s="32">
        <f t="array" aca="1" ref="BM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A37),0)),"")</f>
        <v>0</v>
      </c>
      <c r="BN37" s="37" t="str">
        <f t="shared" ca="1" si="52"/>
        <v>N/A</v>
      </c>
    </row>
    <row r="38" spans="1:66" x14ac:dyDescent="0.25">
      <c r="A38" s="33" t="s">
        <v>69</v>
      </c>
      <c r="B38" t="str">
        <f t="shared" si="38"/>
        <v>Dairy Scroll Compressor</v>
      </c>
      <c r="C38" t="str">
        <f t="array" aca="1" ref="C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A38),0)),"")</f>
        <v>BNI Process</v>
      </c>
      <c r="D38" t="str">
        <f t="array" aca="1" ref="D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A38),0)),"")</f>
        <v>ROB/NEW</v>
      </c>
      <c r="E38" s="52">
        <f t="array" aca="1" ref="E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A38),0)),"")</f>
        <v>15</v>
      </c>
      <c r="F38" s="52" t="str">
        <f t="array" aca="1" ref="F3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A38),0)),""))</f>
        <v>N/A</v>
      </c>
      <c r="G38" s="52" t="str">
        <f t="array" aca="1" ref="G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A38),0)),""))</f>
        <v>N/A</v>
      </c>
      <c r="H38" s="52" t="str">
        <f t="array" aca="1" ref="H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A38),0)),""))</f>
        <v>N/A</v>
      </c>
      <c r="I38" s="44">
        <f t="array" aca="1" ref="I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A38),0)),"")</f>
        <v>23624</v>
      </c>
      <c r="J38" s="45">
        <f t="array" aca="1" ref="J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A38),0)),"")*1000</f>
        <v>6800</v>
      </c>
      <c r="K38" s="44">
        <f t="array" aca="1" ref="K38" ca="1">IF(D38="ROB/NEW",I38,IFERROR(INDEX(INDIRECT(ADDRESS(1,MATCH(2020,Measure!$2:$2,0),,,"Measure")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A38),0)),""))</f>
        <v>23624</v>
      </c>
      <c r="L38" s="45">
        <f t="array" aca="1" ref="L38" ca="1">IF(D38="ROB/NEW",J38,IFERROR(INDEX(INDIRECT(ADDRESS(1,MATCH(2020,Measure!$2:$2,0),,,"Measure")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A38),0))*1000,""))</f>
        <v>6800</v>
      </c>
      <c r="M38" s="46">
        <f t="array" aca="1" ref="M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A38),0)),"")</f>
        <v>1025.2305000000003</v>
      </c>
      <c r="N38" s="47">
        <f t="array" aca="1" ref="N38" ca="1">IF(M38=0,"N/A",IFERROR(INDEX(INDIRECT(ADDRESS(1,MATCH(2020,Measure!$2:$2,0),,,"Measure")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A38),0)),"")/M38)</f>
        <v>0.24384760305121619</v>
      </c>
      <c r="O38" s="46">
        <f t="array" aca="1" ref="O38" ca="1">IF(AE38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(Units)")*(INDIRECT(ADDRESS(1,MATCH("MeasureNames",Measure!$2:$2,0),,,"Measure")&amp;":"&amp;ADDRESS(ROWS(DynamicPivotTable)+10,MATCH("MeasureNames",Measure!$2:$2,0)))=A38),0)),""),0))</f>
        <v>646.71968947649555</v>
      </c>
      <c r="P38" s="46">
        <f t="array" aca="1" ref="P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A38),0)),0)</f>
        <v>0</v>
      </c>
      <c r="Q38" s="46">
        <f t="shared" ca="1" si="39"/>
        <v>896.71968947649555</v>
      </c>
      <c r="R38" s="46">
        <f t="shared" ca="1" si="40"/>
        <v>775.23050000000035</v>
      </c>
      <c r="S38" s="46">
        <f t="shared" ca="1" si="41"/>
        <v>1671.9501894764958</v>
      </c>
      <c r="T38" s="39">
        <f t="array" aca="1" ref="T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A38),0)),"")</f>
        <v>31985.991173653885</v>
      </c>
      <c r="U38" s="39">
        <f t="array" aca="1" ref="U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A38),0)),"")</f>
        <v>0</v>
      </c>
      <c r="V38" s="39">
        <f t="shared" ca="1" si="42"/>
        <v>31985.991173653885</v>
      </c>
      <c r="W38" s="48">
        <f t="array" aca="1" ref="W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A38),0)),"")</f>
        <v>0.86</v>
      </c>
      <c r="X38" s="49">
        <f t="array" aca="1" ref="X38" ca="1">IF(AE38=0,"N/A",IFERROR(INDEX(INDIRECT(ADDRESS(1,MATCH(2020,Measure!$2:$2,0),,,"Measure")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A38),0)),""))</f>
        <v>20.92751646395871</v>
      </c>
      <c r="Y38" s="49" t="str">
        <f t="array" aca="1" ref="Y38" ca="1">IF(AE38=0,"N/A",IFERROR(INDEX(INDIRECT(ADDRESS(1,MATCH(2020,Measure!$2:$2,0),,,"Measure")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A38),0)),""))</f>
        <v/>
      </c>
      <c r="Z38" s="39">
        <f t="array" aca="1" ref="Z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A38),0)),""),"N/A")</f>
        <v>3.9827195265478413E-2</v>
      </c>
      <c r="AA38" s="39">
        <f t="array" aca="1" ref="AA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A38),0)),""),"N/A")</f>
        <v>2.6551463510318942E-3</v>
      </c>
      <c r="AB38" s="39">
        <f t="array" aca="1" ref="AB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A38),0)),"")/1000,"N/A")</f>
        <v>0.1383643619046562</v>
      </c>
      <c r="AD38" t="str">
        <f t="shared" si="43"/>
        <v>Dairy Scroll Compressor</v>
      </c>
      <c r="AE38" s="50">
        <f t="array" aca="1" ref="AE3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A38),0)),""),0)</f>
        <v>28.713408448075068</v>
      </c>
      <c r="AF38" s="35">
        <f t="array" aca="1" ref="AF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A38),0)),"")</f>
        <v>178.82429457331523</v>
      </c>
      <c r="AG38" s="35">
        <f t="array" aca="1" ref="AG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A38),0))/1000,"")</f>
        <v>621.25663749999978</v>
      </c>
      <c r="AH38" s="51">
        <f t="array" aca="1" ref="AH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A38),0)),"")</f>
        <v>178.82429457331523</v>
      </c>
      <c r="AI38" s="35">
        <f t="array" aca="1" ref="AI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A38),0))/1000,"")</f>
        <v>621.25663749999978</v>
      </c>
      <c r="AJ38" s="35">
        <f t="array" aca="1" ref="AJ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A38),0))/1000,"")</f>
        <v>9318.8495624999978</v>
      </c>
      <c r="AK38" s="32">
        <f t="array" aca="1" ref="AK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A38),0)),"")</f>
        <v>918426.82918564801</v>
      </c>
      <c r="AL38" s="32">
        <f t="shared" ca="1" si="44"/>
        <v>43886.088001285731</v>
      </c>
      <c r="AM38" s="32">
        <f t="shared" ca="1" si="45"/>
        <v>874540.74118436233</v>
      </c>
      <c r="AN38" s="37">
        <f t="array" aca="1" ref="AN38" ca="1">IF(AE38=0,"N/A",IFERROR(INDEX(INDIRECT(ADDRESS(1,MATCH(2020,Measure!$2:$2,0),,,"Measure")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A38),0)),""))</f>
        <v>20.92751646395871</v>
      </c>
      <c r="AO38" s="32">
        <f t="array" aca="1" ref="AO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A38),0)),"")</f>
        <v>25747.878707369659</v>
      </c>
      <c r="AP38" s="37">
        <f t="shared" ca="1" si="46"/>
        <v>35.66999983275408</v>
      </c>
      <c r="AQ38" s="50">
        <f t="array" aca="1" ref="AQ3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A38),0)),""),0)</f>
        <v>29.997743752780973</v>
      </c>
      <c r="AR38" s="35">
        <f t="array" aca="1" ref="AR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A38),0)),"")</f>
        <v>186.82300901625467</v>
      </c>
      <c r="AS38" s="35">
        <f t="array" aca="1" ref="AS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A38),0))/1000,"")</f>
        <v>649.04511250000019</v>
      </c>
      <c r="AT38" s="51">
        <f t="array" aca="1" ref="AT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A38),0)),"")</f>
        <v>373.64601803250935</v>
      </c>
      <c r="AU38" s="35">
        <f t="array" aca="1" ref="AU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A38),0))/1000,"")</f>
        <v>1298.0902250000004</v>
      </c>
      <c r="AV38" s="35">
        <f t="array" aca="1" ref="AV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A38),0))/1000,"")</f>
        <v>9735.6766874999994</v>
      </c>
      <c r="AW38" s="32">
        <f t="array" aca="1" ref="AW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A38),0)),"")</f>
        <v>994573.17192757048</v>
      </c>
      <c r="AX38" s="32">
        <f t="shared" ca="1" si="47"/>
        <v>45849.089095614552</v>
      </c>
      <c r="AY38" s="32">
        <f t="shared" ca="1" si="48"/>
        <v>948724.08283195598</v>
      </c>
      <c r="AZ38" s="37">
        <f t="array" aca="1" ref="AZ38" ca="1">IF(AQ38=0,"N/A",IFERROR(INDEX(INDIRECT(ADDRESS(1,MATCH(2021,Measure!$2:$2,0),,,"Measure")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A38),0)),""))</f>
        <v>21.692321298978676</v>
      </c>
      <c r="BA38" s="32">
        <f t="array" aca="1" ref="BA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A38),0)),"")</f>
        <v>26899.567462989238</v>
      </c>
      <c r="BB38" s="37">
        <f t="shared" ca="1" si="49"/>
        <v>36.973574883536351</v>
      </c>
      <c r="BC38" s="50">
        <f t="array" aca="1" ref="BC3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A38),0)),""),0)</f>
        <v>31.435400665415145</v>
      </c>
      <c r="BD38" s="35">
        <f t="array" aca="1" ref="BD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A38),0)),"")</f>
        <v>195.77659541144595</v>
      </c>
      <c r="BE38" s="35">
        <f t="array" aca="1" ref="BE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A38),0))/1000,"")</f>
        <v>680.15092499999992</v>
      </c>
      <c r="BF38" s="51">
        <f t="array" aca="1" ref="BF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A38),0)),"")</f>
        <v>587.32978623433792</v>
      </c>
      <c r="BG38" s="35">
        <f t="array" aca="1" ref="BG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A38),0))/1000,"")</f>
        <v>2040.4527750000002</v>
      </c>
      <c r="BH38" s="35">
        <f t="array" aca="1" ref="BH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A38),0))/1000,"")</f>
        <v>10202.263874999999</v>
      </c>
      <c r="BI38" s="32">
        <f t="array" aca="1" ref="BI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A38),0)),"")</f>
        <v>1084838.6602053687</v>
      </c>
      <c r="BJ38" s="32">
        <f t="shared" ca="1" si="50"/>
        <v>48046.429682943868</v>
      </c>
      <c r="BK38" s="32">
        <f t="shared" ca="1" si="51"/>
        <v>1036792.2305224248</v>
      </c>
      <c r="BL38" s="37">
        <f t="array" aca="1" ref="BL38" ca="1">IF(BC38=0,"N/A",IFERROR(INDEX(INDIRECT(ADDRESS(1,MATCH(2022,Measure!$2:$2,0),,,"Measure")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A38),0)),""))</f>
        <v>22.578965125279193</v>
      </c>
      <c r="BM38" s="32">
        <f t="array" aca="1" ref="BM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A38),0)),"")</f>
        <v>28188.742723260289</v>
      </c>
      <c r="BN38" s="37">
        <f t="shared" ca="1" si="52"/>
        <v>38.484818952574308</v>
      </c>
    </row>
    <row r="39" spans="1:66" x14ac:dyDescent="0.25">
      <c r="A39" s="33" t="s">
        <v>71</v>
      </c>
      <c r="B39" t="str">
        <f t="shared" si="38"/>
        <v>Daylighting Controls - Ceiling Mounted</v>
      </c>
      <c r="C39" t="str">
        <f t="array" aca="1" ref="C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A39),0)),"")</f>
        <v>BNI Lighting</v>
      </c>
      <c r="D39" t="str">
        <f t="array" aca="1" ref="D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A39),0)),"")</f>
        <v>ROB/NEW</v>
      </c>
      <c r="E39" s="52">
        <f t="array" aca="1" ref="E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A39),0)),"")</f>
        <v>10</v>
      </c>
      <c r="F39" s="52" t="str">
        <f t="array" aca="1" ref="F3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A39),0)),""))</f>
        <v>N/A</v>
      </c>
      <c r="G39" s="52" t="str">
        <f t="array" aca="1" ref="G3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A39),0)),""))</f>
        <v>N/A</v>
      </c>
      <c r="H39" s="52" t="str">
        <f t="array" aca="1" ref="H3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A39),0)),""))</f>
        <v>N/A</v>
      </c>
      <c r="I39" s="44">
        <f t="array" aca="1" ref="I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A39),0)),"")</f>
        <v>247.22554752000002</v>
      </c>
      <c r="J39" s="45">
        <f t="array" aca="1" ref="J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A39),0)),"")*1000</f>
        <v>0</v>
      </c>
      <c r="K39" s="44">
        <f t="array" aca="1" ref="K39" ca="1">IF(D39="ROB/NEW",I39,IFERROR(INDEX(INDIRECT(ADDRESS(1,MATCH(2020,Measure!$2:$2,0),,,"Measure")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A39),0)),""))</f>
        <v>247.22554752000002</v>
      </c>
      <c r="L39" s="45">
        <f t="array" aca="1" ref="L39" ca="1">IF(D39="ROB/NEW",J39,IFERROR(INDEX(INDIRECT(ADDRESS(1,MATCH(2020,Measure!$2:$2,0),,,"Measure")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A39),0))*1000,""))</f>
        <v>0</v>
      </c>
      <c r="M39" s="46">
        <f t="array" aca="1" ref="M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A39),0)),"")</f>
        <v>148.72059999999999</v>
      </c>
      <c r="N39" s="47">
        <f t="array" aca="1" ref="N39" ca="1">IF(M39=0,"N/A",IFERROR(INDEX(INDIRECT(ADDRESS(1,MATCH(2020,Measure!$2:$2,0),,,"Measure")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A39),0)),"")/M39)</f>
        <v>0.33620090290114485</v>
      </c>
      <c r="O39" s="46" t="str">
        <f t="array" aca="1" ref="O39" ca="1">IF(AE39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(Units)")*(INDIRECT(ADDRESS(1,MATCH("MeasureNames",Measure!$2:$2,0),,,"Measure")&amp;":"&amp;ADDRESS(ROWS(DynamicPivotTable)+10,MATCH("MeasureNames",Measure!$2:$2,0)))=A39),0)),""),0))</f>
        <v>N/A</v>
      </c>
      <c r="P39" s="46">
        <f t="array" aca="1" ref="P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A39),0)),0)</f>
        <v>0</v>
      </c>
      <c r="Q39" s="46" t="str">
        <f t="shared" ca="1" si="39"/>
        <v>N/A</v>
      </c>
      <c r="R39" s="46">
        <f t="shared" ca="1" si="40"/>
        <v>98.72059999999999</v>
      </c>
      <c r="S39" s="46" t="str">
        <f t="shared" ca="1" si="41"/>
        <v>N/A</v>
      </c>
      <c r="T39" s="39">
        <f t="array" aca="1" ref="T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A39),0)),"")</f>
        <v>140.595408867077</v>
      </c>
      <c r="U39" s="39">
        <f t="array" aca="1" ref="U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A39),0)),"")</f>
        <v>0</v>
      </c>
      <c r="V39" s="39">
        <f t="shared" ca="1" si="42"/>
        <v>140.595408867077</v>
      </c>
      <c r="W39" s="48">
        <f t="array" aca="1" ref="W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A39),0)),"")</f>
        <v>0.86</v>
      </c>
      <c r="X39" s="49" t="str">
        <f t="array" aca="1" ref="X39" ca="1">IF(AE39=0,"N/A",IFERROR(INDEX(INDIRECT(ADDRESS(1,MATCH(2020,Measure!$2:$2,0),,,"Measure")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A39),0)),""))</f>
        <v>N/A</v>
      </c>
      <c r="Y39" s="49" t="str">
        <f t="array" aca="1" ref="Y39" ca="1">IF(AE39=0,"N/A",IFERROR(INDEX(INDIRECT(ADDRESS(1,MATCH(2020,Measure!$2:$2,0),,,"Measure")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A39),0)),""))</f>
        <v>N/A</v>
      </c>
      <c r="Z39" s="39" t="str">
        <f t="array" aca="1" ref="Z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A39),0)),""),"N/A")</f>
        <v>N/A</v>
      </c>
      <c r="AA39" s="39" t="str">
        <f t="array" aca="1" ref="AA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A39),0)),""),"N/A")</f>
        <v>N/A</v>
      </c>
      <c r="AB39" s="39" t="str">
        <f t="array" aca="1" ref="AB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A39),0)),"")/1000,"N/A")</f>
        <v>N/A</v>
      </c>
      <c r="AD39" t="str">
        <f t="shared" si="43"/>
        <v>Daylighting Controls - Ceiling Mounted</v>
      </c>
      <c r="AE39" s="50">
        <f t="array" aca="1" ref="AE3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A39),0)),""),0)</f>
        <v>0</v>
      </c>
      <c r="AF39" s="35">
        <f t="array" aca="1" ref="AF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A39),0)),"")</f>
        <v>0</v>
      </c>
      <c r="AG39" s="35">
        <f t="array" aca="1" ref="AG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A39),0))/1000,"")</f>
        <v>0</v>
      </c>
      <c r="AH39" s="51">
        <f t="array" aca="1" ref="AH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A39),0)),"")</f>
        <v>0</v>
      </c>
      <c r="AI39" s="35">
        <f t="array" aca="1" ref="AI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A39),0))/1000,"")</f>
        <v>0</v>
      </c>
      <c r="AJ39" s="35">
        <f t="array" aca="1" ref="AJ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A39),0))/1000,"")</f>
        <v>0</v>
      </c>
      <c r="AK39" s="32">
        <f t="array" aca="1" ref="AK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A39),0)),"")</f>
        <v>0</v>
      </c>
      <c r="AL39" s="32" t="str">
        <f t="shared" ca="1" si="44"/>
        <v>N/A</v>
      </c>
      <c r="AM39" s="32" t="str">
        <f t="shared" ca="1" si="45"/>
        <v>N/A</v>
      </c>
      <c r="AN39" s="37" t="str">
        <f t="array" aca="1" ref="AN39" ca="1">IF(AE39=0,"N/A",IFERROR(INDEX(INDIRECT(ADDRESS(1,MATCH(2020,Measure!$2:$2,0),,,"Measure")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A39),0)),""))</f>
        <v>N/A</v>
      </c>
      <c r="AO39" s="32">
        <f t="array" aca="1" ref="AO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A39),0)),"")</f>
        <v>0</v>
      </c>
      <c r="AP39" s="37" t="str">
        <f t="shared" ca="1" si="46"/>
        <v>N/A</v>
      </c>
      <c r="AQ39" s="50">
        <f t="array" aca="1" ref="AQ3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A39),0)),""),0)</f>
        <v>0</v>
      </c>
      <c r="AR39" s="35">
        <f t="array" aca="1" ref="AR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A39),0)),"")</f>
        <v>0</v>
      </c>
      <c r="AS39" s="35">
        <f t="array" aca="1" ref="AS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A39),0))/1000,"")</f>
        <v>0</v>
      </c>
      <c r="AT39" s="51">
        <f t="array" aca="1" ref="AT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A39),0)),"")</f>
        <v>0</v>
      </c>
      <c r="AU39" s="35">
        <f t="array" aca="1" ref="AU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A39),0))/1000,"")</f>
        <v>0</v>
      </c>
      <c r="AV39" s="35">
        <f t="array" aca="1" ref="AV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A39),0))/1000,"")</f>
        <v>0</v>
      </c>
      <c r="AW39" s="32">
        <f t="array" aca="1" ref="AW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A39),0)),"")</f>
        <v>0</v>
      </c>
      <c r="AX39" s="32" t="str">
        <f t="shared" ca="1" si="47"/>
        <v>N/A</v>
      </c>
      <c r="AY39" s="32" t="str">
        <f t="shared" ca="1" si="48"/>
        <v>N/A</v>
      </c>
      <c r="AZ39" s="37" t="str">
        <f t="array" aca="1" ref="AZ39" ca="1">IF(AQ39=0,"N/A",IFERROR(INDEX(INDIRECT(ADDRESS(1,MATCH(2021,Measure!$2:$2,0),,,"Measure")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A39),0)),""))</f>
        <v>N/A</v>
      </c>
      <c r="BA39" s="32">
        <f t="array" aca="1" ref="BA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A39),0)),"")</f>
        <v>0</v>
      </c>
      <c r="BB39" s="37" t="str">
        <f t="shared" ca="1" si="49"/>
        <v>N/A</v>
      </c>
      <c r="BC39" s="50">
        <f t="array" aca="1" ref="BC3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A39),0)),""),0)</f>
        <v>0</v>
      </c>
      <c r="BD39" s="35">
        <f t="array" aca="1" ref="BD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A39),0)),"")</f>
        <v>0</v>
      </c>
      <c r="BE39" s="35">
        <f t="array" aca="1" ref="BE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A39),0))/1000,"")</f>
        <v>0</v>
      </c>
      <c r="BF39" s="51">
        <f t="array" aca="1" ref="BF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A39),0)),"")</f>
        <v>0</v>
      </c>
      <c r="BG39" s="35">
        <f t="array" aca="1" ref="BG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A39),0))/1000,"")</f>
        <v>0</v>
      </c>
      <c r="BH39" s="35">
        <f t="array" aca="1" ref="BH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A39),0))/1000,"")</f>
        <v>0</v>
      </c>
      <c r="BI39" s="32">
        <f t="array" aca="1" ref="BI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A39),0)),"")</f>
        <v>0</v>
      </c>
      <c r="BJ39" s="32" t="str">
        <f t="shared" ca="1" si="50"/>
        <v>N/A</v>
      </c>
      <c r="BK39" s="32" t="str">
        <f t="shared" ca="1" si="51"/>
        <v>N/A</v>
      </c>
      <c r="BL39" s="37" t="str">
        <f t="array" aca="1" ref="BL39" ca="1">IF(BC39=0,"N/A",IFERROR(INDEX(INDIRECT(ADDRESS(1,MATCH(2022,Measure!$2:$2,0),,,"Measure")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A39),0)),""))</f>
        <v>N/A</v>
      </c>
      <c r="BM39" s="32">
        <f t="array" aca="1" ref="BM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A39),0)),"")</f>
        <v>0</v>
      </c>
      <c r="BN39" s="37" t="str">
        <f t="shared" ca="1" si="52"/>
        <v>N/A</v>
      </c>
    </row>
    <row r="40" spans="1:66" x14ac:dyDescent="0.25">
      <c r="A40" s="33" t="s">
        <v>73</v>
      </c>
      <c r="B40" t="str">
        <f t="shared" si="38"/>
        <v>Daylighting Controls - Switch-Mounted</v>
      </c>
      <c r="C40" t="str">
        <f t="array" aca="1" ref="C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A40),0)),"")</f>
        <v>BNI Lighting</v>
      </c>
      <c r="D40" t="str">
        <f t="array" aca="1" ref="D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A40),0)),"")</f>
        <v>ROB/NEW</v>
      </c>
      <c r="E40" s="52">
        <f t="array" aca="1" ref="E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A40),0)),"")</f>
        <v>10</v>
      </c>
      <c r="F40" s="52" t="str">
        <f t="array" aca="1" ref="F4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A40),0)),""))</f>
        <v>N/A</v>
      </c>
      <c r="G40" s="52" t="str">
        <f t="array" aca="1" ref="G4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A40),0)),""))</f>
        <v>N/A</v>
      </c>
      <c r="H40" s="52" t="str">
        <f t="array" aca="1" ref="H4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A40),0)),""))</f>
        <v>N/A</v>
      </c>
      <c r="I40" s="44">
        <f t="array" aca="1" ref="I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A40),0)),"")</f>
        <v>86.391083519999995</v>
      </c>
      <c r="J40" s="45">
        <f t="array" aca="1" ref="J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A40),0)),"")*1000</f>
        <v>0</v>
      </c>
      <c r="K40" s="44">
        <f t="array" aca="1" ref="K40" ca="1">IF(D40="ROB/NEW",I40,IFERROR(INDEX(INDIRECT(ADDRESS(1,MATCH(2020,Measure!$2:$2,0),,,"Measure")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A40),0)),""))</f>
        <v>86.391083519999995</v>
      </c>
      <c r="L40" s="45">
        <f t="array" aca="1" ref="L40" ca="1">IF(D40="ROB/NEW",J40,IFERROR(INDEX(INDIRECT(ADDRESS(1,MATCH(2020,Measure!$2:$2,0),,,"Measure")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A40),0))*1000,""))</f>
        <v>0</v>
      </c>
      <c r="M40" s="46">
        <f t="array" aca="1" ref="M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A40),0)),"")</f>
        <v>148.72059999999999</v>
      </c>
      <c r="N40" s="47">
        <f t="array" aca="1" ref="N40" ca="1">IF(M40=0,"N/A",IFERROR(INDEX(INDIRECT(ADDRESS(1,MATCH(2020,Measure!$2:$2,0),,,"Measure")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A40),0)),"")/M40)</f>
        <v>6.7240180580228973E-2</v>
      </c>
      <c r="O40" s="46" t="str">
        <f t="array" aca="1" ref="O40" ca="1">IF(AE40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(Units)")*(INDIRECT(ADDRESS(1,MATCH("MeasureNames",Measure!$2:$2,0),,,"Measure")&amp;":"&amp;ADDRESS(ROWS(DynamicPivotTable)+10,MATCH("MeasureNames",Measure!$2:$2,0)))=A40),0)),""),0))</f>
        <v>N/A</v>
      </c>
      <c r="P40" s="46">
        <f t="array" aca="1" ref="P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A40),0)),0)</f>
        <v>0</v>
      </c>
      <c r="Q40" s="46" t="str">
        <f t="shared" ca="1" si="39"/>
        <v>N/A</v>
      </c>
      <c r="R40" s="46">
        <f t="shared" ca="1" si="40"/>
        <v>138.72059999999999</v>
      </c>
      <c r="S40" s="46" t="str">
        <f t="shared" ca="1" si="41"/>
        <v>N/A</v>
      </c>
      <c r="T40" s="39">
        <f t="array" aca="1" ref="T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A40),0)),"")</f>
        <v>49.129994176599396</v>
      </c>
      <c r="U40" s="39">
        <f t="array" aca="1" ref="U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A40),0)),"")</f>
        <v>0</v>
      </c>
      <c r="V40" s="39">
        <f t="shared" ca="1" si="42"/>
        <v>49.129994176599396</v>
      </c>
      <c r="W40" s="48">
        <f t="array" aca="1" ref="W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A40),0)),"")</f>
        <v>0.86</v>
      </c>
      <c r="X40" s="49" t="str">
        <f t="array" aca="1" ref="X40" ca="1">IF(AE40=0,"N/A",IFERROR(INDEX(INDIRECT(ADDRESS(1,MATCH(2020,Measure!$2:$2,0),,,"Measure")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A40),0)),""))</f>
        <v>N/A</v>
      </c>
      <c r="Y40" s="49" t="str">
        <f t="array" aca="1" ref="Y40" ca="1">IF(AE40=0,"N/A",IFERROR(INDEX(INDIRECT(ADDRESS(1,MATCH(2020,Measure!$2:$2,0),,,"Measure")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A40),0)),""))</f>
        <v>N/A</v>
      </c>
      <c r="Z40" s="39" t="str">
        <f t="array" aca="1" ref="Z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A40),0)),""),"N/A")</f>
        <v>N/A</v>
      </c>
      <c r="AA40" s="39" t="str">
        <f t="array" aca="1" ref="AA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A40),0)),""),"N/A")</f>
        <v>N/A</v>
      </c>
      <c r="AB40" s="39" t="str">
        <f t="array" aca="1" ref="AB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A40),0)),"")/1000,"N/A")</f>
        <v>N/A</v>
      </c>
      <c r="AD40" t="str">
        <f t="shared" si="43"/>
        <v>Daylighting Controls - Switch-Mounted</v>
      </c>
      <c r="AE40" s="50">
        <f t="array" aca="1" ref="AE4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A40),0)),""),0)</f>
        <v>0</v>
      </c>
      <c r="AF40" s="35">
        <f t="array" aca="1" ref="AF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A40),0)),"")</f>
        <v>0</v>
      </c>
      <c r="AG40" s="35">
        <f t="array" aca="1" ref="AG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A40),0))/1000,"")</f>
        <v>0</v>
      </c>
      <c r="AH40" s="51">
        <f t="array" aca="1" ref="AH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A40),0)),"")</f>
        <v>0</v>
      </c>
      <c r="AI40" s="35">
        <f t="array" aca="1" ref="AI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A40),0))/1000,"")</f>
        <v>0</v>
      </c>
      <c r="AJ40" s="35">
        <f t="array" aca="1" ref="AJ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A40),0))/1000,"")</f>
        <v>0</v>
      </c>
      <c r="AK40" s="32">
        <f t="array" aca="1" ref="AK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A40),0)),"")</f>
        <v>0</v>
      </c>
      <c r="AL40" s="32" t="str">
        <f t="shared" ca="1" si="44"/>
        <v>N/A</v>
      </c>
      <c r="AM40" s="32" t="str">
        <f t="shared" ca="1" si="45"/>
        <v>N/A</v>
      </c>
      <c r="AN40" s="37" t="str">
        <f t="array" aca="1" ref="AN40" ca="1">IF(AE40=0,"N/A",IFERROR(INDEX(INDIRECT(ADDRESS(1,MATCH(2020,Measure!$2:$2,0),,,"Measure")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A40),0)),""))</f>
        <v>N/A</v>
      </c>
      <c r="AO40" s="32">
        <f t="array" aca="1" ref="AO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A40),0)),"")</f>
        <v>0</v>
      </c>
      <c r="AP40" s="37" t="str">
        <f t="shared" ca="1" si="46"/>
        <v>N/A</v>
      </c>
      <c r="AQ40" s="50">
        <f t="array" aca="1" ref="AQ4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A40),0)),""),0)</f>
        <v>0</v>
      </c>
      <c r="AR40" s="35">
        <f t="array" aca="1" ref="AR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A40),0)),"")</f>
        <v>0</v>
      </c>
      <c r="AS40" s="35">
        <f t="array" aca="1" ref="AS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A40),0))/1000,"")</f>
        <v>0</v>
      </c>
      <c r="AT40" s="51">
        <f t="array" aca="1" ref="AT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A40),0)),"")</f>
        <v>0</v>
      </c>
      <c r="AU40" s="35">
        <f t="array" aca="1" ref="AU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A40),0))/1000,"")</f>
        <v>0</v>
      </c>
      <c r="AV40" s="35">
        <f t="array" aca="1" ref="AV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A40),0))/1000,"")</f>
        <v>0</v>
      </c>
      <c r="AW40" s="32">
        <f t="array" aca="1" ref="AW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A40),0)),"")</f>
        <v>0</v>
      </c>
      <c r="AX40" s="32" t="str">
        <f t="shared" ca="1" si="47"/>
        <v>N/A</v>
      </c>
      <c r="AY40" s="32" t="str">
        <f t="shared" ca="1" si="48"/>
        <v>N/A</v>
      </c>
      <c r="AZ40" s="37" t="str">
        <f t="array" aca="1" ref="AZ40" ca="1">IF(AQ40=0,"N/A",IFERROR(INDEX(INDIRECT(ADDRESS(1,MATCH(2021,Measure!$2:$2,0),,,"Measure")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A40),0)),""))</f>
        <v>N/A</v>
      </c>
      <c r="BA40" s="32">
        <f t="array" aca="1" ref="BA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A40),0)),"")</f>
        <v>0</v>
      </c>
      <c r="BB40" s="37" t="str">
        <f t="shared" ca="1" si="49"/>
        <v>N/A</v>
      </c>
      <c r="BC40" s="50">
        <f t="array" aca="1" ref="BC4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A40),0)),""),0)</f>
        <v>0</v>
      </c>
      <c r="BD40" s="35">
        <f t="array" aca="1" ref="BD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A40),0)),"")</f>
        <v>0</v>
      </c>
      <c r="BE40" s="35">
        <f t="array" aca="1" ref="BE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A40),0))/1000,"")</f>
        <v>0</v>
      </c>
      <c r="BF40" s="51">
        <f t="array" aca="1" ref="BF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A40),0)),"")</f>
        <v>0</v>
      </c>
      <c r="BG40" s="35">
        <f t="array" aca="1" ref="BG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A40),0))/1000,"")</f>
        <v>0</v>
      </c>
      <c r="BH40" s="35">
        <f t="array" aca="1" ref="BH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A40),0))/1000,"")</f>
        <v>0</v>
      </c>
      <c r="BI40" s="32">
        <f t="array" aca="1" ref="BI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A40),0)),"")</f>
        <v>0</v>
      </c>
      <c r="BJ40" s="32" t="str">
        <f t="shared" ca="1" si="50"/>
        <v>N/A</v>
      </c>
      <c r="BK40" s="32" t="str">
        <f t="shared" ca="1" si="51"/>
        <v>N/A</v>
      </c>
      <c r="BL40" s="37" t="str">
        <f t="array" aca="1" ref="BL40" ca="1">IF(BC40=0,"N/A",IFERROR(INDEX(INDIRECT(ADDRESS(1,MATCH(2022,Measure!$2:$2,0),,,"Measure")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A40),0)),""))</f>
        <v>N/A</v>
      </c>
      <c r="BM40" s="32">
        <f t="array" aca="1" ref="BM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A40),0)),"")</f>
        <v>0</v>
      </c>
      <c r="BN40" s="37" t="str">
        <f t="shared" ca="1" si="52"/>
        <v>N/A</v>
      </c>
    </row>
    <row r="41" spans="1:66" x14ac:dyDescent="0.25">
      <c r="A41" s="33" t="s">
        <v>81</v>
      </c>
      <c r="B41" t="str">
        <f t="shared" si="38"/>
        <v xml:space="preserve">Door Heater Controls </v>
      </c>
      <c r="C41" t="str">
        <f t="array" aca="1" ref="C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A41),0)),"")</f>
        <v>BNI Refrigeration</v>
      </c>
      <c r="D41" t="str">
        <f t="array" aca="1" ref="D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A41),0)),"")</f>
        <v>ROB/NEW</v>
      </c>
      <c r="E41" s="52">
        <f t="array" aca="1" ref="E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A41),0)),"")</f>
        <v>12</v>
      </c>
      <c r="F41" s="52" t="str">
        <f t="array" aca="1" ref="F4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A41),0)),""))</f>
        <v>N/A</v>
      </c>
      <c r="G41" s="52" t="str">
        <f t="array" aca="1" ref="G4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A41),0)),""))</f>
        <v>N/A</v>
      </c>
      <c r="H41" s="52" t="str">
        <f t="array" aca="1" ref="H4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A41),0)),""))</f>
        <v>N/A</v>
      </c>
      <c r="I41" s="44">
        <f t="array" aca="1" ref="I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A41),0)),"")</f>
        <v>8172.73</v>
      </c>
      <c r="J41" s="45">
        <f t="array" aca="1" ref="J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A41),0)),"")*1000</f>
        <v>933</v>
      </c>
      <c r="K41" s="44">
        <f t="array" aca="1" ref="K41" ca="1">IF(D41="ROB/NEW",I41,IFERROR(INDEX(INDIRECT(ADDRESS(1,MATCH(2020,Measure!$2:$2,0),,,"Measure")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A41),0)),""))</f>
        <v>8172.73</v>
      </c>
      <c r="L41" s="45">
        <f t="array" aca="1" ref="L41" ca="1">IF(D41="ROB/NEW",J41,IFERROR(INDEX(INDIRECT(ADDRESS(1,MATCH(2020,Measure!$2:$2,0),,,"Measure")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A41),0))*1000,""))</f>
        <v>933</v>
      </c>
      <c r="M41" s="46">
        <f t="array" aca="1" ref="M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A41),0)),"")</f>
        <v>1683.9262999999999</v>
      </c>
      <c r="N41" s="47">
        <f t="array" aca="1" ref="N41" ca="1">IF(M41=0,"N/A",IFERROR(INDEX(INDIRECT(ADDRESS(1,MATCH(2020,Measure!$2:$2,0),,,"Measure")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A41),0)),"")/M41)</f>
        <v>0.14014865139881716</v>
      </c>
      <c r="O41" s="46" t="str">
        <f t="array" aca="1" ref="O41" ca="1">IF(AE41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(Units)")*(INDIRECT(ADDRESS(1,MATCH("MeasureNames",Measure!$2:$2,0),,,"Measure")&amp;":"&amp;ADDRESS(ROWS(DynamicPivotTable)+10,MATCH("MeasureNames",Measure!$2:$2,0)))=A41),0)),""),0))</f>
        <v>N/A</v>
      </c>
      <c r="P41" s="46">
        <f t="array" aca="1" ref="P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A41),0)),0)</f>
        <v>0</v>
      </c>
      <c r="Q41" s="46" t="str">
        <f t="shared" ca="1" si="39"/>
        <v>N/A</v>
      </c>
      <c r="R41" s="46">
        <f t="shared" ca="1" si="40"/>
        <v>1447.9262999999999</v>
      </c>
      <c r="S41" s="46" t="str">
        <f t="shared" ca="1" si="41"/>
        <v>N/A</v>
      </c>
      <c r="T41" s="39">
        <f t="array" aca="1" ref="T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A41),0)),"")</f>
        <v>7011.9284808569264</v>
      </c>
      <c r="U41" s="39">
        <f t="array" aca="1" ref="U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A41),0)),"")</f>
        <v>0</v>
      </c>
      <c r="V41" s="39">
        <f t="shared" ca="1" si="42"/>
        <v>7011.9284808569264</v>
      </c>
      <c r="W41" s="48">
        <f t="array" aca="1" ref="W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A41),0)),"")</f>
        <v>0.86</v>
      </c>
      <c r="X41" s="49" t="str">
        <f t="array" aca="1" ref="X41" ca="1">IF(AE41=0,"N/A",IFERROR(INDEX(INDIRECT(ADDRESS(1,MATCH(2020,Measure!$2:$2,0),,,"Measure")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A41),0)),""))</f>
        <v>N/A</v>
      </c>
      <c r="Y41" s="49" t="str">
        <f t="array" aca="1" ref="Y41" ca="1">IF(AE41=0,"N/A",IFERROR(INDEX(INDIRECT(ADDRESS(1,MATCH(2020,Measure!$2:$2,0),,,"Measure")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A41),0)),""))</f>
        <v>N/A</v>
      </c>
      <c r="Z41" s="39" t="str">
        <f t="array" aca="1" ref="Z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A41),0)),""),"N/A")</f>
        <v>N/A</v>
      </c>
      <c r="AA41" s="39" t="str">
        <f t="array" aca="1" ref="AA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A41),0)),""),"N/A")</f>
        <v>N/A</v>
      </c>
      <c r="AB41" s="39" t="str">
        <f t="array" aca="1" ref="AB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A41),0)),"")/1000,"N/A")</f>
        <v>N/A</v>
      </c>
      <c r="AD41" t="str">
        <f t="shared" si="43"/>
        <v xml:space="preserve">Door Heater Controls </v>
      </c>
      <c r="AE41" s="50">
        <f t="array" aca="1" ref="AE4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A41),0)),""),0)</f>
        <v>0</v>
      </c>
      <c r="AF41" s="35">
        <f t="array" aca="1" ref="AF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A41),0)),"")</f>
        <v>0</v>
      </c>
      <c r="AG41" s="35">
        <f t="array" aca="1" ref="AG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A41),0))/1000,"")</f>
        <v>0</v>
      </c>
      <c r="AH41" s="51">
        <f t="array" aca="1" ref="AH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A41),0)),"")</f>
        <v>0</v>
      </c>
      <c r="AI41" s="35">
        <f t="array" aca="1" ref="AI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A41),0))/1000,"")</f>
        <v>0</v>
      </c>
      <c r="AJ41" s="35">
        <f t="array" aca="1" ref="AJ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A41),0))/1000,"")</f>
        <v>0</v>
      </c>
      <c r="AK41" s="32">
        <f t="array" aca="1" ref="AK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A41),0)),"")</f>
        <v>0</v>
      </c>
      <c r="AL41" s="32" t="str">
        <f t="shared" ca="1" si="44"/>
        <v>N/A</v>
      </c>
      <c r="AM41" s="32" t="str">
        <f t="shared" ca="1" si="45"/>
        <v>N/A</v>
      </c>
      <c r="AN41" s="37" t="str">
        <f t="array" aca="1" ref="AN41" ca="1">IF(AE41=0,"N/A",IFERROR(INDEX(INDIRECT(ADDRESS(1,MATCH(2020,Measure!$2:$2,0),,,"Measure")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A41),0)),""))</f>
        <v>N/A</v>
      </c>
      <c r="AO41" s="32">
        <f t="array" aca="1" ref="AO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A41),0)),"")</f>
        <v>0</v>
      </c>
      <c r="AP41" s="37" t="str">
        <f t="shared" ca="1" si="46"/>
        <v>N/A</v>
      </c>
      <c r="AQ41" s="50">
        <f t="array" aca="1" ref="AQ4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A41),0)),""),0)</f>
        <v>0</v>
      </c>
      <c r="AR41" s="35">
        <f t="array" aca="1" ref="AR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A41),0)),"")</f>
        <v>0</v>
      </c>
      <c r="AS41" s="35">
        <f t="array" aca="1" ref="AS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A41),0))/1000,"")</f>
        <v>0</v>
      </c>
      <c r="AT41" s="51">
        <f t="array" aca="1" ref="AT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A41),0)),"")</f>
        <v>0</v>
      </c>
      <c r="AU41" s="35">
        <f t="array" aca="1" ref="AU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A41),0))/1000,"")</f>
        <v>0</v>
      </c>
      <c r="AV41" s="35">
        <f t="array" aca="1" ref="AV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A41),0))/1000,"")</f>
        <v>0</v>
      </c>
      <c r="AW41" s="32">
        <f t="array" aca="1" ref="AW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A41),0)),"")</f>
        <v>0</v>
      </c>
      <c r="AX41" s="32" t="str">
        <f t="shared" ca="1" si="47"/>
        <v>N/A</v>
      </c>
      <c r="AY41" s="32" t="str">
        <f t="shared" ca="1" si="48"/>
        <v>N/A</v>
      </c>
      <c r="AZ41" s="37" t="str">
        <f t="array" aca="1" ref="AZ41" ca="1">IF(AQ41=0,"N/A",IFERROR(INDEX(INDIRECT(ADDRESS(1,MATCH(2021,Measure!$2:$2,0),,,"Measure")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A41),0)),""))</f>
        <v>N/A</v>
      </c>
      <c r="BA41" s="32">
        <f t="array" aca="1" ref="BA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A41),0)),"")</f>
        <v>0</v>
      </c>
      <c r="BB41" s="37" t="str">
        <f t="shared" ca="1" si="49"/>
        <v>N/A</v>
      </c>
      <c r="BC41" s="50">
        <f t="array" aca="1" ref="BC4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A41),0)),""),0)</f>
        <v>0</v>
      </c>
      <c r="BD41" s="35">
        <f t="array" aca="1" ref="BD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A41),0)),"")</f>
        <v>0</v>
      </c>
      <c r="BE41" s="35">
        <f t="array" aca="1" ref="BE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A41),0))/1000,"")</f>
        <v>0</v>
      </c>
      <c r="BF41" s="51">
        <f t="array" aca="1" ref="BF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A41),0)),"")</f>
        <v>0</v>
      </c>
      <c r="BG41" s="35">
        <f t="array" aca="1" ref="BG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A41),0))/1000,"")</f>
        <v>0</v>
      </c>
      <c r="BH41" s="35">
        <f t="array" aca="1" ref="BH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A41),0))/1000,"")</f>
        <v>0</v>
      </c>
      <c r="BI41" s="32">
        <f t="array" aca="1" ref="BI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A41),0)),"")</f>
        <v>0</v>
      </c>
      <c r="BJ41" s="32" t="str">
        <f t="shared" ca="1" si="50"/>
        <v>N/A</v>
      </c>
      <c r="BK41" s="32" t="str">
        <f t="shared" ca="1" si="51"/>
        <v>N/A</v>
      </c>
      <c r="BL41" s="37" t="str">
        <f t="array" aca="1" ref="BL41" ca="1">IF(BC41=0,"N/A",IFERROR(INDEX(INDIRECT(ADDRESS(1,MATCH(2022,Measure!$2:$2,0),,,"Measure")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A41),0)),""))</f>
        <v>N/A</v>
      </c>
      <c r="BM41" s="32">
        <f t="array" aca="1" ref="BM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A41),0)),"")</f>
        <v>0</v>
      </c>
      <c r="BN41" s="37" t="str">
        <f t="shared" ca="1" si="52"/>
        <v>N/A</v>
      </c>
    </row>
    <row r="42" spans="1:66" x14ac:dyDescent="0.25">
      <c r="A42" s="33" t="s">
        <v>83</v>
      </c>
      <c r="B42" t="str">
        <f t="shared" si="38"/>
        <v xml:space="preserve">Double Heat Pad (Agriculture) </v>
      </c>
      <c r="C42" t="str">
        <f t="array" aca="1" ref="C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A42),0)),"")</f>
        <v>BNI Process</v>
      </c>
      <c r="D42" t="str">
        <f t="array" aca="1" ref="D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A42),0)),"")</f>
        <v>ROB/NEW</v>
      </c>
      <c r="E42" s="52">
        <f t="array" aca="1" ref="E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A42),0)),"")</f>
        <v>10</v>
      </c>
      <c r="F42" s="52" t="str">
        <f t="array" aca="1" ref="F4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A42),0)),""))</f>
        <v>N/A</v>
      </c>
      <c r="G42" s="52" t="str">
        <f t="array" aca="1" ref="G4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A42),0)),""))</f>
        <v>N/A</v>
      </c>
      <c r="H42" s="52" t="str">
        <f t="array" aca="1" ref="H4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A42),0)),""))</f>
        <v>N/A</v>
      </c>
      <c r="I42" s="44">
        <f t="array" aca="1" ref="I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A42),0)),"")</f>
        <v>1518</v>
      </c>
      <c r="J42" s="45">
        <f t="array" aca="1" ref="J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A42),0)),"")*1000</f>
        <v>180</v>
      </c>
      <c r="K42" s="44">
        <f t="array" aca="1" ref="K42" ca="1">IF(D42="ROB/NEW",I42,IFERROR(INDEX(INDIRECT(ADDRESS(1,MATCH(2020,Measure!$2:$2,0),,,"Measure")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A42),0)),""))</f>
        <v>1518</v>
      </c>
      <c r="L42" s="45">
        <f t="array" aca="1" ref="L42" ca="1">IF(D42="ROB/NEW",J42,IFERROR(INDEX(INDIRECT(ADDRESS(1,MATCH(2020,Measure!$2:$2,0),,,"Measure")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A42),0))*1000,""))</f>
        <v>180</v>
      </c>
      <c r="M42" s="46">
        <f t="array" aca="1" ref="M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A42),0)),"")</f>
        <v>256.69</v>
      </c>
      <c r="N42" s="47">
        <f t="array" aca="1" ref="N42" ca="1">IF(M42=0,"N/A",IFERROR(INDEX(INDIRECT(ADDRESS(1,MATCH(2020,Measure!$2:$2,0),,,"Measure")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A42),0)),"")/M42)</f>
        <v>0.46748996844442714</v>
      </c>
      <c r="O42" s="46" t="str">
        <f t="array" aca="1" ref="O42" ca="1">IF(AE42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(Units)")*(INDIRECT(ADDRESS(1,MATCH("MeasureNames",Measure!$2:$2,0),,,"Measure")&amp;":"&amp;ADDRESS(ROWS(DynamicPivotTable)+10,MATCH("MeasureNames",Measure!$2:$2,0)))=A42),0)),""),0))</f>
        <v>N/A</v>
      </c>
      <c r="P42" s="46">
        <f t="array" aca="1" ref="P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A42),0)),0)</f>
        <v>0</v>
      </c>
      <c r="Q42" s="46" t="str">
        <f t="shared" ca="1" si="39"/>
        <v>N/A</v>
      </c>
      <c r="R42" s="46">
        <f t="shared" ca="1" si="40"/>
        <v>136.69</v>
      </c>
      <c r="S42" s="46" t="str">
        <f t="shared" ca="1" si="41"/>
        <v>N/A</v>
      </c>
      <c r="T42" s="39">
        <f t="array" aca="1" ref="T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A42),0)),"")</f>
        <v>1126.0044409094362</v>
      </c>
      <c r="U42" s="39">
        <f t="array" aca="1" ref="U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A42),0)),"")</f>
        <v>0</v>
      </c>
      <c r="V42" s="39">
        <f t="shared" ca="1" si="42"/>
        <v>1126.0044409094362</v>
      </c>
      <c r="W42" s="48">
        <f t="array" aca="1" ref="W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A42),0)),"")</f>
        <v>0.86</v>
      </c>
      <c r="X42" s="49" t="str">
        <f t="array" aca="1" ref="X42" ca="1">IF(AE42=0,"N/A",IFERROR(INDEX(INDIRECT(ADDRESS(1,MATCH(2020,Measure!$2:$2,0),,,"Measure")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A42),0)),""))</f>
        <v>N/A</v>
      </c>
      <c r="Y42" s="49" t="str">
        <f t="array" aca="1" ref="Y42" ca="1">IF(AE42=0,"N/A",IFERROR(INDEX(INDIRECT(ADDRESS(1,MATCH(2020,Measure!$2:$2,0),,,"Measure")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A42),0)),""))</f>
        <v>N/A</v>
      </c>
      <c r="Z42" s="39" t="str">
        <f t="array" aca="1" ref="Z4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A42),0)),""),"N/A")</f>
        <v>N/A</v>
      </c>
      <c r="AA42" s="39" t="str">
        <f t="array" aca="1" ref="AA4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A42),0)),""),"N/A")</f>
        <v>N/A</v>
      </c>
      <c r="AB42" s="39" t="str">
        <f t="array" aca="1" ref="AB4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A42),0)),"")/1000,"N/A")</f>
        <v>N/A</v>
      </c>
      <c r="AD42" t="str">
        <f t="shared" si="43"/>
        <v xml:space="preserve">Double Heat Pad (Agriculture) </v>
      </c>
      <c r="AE42" s="50">
        <f t="array" aca="1" ref="AE4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A42),0)),""),0)</f>
        <v>0</v>
      </c>
      <c r="AF42" s="35">
        <f t="array" aca="1" ref="AF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A42),0)),"")</f>
        <v>0</v>
      </c>
      <c r="AG42" s="35">
        <f t="array" aca="1" ref="AG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A42),0))/1000,"")</f>
        <v>0</v>
      </c>
      <c r="AH42" s="51">
        <f t="array" aca="1" ref="AH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A42),0)),"")</f>
        <v>0</v>
      </c>
      <c r="AI42" s="35">
        <f t="array" aca="1" ref="AI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A42),0))/1000,"")</f>
        <v>0</v>
      </c>
      <c r="AJ42" s="35">
        <f t="array" aca="1" ref="AJ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A42),0))/1000,"")</f>
        <v>0</v>
      </c>
      <c r="AK42" s="32">
        <f t="array" aca="1" ref="AK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A42),0)),"")</f>
        <v>0</v>
      </c>
      <c r="AL42" s="32" t="str">
        <f t="shared" ca="1" si="44"/>
        <v>N/A</v>
      </c>
      <c r="AM42" s="32" t="str">
        <f t="shared" ca="1" si="45"/>
        <v>N/A</v>
      </c>
      <c r="AN42" s="37" t="str">
        <f t="array" aca="1" ref="AN42" ca="1">IF(AE42=0,"N/A",IFERROR(INDEX(INDIRECT(ADDRESS(1,MATCH(2020,Measure!$2:$2,0),,,"Measure")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A42),0)),""))</f>
        <v>N/A</v>
      </c>
      <c r="AO42" s="32">
        <f t="array" aca="1" ref="AO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A42),0)),"")</f>
        <v>0</v>
      </c>
      <c r="AP42" s="37" t="str">
        <f t="shared" ca="1" si="46"/>
        <v>N/A</v>
      </c>
      <c r="AQ42" s="50">
        <f t="array" aca="1" ref="AQ4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A42),0)),""),0)</f>
        <v>0</v>
      </c>
      <c r="AR42" s="35">
        <f t="array" aca="1" ref="AR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A42),0)),"")</f>
        <v>0</v>
      </c>
      <c r="AS42" s="35">
        <f t="array" aca="1" ref="AS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A42),0))/1000,"")</f>
        <v>0</v>
      </c>
      <c r="AT42" s="51">
        <f t="array" aca="1" ref="AT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A42),0)),"")</f>
        <v>0</v>
      </c>
      <c r="AU42" s="35">
        <f t="array" aca="1" ref="AU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A42),0))/1000,"")</f>
        <v>0</v>
      </c>
      <c r="AV42" s="35">
        <f t="array" aca="1" ref="AV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A42),0))/1000,"")</f>
        <v>0</v>
      </c>
      <c r="AW42" s="32">
        <f t="array" aca="1" ref="AW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A42),0)),"")</f>
        <v>0</v>
      </c>
      <c r="AX42" s="32" t="str">
        <f t="shared" ca="1" si="47"/>
        <v>N/A</v>
      </c>
      <c r="AY42" s="32" t="str">
        <f t="shared" ca="1" si="48"/>
        <v>N/A</v>
      </c>
      <c r="AZ42" s="37" t="str">
        <f t="array" aca="1" ref="AZ42" ca="1">IF(AQ42=0,"N/A",IFERROR(INDEX(INDIRECT(ADDRESS(1,MATCH(2021,Measure!$2:$2,0),,,"Measure")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A42),0)),""))</f>
        <v>N/A</v>
      </c>
      <c r="BA42" s="32">
        <f t="array" aca="1" ref="BA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A42),0)),"")</f>
        <v>0</v>
      </c>
      <c r="BB42" s="37" t="str">
        <f t="shared" ca="1" si="49"/>
        <v>N/A</v>
      </c>
      <c r="BC42" s="50">
        <f t="array" aca="1" ref="BC4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A42),0)),""),0)</f>
        <v>0</v>
      </c>
      <c r="BD42" s="35">
        <f t="array" aca="1" ref="BD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A42),0)),"")</f>
        <v>0</v>
      </c>
      <c r="BE42" s="35">
        <f t="array" aca="1" ref="BE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A42),0))/1000,"")</f>
        <v>0</v>
      </c>
      <c r="BF42" s="51">
        <f t="array" aca="1" ref="BF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A42),0)),"")</f>
        <v>0</v>
      </c>
      <c r="BG42" s="35">
        <f t="array" aca="1" ref="BG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A42),0))/1000,"")</f>
        <v>0</v>
      </c>
      <c r="BH42" s="35">
        <f t="array" aca="1" ref="BH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A42),0))/1000,"")</f>
        <v>0</v>
      </c>
      <c r="BI42" s="32">
        <f t="array" aca="1" ref="BI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A42),0)),"")</f>
        <v>0</v>
      </c>
      <c r="BJ42" s="32" t="str">
        <f t="shared" ca="1" si="50"/>
        <v>N/A</v>
      </c>
      <c r="BK42" s="32" t="str">
        <f t="shared" ca="1" si="51"/>
        <v>N/A</v>
      </c>
      <c r="BL42" s="37" t="str">
        <f t="array" aca="1" ref="BL42" ca="1">IF(BC42=0,"N/A",IFERROR(INDEX(INDIRECT(ADDRESS(1,MATCH(2022,Measure!$2:$2,0),,,"Measure")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A42),0)),""))</f>
        <v>N/A</v>
      </c>
      <c r="BM42" s="32">
        <f t="array" aca="1" ref="BM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A42),0)),"")</f>
        <v>0</v>
      </c>
      <c r="BN42" s="37" t="str">
        <f t="shared" ca="1" si="52"/>
        <v>N/A</v>
      </c>
    </row>
    <row r="43" spans="1:66" x14ac:dyDescent="0.25">
      <c r="A43" s="33" t="s">
        <v>90</v>
      </c>
      <c r="B43" t="str">
        <f t="shared" si="38"/>
        <v xml:space="preserve">Dual Enthalpy Economizer Controls </v>
      </c>
      <c r="C43" t="str">
        <f t="array" aca="1" ref="C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A43),0)),"")</f>
        <v>BNI HVAC</v>
      </c>
      <c r="D43" t="str">
        <f t="array" aca="1" ref="D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A43),0)),"")</f>
        <v>RET</v>
      </c>
      <c r="E43" s="52">
        <f t="array" aca="1" ref="E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A43),0)),"")</f>
        <v>10</v>
      </c>
      <c r="F43" s="52">
        <f t="array" aca="1" ref="F4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A43),0)),""))</f>
        <v>3.3332999999999999</v>
      </c>
      <c r="G43" s="52">
        <f t="array" aca="1" ref="G4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A43),0)),""))</f>
        <v>3.3332999999999999</v>
      </c>
      <c r="H43" s="52">
        <f t="array" aca="1" ref="H4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A43),0)),""))</f>
        <v>3.3332999999999999</v>
      </c>
      <c r="I43" s="44">
        <f t="array" aca="1" ref="I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A43),0)),"")</f>
        <v>2577</v>
      </c>
      <c r="J43" s="45">
        <f t="array" aca="1" ref="J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A43),0)),"")*1000</f>
        <v>580</v>
      </c>
      <c r="K43" s="44">
        <f t="array" aca="1" ref="K43" ca="1">IF(D43="ROB/NEW",I43,IFERROR(INDEX(INDIRECT(ADDRESS(1,MATCH(2020,Measure!$2:$2,0),,,"Measure")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A43),0)),""))</f>
        <v>2577</v>
      </c>
      <c r="L43" s="45">
        <f t="array" aca="1" ref="L43" ca="1">IF(D43="ROB/NEW",J43,IFERROR(INDEX(INDIRECT(ADDRESS(1,MATCH(2020,Measure!$2:$2,0),,,"Measure")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A43),0))*1000,""))</f>
        <v>580</v>
      </c>
      <c r="M43" s="46">
        <f t="array" aca="1" ref="M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A43),0)),"")</f>
        <v>1264.8300000000002</v>
      </c>
      <c r="N43" s="47">
        <f t="array" aca="1" ref="N43" ca="1">IF(M43=0,"N/A",IFERROR(INDEX(INDIRECT(ADDRESS(1,MATCH(2020,Measure!$2:$2,0),,,"Measure")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A43),0)),"")/M43)</f>
        <v>0.39531004166567835</v>
      </c>
      <c r="O43" s="46" t="str">
        <f t="array" aca="1" ref="O43" ca="1">IF(AE43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(Units)")*(INDIRECT(ADDRESS(1,MATCH("MeasureNames",Measure!$2:$2,0),,,"Measure")&amp;":"&amp;ADDRESS(ROWS(DynamicPivotTable)+10,MATCH("MeasureNames",Measure!$2:$2,0)))=A43),0)),""),0))</f>
        <v>N/A</v>
      </c>
      <c r="P43" s="46">
        <f t="array" aca="1" ref="P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A43),0)),0)</f>
        <v>0</v>
      </c>
      <c r="Q43" s="46" t="str">
        <f t="shared" ca="1" si="39"/>
        <v>N/A</v>
      </c>
      <c r="R43" s="46">
        <f t="shared" ca="1" si="40"/>
        <v>764.83000000000015</v>
      </c>
      <c r="S43" s="46" t="str">
        <f t="shared" ca="1" si="41"/>
        <v>N/A</v>
      </c>
      <c r="T43" s="39">
        <f t="array" aca="1" ref="T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A43),0)),"")</f>
        <v>2312.0916409747015</v>
      </c>
      <c r="U43" s="39">
        <f t="array" aca="1" ref="U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A43),0)),"")</f>
        <v>0</v>
      </c>
      <c r="V43" s="39">
        <f t="shared" ca="1" si="42"/>
        <v>2312.0916409747015</v>
      </c>
      <c r="W43" s="48">
        <f t="array" aca="1" ref="W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A43),0)),"")</f>
        <v>0.86</v>
      </c>
      <c r="X43" s="49" t="str">
        <f t="array" aca="1" ref="X43" ca="1">IF(AE43=0,"N/A",IFERROR(INDEX(INDIRECT(ADDRESS(1,MATCH(2020,Measure!$2:$2,0),,,"Measure")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A43),0)),""))</f>
        <v>N/A</v>
      </c>
      <c r="Y43" s="49" t="str">
        <f t="array" aca="1" ref="Y43" ca="1">IF(AE43=0,"N/A",IFERROR(INDEX(INDIRECT(ADDRESS(1,MATCH(2020,Measure!$2:$2,0),,,"Measure")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A43),0)),""))</f>
        <v>N/A</v>
      </c>
      <c r="Z43" s="39" t="str">
        <f t="array" aca="1" ref="Z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A43),0)),""),"N/A")</f>
        <v>N/A</v>
      </c>
      <c r="AA43" s="39" t="str">
        <f t="array" aca="1" ref="AA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A43),0)),""),"N/A")</f>
        <v>N/A</v>
      </c>
      <c r="AB43" s="39" t="str">
        <f t="array" aca="1" ref="AB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A43),0)),"")/1000,"N/A")</f>
        <v>N/A</v>
      </c>
      <c r="AD43" t="str">
        <f t="shared" si="43"/>
        <v xml:space="preserve">Dual Enthalpy Economizer Controls </v>
      </c>
      <c r="AE43" s="50">
        <f t="array" aca="1" ref="AE4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A43),0)),""),0)</f>
        <v>0</v>
      </c>
      <c r="AF43" s="35">
        <f t="array" aca="1" ref="AF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A43),0)),"")</f>
        <v>0</v>
      </c>
      <c r="AG43" s="35">
        <f t="array" aca="1" ref="AG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A43),0))/1000,"")</f>
        <v>0</v>
      </c>
      <c r="AH43" s="51">
        <f t="array" aca="1" ref="AH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A43),0)),"")</f>
        <v>0</v>
      </c>
      <c r="AI43" s="35">
        <f t="array" aca="1" ref="AI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A43),0))/1000,"")</f>
        <v>0</v>
      </c>
      <c r="AJ43" s="35">
        <f t="array" aca="1" ref="AJ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A43),0))/1000,"")</f>
        <v>0</v>
      </c>
      <c r="AK43" s="32">
        <f t="array" aca="1" ref="AK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A43),0)),"")</f>
        <v>0</v>
      </c>
      <c r="AL43" s="32" t="str">
        <f t="shared" ca="1" si="44"/>
        <v>N/A</v>
      </c>
      <c r="AM43" s="32" t="str">
        <f t="shared" ca="1" si="45"/>
        <v>N/A</v>
      </c>
      <c r="AN43" s="37" t="str">
        <f t="array" aca="1" ref="AN43" ca="1">IF(AE43=0,"N/A",IFERROR(INDEX(INDIRECT(ADDRESS(1,MATCH(2020,Measure!$2:$2,0),,,"Measure")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A43),0)),""))</f>
        <v>N/A</v>
      </c>
      <c r="AO43" s="32">
        <f t="array" aca="1" ref="AO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A43),0)),"")</f>
        <v>0</v>
      </c>
      <c r="AP43" s="37" t="str">
        <f t="shared" ca="1" si="46"/>
        <v>N/A</v>
      </c>
      <c r="AQ43" s="50">
        <f t="array" aca="1" ref="AQ4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A43),0)),""),0)</f>
        <v>0</v>
      </c>
      <c r="AR43" s="35">
        <f t="array" aca="1" ref="AR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A43),0)),"")</f>
        <v>0</v>
      </c>
      <c r="AS43" s="35">
        <f t="array" aca="1" ref="AS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A43),0))/1000,"")</f>
        <v>0</v>
      </c>
      <c r="AT43" s="51">
        <f t="array" aca="1" ref="AT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A43),0)),"")</f>
        <v>0</v>
      </c>
      <c r="AU43" s="35">
        <f t="array" aca="1" ref="AU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A43),0))/1000,"")</f>
        <v>0</v>
      </c>
      <c r="AV43" s="35">
        <f t="array" aca="1" ref="AV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A43),0))/1000,"")</f>
        <v>0</v>
      </c>
      <c r="AW43" s="32">
        <f t="array" aca="1" ref="AW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A43),0)),"")</f>
        <v>0</v>
      </c>
      <c r="AX43" s="32" t="str">
        <f t="shared" ca="1" si="47"/>
        <v>N/A</v>
      </c>
      <c r="AY43" s="32" t="str">
        <f t="shared" ca="1" si="48"/>
        <v>N/A</v>
      </c>
      <c r="AZ43" s="37" t="str">
        <f t="array" aca="1" ref="AZ43" ca="1">IF(AQ43=0,"N/A",IFERROR(INDEX(INDIRECT(ADDRESS(1,MATCH(2021,Measure!$2:$2,0),,,"Measure")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A43),0)),""))</f>
        <v>N/A</v>
      </c>
      <c r="BA43" s="32">
        <f t="array" aca="1" ref="BA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A43),0)),"")</f>
        <v>0</v>
      </c>
      <c r="BB43" s="37" t="str">
        <f t="shared" ca="1" si="49"/>
        <v>N/A</v>
      </c>
      <c r="BC43" s="50">
        <f t="array" aca="1" ref="BC4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A43),0)),""),0)</f>
        <v>0</v>
      </c>
      <c r="BD43" s="35">
        <f t="array" aca="1" ref="BD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A43),0)),"")</f>
        <v>0</v>
      </c>
      <c r="BE43" s="35">
        <f t="array" aca="1" ref="BE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A43),0))/1000,"")</f>
        <v>0</v>
      </c>
      <c r="BF43" s="51">
        <f t="array" aca="1" ref="BF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A43),0)),"")</f>
        <v>0</v>
      </c>
      <c r="BG43" s="35">
        <f t="array" aca="1" ref="BG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A43),0))/1000,"")</f>
        <v>0</v>
      </c>
      <c r="BH43" s="35">
        <f t="array" aca="1" ref="BH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A43),0))/1000,"")</f>
        <v>0</v>
      </c>
      <c r="BI43" s="32">
        <f t="array" aca="1" ref="BI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A43),0)),"")</f>
        <v>0</v>
      </c>
      <c r="BJ43" s="32" t="str">
        <f t="shared" ca="1" si="50"/>
        <v>N/A</v>
      </c>
      <c r="BK43" s="32" t="str">
        <f t="shared" ca="1" si="51"/>
        <v>N/A</v>
      </c>
      <c r="BL43" s="37" t="str">
        <f t="array" aca="1" ref="BL43" ca="1">IF(BC43=0,"N/A",IFERROR(INDEX(INDIRECT(ADDRESS(1,MATCH(2022,Measure!$2:$2,0),,,"Measure")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A43),0)),""))</f>
        <v>N/A</v>
      </c>
      <c r="BM43" s="32">
        <f t="array" aca="1" ref="BM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A43),0)),"")</f>
        <v>0</v>
      </c>
      <c r="BN43" s="37" t="str">
        <f t="shared" ca="1" si="52"/>
        <v>N/A</v>
      </c>
    </row>
    <row r="44" spans="1:66" x14ac:dyDescent="0.25">
      <c r="A44" s="33" t="s">
        <v>92</v>
      </c>
      <c r="B44" t="str">
        <f t="shared" si="38"/>
        <v>EC Motor for Refrigeration Applications</v>
      </c>
      <c r="C44" t="str">
        <f t="array" aca="1" ref="C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A44),0)),"")</f>
        <v>BNI Refrigeration</v>
      </c>
      <c r="D44" t="str">
        <f t="array" aca="1" ref="D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A44),0)),"")</f>
        <v>RET</v>
      </c>
      <c r="E44" s="52">
        <f t="array" aca="1" ref="E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A44),0)),"")</f>
        <v>15</v>
      </c>
      <c r="F44" s="52">
        <f t="array" aca="1" ref="F4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A44),0)),""))</f>
        <v>5</v>
      </c>
      <c r="G44" s="52">
        <f t="array" aca="1" ref="G4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A44),0)),""))</f>
        <v>5</v>
      </c>
      <c r="H44" s="52">
        <f t="array" aca="1" ref="H4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A44),0)),""))</f>
        <v>5</v>
      </c>
      <c r="I44" s="44">
        <f t="array" aca="1" ref="I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A44),0)),"")</f>
        <v>341.64</v>
      </c>
      <c r="J44" s="45">
        <f t="array" aca="1" ref="J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A44),0)),"")*1000</f>
        <v>39</v>
      </c>
      <c r="K44" s="44">
        <f t="array" aca="1" ref="K44" ca="1">IF(D44="ROB/NEW",I44,IFERROR(INDEX(INDIRECT(ADDRESS(1,MATCH(2020,Measure!$2:$2,0),,,"Measure")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A44),0)),""))</f>
        <v>341.64</v>
      </c>
      <c r="L44" s="45">
        <f t="array" aca="1" ref="L44" ca="1">IF(D44="ROB/NEW",J44,IFERROR(INDEX(INDIRECT(ADDRESS(1,MATCH(2020,Measure!$2:$2,0),,,"Measure")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A44),0))*1000,""))</f>
        <v>39</v>
      </c>
      <c r="M44" s="46">
        <f t="array" aca="1" ref="M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A44),0)),"")</f>
        <v>178.7653</v>
      </c>
      <c r="N44" s="47">
        <f t="array" aca="1" ref="N44" ca="1">IF(M44=0,"N/A",IFERROR(INDEX(INDIRECT(ADDRESS(1,MATCH(2020,Measure!$2:$2,0),,,"Measure")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A44),0)),"")/M44)</f>
        <v>0.33563560713404672</v>
      </c>
      <c r="O44" s="46" t="str">
        <f t="array" aca="1" ref="O44" ca="1">IF(AE44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(Units)")*(INDIRECT(ADDRESS(1,MATCH("MeasureNames",Measure!$2:$2,0),,,"Measure")&amp;":"&amp;ADDRESS(ROWS(DynamicPivotTable)+10,MATCH("MeasureNames",Measure!$2:$2,0)))=A44),0)),""),0))</f>
        <v>N/A</v>
      </c>
      <c r="P44" s="46">
        <f t="array" aca="1" ref="P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A44),0)),0)</f>
        <v>0</v>
      </c>
      <c r="Q44" s="46" t="str">
        <f t="shared" ca="1" si="39"/>
        <v>N/A</v>
      </c>
      <c r="R44" s="46">
        <f t="shared" ca="1" si="40"/>
        <v>118.7653</v>
      </c>
      <c r="S44" s="46" t="str">
        <f t="shared" ca="1" si="41"/>
        <v>N/A</v>
      </c>
      <c r="T44" s="39">
        <f t="array" aca="1" ref="T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A44),0)),"")</f>
        <v>350.46643566165386</v>
      </c>
      <c r="U44" s="39">
        <f t="array" aca="1" ref="U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A44),0)),"")</f>
        <v>0</v>
      </c>
      <c r="V44" s="39">
        <f t="shared" ca="1" si="42"/>
        <v>350.46643566165386</v>
      </c>
      <c r="W44" s="48">
        <f t="array" aca="1" ref="W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A44),0)),"")</f>
        <v>0.86</v>
      </c>
      <c r="X44" s="49" t="str">
        <f t="array" aca="1" ref="X44" ca="1">IF(AE44=0,"N/A",IFERROR(INDEX(INDIRECT(ADDRESS(1,MATCH(2020,Measure!$2:$2,0),,,"Measure")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A44),0)),""))</f>
        <v>N/A</v>
      </c>
      <c r="Y44" s="49" t="str">
        <f t="array" aca="1" ref="Y44" ca="1">IF(AE44=0,"N/A",IFERROR(INDEX(INDIRECT(ADDRESS(1,MATCH(2020,Measure!$2:$2,0),,,"Measure")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A44),0)),""))</f>
        <v>N/A</v>
      </c>
      <c r="Z44" s="39" t="str">
        <f t="array" aca="1" ref="Z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A44),0)),""),"N/A")</f>
        <v>N/A</v>
      </c>
      <c r="AA44" s="39" t="str">
        <f t="array" aca="1" ref="AA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A44),0)),""),"N/A")</f>
        <v>N/A</v>
      </c>
      <c r="AB44" s="39" t="str">
        <f t="array" aca="1" ref="AB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A44),0)),"")/1000,"N/A")</f>
        <v>N/A</v>
      </c>
      <c r="AD44" t="str">
        <f t="shared" si="43"/>
        <v>EC Motor for Refrigeration Applications</v>
      </c>
      <c r="AE44" s="50">
        <f t="array" aca="1" ref="AE4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A44),0)),""),0)</f>
        <v>0</v>
      </c>
      <c r="AF44" s="35">
        <f t="array" aca="1" ref="AF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A44),0)),"")</f>
        <v>0</v>
      </c>
      <c r="AG44" s="35">
        <f t="array" aca="1" ref="AG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A44),0))/1000,"")</f>
        <v>0</v>
      </c>
      <c r="AH44" s="51">
        <f t="array" aca="1" ref="AH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A44),0)),"")</f>
        <v>0</v>
      </c>
      <c r="AI44" s="35">
        <f t="array" aca="1" ref="AI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A44),0))/1000,"")</f>
        <v>0</v>
      </c>
      <c r="AJ44" s="35">
        <f t="array" aca="1" ref="AJ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A44),0))/1000,"")</f>
        <v>0</v>
      </c>
      <c r="AK44" s="32">
        <f t="array" aca="1" ref="AK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A44),0)),"")</f>
        <v>0</v>
      </c>
      <c r="AL44" s="32" t="str">
        <f t="shared" ca="1" si="44"/>
        <v>N/A</v>
      </c>
      <c r="AM44" s="32" t="str">
        <f t="shared" ca="1" si="45"/>
        <v>N/A</v>
      </c>
      <c r="AN44" s="37" t="str">
        <f t="array" aca="1" ref="AN44" ca="1">IF(AE44=0,"N/A",IFERROR(INDEX(INDIRECT(ADDRESS(1,MATCH(2020,Measure!$2:$2,0),,,"Measure")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A44),0)),""))</f>
        <v>N/A</v>
      </c>
      <c r="AO44" s="32">
        <f t="array" aca="1" ref="AO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A44),0)),"")</f>
        <v>0</v>
      </c>
      <c r="AP44" s="37" t="str">
        <f t="shared" ca="1" si="46"/>
        <v>N/A</v>
      </c>
      <c r="AQ44" s="50">
        <f t="array" aca="1" ref="AQ4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A44),0)),""),0)</f>
        <v>0</v>
      </c>
      <c r="AR44" s="35">
        <f t="array" aca="1" ref="AR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A44),0)),"")</f>
        <v>0</v>
      </c>
      <c r="AS44" s="35">
        <f t="array" aca="1" ref="AS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A44),0))/1000,"")</f>
        <v>0</v>
      </c>
      <c r="AT44" s="51">
        <f t="array" aca="1" ref="AT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A44),0)),"")</f>
        <v>0</v>
      </c>
      <c r="AU44" s="35">
        <f t="array" aca="1" ref="AU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A44),0))/1000,"")</f>
        <v>0</v>
      </c>
      <c r="AV44" s="35">
        <f t="array" aca="1" ref="AV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A44),0))/1000,"")</f>
        <v>0</v>
      </c>
      <c r="AW44" s="32">
        <f t="array" aca="1" ref="AW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A44),0)),"")</f>
        <v>0</v>
      </c>
      <c r="AX44" s="32" t="str">
        <f t="shared" ca="1" si="47"/>
        <v>N/A</v>
      </c>
      <c r="AY44" s="32" t="str">
        <f t="shared" ca="1" si="48"/>
        <v>N/A</v>
      </c>
      <c r="AZ44" s="37" t="str">
        <f t="array" aca="1" ref="AZ44" ca="1">IF(AQ44=0,"N/A",IFERROR(INDEX(INDIRECT(ADDRESS(1,MATCH(2021,Measure!$2:$2,0),,,"Measure")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A44),0)),""))</f>
        <v>N/A</v>
      </c>
      <c r="BA44" s="32">
        <f t="array" aca="1" ref="BA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A44),0)),"")</f>
        <v>0</v>
      </c>
      <c r="BB44" s="37" t="str">
        <f t="shared" ca="1" si="49"/>
        <v>N/A</v>
      </c>
      <c r="BC44" s="50">
        <f t="array" aca="1" ref="BC4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A44),0)),""),0)</f>
        <v>0</v>
      </c>
      <c r="BD44" s="35">
        <f t="array" aca="1" ref="BD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A44),0)),"")</f>
        <v>0</v>
      </c>
      <c r="BE44" s="35">
        <f t="array" aca="1" ref="BE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A44),0))/1000,"")</f>
        <v>0</v>
      </c>
      <c r="BF44" s="51">
        <f t="array" aca="1" ref="BF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A44),0)),"")</f>
        <v>0</v>
      </c>
      <c r="BG44" s="35">
        <f t="array" aca="1" ref="BG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A44),0))/1000,"")</f>
        <v>0</v>
      </c>
      <c r="BH44" s="35">
        <f t="array" aca="1" ref="BH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A44),0))/1000,"")</f>
        <v>0</v>
      </c>
      <c r="BI44" s="32">
        <f t="array" aca="1" ref="BI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A44),0)),"")</f>
        <v>0</v>
      </c>
      <c r="BJ44" s="32" t="str">
        <f t="shared" ca="1" si="50"/>
        <v>N/A</v>
      </c>
      <c r="BK44" s="32" t="str">
        <f t="shared" ca="1" si="51"/>
        <v>N/A</v>
      </c>
      <c r="BL44" s="37" t="str">
        <f t="array" aca="1" ref="BL44" ca="1">IF(BC44=0,"N/A",IFERROR(INDEX(INDIRECT(ADDRESS(1,MATCH(2022,Measure!$2:$2,0),,,"Measure")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A44),0)),""))</f>
        <v>N/A</v>
      </c>
      <c r="BM44" s="32">
        <f t="array" aca="1" ref="BM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A44),0)),"")</f>
        <v>0</v>
      </c>
      <c r="BN44" s="37" t="str">
        <f t="shared" ca="1" si="52"/>
        <v>N/A</v>
      </c>
    </row>
    <row r="45" spans="1:66" x14ac:dyDescent="0.25">
      <c r="A45" s="33" t="s">
        <v>93</v>
      </c>
      <c r="B45" t="str">
        <f t="shared" si="38"/>
        <v>EC Motor for Refrigeration Applications</v>
      </c>
      <c r="C45" t="str">
        <f t="array" aca="1" ref="C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A45),0)),"")</f>
        <v>BNI Refrigeration</v>
      </c>
      <c r="D45" t="str">
        <f t="array" aca="1" ref="D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A45),0)),"")</f>
        <v>RET</v>
      </c>
      <c r="E45" s="52">
        <f t="array" aca="1" ref="E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A45),0)),"")</f>
        <v>15</v>
      </c>
      <c r="F45" s="52">
        <f t="array" aca="1" ref="F4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A45),0)),""))</f>
        <v>5</v>
      </c>
      <c r="G45" s="52">
        <f t="array" aca="1" ref="G4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A45),0)),""))</f>
        <v>5</v>
      </c>
      <c r="H45" s="52">
        <f t="array" aca="1" ref="H4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A45),0)),""))</f>
        <v>5</v>
      </c>
      <c r="I45" s="44">
        <f t="array" aca="1" ref="I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A45),0)),"")</f>
        <v>1047.6959999999999</v>
      </c>
      <c r="J45" s="45">
        <f t="array" aca="1" ref="J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A45),0)),"")*1000</f>
        <v>119.6</v>
      </c>
      <c r="K45" s="44">
        <f t="array" aca="1" ref="K45" ca="1">IF(D45="ROB/NEW",I45,IFERROR(INDEX(INDIRECT(ADDRESS(1,MATCH(2020,Measure!$2:$2,0),,,"Measure")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A45),0)),""))</f>
        <v>1047.6959999999999</v>
      </c>
      <c r="L45" s="45">
        <f t="array" aca="1" ref="L45" ca="1">IF(D45="ROB/NEW",J45,IFERROR(INDEX(INDIRECT(ADDRESS(1,MATCH(2020,Measure!$2:$2,0),,,"Measure")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A45),0))*1000,""))</f>
        <v>119.6</v>
      </c>
      <c r="M45" s="46">
        <f t="array" aca="1" ref="M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A45),0)),"")</f>
        <v>367.41250000000002</v>
      </c>
      <c r="N45" s="47">
        <f t="array" aca="1" ref="N45" ca="1">IF(M45=0,"N/A",IFERROR(INDEX(INDIRECT(ADDRESS(1,MATCH(2020,Measure!$2:$2,0),,,"Measure")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A45),0)),"")/M45)</f>
        <v>0.48991256421596974</v>
      </c>
      <c r="O45" s="46" t="str">
        <f t="array" aca="1" ref="O45" ca="1">IF(AE45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(Units)")*(INDIRECT(ADDRESS(1,MATCH("MeasureNames",Measure!$2:$2,0),,,"Measure")&amp;":"&amp;ADDRESS(ROWS(DynamicPivotTable)+10,MATCH("MeasureNames",Measure!$2:$2,0)))=A45),0)),""),0))</f>
        <v>N/A</v>
      </c>
      <c r="P45" s="46">
        <f t="array" aca="1" ref="P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A45),0)),0)</f>
        <v>0</v>
      </c>
      <c r="Q45" s="46" t="str">
        <f t="shared" ca="1" si="39"/>
        <v>N/A</v>
      </c>
      <c r="R45" s="46">
        <f t="shared" ca="1" si="40"/>
        <v>187.41250000000002</v>
      </c>
      <c r="S45" s="46" t="str">
        <f t="shared" ca="1" si="41"/>
        <v>N/A</v>
      </c>
      <c r="T45" s="39">
        <f t="array" aca="1" ref="T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A45),0)),"")</f>
        <v>1074.7637360290719</v>
      </c>
      <c r="U45" s="39">
        <f t="array" aca="1" ref="U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A45),0)),"")</f>
        <v>0</v>
      </c>
      <c r="V45" s="39">
        <f t="shared" ca="1" si="42"/>
        <v>1074.7637360290719</v>
      </c>
      <c r="W45" s="48">
        <f t="array" aca="1" ref="W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A45),0)),"")</f>
        <v>0.86</v>
      </c>
      <c r="X45" s="49" t="str">
        <f t="array" aca="1" ref="X45" ca="1">IF(AE45=0,"N/A",IFERROR(INDEX(INDIRECT(ADDRESS(1,MATCH(2020,Measure!$2:$2,0),,,"Measure")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A45),0)),""))</f>
        <v>N/A</v>
      </c>
      <c r="Y45" s="49" t="str">
        <f t="array" aca="1" ref="Y45" ca="1">IF(AE45=0,"N/A",IFERROR(INDEX(INDIRECT(ADDRESS(1,MATCH(2020,Measure!$2:$2,0),,,"Measure")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A45),0)),""))</f>
        <v>N/A</v>
      </c>
      <c r="Z45" s="39" t="str">
        <f t="array" aca="1" ref="Z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A45),0)),""),"N/A")</f>
        <v>N/A</v>
      </c>
      <c r="AA45" s="39" t="str">
        <f t="array" aca="1" ref="AA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A45),0)),""),"N/A")</f>
        <v>N/A</v>
      </c>
      <c r="AB45" s="39" t="str">
        <f t="array" aca="1" ref="AB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A45),0)),"")/1000,"N/A")</f>
        <v>N/A</v>
      </c>
      <c r="AD45" t="str">
        <f t="shared" si="43"/>
        <v>EC Motor for Refrigeration Applications</v>
      </c>
      <c r="AE45" s="50">
        <f t="array" aca="1" ref="AE4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A45),0)),""),0)</f>
        <v>0</v>
      </c>
      <c r="AF45" s="35">
        <f t="array" aca="1" ref="AF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A45),0)),"")</f>
        <v>0</v>
      </c>
      <c r="AG45" s="35">
        <f t="array" aca="1" ref="AG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A45),0))/1000,"")</f>
        <v>0</v>
      </c>
      <c r="AH45" s="51">
        <f t="array" aca="1" ref="AH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A45),0)),"")</f>
        <v>0</v>
      </c>
      <c r="AI45" s="35">
        <f t="array" aca="1" ref="AI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A45),0))/1000,"")</f>
        <v>0</v>
      </c>
      <c r="AJ45" s="35">
        <f t="array" aca="1" ref="AJ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A45),0))/1000,"")</f>
        <v>0</v>
      </c>
      <c r="AK45" s="32">
        <f t="array" aca="1" ref="AK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A45),0)),"")</f>
        <v>0</v>
      </c>
      <c r="AL45" s="32" t="str">
        <f t="shared" ca="1" si="44"/>
        <v>N/A</v>
      </c>
      <c r="AM45" s="32" t="str">
        <f t="shared" ca="1" si="45"/>
        <v>N/A</v>
      </c>
      <c r="AN45" s="37" t="str">
        <f t="array" aca="1" ref="AN45" ca="1">IF(AE45=0,"N/A",IFERROR(INDEX(INDIRECT(ADDRESS(1,MATCH(2020,Measure!$2:$2,0),,,"Measure")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A45),0)),""))</f>
        <v>N/A</v>
      </c>
      <c r="AO45" s="32">
        <f t="array" aca="1" ref="AO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A45),0)),"")</f>
        <v>0</v>
      </c>
      <c r="AP45" s="37" t="str">
        <f t="shared" ca="1" si="46"/>
        <v>N/A</v>
      </c>
      <c r="AQ45" s="50">
        <f t="array" aca="1" ref="AQ4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A45),0)),""),0)</f>
        <v>0</v>
      </c>
      <c r="AR45" s="35">
        <f t="array" aca="1" ref="AR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A45),0)),"")</f>
        <v>0</v>
      </c>
      <c r="AS45" s="35">
        <f t="array" aca="1" ref="AS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A45),0))/1000,"")</f>
        <v>0</v>
      </c>
      <c r="AT45" s="51">
        <f t="array" aca="1" ref="AT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A45),0)),"")</f>
        <v>0</v>
      </c>
      <c r="AU45" s="35">
        <f t="array" aca="1" ref="AU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A45),0))/1000,"")</f>
        <v>0</v>
      </c>
      <c r="AV45" s="35">
        <f t="array" aca="1" ref="AV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A45),0))/1000,"")</f>
        <v>0</v>
      </c>
      <c r="AW45" s="32">
        <f t="array" aca="1" ref="AW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A45),0)),"")</f>
        <v>0</v>
      </c>
      <c r="AX45" s="32" t="str">
        <f t="shared" ca="1" si="47"/>
        <v>N/A</v>
      </c>
      <c r="AY45" s="32" t="str">
        <f t="shared" ca="1" si="48"/>
        <v>N/A</v>
      </c>
      <c r="AZ45" s="37" t="str">
        <f t="array" aca="1" ref="AZ45" ca="1">IF(AQ45=0,"N/A",IFERROR(INDEX(INDIRECT(ADDRESS(1,MATCH(2021,Measure!$2:$2,0),,,"Measure")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A45),0)),""))</f>
        <v>N/A</v>
      </c>
      <c r="BA45" s="32">
        <f t="array" aca="1" ref="BA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A45),0)),"")</f>
        <v>0</v>
      </c>
      <c r="BB45" s="37" t="str">
        <f t="shared" ca="1" si="49"/>
        <v>N/A</v>
      </c>
      <c r="BC45" s="50">
        <f t="array" aca="1" ref="BC4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A45),0)),""),0)</f>
        <v>0</v>
      </c>
      <c r="BD45" s="35">
        <f t="array" aca="1" ref="BD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A45),0)),"")</f>
        <v>0</v>
      </c>
      <c r="BE45" s="35">
        <f t="array" aca="1" ref="BE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A45),0))/1000,"")</f>
        <v>0</v>
      </c>
      <c r="BF45" s="51">
        <f t="array" aca="1" ref="BF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A45),0)),"")</f>
        <v>0</v>
      </c>
      <c r="BG45" s="35">
        <f t="array" aca="1" ref="BG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A45),0))/1000,"")</f>
        <v>0</v>
      </c>
      <c r="BH45" s="35">
        <f t="array" aca="1" ref="BH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A45),0))/1000,"")</f>
        <v>0</v>
      </c>
      <c r="BI45" s="32">
        <f t="array" aca="1" ref="BI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A45),0)),"")</f>
        <v>0</v>
      </c>
      <c r="BJ45" s="32" t="str">
        <f t="shared" ca="1" si="50"/>
        <v>N/A</v>
      </c>
      <c r="BK45" s="32" t="str">
        <f t="shared" ca="1" si="51"/>
        <v>N/A</v>
      </c>
      <c r="BL45" s="37" t="str">
        <f t="array" aca="1" ref="BL45" ca="1">IF(BC45=0,"N/A",IFERROR(INDEX(INDIRECT(ADDRESS(1,MATCH(2022,Measure!$2:$2,0),,,"Measure")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A45),0)),""))</f>
        <v>N/A</v>
      </c>
      <c r="BM45" s="32">
        <f t="array" aca="1" ref="BM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A45),0)),"")</f>
        <v>0</v>
      </c>
      <c r="BN45" s="37" t="str">
        <f t="shared" ca="1" si="52"/>
        <v>N/A</v>
      </c>
    </row>
    <row r="46" spans="1:66" x14ac:dyDescent="0.25">
      <c r="A46" s="33" t="s">
        <v>100</v>
      </c>
      <c r="B46" t="str">
        <f t="shared" si="38"/>
        <v>Electric Combination Oven</v>
      </c>
      <c r="C46" t="str">
        <f t="array" aca="1" ref="C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A46),0)),"")</f>
        <v>BNI Cooking and Laundry</v>
      </c>
      <c r="D46" t="str">
        <f t="array" aca="1" ref="D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A46),0)),"")</f>
        <v>ROB/NEW</v>
      </c>
      <c r="E46" s="52">
        <f t="array" aca="1" ref="E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A46),0)),"")</f>
        <v>12</v>
      </c>
      <c r="F46" s="52" t="str">
        <f t="array" aca="1" ref="F4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A46),0)),""))</f>
        <v>N/A</v>
      </c>
      <c r="G46" s="52" t="str">
        <f t="array" aca="1" ref="G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A46),0)),""))</f>
        <v>N/A</v>
      </c>
      <c r="H46" s="52" t="str">
        <f t="array" aca="1" ref="H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A46),0)),""))</f>
        <v>N/A</v>
      </c>
      <c r="I46" s="44">
        <f t="array" aca="1" ref="I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A46),0)),"")</f>
        <v>6368</v>
      </c>
      <c r="J46" s="45">
        <f t="array" aca="1" ref="J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A46),0)),"")*1000</f>
        <v>989</v>
      </c>
      <c r="K46" s="44">
        <f t="array" aca="1" ref="K46" ca="1">IF(D46="ROB/NEW",I46,IFERROR(INDEX(INDIRECT(ADDRESS(1,MATCH(2020,Measure!$2:$2,0),,,"Measure")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A46),0)),""))</f>
        <v>6368</v>
      </c>
      <c r="L46" s="45">
        <f t="array" aca="1" ref="L46" ca="1">IF(D46="ROB/NEW",J46,IFERROR(INDEX(INDIRECT(ADDRESS(1,MATCH(2020,Measure!$2:$2,0),,,"Measure")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A46),0))*1000,""))</f>
        <v>989</v>
      </c>
      <c r="M46" s="46">
        <f t="array" aca="1" ref="M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A46),0)),"")</f>
        <v>2106.7200000000003</v>
      </c>
      <c r="N46" s="47">
        <f t="array" aca="1" ref="N46" ca="1">IF(M46=0,"N/A",IFERROR(INDEX(INDIRECT(ADDRESS(1,MATCH(2020,Measure!$2:$2,0),,,"Measure")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A46),0)),"")/M46)</f>
        <v>0.66454013822434865</v>
      </c>
      <c r="O46" s="46" t="str">
        <f t="array" aca="1" ref="O46" ca="1">IF(AE46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(Units)")*(INDIRECT(ADDRESS(1,MATCH("MeasureNames",Measure!$2:$2,0),,,"Measure")&amp;":"&amp;ADDRESS(ROWS(DynamicPivotTable)+10,MATCH("MeasureNames",Measure!$2:$2,0)))=A46),0)),""),0))</f>
        <v>N/A</v>
      </c>
      <c r="P46" s="46">
        <f t="array" aca="1" ref="P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A46),0)),0)</f>
        <v>0</v>
      </c>
      <c r="Q46" s="46" t="str">
        <f t="shared" ca="1" si="39"/>
        <v>N/A</v>
      </c>
      <c r="R46" s="46">
        <f t="shared" ca="1" si="40"/>
        <v>706.72000000000025</v>
      </c>
      <c r="S46" s="46" t="str">
        <f t="shared" ca="1" si="41"/>
        <v>N/A</v>
      </c>
      <c r="T46" s="39">
        <f t="array" aca="1" ref="T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A46),0)),"")</f>
        <v>5895.5230841606281</v>
      </c>
      <c r="U46" s="39">
        <f t="array" aca="1" ref="U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A46),0)),"")</f>
        <v>0</v>
      </c>
      <c r="V46" s="39">
        <f t="shared" ca="1" si="42"/>
        <v>5895.5230841606281</v>
      </c>
      <c r="W46" s="48">
        <f t="array" aca="1" ref="W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A46),0)),"")</f>
        <v>0.86</v>
      </c>
      <c r="X46" s="49" t="str">
        <f t="array" aca="1" ref="X46" ca="1">IF(AE46=0,"N/A",IFERROR(INDEX(INDIRECT(ADDRESS(1,MATCH(2020,Measure!$2:$2,0),,,"Measure")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A46),0)),""))</f>
        <v>N/A</v>
      </c>
      <c r="Y46" s="49" t="str">
        <f t="array" aca="1" ref="Y46" ca="1">IF(AE46=0,"N/A",IFERROR(INDEX(INDIRECT(ADDRESS(1,MATCH(2020,Measure!$2:$2,0),,,"Measure")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A46),0)),""))</f>
        <v>N/A</v>
      </c>
      <c r="Z46" s="39" t="str">
        <f t="array" aca="1" ref="Z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A46),0)),""),"N/A")</f>
        <v>N/A</v>
      </c>
      <c r="AA46" s="39" t="str">
        <f t="array" aca="1" ref="AA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A46),0)),""),"N/A")</f>
        <v>N/A</v>
      </c>
      <c r="AB46" s="39" t="str">
        <f t="array" aca="1" ref="AB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A46),0)),"")/1000,"N/A")</f>
        <v>N/A</v>
      </c>
      <c r="AD46" t="str">
        <f t="shared" si="43"/>
        <v>Electric Combination Oven</v>
      </c>
      <c r="AE46" s="50">
        <f t="array" aca="1" ref="AE4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A46),0)),""),0)</f>
        <v>0</v>
      </c>
      <c r="AF46" s="35">
        <f t="array" aca="1" ref="AF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A46),0)),"")</f>
        <v>0</v>
      </c>
      <c r="AG46" s="35">
        <f t="array" aca="1" ref="AG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A46),0))/1000,"")</f>
        <v>0</v>
      </c>
      <c r="AH46" s="51">
        <f t="array" aca="1" ref="AH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A46),0)),"")</f>
        <v>0</v>
      </c>
      <c r="AI46" s="35">
        <f t="array" aca="1" ref="AI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A46),0))/1000,"")</f>
        <v>0</v>
      </c>
      <c r="AJ46" s="35">
        <f t="array" aca="1" ref="AJ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A46),0))/1000,"")</f>
        <v>0</v>
      </c>
      <c r="AK46" s="32">
        <f t="array" aca="1" ref="AK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A46),0)),"")</f>
        <v>0</v>
      </c>
      <c r="AL46" s="32" t="str">
        <f t="shared" ca="1" si="44"/>
        <v>N/A</v>
      </c>
      <c r="AM46" s="32" t="str">
        <f t="shared" ca="1" si="45"/>
        <v>N/A</v>
      </c>
      <c r="AN46" s="37" t="str">
        <f t="array" aca="1" ref="AN46" ca="1">IF(AE46=0,"N/A",IFERROR(INDEX(INDIRECT(ADDRESS(1,MATCH(2020,Measure!$2:$2,0),,,"Measure")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A46),0)),""))</f>
        <v>N/A</v>
      </c>
      <c r="AO46" s="32">
        <f t="array" aca="1" ref="AO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A46),0)),"")</f>
        <v>0</v>
      </c>
      <c r="AP46" s="37" t="str">
        <f t="shared" ca="1" si="46"/>
        <v>N/A</v>
      </c>
      <c r="AQ46" s="50">
        <f t="array" aca="1" ref="AQ4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A46),0)),""),0)</f>
        <v>0</v>
      </c>
      <c r="AR46" s="35">
        <f t="array" aca="1" ref="AR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A46),0)),"")</f>
        <v>0</v>
      </c>
      <c r="AS46" s="35">
        <f t="array" aca="1" ref="AS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A46),0))/1000,"")</f>
        <v>0</v>
      </c>
      <c r="AT46" s="51">
        <f t="array" aca="1" ref="AT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A46),0)),"")</f>
        <v>0</v>
      </c>
      <c r="AU46" s="35">
        <f t="array" aca="1" ref="AU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A46),0))/1000,"")</f>
        <v>0</v>
      </c>
      <c r="AV46" s="35">
        <f t="array" aca="1" ref="AV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A46),0))/1000,"")</f>
        <v>0</v>
      </c>
      <c r="AW46" s="32">
        <f t="array" aca="1" ref="AW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A46),0)),"")</f>
        <v>0</v>
      </c>
      <c r="AX46" s="32" t="str">
        <f t="shared" ca="1" si="47"/>
        <v>N/A</v>
      </c>
      <c r="AY46" s="32" t="str">
        <f t="shared" ca="1" si="48"/>
        <v>N/A</v>
      </c>
      <c r="AZ46" s="37" t="str">
        <f t="array" aca="1" ref="AZ46" ca="1">IF(AQ46=0,"N/A",IFERROR(INDEX(INDIRECT(ADDRESS(1,MATCH(2021,Measure!$2:$2,0),,,"Measure")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A46),0)),""))</f>
        <v>N/A</v>
      </c>
      <c r="BA46" s="32">
        <f t="array" aca="1" ref="BA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A46),0)),"")</f>
        <v>0</v>
      </c>
      <c r="BB46" s="37" t="str">
        <f t="shared" ca="1" si="49"/>
        <v>N/A</v>
      </c>
      <c r="BC46" s="50">
        <f t="array" aca="1" ref="BC4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A46),0)),""),0)</f>
        <v>0</v>
      </c>
      <c r="BD46" s="35">
        <f t="array" aca="1" ref="BD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A46),0)),"")</f>
        <v>0</v>
      </c>
      <c r="BE46" s="35">
        <f t="array" aca="1" ref="BE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A46),0))/1000,"")</f>
        <v>0</v>
      </c>
      <c r="BF46" s="51">
        <f t="array" aca="1" ref="BF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A46),0)),"")</f>
        <v>0</v>
      </c>
      <c r="BG46" s="35">
        <f t="array" aca="1" ref="BG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A46),0))/1000,"")</f>
        <v>0</v>
      </c>
      <c r="BH46" s="35">
        <f t="array" aca="1" ref="BH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A46),0))/1000,"")</f>
        <v>0</v>
      </c>
      <c r="BI46" s="32">
        <f t="array" aca="1" ref="BI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A46),0)),"")</f>
        <v>0</v>
      </c>
      <c r="BJ46" s="32" t="str">
        <f t="shared" ca="1" si="50"/>
        <v>N/A</v>
      </c>
      <c r="BK46" s="32" t="str">
        <f t="shared" ca="1" si="51"/>
        <v>N/A</v>
      </c>
      <c r="BL46" s="37" t="str">
        <f t="array" aca="1" ref="BL46" ca="1">IF(BC46=0,"N/A",IFERROR(INDEX(INDIRECT(ADDRESS(1,MATCH(2022,Measure!$2:$2,0),,,"Measure")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A46),0)),""))</f>
        <v>N/A</v>
      </c>
      <c r="BM46" s="32">
        <f t="array" aca="1" ref="BM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A46),0)),"")</f>
        <v>0</v>
      </c>
      <c r="BN46" s="37" t="str">
        <f t="shared" ca="1" si="52"/>
        <v>N/A</v>
      </c>
    </row>
    <row r="47" spans="1:66" x14ac:dyDescent="0.25">
      <c r="A47" s="33" t="s">
        <v>102</v>
      </c>
      <c r="B47" t="str">
        <f t="shared" si="38"/>
        <v>Electric Combination Oven with Gas</v>
      </c>
      <c r="C47" t="str">
        <f t="array" aca="1" ref="C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A47),0)),"")</f>
        <v>BNI Cooking and Laundry</v>
      </c>
      <c r="D47" t="str">
        <f t="array" aca="1" ref="D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A47),0)),"")</f>
        <v>RET</v>
      </c>
      <c r="E47" s="52">
        <f t="array" aca="1" ref="E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A47),0)),"")</f>
        <v>12</v>
      </c>
      <c r="F47" s="52">
        <f t="array" aca="1" ref="F4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A47),0)),""))</f>
        <v>4</v>
      </c>
      <c r="G47" s="52">
        <f t="array" aca="1" ref="G4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A47),0)),""))</f>
        <v>4</v>
      </c>
      <c r="H47" s="52">
        <f t="array" aca="1" ref="H4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A47),0)),""))</f>
        <v>4</v>
      </c>
      <c r="I47" s="44">
        <f t="array" aca="1" ref="I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A47),0)),"")</f>
        <v>18282</v>
      </c>
      <c r="J47" s="45">
        <f t="array" aca="1" ref="J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A47),0)),"")*1000</f>
        <v>2838</v>
      </c>
      <c r="K47" s="44">
        <f t="array" aca="1" ref="K47" ca="1">IF(D47="ROB/NEW",I47,IFERROR(INDEX(INDIRECT(ADDRESS(1,MATCH(2020,Measure!$2:$2,0),,,"Measure")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A47),0)),""))</f>
        <v>18282</v>
      </c>
      <c r="L47" s="45">
        <f t="array" aca="1" ref="L47" ca="1">IF(D47="ROB/NEW",J47,IFERROR(INDEX(INDIRECT(ADDRESS(1,MATCH(2020,Measure!$2:$2,0),,,"Measure")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A47),0))*1000,""))</f>
        <v>2838</v>
      </c>
      <c r="M47" s="46">
        <f t="array" aca="1" ref="M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A47),0)),"")</f>
        <v>14838.810000000001</v>
      </c>
      <c r="N47" s="47">
        <f t="array" aca="1" ref="N47" ca="1">IF(M47=0,"N/A",IFERROR(INDEX(INDIRECT(ADDRESS(1,MATCH(2020,Measure!$2:$2,0),,,"Measure")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A47),0)),"")/M47)</f>
        <v>0.1347816974541759</v>
      </c>
      <c r="O47" s="46" t="str">
        <f t="array" aca="1" ref="O47" ca="1">IF(AE47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(Units)")*(INDIRECT(ADDRESS(1,MATCH("MeasureNames",Measure!$2:$2,0),,,"Measure")&amp;":"&amp;ADDRESS(ROWS(DynamicPivotTable)+10,MATCH("MeasureNames",Measure!$2:$2,0)))=A47),0)),""),0))</f>
        <v>N/A</v>
      </c>
      <c r="P47" s="46">
        <f t="array" aca="1" ref="P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A47),0)),0)</f>
        <v>0</v>
      </c>
      <c r="Q47" s="46" t="str">
        <f t="shared" ca="1" si="39"/>
        <v>N/A</v>
      </c>
      <c r="R47" s="46">
        <f t="shared" ca="1" si="40"/>
        <v>12838.810000000001</v>
      </c>
      <c r="S47" s="46" t="str">
        <f t="shared" ca="1" si="41"/>
        <v>N/A</v>
      </c>
      <c r="T47" s="39">
        <f t="array" aca="1" ref="T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A47),0)),"")</f>
        <v>4815.7531042905866</v>
      </c>
      <c r="U47" s="39">
        <f t="array" aca="1" ref="U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A47),0)),"")</f>
        <v>0</v>
      </c>
      <c r="V47" s="39">
        <f t="shared" ca="1" si="42"/>
        <v>4815.7531042905866</v>
      </c>
      <c r="W47" s="48">
        <f t="array" aca="1" ref="W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A47),0)),"")</f>
        <v>0.86</v>
      </c>
      <c r="X47" s="49" t="str">
        <f t="array" aca="1" ref="X47" ca="1">IF(AE47=0,"N/A",IFERROR(INDEX(INDIRECT(ADDRESS(1,MATCH(2020,Measure!$2:$2,0),,,"Measure")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A47),0)),""))</f>
        <v>N/A</v>
      </c>
      <c r="Y47" s="49" t="str">
        <f t="array" aca="1" ref="Y47" ca="1">IF(AE47=0,"N/A",IFERROR(INDEX(INDIRECT(ADDRESS(1,MATCH(2020,Measure!$2:$2,0),,,"Measure")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A47),0)),""))</f>
        <v>N/A</v>
      </c>
      <c r="Z47" s="39" t="str">
        <f t="array" aca="1" ref="Z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A47),0)),""),"N/A")</f>
        <v>N/A</v>
      </c>
      <c r="AA47" s="39" t="str">
        <f t="array" aca="1" ref="AA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A47),0)),""),"N/A")</f>
        <v>N/A</v>
      </c>
      <c r="AB47" s="39" t="str">
        <f t="array" aca="1" ref="AB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A47),0)),"")/1000,"N/A")</f>
        <v>N/A</v>
      </c>
      <c r="AD47" t="str">
        <f t="shared" si="43"/>
        <v>Electric Combination Oven with Gas</v>
      </c>
      <c r="AE47" s="50">
        <f t="array" aca="1" ref="AE4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A47),0)),""),0)</f>
        <v>0</v>
      </c>
      <c r="AF47" s="35">
        <f t="array" aca="1" ref="AF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A47),0)),"")</f>
        <v>0</v>
      </c>
      <c r="AG47" s="35">
        <f t="array" aca="1" ref="AG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A47),0))/1000,"")</f>
        <v>0</v>
      </c>
      <c r="AH47" s="51">
        <f t="array" aca="1" ref="AH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A47),0)),"")</f>
        <v>0</v>
      </c>
      <c r="AI47" s="35">
        <f t="array" aca="1" ref="AI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A47),0))/1000,"")</f>
        <v>0</v>
      </c>
      <c r="AJ47" s="35">
        <f t="array" aca="1" ref="AJ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A47),0))/1000,"")</f>
        <v>0</v>
      </c>
      <c r="AK47" s="32">
        <f t="array" aca="1" ref="AK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A47),0)),"")</f>
        <v>0</v>
      </c>
      <c r="AL47" s="32" t="str">
        <f t="shared" ca="1" si="44"/>
        <v>N/A</v>
      </c>
      <c r="AM47" s="32" t="str">
        <f t="shared" ca="1" si="45"/>
        <v>N/A</v>
      </c>
      <c r="AN47" s="37" t="str">
        <f t="array" aca="1" ref="AN47" ca="1">IF(AE47=0,"N/A",IFERROR(INDEX(INDIRECT(ADDRESS(1,MATCH(2020,Measure!$2:$2,0),,,"Measure")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A47),0)),""))</f>
        <v>N/A</v>
      </c>
      <c r="AO47" s="32">
        <f t="array" aca="1" ref="AO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A47),0)),"")</f>
        <v>0</v>
      </c>
      <c r="AP47" s="37" t="str">
        <f t="shared" ca="1" si="46"/>
        <v>N/A</v>
      </c>
      <c r="AQ47" s="50">
        <f t="array" aca="1" ref="AQ4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A47),0)),""),0)</f>
        <v>0</v>
      </c>
      <c r="AR47" s="35">
        <f t="array" aca="1" ref="AR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A47),0)),"")</f>
        <v>0</v>
      </c>
      <c r="AS47" s="35">
        <f t="array" aca="1" ref="AS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A47),0))/1000,"")</f>
        <v>0</v>
      </c>
      <c r="AT47" s="51">
        <f t="array" aca="1" ref="AT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A47),0)),"")</f>
        <v>0</v>
      </c>
      <c r="AU47" s="35">
        <f t="array" aca="1" ref="AU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A47),0))/1000,"")</f>
        <v>0</v>
      </c>
      <c r="AV47" s="35">
        <f t="array" aca="1" ref="AV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A47),0))/1000,"")</f>
        <v>0</v>
      </c>
      <c r="AW47" s="32">
        <f t="array" aca="1" ref="AW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A47),0)),"")</f>
        <v>0</v>
      </c>
      <c r="AX47" s="32" t="str">
        <f t="shared" ca="1" si="47"/>
        <v>N/A</v>
      </c>
      <c r="AY47" s="32" t="str">
        <f t="shared" ca="1" si="48"/>
        <v>N/A</v>
      </c>
      <c r="AZ47" s="37" t="str">
        <f t="array" aca="1" ref="AZ47" ca="1">IF(AQ47=0,"N/A",IFERROR(INDEX(INDIRECT(ADDRESS(1,MATCH(2021,Measure!$2:$2,0),,,"Measure")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A47),0)),""))</f>
        <v>N/A</v>
      </c>
      <c r="BA47" s="32">
        <f t="array" aca="1" ref="BA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A47),0)),"")</f>
        <v>0</v>
      </c>
      <c r="BB47" s="37" t="str">
        <f t="shared" ca="1" si="49"/>
        <v>N/A</v>
      </c>
      <c r="BC47" s="50">
        <f t="array" aca="1" ref="BC4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A47),0)),""),0)</f>
        <v>0</v>
      </c>
      <c r="BD47" s="35">
        <f t="array" aca="1" ref="BD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A47),0)),"")</f>
        <v>0</v>
      </c>
      <c r="BE47" s="35">
        <f t="array" aca="1" ref="BE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A47),0))/1000,"")</f>
        <v>0</v>
      </c>
      <c r="BF47" s="51">
        <f t="array" aca="1" ref="BF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A47),0)),"")</f>
        <v>0</v>
      </c>
      <c r="BG47" s="35">
        <f t="array" aca="1" ref="BG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A47),0))/1000,"")</f>
        <v>0</v>
      </c>
      <c r="BH47" s="35">
        <f t="array" aca="1" ref="BH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A47),0))/1000,"")</f>
        <v>0</v>
      </c>
      <c r="BI47" s="32">
        <f t="array" aca="1" ref="BI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A47),0)),"")</f>
        <v>0</v>
      </c>
      <c r="BJ47" s="32" t="str">
        <f t="shared" ca="1" si="50"/>
        <v>N/A</v>
      </c>
      <c r="BK47" s="32" t="str">
        <f t="shared" ca="1" si="51"/>
        <v>N/A</v>
      </c>
      <c r="BL47" s="37" t="str">
        <f t="array" aca="1" ref="BL47" ca="1">IF(BC47=0,"N/A",IFERROR(INDEX(INDIRECT(ADDRESS(1,MATCH(2022,Measure!$2:$2,0),,,"Measure")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A47),0)),""))</f>
        <v>N/A</v>
      </c>
      <c r="BM47" s="32">
        <f t="array" aca="1" ref="BM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A47),0)),"")</f>
        <v>0</v>
      </c>
      <c r="BN47" s="37" t="str">
        <f t="shared" ca="1" si="52"/>
        <v>N/A</v>
      </c>
    </row>
    <row r="48" spans="1:66" x14ac:dyDescent="0.25">
      <c r="A48" s="33" t="s">
        <v>104</v>
      </c>
      <c r="B48" t="str">
        <f t="shared" si="38"/>
        <v>Electric Convection Oven</v>
      </c>
      <c r="C48" t="str">
        <f t="array" aca="1" ref="C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A48),0)),"")</f>
        <v>BNI Cooking and Laundry</v>
      </c>
      <c r="D48" t="str">
        <f t="array" aca="1" ref="D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A48),0)),"")</f>
        <v>ROB/NEW</v>
      </c>
      <c r="E48" s="52">
        <f t="array" aca="1" ref="E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A48),0)),"")</f>
        <v>12</v>
      </c>
      <c r="F48" s="52" t="str">
        <f t="array" aca="1" ref="F4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A48),0)),""))</f>
        <v>N/A</v>
      </c>
      <c r="G48" s="52" t="str">
        <f t="array" aca="1" ref="G4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A48),0)),""))</f>
        <v>N/A</v>
      </c>
      <c r="H48" s="52" t="str">
        <f t="array" aca="1" ref="H4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A48),0)),""))</f>
        <v>N/A</v>
      </c>
      <c r="I48" s="44">
        <f t="array" aca="1" ref="I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A48),0)),"")</f>
        <v>1937</v>
      </c>
      <c r="J48" s="45">
        <f t="array" aca="1" ref="J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A48),0)),"")*1000</f>
        <v>301</v>
      </c>
      <c r="K48" s="44">
        <f t="array" aca="1" ref="K48" ca="1">IF(D48="ROB/NEW",I48,IFERROR(INDEX(INDIRECT(ADDRESS(1,MATCH(2020,Measure!$2:$2,0),,,"Measure")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A48),0)),""))</f>
        <v>1937</v>
      </c>
      <c r="L48" s="45">
        <f t="array" aca="1" ref="L48" ca="1">IF(D48="ROB/NEW",J48,IFERROR(INDEX(INDIRECT(ADDRESS(1,MATCH(2020,Measure!$2:$2,0),,,"Measure")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A48),0))*1000,""))</f>
        <v>301</v>
      </c>
      <c r="M48" s="46">
        <f t="array" aca="1" ref="M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A48),0)),"")</f>
        <v>1339.3100000000002</v>
      </c>
      <c r="N48" s="47">
        <f t="array" aca="1" ref="N48" ca="1">IF(M48=0,"N/A",IFERROR(INDEX(INDIRECT(ADDRESS(1,MATCH(2020,Measure!$2:$2,0),,,"Measure")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A48),0)),"")/M48)</f>
        <v>0.29866125094264956</v>
      </c>
      <c r="O48" s="46" t="str">
        <f t="array" aca="1" ref="O48" ca="1">IF(AE48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(Units)")*(INDIRECT(ADDRESS(1,MATCH("MeasureNames",Measure!$2:$2,0),,,"Measure")&amp;":"&amp;ADDRESS(ROWS(DynamicPivotTable)+10,MATCH("MeasureNames",Measure!$2:$2,0)))=A48),0)),""),0))</f>
        <v>N/A</v>
      </c>
      <c r="P48" s="46">
        <f t="array" aca="1" ref="P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A48),0)),0)</f>
        <v>0</v>
      </c>
      <c r="Q48" s="46" t="str">
        <f t="shared" ca="1" si="39"/>
        <v>N/A</v>
      </c>
      <c r="R48" s="46">
        <f t="shared" ca="1" si="40"/>
        <v>939.31000000000017</v>
      </c>
      <c r="S48" s="46" t="str">
        <f t="shared" ca="1" si="41"/>
        <v>N/A</v>
      </c>
      <c r="T48" s="39">
        <f t="array" aca="1" ref="T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A48),0)),"")</f>
        <v>1793.5616380724939</v>
      </c>
      <c r="U48" s="39">
        <f t="array" aca="1" ref="U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A48),0)),"")</f>
        <v>0</v>
      </c>
      <c r="V48" s="39">
        <f t="shared" ca="1" si="42"/>
        <v>1793.5616380724939</v>
      </c>
      <c r="W48" s="48">
        <f t="array" aca="1" ref="W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A48),0)),"")</f>
        <v>0.86</v>
      </c>
      <c r="X48" s="49" t="str">
        <f t="array" aca="1" ref="X48" ca="1">IF(AE48=0,"N/A",IFERROR(INDEX(INDIRECT(ADDRESS(1,MATCH(2020,Measure!$2:$2,0),,,"Measure")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A48),0)),""))</f>
        <v>N/A</v>
      </c>
      <c r="Y48" s="49" t="str">
        <f t="array" aca="1" ref="Y48" ca="1">IF(AE48=0,"N/A",IFERROR(INDEX(INDIRECT(ADDRESS(1,MATCH(2020,Measure!$2:$2,0),,,"Measure")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A48),0)),""))</f>
        <v>N/A</v>
      </c>
      <c r="Z48" s="39" t="str">
        <f t="array" aca="1" ref="Z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A48),0)),""),"N/A")</f>
        <v>N/A</v>
      </c>
      <c r="AA48" s="39" t="str">
        <f t="array" aca="1" ref="AA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A48),0)),""),"N/A")</f>
        <v>N/A</v>
      </c>
      <c r="AB48" s="39" t="str">
        <f t="array" aca="1" ref="AB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A48),0)),"")/1000,"N/A")</f>
        <v>N/A</v>
      </c>
      <c r="AD48" t="str">
        <f t="shared" si="43"/>
        <v>Electric Convection Oven</v>
      </c>
      <c r="AE48" s="50">
        <f t="array" aca="1" ref="AE4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A48),0)),""),0)</f>
        <v>0</v>
      </c>
      <c r="AF48" s="35">
        <f t="array" aca="1" ref="AF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A48),0)),"")</f>
        <v>0</v>
      </c>
      <c r="AG48" s="35">
        <f t="array" aca="1" ref="AG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A48),0))/1000,"")</f>
        <v>0</v>
      </c>
      <c r="AH48" s="51">
        <f t="array" aca="1" ref="AH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A48),0)),"")</f>
        <v>0</v>
      </c>
      <c r="AI48" s="35">
        <f t="array" aca="1" ref="AI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A48),0))/1000,"")</f>
        <v>0</v>
      </c>
      <c r="AJ48" s="35">
        <f t="array" aca="1" ref="AJ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A48),0))/1000,"")</f>
        <v>0</v>
      </c>
      <c r="AK48" s="32">
        <f t="array" aca="1" ref="AK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A48),0)),"")</f>
        <v>0</v>
      </c>
      <c r="AL48" s="32" t="str">
        <f t="shared" ca="1" si="44"/>
        <v>N/A</v>
      </c>
      <c r="AM48" s="32" t="str">
        <f t="shared" ca="1" si="45"/>
        <v>N/A</v>
      </c>
      <c r="AN48" s="37" t="str">
        <f t="array" aca="1" ref="AN48" ca="1">IF(AE48=0,"N/A",IFERROR(INDEX(INDIRECT(ADDRESS(1,MATCH(2020,Measure!$2:$2,0),,,"Measure")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A48),0)),""))</f>
        <v>N/A</v>
      </c>
      <c r="AO48" s="32">
        <f t="array" aca="1" ref="AO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A48),0)),"")</f>
        <v>0</v>
      </c>
      <c r="AP48" s="37" t="str">
        <f t="shared" ca="1" si="46"/>
        <v>N/A</v>
      </c>
      <c r="AQ48" s="50">
        <f t="array" aca="1" ref="AQ4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A48),0)),""),0)</f>
        <v>0</v>
      </c>
      <c r="AR48" s="35">
        <f t="array" aca="1" ref="AR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A48),0)),"")</f>
        <v>0</v>
      </c>
      <c r="AS48" s="35">
        <f t="array" aca="1" ref="AS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A48),0))/1000,"")</f>
        <v>0</v>
      </c>
      <c r="AT48" s="51">
        <f t="array" aca="1" ref="AT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A48),0)),"")</f>
        <v>0</v>
      </c>
      <c r="AU48" s="35">
        <f t="array" aca="1" ref="AU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A48),0))/1000,"")</f>
        <v>0</v>
      </c>
      <c r="AV48" s="35">
        <f t="array" aca="1" ref="AV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A48),0))/1000,"")</f>
        <v>0</v>
      </c>
      <c r="AW48" s="32">
        <f t="array" aca="1" ref="AW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A48),0)),"")</f>
        <v>0</v>
      </c>
      <c r="AX48" s="32" t="str">
        <f t="shared" ca="1" si="47"/>
        <v>N/A</v>
      </c>
      <c r="AY48" s="32" t="str">
        <f t="shared" ca="1" si="48"/>
        <v>N/A</v>
      </c>
      <c r="AZ48" s="37" t="str">
        <f t="array" aca="1" ref="AZ48" ca="1">IF(AQ48=0,"N/A",IFERROR(INDEX(INDIRECT(ADDRESS(1,MATCH(2021,Measure!$2:$2,0),,,"Measure")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A48),0)),""))</f>
        <v>N/A</v>
      </c>
      <c r="BA48" s="32">
        <f t="array" aca="1" ref="BA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A48),0)),"")</f>
        <v>0</v>
      </c>
      <c r="BB48" s="37" t="str">
        <f t="shared" ca="1" si="49"/>
        <v>N/A</v>
      </c>
      <c r="BC48" s="50">
        <f t="array" aca="1" ref="BC4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A48),0)),""),0)</f>
        <v>0</v>
      </c>
      <c r="BD48" s="35">
        <f t="array" aca="1" ref="BD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A48),0)),"")</f>
        <v>0</v>
      </c>
      <c r="BE48" s="35">
        <f t="array" aca="1" ref="BE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A48),0))/1000,"")</f>
        <v>0</v>
      </c>
      <c r="BF48" s="51">
        <f t="array" aca="1" ref="BF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A48),0)),"")</f>
        <v>0</v>
      </c>
      <c r="BG48" s="35">
        <f t="array" aca="1" ref="BG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A48),0))/1000,"")</f>
        <v>0</v>
      </c>
      <c r="BH48" s="35">
        <f t="array" aca="1" ref="BH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A48),0))/1000,"")</f>
        <v>0</v>
      </c>
      <c r="BI48" s="32">
        <f t="array" aca="1" ref="BI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A48),0)),"")</f>
        <v>0</v>
      </c>
      <c r="BJ48" s="32" t="str">
        <f t="shared" ca="1" si="50"/>
        <v>N/A</v>
      </c>
      <c r="BK48" s="32" t="str">
        <f t="shared" ca="1" si="51"/>
        <v>N/A</v>
      </c>
      <c r="BL48" s="37" t="str">
        <f t="array" aca="1" ref="BL48" ca="1">IF(BC48=0,"N/A",IFERROR(INDEX(INDIRECT(ADDRESS(1,MATCH(2022,Measure!$2:$2,0),,,"Measure")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A48),0)),""))</f>
        <v>N/A</v>
      </c>
      <c r="BM48" s="32">
        <f t="array" aca="1" ref="BM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A48),0)),"")</f>
        <v>0</v>
      </c>
      <c r="BN48" s="37" t="str">
        <f t="shared" ca="1" si="52"/>
        <v>N/A</v>
      </c>
    </row>
    <row r="49" spans="1:66" x14ac:dyDescent="0.25">
      <c r="A49" s="33" t="s">
        <v>106</v>
      </c>
      <c r="B49" t="str">
        <f t="shared" si="38"/>
        <v>Electric Convection Oven with Gas</v>
      </c>
      <c r="C49" t="str">
        <f t="array" aca="1" ref="C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A49),0)),"")</f>
        <v>BNI Cooking and Laundry</v>
      </c>
      <c r="D49" t="str">
        <f t="array" aca="1" ref="D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A49),0)),"")</f>
        <v>RET</v>
      </c>
      <c r="E49" s="52">
        <f t="array" aca="1" ref="E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A49),0)),"")</f>
        <v>12</v>
      </c>
      <c r="F49" s="52">
        <f t="array" aca="1" ref="F4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A49),0)),""))</f>
        <v>4</v>
      </c>
      <c r="G49" s="52">
        <f t="array" aca="1" ref="G4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A49),0)),""))</f>
        <v>4</v>
      </c>
      <c r="H49" s="52">
        <f t="array" aca="1" ref="H4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A49),0)),""))</f>
        <v>4</v>
      </c>
      <c r="I49" s="44">
        <f t="array" aca="1" ref="I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A49),0)),"")</f>
        <v>12059</v>
      </c>
      <c r="J49" s="45">
        <f t="array" aca="1" ref="J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A49),0)),"")*1000</f>
        <v>1872</v>
      </c>
      <c r="K49" s="44">
        <f t="array" aca="1" ref="K49" ca="1">IF(D49="ROB/NEW",I49,IFERROR(INDEX(INDIRECT(ADDRESS(1,MATCH(2020,Measure!$2:$2,0),,,"Measure")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A49),0)),""))</f>
        <v>12059</v>
      </c>
      <c r="L49" s="45">
        <f t="array" aca="1" ref="L49" ca="1">IF(D49="ROB/NEW",J49,IFERROR(INDEX(INDIRECT(ADDRESS(1,MATCH(2020,Measure!$2:$2,0),,,"Measure")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A49),0))*1000,""))</f>
        <v>1872</v>
      </c>
      <c r="M49" s="46">
        <f t="array" aca="1" ref="M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A49),0)),"")</f>
        <v>5784.17</v>
      </c>
      <c r="N49" s="47">
        <f t="array" aca="1" ref="N49" ca="1">IF(M49=0,"N/A",IFERROR(INDEX(INDIRECT(ADDRESS(1,MATCH(2020,Measure!$2:$2,0),,,"Measure")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A49),0)),"")/M49)</f>
        <v>0.34577130340221673</v>
      </c>
      <c r="O49" s="46" t="str">
        <f t="array" aca="1" ref="O49" ca="1">IF(AE49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(Units)")*(INDIRECT(ADDRESS(1,MATCH("MeasureNames",Measure!$2:$2,0),,,"Measure")&amp;":"&amp;ADDRESS(ROWS(DynamicPivotTable)+10,MATCH("MeasureNames",Measure!$2:$2,0)))=A49),0)),""),0))</f>
        <v>N/A</v>
      </c>
      <c r="P49" s="46">
        <f t="array" aca="1" ref="P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A49),0)),0)</f>
        <v>0</v>
      </c>
      <c r="Q49" s="46" t="str">
        <f t="shared" ca="1" si="39"/>
        <v>N/A</v>
      </c>
      <c r="R49" s="46">
        <f t="shared" ca="1" si="40"/>
        <v>3784.17</v>
      </c>
      <c r="S49" s="46" t="str">
        <f t="shared" ca="1" si="41"/>
        <v>N/A</v>
      </c>
      <c r="T49" s="39">
        <f t="array" aca="1" ref="T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A49),0)),"")</f>
        <v>1780.9360426619714</v>
      </c>
      <c r="U49" s="39">
        <f t="array" aca="1" ref="U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A49),0)),"")</f>
        <v>0</v>
      </c>
      <c r="V49" s="39">
        <f t="shared" ca="1" si="42"/>
        <v>1780.9360426619714</v>
      </c>
      <c r="W49" s="48">
        <f t="array" aca="1" ref="W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A49),0)),"")</f>
        <v>0.86</v>
      </c>
      <c r="X49" s="49" t="str">
        <f t="array" aca="1" ref="X49" ca="1">IF(AE49=0,"N/A",IFERROR(INDEX(INDIRECT(ADDRESS(1,MATCH(2020,Measure!$2:$2,0),,,"Measure")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A49),0)),""))</f>
        <v>N/A</v>
      </c>
      <c r="Y49" s="49" t="str">
        <f t="array" aca="1" ref="Y49" ca="1">IF(AE49=0,"N/A",IFERROR(INDEX(INDIRECT(ADDRESS(1,MATCH(2020,Measure!$2:$2,0),,,"Measure")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A49),0)),""))</f>
        <v>N/A</v>
      </c>
      <c r="Z49" s="39" t="str">
        <f t="array" aca="1" ref="Z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A49),0)),""),"N/A")</f>
        <v>N/A</v>
      </c>
      <c r="AA49" s="39" t="str">
        <f t="array" aca="1" ref="AA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A49),0)),""),"N/A")</f>
        <v>N/A</v>
      </c>
      <c r="AB49" s="39" t="str">
        <f t="array" aca="1" ref="AB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A49),0)),"")/1000,"N/A")</f>
        <v>N/A</v>
      </c>
      <c r="AD49" t="str">
        <f t="shared" si="43"/>
        <v>Electric Convection Oven with Gas</v>
      </c>
      <c r="AE49" s="50">
        <f t="array" aca="1" ref="AE4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A49),0)),""),0)</f>
        <v>0</v>
      </c>
      <c r="AF49" s="35">
        <f t="array" aca="1" ref="AF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A49),0)),"")</f>
        <v>0</v>
      </c>
      <c r="AG49" s="35">
        <f t="array" aca="1" ref="AG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A49),0))/1000,"")</f>
        <v>0</v>
      </c>
      <c r="AH49" s="51">
        <f t="array" aca="1" ref="AH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A49),0)),"")</f>
        <v>0</v>
      </c>
      <c r="AI49" s="35">
        <f t="array" aca="1" ref="AI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A49),0))/1000,"")</f>
        <v>0</v>
      </c>
      <c r="AJ49" s="35">
        <f t="array" aca="1" ref="AJ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A49),0))/1000,"")</f>
        <v>0</v>
      </c>
      <c r="AK49" s="32">
        <f t="array" aca="1" ref="AK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A49),0)),"")</f>
        <v>0</v>
      </c>
      <c r="AL49" s="32" t="str">
        <f t="shared" ca="1" si="44"/>
        <v>N/A</v>
      </c>
      <c r="AM49" s="32" t="str">
        <f t="shared" ca="1" si="45"/>
        <v>N/A</v>
      </c>
      <c r="AN49" s="37" t="str">
        <f t="array" aca="1" ref="AN49" ca="1">IF(AE49=0,"N/A",IFERROR(INDEX(INDIRECT(ADDRESS(1,MATCH(2020,Measure!$2:$2,0),,,"Measure")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A49),0)),""))</f>
        <v>N/A</v>
      </c>
      <c r="AO49" s="32">
        <f t="array" aca="1" ref="AO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A49),0)),"")</f>
        <v>0</v>
      </c>
      <c r="AP49" s="37" t="str">
        <f t="shared" ca="1" si="46"/>
        <v>N/A</v>
      </c>
      <c r="AQ49" s="50">
        <f t="array" aca="1" ref="AQ4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A49),0)),""),0)</f>
        <v>0</v>
      </c>
      <c r="AR49" s="35">
        <f t="array" aca="1" ref="AR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A49),0)),"")</f>
        <v>0</v>
      </c>
      <c r="AS49" s="35">
        <f t="array" aca="1" ref="AS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A49),0))/1000,"")</f>
        <v>0</v>
      </c>
      <c r="AT49" s="51">
        <f t="array" aca="1" ref="AT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A49),0)),"")</f>
        <v>0</v>
      </c>
      <c r="AU49" s="35">
        <f t="array" aca="1" ref="AU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A49),0))/1000,"")</f>
        <v>0</v>
      </c>
      <c r="AV49" s="35">
        <f t="array" aca="1" ref="AV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A49),0))/1000,"")</f>
        <v>0</v>
      </c>
      <c r="AW49" s="32">
        <f t="array" aca="1" ref="AW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A49),0)),"")</f>
        <v>0</v>
      </c>
      <c r="AX49" s="32" t="str">
        <f t="shared" ca="1" si="47"/>
        <v>N/A</v>
      </c>
      <c r="AY49" s="32" t="str">
        <f t="shared" ca="1" si="48"/>
        <v>N/A</v>
      </c>
      <c r="AZ49" s="37" t="str">
        <f t="array" aca="1" ref="AZ49" ca="1">IF(AQ49=0,"N/A",IFERROR(INDEX(INDIRECT(ADDRESS(1,MATCH(2021,Measure!$2:$2,0),,,"Measure")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A49),0)),""))</f>
        <v>N/A</v>
      </c>
      <c r="BA49" s="32">
        <f t="array" aca="1" ref="BA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A49),0)),"")</f>
        <v>0</v>
      </c>
      <c r="BB49" s="37" t="str">
        <f t="shared" ca="1" si="49"/>
        <v>N/A</v>
      </c>
      <c r="BC49" s="50">
        <f t="array" aca="1" ref="BC4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A49),0)),""),0)</f>
        <v>0</v>
      </c>
      <c r="BD49" s="35">
        <f t="array" aca="1" ref="BD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A49),0)),"")</f>
        <v>0</v>
      </c>
      <c r="BE49" s="35">
        <f t="array" aca="1" ref="BE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A49),0))/1000,"")</f>
        <v>0</v>
      </c>
      <c r="BF49" s="51">
        <f t="array" aca="1" ref="BF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A49),0)),"")</f>
        <v>0</v>
      </c>
      <c r="BG49" s="35">
        <f t="array" aca="1" ref="BG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A49),0))/1000,"")</f>
        <v>0</v>
      </c>
      <c r="BH49" s="35">
        <f t="array" aca="1" ref="BH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A49),0))/1000,"")</f>
        <v>0</v>
      </c>
      <c r="BI49" s="32">
        <f t="array" aca="1" ref="BI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A49),0)),"")</f>
        <v>0</v>
      </c>
      <c r="BJ49" s="32" t="str">
        <f t="shared" ca="1" si="50"/>
        <v>N/A</v>
      </c>
      <c r="BK49" s="32" t="str">
        <f t="shared" ca="1" si="51"/>
        <v>N/A</v>
      </c>
      <c r="BL49" s="37" t="str">
        <f t="array" aca="1" ref="BL49" ca="1">IF(BC49=0,"N/A",IFERROR(INDEX(INDIRECT(ADDRESS(1,MATCH(2022,Measure!$2:$2,0),,,"Measure")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A49),0)),""))</f>
        <v>N/A</v>
      </c>
      <c r="BM49" s="32">
        <f t="array" aca="1" ref="BM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A49),0)),"")</f>
        <v>0</v>
      </c>
      <c r="BN49" s="37" t="str">
        <f t="shared" ca="1" si="52"/>
        <v>N/A</v>
      </c>
    </row>
    <row r="50" spans="1:66" x14ac:dyDescent="0.25">
      <c r="A50" s="33" t="s">
        <v>108</v>
      </c>
      <c r="B50" t="str">
        <f t="shared" si="38"/>
        <v xml:space="preserve">Electric Fryer Replacement with Gas </v>
      </c>
      <c r="C50" t="str">
        <f t="array" aca="1" ref="C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A50),0)),"")</f>
        <v>BNI Cooking and Laundry</v>
      </c>
      <c r="D50" t="str">
        <f t="array" aca="1" ref="D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A50),0)),"")</f>
        <v>RET</v>
      </c>
      <c r="E50" s="52">
        <f t="array" aca="1" ref="E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A50),0)),"")</f>
        <v>12</v>
      </c>
      <c r="F50" s="52">
        <f t="array" aca="1" ref="F5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A50),0)),""))</f>
        <v>4</v>
      </c>
      <c r="G50" s="52">
        <f t="array" aca="1" ref="G5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A50),0)),""))</f>
        <v>4</v>
      </c>
      <c r="H50" s="52">
        <f t="array" aca="1" ref="H5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A50),0)),""))</f>
        <v>4</v>
      </c>
      <c r="I50" s="44">
        <f t="array" aca="1" ref="I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A50),0)),"")</f>
        <v>18189</v>
      </c>
      <c r="J50" s="45">
        <f t="array" aca="1" ref="J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A50),0)),"")*1000</f>
        <v>2117.9</v>
      </c>
      <c r="K50" s="44">
        <f t="array" aca="1" ref="K50" ca="1">IF(D50="ROB/NEW",I50,IFERROR(INDEX(INDIRECT(ADDRESS(1,MATCH(2020,Measure!$2:$2,0),,,"Measure")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A50),0)),""))</f>
        <v>18189</v>
      </c>
      <c r="L50" s="45">
        <f t="array" aca="1" ref="L50" ca="1">IF(D50="ROB/NEW",J50,IFERROR(INDEX(INDIRECT(ADDRESS(1,MATCH(2020,Measure!$2:$2,0),,,"Measure")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A50),0))*1000,""))</f>
        <v>2824</v>
      </c>
      <c r="M50" s="46">
        <f t="array" aca="1" ref="M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A50),0)),"")</f>
        <v>2578.471</v>
      </c>
      <c r="N50" s="47">
        <f t="array" aca="1" ref="N50" ca="1">IF(M50=0,"N/A",IFERROR(INDEX(INDIRECT(ADDRESS(1,MATCH(2020,Measure!$2:$2,0),,,"Measure")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A50),0)),"")/M50)</f>
        <v>0.77565347835984966</v>
      </c>
      <c r="O50" s="46" t="str">
        <f t="array" aca="1" ref="O50" ca="1">IF(AE50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(Units)")*(INDIRECT(ADDRESS(1,MATCH("MeasureNames",Measure!$2:$2,0),,,"Measure")&amp;":"&amp;ADDRESS(ROWS(DynamicPivotTable)+10,MATCH("MeasureNames",Measure!$2:$2,0)))=A50),0)),""),0))</f>
        <v>N/A</v>
      </c>
      <c r="P50" s="46">
        <f t="array" aca="1" ref="P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A50),0)),0)</f>
        <v>0</v>
      </c>
      <c r="Q50" s="46" t="str">
        <f t="shared" ca="1" si="39"/>
        <v>N/A</v>
      </c>
      <c r="R50" s="46">
        <f t="shared" ca="1" si="40"/>
        <v>578.471</v>
      </c>
      <c r="S50" s="46" t="str">
        <f t="shared" ca="1" si="41"/>
        <v>N/A</v>
      </c>
      <c r="T50" s="39">
        <f t="array" aca="1" ref="T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A50),0)),"")</f>
        <v>3791.3499300221047</v>
      </c>
      <c r="U50" s="39">
        <f t="array" aca="1" ref="U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A50),0)),"")</f>
        <v>0</v>
      </c>
      <c r="V50" s="39">
        <f t="shared" ca="1" si="42"/>
        <v>3791.3499300221047</v>
      </c>
      <c r="W50" s="48">
        <f t="array" aca="1" ref="W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A50),0)),"")</f>
        <v>0.86</v>
      </c>
      <c r="X50" s="49" t="str">
        <f t="array" aca="1" ref="X50" ca="1">IF(AE50=0,"N/A",IFERROR(INDEX(INDIRECT(ADDRESS(1,MATCH(2020,Measure!$2:$2,0),,,"Measure")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A50),0)),""))</f>
        <v>N/A</v>
      </c>
      <c r="Y50" s="49" t="str">
        <f t="array" aca="1" ref="Y50" ca="1">IF(AE50=0,"N/A",IFERROR(INDEX(INDIRECT(ADDRESS(1,MATCH(2020,Measure!$2:$2,0),,,"Measure")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A50),0)),""))</f>
        <v>N/A</v>
      </c>
      <c r="Z50" s="39" t="str">
        <f t="array" aca="1" ref="Z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A50),0)),""),"N/A")</f>
        <v>N/A</v>
      </c>
      <c r="AA50" s="39" t="str">
        <f t="array" aca="1" ref="AA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A50),0)),""),"N/A")</f>
        <v>N/A</v>
      </c>
      <c r="AB50" s="39" t="str">
        <f t="array" aca="1" ref="AB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A50),0)),"")/1000,"N/A")</f>
        <v>N/A</v>
      </c>
      <c r="AD50" t="str">
        <f t="shared" si="43"/>
        <v xml:space="preserve">Electric Fryer Replacement with Gas </v>
      </c>
      <c r="AE50" s="50">
        <f t="array" aca="1" ref="AE5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A50),0)),""),0)</f>
        <v>0</v>
      </c>
      <c r="AF50" s="35">
        <f t="array" aca="1" ref="AF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A50),0)),"")</f>
        <v>0</v>
      </c>
      <c r="AG50" s="35">
        <f t="array" aca="1" ref="AG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A50),0))/1000,"")</f>
        <v>0</v>
      </c>
      <c r="AH50" s="51">
        <f t="array" aca="1" ref="AH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A50),0)),"")</f>
        <v>0</v>
      </c>
      <c r="AI50" s="35">
        <f t="array" aca="1" ref="AI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A50),0))/1000,"")</f>
        <v>0</v>
      </c>
      <c r="AJ50" s="35">
        <f t="array" aca="1" ref="AJ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A50),0))/1000,"")</f>
        <v>0</v>
      </c>
      <c r="AK50" s="32">
        <f t="array" aca="1" ref="AK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A50),0)),"")</f>
        <v>0</v>
      </c>
      <c r="AL50" s="32" t="str">
        <f t="shared" ca="1" si="44"/>
        <v>N/A</v>
      </c>
      <c r="AM50" s="32" t="str">
        <f t="shared" ca="1" si="45"/>
        <v>N/A</v>
      </c>
      <c r="AN50" s="37" t="str">
        <f t="array" aca="1" ref="AN50" ca="1">IF(AE50=0,"N/A",IFERROR(INDEX(INDIRECT(ADDRESS(1,MATCH(2020,Measure!$2:$2,0),,,"Measure")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A50),0)),""))</f>
        <v>N/A</v>
      </c>
      <c r="AO50" s="32">
        <f t="array" aca="1" ref="AO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A50),0)),"")</f>
        <v>0</v>
      </c>
      <c r="AP50" s="37" t="str">
        <f t="shared" ca="1" si="46"/>
        <v>N/A</v>
      </c>
      <c r="AQ50" s="50">
        <f t="array" aca="1" ref="AQ5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A50),0)),""),0)</f>
        <v>0</v>
      </c>
      <c r="AR50" s="35">
        <f t="array" aca="1" ref="AR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A50),0)),"")</f>
        <v>0</v>
      </c>
      <c r="AS50" s="35">
        <f t="array" aca="1" ref="AS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A50),0))/1000,"")</f>
        <v>0</v>
      </c>
      <c r="AT50" s="51">
        <f t="array" aca="1" ref="AT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A50),0)),"")</f>
        <v>0</v>
      </c>
      <c r="AU50" s="35">
        <f t="array" aca="1" ref="AU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A50),0))/1000,"")</f>
        <v>0</v>
      </c>
      <c r="AV50" s="35">
        <f t="array" aca="1" ref="AV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A50),0))/1000,"")</f>
        <v>0</v>
      </c>
      <c r="AW50" s="32">
        <f t="array" aca="1" ref="AW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A50),0)),"")</f>
        <v>0</v>
      </c>
      <c r="AX50" s="32" t="str">
        <f t="shared" ca="1" si="47"/>
        <v>N/A</v>
      </c>
      <c r="AY50" s="32" t="str">
        <f t="shared" ca="1" si="48"/>
        <v>N/A</v>
      </c>
      <c r="AZ50" s="37" t="str">
        <f t="array" aca="1" ref="AZ50" ca="1">IF(AQ50=0,"N/A",IFERROR(INDEX(INDIRECT(ADDRESS(1,MATCH(2021,Measure!$2:$2,0),,,"Measure")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A50),0)),""))</f>
        <v>N/A</v>
      </c>
      <c r="BA50" s="32">
        <f t="array" aca="1" ref="BA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A50),0)),"")</f>
        <v>0</v>
      </c>
      <c r="BB50" s="37" t="str">
        <f t="shared" ca="1" si="49"/>
        <v>N/A</v>
      </c>
      <c r="BC50" s="50">
        <f t="array" aca="1" ref="BC5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A50),0)),""),0)</f>
        <v>0</v>
      </c>
      <c r="BD50" s="35">
        <f t="array" aca="1" ref="BD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A50),0)),"")</f>
        <v>0</v>
      </c>
      <c r="BE50" s="35">
        <f t="array" aca="1" ref="BE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A50),0))/1000,"")</f>
        <v>0</v>
      </c>
      <c r="BF50" s="51">
        <f t="array" aca="1" ref="BF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A50),0)),"")</f>
        <v>0</v>
      </c>
      <c r="BG50" s="35">
        <f t="array" aca="1" ref="BG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A50),0))/1000,"")</f>
        <v>0</v>
      </c>
      <c r="BH50" s="35">
        <f t="array" aca="1" ref="BH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A50),0))/1000,"")</f>
        <v>0</v>
      </c>
      <c r="BI50" s="32">
        <f t="array" aca="1" ref="BI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A50),0)),"")</f>
        <v>0</v>
      </c>
      <c r="BJ50" s="32" t="str">
        <f t="shared" ca="1" si="50"/>
        <v>N/A</v>
      </c>
      <c r="BK50" s="32" t="str">
        <f t="shared" ca="1" si="51"/>
        <v>N/A</v>
      </c>
      <c r="BL50" s="37" t="str">
        <f t="array" aca="1" ref="BL50" ca="1">IF(BC50=0,"N/A",IFERROR(INDEX(INDIRECT(ADDRESS(1,MATCH(2022,Measure!$2:$2,0),,,"Measure")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A50),0)),""))</f>
        <v>N/A</v>
      </c>
      <c r="BM50" s="32">
        <f t="array" aca="1" ref="BM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A50),0)),"")</f>
        <v>0</v>
      </c>
      <c r="BN50" s="37" t="str">
        <f t="shared" ca="1" si="52"/>
        <v>N/A</v>
      </c>
    </row>
    <row r="51" spans="1:66" x14ac:dyDescent="0.25">
      <c r="A51" s="33" t="s">
        <v>112</v>
      </c>
      <c r="B51" t="str">
        <f t="shared" si="38"/>
        <v xml:space="preserve">Electric Griddle Replacement with Gas </v>
      </c>
      <c r="C51" t="str">
        <f t="array" aca="1" ref="C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A51),0)),"")</f>
        <v>BNI Cooking and Laundry</v>
      </c>
      <c r="D51" t="str">
        <f t="array" aca="1" ref="D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A51),0)),"")</f>
        <v>RET</v>
      </c>
      <c r="E51" s="52">
        <f t="array" aca="1" ref="E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A51),0)),"")</f>
        <v>12</v>
      </c>
      <c r="F51" s="52">
        <f t="array" aca="1" ref="F5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A51),0)),""))</f>
        <v>4</v>
      </c>
      <c r="G51" s="52">
        <f t="array" aca="1" ref="G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A51),0)),""))</f>
        <v>4</v>
      </c>
      <c r="H51" s="52">
        <f t="array" aca="1" ref="H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A51),0)),""))</f>
        <v>4</v>
      </c>
      <c r="I51" s="44">
        <f t="array" aca="1" ref="I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A51),0)),"")</f>
        <v>15815</v>
      </c>
      <c r="J51" s="45">
        <f t="array" aca="1" ref="J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A51),0)),"")*1000</f>
        <v>2455</v>
      </c>
      <c r="K51" s="44">
        <f t="array" aca="1" ref="K51" ca="1">IF(D51="ROB/NEW",I51,IFERROR(INDEX(INDIRECT(ADDRESS(1,MATCH(2020,Measure!$2:$2,0),,,"Measure")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A51),0)),""))</f>
        <v>15815</v>
      </c>
      <c r="L51" s="45">
        <f t="array" aca="1" ref="L51" ca="1">IF(D51="ROB/NEW",J51,IFERROR(INDEX(INDIRECT(ADDRESS(1,MATCH(2020,Measure!$2:$2,0),,,"Measure")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A51),0))*1000,""))</f>
        <v>2455</v>
      </c>
      <c r="M51" s="46">
        <f t="array" aca="1" ref="M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A51),0)),"")</f>
        <v>4093.7400000000002</v>
      </c>
      <c r="N51" s="47">
        <f t="array" aca="1" ref="N51" ca="1">IF(M51=0,"N/A",IFERROR(INDEX(INDIRECT(ADDRESS(1,MATCH(2020,Measure!$2:$2,0),,,"Measure")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A51),0)),"")/M51)</f>
        <v>0.61068851465896712</v>
      </c>
      <c r="O51" s="46" t="str">
        <f t="array" aca="1" ref="O51" ca="1">IF(AE51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(Units)")*(INDIRECT(ADDRESS(1,MATCH("MeasureNames",Measure!$2:$2,0),,,"Measure")&amp;":"&amp;ADDRESS(ROWS(DynamicPivotTable)+10,MATCH("MeasureNames",Measure!$2:$2,0)))=A51),0)),""),0))</f>
        <v>N/A</v>
      </c>
      <c r="P51" s="46">
        <f t="array" aca="1" ref="P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A51),0)),0)</f>
        <v>0</v>
      </c>
      <c r="Q51" s="46" t="str">
        <f t="shared" ca="1" si="39"/>
        <v>N/A</v>
      </c>
      <c r="R51" s="46">
        <f t="shared" ca="1" si="40"/>
        <v>1593.7400000000002</v>
      </c>
      <c r="S51" s="46" t="str">
        <f t="shared" ca="1" si="41"/>
        <v>N/A</v>
      </c>
      <c r="T51" s="39">
        <f t="array" aca="1" ref="T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A51),0)),"")</f>
        <v>1128.2958983123262</v>
      </c>
      <c r="U51" s="39">
        <f t="array" aca="1" ref="U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A51),0)),"")</f>
        <v>0</v>
      </c>
      <c r="V51" s="39">
        <f t="shared" ca="1" si="42"/>
        <v>1128.2958983123262</v>
      </c>
      <c r="W51" s="48">
        <f t="array" aca="1" ref="W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A51),0)),"")</f>
        <v>0.86</v>
      </c>
      <c r="X51" s="49" t="str">
        <f t="array" aca="1" ref="X51" ca="1">IF(AE51=0,"N/A",IFERROR(INDEX(INDIRECT(ADDRESS(1,MATCH(2020,Measure!$2:$2,0),,,"Measure")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A51),0)),""))</f>
        <v>N/A</v>
      </c>
      <c r="Y51" s="49" t="str">
        <f t="array" aca="1" ref="Y51" ca="1">IF(AE51=0,"N/A",IFERROR(INDEX(INDIRECT(ADDRESS(1,MATCH(2020,Measure!$2:$2,0),,,"Measure")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A51),0)),""))</f>
        <v>N/A</v>
      </c>
      <c r="Z51" s="39" t="str">
        <f t="array" aca="1" ref="Z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A51),0)),""),"N/A")</f>
        <v>N/A</v>
      </c>
      <c r="AA51" s="39" t="str">
        <f t="array" aca="1" ref="AA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A51),0)),""),"N/A")</f>
        <v>N/A</v>
      </c>
      <c r="AB51" s="39" t="str">
        <f t="array" aca="1" ref="AB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A51),0)),"")/1000,"N/A")</f>
        <v>N/A</v>
      </c>
      <c r="AD51" t="str">
        <f t="shared" si="43"/>
        <v xml:space="preserve">Electric Griddle Replacement with Gas </v>
      </c>
      <c r="AE51" s="50">
        <f t="array" aca="1" ref="AE5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A51),0)),""),0)</f>
        <v>0</v>
      </c>
      <c r="AF51" s="35">
        <f t="array" aca="1" ref="AF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A51),0)),"")</f>
        <v>0</v>
      </c>
      <c r="AG51" s="35">
        <f t="array" aca="1" ref="AG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A51),0))/1000,"")</f>
        <v>0</v>
      </c>
      <c r="AH51" s="51">
        <f t="array" aca="1" ref="AH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A51),0)),"")</f>
        <v>0</v>
      </c>
      <c r="AI51" s="35">
        <f t="array" aca="1" ref="AI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A51),0))/1000,"")</f>
        <v>0</v>
      </c>
      <c r="AJ51" s="35">
        <f t="array" aca="1" ref="AJ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A51),0))/1000,"")</f>
        <v>0</v>
      </c>
      <c r="AK51" s="32">
        <f t="array" aca="1" ref="AK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A51),0)),"")</f>
        <v>0</v>
      </c>
      <c r="AL51" s="32" t="str">
        <f t="shared" ca="1" si="44"/>
        <v>N/A</v>
      </c>
      <c r="AM51" s="32" t="str">
        <f t="shared" ca="1" si="45"/>
        <v>N/A</v>
      </c>
      <c r="AN51" s="37" t="str">
        <f t="array" aca="1" ref="AN51" ca="1">IF(AE51=0,"N/A",IFERROR(INDEX(INDIRECT(ADDRESS(1,MATCH(2020,Measure!$2:$2,0),,,"Measure")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A51),0)),""))</f>
        <v>N/A</v>
      </c>
      <c r="AO51" s="32">
        <f t="array" aca="1" ref="AO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A51),0)),"")</f>
        <v>0</v>
      </c>
      <c r="AP51" s="37" t="str">
        <f t="shared" ca="1" si="46"/>
        <v>N/A</v>
      </c>
      <c r="AQ51" s="50">
        <f t="array" aca="1" ref="AQ5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A51),0)),""),0)</f>
        <v>0</v>
      </c>
      <c r="AR51" s="35">
        <f t="array" aca="1" ref="AR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A51),0)),"")</f>
        <v>0</v>
      </c>
      <c r="AS51" s="35">
        <f t="array" aca="1" ref="AS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A51),0))/1000,"")</f>
        <v>0</v>
      </c>
      <c r="AT51" s="51">
        <f t="array" aca="1" ref="AT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A51),0)),"")</f>
        <v>0</v>
      </c>
      <c r="AU51" s="35">
        <f t="array" aca="1" ref="AU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A51),0))/1000,"")</f>
        <v>0</v>
      </c>
      <c r="AV51" s="35">
        <f t="array" aca="1" ref="AV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A51),0))/1000,"")</f>
        <v>0</v>
      </c>
      <c r="AW51" s="32">
        <f t="array" aca="1" ref="AW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A51),0)),"")</f>
        <v>0</v>
      </c>
      <c r="AX51" s="32" t="str">
        <f t="shared" ca="1" si="47"/>
        <v>N/A</v>
      </c>
      <c r="AY51" s="32" t="str">
        <f t="shared" ca="1" si="48"/>
        <v>N/A</v>
      </c>
      <c r="AZ51" s="37" t="str">
        <f t="array" aca="1" ref="AZ51" ca="1">IF(AQ51=0,"N/A",IFERROR(INDEX(INDIRECT(ADDRESS(1,MATCH(2021,Measure!$2:$2,0),,,"Measure")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A51),0)),""))</f>
        <v>N/A</v>
      </c>
      <c r="BA51" s="32">
        <f t="array" aca="1" ref="BA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A51),0)),"")</f>
        <v>0</v>
      </c>
      <c r="BB51" s="37" t="str">
        <f t="shared" ca="1" si="49"/>
        <v>N/A</v>
      </c>
      <c r="BC51" s="50">
        <f t="array" aca="1" ref="BC5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A51),0)),""),0)</f>
        <v>0</v>
      </c>
      <c r="BD51" s="35">
        <f t="array" aca="1" ref="BD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A51),0)),"")</f>
        <v>0</v>
      </c>
      <c r="BE51" s="35">
        <f t="array" aca="1" ref="BE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A51),0))/1000,"")</f>
        <v>0</v>
      </c>
      <c r="BF51" s="51">
        <f t="array" aca="1" ref="BF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A51),0)),"")</f>
        <v>0</v>
      </c>
      <c r="BG51" s="35">
        <f t="array" aca="1" ref="BG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A51),0))/1000,"")</f>
        <v>0</v>
      </c>
      <c r="BH51" s="35">
        <f t="array" aca="1" ref="BH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A51),0))/1000,"")</f>
        <v>0</v>
      </c>
      <c r="BI51" s="32">
        <f t="array" aca="1" ref="BI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A51),0)),"")</f>
        <v>0</v>
      </c>
      <c r="BJ51" s="32" t="str">
        <f t="shared" ca="1" si="50"/>
        <v>N/A</v>
      </c>
      <c r="BK51" s="32" t="str">
        <f t="shared" ca="1" si="51"/>
        <v>N/A</v>
      </c>
      <c r="BL51" s="37" t="str">
        <f t="array" aca="1" ref="BL51" ca="1">IF(BC51=0,"N/A",IFERROR(INDEX(INDIRECT(ADDRESS(1,MATCH(2022,Measure!$2:$2,0),,,"Measure")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A51),0)),""))</f>
        <v>N/A</v>
      </c>
      <c r="BM51" s="32">
        <f t="array" aca="1" ref="BM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A51),0)),"")</f>
        <v>0</v>
      </c>
      <c r="BN51" s="37" t="str">
        <f t="shared" ca="1" si="52"/>
        <v>N/A</v>
      </c>
    </row>
    <row r="52" spans="1:66" x14ac:dyDescent="0.25">
      <c r="A52" s="33" t="s">
        <v>114</v>
      </c>
      <c r="B52" t="str">
        <f t="shared" si="38"/>
        <v xml:space="preserve">Electric Steam Cooker </v>
      </c>
      <c r="C52" t="str">
        <f t="array" aca="1" ref="C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A52),0)),"")</f>
        <v>BNI Cooking and Laundry</v>
      </c>
      <c r="D52" t="str">
        <f t="array" aca="1" ref="D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A52),0)),"")</f>
        <v>ROB/NEW</v>
      </c>
      <c r="E52" s="52">
        <f t="array" aca="1" ref="E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A52),0)),"")</f>
        <v>12</v>
      </c>
      <c r="F52" s="52" t="str">
        <f t="array" aca="1" ref="F5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A52),0)),""))</f>
        <v>N/A</v>
      </c>
      <c r="G52" s="52" t="str">
        <f t="array" aca="1" ref="G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A52),0)),""))</f>
        <v>N/A</v>
      </c>
      <c r="H52" s="52" t="str">
        <f t="array" aca="1" ref="H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A52),0)),""))</f>
        <v>N/A</v>
      </c>
      <c r="I52" s="44">
        <f t="array" aca="1" ref="I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A52),0)),"")</f>
        <v>9967</v>
      </c>
      <c r="J52" s="45">
        <f t="array" aca="1" ref="J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A52),0)),"")*1000</f>
        <v>1547</v>
      </c>
      <c r="K52" s="44">
        <f t="array" aca="1" ref="K52" ca="1">IF(D52="ROB/NEW",I52,IFERROR(INDEX(INDIRECT(ADDRESS(1,MATCH(2020,Measure!$2:$2,0),,,"Measure")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A52),0)),""))</f>
        <v>9967</v>
      </c>
      <c r="L52" s="45">
        <f t="array" aca="1" ref="L52" ca="1">IF(D52="ROB/NEW",J52,IFERROR(INDEX(INDIRECT(ADDRESS(1,MATCH(2020,Measure!$2:$2,0),,,"Measure")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A52),0))*1000,""))</f>
        <v>1547</v>
      </c>
      <c r="M52" s="46">
        <f t="array" aca="1" ref="M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A52),0)),"")</f>
        <v>2834.23</v>
      </c>
      <c r="N52" s="47">
        <f t="array" aca="1" ref="N52" ca="1">IF(M52=0,"N/A",IFERROR(INDEX(INDIRECT(ADDRESS(1,MATCH(2020,Measure!$2:$2,0),,,"Measure")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A52),0)),"")/M52)</f>
        <v>0.31754656467541448</v>
      </c>
      <c r="O52" s="46" t="str">
        <f t="array" aca="1" ref="O52" ca="1">IF(AE52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(Units)")*(INDIRECT(ADDRESS(1,MATCH("MeasureNames",Measure!$2:$2,0),,,"Measure")&amp;":"&amp;ADDRESS(ROWS(DynamicPivotTable)+10,MATCH("MeasureNames",Measure!$2:$2,0)))=A52),0)),""),0))</f>
        <v>N/A</v>
      </c>
      <c r="P52" s="46">
        <f t="array" aca="1" ref="P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A52),0)),0)</f>
        <v>0</v>
      </c>
      <c r="Q52" s="46" t="str">
        <f t="shared" ca="1" si="39"/>
        <v>N/A</v>
      </c>
      <c r="R52" s="46">
        <f t="shared" ca="1" si="40"/>
        <v>1934.23</v>
      </c>
      <c r="S52" s="46" t="str">
        <f t="shared" ca="1" si="41"/>
        <v>N/A</v>
      </c>
      <c r="T52" s="39">
        <f t="array" aca="1" ref="T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A52),0)),"")</f>
        <v>9225.9227746352335</v>
      </c>
      <c r="U52" s="39">
        <f t="array" aca="1" ref="U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A52),0)),"")</f>
        <v>0</v>
      </c>
      <c r="V52" s="39">
        <f t="shared" ca="1" si="42"/>
        <v>9225.9227746352335</v>
      </c>
      <c r="W52" s="48">
        <f t="array" aca="1" ref="W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A52),0)),"")</f>
        <v>0.86</v>
      </c>
      <c r="X52" s="49" t="str">
        <f t="array" aca="1" ref="X52" ca="1">IF(AE52=0,"N/A",IFERROR(INDEX(INDIRECT(ADDRESS(1,MATCH(2020,Measure!$2:$2,0),,,"Measure")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A52),0)),""))</f>
        <v>N/A</v>
      </c>
      <c r="Y52" s="49" t="str">
        <f t="array" aca="1" ref="Y52" ca="1">IF(AE52=0,"N/A",IFERROR(INDEX(INDIRECT(ADDRESS(1,MATCH(2020,Measure!$2:$2,0),,,"Measure")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A52),0)),""))</f>
        <v>N/A</v>
      </c>
      <c r="Z52" s="39" t="str">
        <f t="array" aca="1" ref="Z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A52),0)),""),"N/A")</f>
        <v>N/A</v>
      </c>
      <c r="AA52" s="39" t="str">
        <f t="array" aca="1" ref="AA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A52),0)),""),"N/A")</f>
        <v>N/A</v>
      </c>
      <c r="AB52" s="39" t="str">
        <f t="array" aca="1" ref="AB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A52),0)),"")/1000,"N/A")</f>
        <v>N/A</v>
      </c>
      <c r="AD52" t="str">
        <f t="shared" si="43"/>
        <v xml:space="preserve">Electric Steam Cooker </v>
      </c>
      <c r="AE52" s="50">
        <f t="array" aca="1" ref="AE5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A52),0)),""),0)</f>
        <v>0</v>
      </c>
      <c r="AF52" s="35">
        <f t="array" aca="1" ref="AF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A52),0)),"")</f>
        <v>0</v>
      </c>
      <c r="AG52" s="35">
        <f t="array" aca="1" ref="AG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A52),0))/1000,"")</f>
        <v>0</v>
      </c>
      <c r="AH52" s="51">
        <f t="array" aca="1" ref="AH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A52),0)),"")</f>
        <v>0</v>
      </c>
      <c r="AI52" s="35">
        <f t="array" aca="1" ref="AI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A52),0))/1000,"")</f>
        <v>0</v>
      </c>
      <c r="AJ52" s="35">
        <f t="array" aca="1" ref="AJ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A52),0))/1000,"")</f>
        <v>0</v>
      </c>
      <c r="AK52" s="32">
        <f t="array" aca="1" ref="AK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A52),0)),"")</f>
        <v>0</v>
      </c>
      <c r="AL52" s="32" t="str">
        <f t="shared" ca="1" si="44"/>
        <v>N/A</v>
      </c>
      <c r="AM52" s="32" t="str">
        <f t="shared" ca="1" si="45"/>
        <v>N/A</v>
      </c>
      <c r="AN52" s="37" t="str">
        <f t="array" aca="1" ref="AN52" ca="1">IF(AE52=0,"N/A",IFERROR(INDEX(INDIRECT(ADDRESS(1,MATCH(2020,Measure!$2:$2,0),,,"Measure")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A52),0)),""))</f>
        <v>N/A</v>
      </c>
      <c r="AO52" s="32">
        <f t="array" aca="1" ref="AO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A52),0)),"")</f>
        <v>0</v>
      </c>
      <c r="AP52" s="37" t="str">
        <f t="shared" ca="1" si="46"/>
        <v>N/A</v>
      </c>
      <c r="AQ52" s="50">
        <f t="array" aca="1" ref="AQ5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A52),0)),""),0)</f>
        <v>0</v>
      </c>
      <c r="AR52" s="35">
        <f t="array" aca="1" ref="AR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A52),0)),"")</f>
        <v>0</v>
      </c>
      <c r="AS52" s="35">
        <f t="array" aca="1" ref="AS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A52),0))/1000,"")</f>
        <v>0</v>
      </c>
      <c r="AT52" s="51">
        <f t="array" aca="1" ref="AT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A52),0)),"")</f>
        <v>0</v>
      </c>
      <c r="AU52" s="35">
        <f t="array" aca="1" ref="AU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A52),0))/1000,"")</f>
        <v>0</v>
      </c>
      <c r="AV52" s="35">
        <f t="array" aca="1" ref="AV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A52),0))/1000,"")</f>
        <v>0</v>
      </c>
      <c r="AW52" s="32">
        <f t="array" aca="1" ref="AW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A52),0)),"")</f>
        <v>0</v>
      </c>
      <c r="AX52" s="32" t="str">
        <f t="shared" ca="1" si="47"/>
        <v>N/A</v>
      </c>
      <c r="AY52" s="32" t="str">
        <f t="shared" ca="1" si="48"/>
        <v>N/A</v>
      </c>
      <c r="AZ52" s="37" t="str">
        <f t="array" aca="1" ref="AZ52" ca="1">IF(AQ52=0,"N/A",IFERROR(INDEX(INDIRECT(ADDRESS(1,MATCH(2021,Measure!$2:$2,0),,,"Measure")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A52),0)),""))</f>
        <v>N/A</v>
      </c>
      <c r="BA52" s="32">
        <f t="array" aca="1" ref="BA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A52),0)),"")</f>
        <v>0</v>
      </c>
      <c r="BB52" s="37" t="str">
        <f t="shared" ca="1" si="49"/>
        <v>N/A</v>
      </c>
      <c r="BC52" s="50">
        <f t="array" aca="1" ref="BC5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A52),0)),""),0)</f>
        <v>0</v>
      </c>
      <c r="BD52" s="35">
        <f t="array" aca="1" ref="BD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A52),0)),"")</f>
        <v>0</v>
      </c>
      <c r="BE52" s="35">
        <f t="array" aca="1" ref="BE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A52),0))/1000,"")</f>
        <v>0</v>
      </c>
      <c r="BF52" s="51">
        <f t="array" aca="1" ref="BF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A52),0)),"")</f>
        <v>0</v>
      </c>
      <c r="BG52" s="35">
        <f t="array" aca="1" ref="BG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A52),0))/1000,"")</f>
        <v>0</v>
      </c>
      <c r="BH52" s="35">
        <f t="array" aca="1" ref="BH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A52),0))/1000,"")</f>
        <v>0</v>
      </c>
      <c r="BI52" s="32">
        <f t="array" aca="1" ref="BI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A52),0)),"")</f>
        <v>0</v>
      </c>
      <c r="BJ52" s="32" t="str">
        <f t="shared" ca="1" si="50"/>
        <v>N/A</v>
      </c>
      <c r="BK52" s="32" t="str">
        <f t="shared" ca="1" si="51"/>
        <v>N/A</v>
      </c>
      <c r="BL52" s="37" t="str">
        <f t="array" aca="1" ref="BL52" ca="1">IF(BC52=0,"N/A",IFERROR(INDEX(INDIRECT(ADDRESS(1,MATCH(2022,Measure!$2:$2,0),,,"Measure")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A52),0)),""))</f>
        <v>N/A</v>
      </c>
      <c r="BM52" s="32">
        <f t="array" aca="1" ref="BM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A52),0)),"")</f>
        <v>0</v>
      </c>
      <c r="BN52" s="37" t="str">
        <f t="shared" ca="1" si="52"/>
        <v>N/A</v>
      </c>
    </row>
    <row r="53" spans="1:66" x14ac:dyDescent="0.25">
      <c r="A53" s="33" t="s">
        <v>443</v>
      </c>
      <c r="B53" t="str">
        <f t="shared" si="38"/>
        <v xml:space="preserve">Electric Steam Cooker Replacement with Gas </v>
      </c>
      <c r="C53" t="str">
        <f t="array" aca="1" ref="C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A53),0)),"")</f>
        <v>BNI Cooking and Laundry</v>
      </c>
      <c r="D53" t="str">
        <f t="array" aca="1" ref="D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A53),0)),"")</f>
        <v>RET</v>
      </c>
      <c r="E53" s="52">
        <f t="array" aca="1" ref="E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A53),0)),"")</f>
        <v>12</v>
      </c>
      <c r="F53" s="52">
        <f t="array" aca="1" ref="F5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A53),0)),""))</f>
        <v>4</v>
      </c>
      <c r="G53" s="52">
        <f t="array" aca="1" ref="G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A53),0)),""))</f>
        <v>4</v>
      </c>
      <c r="H53" s="52">
        <f t="array" aca="1" ref="H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A53),0)),""))</f>
        <v>4</v>
      </c>
      <c r="I53" s="44">
        <f t="array" aca="1" ref="I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A53),0)),"")</f>
        <v>17599</v>
      </c>
      <c r="J53" s="45">
        <f t="array" aca="1" ref="J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A53),0)),"")*1000</f>
        <v>2732</v>
      </c>
      <c r="K53" s="44">
        <f t="array" aca="1" ref="K53" ca="1">IF(D53="ROB/NEW",I53,IFERROR(INDEX(INDIRECT(ADDRESS(1,MATCH(2020,Measure!$2:$2,0),,,"Measure")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A53),0)),""))</f>
        <v>17599</v>
      </c>
      <c r="L53" s="45">
        <f t="array" aca="1" ref="L53" ca="1">IF(D53="ROB/NEW",J53,IFERROR(INDEX(INDIRECT(ADDRESS(1,MATCH(2020,Measure!$2:$2,0),,,"Measure")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A53),0))*1000,""))</f>
        <v>2732</v>
      </c>
      <c r="M53" s="46">
        <f t="array" aca="1" ref="M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A53),0)),"")</f>
        <v>11485.880000000001</v>
      </c>
      <c r="N53" s="47">
        <f t="array" aca="1" ref="N53" ca="1">IF(M53=0,"N/A",IFERROR(INDEX(INDIRECT(ADDRESS(1,MATCH(2020,Measure!$2:$2,0),,,"Measure")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A53),0)),"")/M53)</f>
        <v>0.15671415686042339</v>
      </c>
      <c r="O53" s="46" t="str">
        <f t="array" aca="1" ref="O53" ca="1">IF(AE53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(Units)")*(INDIRECT(ADDRESS(1,MATCH("MeasureNames",Measure!$2:$2,0),,,"Measure")&amp;":"&amp;ADDRESS(ROWS(DynamicPivotTable)+10,MATCH("MeasureNames",Measure!$2:$2,0)))=A53),0)),""),0))</f>
        <v>N/A</v>
      </c>
      <c r="P53" s="46">
        <f t="array" aca="1" ref="P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A53),0)),0)</f>
        <v>0</v>
      </c>
      <c r="Q53" s="46" t="str">
        <f t="shared" ca="1" si="39"/>
        <v>N/A</v>
      </c>
      <c r="R53" s="46">
        <f t="shared" ca="1" si="40"/>
        <v>9685.880000000001</v>
      </c>
      <c r="S53" s="46" t="str">
        <f t="shared" ca="1" si="41"/>
        <v>N/A</v>
      </c>
      <c r="T53" s="39">
        <f t="array" aca="1" ref="T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A53),0)),"")</f>
        <v>-7116.8213599360643</v>
      </c>
      <c r="U53" s="39">
        <f t="array" aca="1" ref="U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A53),0)),"")</f>
        <v>0</v>
      </c>
      <c r="V53" s="39">
        <f t="shared" ca="1" si="42"/>
        <v>-7116.8213599360643</v>
      </c>
      <c r="W53" s="48">
        <f t="array" aca="1" ref="W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A53),0)),"")</f>
        <v>0.86</v>
      </c>
      <c r="X53" s="49" t="str">
        <f t="array" aca="1" ref="X53" ca="1">IF(AE53=0,"N/A",IFERROR(INDEX(INDIRECT(ADDRESS(1,MATCH(2020,Measure!$2:$2,0),,,"Measure")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A53),0)),""))</f>
        <v>N/A</v>
      </c>
      <c r="Y53" s="49" t="str">
        <f t="array" aca="1" ref="Y53" ca="1">IF(AE53=0,"N/A",IFERROR(INDEX(INDIRECT(ADDRESS(1,MATCH(2020,Measure!$2:$2,0),,,"Measure")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A53),0)),""))</f>
        <v>N/A</v>
      </c>
      <c r="Z53" s="39" t="str">
        <f t="array" aca="1" ref="Z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A53),0)),""),"N/A")</f>
        <v>N/A</v>
      </c>
      <c r="AA53" s="39" t="str">
        <f t="array" aca="1" ref="AA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A53),0)),""),"N/A")</f>
        <v>N/A</v>
      </c>
      <c r="AB53" s="39" t="str">
        <f t="array" aca="1" ref="AB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A53),0)),"")/1000,"N/A")</f>
        <v>N/A</v>
      </c>
      <c r="AD53" t="str">
        <f t="shared" si="43"/>
        <v xml:space="preserve">Electric Steam Cooker Replacement with Gas </v>
      </c>
      <c r="AE53" s="50">
        <f t="array" aca="1" ref="AE5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A53),0)),""),0)</f>
        <v>0</v>
      </c>
      <c r="AF53" s="35">
        <f t="array" aca="1" ref="AF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A53),0)),"")</f>
        <v>0</v>
      </c>
      <c r="AG53" s="35">
        <f t="array" aca="1" ref="AG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A53),0))/1000,"")</f>
        <v>0</v>
      </c>
      <c r="AH53" s="51">
        <f t="array" aca="1" ref="AH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A53),0)),"")</f>
        <v>0</v>
      </c>
      <c r="AI53" s="35">
        <f t="array" aca="1" ref="AI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A53),0))/1000,"")</f>
        <v>0</v>
      </c>
      <c r="AJ53" s="35">
        <f t="array" aca="1" ref="AJ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A53),0))/1000,"")</f>
        <v>0</v>
      </c>
      <c r="AK53" s="32">
        <f t="array" aca="1" ref="AK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A53),0)),"")</f>
        <v>0</v>
      </c>
      <c r="AL53" s="32" t="str">
        <f t="shared" ca="1" si="44"/>
        <v>N/A</v>
      </c>
      <c r="AM53" s="32" t="str">
        <f t="shared" ca="1" si="45"/>
        <v>N/A</v>
      </c>
      <c r="AN53" s="37" t="str">
        <f t="array" aca="1" ref="AN53" ca="1">IF(AE53=0,"N/A",IFERROR(INDEX(INDIRECT(ADDRESS(1,MATCH(2020,Measure!$2:$2,0),,,"Measure")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A53),0)),""))</f>
        <v>N/A</v>
      </c>
      <c r="AO53" s="32">
        <f t="array" aca="1" ref="AO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A53),0)),"")</f>
        <v>0</v>
      </c>
      <c r="AP53" s="37" t="str">
        <f t="shared" ca="1" si="46"/>
        <v>N/A</v>
      </c>
      <c r="AQ53" s="50">
        <f t="array" aca="1" ref="AQ5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A53),0)),""),0)</f>
        <v>0</v>
      </c>
      <c r="AR53" s="35">
        <f t="array" aca="1" ref="AR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A53),0)),"")</f>
        <v>0</v>
      </c>
      <c r="AS53" s="35">
        <f t="array" aca="1" ref="AS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A53),0))/1000,"")</f>
        <v>0</v>
      </c>
      <c r="AT53" s="51">
        <f t="array" aca="1" ref="AT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A53),0)),"")</f>
        <v>0</v>
      </c>
      <c r="AU53" s="35">
        <f t="array" aca="1" ref="AU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A53),0))/1000,"")</f>
        <v>0</v>
      </c>
      <c r="AV53" s="35">
        <f t="array" aca="1" ref="AV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A53),0))/1000,"")</f>
        <v>0</v>
      </c>
      <c r="AW53" s="32">
        <f t="array" aca="1" ref="AW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A53),0)),"")</f>
        <v>0</v>
      </c>
      <c r="AX53" s="32" t="str">
        <f t="shared" ca="1" si="47"/>
        <v>N/A</v>
      </c>
      <c r="AY53" s="32" t="str">
        <f t="shared" ca="1" si="48"/>
        <v>N/A</v>
      </c>
      <c r="AZ53" s="37" t="str">
        <f t="array" aca="1" ref="AZ53" ca="1">IF(AQ53=0,"N/A",IFERROR(INDEX(INDIRECT(ADDRESS(1,MATCH(2021,Measure!$2:$2,0),,,"Measure")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A53),0)),""))</f>
        <v>N/A</v>
      </c>
      <c r="BA53" s="32">
        <f t="array" aca="1" ref="BA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A53),0)),"")</f>
        <v>0</v>
      </c>
      <c r="BB53" s="37" t="str">
        <f t="shared" ca="1" si="49"/>
        <v>N/A</v>
      </c>
      <c r="BC53" s="50">
        <f t="array" aca="1" ref="BC5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A53),0)),""),0)</f>
        <v>0</v>
      </c>
      <c r="BD53" s="35">
        <f t="array" aca="1" ref="BD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A53),0)),"")</f>
        <v>0</v>
      </c>
      <c r="BE53" s="35">
        <f t="array" aca="1" ref="BE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A53),0))/1000,"")</f>
        <v>0</v>
      </c>
      <c r="BF53" s="51">
        <f t="array" aca="1" ref="BF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A53),0)),"")</f>
        <v>0</v>
      </c>
      <c r="BG53" s="35">
        <f t="array" aca="1" ref="BG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A53),0))/1000,"")</f>
        <v>0</v>
      </c>
      <c r="BH53" s="35">
        <f t="array" aca="1" ref="BH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A53),0))/1000,"")</f>
        <v>0</v>
      </c>
      <c r="BI53" s="32">
        <f t="array" aca="1" ref="BI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A53),0)),"")</f>
        <v>0</v>
      </c>
      <c r="BJ53" s="32" t="str">
        <f t="shared" ca="1" si="50"/>
        <v>N/A</v>
      </c>
      <c r="BK53" s="32" t="str">
        <f t="shared" ca="1" si="51"/>
        <v>N/A</v>
      </c>
      <c r="BL53" s="37" t="str">
        <f t="array" aca="1" ref="BL53" ca="1">IF(BC53=0,"N/A",IFERROR(INDEX(INDIRECT(ADDRESS(1,MATCH(2022,Measure!$2:$2,0),,,"Measure")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A53),0)),""))</f>
        <v>N/A</v>
      </c>
      <c r="BM53" s="32">
        <f t="array" aca="1" ref="BM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A53),0)),"")</f>
        <v>0</v>
      </c>
      <c r="BN53" s="37" t="str">
        <f t="shared" ca="1" si="52"/>
        <v>N/A</v>
      </c>
    </row>
    <row r="54" spans="1:66" x14ac:dyDescent="0.25">
      <c r="A54" s="33" t="s">
        <v>116</v>
      </c>
      <c r="B54" t="str">
        <f t="shared" si="38"/>
        <v xml:space="preserve">Electric to Natural Gas - Water Heater </v>
      </c>
      <c r="C54" t="str">
        <f t="array" aca="1" ref="C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A54),0)),"")</f>
        <v>BNI Domestic Hot Water (DHW)</v>
      </c>
      <c r="D54" t="str">
        <f t="array" aca="1" ref="D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A54),0)),"")</f>
        <v>ROB/NEW</v>
      </c>
      <c r="E54" s="52">
        <f t="array" aca="1" ref="E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A54),0)),"")</f>
        <v>15</v>
      </c>
      <c r="F54" s="52" t="str">
        <f t="array" aca="1" ref="F5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A54),0)),""))</f>
        <v>N/A</v>
      </c>
      <c r="G54" s="52" t="str">
        <f t="array" aca="1" ref="G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A54),0)),""))</f>
        <v>N/A</v>
      </c>
      <c r="H54" s="52" t="str">
        <f t="array" aca="1" ref="H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A54),0)),""))</f>
        <v>N/A</v>
      </c>
      <c r="I54" s="44">
        <f t="array" aca="1" ref="I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A54),0)),"")</f>
        <v>6146.1719999999996</v>
      </c>
      <c r="J54" s="45">
        <f t="array" aca="1" ref="J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A54),0)),"")*1000</f>
        <v>1680</v>
      </c>
      <c r="K54" s="44">
        <f t="array" aca="1" ref="K54" ca="1">IF(D54="ROB/NEW",I54,IFERROR(INDEX(INDIRECT(ADDRESS(1,MATCH(2020,Measure!$2:$2,0),,,"Measure")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A54),0)),""))</f>
        <v>6146.1719999999996</v>
      </c>
      <c r="L54" s="45">
        <f t="array" aca="1" ref="L54" ca="1">IF(D54="ROB/NEW",J54,IFERROR(INDEX(INDIRECT(ADDRESS(1,MATCH(2020,Measure!$2:$2,0),,,"Measure")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A54),0))*1000,""))</f>
        <v>1680</v>
      </c>
      <c r="M54" s="46">
        <f t="array" aca="1" ref="M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A54),0)),"")</f>
        <v>1859.3400000000001</v>
      </c>
      <c r="N54" s="47">
        <f t="array" aca="1" ref="N54" ca="1">IF(M54=0,"N/A",IFERROR(INDEX(INDIRECT(ADDRESS(1,MATCH(2020,Measure!$2:$2,0),,,"Measure")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A54),0)),"")/M54)</f>
        <v>0.53782524981982849</v>
      </c>
      <c r="O54" s="46">
        <f t="array" aca="1" ref="O54" ca="1">IF(AE54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(Units)")*(INDIRECT(ADDRESS(1,MATCH("MeasureNames",Measure!$2:$2,0),,,"Measure")&amp;":"&amp;ADDRESS(ROWS(DynamicPivotTable)+10,MATCH("MeasureNames",Measure!$2:$2,0)))=A54),0)),""),0))</f>
        <v>168.2547598759368</v>
      </c>
      <c r="P54" s="46">
        <f t="array" aca="1" ref="P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A54),0)),0)</f>
        <v>0</v>
      </c>
      <c r="Q54" s="46">
        <f t="shared" ca="1" si="39"/>
        <v>1168.2547598759368</v>
      </c>
      <c r="R54" s="46">
        <f t="shared" ca="1" si="40"/>
        <v>859.34000000000015</v>
      </c>
      <c r="S54" s="46">
        <f t="shared" ca="1" si="41"/>
        <v>2027.5947598759369</v>
      </c>
      <c r="T54" s="39">
        <f t="array" aca="1" ref="T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A54),0)),"")</f>
        <v>8149.3752927124988</v>
      </c>
      <c r="U54" s="39">
        <f t="array" aca="1" ref="U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A54),0)),"")</f>
        <v>0</v>
      </c>
      <c r="V54" s="39">
        <f t="shared" ca="1" si="42"/>
        <v>8149.3752927124988</v>
      </c>
      <c r="W54" s="48">
        <f t="array" aca="1" ref="W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A54),0)),"")</f>
        <v>0.86</v>
      </c>
      <c r="X54" s="49">
        <f t="array" aca="1" ref="X54" ca="1">IF(AE54=0,"N/A",IFERROR(INDEX(INDIRECT(ADDRESS(1,MATCH(2020,Measure!$2:$2,0),,,"Measure")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A54),0)),""))</f>
        <v>4.6112343696791092</v>
      </c>
      <c r="Y54" s="49" t="str">
        <f t="array" aca="1" ref="Y54" ca="1">IF(AE54=0,"N/A",IFERROR(INDEX(INDIRECT(ADDRESS(1,MATCH(2020,Measure!$2:$2,0),,,"Measure")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A54),0)),""))</f>
        <v/>
      </c>
      <c r="Z54" s="39">
        <f t="array" aca="1" ref="Z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A54),0)),""),"N/A")</f>
        <v>0.18266828855036402</v>
      </c>
      <c r="AA54" s="39">
        <f t="array" aca="1" ref="AA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A54),0)),""),"N/A")</f>
        <v>1.2177885903357602E-2</v>
      </c>
      <c r="AB54" s="39">
        <f t="array" aca="1" ref="AB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A54),0)),"")/1000,"N/A")</f>
        <v>0.66828019070010014</v>
      </c>
      <c r="AD54" t="str">
        <f t="shared" si="43"/>
        <v xml:space="preserve">Electric to Natural Gas - Water Heater </v>
      </c>
      <c r="AE54" s="50">
        <f t="array" aca="1" ref="AE5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A54),0)),""),0)</f>
        <v>100</v>
      </c>
      <c r="AF54" s="35">
        <f t="array" aca="1" ref="AF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A54),0)),"")</f>
        <v>153.86581469648561</v>
      </c>
      <c r="AG54" s="35">
        <f t="array" aca="1" ref="AG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A54),0))/1000,"")</f>
        <v>562.90819169329086</v>
      </c>
      <c r="AH54" s="51">
        <f t="array" aca="1" ref="AH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A54),0)),"")</f>
        <v>153.86581469648561</v>
      </c>
      <c r="AI54" s="35">
        <f t="array" aca="1" ref="AI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A54),0))/1000,"")</f>
        <v>562.90819169329086</v>
      </c>
      <c r="AJ54" s="35">
        <f t="array" aca="1" ref="AJ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A54),0))/1000,"")</f>
        <v>8443.6228753993619</v>
      </c>
      <c r="AK54" s="32">
        <f t="array" aca="1" ref="AK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A54),0)),"")</f>
        <v>814937.52927124989</v>
      </c>
      <c r="AL54" s="32">
        <f t="shared" ca="1" si="44"/>
        <v>176728.71598759369</v>
      </c>
      <c r="AM54" s="32">
        <f t="shared" ca="1" si="45"/>
        <v>638208.81328365626</v>
      </c>
      <c r="AN54" s="37">
        <f t="array" aca="1" ref="AN54" ca="1">IF(AE54=0,"N/A",IFERROR(INDEX(INDIRECT(ADDRESS(1,MATCH(2020,Measure!$2:$2,0),,,"Measure")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A54),0)),""))</f>
        <v>4.6112343696791092</v>
      </c>
      <c r="AO54" s="32">
        <f t="array" aca="1" ref="AO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A54),0)),"")</f>
        <v>116825.47598759367</v>
      </c>
      <c r="AP54" s="37">
        <f t="shared" ca="1" si="46"/>
        <v>6.9756833634283035</v>
      </c>
      <c r="AQ54" s="50">
        <f t="array" aca="1" ref="AQ5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A54),0)),""),0)</f>
        <v>100</v>
      </c>
      <c r="AR54" s="35">
        <f t="array" aca="1" ref="AR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A54),0)),"")</f>
        <v>153.86581469648561</v>
      </c>
      <c r="AS54" s="35">
        <f t="array" aca="1" ref="AS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A54),0))/1000,"")</f>
        <v>562.90819169329086</v>
      </c>
      <c r="AT54" s="51">
        <f t="array" aca="1" ref="AT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A54),0)),"")</f>
        <v>307.73162939297123</v>
      </c>
      <c r="AU54" s="35">
        <f t="array" aca="1" ref="AU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A54),0))/1000,"")</f>
        <v>1125.8163833865817</v>
      </c>
      <c r="AV54" s="35">
        <f t="array" aca="1" ref="AV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A54),0))/1000,"")</f>
        <v>8443.6228753993619</v>
      </c>
      <c r="AW54" s="32">
        <f t="array" aca="1" ref="AW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A54),0)),"")</f>
        <v>845321.829940303</v>
      </c>
      <c r="AX54" s="32">
        <f t="shared" ca="1" si="47"/>
        <v>176728.71598759366</v>
      </c>
      <c r="AY54" s="32">
        <f t="shared" ca="1" si="48"/>
        <v>668593.11395270936</v>
      </c>
      <c r="AZ54" s="37">
        <f t="array" aca="1" ref="AZ54" ca="1">IF(AQ54=0,"N/A",IFERROR(INDEX(INDIRECT(ADDRESS(1,MATCH(2021,Measure!$2:$2,0),,,"Measure")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A54),0)),""))</f>
        <v>4.7831605928696073</v>
      </c>
      <c r="BA54" s="32">
        <f t="array" aca="1" ref="BA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A54),0)),"")</f>
        <v>116825.47598759367</v>
      </c>
      <c r="BB54" s="37">
        <f t="shared" ca="1" si="49"/>
        <v>7.2357661956376047</v>
      </c>
      <c r="BC54" s="50">
        <f t="array" aca="1" ref="BC5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A54),0)),""),0)</f>
        <v>100</v>
      </c>
      <c r="BD54" s="35">
        <f t="array" aca="1" ref="BD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A54),0)),"")</f>
        <v>153.86581469648561</v>
      </c>
      <c r="BE54" s="35">
        <f t="array" aca="1" ref="BE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A54),0))/1000,"")</f>
        <v>562.90819169329086</v>
      </c>
      <c r="BF54" s="51">
        <f t="array" aca="1" ref="BF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A54),0)),"")</f>
        <v>461.59744408945687</v>
      </c>
      <c r="BG54" s="35">
        <f t="array" aca="1" ref="BG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A54),0))/1000,"")</f>
        <v>1688.7245750798722</v>
      </c>
      <c r="BH54" s="35">
        <f t="array" aca="1" ref="BH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A54),0))/1000,"")</f>
        <v>8443.6228753993619</v>
      </c>
      <c r="BI54" s="32">
        <f t="array" aca="1" ref="BI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A54),0)),"")</f>
        <v>880412.51430075231</v>
      </c>
      <c r="BJ54" s="32">
        <f t="shared" ca="1" si="50"/>
        <v>176728.71598759369</v>
      </c>
      <c r="BK54" s="32">
        <f t="shared" ca="1" si="51"/>
        <v>703683.79831315856</v>
      </c>
      <c r="BL54" s="37">
        <f t="array" aca="1" ref="BL54" ca="1">IF(BC54=0,"N/A",IFERROR(INDEX(INDIRECT(ADDRESS(1,MATCH(2022,Measure!$2:$2,0),,,"Measure")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A54),0)),""))</f>
        <v>4.9817173704954492</v>
      </c>
      <c r="BM54" s="32">
        <f t="array" aca="1" ref="BM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A54),0)),"")</f>
        <v>116825.47598759367</v>
      </c>
      <c r="BN54" s="37">
        <f t="shared" ca="1" si="52"/>
        <v>7.5361346218203984</v>
      </c>
    </row>
    <row r="55" spans="1:66" x14ac:dyDescent="0.25">
      <c r="A55" s="33" t="s">
        <v>119</v>
      </c>
      <c r="B55" t="str">
        <f t="shared" si="38"/>
        <v xml:space="preserve">ENERGY STAR Pool Pump </v>
      </c>
      <c r="C55" t="str">
        <f t="array" aca="1" ref="C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A55),0)),"")</f>
        <v>BNI Process</v>
      </c>
      <c r="D55" t="str">
        <f t="array" aca="1" ref="D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A55),0)),"")</f>
        <v>RET</v>
      </c>
      <c r="E55" s="52">
        <f t="array" aca="1" ref="E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A55),0)),"")</f>
        <v>15</v>
      </c>
      <c r="F55" s="52">
        <f t="array" aca="1" ref="F5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A55),0)),""))</f>
        <v>5</v>
      </c>
      <c r="G55" s="52">
        <f t="array" aca="1" ref="G5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A55),0)),""))</f>
        <v>5</v>
      </c>
      <c r="H55" s="52">
        <f t="array" aca="1" ref="H5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A55),0)),""))</f>
        <v>5</v>
      </c>
      <c r="I55" s="44">
        <f t="array" aca="1" ref="I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A55),0)),"")</f>
        <v>3847</v>
      </c>
      <c r="J55" s="45">
        <f t="array" aca="1" ref="J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A55),0)),"")*1000</f>
        <v>0</v>
      </c>
      <c r="K55" s="44">
        <f t="array" aca="1" ref="K55" ca="1">IF(D55="ROB/NEW",I55,IFERROR(INDEX(INDIRECT(ADDRESS(1,MATCH(2020,Measure!$2:$2,0),,,"Measure")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A55),0)),""))</f>
        <v>3847</v>
      </c>
      <c r="L55" s="45">
        <f t="array" aca="1" ref="L55" ca="1">IF(D55="ROB/NEW",J55,IFERROR(INDEX(INDIRECT(ADDRESS(1,MATCH(2020,Measure!$2:$2,0),,,"Measure")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A55),0))*1000,""))</f>
        <v>0</v>
      </c>
      <c r="M55" s="46">
        <f t="array" aca="1" ref="M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A55),0)),"")</f>
        <v>466.57729999999998</v>
      </c>
      <c r="N55" s="47">
        <f t="array" aca="1" ref="N55" ca="1">IF(M55=0,"N/A",IFERROR(INDEX(INDIRECT(ADDRESS(1,MATCH(2020,Measure!$2:$2,0),,,"Measure")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A55),0)),"")/M55)</f>
        <v>0.75014365250945558</v>
      </c>
      <c r="O55" s="46" t="str">
        <f t="array" aca="1" ref="O55" ca="1">IF(AE55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(Units)")*(INDIRECT(ADDRESS(1,MATCH("MeasureNames",Measure!$2:$2,0),,,"Measure")&amp;":"&amp;ADDRESS(ROWS(DynamicPivotTable)+10,MATCH("MeasureNames",Measure!$2:$2,0)))=A55),0)),""),0))</f>
        <v>N/A</v>
      </c>
      <c r="P55" s="46">
        <f t="array" aca="1" ref="P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A55),0)),0)</f>
        <v>0</v>
      </c>
      <c r="Q55" s="46" t="str">
        <f t="shared" ca="1" si="39"/>
        <v>N/A</v>
      </c>
      <c r="R55" s="46">
        <f t="shared" ca="1" si="40"/>
        <v>116.57729999999998</v>
      </c>
      <c r="S55" s="46" t="str">
        <f t="shared" ca="1" si="41"/>
        <v>N/A</v>
      </c>
      <c r="T55" s="39">
        <f t="array" aca="1" ref="T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A55),0)),"")</f>
        <v>3116.7482441189059</v>
      </c>
      <c r="U55" s="39">
        <f t="array" aca="1" ref="U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A55),0)),"")</f>
        <v>0</v>
      </c>
      <c r="V55" s="39">
        <f t="shared" ca="1" si="42"/>
        <v>3116.7482441189059</v>
      </c>
      <c r="W55" s="48">
        <f t="array" aca="1" ref="W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A55),0)),"")</f>
        <v>0.86</v>
      </c>
      <c r="X55" s="49" t="str">
        <f t="array" aca="1" ref="X55" ca="1">IF(AE55=0,"N/A",IFERROR(INDEX(INDIRECT(ADDRESS(1,MATCH(2020,Measure!$2:$2,0),,,"Measure")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A55),0)),""))</f>
        <v>N/A</v>
      </c>
      <c r="Y55" s="49" t="str">
        <f t="array" aca="1" ref="Y55" ca="1">IF(AE55=0,"N/A",IFERROR(INDEX(INDIRECT(ADDRESS(1,MATCH(2020,Measure!$2:$2,0),,,"Measure")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A55),0)),""))</f>
        <v>N/A</v>
      </c>
      <c r="Z55" s="39" t="str">
        <f t="array" aca="1" ref="Z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A55),0)),""),"N/A")</f>
        <v>N/A</v>
      </c>
      <c r="AA55" s="39" t="str">
        <f t="array" aca="1" ref="AA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A55),0)),""),"N/A")</f>
        <v>N/A</v>
      </c>
      <c r="AB55" s="39" t="str">
        <f t="array" aca="1" ref="AB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A55),0)),"")/1000,"N/A")</f>
        <v>N/A</v>
      </c>
      <c r="AD55" t="str">
        <f t="shared" si="43"/>
        <v xml:space="preserve">ENERGY STAR Pool Pump </v>
      </c>
      <c r="AE55" s="50">
        <f t="array" aca="1" ref="AE5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A55),0)),""),0)</f>
        <v>0</v>
      </c>
      <c r="AF55" s="35">
        <f t="array" aca="1" ref="AF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A55),0)),"")</f>
        <v>0</v>
      </c>
      <c r="AG55" s="35">
        <f t="array" aca="1" ref="AG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A55),0))/1000,"")</f>
        <v>0</v>
      </c>
      <c r="AH55" s="51">
        <f t="array" aca="1" ref="AH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A55),0)),"")</f>
        <v>0</v>
      </c>
      <c r="AI55" s="35">
        <f t="array" aca="1" ref="AI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A55),0))/1000,"")</f>
        <v>0</v>
      </c>
      <c r="AJ55" s="35">
        <f t="array" aca="1" ref="AJ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A55),0))/1000,"")</f>
        <v>0</v>
      </c>
      <c r="AK55" s="32">
        <f t="array" aca="1" ref="AK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A55),0)),"")</f>
        <v>0</v>
      </c>
      <c r="AL55" s="32" t="str">
        <f t="shared" ca="1" si="44"/>
        <v>N/A</v>
      </c>
      <c r="AM55" s="32" t="str">
        <f t="shared" ca="1" si="45"/>
        <v>N/A</v>
      </c>
      <c r="AN55" s="37" t="str">
        <f t="array" aca="1" ref="AN55" ca="1">IF(AE55=0,"N/A",IFERROR(INDEX(INDIRECT(ADDRESS(1,MATCH(2020,Measure!$2:$2,0),,,"Measure")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A55),0)),""))</f>
        <v>N/A</v>
      </c>
      <c r="AO55" s="32">
        <f t="array" aca="1" ref="AO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A55),0)),"")</f>
        <v>0</v>
      </c>
      <c r="AP55" s="37" t="str">
        <f t="shared" ca="1" si="46"/>
        <v>N/A</v>
      </c>
      <c r="AQ55" s="50">
        <f t="array" aca="1" ref="AQ5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A55),0)),""),0)</f>
        <v>0</v>
      </c>
      <c r="AR55" s="35">
        <f t="array" aca="1" ref="AR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A55),0)),"")</f>
        <v>0</v>
      </c>
      <c r="AS55" s="35">
        <f t="array" aca="1" ref="AS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A55),0))/1000,"")</f>
        <v>0</v>
      </c>
      <c r="AT55" s="51">
        <f t="array" aca="1" ref="AT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A55),0)),"")</f>
        <v>0</v>
      </c>
      <c r="AU55" s="35">
        <f t="array" aca="1" ref="AU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A55),0))/1000,"")</f>
        <v>0</v>
      </c>
      <c r="AV55" s="35">
        <f t="array" aca="1" ref="AV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A55),0))/1000,"")</f>
        <v>0</v>
      </c>
      <c r="AW55" s="32">
        <f t="array" aca="1" ref="AW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A55),0)),"")</f>
        <v>0</v>
      </c>
      <c r="AX55" s="32" t="str">
        <f t="shared" ca="1" si="47"/>
        <v>N/A</v>
      </c>
      <c r="AY55" s="32" t="str">
        <f t="shared" ca="1" si="48"/>
        <v>N/A</v>
      </c>
      <c r="AZ55" s="37" t="str">
        <f t="array" aca="1" ref="AZ55" ca="1">IF(AQ55=0,"N/A",IFERROR(INDEX(INDIRECT(ADDRESS(1,MATCH(2021,Measure!$2:$2,0),,,"Measure")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A55),0)),""))</f>
        <v>N/A</v>
      </c>
      <c r="BA55" s="32">
        <f t="array" aca="1" ref="BA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A55),0)),"")</f>
        <v>0</v>
      </c>
      <c r="BB55" s="37" t="str">
        <f t="shared" ca="1" si="49"/>
        <v>N/A</v>
      </c>
      <c r="BC55" s="50">
        <f t="array" aca="1" ref="BC5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A55),0)),""),0)</f>
        <v>0</v>
      </c>
      <c r="BD55" s="35">
        <f t="array" aca="1" ref="BD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A55),0)),"")</f>
        <v>0</v>
      </c>
      <c r="BE55" s="35">
        <f t="array" aca="1" ref="BE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A55),0))/1000,"")</f>
        <v>0</v>
      </c>
      <c r="BF55" s="51">
        <f t="array" aca="1" ref="BF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A55),0)),"")</f>
        <v>0</v>
      </c>
      <c r="BG55" s="35">
        <f t="array" aca="1" ref="BG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A55),0))/1000,"")</f>
        <v>0</v>
      </c>
      <c r="BH55" s="35">
        <f t="array" aca="1" ref="BH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A55),0))/1000,"")</f>
        <v>0</v>
      </c>
      <c r="BI55" s="32">
        <f t="array" aca="1" ref="BI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A55),0)),"")</f>
        <v>0</v>
      </c>
      <c r="BJ55" s="32" t="str">
        <f t="shared" ca="1" si="50"/>
        <v>N/A</v>
      </c>
      <c r="BK55" s="32" t="str">
        <f t="shared" ca="1" si="51"/>
        <v>N/A</v>
      </c>
      <c r="BL55" s="37" t="str">
        <f t="array" aca="1" ref="BL55" ca="1">IF(BC55=0,"N/A",IFERROR(INDEX(INDIRECT(ADDRESS(1,MATCH(2022,Measure!$2:$2,0),,,"Measure")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A55),0)),""))</f>
        <v>N/A</v>
      </c>
      <c r="BM55" s="32">
        <f t="array" aca="1" ref="BM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A55),0)),"")</f>
        <v>0</v>
      </c>
      <c r="BN55" s="37" t="str">
        <f t="shared" ca="1" si="52"/>
        <v>N/A</v>
      </c>
    </row>
    <row r="56" spans="1:66" x14ac:dyDescent="0.25">
      <c r="A56" s="33" t="s">
        <v>121</v>
      </c>
      <c r="B56" t="str">
        <f t="shared" si="38"/>
        <v xml:space="preserve">ENERGY STAR Uninteruptible Power Supplies (UPS) </v>
      </c>
      <c r="C56" t="str">
        <f t="array" aca="1" ref="C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A56),0)),"")</f>
        <v>BNI Process</v>
      </c>
      <c r="D56" t="str">
        <f t="array" aca="1" ref="D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A56),0)),"")</f>
        <v>ROB/NEW</v>
      </c>
      <c r="E56" s="52">
        <f t="array" aca="1" ref="E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A56),0)),"")</f>
        <v>10</v>
      </c>
      <c r="F56" s="52" t="str">
        <f t="array" aca="1" ref="F5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A56),0)),""))</f>
        <v>N/A</v>
      </c>
      <c r="G56" s="52" t="str">
        <f t="array" aca="1" ref="G5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A56),0)),""))</f>
        <v>N/A</v>
      </c>
      <c r="H56" s="52" t="str">
        <f t="array" aca="1" ref="H5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A56),0)),""))</f>
        <v>N/A</v>
      </c>
      <c r="I56" s="44">
        <f t="array" aca="1" ref="I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A56),0)),"")</f>
        <v>6120</v>
      </c>
      <c r="J56" s="45">
        <f t="array" aca="1" ref="J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A56),0)),"")*1000</f>
        <v>0</v>
      </c>
      <c r="K56" s="44">
        <f t="array" aca="1" ref="K56" ca="1">IF(D56="ROB/NEW",I56,IFERROR(INDEX(INDIRECT(ADDRESS(1,MATCH(2020,Measure!$2:$2,0),,,"Measure")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A56),0)),""))</f>
        <v>6120</v>
      </c>
      <c r="L56" s="45">
        <f t="array" aca="1" ref="L56" ca="1">IF(D56="ROB/NEW",J56,IFERROR(INDEX(INDIRECT(ADDRESS(1,MATCH(2020,Measure!$2:$2,0),,,"Measure")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A56),0))*1000,""))</f>
        <v>0</v>
      </c>
      <c r="M56" s="46">
        <f t="array" aca="1" ref="M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A56),0)),"")</f>
        <v>42500</v>
      </c>
      <c r="N56" s="47">
        <f t="array" aca="1" ref="N56" ca="1">IF(M56=0,"N/A",IFERROR(INDEX(INDIRECT(ADDRESS(1,MATCH(2020,Measure!$2:$2,0),,,"Measure")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A56),0)),"")/M56)</f>
        <v>3.0588235294117649E-2</v>
      </c>
      <c r="O56" s="46" t="str">
        <f t="array" aca="1" ref="O56" ca="1">IF(AE56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(Units)")*(INDIRECT(ADDRESS(1,MATCH("MeasureNames",Measure!$2:$2,0),,,"Measure")&amp;":"&amp;ADDRESS(ROWS(DynamicPivotTable)+10,MATCH("MeasureNames",Measure!$2:$2,0)))=A56),0)),""),0))</f>
        <v>N/A</v>
      </c>
      <c r="P56" s="46">
        <f t="array" aca="1" ref="P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A56),0)),0)</f>
        <v>0</v>
      </c>
      <c r="Q56" s="46" t="str">
        <f t="shared" ca="1" si="39"/>
        <v>N/A</v>
      </c>
      <c r="R56" s="46">
        <f t="shared" ca="1" si="40"/>
        <v>41200</v>
      </c>
      <c r="S56" s="46" t="str">
        <f t="shared" ca="1" si="41"/>
        <v>N/A</v>
      </c>
      <c r="T56" s="39">
        <f t="array" aca="1" ref="T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A56),0)),"")</f>
        <v>3480.4004315003222</v>
      </c>
      <c r="U56" s="39">
        <f t="array" aca="1" ref="U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A56),0)),"")</f>
        <v>0</v>
      </c>
      <c r="V56" s="39">
        <f t="shared" ca="1" si="42"/>
        <v>3480.4004315003222</v>
      </c>
      <c r="W56" s="48">
        <f t="array" aca="1" ref="W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A56),0)),"")</f>
        <v>0.86</v>
      </c>
      <c r="X56" s="49" t="str">
        <f t="array" aca="1" ref="X56" ca="1">IF(AE56=0,"N/A",IFERROR(INDEX(INDIRECT(ADDRESS(1,MATCH(2020,Measure!$2:$2,0),,,"Measure")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A56),0)),""))</f>
        <v>N/A</v>
      </c>
      <c r="Y56" s="49" t="str">
        <f t="array" aca="1" ref="Y56" ca="1">IF(AE56=0,"N/A",IFERROR(INDEX(INDIRECT(ADDRESS(1,MATCH(2020,Measure!$2:$2,0),,,"Measure")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A56),0)),""))</f>
        <v>N/A</v>
      </c>
      <c r="Z56" s="39" t="str">
        <f t="array" aca="1" ref="Z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A56),0)),""),"N/A")</f>
        <v>N/A</v>
      </c>
      <c r="AA56" s="39" t="str">
        <f t="array" aca="1" ref="AA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A56),0)),""),"N/A")</f>
        <v>N/A</v>
      </c>
      <c r="AB56" s="39" t="str">
        <f t="array" aca="1" ref="AB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A56),0)),"")/1000,"N/A")</f>
        <v>N/A</v>
      </c>
      <c r="AD56" t="str">
        <f t="shared" si="43"/>
        <v xml:space="preserve">ENERGY STAR Uninteruptible Power Supplies (UPS) </v>
      </c>
      <c r="AE56" s="50">
        <f t="array" aca="1" ref="AE5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A56),0)),""),0)</f>
        <v>0</v>
      </c>
      <c r="AF56" s="35">
        <f t="array" aca="1" ref="AF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A56),0)),"")</f>
        <v>0</v>
      </c>
      <c r="AG56" s="35">
        <f t="array" aca="1" ref="AG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A56),0))/1000,"")</f>
        <v>0</v>
      </c>
      <c r="AH56" s="51">
        <f t="array" aca="1" ref="AH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A56),0)),"")</f>
        <v>0</v>
      </c>
      <c r="AI56" s="35">
        <f t="array" aca="1" ref="AI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A56),0))/1000,"")</f>
        <v>0</v>
      </c>
      <c r="AJ56" s="35">
        <f t="array" aca="1" ref="AJ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A56),0))/1000,"")</f>
        <v>0</v>
      </c>
      <c r="AK56" s="32">
        <f t="array" aca="1" ref="AK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A56),0)),"")</f>
        <v>0</v>
      </c>
      <c r="AL56" s="32" t="str">
        <f t="shared" ca="1" si="44"/>
        <v>N/A</v>
      </c>
      <c r="AM56" s="32" t="str">
        <f t="shared" ca="1" si="45"/>
        <v>N/A</v>
      </c>
      <c r="AN56" s="37" t="str">
        <f t="array" aca="1" ref="AN56" ca="1">IF(AE56=0,"N/A",IFERROR(INDEX(INDIRECT(ADDRESS(1,MATCH(2020,Measure!$2:$2,0),,,"Measure")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A56),0)),""))</f>
        <v>N/A</v>
      </c>
      <c r="AO56" s="32">
        <f t="array" aca="1" ref="AO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A56),0)),"")</f>
        <v>0</v>
      </c>
      <c r="AP56" s="37" t="str">
        <f t="shared" ca="1" si="46"/>
        <v>N/A</v>
      </c>
      <c r="AQ56" s="50">
        <f t="array" aca="1" ref="AQ5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A56),0)),""),0)</f>
        <v>0</v>
      </c>
      <c r="AR56" s="35">
        <f t="array" aca="1" ref="AR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A56),0)),"")</f>
        <v>0</v>
      </c>
      <c r="AS56" s="35">
        <f t="array" aca="1" ref="AS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A56),0))/1000,"")</f>
        <v>0</v>
      </c>
      <c r="AT56" s="51">
        <f t="array" aca="1" ref="AT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A56),0)),"")</f>
        <v>0</v>
      </c>
      <c r="AU56" s="35">
        <f t="array" aca="1" ref="AU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A56),0))/1000,"")</f>
        <v>0</v>
      </c>
      <c r="AV56" s="35">
        <f t="array" aca="1" ref="AV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A56),0))/1000,"")</f>
        <v>0</v>
      </c>
      <c r="AW56" s="32">
        <f t="array" aca="1" ref="AW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A56),0)),"")</f>
        <v>0</v>
      </c>
      <c r="AX56" s="32" t="str">
        <f t="shared" ca="1" si="47"/>
        <v>N/A</v>
      </c>
      <c r="AY56" s="32" t="str">
        <f t="shared" ca="1" si="48"/>
        <v>N/A</v>
      </c>
      <c r="AZ56" s="37" t="str">
        <f t="array" aca="1" ref="AZ56" ca="1">IF(AQ56=0,"N/A",IFERROR(INDEX(INDIRECT(ADDRESS(1,MATCH(2021,Measure!$2:$2,0),,,"Measure")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A56),0)),""))</f>
        <v>N/A</v>
      </c>
      <c r="BA56" s="32">
        <f t="array" aca="1" ref="BA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A56),0)),"")</f>
        <v>0</v>
      </c>
      <c r="BB56" s="37" t="str">
        <f t="shared" ca="1" si="49"/>
        <v>N/A</v>
      </c>
      <c r="BC56" s="50">
        <f t="array" aca="1" ref="BC5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A56),0)),""),0)</f>
        <v>0</v>
      </c>
      <c r="BD56" s="35">
        <f t="array" aca="1" ref="BD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A56),0)),"")</f>
        <v>0</v>
      </c>
      <c r="BE56" s="35">
        <f t="array" aca="1" ref="BE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A56),0))/1000,"")</f>
        <v>0</v>
      </c>
      <c r="BF56" s="51">
        <f t="array" aca="1" ref="BF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A56),0)),"")</f>
        <v>0</v>
      </c>
      <c r="BG56" s="35">
        <f t="array" aca="1" ref="BG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A56),0))/1000,"")</f>
        <v>0</v>
      </c>
      <c r="BH56" s="35">
        <f t="array" aca="1" ref="BH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A56),0))/1000,"")</f>
        <v>0</v>
      </c>
      <c r="BI56" s="32">
        <f t="array" aca="1" ref="BI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A56),0)),"")</f>
        <v>0</v>
      </c>
      <c r="BJ56" s="32" t="str">
        <f t="shared" ca="1" si="50"/>
        <v>N/A</v>
      </c>
      <c r="BK56" s="32" t="str">
        <f t="shared" ca="1" si="51"/>
        <v>N/A</v>
      </c>
      <c r="BL56" s="37" t="str">
        <f t="array" aca="1" ref="BL56" ca="1">IF(BC56=0,"N/A",IFERROR(INDEX(INDIRECT(ADDRESS(1,MATCH(2022,Measure!$2:$2,0),,,"Measure")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A56),0)),""))</f>
        <v>N/A</v>
      </c>
      <c r="BM56" s="32">
        <f t="array" aca="1" ref="BM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A56),0)),"")</f>
        <v>0</v>
      </c>
      <c r="BN56" s="37" t="str">
        <f t="shared" ca="1" si="52"/>
        <v>N/A</v>
      </c>
    </row>
    <row r="57" spans="1:66" x14ac:dyDescent="0.25">
      <c r="A57" s="33" t="s">
        <v>123</v>
      </c>
      <c r="B57" t="str">
        <f t="shared" si="38"/>
        <v>ENERGY STAR Washing Machine</v>
      </c>
      <c r="C57" t="str">
        <f t="array" aca="1" ref="C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A57),0)),"")</f>
        <v>BNI Cooking and Laundry</v>
      </c>
      <c r="D57" t="str">
        <f t="array" aca="1" ref="D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A57),0)),"")</f>
        <v>ROB/NEW</v>
      </c>
      <c r="E57" s="52">
        <f t="array" aca="1" ref="E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A57),0)),"")</f>
        <v>11</v>
      </c>
      <c r="F57" s="52" t="str">
        <f t="array" aca="1" ref="F5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A57),0)),""))</f>
        <v>N/A</v>
      </c>
      <c r="G57" s="52" t="str">
        <f t="array" aca="1" ref="G5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A57),0)),""))</f>
        <v>N/A</v>
      </c>
      <c r="H57" s="52" t="str">
        <f t="array" aca="1" ref="H5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A57),0)),""))</f>
        <v>N/A</v>
      </c>
      <c r="I57" s="44">
        <f t="array" aca="1" ref="I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A57),0)),"")</f>
        <v>782.14300000000003</v>
      </c>
      <c r="J57" s="45">
        <f t="array" aca="1" ref="J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A57),0)),"")*1000</f>
        <v>390</v>
      </c>
      <c r="K57" s="44">
        <f t="array" aca="1" ref="K57" ca="1">IF(D57="ROB/NEW",I57,IFERROR(INDEX(INDIRECT(ADDRESS(1,MATCH(2020,Measure!$2:$2,0),,,"Measure")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A57),0)),""))</f>
        <v>782.14300000000003</v>
      </c>
      <c r="L57" s="45">
        <f t="array" aca="1" ref="L57" ca="1">IF(D57="ROB/NEW",J57,IFERROR(INDEX(INDIRECT(ADDRESS(1,MATCH(2020,Measure!$2:$2,0),,,"Measure")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A57),0))*1000,""))</f>
        <v>390</v>
      </c>
      <c r="M57" s="46">
        <f t="array" aca="1" ref="M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A57),0)),"")</f>
        <v>252.70000000000002</v>
      </c>
      <c r="N57" s="47">
        <f t="array" aca="1" ref="N57" ca="1">IF(M57=0,"N/A",IFERROR(INDEX(INDIRECT(ADDRESS(1,MATCH(2020,Measure!$2:$2,0),,,"Measure")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A57),0)),"")/M57)</f>
        <v>0.59358923624851601</v>
      </c>
      <c r="O57" s="46">
        <f t="array" aca="1" ref="O57" ca="1">IF(AE57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(Units)")*(INDIRECT(ADDRESS(1,MATCH("MeasureNames",Measure!$2:$2,0),,,"Measure")&amp;":"&amp;ADDRESS(ROWS(DynamicPivotTable)+10,MATCH("MeasureNames",Measure!$2:$2,0)))=A57),0)),""),0))</f>
        <v>21.411584747977255</v>
      </c>
      <c r="P57" s="46">
        <f t="array" aca="1" ref="P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A57),0)),0)</f>
        <v>0</v>
      </c>
      <c r="Q57" s="46">
        <f t="shared" ca="1" si="39"/>
        <v>171.41158474797726</v>
      </c>
      <c r="R57" s="46">
        <f t="shared" ca="1" si="40"/>
        <v>102.70000000000002</v>
      </c>
      <c r="S57" s="46">
        <f t="shared" ca="1" si="41"/>
        <v>274.1115847479773</v>
      </c>
      <c r="T57" s="39">
        <f t="array" aca="1" ref="T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A57),0)),"")</f>
        <v>1094.3010111856127</v>
      </c>
      <c r="U57" s="39">
        <f t="array" aca="1" ref="U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A57),0)),"")</f>
        <v>0</v>
      </c>
      <c r="V57" s="39">
        <f t="shared" ca="1" si="42"/>
        <v>1094.3010111856127</v>
      </c>
      <c r="W57" s="48">
        <f t="array" aca="1" ref="W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A57),0)),"")</f>
        <v>0.86</v>
      </c>
      <c r="X57" s="49">
        <f t="array" aca="1" ref="X57" ca="1">IF(AE57=0,"N/A",IFERROR(INDEX(INDIRECT(ADDRESS(1,MATCH(2020,Measure!$2:$2,0),,,"Measure")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A57),0)),""))</f>
        <v>4.5837748900760156</v>
      </c>
      <c r="Y57" s="49" t="str">
        <f t="array" aca="1" ref="Y57" ca="1">IF(AE57=0,"N/A",IFERROR(INDEX(INDIRECT(ADDRESS(1,MATCH(2020,Measure!$2:$2,0),,,"Measure")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A57),0)),""))</f>
        <v/>
      </c>
      <c r="Z57" s="39">
        <f t="array" aca="1" ref="Z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A57),0)),""),"N/A")</f>
        <v>0.20997242560734172</v>
      </c>
      <c r="AA57" s="39">
        <f t="array" aca="1" ref="AA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A57),0)),""),"N/A")</f>
        <v>1.9088402327940155E-2</v>
      </c>
      <c r="AB57" s="39">
        <f t="array" aca="1" ref="AB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A57),0)),"")/1000,"N/A")</f>
        <v>0.42109862277385407</v>
      </c>
      <c r="AD57" t="str">
        <f t="shared" si="43"/>
        <v>ENERGY STAR Washing Machine</v>
      </c>
      <c r="AE57" s="50">
        <f t="array" aca="1" ref="AE5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A57),0)),""),0)</f>
        <v>2</v>
      </c>
      <c r="AF57" s="35">
        <f t="array" aca="1" ref="AF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A57),0)),"")</f>
        <v>0.7143769968051118</v>
      </c>
      <c r="AG57" s="35">
        <f t="array" aca="1" ref="AG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A57),0))/1000,"")</f>
        <v>1.4326794036208732</v>
      </c>
      <c r="AH57" s="51">
        <f t="array" aca="1" ref="AH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A57),0)),"")</f>
        <v>0.7143769968051118</v>
      </c>
      <c r="AI57" s="35">
        <f t="array" aca="1" ref="AI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A57),0))/1000,"")</f>
        <v>1.4326794036208732</v>
      </c>
      <c r="AJ57" s="35">
        <f t="array" aca="1" ref="AJ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A57),0))/1000,"")</f>
        <v>15.759473439829607</v>
      </c>
      <c r="AK57" s="32">
        <f t="array" aca="1" ref="AK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A57),0)),"")</f>
        <v>2188.6020223712253</v>
      </c>
      <c r="AL57" s="32">
        <f t="shared" ca="1" si="44"/>
        <v>477.46716949595452</v>
      </c>
      <c r="AM57" s="32">
        <f t="shared" ca="1" si="45"/>
        <v>1711.1348528752708</v>
      </c>
      <c r="AN57" s="37">
        <f t="array" aca="1" ref="AN57" ca="1">IF(AE57=0,"N/A",IFERROR(INDEX(INDIRECT(ADDRESS(1,MATCH(2020,Measure!$2:$2,0),,,"Measure")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A57),0)),""))</f>
        <v>4.5837748900760156</v>
      </c>
      <c r="AO57" s="32">
        <f t="array" aca="1" ref="AO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A57),0)),"")</f>
        <v>342.82316949595452</v>
      </c>
      <c r="AP57" s="37">
        <f t="shared" ca="1" si="46"/>
        <v>6.3840551546999569</v>
      </c>
      <c r="AQ57" s="50">
        <f t="array" aca="1" ref="AQ5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A57),0)),""),0)</f>
        <v>2</v>
      </c>
      <c r="AR57" s="35">
        <f t="array" aca="1" ref="AR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A57),0)),"")</f>
        <v>0.7143769968051118</v>
      </c>
      <c r="AS57" s="35">
        <f t="array" aca="1" ref="AS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A57),0))/1000,"")</f>
        <v>1.4326794036208732</v>
      </c>
      <c r="AT57" s="51">
        <f t="array" aca="1" ref="AT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A57),0)),"")</f>
        <v>1.4287539936102236</v>
      </c>
      <c r="AU57" s="35">
        <f t="array" aca="1" ref="AU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A57),0))/1000,"")</f>
        <v>2.8653588072417464</v>
      </c>
      <c r="AV57" s="35">
        <f t="array" aca="1" ref="AV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A57),0))/1000,"")</f>
        <v>15.759473439829607</v>
      </c>
      <c r="AW57" s="32">
        <f t="array" aca="1" ref="AW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A57),0)),"")</f>
        <v>2246.663811793424</v>
      </c>
      <c r="AX57" s="32">
        <f t="shared" ca="1" si="47"/>
        <v>477.46716949595447</v>
      </c>
      <c r="AY57" s="32">
        <f t="shared" ca="1" si="48"/>
        <v>1769.1966422974695</v>
      </c>
      <c r="AZ57" s="37">
        <f t="array" aca="1" ref="AZ57" ca="1">IF(AQ57=0,"N/A",IFERROR(INDEX(INDIRECT(ADDRESS(1,MATCH(2021,Measure!$2:$2,0),,,"Measure")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A57),0)),""))</f>
        <v>4.7053786214561075</v>
      </c>
      <c r="BA57" s="32">
        <f t="array" aca="1" ref="BA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A57),0)),"")</f>
        <v>342.82316949595452</v>
      </c>
      <c r="BB57" s="37">
        <f t="shared" ca="1" si="49"/>
        <v>6.5534188225861314</v>
      </c>
      <c r="BC57" s="50">
        <f t="array" aca="1" ref="BC5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A57),0)),""),0)</f>
        <v>2</v>
      </c>
      <c r="BD57" s="35">
        <f t="array" aca="1" ref="BD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A57),0)),"")</f>
        <v>0.7143769968051118</v>
      </c>
      <c r="BE57" s="35">
        <f t="array" aca="1" ref="BE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A57),0))/1000,"")</f>
        <v>1.4326794036208732</v>
      </c>
      <c r="BF57" s="51">
        <f t="array" aca="1" ref="BF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A57),0)),"")</f>
        <v>2.1431309904153357</v>
      </c>
      <c r="BG57" s="35">
        <f t="array" aca="1" ref="BG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A57),0))/1000,"")</f>
        <v>4.2980382108626198</v>
      </c>
      <c r="BH57" s="35">
        <f t="array" aca="1" ref="BH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A57),0))/1000,"")</f>
        <v>15.759473439829607</v>
      </c>
      <c r="BI57" s="32">
        <f t="array" aca="1" ref="BI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A57),0)),"")</f>
        <v>2322.4739769062076</v>
      </c>
      <c r="BJ57" s="32">
        <f t="shared" ca="1" si="50"/>
        <v>477.46716949595452</v>
      </c>
      <c r="BK57" s="32">
        <f t="shared" ca="1" si="51"/>
        <v>1845.006807410253</v>
      </c>
      <c r="BL57" s="37">
        <f t="array" aca="1" ref="BL57" ca="1">IF(BC57=0,"N/A",IFERROR(INDEX(INDIRECT(ADDRESS(1,MATCH(2022,Measure!$2:$2,0),,,"Measure")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A57),0)),""))</f>
        <v>4.8641542817655141</v>
      </c>
      <c r="BM57" s="32">
        <f t="array" aca="1" ref="BM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A57),0)),"")</f>
        <v>342.82316949595452</v>
      </c>
      <c r="BN57" s="37">
        <f t="shared" ca="1" si="52"/>
        <v>6.7745537161939513</v>
      </c>
    </row>
    <row r="58" spans="1:66" x14ac:dyDescent="0.25">
      <c r="A58" s="33" t="s">
        <v>127</v>
      </c>
      <c r="B58" t="str">
        <f t="shared" si="38"/>
        <v xml:space="preserve">Evaporator Fan Motor Controls </v>
      </c>
      <c r="C58" t="str">
        <f t="array" aca="1" ref="C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A58),0)),"")</f>
        <v>BNI Refrigeration</v>
      </c>
      <c r="D58" t="str">
        <f t="array" aca="1" ref="D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A58),0)),"")</f>
        <v>ROB/NEW</v>
      </c>
      <c r="E58" s="52">
        <f t="array" aca="1" ref="E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A58),0)),"")</f>
        <v>10</v>
      </c>
      <c r="F58" s="52" t="str">
        <f t="array" aca="1" ref="F5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A58),0)),""))</f>
        <v>N/A</v>
      </c>
      <c r="G58" s="52" t="str">
        <f t="array" aca="1" ref="G5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A58),0)),""))</f>
        <v>N/A</v>
      </c>
      <c r="H58" s="52" t="str">
        <f t="array" aca="1" ref="H5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A58),0)),""))</f>
        <v>N/A</v>
      </c>
      <c r="I58" s="44">
        <f t="array" aca="1" ref="I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A58),0)),"")</f>
        <v>2647.71</v>
      </c>
      <c r="J58" s="45">
        <f t="array" aca="1" ref="J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A58),0)),"")*1000</f>
        <v>302</v>
      </c>
      <c r="K58" s="44">
        <f t="array" aca="1" ref="K58" ca="1">IF(D58="ROB/NEW",I58,IFERROR(INDEX(INDIRECT(ADDRESS(1,MATCH(2020,Measure!$2:$2,0),,,"Measure")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A58),0)),""))</f>
        <v>2647.71</v>
      </c>
      <c r="L58" s="45">
        <f t="array" aca="1" ref="L58" ca="1">IF(D58="ROB/NEW",J58,IFERROR(INDEX(INDIRECT(ADDRESS(1,MATCH(2020,Measure!$2:$2,0),,,"Measure")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A58),0))*1000,""))</f>
        <v>302</v>
      </c>
      <c r="M58" s="46">
        <f t="array" aca="1" ref="M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A58),0)),"")</f>
        <v>1641.22</v>
      </c>
      <c r="N58" s="47">
        <f t="array" aca="1" ref="N58" ca="1">IF(M58=0,"N/A",IFERROR(INDEX(INDIRECT(ADDRESS(1,MATCH(2020,Measure!$2:$2,0),,,"Measure")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A58),0)),"")/M58)</f>
        <v>0.30465141784769867</v>
      </c>
      <c r="O58" s="46" t="str">
        <f t="array" aca="1" ref="O58" ca="1">IF(AE58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(Units)")*(INDIRECT(ADDRESS(1,MATCH("MeasureNames",Measure!$2:$2,0),,,"Measure")&amp;":"&amp;ADDRESS(ROWS(DynamicPivotTable)+10,MATCH("MeasureNames",Measure!$2:$2,0)))=A58),0)),""),0))</f>
        <v>N/A</v>
      </c>
      <c r="P58" s="46">
        <f t="array" aca="1" ref="P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A58),0)),0)</f>
        <v>0</v>
      </c>
      <c r="Q58" s="46" t="str">
        <f t="shared" ca="1" si="39"/>
        <v>N/A</v>
      </c>
      <c r="R58" s="46">
        <f t="shared" ca="1" si="40"/>
        <v>1141.22</v>
      </c>
      <c r="S58" s="46" t="str">
        <f t="shared" ca="1" si="41"/>
        <v>N/A</v>
      </c>
      <c r="T58" s="39">
        <f t="array" aca="1" ref="T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A58),0)),"")</f>
        <v>1946.5341143963001</v>
      </c>
      <c r="U58" s="39">
        <f t="array" aca="1" ref="U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A58),0)),"")</f>
        <v>0</v>
      </c>
      <c r="V58" s="39">
        <f t="shared" ca="1" si="42"/>
        <v>1946.5341143963001</v>
      </c>
      <c r="W58" s="48">
        <f t="array" aca="1" ref="W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A58),0)),"")</f>
        <v>0.86</v>
      </c>
      <c r="X58" s="49" t="str">
        <f t="array" aca="1" ref="X58" ca="1">IF(AE58=0,"N/A",IFERROR(INDEX(INDIRECT(ADDRESS(1,MATCH(2020,Measure!$2:$2,0),,,"Measure")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A58),0)),""))</f>
        <v>N/A</v>
      </c>
      <c r="Y58" s="49" t="str">
        <f t="array" aca="1" ref="Y58" ca="1">IF(AE58=0,"N/A",IFERROR(INDEX(INDIRECT(ADDRESS(1,MATCH(2020,Measure!$2:$2,0),,,"Measure")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A58),0)),""))</f>
        <v>N/A</v>
      </c>
      <c r="Z58" s="39" t="str">
        <f t="array" aca="1" ref="Z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A58),0)),""),"N/A")</f>
        <v>N/A</v>
      </c>
      <c r="AA58" s="39" t="str">
        <f t="array" aca="1" ref="AA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A58),0)),""),"N/A")</f>
        <v>N/A</v>
      </c>
      <c r="AB58" s="39" t="str">
        <f t="array" aca="1" ref="AB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A58),0)),"")/1000,"N/A")</f>
        <v>N/A</v>
      </c>
      <c r="AD58" t="str">
        <f t="shared" si="43"/>
        <v xml:space="preserve">Evaporator Fan Motor Controls </v>
      </c>
      <c r="AE58" s="50">
        <f t="array" aca="1" ref="AE5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A58),0)),""),0)</f>
        <v>0</v>
      </c>
      <c r="AF58" s="35">
        <f t="array" aca="1" ref="AF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A58),0)),"")</f>
        <v>0</v>
      </c>
      <c r="AG58" s="35">
        <f t="array" aca="1" ref="AG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A58),0))/1000,"")</f>
        <v>0</v>
      </c>
      <c r="AH58" s="51">
        <f t="array" aca="1" ref="AH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A58),0)),"")</f>
        <v>0</v>
      </c>
      <c r="AI58" s="35">
        <f t="array" aca="1" ref="AI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A58),0))/1000,"")</f>
        <v>0</v>
      </c>
      <c r="AJ58" s="35">
        <f t="array" aca="1" ref="AJ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A58),0))/1000,"")</f>
        <v>0</v>
      </c>
      <c r="AK58" s="32">
        <f t="array" aca="1" ref="AK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A58),0)),"")</f>
        <v>0</v>
      </c>
      <c r="AL58" s="32" t="str">
        <f t="shared" ca="1" si="44"/>
        <v>N/A</v>
      </c>
      <c r="AM58" s="32" t="str">
        <f t="shared" ca="1" si="45"/>
        <v>N/A</v>
      </c>
      <c r="AN58" s="37" t="str">
        <f t="array" aca="1" ref="AN58" ca="1">IF(AE58=0,"N/A",IFERROR(INDEX(INDIRECT(ADDRESS(1,MATCH(2020,Measure!$2:$2,0),,,"Measure")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A58),0)),""))</f>
        <v>N/A</v>
      </c>
      <c r="AO58" s="32">
        <f t="array" aca="1" ref="AO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A58),0)),"")</f>
        <v>0</v>
      </c>
      <c r="AP58" s="37" t="str">
        <f t="shared" ca="1" si="46"/>
        <v>N/A</v>
      </c>
      <c r="AQ58" s="50">
        <f t="array" aca="1" ref="AQ5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A58),0)),""),0)</f>
        <v>0</v>
      </c>
      <c r="AR58" s="35">
        <f t="array" aca="1" ref="AR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A58),0)),"")</f>
        <v>0</v>
      </c>
      <c r="AS58" s="35">
        <f t="array" aca="1" ref="AS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A58),0))/1000,"")</f>
        <v>0</v>
      </c>
      <c r="AT58" s="51">
        <f t="array" aca="1" ref="AT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A58),0)),"")</f>
        <v>0</v>
      </c>
      <c r="AU58" s="35">
        <f t="array" aca="1" ref="AU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A58),0))/1000,"")</f>
        <v>0</v>
      </c>
      <c r="AV58" s="35">
        <f t="array" aca="1" ref="AV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A58),0))/1000,"")</f>
        <v>0</v>
      </c>
      <c r="AW58" s="32">
        <f t="array" aca="1" ref="AW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A58),0)),"")</f>
        <v>0</v>
      </c>
      <c r="AX58" s="32" t="str">
        <f t="shared" ca="1" si="47"/>
        <v>N/A</v>
      </c>
      <c r="AY58" s="32" t="str">
        <f t="shared" ca="1" si="48"/>
        <v>N/A</v>
      </c>
      <c r="AZ58" s="37" t="str">
        <f t="array" aca="1" ref="AZ58" ca="1">IF(AQ58=0,"N/A",IFERROR(INDEX(INDIRECT(ADDRESS(1,MATCH(2021,Measure!$2:$2,0),,,"Measure")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A58),0)),""))</f>
        <v>N/A</v>
      </c>
      <c r="BA58" s="32">
        <f t="array" aca="1" ref="BA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A58),0)),"")</f>
        <v>0</v>
      </c>
      <c r="BB58" s="37" t="str">
        <f t="shared" ca="1" si="49"/>
        <v>N/A</v>
      </c>
      <c r="BC58" s="50">
        <f t="array" aca="1" ref="BC5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A58),0)),""),0)</f>
        <v>0</v>
      </c>
      <c r="BD58" s="35">
        <f t="array" aca="1" ref="BD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A58),0)),"")</f>
        <v>0</v>
      </c>
      <c r="BE58" s="35">
        <f t="array" aca="1" ref="BE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A58),0))/1000,"")</f>
        <v>0</v>
      </c>
      <c r="BF58" s="51">
        <f t="array" aca="1" ref="BF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A58),0)),"")</f>
        <v>0</v>
      </c>
      <c r="BG58" s="35">
        <f t="array" aca="1" ref="BG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A58),0))/1000,"")</f>
        <v>0</v>
      </c>
      <c r="BH58" s="35">
        <f t="array" aca="1" ref="BH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A58),0))/1000,"")</f>
        <v>0</v>
      </c>
      <c r="BI58" s="32">
        <f t="array" aca="1" ref="BI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A58),0)),"")</f>
        <v>0</v>
      </c>
      <c r="BJ58" s="32" t="str">
        <f t="shared" ca="1" si="50"/>
        <v>N/A</v>
      </c>
      <c r="BK58" s="32" t="str">
        <f t="shared" ca="1" si="51"/>
        <v>N/A</v>
      </c>
      <c r="BL58" s="37" t="str">
        <f t="array" aca="1" ref="BL58" ca="1">IF(BC58=0,"N/A",IFERROR(INDEX(INDIRECT(ADDRESS(1,MATCH(2022,Measure!$2:$2,0),,,"Measure")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A58),0)),""))</f>
        <v>N/A</v>
      </c>
      <c r="BM58" s="32">
        <f t="array" aca="1" ref="BM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A58),0)),"")</f>
        <v>0</v>
      </c>
      <c r="BN58" s="37" t="str">
        <f t="shared" ca="1" si="52"/>
        <v>N/A</v>
      </c>
    </row>
    <row r="59" spans="1:66" x14ac:dyDescent="0.25">
      <c r="A59" s="33" t="s">
        <v>131</v>
      </c>
      <c r="B59" t="str">
        <f t="shared" si="38"/>
        <v>Flood Luminaire (10000 lumen)</v>
      </c>
      <c r="C59" t="str">
        <f t="array" aca="1" ref="C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A59),0)),"")</f>
        <v>BNI Lighting</v>
      </c>
      <c r="D59" t="str">
        <f t="array" aca="1" ref="D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A59),0)),"")</f>
        <v>ROB/NEW</v>
      </c>
      <c r="E59" s="52">
        <f t="array" aca="1" ref="E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A59),0)),"")</f>
        <v>17.100000000000001</v>
      </c>
      <c r="F59" s="52" t="str">
        <f t="array" aca="1" ref="F5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A59),0)),""))</f>
        <v>N/A</v>
      </c>
      <c r="G59" s="52" t="str">
        <f t="array" aca="1" ref="G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A59),0)),""))</f>
        <v>N/A</v>
      </c>
      <c r="H59" s="52" t="str">
        <f t="array" aca="1" ref="H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A59),0)),""))</f>
        <v>N/A</v>
      </c>
      <c r="I59" s="44">
        <f t="array" aca="1" ref="I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A59),0)),"")</f>
        <v>893.91818181818189</v>
      </c>
      <c r="J59" s="45">
        <f t="array" aca="1" ref="J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A59),0)),"")*1000</f>
        <v>204.09090909090909</v>
      </c>
      <c r="K59" s="44">
        <f t="array" aca="1" ref="K59" ca="1">IF(D59="ROB/NEW",I59,IFERROR(INDEX(INDIRECT(ADDRESS(1,MATCH(2020,Measure!$2:$2,0),,,"Measure")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A59),0)),""))</f>
        <v>893.91818181818189</v>
      </c>
      <c r="L59" s="45">
        <f t="array" aca="1" ref="L59" ca="1">IF(D59="ROB/NEW",J59,IFERROR(INDEX(INDIRECT(ADDRESS(1,MATCH(2020,Measure!$2:$2,0),,,"Measure")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A59),0))*1000,""))</f>
        <v>204.09090909090909</v>
      </c>
      <c r="M59" s="46">
        <f t="array" aca="1" ref="M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A59),0)),"")</f>
        <v>354.04599999999999</v>
      </c>
      <c r="N59" s="47">
        <f t="array" aca="1" ref="N59" ca="1">IF(M59=0,"N/A",IFERROR(INDEX(INDIRECT(ADDRESS(1,MATCH(2020,Measure!$2:$2,0),,,"Measure")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A59),0)),"")/M59)</f>
        <v>0.28244917327126984</v>
      </c>
      <c r="O59" s="46">
        <f t="array" aca="1" ref="O59" ca="1">IF(AE59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(Units)")*(INDIRECT(ADDRESS(1,MATCH("MeasureNames",Measure!$2:$2,0),,,"Measure")&amp;":"&amp;ADDRESS(ROWS(DynamicPivotTable)+10,MATCH("MeasureNames",Measure!$2:$2,0)))=A59),0)),""),0))</f>
        <v>24.471490389555033</v>
      </c>
      <c r="P59" s="46">
        <f t="array" aca="1" ref="P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A59),0)),0)</f>
        <v>0</v>
      </c>
      <c r="Q59" s="46">
        <f t="shared" ca="1" si="39"/>
        <v>124.47149038955503</v>
      </c>
      <c r="R59" s="46">
        <f t="shared" ca="1" si="40"/>
        <v>254.04599999999999</v>
      </c>
      <c r="S59" s="46">
        <f t="shared" ca="1" si="41"/>
        <v>378.51749038955501</v>
      </c>
      <c r="T59" s="39">
        <f t="array" aca="1" ref="T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A59),0)),"")</f>
        <v>1229.2875715763862</v>
      </c>
      <c r="U59" s="39">
        <f t="array" aca="1" ref="U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A59),0)),"")</f>
        <v>0</v>
      </c>
      <c r="V59" s="39">
        <f t="shared" ca="1" si="42"/>
        <v>1229.2875715763862</v>
      </c>
      <c r="W59" s="48">
        <f t="array" aca="1" ref="W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A59),0)),"")</f>
        <v>0.86</v>
      </c>
      <c r="X59" s="49">
        <f t="array" aca="1" ref="X59" ca="1">IF(AE59=0,"N/A",IFERROR(INDEX(INDIRECT(ADDRESS(1,MATCH(2020,Measure!$2:$2,0),,,"Measure")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A59),0)),""))</f>
        <v>3.7369923887478764</v>
      </c>
      <c r="Y59" s="49" t="str">
        <f t="array" aca="1" ref="Y59" ca="1">IF(AE59=0,"N/A",IFERROR(INDEX(INDIRECT(ADDRESS(1,MATCH(2020,Measure!$2:$2,0),,,"Measure")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A59),0)),""))</f>
        <v/>
      </c>
      <c r="Z59" s="39">
        <f t="array" aca="1" ref="Z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A59),0)),""),"N/A")</f>
        <v>0.13493343723414886</v>
      </c>
      <c r="AA59" s="39">
        <f t="array" aca="1" ref="AA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A59),0)),""),"N/A")</f>
        <v>7.8908442826987613E-3</v>
      </c>
      <c r="AB59" s="39">
        <f t="array" aca="1" ref="AB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A59),0)),"")/1000,"N/A")</f>
        <v>0.59100845508557198</v>
      </c>
      <c r="AD59" t="str">
        <f t="shared" si="43"/>
        <v>Flood Luminaire (10000 lumen)</v>
      </c>
      <c r="AE59" s="50">
        <f t="array" aca="1" ref="AE5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A59),0)),""),0)</f>
        <v>9530</v>
      </c>
      <c r="AF59" s="35">
        <f t="array" aca="1" ref="AF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A59),0)),"")</f>
        <v>1781.3506631813343</v>
      </c>
      <c r="AG59" s="35">
        <f t="array" aca="1" ref="AG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A59),0))/1000,"")</f>
        <v>7802.3159047342451</v>
      </c>
      <c r="AH59" s="51">
        <f t="array" aca="1" ref="AH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A59),0)),"")</f>
        <v>1781.3506631813343</v>
      </c>
      <c r="AI59" s="35">
        <f t="array" aca="1" ref="AI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A59),0))/1000,"")</f>
        <v>7802.3159047342451</v>
      </c>
      <c r="AJ59" s="35">
        <f t="array" aca="1" ref="AJ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A59),0))/1000,"")</f>
        <v>133419.60197095561</v>
      </c>
      <c r="AK59" s="32">
        <f t="array" aca="1" ref="AK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A59),0)),"")</f>
        <v>11715110.557122961</v>
      </c>
      <c r="AL59" s="32">
        <f t="shared" ca="1" si="44"/>
        <v>3134903.5102124591</v>
      </c>
      <c r="AM59" s="32">
        <f t="shared" ca="1" si="45"/>
        <v>8580207.046910502</v>
      </c>
      <c r="AN59" s="37">
        <f t="array" aca="1" ref="AN59" ca="1">IF(AE59=0,"N/A",IFERROR(INDEX(INDIRECT(ADDRESS(1,MATCH(2020,Measure!$2:$2,0),,,"Measure")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A59),0)),""))</f>
        <v>3.7369923887478764</v>
      </c>
      <c r="AO59" s="32">
        <f t="array" aca="1" ref="AO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A59),0)),"")</f>
        <v>1186213.3034124596</v>
      </c>
      <c r="AP59" s="37">
        <f t="shared" ca="1" si="46"/>
        <v>9.8760573021911942</v>
      </c>
      <c r="AQ59" s="50">
        <f t="array" aca="1" ref="AQ5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A59),0)),""),0)</f>
        <v>9530</v>
      </c>
      <c r="AR59" s="35">
        <f t="array" aca="1" ref="AR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A59),0)),"")</f>
        <v>1781.3506631813343</v>
      </c>
      <c r="AS59" s="35">
        <f t="array" aca="1" ref="AS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A59),0))/1000,"")</f>
        <v>7802.3159047342451</v>
      </c>
      <c r="AT59" s="51">
        <f t="array" aca="1" ref="AT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A59),0)),"")</f>
        <v>3562.7013263626686</v>
      </c>
      <c r="AU59" s="35">
        <f t="array" aca="1" ref="AU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A59),0))/1000,"")</f>
        <v>15604.63180946849</v>
      </c>
      <c r="AV59" s="35">
        <f t="array" aca="1" ref="AV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A59),0))/1000,"")</f>
        <v>133419.60197095561</v>
      </c>
      <c r="AW59" s="32">
        <f t="array" aca="1" ref="AW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A59),0)),"")</f>
        <v>12173592.122134583</v>
      </c>
      <c r="AX59" s="32">
        <f t="shared" ca="1" si="47"/>
        <v>3134903.5102124591</v>
      </c>
      <c r="AY59" s="32">
        <f t="shared" ca="1" si="48"/>
        <v>9038688.6119221244</v>
      </c>
      <c r="AZ59" s="37">
        <f t="array" aca="1" ref="AZ59" ca="1">IF(AQ59=0,"N/A",IFERROR(INDEX(INDIRECT(ADDRESS(1,MATCH(2021,Measure!$2:$2,0),,,"Measure")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A59),0)),""))</f>
        <v>3.8832430033259788</v>
      </c>
      <c r="BA59" s="32">
        <f t="array" aca="1" ref="BA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A59),0)),"")</f>
        <v>1186213.3034124596</v>
      </c>
      <c r="BB59" s="37">
        <f t="shared" ca="1" si="49"/>
        <v>10.262565836274128</v>
      </c>
      <c r="BC59" s="50">
        <f t="array" aca="1" ref="BC5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A59),0)),""),0)</f>
        <v>9530</v>
      </c>
      <c r="BD59" s="35">
        <f t="array" aca="1" ref="BD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A59),0)),"")</f>
        <v>1781.3506631813343</v>
      </c>
      <c r="BE59" s="35">
        <f t="array" aca="1" ref="BE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A59),0))/1000,"")</f>
        <v>7802.3159047342451</v>
      </c>
      <c r="BF59" s="51">
        <f t="array" aca="1" ref="BF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A59),0)),"")</f>
        <v>5344.051989544002</v>
      </c>
      <c r="BG59" s="35">
        <f t="array" aca="1" ref="BG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A59),0))/1000,"")</f>
        <v>23406.947714202735</v>
      </c>
      <c r="BH59" s="35">
        <f t="array" aca="1" ref="BH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A59),0))/1000,"")</f>
        <v>133419.60197095561</v>
      </c>
      <c r="BI59" s="32">
        <f t="array" aca="1" ref="BI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A59),0)),"")</f>
        <v>12694885.110237209</v>
      </c>
      <c r="BJ59" s="32">
        <f t="shared" ca="1" si="50"/>
        <v>3134903.5102124596</v>
      </c>
      <c r="BK59" s="32">
        <f t="shared" ca="1" si="51"/>
        <v>9559981.6000247486</v>
      </c>
      <c r="BL59" s="37">
        <f t="array" aca="1" ref="BL59" ca="1">IF(BC59=0,"N/A",IFERROR(INDEX(INDIRECT(ADDRESS(1,MATCH(2022,Measure!$2:$2,0),,,"Measure")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A59),0)),""))</f>
        <v>4.0495297762376259</v>
      </c>
      <c r="BM59" s="32">
        <f t="array" aca="1" ref="BM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A59),0)),"")</f>
        <v>1186213.3034124596</v>
      </c>
      <c r="BN59" s="37">
        <f t="shared" ca="1" si="52"/>
        <v>10.702025574757069</v>
      </c>
    </row>
    <row r="60" spans="1:66" x14ac:dyDescent="0.25">
      <c r="A60" s="33" t="s">
        <v>133</v>
      </c>
      <c r="B60" t="str">
        <f t="shared" si="38"/>
        <v>Flood Luminaire (48000 lumen)</v>
      </c>
      <c r="C60" t="str">
        <f t="array" aca="1" ref="C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A60),0)),"")</f>
        <v>BNI Lighting</v>
      </c>
      <c r="D60" t="str">
        <f t="array" aca="1" ref="D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A60),0)),"")</f>
        <v>ROB/NEW</v>
      </c>
      <c r="E60" s="52">
        <f t="array" aca="1" ref="E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A60),0)),"")</f>
        <v>17.100000000000001</v>
      </c>
      <c r="F60" s="52" t="str">
        <f t="array" aca="1" ref="F6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A60),0)),""))</f>
        <v>N/A</v>
      </c>
      <c r="G60" s="52" t="str">
        <f t="array" aca="1" ref="G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A60),0)),""))</f>
        <v>N/A</v>
      </c>
      <c r="H60" s="52" t="str">
        <f t="array" aca="1" ref="H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A60),0)),""))</f>
        <v>N/A</v>
      </c>
      <c r="I60" s="44">
        <f t="array" aca="1" ref="I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A60),0)),"")</f>
        <v>2819.1272727272726</v>
      </c>
      <c r="J60" s="45">
        <f t="array" aca="1" ref="J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A60),0)),"")*1000</f>
        <v>643.63636363636363</v>
      </c>
      <c r="K60" s="44">
        <f t="array" aca="1" ref="K60" ca="1">IF(D60="ROB/NEW",I60,IFERROR(INDEX(INDIRECT(ADDRESS(1,MATCH(2020,Measure!$2:$2,0),,,"Measure")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A60),0)),""))</f>
        <v>2819.1272727272726</v>
      </c>
      <c r="L60" s="45">
        <f t="array" aca="1" ref="L60" ca="1">IF(D60="ROB/NEW",J60,IFERROR(INDEX(INDIRECT(ADDRESS(1,MATCH(2020,Measure!$2:$2,0),,,"Measure")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A60),0))*1000,""))</f>
        <v>643.63636363636363</v>
      </c>
      <c r="M60" s="46">
        <f t="array" aca="1" ref="M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A60),0)),"")</f>
        <v>1797.0959999999998</v>
      </c>
      <c r="N60" s="47">
        <f t="array" aca="1" ref="N60" ca="1">IF(M60=0,"N/A",IFERROR(INDEX(INDIRECT(ADDRESS(1,MATCH(2020,Measure!$2:$2,0),,,"Measure")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A60),0)),"")/M60)</f>
        <v>0.26709758410235185</v>
      </c>
      <c r="O60" s="46">
        <f t="array" aca="1" ref="O60" ca="1">IF(AE60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(Units)")*(INDIRECT(ADDRESS(1,MATCH("MeasureNames",Measure!$2:$2,0),,,"Measure")&amp;":"&amp;ADDRESS(ROWS(DynamicPivotTable)+10,MATCH("MeasureNames",Measure!$2:$2,0)))=A60),0)),""),0))</f>
        <v>77.175123366614528</v>
      </c>
      <c r="P60" s="46">
        <f t="array" aca="1" ref="P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A60),0)),0)</f>
        <v>0</v>
      </c>
      <c r="Q60" s="46">
        <f t="shared" ca="1" si="39"/>
        <v>557.17512336661457</v>
      </c>
      <c r="R60" s="46">
        <f t="shared" ca="1" si="40"/>
        <v>1317.0959999999998</v>
      </c>
      <c r="S60" s="46">
        <f t="shared" ca="1" si="41"/>
        <v>1874.2711233666143</v>
      </c>
      <c r="T60" s="39">
        <f t="array" aca="1" ref="T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A60),0)),"")</f>
        <v>3876.7732769535924</v>
      </c>
      <c r="U60" s="39">
        <f t="array" aca="1" ref="U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A60),0)),"")</f>
        <v>0</v>
      </c>
      <c r="V60" s="39">
        <f t="shared" ca="1" si="42"/>
        <v>3876.7732769535924</v>
      </c>
      <c r="W60" s="48">
        <f t="array" aca="1" ref="W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A60),0)),"")</f>
        <v>0.86</v>
      </c>
      <c r="X60" s="49">
        <f t="array" aca="1" ref="X60" ca="1">IF(AE60=0,"N/A",IFERROR(INDEX(INDIRECT(ADDRESS(1,MATCH(2020,Measure!$2:$2,0),,,"Measure")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A60),0)),""))</f>
        <v>2.3891209675789362</v>
      </c>
      <c r="Y60" s="49" t="str">
        <f t="array" aca="1" ref="Y60" ca="1">IF(AE60=0,"N/A",IFERROR(INDEX(INDIRECT(ADDRESS(1,MATCH(2020,Measure!$2:$2,0),,,"Measure")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A60),0)),""))</f>
        <v/>
      </c>
      <c r="Z60" s="39">
        <f t="array" aca="1" ref="Z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A60),0)),""),"N/A")</f>
        <v>0.18976953302889543</v>
      </c>
      <c r="AA60" s="39">
        <f t="array" aca="1" ref="AA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A60),0)),""),"N/A")</f>
        <v>1.1097633510461721E-2</v>
      </c>
      <c r="AB60" s="39">
        <f t="array" aca="1" ref="AB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A60),0)),"")/1000,"N/A")</f>
        <v>0.831190554666562</v>
      </c>
      <c r="AD60" t="str">
        <f t="shared" si="43"/>
        <v>Flood Luminaire (48000 lumen)</v>
      </c>
      <c r="AE60" s="50">
        <f t="array" aca="1" ref="AE6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A60),0)),""),0)</f>
        <v>364</v>
      </c>
      <c r="AF60" s="35">
        <f t="array" aca="1" ref="AF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A60),0)),"")</f>
        <v>214.57287249491722</v>
      </c>
      <c r="AG60" s="35">
        <f t="array" aca="1" ref="AG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A60),0))/1000,"")</f>
        <v>939.82918152773743</v>
      </c>
      <c r="AH60" s="51">
        <f t="array" aca="1" ref="AH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A60),0)),"")</f>
        <v>214.57287249491722</v>
      </c>
      <c r="AI60" s="35">
        <f t="array" aca="1" ref="AI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A60),0))/1000,"")</f>
        <v>939.82918152773743</v>
      </c>
      <c r="AJ60" s="35">
        <f t="array" aca="1" ref="AJ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A60),0))/1000,"")</f>
        <v>16071.079004124309</v>
      </c>
      <c r="AK60" s="32">
        <f t="array" aca="1" ref="AK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A60),0)),"")</f>
        <v>1411145.4728111075</v>
      </c>
      <c r="AL60" s="32">
        <f t="shared" ca="1" si="44"/>
        <v>590654.67674544756</v>
      </c>
      <c r="AM60" s="32">
        <f t="shared" ca="1" si="45"/>
        <v>820490.79606565996</v>
      </c>
      <c r="AN60" s="37">
        <f t="array" aca="1" ref="AN60" ca="1">IF(AE60=0,"N/A",IFERROR(INDEX(INDIRECT(ADDRESS(1,MATCH(2020,Measure!$2:$2,0),,,"Measure")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A60),0)),""))</f>
        <v>2.3891209675789362</v>
      </c>
      <c r="AO60" s="32">
        <f t="array" aca="1" ref="AO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A60),0)),"")</f>
        <v>202811.7449054477</v>
      </c>
      <c r="AP60" s="37">
        <f t="shared" ca="1" si="46"/>
        <v>6.9579080514740097</v>
      </c>
      <c r="AQ60" s="50">
        <f t="array" aca="1" ref="AQ6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A60),0)),""),0)</f>
        <v>364</v>
      </c>
      <c r="AR60" s="35">
        <f t="array" aca="1" ref="AR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A60),0)),"")</f>
        <v>214.57287249491722</v>
      </c>
      <c r="AS60" s="35">
        <f t="array" aca="1" ref="AS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A60),0))/1000,"")</f>
        <v>939.82918152773743</v>
      </c>
      <c r="AT60" s="51">
        <f t="array" aca="1" ref="AT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A60),0)),"")</f>
        <v>429.14574498983444</v>
      </c>
      <c r="AU60" s="35">
        <f t="array" aca="1" ref="AU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A60),0))/1000,"")</f>
        <v>1879.6583630554749</v>
      </c>
      <c r="AV60" s="35">
        <f t="array" aca="1" ref="AV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A60),0))/1000,"")</f>
        <v>16071.079004124309</v>
      </c>
      <c r="AW60" s="32">
        <f t="array" aca="1" ref="AW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A60),0)),"")</f>
        <v>1466371.941368856</v>
      </c>
      <c r="AX60" s="32">
        <f t="shared" ca="1" si="47"/>
        <v>590654.67674544756</v>
      </c>
      <c r="AY60" s="32">
        <f t="shared" ca="1" si="48"/>
        <v>875717.26462340844</v>
      </c>
      <c r="AZ60" s="37">
        <f t="array" aca="1" ref="AZ60" ca="1">IF(AQ60=0,"N/A",IFERROR(INDEX(INDIRECT(ADDRESS(1,MATCH(2021,Measure!$2:$2,0),,,"Measure")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A60),0)),""))</f>
        <v>2.4826214014738315</v>
      </c>
      <c r="BA60" s="32">
        <f t="array" aca="1" ref="BA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A60),0)),"")</f>
        <v>202811.7449054477</v>
      </c>
      <c r="BB60" s="37">
        <f t="shared" ca="1" si="49"/>
        <v>7.2302121460100306</v>
      </c>
      <c r="BC60" s="50">
        <f t="array" aca="1" ref="BC6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A60),0)),""),0)</f>
        <v>364</v>
      </c>
      <c r="BD60" s="35">
        <f t="array" aca="1" ref="BD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A60),0)),"")</f>
        <v>214.57287249491722</v>
      </c>
      <c r="BE60" s="35">
        <f t="array" aca="1" ref="BE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A60),0))/1000,"")</f>
        <v>939.82918152773743</v>
      </c>
      <c r="BF60" s="51">
        <f t="array" aca="1" ref="BF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A60),0)),"")</f>
        <v>643.7186174847518</v>
      </c>
      <c r="BG60" s="35">
        <f t="array" aca="1" ref="BG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A60),0))/1000,"")</f>
        <v>2819.4875445832126</v>
      </c>
      <c r="BH60" s="35">
        <f t="array" aca="1" ref="BH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A60),0))/1000,"")</f>
        <v>16071.079004124309</v>
      </c>
      <c r="BI60" s="32">
        <f t="array" aca="1" ref="BI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A60),0)),"")</f>
        <v>1529164.3697102114</v>
      </c>
      <c r="BJ60" s="32">
        <f t="shared" ca="1" si="50"/>
        <v>590654.67674544756</v>
      </c>
      <c r="BK60" s="32">
        <f t="shared" ca="1" si="51"/>
        <v>938509.69296476385</v>
      </c>
      <c r="BL60" s="37">
        <f t="array" aca="1" ref="BL60" ca="1">IF(BC60=0,"N/A",IFERROR(INDEX(INDIRECT(ADDRESS(1,MATCH(2022,Measure!$2:$2,0),,,"Measure")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A60),0)),""))</f>
        <v>2.588931282379789</v>
      </c>
      <c r="BM60" s="32">
        <f t="array" aca="1" ref="BM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A60),0)),"")</f>
        <v>202811.7449054477</v>
      </c>
      <c r="BN60" s="37">
        <f t="shared" ca="1" si="52"/>
        <v>7.5398215740568615</v>
      </c>
    </row>
    <row r="61" spans="1:66" x14ac:dyDescent="0.25">
      <c r="A61" s="33" t="s">
        <v>135</v>
      </c>
      <c r="B61" t="str">
        <f t="shared" si="38"/>
        <v>Four Pin Replacement Lamps for CFLs</v>
      </c>
      <c r="C61" t="str">
        <f t="array" aca="1" ref="C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A61),0)),"")</f>
        <v>BNI Lighting</v>
      </c>
      <c r="D61" t="str">
        <f t="array" aca="1" ref="D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A61),0)),"")</f>
        <v>ROB/NEW</v>
      </c>
      <c r="E61" s="52">
        <f t="array" aca="1" ref="E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A61),0)),"")</f>
        <v>11.4</v>
      </c>
      <c r="F61" s="52" t="str">
        <f t="array" aca="1" ref="F6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A61),0)),""))</f>
        <v>N/A</v>
      </c>
      <c r="G61" s="52" t="str">
        <f t="array" aca="1" ref="G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A61),0)),""))</f>
        <v>N/A</v>
      </c>
      <c r="H61" s="52" t="str">
        <f t="array" aca="1" ref="H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A61),0)),""))</f>
        <v>N/A</v>
      </c>
      <c r="I61" s="44">
        <f t="array" aca="1" ref="I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A61),0)),"")</f>
        <v>76.356944999999996</v>
      </c>
      <c r="J61" s="45">
        <f t="array" aca="1" ref="J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A61),0)),"")*1000</f>
        <v>10.7585163</v>
      </c>
      <c r="K61" s="44">
        <f t="array" aca="1" ref="K61" ca="1">IF(D61="ROB/NEW",I61,IFERROR(INDEX(INDIRECT(ADDRESS(1,MATCH(2020,Measure!$2:$2,0),,,"Measure")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A61),0)),""))</f>
        <v>76.356944999999996</v>
      </c>
      <c r="L61" s="45">
        <f t="array" aca="1" ref="L61" ca="1">IF(D61="ROB/NEW",J61,IFERROR(INDEX(INDIRECT(ADDRESS(1,MATCH(2020,Measure!$2:$2,0),,,"Measure")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A61),0))*1000,""))</f>
        <v>10.7585163</v>
      </c>
      <c r="M61" s="46">
        <f t="array" aca="1" ref="M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A61),0)),"")</f>
        <v>22.876000000000001</v>
      </c>
      <c r="N61" s="47">
        <f t="array" aca="1" ref="N61" ca="1">IF(M61=0,"N/A",IFERROR(INDEX(INDIRECT(ADDRESS(1,MATCH(2020,Measure!$2:$2,0),,,"Measure")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A61),0)),"")/M61)</f>
        <v>0.21856968001398844</v>
      </c>
      <c r="O61" s="46">
        <f t="array" aca="1" ref="O61" ca="1">IF(AE61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(Units)")*(INDIRECT(ADDRESS(1,MATCH("MeasureNames",Measure!$2:$2,0),,,"Measure")&amp;":"&amp;ADDRESS(ROWS(DynamicPivotTable)+10,MATCH("MeasureNames",Measure!$2:$2,0)))=A61),0)),""),0))</f>
        <v>2.0903123840066815</v>
      </c>
      <c r="P61" s="46">
        <f t="array" aca="1" ref="P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A61),0)),0)</f>
        <v>0</v>
      </c>
      <c r="Q61" s="46">
        <f t="shared" ca="1" si="39"/>
        <v>7.0903123840066815</v>
      </c>
      <c r="R61" s="46">
        <f t="shared" ca="1" si="40"/>
        <v>17.876000000000001</v>
      </c>
      <c r="S61" s="46">
        <f t="shared" ca="1" si="41"/>
        <v>24.966312384006685</v>
      </c>
      <c r="T61" s="39">
        <f t="array" aca="1" ref="T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A61),0)),"")</f>
        <v>66.004471172810909</v>
      </c>
      <c r="U61" s="39">
        <f t="array" aca="1" ref="U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A61),0)),"")</f>
        <v>0</v>
      </c>
      <c r="V61" s="39">
        <f t="shared" ca="1" si="42"/>
        <v>66.004471172810909</v>
      </c>
      <c r="W61" s="48">
        <f t="array" aca="1" ref="W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A61),0)),"")</f>
        <v>0.86</v>
      </c>
      <c r="X61" s="49">
        <f t="array" aca="1" ref="X61" ca="1">IF(AE61=0,"N/A",IFERROR(INDEX(INDIRECT(ADDRESS(1,MATCH(2020,Measure!$2:$2,0),,,"Measure")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A61),0)),""))</f>
        <v>3.0327818765235208</v>
      </c>
      <c r="Y61" s="49" t="str">
        <f t="array" aca="1" ref="Y61" ca="1">IF(AE61=0,"N/A",IFERROR(INDEX(INDIRECT(ADDRESS(1,MATCH(2020,Measure!$2:$2,0),,,"Measure")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A61),0)),""))</f>
        <v/>
      </c>
      <c r="Z61" s="39">
        <f t="array" aca="1" ref="Z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A61),0)),""),"N/A")</f>
        <v>9.1377797420258922E-2</v>
      </c>
      <c r="AA61" s="39">
        <f t="array" aca="1" ref="AA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A61),0)),""),"N/A")</f>
        <v>8.0155962649349956E-3</v>
      </c>
      <c r="AB61" s="39">
        <f t="array" aca="1" ref="AB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A61),0)),"")/1000,"N/A")</f>
        <v>0.64854011996429783</v>
      </c>
      <c r="AD61" t="str">
        <f t="shared" si="43"/>
        <v>Four Pin Replacement Lamps for CFLs</v>
      </c>
      <c r="AE61" s="50">
        <f t="array" aca="1" ref="AE6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A61),0)),""),0)</f>
        <v>100</v>
      </c>
      <c r="AF61" s="35">
        <f t="array" aca="1" ref="AF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A61),0)),"")</f>
        <v>0.98533802108626201</v>
      </c>
      <c r="AG61" s="35">
        <f t="array" aca="1" ref="AG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A61),0))/1000,"")</f>
        <v>6.9932878274760393</v>
      </c>
      <c r="AH61" s="51">
        <f t="array" aca="1" ref="AH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A61),0)),"")</f>
        <v>0.98533802108626201</v>
      </c>
      <c r="AI61" s="35">
        <f t="array" aca="1" ref="AI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A61),0))/1000,"")</f>
        <v>6.9932878274760393</v>
      </c>
      <c r="AJ61" s="35">
        <f t="array" aca="1" ref="AJ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A61),0))/1000,"")</f>
        <v>79.723481233226821</v>
      </c>
      <c r="AK61" s="32">
        <f t="array" aca="1" ref="AK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A61),0)),"")</f>
        <v>6600.4471172810909</v>
      </c>
      <c r="AL61" s="32">
        <f t="shared" ca="1" si="44"/>
        <v>2176.3672384006682</v>
      </c>
      <c r="AM61" s="32">
        <f t="shared" ca="1" si="45"/>
        <v>4424.0798788804223</v>
      </c>
      <c r="AN61" s="37">
        <f t="array" aca="1" ref="AN61" ca="1">IF(AE61=0,"N/A",IFERROR(INDEX(INDIRECT(ADDRESS(1,MATCH(2020,Measure!$2:$2,0),,,"Measure")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A61),0)),""))</f>
        <v>3.0327818765235208</v>
      </c>
      <c r="AO61" s="32">
        <f t="array" aca="1" ref="AO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A61),0)),"")</f>
        <v>709.03123840066814</v>
      </c>
      <c r="AP61" s="37">
        <f t="shared" ca="1" si="46"/>
        <v>9.3091062280548336</v>
      </c>
      <c r="AQ61" s="50">
        <f t="array" aca="1" ref="AQ6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A61),0)),""),0)</f>
        <v>100</v>
      </c>
      <c r="AR61" s="35">
        <f t="array" aca="1" ref="AR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A61),0)),"")</f>
        <v>0.98533802108626201</v>
      </c>
      <c r="AS61" s="35">
        <f t="array" aca="1" ref="AS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A61),0))/1000,"")</f>
        <v>6.9932878274760393</v>
      </c>
      <c r="AT61" s="51">
        <f t="array" aca="1" ref="AT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A61),0)),"")</f>
        <v>1.970676042172524</v>
      </c>
      <c r="AU61" s="35">
        <f t="array" aca="1" ref="AU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A61),0))/1000,"")</f>
        <v>13.986575654952079</v>
      </c>
      <c r="AV61" s="35">
        <f t="array" aca="1" ref="AV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A61),0))/1000,"")</f>
        <v>79.723481233226821</v>
      </c>
      <c r="AW61" s="32">
        <f t="array" aca="1" ref="AW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A61),0)),"")</f>
        <v>6894.421074358027</v>
      </c>
      <c r="AX61" s="32">
        <f t="shared" ca="1" si="47"/>
        <v>2176.3672384006682</v>
      </c>
      <c r="AY61" s="32">
        <f t="shared" ca="1" si="48"/>
        <v>4718.0538359573584</v>
      </c>
      <c r="AZ61" s="37">
        <f t="array" aca="1" ref="AZ61" ca="1">IF(AQ61=0,"N/A",IFERROR(INDEX(INDIRECT(ADDRESS(1,MATCH(2021,Measure!$2:$2,0),,,"Measure")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A61),0)),""))</f>
        <v>3.1678574060067555</v>
      </c>
      <c r="BA61" s="32">
        <f t="array" aca="1" ref="BA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A61),0)),"")</f>
        <v>709.03123840066814</v>
      </c>
      <c r="BB61" s="37">
        <f t="shared" ca="1" si="49"/>
        <v>9.7237197756046427</v>
      </c>
      <c r="BC61" s="50">
        <f t="array" aca="1" ref="BC6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A61),0)),""),0)</f>
        <v>100</v>
      </c>
      <c r="BD61" s="35">
        <f t="array" aca="1" ref="BD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A61),0)),"")</f>
        <v>0.98533802108626201</v>
      </c>
      <c r="BE61" s="35">
        <f t="array" aca="1" ref="BE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A61),0))/1000,"")</f>
        <v>6.9932878274760393</v>
      </c>
      <c r="BF61" s="51">
        <f t="array" aca="1" ref="BF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A61),0)),"")</f>
        <v>2.9560140632587864</v>
      </c>
      <c r="BG61" s="35">
        <f t="array" aca="1" ref="BG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A61),0))/1000,"")</f>
        <v>20.979863482428119</v>
      </c>
      <c r="BH61" s="35">
        <f t="array" aca="1" ref="BH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A61),0))/1000,"")</f>
        <v>79.723481233226821</v>
      </c>
      <c r="BI61" s="32">
        <f t="array" aca="1" ref="BI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A61),0)),"")</f>
        <v>7213.4848838151765</v>
      </c>
      <c r="BJ61" s="32">
        <f t="shared" ca="1" si="50"/>
        <v>2176.3672384006682</v>
      </c>
      <c r="BK61" s="32">
        <f t="shared" ca="1" si="51"/>
        <v>5037.1176454145079</v>
      </c>
      <c r="BL61" s="37">
        <f t="array" aca="1" ref="BL61" ca="1">IF(BC61=0,"N/A",IFERROR(INDEX(INDIRECT(ADDRESS(1,MATCH(2022,Measure!$2:$2,0),,,"Measure")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A61),0)),""))</f>
        <v>3.3144612529253563</v>
      </c>
      <c r="BM61" s="32">
        <f t="array" aca="1" ref="BM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A61),0)),"")</f>
        <v>709.03123840066814</v>
      </c>
      <c r="BN61" s="37">
        <f t="shared" ca="1" si="52"/>
        <v>10.173719426081043</v>
      </c>
    </row>
    <row r="62" spans="1:66" x14ac:dyDescent="0.25">
      <c r="A62" s="33" t="s">
        <v>150</v>
      </c>
      <c r="B62" t="str">
        <f t="shared" si="38"/>
        <v>Ground Source Heat Pump (60kBTU/hr)</v>
      </c>
      <c r="C62" t="str">
        <f t="array" aca="1" ref="C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A62),0)),"")</f>
        <v>BNI HVAC</v>
      </c>
      <c r="D62" t="str">
        <f t="array" aca="1" ref="D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A62),0)),"")</f>
        <v>ROB/NEW</v>
      </c>
      <c r="E62" s="52">
        <f t="array" aca="1" ref="E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A62),0)),"")</f>
        <v>25</v>
      </c>
      <c r="F62" s="52" t="str">
        <f t="array" aca="1" ref="F6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A62),0)),""))</f>
        <v>N/A</v>
      </c>
      <c r="G62" s="52" t="str">
        <f t="array" aca="1" ref="G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A62),0)),""))</f>
        <v>N/A</v>
      </c>
      <c r="H62" s="52" t="str">
        <f t="array" aca="1" ref="H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A62),0)),""))</f>
        <v>N/A</v>
      </c>
      <c r="I62" s="44">
        <f t="array" aca="1" ref="I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A62),0)),"")</f>
        <v>33285</v>
      </c>
      <c r="J62" s="45">
        <f t="array" aca="1" ref="J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A62),0)),"")*1000</f>
        <v>12505.861664712778</v>
      </c>
      <c r="K62" s="44">
        <f t="array" aca="1" ref="K62" ca="1">IF(D62="ROB/NEW",I62,IFERROR(INDEX(INDIRECT(ADDRESS(1,MATCH(2020,Measure!$2:$2,0),,,"Measure")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A62),0)),""))</f>
        <v>33285</v>
      </c>
      <c r="L62" s="45">
        <f t="array" aca="1" ref="L62" ca="1">IF(D62="ROB/NEW",J62,IFERROR(INDEX(INDIRECT(ADDRESS(1,MATCH(2020,Measure!$2:$2,0),,,"Measure")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A62),0))*1000,""))</f>
        <v>12505.861664712778</v>
      </c>
      <c r="M62" s="46">
        <f t="array" aca="1" ref="M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A62),0)),"")</f>
        <v>11736.45</v>
      </c>
      <c r="N62" s="47">
        <f t="array" aca="1" ref="N62" ca="1">IF(M62=0,"N/A",IFERROR(INDEX(INDIRECT(ADDRESS(1,MATCH(2020,Measure!$2:$2,0),,,"Measure")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A62),0)),"")/M62)</f>
        <v>0.51122784146824629</v>
      </c>
      <c r="O62" s="46" t="str">
        <f t="array" aca="1" ref="O62" ca="1">IF(AE62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(Units)")*(INDIRECT(ADDRESS(1,MATCH("MeasureNames",Measure!$2:$2,0),,,"Measure")&amp;":"&amp;ADDRESS(ROWS(DynamicPivotTable)+10,MATCH("MeasureNames",Measure!$2:$2,0)))=A62),0)),""),0))</f>
        <v>N/A</v>
      </c>
      <c r="P62" s="46">
        <f t="array" aca="1" ref="P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A62),0)),0)</f>
        <v>0</v>
      </c>
      <c r="Q62" s="46" t="str">
        <f t="shared" ca="1" si="39"/>
        <v>N/A</v>
      </c>
      <c r="R62" s="46">
        <f t="shared" ca="1" si="40"/>
        <v>5736.4500000000007</v>
      </c>
      <c r="S62" s="46" t="str">
        <f t="shared" ca="1" si="41"/>
        <v>N/A</v>
      </c>
      <c r="T62" s="39">
        <f t="array" aca="1" ref="T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A62),0)),"")</f>
        <v>71569.75455890056</v>
      </c>
      <c r="U62" s="39">
        <f t="array" aca="1" ref="U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A62),0)),"")</f>
        <v>0</v>
      </c>
      <c r="V62" s="39">
        <f t="shared" ca="1" si="42"/>
        <v>71569.75455890056</v>
      </c>
      <c r="W62" s="48">
        <f t="array" aca="1" ref="W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A62),0)),"")</f>
        <v>0.86</v>
      </c>
      <c r="X62" s="49" t="str">
        <f t="array" aca="1" ref="X62" ca="1">IF(AE62=0,"N/A",IFERROR(INDEX(INDIRECT(ADDRESS(1,MATCH(2020,Measure!$2:$2,0),,,"Measure")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A62),0)),""))</f>
        <v>N/A</v>
      </c>
      <c r="Y62" s="49" t="str">
        <f t="array" aca="1" ref="Y62" ca="1">IF(AE62=0,"N/A",IFERROR(INDEX(INDIRECT(ADDRESS(1,MATCH(2020,Measure!$2:$2,0),,,"Measure")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A62),0)),""))</f>
        <v>N/A</v>
      </c>
      <c r="Z62" s="39" t="str">
        <f t="array" aca="1" ref="Z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A62),0)),""),"N/A")</f>
        <v>N/A</v>
      </c>
      <c r="AA62" s="39" t="str">
        <f t="array" aca="1" ref="AA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A62),0)),""),"N/A")</f>
        <v>N/A</v>
      </c>
      <c r="AB62" s="39" t="str">
        <f t="array" aca="1" ref="AB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A62),0)),"")/1000,"N/A")</f>
        <v>N/A</v>
      </c>
      <c r="AD62" t="str">
        <f t="shared" si="43"/>
        <v>Ground Source Heat Pump (60kBTU/hr)</v>
      </c>
      <c r="AE62" s="50">
        <f t="array" aca="1" ref="AE6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A62),0)),""),0)</f>
        <v>0</v>
      </c>
      <c r="AF62" s="35">
        <f t="array" aca="1" ref="AF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A62),0)),"")</f>
        <v>0</v>
      </c>
      <c r="AG62" s="35">
        <f t="array" aca="1" ref="AG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A62),0))/1000,"")</f>
        <v>0</v>
      </c>
      <c r="AH62" s="51">
        <f t="array" aca="1" ref="AH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A62),0)),"")</f>
        <v>0</v>
      </c>
      <c r="AI62" s="35">
        <f t="array" aca="1" ref="AI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A62),0))/1000,"")</f>
        <v>0</v>
      </c>
      <c r="AJ62" s="35">
        <f t="array" aca="1" ref="AJ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A62),0))/1000,"")</f>
        <v>0</v>
      </c>
      <c r="AK62" s="32">
        <f t="array" aca="1" ref="AK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A62),0)),"")</f>
        <v>0</v>
      </c>
      <c r="AL62" s="32" t="str">
        <f t="shared" ca="1" si="44"/>
        <v>N/A</v>
      </c>
      <c r="AM62" s="32" t="str">
        <f t="shared" ca="1" si="45"/>
        <v>N/A</v>
      </c>
      <c r="AN62" s="37" t="str">
        <f t="array" aca="1" ref="AN62" ca="1">IF(AE62=0,"N/A",IFERROR(INDEX(INDIRECT(ADDRESS(1,MATCH(2020,Measure!$2:$2,0),,,"Measure")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A62),0)),""))</f>
        <v>N/A</v>
      </c>
      <c r="AO62" s="32">
        <f t="array" aca="1" ref="AO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A62),0)),"")</f>
        <v>0</v>
      </c>
      <c r="AP62" s="37" t="str">
        <f t="shared" ca="1" si="46"/>
        <v>N/A</v>
      </c>
      <c r="AQ62" s="50">
        <f t="array" aca="1" ref="AQ6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A62),0)),""),0)</f>
        <v>0</v>
      </c>
      <c r="AR62" s="35">
        <f t="array" aca="1" ref="AR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A62),0)),"")</f>
        <v>0</v>
      </c>
      <c r="AS62" s="35">
        <f t="array" aca="1" ref="AS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A62),0))/1000,"")</f>
        <v>0</v>
      </c>
      <c r="AT62" s="51">
        <f t="array" aca="1" ref="AT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A62),0)),"")</f>
        <v>0</v>
      </c>
      <c r="AU62" s="35">
        <f t="array" aca="1" ref="AU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A62),0))/1000,"")</f>
        <v>0</v>
      </c>
      <c r="AV62" s="35">
        <f t="array" aca="1" ref="AV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A62),0))/1000,"")</f>
        <v>0</v>
      </c>
      <c r="AW62" s="32">
        <f t="array" aca="1" ref="AW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A62),0)),"")</f>
        <v>0</v>
      </c>
      <c r="AX62" s="32" t="str">
        <f t="shared" ca="1" si="47"/>
        <v>N/A</v>
      </c>
      <c r="AY62" s="32" t="str">
        <f t="shared" ca="1" si="48"/>
        <v>N/A</v>
      </c>
      <c r="AZ62" s="37" t="str">
        <f t="array" aca="1" ref="AZ62" ca="1">IF(AQ62=0,"N/A",IFERROR(INDEX(INDIRECT(ADDRESS(1,MATCH(2021,Measure!$2:$2,0),,,"Measure")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A62),0)),""))</f>
        <v>N/A</v>
      </c>
      <c r="BA62" s="32">
        <f t="array" aca="1" ref="BA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A62),0)),"")</f>
        <v>0</v>
      </c>
      <c r="BB62" s="37" t="str">
        <f t="shared" ca="1" si="49"/>
        <v>N/A</v>
      </c>
      <c r="BC62" s="50">
        <f t="array" aca="1" ref="BC6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A62),0)),""),0)</f>
        <v>0</v>
      </c>
      <c r="BD62" s="35">
        <f t="array" aca="1" ref="BD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A62),0)),"")</f>
        <v>0</v>
      </c>
      <c r="BE62" s="35">
        <f t="array" aca="1" ref="BE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A62),0))/1000,"")</f>
        <v>0</v>
      </c>
      <c r="BF62" s="51">
        <f t="array" aca="1" ref="BF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A62),0)),"")</f>
        <v>0</v>
      </c>
      <c r="BG62" s="35">
        <f t="array" aca="1" ref="BG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A62),0))/1000,"")</f>
        <v>0</v>
      </c>
      <c r="BH62" s="35">
        <f t="array" aca="1" ref="BH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A62),0))/1000,"")</f>
        <v>0</v>
      </c>
      <c r="BI62" s="32">
        <f t="array" aca="1" ref="BI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A62),0)),"")</f>
        <v>0</v>
      </c>
      <c r="BJ62" s="32" t="str">
        <f t="shared" ca="1" si="50"/>
        <v>N/A</v>
      </c>
      <c r="BK62" s="32" t="str">
        <f t="shared" ca="1" si="51"/>
        <v>N/A</v>
      </c>
      <c r="BL62" s="37" t="str">
        <f t="array" aca="1" ref="BL62" ca="1">IF(BC62=0,"N/A",IFERROR(INDEX(INDIRECT(ADDRESS(1,MATCH(2022,Measure!$2:$2,0),,,"Measure")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A62),0)),""))</f>
        <v>N/A</v>
      </c>
      <c r="BM62" s="32">
        <f t="array" aca="1" ref="BM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A62),0)),"")</f>
        <v>0</v>
      </c>
      <c r="BN62" s="37" t="str">
        <f t="shared" ca="1" si="52"/>
        <v>N/A</v>
      </c>
    </row>
    <row r="63" spans="1:66" x14ac:dyDescent="0.25">
      <c r="A63" s="33" t="s">
        <v>153</v>
      </c>
      <c r="B63" t="str">
        <f t="shared" si="38"/>
        <v xml:space="preserve">Heat Pump Clothes Dryer </v>
      </c>
      <c r="C63" t="str">
        <f t="array" aca="1" ref="C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A63),0)),"")</f>
        <v>BNI Cooking and Laundry</v>
      </c>
      <c r="D63" t="str">
        <f t="array" aca="1" ref="D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A63),0)),"")</f>
        <v>ROB/NEW</v>
      </c>
      <c r="E63" s="52">
        <f t="array" aca="1" ref="E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A63),0)),"")</f>
        <v>11</v>
      </c>
      <c r="F63" s="52" t="str">
        <f t="array" aca="1" ref="F6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A63),0)),""))</f>
        <v>N/A</v>
      </c>
      <c r="G63" s="52" t="str">
        <f t="array" aca="1" ref="G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A63),0)),""))</f>
        <v>N/A</v>
      </c>
      <c r="H63" s="52" t="str">
        <f t="array" aca="1" ref="H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A63),0)),""))</f>
        <v>N/A</v>
      </c>
      <c r="I63" s="44">
        <f t="array" aca="1" ref="I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A63),0)),"")</f>
        <v>1630.19</v>
      </c>
      <c r="J63" s="45">
        <f t="array" aca="1" ref="J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A63),0)),"")*1000</f>
        <v>1117</v>
      </c>
      <c r="K63" s="44">
        <f t="array" aca="1" ref="K63" ca="1">IF(D63="ROB/NEW",I63,IFERROR(INDEX(INDIRECT(ADDRESS(1,MATCH(2020,Measure!$2:$2,0),,,"Measure")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A63),0)),""))</f>
        <v>1630.19</v>
      </c>
      <c r="L63" s="45">
        <f t="array" aca="1" ref="L63" ca="1">IF(D63="ROB/NEW",J63,IFERROR(INDEX(INDIRECT(ADDRESS(1,MATCH(2020,Measure!$2:$2,0),,,"Measure")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A63),0))*1000,""))</f>
        <v>1117</v>
      </c>
      <c r="M63" s="46">
        <f t="array" aca="1" ref="M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A63),0)),"")</f>
        <v>851.2</v>
      </c>
      <c r="N63" s="47">
        <f t="array" aca="1" ref="N63" ca="1">IF(M63=0,"N/A",IFERROR(INDEX(INDIRECT(ADDRESS(1,MATCH(2020,Measure!$2:$2,0),,,"Measure")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A63),0)),"")/M63)</f>
        <v>0.41118421052631576</v>
      </c>
      <c r="O63" s="46">
        <f t="array" aca="1" ref="O63" ca="1">IF(AE63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(Units)")*(INDIRECT(ADDRESS(1,MATCH("MeasureNames",Measure!$2:$2,0),,,"Measure")&amp;":"&amp;ADDRESS(ROWS(DynamicPivotTable)+10,MATCH("MeasureNames",Measure!$2:$2,0)))=A63),0)),""),0))</f>
        <v>44.627326895855411</v>
      </c>
      <c r="P63" s="46">
        <f t="array" aca="1" ref="P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A63),0)),0)</f>
        <v>0</v>
      </c>
      <c r="Q63" s="46">
        <f t="shared" ca="1" si="39"/>
        <v>394.62732689585539</v>
      </c>
      <c r="R63" s="46">
        <f t="shared" ca="1" si="40"/>
        <v>501.20000000000005</v>
      </c>
      <c r="S63" s="46">
        <f t="shared" ca="1" si="41"/>
        <v>895.82732689585544</v>
      </c>
      <c r="T63" s="39">
        <f t="array" aca="1" ref="T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A63),0)),"")</f>
        <v>2750.8262980984268</v>
      </c>
      <c r="U63" s="39">
        <f t="array" aca="1" ref="U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A63),0)),"")</f>
        <v>0</v>
      </c>
      <c r="V63" s="39">
        <f t="shared" ca="1" si="42"/>
        <v>2750.8262980984268</v>
      </c>
      <c r="W63" s="48">
        <f t="array" aca="1" ref="W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A63),0)),"")</f>
        <v>0.86</v>
      </c>
      <c r="X63" s="49">
        <f t="array" aca="1" ref="X63" ca="1">IF(AE63=0,"N/A",IFERROR(INDEX(INDIRECT(ADDRESS(1,MATCH(2020,Measure!$2:$2,0),,,"Measure")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A63),0)),""))</f>
        <v>3.5418699072254793</v>
      </c>
      <c r="Y63" s="49" t="str">
        <f t="array" aca="1" ref="Y63" ca="1">IF(AE63=0,"N/A",IFERROR(INDEX(INDIRECT(ADDRESS(1,MATCH(2020,Measure!$2:$2,0),,,"Measure")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A63),0)),""))</f>
        <v/>
      </c>
      <c r="Z63" s="39">
        <f t="array" aca="1" ref="Z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A63),0)),""),"N/A")</f>
        <v>0.23149253393862362</v>
      </c>
      <c r="AA63" s="39">
        <f t="array" aca="1" ref="AA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A63),0)),""),"N/A")</f>
        <v>2.104477581260215E-2</v>
      </c>
      <c r="AB63" s="39">
        <f t="array" aca="1" ref="AB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A63),0)),"")/1000,"N/A")</f>
        <v>0.33784853527431064</v>
      </c>
      <c r="AD63" t="str">
        <f t="shared" si="43"/>
        <v xml:space="preserve">Heat Pump Clothes Dryer </v>
      </c>
      <c r="AE63" s="50">
        <f t="array" aca="1" ref="AE6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A63),0)),""),0)</f>
        <v>99.999999999999986</v>
      </c>
      <c r="AF63" s="35">
        <f t="array" aca="1" ref="AF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A63),0)),"")</f>
        <v>102.30244941427048</v>
      </c>
      <c r="AG63" s="35">
        <f t="array" aca="1" ref="AG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A63),0))/1000,"")</f>
        <v>149.30387646432376</v>
      </c>
      <c r="AH63" s="51">
        <f t="array" aca="1" ref="AH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A63),0)),"")</f>
        <v>102.30244941427048</v>
      </c>
      <c r="AI63" s="35">
        <f t="array" aca="1" ref="AI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A63),0))/1000,"")</f>
        <v>149.30387646432376</v>
      </c>
      <c r="AJ63" s="35">
        <f t="array" aca="1" ref="AJ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A63),0))/1000,"")</f>
        <v>1642.3426411075611</v>
      </c>
      <c r="AK63" s="32">
        <f t="array" aca="1" ref="AK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A63),0)),"")</f>
        <v>275082.62980984262</v>
      </c>
      <c r="AL63" s="32">
        <f t="shared" ca="1" si="44"/>
        <v>77665.932689585534</v>
      </c>
      <c r="AM63" s="32">
        <f t="shared" ca="1" si="45"/>
        <v>197416.69712025707</v>
      </c>
      <c r="AN63" s="37">
        <f t="array" aca="1" ref="AN63" ca="1">IF(AE63=0,"N/A",IFERROR(INDEX(INDIRECT(ADDRESS(1,MATCH(2020,Measure!$2:$2,0),,,"Measure")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A63),0)),""))</f>
        <v>3.5418699072254793</v>
      </c>
      <c r="AO63" s="32">
        <f t="array" aca="1" ref="AO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A63),0)),"")</f>
        <v>39462.732689585537</v>
      </c>
      <c r="AP63" s="37">
        <f t="shared" ca="1" si="46"/>
        <v>6.970693894253265</v>
      </c>
      <c r="AQ63" s="50">
        <f t="array" aca="1" ref="AQ6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A63),0)),""),0)</f>
        <v>100.00000000000001</v>
      </c>
      <c r="AR63" s="35">
        <f t="array" aca="1" ref="AR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A63),0)),"")</f>
        <v>102.30244941427051</v>
      </c>
      <c r="AS63" s="35">
        <f t="array" aca="1" ref="AS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A63),0))/1000,"")</f>
        <v>149.30387646432379</v>
      </c>
      <c r="AT63" s="51">
        <f t="array" aca="1" ref="AT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A63),0)),"")</f>
        <v>204.60489882854102</v>
      </c>
      <c r="AU63" s="35">
        <f t="array" aca="1" ref="AU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A63),0))/1000,"")</f>
        <v>298.60775292864759</v>
      </c>
      <c r="AV63" s="35">
        <f t="array" aca="1" ref="AV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A63),0))/1000,"")</f>
        <v>1642.3426411075616</v>
      </c>
      <c r="AW63" s="32">
        <f t="array" aca="1" ref="AW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A63),0)),"")</f>
        <v>281103.85445617826</v>
      </c>
      <c r="AX63" s="32">
        <f t="shared" ca="1" si="47"/>
        <v>77665.932689585548</v>
      </c>
      <c r="AY63" s="32">
        <f t="shared" ca="1" si="48"/>
        <v>203437.92176659271</v>
      </c>
      <c r="AZ63" s="37">
        <f t="array" aca="1" ref="AZ63" ca="1">IF(AQ63=0,"N/A",IFERROR(INDEX(INDIRECT(ADDRESS(1,MATCH(2021,Measure!$2:$2,0),,,"Measure")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A63),0)),""))</f>
        <v>3.619397137477141</v>
      </c>
      <c r="BA63" s="32">
        <f t="array" aca="1" ref="BA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A63),0)),"")</f>
        <v>39462.732689585551</v>
      </c>
      <c r="BB63" s="37">
        <f t="shared" ca="1" si="49"/>
        <v>7.1232739168710237</v>
      </c>
      <c r="BC63" s="50">
        <f t="array" aca="1" ref="BC6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A63),0)),""),0)</f>
        <v>100</v>
      </c>
      <c r="BD63" s="35">
        <f t="array" aca="1" ref="BD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A63),0)),"")</f>
        <v>102.3024494142705</v>
      </c>
      <c r="BE63" s="35">
        <f t="array" aca="1" ref="BE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A63),0))/1000,"")</f>
        <v>149.30387646432376</v>
      </c>
      <c r="BF63" s="51">
        <f t="array" aca="1" ref="BF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A63),0)),"")</f>
        <v>306.90734824281151</v>
      </c>
      <c r="BG63" s="35">
        <f t="array" aca="1" ref="BG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A63),0))/1000,"")</f>
        <v>447.91162939297129</v>
      </c>
      <c r="BH63" s="35">
        <f t="array" aca="1" ref="BH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A63),0))/1000,"")</f>
        <v>1642.3426411075613</v>
      </c>
      <c r="BI63" s="32">
        <f t="array" aca="1" ref="BI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A63),0)),"")</f>
        <v>289463.00965146639</v>
      </c>
      <c r="BJ63" s="32">
        <f t="shared" ca="1" si="50"/>
        <v>77665.932689585548</v>
      </c>
      <c r="BK63" s="32">
        <f t="shared" ca="1" si="51"/>
        <v>211797.07696188084</v>
      </c>
      <c r="BL63" s="37">
        <f t="array" aca="1" ref="BL63" ca="1">IF(BC63=0,"N/A",IFERROR(INDEX(INDIRECT(ADDRESS(1,MATCH(2022,Measure!$2:$2,0),,,"Measure")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A63),0)),""))</f>
        <v>3.7270267622792783</v>
      </c>
      <c r="BM63" s="32">
        <f t="array" aca="1" ref="BM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A63),0)),"")</f>
        <v>39462.732689585544</v>
      </c>
      <c r="BN63" s="37">
        <f t="shared" ca="1" si="52"/>
        <v>7.3350979499667908</v>
      </c>
    </row>
    <row r="64" spans="1:66" x14ac:dyDescent="0.25">
      <c r="A64" s="33" t="s">
        <v>155</v>
      </c>
      <c r="B64" t="str">
        <f t="shared" si="38"/>
        <v>Heat Pump Water Heater</v>
      </c>
      <c r="C64" t="str">
        <f t="array" aca="1" ref="C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A64),0)),"")</f>
        <v>BNI Domestic Hot Water (DHW)</v>
      </c>
      <c r="D64" t="str">
        <f t="array" aca="1" ref="D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A64),0)),"")</f>
        <v>ROB/NEW</v>
      </c>
      <c r="E64" s="52">
        <f t="array" aca="1" ref="E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A64),0)),"")</f>
        <v>10</v>
      </c>
      <c r="F64" s="52" t="str">
        <f t="array" aca="1" ref="F6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A64),0)),""))</f>
        <v>N/A</v>
      </c>
      <c r="G64" s="52" t="str">
        <f t="array" aca="1" ref="G6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A64),0)),""))</f>
        <v>N/A</v>
      </c>
      <c r="H64" s="52" t="str">
        <f t="array" aca="1" ref="H6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A64),0)),""))</f>
        <v>N/A</v>
      </c>
      <c r="I64" s="44">
        <f t="array" aca="1" ref="I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A64),0)),"")</f>
        <v>2688.9520000000002</v>
      </c>
      <c r="J64" s="45">
        <f t="array" aca="1" ref="J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A64),0)),"")*1000</f>
        <v>660</v>
      </c>
      <c r="K64" s="44">
        <f t="array" aca="1" ref="K64" ca="1">IF(D64="ROB/NEW",I64,IFERROR(INDEX(INDIRECT(ADDRESS(1,MATCH(2020,Measure!$2:$2,0),,,"Measure")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A64),0)),""))</f>
        <v>2688.9520000000002</v>
      </c>
      <c r="L64" s="45">
        <f t="array" aca="1" ref="L64" ca="1">IF(D64="ROB/NEW",J64,IFERROR(INDEX(INDIRECT(ADDRESS(1,MATCH(2020,Measure!$2:$2,0),,,"Measure")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A64),0))*1000,""))</f>
        <v>660</v>
      </c>
      <c r="M64" s="46">
        <f t="array" aca="1" ref="M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A64),0)),"")</f>
        <v>1012.1300000000001</v>
      </c>
      <c r="N64" s="47">
        <f t="array" aca="1" ref="N64" ca="1">IF(M64=0,"N/A",IFERROR(INDEX(INDIRECT(ADDRESS(1,MATCH(2020,Measure!$2:$2,0),,,"Measure")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A64),0)),"")/M64)</f>
        <v>0.69161076146344824</v>
      </c>
      <c r="O64" s="46" t="str">
        <f t="array" aca="1" ref="O64" ca="1">IF(AE64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(Units)")*(INDIRECT(ADDRESS(1,MATCH("MeasureNames",Measure!$2:$2,0),,,"Measure")&amp;":"&amp;ADDRESS(ROWS(DynamicPivotTable)+10,MATCH("MeasureNames",Measure!$2:$2,0)))=A64),0)),""),0))</f>
        <v>N/A</v>
      </c>
      <c r="P64" s="46">
        <f t="array" aca="1" ref="P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A64),0)),0)</f>
        <v>0</v>
      </c>
      <c r="Q64" s="46" t="str">
        <f t="shared" ca="1" si="39"/>
        <v>N/A</v>
      </c>
      <c r="R64" s="46">
        <f t="shared" ca="1" si="40"/>
        <v>312.13000000000011</v>
      </c>
      <c r="S64" s="46" t="str">
        <f t="shared" ca="1" si="41"/>
        <v>N/A</v>
      </c>
      <c r="T64" s="39">
        <f t="array" aca="1" ref="T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A64),0)),"")</f>
        <v>2492.5262342092506</v>
      </c>
      <c r="U64" s="39">
        <f t="array" aca="1" ref="U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A64),0)),"")</f>
        <v>0</v>
      </c>
      <c r="V64" s="39">
        <f t="shared" ca="1" si="42"/>
        <v>2492.5262342092506</v>
      </c>
      <c r="W64" s="48">
        <f t="array" aca="1" ref="W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A64),0)),"")</f>
        <v>0.86</v>
      </c>
      <c r="X64" s="49" t="str">
        <f t="array" aca="1" ref="X64" ca="1">IF(AE64=0,"N/A",IFERROR(INDEX(INDIRECT(ADDRESS(1,MATCH(2020,Measure!$2:$2,0),,,"Measure")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A64),0)),""))</f>
        <v>N/A</v>
      </c>
      <c r="Y64" s="49" t="str">
        <f t="array" aca="1" ref="Y64" ca="1">IF(AE64=0,"N/A",IFERROR(INDEX(INDIRECT(ADDRESS(1,MATCH(2020,Measure!$2:$2,0),,,"Measure")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A64),0)),""))</f>
        <v>N/A</v>
      </c>
      <c r="Z64" s="39" t="str">
        <f t="array" aca="1" ref="Z6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A64),0)),""),"N/A")</f>
        <v>N/A</v>
      </c>
      <c r="AA64" s="39" t="str">
        <f t="array" aca="1" ref="AA6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A64),0)),""),"N/A")</f>
        <v>N/A</v>
      </c>
      <c r="AB64" s="39" t="str">
        <f t="array" aca="1" ref="AB6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A64),0)),"")/1000,"N/A")</f>
        <v>N/A</v>
      </c>
      <c r="AD64" t="str">
        <f t="shared" si="43"/>
        <v>Heat Pump Water Heater</v>
      </c>
      <c r="AE64" s="50">
        <f t="array" aca="1" ref="AE6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A64),0)),""),0)</f>
        <v>0</v>
      </c>
      <c r="AF64" s="35">
        <f t="array" aca="1" ref="AF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A64),0)),"")</f>
        <v>0</v>
      </c>
      <c r="AG64" s="35">
        <f t="array" aca="1" ref="AG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A64),0))/1000,"")</f>
        <v>0</v>
      </c>
      <c r="AH64" s="51">
        <f t="array" aca="1" ref="AH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A64),0)),"")</f>
        <v>0</v>
      </c>
      <c r="AI64" s="35">
        <f t="array" aca="1" ref="AI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A64),0))/1000,"")</f>
        <v>0</v>
      </c>
      <c r="AJ64" s="35">
        <f t="array" aca="1" ref="AJ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A64),0))/1000,"")</f>
        <v>0</v>
      </c>
      <c r="AK64" s="32">
        <f t="array" aca="1" ref="AK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A64),0)),"")</f>
        <v>0</v>
      </c>
      <c r="AL64" s="32" t="str">
        <f t="shared" ca="1" si="44"/>
        <v>N/A</v>
      </c>
      <c r="AM64" s="32" t="str">
        <f t="shared" ca="1" si="45"/>
        <v>N/A</v>
      </c>
      <c r="AN64" s="37" t="str">
        <f t="array" aca="1" ref="AN64" ca="1">IF(AE64=0,"N/A",IFERROR(INDEX(INDIRECT(ADDRESS(1,MATCH(2020,Measure!$2:$2,0),,,"Measure")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A64),0)),""))</f>
        <v>N/A</v>
      </c>
      <c r="AO64" s="32">
        <f t="array" aca="1" ref="AO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A64),0)),"")</f>
        <v>0</v>
      </c>
      <c r="AP64" s="37" t="str">
        <f t="shared" ca="1" si="46"/>
        <v>N/A</v>
      </c>
      <c r="AQ64" s="50">
        <f t="array" aca="1" ref="AQ6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A64),0)),""),0)</f>
        <v>0</v>
      </c>
      <c r="AR64" s="35">
        <f t="array" aca="1" ref="AR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A64),0)),"")</f>
        <v>0</v>
      </c>
      <c r="AS64" s="35">
        <f t="array" aca="1" ref="AS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A64),0))/1000,"")</f>
        <v>0</v>
      </c>
      <c r="AT64" s="51">
        <f t="array" aca="1" ref="AT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A64),0)),"")</f>
        <v>0</v>
      </c>
      <c r="AU64" s="35">
        <f t="array" aca="1" ref="AU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A64),0))/1000,"")</f>
        <v>0</v>
      </c>
      <c r="AV64" s="35">
        <f t="array" aca="1" ref="AV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A64),0))/1000,"")</f>
        <v>0</v>
      </c>
      <c r="AW64" s="32">
        <f t="array" aca="1" ref="AW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A64),0)),"")</f>
        <v>0</v>
      </c>
      <c r="AX64" s="32" t="str">
        <f t="shared" ca="1" si="47"/>
        <v>N/A</v>
      </c>
      <c r="AY64" s="32" t="str">
        <f t="shared" ca="1" si="48"/>
        <v>N/A</v>
      </c>
      <c r="AZ64" s="37" t="str">
        <f t="array" aca="1" ref="AZ64" ca="1">IF(AQ64=0,"N/A",IFERROR(INDEX(INDIRECT(ADDRESS(1,MATCH(2021,Measure!$2:$2,0),,,"Measure")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A64),0)),""))</f>
        <v>N/A</v>
      </c>
      <c r="BA64" s="32">
        <f t="array" aca="1" ref="BA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A64),0)),"")</f>
        <v>0</v>
      </c>
      <c r="BB64" s="37" t="str">
        <f t="shared" ca="1" si="49"/>
        <v>N/A</v>
      </c>
      <c r="BC64" s="50">
        <f t="array" aca="1" ref="BC6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A64),0)),""),0)</f>
        <v>0</v>
      </c>
      <c r="BD64" s="35">
        <f t="array" aca="1" ref="BD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A64),0)),"")</f>
        <v>0</v>
      </c>
      <c r="BE64" s="35">
        <f t="array" aca="1" ref="BE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A64),0))/1000,"")</f>
        <v>0</v>
      </c>
      <c r="BF64" s="51">
        <f t="array" aca="1" ref="BF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A64),0)),"")</f>
        <v>0</v>
      </c>
      <c r="BG64" s="35">
        <f t="array" aca="1" ref="BG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A64),0))/1000,"")</f>
        <v>0</v>
      </c>
      <c r="BH64" s="35">
        <f t="array" aca="1" ref="BH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A64),0))/1000,"")</f>
        <v>0</v>
      </c>
      <c r="BI64" s="32">
        <f t="array" aca="1" ref="BI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A64),0)),"")</f>
        <v>0</v>
      </c>
      <c r="BJ64" s="32" t="str">
        <f t="shared" ca="1" si="50"/>
        <v>N/A</v>
      </c>
      <c r="BK64" s="32" t="str">
        <f t="shared" ca="1" si="51"/>
        <v>N/A</v>
      </c>
      <c r="BL64" s="37" t="str">
        <f t="array" aca="1" ref="BL64" ca="1">IF(BC64=0,"N/A",IFERROR(INDEX(INDIRECT(ADDRESS(1,MATCH(2022,Measure!$2:$2,0),,,"Measure")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A64),0)),""))</f>
        <v>N/A</v>
      </c>
      <c r="BM64" s="32">
        <f t="array" aca="1" ref="BM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A64),0)),"")</f>
        <v>0</v>
      </c>
      <c r="BN64" s="37" t="str">
        <f t="shared" ca="1" si="52"/>
        <v>N/A</v>
      </c>
    </row>
    <row r="65" spans="1:66" x14ac:dyDescent="0.25">
      <c r="A65" s="33" t="s">
        <v>159</v>
      </c>
      <c r="B65" t="str">
        <f t="shared" si="38"/>
        <v>Heat Reclaimer Unit (Agriculture)</v>
      </c>
      <c r="C65" t="str">
        <f t="array" aca="1" ref="C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A65),0)),"")</f>
        <v>BNI Process</v>
      </c>
      <c r="D65" t="str">
        <f t="array" aca="1" ref="D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A65),0)),"")</f>
        <v>ROB/NEW</v>
      </c>
      <c r="E65" s="52">
        <f t="array" aca="1" ref="E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A65),0)),"")</f>
        <v>15</v>
      </c>
      <c r="F65" s="52" t="str">
        <f t="array" aca="1" ref="F6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A65),0)),""))</f>
        <v>N/A</v>
      </c>
      <c r="G65" s="52" t="str">
        <f t="array" aca="1" ref="G6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A65),0)),""))</f>
        <v>N/A</v>
      </c>
      <c r="H65" s="52" t="str">
        <f t="array" aca="1" ref="H6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A65),0)),""))</f>
        <v>N/A</v>
      </c>
      <c r="I65" s="44">
        <f t="array" aca="1" ref="I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A65),0)),"")</f>
        <v>11434</v>
      </c>
      <c r="J65" s="45">
        <f t="array" aca="1" ref="J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A65),0)),"")*1000</f>
        <v>3290</v>
      </c>
      <c r="K65" s="44">
        <f t="array" aca="1" ref="K65" ca="1">IF(D65="ROB/NEW",I65,IFERROR(INDEX(INDIRECT(ADDRESS(1,MATCH(2020,Measure!$2:$2,0),,,"Measure")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A65),0)),""))</f>
        <v>11434</v>
      </c>
      <c r="L65" s="45">
        <f t="array" aca="1" ref="L65" ca="1">IF(D65="ROB/NEW",J65,IFERROR(INDEX(INDIRECT(ADDRESS(1,MATCH(2020,Measure!$2:$2,0),,,"Measure")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A65),0))*1000,""))</f>
        <v>3290</v>
      </c>
      <c r="M65" s="46">
        <f t="array" aca="1" ref="M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A65),0)),"")</f>
        <v>4625.7400000000007</v>
      </c>
      <c r="N65" s="47">
        <f t="array" aca="1" ref="N65" ca="1">IF(M65=0,"N/A",IFERROR(INDEX(INDIRECT(ADDRESS(1,MATCH(2020,Measure!$2:$2,0),,,"Measure")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A65),0)),"")/M65)</f>
        <v>0.54045406788967809</v>
      </c>
      <c r="O65" s="46" t="str">
        <f t="array" aca="1" ref="O65" ca="1">IF(AE65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(Units)")*(INDIRECT(ADDRESS(1,MATCH("MeasureNames",Measure!$2:$2,0),,,"Measure")&amp;":"&amp;ADDRESS(ROWS(DynamicPivotTable)+10,MATCH("MeasureNames",Measure!$2:$2,0)))=A65),0)),""),0))</f>
        <v>N/A</v>
      </c>
      <c r="P65" s="46">
        <f t="array" aca="1" ref="P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A65),0)),0)</f>
        <v>0</v>
      </c>
      <c r="Q65" s="46" t="str">
        <f t="shared" ca="1" si="39"/>
        <v>N/A</v>
      </c>
      <c r="R65" s="46">
        <f t="shared" ca="1" si="40"/>
        <v>2125.7400000000007</v>
      </c>
      <c r="S65" s="46" t="str">
        <f t="shared" ca="1" si="41"/>
        <v>N/A</v>
      </c>
      <c r="T65" s="39">
        <f t="array" aca="1" ref="T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A65),0)),"")</f>
        <v>15478.939755906704</v>
      </c>
      <c r="U65" s="39">
        <f t="array" aca="1" ref="U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A65),0)),"")</f>
        <v>0</v>
      </c>
      <c r="V65" s="39">
        <f t="shared" ca="1" si="42"/>
        <v>15478.939755906704</v>
      </c>
      <c r="W65" s="48">
        <f t="array" aca="1" ref="W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A65),0)),"")</f>
        <v>0.86</v>
      </c>
      <c r="X65" s="49" t="str">
        <f t="array" aca="1" ref="X65" ca="1">IF(AE65=0,"N/A",IFERROR(INDEX(INDIRECT(ADDRESS(1,MATCH(2020,Measure!$2:$2,0),,,"Measure")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A65),0)),""))</f>
        <v>N/A</v>
      </c>
      <c r="Y65" s="49" t="str">
        <f t="array" aca="1" ref="Y65" ca="1">IF(AE65=0,"N/A",IFERROR(INDEX(INDIRECT(ADDRESS(1,MATCH(2020,Measure!$2:$2,0),,,"Measure")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A65),0)),""))</f>
        <v>N/A</v>
      </c>
      <c r="Z65" s="39" t="str">
        <f t="array" aca="1" ref="Z6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A65),0)),""),"N/A")</f>
        <v>N/A</v>
      </c>
      <c r="AA65" s="39" t="str">
        <f t="array" aca="1" ref="AA6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A65),0)),""),"N/A")</f>
        <v>N/A</v>
      </c>
      <c r="AB65" s="39" t="str">
        <f t="array" aca="1" ref="AB6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A65),0)),"")/1000,"N/A")</f>
        <v>N/A</v>
      </c>
      <c r="AD65" t="str">
        <f t="shared" si="43"/>
        <v>Heat Reclaimer Unit (Agriculture)</v>
      </c>
      <c r="AE65" s="50">
        <f t="array" aca="1" ref="AE6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A65),0)),""),0)</f>
        <v>0</v>
      </c>
      <c r="AF65" s="35">
        <f t="array" aca="1" ref="AF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A65),0)),"")</f>
        <v>0</v>
      </c>
      <c r="AG65" s="35">
        <f t="array" aca="1" ref="AG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A65),0))/1000,"")</f>
        <v>0</v>
      </c>
      <c r="AH65" s="51">
        <f t="array" aca="1" ref="AH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A65),0)),"")</f>
        <v>0</v>
      </c>
      <c r="AI65" s="35">
        <f t="array" aca="1" ref="AI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A65),0))/1000,"")</f>
        <v>0</v>
      </c>
      <c r="AJ65" s="35">
        <f t="array" aca="1" ref="AJ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A65),0))/1000,"")</f>
        <v>0</v>
      </c>
      <c r="AK65" s="32">
        <f t="array" aca="1" ref="AK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A65),0)),"")</f>
        <v>0</v>
      </c>
      <c r="AL65" s="32" t="str">
        <f t="shared" ca="1" si="44"/>
        <v>N/A</v>
      </c>
      <c r="AM65" s="32" t="str">
        <f t="shared" ca="1" si="45"/>
        <v>N/A</v>
      </c>
      <c r="AN65" s="37" t="str">
        <f t="array" aca="1" ref="AN65" ca="1">IF(AE65=0,"N/A",IFERROR(INDEX(INDIRECT(ADDRESS(1,MATCH(2020,Measure!$2:$2,0),,,"Measure")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A65),0)),""))</f>
        <v>N/A</v>
      </c>
      <c r="AO65" s="32">
        <f t="array" aca="1" ref="AO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A65),0)),"")</f>
        <v>0</v>
      </c>
      <c r="AP65" s="37" t="str">
        <f t="shared" ca="1" si="46"/>
        <v>N/A</v>
      </c>
      <c r="AQ65" s="50">
        <f t="array" aca="1" ref="AQ6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A65),0)),""),0)</f>
        <v>0</v>
      </c>
      <c r="AR65" s="35">
        <f t="array" aca="1" ref="AR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A65),0)),"")</f>
        <v>0</v>
      </c>
      <c r="AS65" s="35">
        <f t="array" aca="1" ref="AS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A65),0))/1000,"")</f>
        <v>0</v>
      </c>
      <c r="AT65" s="51">
        <f t="array" aca="1" ref="AT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A65),0)),"")</f>
        <v>0</v>
      </c>
      <c r="AU65" s="35">
        <f t="array" aca="1" ref="AU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A65),0))/1000,"")</f>
        <v>0</v>
      </c>
      <c r="AV65" s="35">
        <f t="array" aca="1" ref="AV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A65),0))/1000,"")</f>
        <v>0</v>
      </c>
      <c r="AW65" s="32">
        <f t="array" aca="1" ref="AW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A65),0)),"")</f>
        <v>0</v>
      </c>
      <c r="AX65" s="32" t="str">
        <f t="shared" ca="1" si="47"/>
        <v>N/A</v>
      </c>
      <c r="AY65" s="32" t="str">
        <f t="shared" ca="1" si="48"/>
        <v>N/A</v>
      </c>
      <c r="AZ65" s="37" t="str">
        <f t="array" aca="1" ref="AZ65" ca="1">IF(AQ65=0,"N/A",IFERROR(INDEX(INDIRECT(ADDRESS(1,MATCH(2021,Measure!$2:$2,0),,,"Measure")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A65),0)),""))</f>
        <v>N/A</v>
      </c>
      <c r="BA65" s="32">
        <f t="array" aca="1" ref="BA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A65),0)),"")</f>
        <v>0</v>
      </c>
      <c r="BB65" s="37" t="str">
        <f t="shared" ca="1" si="49"/>
        <v>N/A</v>
      </c>
      <c r="BC65" s="50">
        <f t="array" aca="1" ref="BC6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A65),0)),""),0)</f>
        <v>0</v>
      </c>
      <c r="BD65" s="35">
        <f t="array" aca="1" ref="BD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A65),0)),"")</f>
        <v>0</v>
      </c>
      <c r="BE65" s="35">
        <f t="array" aca="1" ref="BE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A65),0))/1000,"")</f>
        <v>0</v>
      </c>
      <c r="BF65" s="51">
        <f t="array" aca="1" ref="BF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A65),0)),"")</f>
        <v>0</v>
      </c>
      <c r="BG65" s="35">
        <f t="array" aca="1" ref="BG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A65),0))/1000,"")</f>
        <v>0</v>
      </c>
      <c r="BH65" s="35">
        <f t="array" aca="1" ref="BH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A65),0))/1000,"")</f>
        <v>0</v>
      </c>
      <c r="BI65" s="32">
        <f t="array" aca="1" ref="BI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A65),0)),"")</f>
        <v>0</v>
      </c>
      <c r="BJ65" s="32" t="str">
        <f t="shared" ca="1" si="50"/>
        <v>N/A</v>
      </c>
      <c r="BK65" s="32" t="str">
        <f t="shared" ca="1" si="51"/>
        <v>N/A</v>
      </c>
      <c r="BL65" s="37" t="str">
        <f t="array" aca="1" ref="BL65" ca="1">IF(BC65=0,"N/A",IFERROR(INDEX(INDIRECT(ADDRESS(1,MATCH(2022,Measure!$2:$2,0),,,"Measure")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A65),0)),""))</f>
        <v>N/A</v>
      </c>
      <c r="BM65" s="32">
        <f t="array" aca="1" ref="BM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A65),0)),"")</f>
        <v>0</v>
      </c>
      <c r="BN65" s="37" t="str">
        <f t="shared" ca="1" si="52"/>
        <v>N/A</v>
      </c>
    </row>
    <row r="66" spans="1:66" x14ac:dyDescent="0.25">
      <c r="A66" s="33" t="s">
        <v>162</v>
      </c>
      <c r="B66" t="str">
        <f t="shared" si="38"/>
        <v>High Bay Luminaire (15 000 lumen)</v>
      </c>
      <c r="C66" t="str">
        <f t="array" aca="1" ref="C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A66),0)),"")</f>
        <v>BNI Lighting</v>
      </c>
      <c r="D66" t="str">
        <f t="array" aca="1" ref="D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A66),0)),"")</f>
        <v>ROB/NEW</v>
      </c>
      <c r="E66" s="52">
        <f t="array" aca="1" ref="E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A66),0)),"")</f>
        <v>22.7</v>
      </c>
      <c r="F66" s="52" t="str">
        <f t="array" aca="1" ref="F6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A66),0)),""))</f>
        <v>N/A</v>
      </c>
      <c r="G66" s="52" t="str">
        <f t="array" aca="1" ref="G6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A66),0)),""))</f>
        <v>N/A</v>
      </c>
      <c r="H66" s="52" t="str">
        <f t="array" aca="1" ref="H6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A66),0)),""))</f>
        <v>N/A</v>
      </c>
      <c r="I66" s="44">
        <f t="array" aca="1" ref="I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A66),0)),"")</f>
        <v>387.69230769230768</v>
      </c>
      <c r="J66" s="45">
        <f t="array" aca="1" ref="J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A66),0)),"")*1000</f>
        <v>75.604395604395606</v>
      </c>
      <c r="K66" s="44">
        <f t="array" aca="1" ref="K66" ca="1">IF(D66="ROB/NEW",I66,IFERROR(INDEX(INDIRECT(ADDRESS(1,MATCH(2020,Measure!$2:$2,0),,,"Measure")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A66),0)),""))</f>
        <v>387.69230769230768</v>
      </c>
      <c r="L66" s="45">
        <f t="array" aca="1" ref="L66" ca="1">IF(D66="ROB/NEW",J66,IFERROR(INDEX(INDIRECT(ADDRESS(1,MATCH(2020,Measure!$2:$2,0),,,"Measure")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A66),0))*1000,""))</f>
        <v>75.604395604395606</v>
      </c>
      <c r="M66" s="46">
        <f t="array" aca="1" ref="M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A66),0)),"")</f>
        <v>222.11</v>
      </c>
      <c r="N66" s="47">
        <f t="array" aca="1" ref="N66" ca="1">IF(M66=0,"N/A",IFERROR(INDEX(INDIRECT(ADDRESS(1,MATCH(2020,Measure!$2:$2,0),,,"Measure")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A66),0)),"")/M66)</f>
        <v>0.31515915537346356</v>
      </c>
      <c r="O66" s="46" t="str">
        <f t="array" aca="1" ref="O66" ca="1">IF(AE66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(Units)")*(INDIRECT(ADDRESS(1,MATCH("MeasureNames",Measure!$2:$2,0),,,"Measure")&amp;":"&amp;ADDRESS(ROWS(DynamicPivotTable)+10,MATCH("MeasureNames",Measure!$2:$2,0)))=A66),0)),""),0))</f>
        <v>N/A</v>
      </c>
      <c r="P66" s="46">
        <f t="array" aca="1" ref="P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A66),0)),0)</f>
        <v>0</v>
      </c>
      <c r="Q66" s="46" t="str">
        <f t="shared" ca="1" si="39"/>
        <v>N/A</v>
      </c>
      <c r="R66" s="46">
        <f t="shared" ca="1" si="40"/>
        <v>152.11000000000001</v>
      </c>
      <c r="S66" s="46" t="str">
        <f t="shared" ca="1" si="41"/>
        <v>N/A</v>
      </c>
      <c r="T66" s="39">
        <f t="array" aca="1" ref="T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A66),0)),"")</f>
        <v>623.7626089764783</v>
      </c>
      <c r="U66" s="39">
        <f t="array" aca="1" ref="U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A66),0)),"")</f>
        <v>0</v>
      </c>
      <c r="V66" s="39">
        <f t="shared" ca="1" si="42"/>
        <v>623.7626089764783</v>
      </c>
      <c r="W66" s="48">
        <f t="array" aca="1" ref="W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A66),0)),"")</f>
        <v>0.86</v>
      </c>
      <c r="X66" s="49" t="str">
        <f t="array" aca="1" ref="X66" ca="1">IF(AE66=0,"N/A",IFERROR(INDEX(INDIRECT(ADDRESS(1,MATCH(2020,Measure!$2:$2,0),,,"Measure")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A66),0)),""))</f>
        <v>N/A</v>
      </c>
      <c r="Y66" s="49" t="str">
        <f t="array" aca="1" ref="Y66" ca="1">IF(AE66=0,"N/A",IFERROR(INDEX(INDIRECT(ADDRESS(1,MATCH(2020,Measure!$2:$2,0),,,"Measure")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A66),0)),""))</f>
        <v>N/A</v>
      </c>
      <c r="Z66" s="39" t="str">
        <f t="array" aca="1" ref="Z6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A66),0)),""),"N/A")</f>
        <v>N/A</v>
      </c>
      <c r="AA66" s="39" t="str">
        <f t="array" aca="1" ref="AA6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A66),0)),""),"N/A")</f>
        <v>N/A</v>
      </c>
      <c r="AB66" s="39" t="str">
        <f t="array" aca="1" ref="AB6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A66),0)),"")/1000,"N/A")</f>
        <v>N/A</v>
      </c>
      <c r="AD66" t="str">
        <f t="shared" si="43"/>
        <v>High Bay Luminaire (15 000 lumen)</v>
      </c>
      <c r="AE66" s="50">
        <f t="array" aca="1" ref="AE6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A66),0)),""),0)</f>
        <v>0</v>
      </c>
      <c r="AF66" s="35">
        <f t="array" aca="1" ref="AF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A66),0)),"")</f>
        <v>0</v>
      </c>
      <c r="AG66" s="35">
        <f t="array" aca="1" ref="AG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A66),0))/1000,"")</f>
        <v>0</v>
      </c>
      <c r="AH66" s="51">
        <f t="array" aca="1" ref="AH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A66),0)),"")</f>
        <v>0</v>
      </c>
      <c r="AI66" s="35">
        <f t="array" aca="1" ref="AI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A66),0))/1000,"")</f>
        <v>0</v>
      </c>
      <c r="AJ66" s="35">
        <f t="array" aca="1" ref="AJ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A66),0))/1000,"")</f>
        <v>0</v>
      </c>
      <c r="AK66" s="32">
        <f t="array" aca="1" ref="AK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A66),0)),"")</f>
        <v>0</v>
      </c>
      <c r="AL66" s="32" t="str">
        <f t="shared" ca="1" si="44"/>
        <v>N/A</v>
      </c>
      <c r="AM66" s="32" t="str">
        <f t="shared" ca="1" si="45"/>
        <v>N/A</v>
      </c>
      <c r="AN66" s="37" t="str">
        <f t="array" aca="1" ref="AN66" ca="1">IF(AE66=0,"N/A",IFERROR(INDEX(INDIRECT(ADDRESS(1,MATCH(2020,Measure!$2:$2,0),,,"Measure")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A66),0)),""))</f>
        <v>N/A</v>
      </c>
      <c r="AO66" s="32">
        <f t="array" aca="1" ref="AO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A66),0)),"")</f>
        <v>0</v>
      </c>
      <c r="AP66" s="37" t="str">
        <f t="shared" ca="1" si="46"/>
        <v>N/A</v>
      </c>
      <c r="AQ66" s="50">
        <f t="array" aca="1" ref="AQ6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A66),0)),""),0)</f>
        <v>0</v>
      </c>
      <c r="AR66" s="35">
        <f t="array" aca="1" ref="AR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A66),0)),"")</f>
        <v>0</v>
      </c>
      <c r="AS66" s="35">
        <f t="array" aca="1" ref="AS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A66),0))/1000,"")</f>
        <v>0</v>
      </c>
      <c r="AT66" s="51">
        <f t="array" aca="1" ref="AT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A66),0)),"")</f>
        <v>0</v>
      </c>
      <c r="AU66" s="35">
        <f t="array" aca="1" ref="AU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A66),0))/1000,"")</f>
        <v>0</v>
      </c>
      <c r="AV66" s="35">
        <f t="array" aca="1" ref="AV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A66),0))/1000,"")</f>
        <v>0</v>
      </c>
      <c r="AW66" s="32">
        <f t="array" aca="1" ref="AW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A66),0)),"")</f>
        <v>0</v>
      </c>
      <c r="AX66" s="32" t="str">
        <f t="shared" ca="1" si="47"/>
        <v>N/A</v>
      </c>
      <c r="AY66" s="32" t="str">
        <f t="shared" ca="1" si="48"/>
        <v>N/A</v>
      </c>
      <c r="AZ66" s="37" t="str">
        <f t="array" aca="1" ref="AZ66" ca="1">IF(AQ66=0,"N/A",IFERROR(INDEX(INDIRECT(ADDRESS(1,MATCH(2021,Measure!$2:$2,0),,,"Measure")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A66),0)),""))</f>
        <v>N/A</v>
      </c>
      <c r="BA66" s="32">
        <f t="array" aca="1" ref="BA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A66),0)),"")</f>
        <v>0</v>
      </c>
      <c r="BB66" s="37" t="str">
        <f t="shared" ca="1" si="49"/>
        <v>N/A</v>
      </c>
      <c r="BC66" s="50">
        <f t="array" aca="1" ref="BC6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A66),0)),""),0)</f>
        <v>0</v>
      </c>
      <c r="BD66" s="35">
        <f t="array" aca="1" ref="BD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A66),0)),"")</f>
        <v>0</v>
      </c>
      <c r="BE66" s="35">
        <f t="array" aca="1" ref="BE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A66),0))/1000,"")</f>
        <v>0</v>
      </c>
      <c r="BF66" s="51">
        <f t="array" aca="1" ref="BF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A66),0)),"")</f>
        <v>0</v>
      </c>
      <c r="BG66" s="35">
        <f t="array" aca="1" ref="BG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A66),0))/1000,"")</f>
        <v>0</v>
      </c>
      <c r="BH66" s="35">
        <f t="array" aca="1" ref="BH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A66),0))/1000,"")</f>
        <v>0</v>
      </c>
      <c r="BI66" s="32">
        <f t="array" aca="1" ref="BI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A66),0)),"")</f>
        <v>0</v>
      </c>
      <c r="BJ66" s="32" t="str">
        <f t="shared" ca="1" si="50"/>
        <v>N/A</v>
      </c>
      <c r="BK66" s="32" t="str">
        <f t="shared" ca="1" si="51"/>
        <v>N/A</v>
      </c>
      <c r="BL66" s="37" t="str">
        <f t="array" aca="1" ref="BL66" ca="1">IF(BC66=0,"N/A",IFERROR(INDEX(INDIRECT(ADDRESS(1,MATCH(2022,Measure!$2:$2,0),,,"Measure")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A66),0)),""))</f>
        <v>N/A</v>
      </c>
      <c r="BM66" s="32">
        <f t="array" aca="1" ref="BM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A66),0)),"")</f>
        <v>0</v>
      </c>
      <c r="BN66" s="37" t="str">
        <f t="shared" ca="1" si="52"/>
        <v>N/A</v>
      </c>
    </row>
    <row r="67" spans="1:66" x14ac:dyDescent="0.25">
      <c r="A67" s="33" t="s">
        <v>168</v>
      </c>
      <c r="B67" t="str">
        <f t="shared" si="38"/>
        <v>High Efficiency Circulator Pump 1.5kW</v>
      </c>
      <c r="C67" t="str">
        <f t="array" aca="1" ref="C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A67),0)),"")</f>
        <v>BNI HVAC</v>
      </c>
      <c r="D67" t="str">
        <f t="array" aca="1" ref="D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A67),0)),"")</f>
        <v>ROB/NEW</v>
      </c>
      <c r="E67" s="52">
        <f t="array" aca="1" ref="E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A67),0)),"")</f>
        <v>15</v>
      </c>
      <c r="F67" s="52" t="str">
        <f t="array" aca="1" ref="F6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A67),0)),""))</f>
        <v>N/A</v>
      </c>
      <c r="G67" s="52" t="str">
        <f t="array" aca="1" ref="G6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A67),0)),""))</f>
        <v>N/A</v>
      </c>
      <c r="H67" s="52" t="str">
        <f t="array" aca="1" ref="H6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A67),0)),""))</f>
        <v>N/A</v>
      </c>
      <c r="I67" s="44">
        <f t="array" aca="1" ref="I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A67),0)),"")</f>
        <v>2558</v>
      </c>
      <c r="J67" s="45">
        <f t="array" aca="1" ref="J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A67),0)),"")*1000</f>
        <v>532</v>
      </c>
      <c r="K67" s="44">
        <f t="array" aca="1" ref="K67" ca="1">IF(D67="ROB/NEW",I67,IFERROR(INDEX(INDIRECT(ADDRESS(1,MATCH(2020,Measure!$2:$2,0),,,"Measure")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A67),0)),""))</f>
        <v>2558</v>
      </c>
      <c r="L67" s="45">
        <f t="array" aca="1" ref="L67" ca="1">IF(D67="ROB/NEW",J67,IFERROR(INDEX(INDIRECT(ADDRESS(1,MATCH(2020,Measure!$2:$2,0),,,"Measure")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A67),0))*1000,""))</f>
        <v>532</v>
      </c>
      <c r="M67" s="46">
        <f t="array" aca="1" ref="M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A67),0)),"")</f>
        <v>3375.54</v>
      </c>
      <c r="N67" s="47">
        <f t="array" aca="1" ref="N67" ca="1">IF(M67=0,"N/A",IFERROR(INDEX(INDIRECT(ADDRESS(1,MATCH(2020,Measure!$2:$2,0),,,"Measure")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A67),0)),"")/M67)</f>
        <v>0.14812444823643031</v>
      </c>
      <c r="O67" s="46" t="str">
        <f t="array" aca="1" ref="O67" ca="1">IF(AE67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(Units)")*(INDIRECT(ADDRESS(1,MATCH("MeasureNames",Measure!$2:$2,0),,,"Measure")&amp;":"&amp;ADDRESS(ROWS(DynamicPivotTable)+10,MATCH("MeasureNames",Measure!$2:$2,0)))=A67),0)),""),0))</f>
        <v>N/A</v>
      </c>
      <c r="P67" s="46">
        <f t="array" aca="1" ref="P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A67),0)),0)</f>
        <v>0</v>
      </c>
      <c r="Q67" s="46" t="str">
        <f t="shared" ca="1" si="39"/>
        <v>N/A</v>
      </c>
      <c r="R67" s="46">
        <f t="shared" ca="1" si="40"/>
        <v>2875.54</v>
      </c>
      <c r="S67" s="46" t="str">
        <f t="shared" ca="1" si="41"/>
        <v>N/A</v>
      </c>
      <c r="T67" s="39">
        <f t="array" aca="1" ref="T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A67),0)),"")</f>
        <v>3077.4717863164587</v>
      </c>
      <c r="U67" s="39">
        <f t="array" aca="1" ref="U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A67),0)),"")</f>
        <v>0</v>
      </c>
      <c r="V67" s="39">
        <f t="shared" ca="1" si="42"/>
        <v>3077.4717863164587</v>
      </c>
      <c r="W67" s="48">
        <f t="array" aca="1" ref="W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A67),0)),"")</f>
        <v>0.86</v>
      </c>
      <c r="X67" s="49" t="str">
        <f t="array" aca="1" ref="X67" ca="1">IF(AE67=0,"N/A",IFERROR(INDEX(INDIRECT(ADDRESS(1,MATCH(2020,Measure!$2:$2,0),,,"Measure")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A67),0)),""))</f>
        <v>N/A</v>
      </c>
      <c r="Y67" s="49" t="str">
        <f t="array" aca="1" ref="Y67" ca="1">IF(AE67=0,"N/A",IFERROR(INDEX(INDIRECT(ADDRESS(1,MATCH(2020,Measure!$2:$2,0),,,"Measure")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A67),0)),""))</f>
        <v>N/A</v>
      </c>
      <c r="Z67" s="39" t="str">
        <f t="array" aca="1" ref="Z6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A67),0)),""),"N/A")</f>
        <v>N/A</v>
      </c>
      <c r="AA67" s="39" t="str">
        <f t="array" aca="1" ref="AA6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A67),0)),""),"N/A")</f>
        <v>N/A</v>
      </c>
      <c r="AB67" s="39" t="str">
        <f t="array" aca="1" ref="AB6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A67),0)),"")/1000,"N/A")</f>
        <v>N/A</v>
      </c>
      <c r="AD67" t="str">
        <f t="shared" si="43"/>
        <v>High Efficiency Circulator Pump 1.5kW</v>
      </c>
      <c r="AE67" s="50">
        <f t="array" aca="1" ref="AE6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A67),0)),""),0)</f>
        <v>0</v>
      </c>
      <c r="AF67" s="35">
        <f t="array" aca="1" ref="AF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A67),0)),"")</f>
        <v>0</v>
      </c>
      <c r="AG67" s="35">
        <f t="array" aca="1" ref="AG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A67),0))/1000,"")</f>
        <v>0</v>
      </c>
      <c r="AH67" s="51">
        <f t="array" aca="1" ref="AH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A67),0)),"")</f>
        <v>0</v>
      </c>
      <c r="AI67" s="35">
        <f t="array" aca="1" ref="AI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A67),0))/1000,"")</f>
        <v>0</v>
      </c>
      <c r="AJ67" s="35">
        <f t="array" aca="1" ref="AJ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A67),0))/1000,"")</f>
        <v>0</v>
      </c>
      <c r="AK67" s="32">
        <f t="array" aca="1" ref="AK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A67),0)),"")</f>
        <v>0</v>
      </c>
      <c r="AL67" s="32" t="str">
        <f t="shared" ca="1" si="44"/>
        <v>N/A</v>
      </c>
      <c r="AM67" s="32" t="str">
        <f t="shared" ca="1" si="45"/>
        <v>N/A</v>
      </c>
      <c r="AN67" s="37" t="str">
        <f t="array" aca="1" ref="AN67" ca="1">IF(AE67=0,"N/A",IFERROR(INDEX(INDIRECT(ADDRESS(1,MATCH(2020,Measure!$2:$2,0),,,"Measure")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A67),0)),""))</f>
        <v>N/A</v>
      </c>
      <c r="AO67" s="32">
        <f t="array" aca="1" ref="AO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A67),0)),"")</f>
        <v>0</v>
      </c>
      <c r="AP67" s="37" t="str">
        <f t="shared" ca="1" si="46"/>
        <v>N/A</v>
      </c>
      <c r="AQ67" s="50">
        <f t="array" aca="1" ref="AQ6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A67),0)),""),0)</f>
        <v>0</v>
      </c>
      <c r="AR67" s="35">
        <f t="array" aca="1" ref="AR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A67),0)),"")</f>
        <v>0</v>
      </c>
      <c r="AS67" s="35">
        <f t="array" aca="1" ref="AS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A67),0))/1000,"")</f>
        <v>0</v>
      </c>
      <c r="AT67" s="51">
        <f t="array" aca="1" ref="AT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A67),0)),"")</f>
        <v>0</v>
      </c>
      <c r="AU67" s="35">
        <f t="array" aca="1" ref="AU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A67),0))/1000,"")</f>
        <v>0</v>
      </c>
      <c r="AV67" s="35">
        <f t="array" aca="1" ref="AV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A67),0))/1000,"")</f>
        <v>0</v>
      </c>
      <c r="AW67" s="32">
        <f t="array" aca="1" ref="AW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A67),0)),"")</f>
        <v>0</v>
      </c>
      <c r="AX67" s="32" t="str">
        <f t="shared" ca="1" si="47"/>
        <v>N/A</v>
      </c>
      <c r="AY67" s="32" t="str">
        <f t="shared" ca="1" si="48"/>
        <v>N/A</v>
      </c>
      <c r="AZ67" s="37" t="str">
        <f t="array" aca="1" ref="AZ67" ca="1">IF(AQ67=0,"N/A",IFERROR(INDEX(INDIRECT(ADDRESS(1,MATCH(2021,Measure!$2:$2,0),,,"Measure")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A67),0)),""))</f>
        <v>N/A</v>
      </c>
      <c r="BA67" s="32">
        <f t="array" aca="1" ref="BA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A67),0)),"")</f>
        <v>0</v>
      </c>
      <c r="BB67" s="37" t="str">
        <f t="shared" ca="1" si="49"/>
        <v>N/A</v>
      </c>
      <c r="BC67" s="50">
        <f t="array" aca="1" ref="BC6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A67),0)),""),0)</f>
        <v>0</v>
      </c>
      <c r="BD67" s="35">
        <f t="array" aca="1" ref="BD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A67),0)),"")</f>
        <v>0</v>
      </c>
      <c r="BE67" s="35">
        <f t="array" aca="1" ref="BE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A67),0))/1000,"")</f>
        <v>0</v>
      </c>
      <c r="BF67" s="51">
        <f t="array" aca="1" ref="BF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A67),0)),"")</f>
        <v>0</v>
      </c>
      <c r="BG67" s="35">
        <f t="array" aca="1" ref="BG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A67),0))/1000,"")</f>
        <v>0</v>
      </c>
      <c r="BH67" s="35">
        <f t="array" aca="1" ref="BH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A67),0))/1000,"")</f>
        <v>0</v>
      </c>
      <c r="BI67" s="32">
        <f t="array" aca="1" ref="BI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A67),0)),"")</f>
        <v>0</v>
      </c>
      <c r="BJ67" s="32" t="str">
        <f t="shared" ca="1" si="50"/>
        <v>N/A</v>
      </c>
      <c r="BK67" s="32" t="str">
        <f t="shared" ca="1" si="51"/>
        <v>N/A</v>
      </c>
      <c r="BL67" s="37" t="str">
        <f t="array" aca="1" ref="BL67" ca="1">IF(BC67=0,"N/A",IFERROR(INDEX(INDIRECT(ADDRESS(1,MATCH(2022,Measure!$2:$2,0),,,"Measure")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A67),0)),""))</f>
        <v>N/A</v>
      </c>
      <c r="BM67" s="32">
        <f t="array" aca="1" ref="BM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A67),0)),"")</f>
        <v>0</v>
      </c>
      <c r="BN67" s="37" t="str">
        <f t="shared" ca="1" si="52"/>
        <v>N/A</v>
      </c>
    </row>
    <row r="68" spans="1:66" x14ac:dyDescent="0.25">
      <c r="A68" s="33" t="s">
        <v>170</v>
      </c>
      <c r="B68" t="str">
        <f t="shared" si="38"/>
        <v>High Efficiency Circulator Pump 100W</v>
      </c>
      <c r="C68" t="str">
        <f t="array" aca="1" ref="C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A68),0)),"")</f>
        <v>BNI HVAC</v>
      </c>
      <c r="D68" t="str">
        <f t="array" aca="1" ref="D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A68),0)),"")</f>
        <v>ROB/NEW</v>
      </c>
      <c r="E68" s="52">
        <f t="array" aca="1" ref="E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A68),0)),"")</f>
        <v>15</v>
      </c>
      <c r="F68" s="52" t="str">
        <f t="array" aca="1" ref="F6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A68),0)),""))</f>
        <v>N/A</v>
      </c>
      <c r="G68" s="52" t="str">
        <f t="array" aca="1" ref="G6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A68),0)),""))</f>
        <v>N/A</v>
      </c>
      <c r="H68" s="52" t="str">
        <f t="array" aca="1" ref="H6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A68),0)),""))</f>
        <v>N/A</v>
      </c>
      <c r="I68" s="44">
        <f t="array" aca="1" ref="I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A68),0)),"")</f>
        <v>422</v>
      </c>
      <c r="J68" s="45">
        <f t="array" aca="1" ref="J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A68),0)),"")*1000</f>
        <v>87.8</v>
      </c>
      <c r="K68" s="44">
        <f t="array" aca="1" ref="K68" ca="1">IF(D68="ROB/NEW",I68,IFERROR(INDEX(INDIRECT(ADDRESS(1,MATCH(2020,Measure!$2:$2,0),,,"Measure")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A68),0)),""))</f>
        <v>422</v>
      </c>
      <c r="L68" s="45">
        <f t="array" aca="1" ref="L68" ca="1">IF(D68="ROB/NEW",J68,IFERROR(INDEX(INDIRECT(ADDRESS(1,MATCH(2020,Measure!$2:$2,0),,,"Measure")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A68),0))*1000,""))</f>
        <v>87.8</v>
      </c>
      <c r="M68" s="46">
        <f t="array" aca="1" ref="M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A68),0)),"")</f>
        <v>120.44480000000001</v>
      </c>
      <c r="N68" s="47">
        <f t="array" aca="1" ref="N68" ca="1">IF(M68=0,"N/A",IFERROR(INDEX(INDIRECT(ADDRESS(1,MATCH(2020,Measure!$2:$2,0),,,"Measure")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A68),0)),"")/M68)</f>
        <v>0.66420468131459387</v>
      </c>
      <c r="O68" s="46" t="str">
        <f t="array" aca="1" ref="O68" ca="1">IF(AE68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(Units)")*(INDIRECT(ADDRESS(1,MATCH("MeasureNames",Measure!$2:$2,0),,,"Measure")&amp;":"&amp;ADDRESS(ROWS(DynamicPivotTable)+10,MATCH("MeasureNames",Measure!$2:$2,0)))=A68),0)),""),0))</f>
        <v>N/A</v>
      </c>
      <c r="P68" s="46">
        <f t="array" aca="1" ref="P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A68),0)),0)</f>
        <v>0</v>
      </c>
      <c r="Q68" s="46" t="str">
        <f t="shared" ca="1" si="39"/>
        <v>N/A</v>
      </c>
      <c r="R68" s="46">
        <f t="shared" ca="1" si="40"/>
        <v>40.444800000000015</v>
      </c>
      <c r="S68" s="46" t="str">
        <f t="shared" ca="1" si="41"/>
        <v>N/A</v>
      </c>
      <c r="T68" s="39">
        <f t="array" aca="1" ref="T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A68),0)),"")</f>
        <v>507.76391588956955</v>
      </c>
      <c r="U68" s="39">
        <f t="array" aca="1" ref="U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A68),0)),"")</f>
        <v>0</v>
      </c>
      <c r="V68" s="39">
        <f t="shared" ca="1" si="42"/>
        <v>507.76391588956955</v>
      </c>
      <c r="W68" s="48">
        <f t="array" aca="1" ref="W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A68),0)),"")</f>
        <v>0.86</v>
      </c>
      <c r="X68" s="49" t="str">
        <f t="array" aca="1" ref="X68" ca="1">IF(AE68=0,"N/A",IFERROR(INDEX(INDIRECT(ADDRESS(1,MATCH(2020,Measure!$2:$2,0),,,"Measure")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A68),0)),""))</f>
        <v>N/A</v>
      </c>
      <c r="Y68" s="49" t="str">
        <f t="array" aca="1" ref="Y68" ca="1">IF(AE68=0,"N/A",IFERROR(INDEX(INDIRECT(ADDRESS(1,MATCH(2020,Measure!$2:$2,0),,,"Measure")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A68),0)),""))</f>
        <v>N/A</v>
      </c>
      <c r="Z68" s="39" t="str">
        <f t="array" aca="1" ref="Z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A68),0)),""),"N/A")</f>
        <v>N/A</v>
      </c>
      <c r="AA68" s="39" t="str">
        <f t="array" aca="1" ref="AA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A68),0)),""),"N/A")</f>
        <v>N/A</v>
      </c>
      <c r="AB68" s="39" t="str">
        <f t="array" aca="1" ref="AB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A68),0)),"")/1000,"N/A")</f>
        <v>N/A</v>
      </c>
      <c r="AD68" t="str">
        <f t="shared" si="43"/>
        <v>High Efficiency Circulator Pump 100W</v>
      </c>
      <c r="AE68" s="50">
        <f t="array" aca="1" ref="AE6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A68),0)),""),0)</f>
        <v>0</v>
      </c>
      <c r="AF68" s="35">
        <f t="array" aca="1" ref="AF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A68),0)),"")</f>
        <v>0</v>
      </c>
      <c r="AG68" s="35">
        <f t="array" aca="1" ref="AG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A68),0))/1000,"")</f>
        <v>0</v>
      </c>
      <c r="AH68" s="51">
        <f t="array" aca="1" ref="AH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A68),0)),"")</f>
        <v>0</v>
      </c>
      <c r="AI68" s="35">
        <f t="array" aca="1" ref="AI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A68),0))/1000,"")</f>
        <v>0</v>
      </c>
      <c r="AJ68" s="35">
        <f t="array" aca="1" ref="AJ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A68),0))/1000,"")</f>
        <v>0</v>
      </c>
      <c r="AK68" s="32">
        <f t="array" aca="1" ref="AK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A68),0)),"")</f>
        <v>0</v>
      </c>
      <c r="AL68" s="32" t="str">
        <f t="shared" ca="1" si="44"/>
        <v>N/A</v>
      </c>
      <c r="AM68" s="32" t="str">
        <f t="shared" ca="1" si="45"/>
        <v>N/A</v>
      </c>
      <c r="AN68" s="37" t="str">
        <f t="array" aca="1" ref="AN68" ca="1">IF(AE68=0,"N/A",IFERROR(INDEX(INDIRECT(ADDRESS(1,MATCH(2020,Measure!$2:$2,0),,,"Measure")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A68),0)),""))</f>
        <v>N/A</v>
      </c>
      <c r="AO68" s="32">
        <f t="array" aca="1" ref="AO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A68),0)),"")</f>
        <v>0</v>
      </c>
      <c r="AP68" s="37" t="str">
        <f t="shared" ca="1" si="46"/>
        <v>N/A</v>
      </c>
      <c r="AQ68" s="50">
        <f t="array" aca="1" ref="AQ6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A68),0)),""),0)</f>
        <v>0</v>
      </c>
      <c r="AR68" s="35">
        <f t="array" aca="1" ref="AR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A68),0)),"")</f>
        <v>0</v>
      </c>
      <c r="AS68" s="35">
        <f t="array" aca="1" ref="AS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A68),0))/1000,"")</f>
        <v>0</v>
      </c>
      <c r="AT68" s="51">
        <f t="array" aca="1" ref="AT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A68),0)),"")</f>
        <v>0</v>
      </c>
      <c r="AU68" s="35">
        <f t="array" aca="1" ref="AU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A68),0))/1000,"")</f>
        <v>0</v>
      </c>
      <c r="AV68" s="35">
        <f t="array" aca="1" ref="AV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A68),0))/1000,"")</f>
        <v>0</v>
      </c>
      <c r="AW68" s="32">
        <f t="array" aca="1" ref="AW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A68),0)),"")</f>
        <v>0</v>
      </c>
      <c r="AX68" s="32" t="str">
        <f t="shared" ca="1" si="47"/>
        <v>N/A</v>
      </c>
      <c r="AY68" s="32" t="str">
        <f t="shared" ca="1" si="48"/>
        <v>N/A</v>
      </c>
      <c r="AZ68" s="37" t="str">
        <f t="array" aca="1" ref="AZ68" ca="1">IF(AQ68=0,"N/A",IFERROR(INDEX(INDIRECT(ADDRESS(1,MATCH(2021,Measure!$2:$2,0),,,"Measure")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A68),0)),""))</f>
        <v>N/A</v>
      </c>
      <c r="BA68" s="32">
        <f t="array" aca="1" ref="BA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A68),0)),"")</f>
        <v>0</v>
      </c>
      <c r="BB68" s="37" t="str">
        <f t="shared" ca="1" si="49"/>
        <v>N/A</v>
      </c>
      <c r="BC68" s="50">
        <f t="array" aca="1" ref="BC6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A68),0)),""),0)</f>
        <v>0</v>
      </c>
      <c r="BD68" s="35">
        <f t="array" aca="1" ref="BD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A68),0)),"")</f>
        <v>0</v>
      </c>
      <c r="BE68" s="35">
        <f t="array" aca="1" ref="BE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A68),0))/1000,"")</f>
        <v>0</v>
      </c>
      <c r="BF68" s="51">
        <f t="array" aca="1" ref="BF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A68),0)),"")</f>
        <v>0</v>
      </c>
      <c r="BG68" s="35">
        <f t="array" aca="1" ref="BG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A68),0))/1000,"")</f>
        <v>0</v>
      </c>
      <c r="BH68" s="35">
        <f t="array" aca="1" ref="BH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A68),0))/1000,"")</f>
        <v>0</v>
      </c>
      <c r="BI68" s="32">
        <f t="array" aca="1" ref="BI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A68),0)),"")</f>
        <v>0</v>
      </c>
      <c r="BJ68" s="32" t="str">
        <f t="shared" ca="1" si="50"/>
        <v>N/A</v>
      </c>
      <c r="BK68" s="32" t="str">
        <f t="shared" ca="1" si="51"/>
        <v>N/A</v>
      </c>
      <c r="BL68" s="37" t="str">
        <f t="array" aca="1" ref="BL68" ca="1">IF(BC68=0,"N/A",IFERROR(INDEX(INDIRECT(ADDRESS(1,MATCH(2022,Measure!$2:$2,0),,,"Measure")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A68),0)),""))</f>
        <v>N/A</v>
      </c>
      <c r="BM68" s="32">
        <f t="array" aca="1" ref="BM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A68),0)),"")</f>
        <v>0</v>
      </c>
      <c r="BN68" s="37" t="str">
        <f t="shared" ca="1" si="52"/>
        <v>N/A</v>
      </c>
    </row>
    <row r="69" spans="1:66" x14ac:dyDescent="0.25">
      <c r="A69" s="33" t="s">
        <v>172</v>
      </c>
      <c r="B69" t="str">
        <f t="shared" si="38"/>
        <v>High Efficiency Circulator Pump 300W</v>
      </c>
      <c r="C69" t="str">
        <f t="array" aca="1" ref="C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A69),0)),"")</f>
        <v>BNI HVAC</v>
      </c>
      <c r="D69" t="str">
        <f t="array" aca="1" ref="D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A69),0)),"")</f>
        <v>ROB/NEW</v>
      </c>
      <c r="E69" s="52">
        <f t="array" aca="1" ref="E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A69),0)),"")</f>
        <v>15</v>
      </c>
      <c r="F69" s="52" t="str">
        <f t="array" aca="1" ref="F6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A69),0)),""))</f>
        <v>N/A</v>
      </c>
      <c r="G69" s="52" t="str">
        <f t="array" aca="1" ref="G6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A69),0)),""))</f>
        <v>N/A</v>
      </c>
      <c r="H69" s="52" t="str">
        <f t="array" aca="1" ref="H6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A69),0)),""))</f>
        <v>N/A</v>
      </c>
      <c r="I69" s="44">
        <f t="array" aca="1" ref="I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A69),0)),"")</f>
        <v>795</v>
      </c>
      <c r="J69" s="45">
        <f t="array" aca="1" ref="J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A69),0)),"")*1000</f>
        <v>165</v>
      </c>
      <c r="K69" s="44">
        <f t="array" aca="1" ref="K69" ca="1">IF(D69="ROB/NEW",I69,IFERROR(INDEX(INDIRECT(ADDRESS(1,MATCH(2020,Measure!$2:$2,0),,,"Measure")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A69),0)),""))</f>
        <v>795</v>
      </c>
      <c r="L69" s="45">
        <f t="array" aca="1" ref="L69" ca="1">IF(D69="ROB/NEW",J69,IFERROR(INDEX(INDIRECT(ADDRESS(1,MATCH(2020,Measure!$2:$2,0),,,"Measure")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A69),0))*1000,""))</f>
        <v>165</v>
      </c>
      <c r="M69" s="46">
        <f t="array" aca="1" ref="M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A69),0)),"")</f>
        <v>1008.1400000000001</v>
      </c>
      <c r="N69" s="47">
        <f t="array" aca="1" ref="N69" ca="1">IF(M69=0,"N/A",IFERROR(INDEX(INDIRECT(ADDRESS(1,MATCH(2020,Measure!$2:$2,0),,,"Measure")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A69),0)),"")/M69)</f>
        <v>0.15870811593627868</v>
      </c>
      <c r="O69" s="46" t="str">
        <f t="array" aca="1" ref="O69" ca="1">IF(AE69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(Units)")*(INDIRECT(ADDRESS(1,MATCH("MeasureNames",Measure!$2:$2,0),,,"Measure")&amp;":"&amp;ADDRESS(ROWS(DynamicPivotTable)+10,MATCH("MeasureNames",Measure!$2:$2,0)))=A69),0)),""),0))</f>
        <v>N/A</v>
      </c>
      <c r="P69" s="46">
        <f t="array" aca="1" ref="P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A69),0)),0)</f>
        <v>0</v>
      </c>
      <c r="Q69" s="46" t="str">
        <f t="shared" ca="1" si="39"/>
        <v>N/A</v>
      </c>
      <c r="R69" s="46">
        <f t="shared" ca="1" si="40"/>
        <v>848.1400000000001</v>
      </c>
      <c r="S69" s="46" t="str">
        <f t="shared" ca="1" si="41"/>
        <v>N/A</v>
      </c>
      <c r="T69" s="39">
        <f t="array" aca="1" ref="T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A69),0)),"")</f>
        <v>955.80394384829083</v>
      </c>
      <c r="U69" s="39">
        <f t="array" aca="1" ref="U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A69),0)),"")</f>
        <v>0</v>
      </c>
      <c r="V69" s="39">
        <f t="shared" ca="1" si="42"/>
        <v>955.80394384829083</v>
      </c>
      <c r="W69" s="48">
        <f t="array" aca="1" ref="W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A69),0)),"")</f>
        <v>0.86</v>
      </c>
      <c r="X69" s="49" t="str">
        <f t="array" aca="1" ref="X69" ca="1">IF(AE69=0,"N/A",IFERROR(INDEX(INDIRECT(ADDRESS(1,MATCH(2020,Measure!$2:$2,0),,,"Measure")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A69),0)),""))</f>
        <v>N/A</v>
      </c>
      <c r="Y69" s="49" t="str">
        <f t="array" aca="1" ref="Y69" ca="1">IF(AE69=0,"N/A",IFERROR(INDEX(INDIRECT(ADDRESS(1,MATCH(2020,Measure!$2:$2,0),,,"Measure")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A69),0)),""))</f>
        <v>N/A</v>
      </c>
      <c r="Z69" s="39" t="str">
        <f t="array" aca="1" ref="Z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A69),0)),""),"N/A")</f>
        <v>N/A</v>
      </c>
      <c r="AA69" s="39" t="str">
        <f t="array" aca="1" ref="AA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A69),0)),""),"N/A")</f>
        <v>N/A</v>
      </c>
      <c r="AB69" s="39" t="str">
        <f t="array" aca="1" ref="AB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A69),0)),"")/1000,"N/A")</f>
        <v>N/A</v>
      </c>
      <c r="AD69" t="str">
        <f t="shared" si="43"/>
        <v>High Efficiency Circulator Pump 300W</v>
      </c>
      <c r="AE69" s="50">
        <f t="array" aca="1" ref="AE6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A69),0)),""),0)</f>
        <v>0</v>
      </c>
      <c r="AF69" s="35">
        <f t="array" aca="1" ref="AF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A69),0)),"")</f>
        <v>0</v>
      </c>
      <c r="AG69" s="35">
        <f t="array" aca="1" ref="AG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A69),0))/1000,"")</f>
        <v>0</v>
      </c>
      <c r="AH69" s="51">
        <f t="array" aca="1" ref="AH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A69),0)),"")</f>
        <v>0</v>
      </c>
      <c r="AI69" s="35">
        <f t="array" aca="1" ref="AI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A69),0))/1000,"")</f>
        <v>0</v>
      </c>
      <c r="AJ69" s="35">
        <f t="array" aca="1" ref="AJ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A69),0))/1000,"")</f>
        <v>0</v>
      </c>
      <c r="AK69" s="32">
        <f t="array" aca="1" ref="AK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A69),0)),"")</f>
        <v>0</v>
      </c>
      <c r="AL69" s="32" t="str">
        <f t="shared" ca="1" si="44"/>
        <v>N/A</v>
      </c>
      <c r="AM69" s="32" t="str">
        <f t="shared" ca="1" si="45"/>
        <v>N/A</v>
      </c>
      <c r="AN69" s="37" t="str">
        <f t="array" aca="1" ref="AN69" ca="1">IF(AE69=0,"N/A",IFERROR(INDEX(INDIRECT(ADDRESS(1,MATCH(2020,Measure!$2:$2,0),,,"Measure")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A69),0)),""))</f>
        <v>N/A</v>
      </c>
      <c r="AO69" s="32">
        <f t="array" aca="1" ref="AO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A69),0)),"")</f>
        <v>0</v>
      </c>
      <c r="AP69" s="37" t="str">
        <f t="shared" ca="1" si="46"/>
        <v>N/A</v>
      </c>
      <c r="AQ69" s="50">
        <f t="array" aca="1" ref="AQ6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A69),0)),""),0)</f>
        <v>0</v>
      </c>
      <c r="AR69" s="35">
        <f t="array" aca="1" ref="AR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A69),0)),"")</f>
        <v>0</v>
      </c>
      <c r="AS69" s="35">
        <f t="array" aca="1" ref="AS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A69),0))/1000,"")</f>
        <v>0</v>
      </c>
      <c r="AT69" s="51">
        <f t="array" aca="1" ref="AT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A69),0)),"")</f>
        <v>0</v>
      </c>
      <c r="AU69" s="35">
        <f t="array" aca="1" ref="AU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A69),0))/1000,"")</f>
        <v>0</v>
      </c>
      <c r="AV69" s="35">
        <f t="array" aca="1" ref="AV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A69),0))/1000,"")</f>
        <v>0</v>
      </c>
      <c r="AW69" s="32">
        <f t="array" aca="1" ref="AW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A69),0)),"")</f>
        <v>0</v>
      </c>
      <c r="AX69" s="32" t="str">
        <f t="shared" ca="1" si="47"/>
        <v>N/A</v>
      </c>
      <c r="AY69" s="32" t="str">
        <f t="shared" ca="1" si="48"/>
        <v>N/A</v>
      </c>
      <c r="AZ69" s="37" t="str">
        <f t="array" aca="1" ref="AZ69" ca="1">IF(AQ69=0,"N/A",IFERROR(INDEX(INDIRECT(ADDRESS(1,MATCH(2021,Measure!$2:$2,0),,,"Measure")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A69),0)),""))</f>
        <v>N/A</v>
      </c>
      <c r="BA69" s="32">
        <f t="array" aca="1" ref="BA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A69),0)),"")</f>
        <v>0</v>
      </c>
      <c r="BB69" s="37" t="str">
        <f t="shared" ca="1" si="49"/>
        <v>N/A</v>
      </c>
      <c r="BC69" s="50">
        <f t="array" aca="1" ref="BC6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A69),0)),""),0)</f>
        <v>0</v>
      </c>
      <c r="BD69" s="35">
        <f t="array" aca="1" ref="BD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A69),0)),"")</f>
        <v>0</v>
      </c>
      <c r="BE69" s="35">
        <f t="array" aca="1" ref="BE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A69),0))/1000,"")</f>
        <v>0</v>
      </c>
      <c r="BF69" s="51">
        <f t="array" aca="1" ref="BF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A69),0)),"")</f>
        <v>0</v>
      </c>
      <c r="BG69" s="35">
        <f t="array" aca="1" ref="BG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A69),0))/1000,"")</f>
        <v>0</v>
      </c>
      <c r="BH69" s="35">
        <f t="array" aca="1" ref="BH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A69),0))/1000,"")</f>
        <v>0</v>
      </c>
      <c r="BI69" s="32">
        <f t="array" aca="1" ref="BI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A69),0)),"")</f>
        <v>0</v>
      </c>
      <c r="BJ69" s="32" t="str">
        <f t="shared" ca="1" si="50"/>
        <v>N/A</v>
      </c>
      <c r="BK69" s="32" t="str">
        <f t="shared" ca="1" si="51"/>
        <v>N/A</v>
      </c>
      <c r="BL69" s="37" t="str">
        <f t="array" aca="1" ref="BL69" ca="1">IF(BC69=0,"N/A",IFERROR(INDEX(INDIRECT(ADDRESS(1,MATCH(2022,Measure!$2:$2,0),,,"Measure")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A69),0)),""))</f>
        <v>N/A</v>
      </c>
      <c r="BM69" s="32">
        <f t="array" aca="1" ref="BM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A69),0)),"")</f>
        <v>0</v>
      </c>
      <c r="BN69" s="37" t="str">
        <f t="shared" ca="1" si="52"/>
        <v>N/A</v>
      </c>
    </row>
    <row r="70" spans="1:66" x14ac:dyDescent="0.25">
      <c r="A70" s="33" t="s">
        <v>174</v>
      </c>
      <c r="B70" t="str">
        <f t="shared" si="38"/>
        <v xml:space="preserve">High Volume Low Speed Fan (Agriculture) </v>
      </c>
      <c r="C70" t="str">
        <f t="array" aca="1" ref="C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A70),0)),"")</f>
        <v>BNI Process</v>
      </c>
      <c r="D70" t="str">
        <f t="array" aca="1" ref="D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A70),0)),"")</f>
        <v>ROB/NEW</v>
      </c>
      <c r="E70" s="52">
        <f t="array" aca="1" ref="E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A70),0)),"")</f>
        <v>15</v>
      </c>
      <c r="F70" s="52" t="str">
        <f t="array" aca="1" ref="F7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A70),0)),""))</f>
        <v>N/A</v>
      </c>
      <c r="G70" s="52" t="str">
        <f t="array" aca="1" ref="G7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A70),0)),""))</f>
        <v>N/A</v>
      </c>
      <c r="H70" s="52" t="str">
        <f t="array" aca="1" ref="H7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A70),0)),""))</f>
        <v>N/A</v>
      </c>
      <c r="I70" s="44">
        <f t="array" aca="1" ref="I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A70),0)),"")</f>
        <v>13512.72</v>
      </c>
      <c r="J70" s="45">
        <f t="array" aca="1" ref="J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A70),0)),"")*1000</f>
        <v>3877</v>
      </c>
      <c r="K70" s="44">
        <f t="array" aca="1" ref="K70" ca="1">IF(D70="ROB/NEW",I70,IFERROR(INDEX(INDIRECT(ADDRESS(1,MATCH(2020,Measure!$2:$2,0),,,"Measure")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A70),0)),""))</f>
        <v>13512.72</v>
      </c>
      <c r="L70" s="45">
        <f t="array" aca="1" ref="L70" ca="1">IF(D70="ROB/NEW",J70,IFERROR(INDEX(INDIRECT(ADDRESS(1,MATCH(2020,Measure!$2:$2,0),,,"Measure")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A70),0))*1000,""))</f>
        <v>3877</v>
      </c>
      <c r="M70" s="46">
        <f t="array" aca="1" ref="M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A70),0)),"")</f>
        <v>4426.24</v>
      </c>
      <c r="N70" s="47">
        <f t="array" aca="1" ref="N70" ca="1">IF(M70=0,"N/A",IFERROR(INDEX(INDIRECT(ADDRESS(1,MATCH(2020,Measure!$2:$2,0),,,"Measure")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A70),0)),"")/M70)</f>
        <v>0.5648134759976865</v>
      </c>
      <c r="O70" s="46" t="str">
        <f t="array" aca="1" ref="O70" ca="1">IF(AE70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(Units)")*(INDIRECT(ADDRESS(1,MATCH("MeasureNames",Measure!$2:$2,0),,,"Measure")&amp;":"&amp;ADDRESS(ROWS(DynamicPivotTable)+10,MATCH("MeasureNames",Measure!$2:$2,0)))=A70),0)),""),0))</f>
        <v>N/A</v>
      </c>
      <c r="P70" s="46">
        <f t="array" aca="1" ref="P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A70),0)),0)</f>
        <v>0</v>
      </c>
      <c r="Q70" s="46" t="str">
        <f t="shared" ca="1" si="39"/>
        <v>N/A</v>
      </c>
      <c r="R70" s="46">
        <f t="shared" ca="1" si="40"/>
        <v>1926.2400000000002</v>
      </c>
      <c r="S70" s="46" t="str">
        <f t="shared" ca="1" si="41"/>
        <v>N/A</v>
      </c>
      <c r="T70" s="39">
        <f t="array" aca="1" ref="T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A70),0)),"")</f>
        <v>18272.014836789131</v>
      </c>
      <c r="U70" s="39">
        <f t="array" aca="1" ref="U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A70),0)),"")</f>
        <v>0</v>
      </c>
      <c r="V70" s="39">
        <f t="shared" ca="1" si="42"/>
        <v>18272.014836789131</v>
      </c>
      <c r="W70" s="48">
        <f t="array" aca="1" ref="W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A70),0)),"")</f>
        <v>0.86</v>
      </c>
      <c r="X70" s="49" t="str">
        <f t="array" aca="1" ref="X70" ca="1">IF(AE70=0,"N/A",IFERROR(INDEX(INDIRECT(ADDRESS(1,MATCH(2020,Measure!$2:$2,0),,,"Measure")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A70),0)),""))</f>
        <v>N/A</v>
      </c>
      <c r="Y70" s="49" t="str">
        <f t="array" aca="1" ref="Y70" ca="1">IF(AE70=0,"N/A",IFERROR(INDEX(INDIRECT(ADDRESS(1,MATCH(2020,Measure!$2:$2,0),,,"Measure")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A70),0)),""))</f>
        <v>N/A</v>
      </c>
      <c r="Z70" s="39" t="str">
        <f t="array" aca="1" ref="Z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A70),0)),""),"N/A")</f>
        <v>N/A</v>
      </c>
      <c r="AA70" s="39" t="str">
        <f t="array" aca="1" ref="AA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A70),0)),""),"N/A")</f>
        <v>N/A</v>
      </c>
      <c r="AB70" s="39" t="str">
        <f t="array" aca="1" ref="AB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A70),0)),"")/1000,"N/A")</f>
        <v>N/A</v>
      </c>
      <c r="AD70" t="str">
        <f t="shared" si="43"/>
        <v xml:space="preserve">High Volume Low Speed Fan (Agriculture) </v>
      </c>
      <c r="AE70" s="50">
        <f t="array" aca="1" ref="AE7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A70),0)),""),0)</f>
        <v>0</v>
      </c>
      <c r="AF70" s="35">
        <f t="array" aca="1" ref="AF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A70),0)),"")</f>
        <v>0</v>
      </c>
      <c r="AG70" s="35">
        <f t="array" aca="1" ref="AG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A70),0))/1000,"")</f>
        <v>0</v>
      </c>
      <c r="AH70" s="51">
        <f t="array" aca="1" ref="AH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A70),0)),"")</f>
        <v>0</v>
      </c>
      <c r="AI70" s="35">
        <f t="array" aca="1" ref="AI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A70),0))/1000,"")</f>
        <v>0</v>
      </c>
      <c r="AJ70" s="35">
        <f t="array" aca="1" ref="AJ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A70),0))/1000,"")</f>
        <v>0</v>
      </c>
      <c r="AK70" s="32">
        <f t="array" aca="1" ref="AK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A70),0)),"")</f>
        <v>0</v>
      </c>
      <c r="AL70" s="32" t="str">
        <f t="shared" ca="1" si="44"/>
        <v>N/A</v>
      </c>
      <c r="AM70" s="32" t="str">
        <f t="shared" ca="1" si="45"/>
        <v>N/A</v>
      </c>
      <c r="AN70" s="37" t="str">
        <f t="array" aca="1" ref="AN70" ca="1">IF(AE70=0,"N/A",IFERROR(INDEX(INDIRECT(ADDRESS(1,MATCH(2020,Measure!$2:$2,0),,,"Measure")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A70),0)),""))</f>
        <v>N/A</v>
      </c>
      <c r="AO70" s="32">
        <f t="array" aca="1" ref="AO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A70),0)),"")</f>
        <v>0</v>
      </c>
      <c r="AP70" s="37" t="str">
        <f t="shared" ca="1" si="46"/>
        <v>N/A</v>
      </c>
      <c r="AQ70" s="50">
        <f t="array" aca="1" ref="AQ7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A70),0)),""),0)</f>
        <v>0</v>
      </c>
      <c r="AR70" s="35">
        <f t="array" aca="1" ref="AR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A70),0)),"")</f>
        <v>0</v>
      </c>
      <c r="AS70" s="35">
        <f t="array" aca="1" ref="AS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A70),0))/1000,"")</f>
        <v>0</v>
      </c>
      <c r="AT70" s="51">
        <f t="array" aca="1" ref="AT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A70),0)),"")</f>
        <v>0</v>
      </c>
      <c r="AU70" s="35">
        <f t="array" aca="1" ref="AU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A70),0))/1000,"")</f>
        <v>0</v>
      </c>
      <c r="AV70" s="35">
        <f t="array" aca="1" ref="AV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A70),0))/1000,"")</f>
        <v>0</v>
      </c>
      <c r="AW70" s="32">
        <f t="array" aca="1" ref="AW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A70),0)),"")</f>
        <v>0</v>
      </c>
      <c r="AX70" s="32" t="str">
        <f t="shared" ca="1" si="47"/>
        <v>N/A</v>
      </c>
      <c r="AY70" s="32" t="str">
        <f t="shared" ca="1" si="48"/>
        <v>N/A</v>
      </c>
      <c r="AZ70" s="37" t="str">
        <f t="array" aca="1" ref="AZ70" ca="1">IF(AQ70=0,"N/A",IFERROR(INDEX(INDIRECT(ADDRESS(1,MATCH(2021,Measure!$2:$2,0),,,"Measure")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A70),0)),""))</f>
        <v>N/A</v>
      </c>
      <c r="BA70" s="32">
        <f t="array" aca="1" ref="BA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A70),0)),"")</f>
        <v>0</v>
      </c>
      <c r="BB70" s="37" t="str">
        <f t="shared" ca="1" si="49"/>
        <v>N/A</v>
      </c>
      <c r="BC70" s="50">
        <f t="array" aca="1" ref="BC7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A70),0)),""),0)</f>
        <v>0</v>
      </c>
      <c r="BD70" s="35">
        <f t="array" aca="1" ref="BD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A70),0)),"")</f>
        <v>0</v>
      </c>
      <c r="BE70" s="35">
        <f t="array" aca="1" ref="BE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A70),0))/1000,"")</f>
        <v>0</v>
      </c>
      <c r="BF70" s="51">
        <f t="array" aca="1" ref="BF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A70),0)),"")</f>
        <v>0</v>
      </c>
      <c r="BG70" s="35">
        <f t="array" aca="1" ref="BG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A70),0))/1000,"")</f>
        <v>0</v>
      </c>
      <c r="BH70" s="35">
        <f t="array" aca="1" ref="BH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A70),0))/1000,"")</f>
        <v>0</v>
      </c>
      <c r="BI70" s="32">
        <f t="array" aca="1" ref="BI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A70),0)),"")</f>
        <v>0</v>
      </c>
      <c r="BJ70" s="32" t="str">
        <f t="shared" ca="1" si="50"/>
        <v>N/A</v>
      </c>
      <c r="BK70" s="32" t="str">
        <f t="shared" ca="1" si="51"/>
        <v>N/A</v>
      </c>
      <c r="BL70" s="37" t="str">
        <f t="array" aca="1" ref="BL70" ca="1">IF(BC70=0,"N/A",IFERROR(INDEX(INDIRECT(ADDRESS(1,MATCH(2022,Measure!$2:$2,0),,,"Measure")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A70),0)),""))</f>
        <v>N/A</v>
      </c>
      <c r="BM70" s="32">
        <f t="array" aca="1" ref="BM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A70),0)),"")</f>
        <v>0</v>
      </c>
      <c r="BN70" s="37" t="str">
        <f t="shared" ca="1" si="52"/>
        <v>N/A</v>
      </c>
    </row>
    <row r="71" spans="1:66" x14ac:dyDescent="0.25">
      <c r="A71" s="33" t="s">
        <v>180</v>
      </c>
      <c r="B71" t="str">
        <f t="shared" si="38"/>
        <v xml:space="preserve">HVAC Hotel Occupancy Sensor </v>
      </c>
      <c r="C71" t="str">
        <f t="array" aca="1" ref="C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A71),0)),"")</f>
        <v>BNI HVAC</v>
      </c>
      <c r="D71" t="str">
        <f t="array" aca="1" ref="D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A71),0)),"")</f>
        <v>ROB/NEW</v>
      </c>
      <c r="E71" s="52">
        <f t="array" aca="1" ref="E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A71),0)),"")</f>
        <v>8</v>
      </c>
      <c r="F71" s="52" t="str">
        <f t="array" aca="1" ref="F7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A71),0)),""))</f>
        <v>N/A</v>
      </c>
      <c r="G71" s="52" t="str">
        <f t="array" aca="1" ref="G7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A71),0)),""))</f>
        <v>N/A</v>
      </c>
      <c r="H71" s="52" t="str">
        <f t="array" aca="1" ref="H7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A71),0)),""))</f>
        <v>N/A</v>
      </c>
      <c r="I71" s="44">
        <f t="array" aca="1" ref="I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A71),0)),"")</f>
        <v>438</v>
      </c>
      <c r="J71" s="45">
        <f t="array" aca="1" ref="J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A71),0)),"")*1000</f>
        <v>90</v>
      </c>
      <c r="K71" s="44">
        <f t="array" aca="1" ref="K71" ca="1">IF(D71="ROB/NEW",I71,IFERROR(INDEX(INDIRECT(ADDRESS(1,MATCH(2020,Measure!$2:$2,0),,,"Measure")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A71),0)),""))</f>
        <v>438</v>
      </c>
      <c r="L71" s="45">
        <f t="array" aca="1" ref="L71" ca="1">IF(D71="ROB/NEW",J71,IFERROR(INDEX(INDIRECT(ADDRESS(1,MATCH(2020,Measure!$2:$2,0),,,"Measure")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A71),0))*1000,""))</f>
        <v>90</v>
      </c>
      <c r="M71" s="46">
        <f t="array" aca="1" ref="M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A71),0)),"")</f>
        <v>146.30000000000001</v>
      </c>
      <c r="N71" s="47">
        <f t="array" aca="1" ref="N71" ca="1">IF(M71=0,"N/A",IFERROR(INDEX(INDIRECT(ADDRESS(1,MATCH(2020,Measure!$2:$2,0),,,"Measure")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A71),0)),"")/M71)</f>
        <v>0.61517429938482571</v>
      </c>
      <c r="O71" s="46" t="str">
        <f t="array" aca="1" ref="O71" ca="1">IF(AE71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(Units)")*(INDIRECT(ADDRESS(1,MATCH("MeasureNames",Measure!$2:$2,0),,,"Measure")&amp;":"&amp;ADDRESS(ROWS(DynamicPivotTable)+10,MATCH("MeasureNames",Measure!$2:$2,0)))=A71),0)),""),0))</f>
        <v>N/A</v>
      </c>
      <c r="P71" s="46">
        <f t="array" aca="1" ref="P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A71),0)),0)</f>
        <v>0</v>
      </c>
      <c r="Q71" s="46" t="str">
        <f t="shared" ca="1" si="39"/>
        <v>N/A</v>
      </c>
      <c r="R71" s="46">
        <f t="shared" ca="1" si="40"/>
        <v>56.3</v>
      </c>
      <c r="S71" s="46" t="str">
        <f t="shared" ca="1" si="41"/>
        <v>N/A</v>
      </c>
      <c r="T71" s="39">
        <f t="array" aca="1" ref="T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A71),0)),"")</f>
        <v>314.88856678074796</v>
      </c>
      <c r="U71" s="39">
        <f t="array" aca="1" ref="U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A71),0)),"")</f>
        <v>0</v>
      </c>
      <c r="V71" s="39">
        <f t="shared" ca="1" si="42"/>
        <v>314.88856678074796</v>
      </c>
      <c r="W71" s="48">
        <f t="array" aca="1" ref="W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A71),0)),"")</f>
        <v>0.86</v>
      </c>
      <c r="X71" s="49" t="str">
        <f t="array" aca="1" ref="X71" ca="1">IF(AE71=0,"N/A",IFERROR(INDEX(INDIRECT(ADDRESS(1,MATCH(2020,Measure!$2:$2,0),,,"Measure")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A71),0)),""))</f>
        <v>N/A</v>
      </c>
      <c r="Y71" s="49" t="str">
        <f t="array" aca="1" ref="Y71" ca="1">IF(AE71=0,"N/A",IFERROR(INDEX(INDIRECT(ADDRESS(1,MATCH(2020,Measure!$2:$2,0),,,"Measure")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A71),0)),""))</f>
        <v>N/A</v>
      </c>
      <c r="Z71" s="39" t="str">
        <f t="array" aca="1" ref="Z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A71),0)),""),"N/A")</f>
        <v>N/A</v>
      </c>
      <c r="AA71" s="39" t="str">
        <f t="array" aca="1" ref="AA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A71),0)),""),"N/A")</f>
        <v>N/A</v>
      </c>
      <c r="AB71" s="39" t="str">
        <f t="array" aca="1" ref="AB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A71),0)),"")/1000,"N/A")</f>
        <v>N/A</v>
      </c>
      <c r="AD71" t="str">
        <f t="shared" si="43"/>
        <v xml:space="preserve">HVAC Hotel Occupancy Sensor </v>
      </c>
      <c r="AE71" s="50">
        <f t="array" aca="1" ref="AE7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A71),0)),""),0)</f>
        <v>0</v>
      </c>
      <c r="AF71" s="35">
        <f t="array" aca="1" ref="AF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A71),0)),"")</f>
        <v>0</v>
      </c>
      <c r="AG71" s="35">
        <f t="array" aca="1" ref="AG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A71),0))/1000,"")</f>
        <v>0</v>
      </c>
      <c r="AH71" s="51">
        <f t="array" aca="1" ref="AH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A71),0)),"")</f>
        <v>0</v>
      </c>
      <c r="AI71" s="35">
        <f t="array" aca="1" ref="AI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A71),0))/1000,"")</f>
        <v>0</v>
      </c>
      <c r="AJ71" s="35">
        <f t="array" aca="1" ref="AJ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A71),0))/1000,"")</f>
        <v>0</v>
      </c>
      <c r="AK71" s="32">
        <f t="array" aca="1" ref="AK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A71),0)),"")</f>
        <v>0</v>
      </c>
      <c r="AL71" s="32" t="str">
        <f t="shared" ca="1" si="44"/>
        <v>N/A</v>
      </c>
      <c r="AM71" s="32" t="str">
        <f t="shared" ca="1" si="45"/>
        <v>N/A</v>
      </c>
      <c r="AN71" s="37" t="str">
        <f t="array" aca="1" ref="AN71" ca="1">IF(AE71=0,"N/A",IFERROR(INDEX(INDIRECT(ADDRESS(1,MATCH(2020,Measure!$2:$2,0),,,"Measure")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A71),0)),""))</f>
        <v>N/A</v>
      </c>
      <c r="AO71" s="32">
        <f t="array" aca="1" ref="AO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A71),0)),"")</f>
        <v>0</v>
      </c>
      <c r="AP71" s="37" t="str">
        <f t="shared" ca="1" si="46"/>
        <v>N/A</v>
      </c>
      <c r="AQ71" s="50">
        <f t="array" aca="1" ref="AQ7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A71),0)),""),0)</f>
        <v>0</v>
      </c>
      <c r="AR71" s="35">
        <f t="array" aca="1" ref="AR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A71),0)),"")</f>
        <v>0</v>
      </c>
      <c r="AS71" s="35">
        <f t="array" aca="1" ref="AS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A71),0))/1000,"")</f>
        <v>0</v>
      </c>
      <c r="AT71" s="51">
        <f t="array" aca="1" ref="AT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A71),0)),"")</f>
        <v>0</v>
      </c>
      <c r="AU71" s="35">
        <f t="array" aca="1" ref="AU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A71),0))/1000,"")</f>
        <v>0</v>
      </c>
      <c r="AV71" s="35">
        <f t="array" aca="1" ref="AV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A71),0))/1000,"")</f>
        <v>0</v>
      </c>
      <c r="AW71" s="32">
        <f t="array" aca="1" ref="AW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A71),0)),"")</f>
        <v>0</v>
      </c>
      <c r="AX71" s="32" t="str">
        <f t="shared" ca="1" si="47"/>
        <v>N/A</v>
      </c>
      <c r="AY71" s="32" t="str">
        <f t="shared" ca="1" si="48"/>
        <v>N/A</v>
      </c>
      <c r="AZ71" s="37" t="str">
        <f t="array" aca="1" ref="AZ71" ca="1">IF(AQ71=0,"N/A",IFERROR(INDEX(INDIRECT(ADDRESS(1,MATCH(2021,Measure!$2:$2,0),,,"Measure")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A71),0)),""))</f>
        <v>N/A</v>
      </c>
      <c r="BA71" s="32">
        <f t="array" aca="1" ref="BA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A71),0)),"")</f>
        <v>0</v>
      </c>
      <c r="BB71" s="37" t="str">
        <f t="shared" ca="1" si="49"/>
        <v>N/A</v>
      </c>
      <c r="BC71" s="50">
        <f t="array" aca="1" ref="BC7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A71),0)),""),0)</f>
        <v>0</v>
      </c>
      <c r="BD71" s="35">
        <f t="array" aca="1" ref="BD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A71),0)),"")</f>
        <v>0</v>
      </c>
      <c r="BE71" s="35">
        <f t="array" aca="1" ref="BE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A71),0))/1000,"")</f>
        <v>0</v>
      </c>
      <c r="BF71" s="51">
        <f t="array" aca="1" ref="BF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A71),0)),"")</f>
        <v>0</v>
      </c>
      <c r="BG71" s="35">
        <f t="array" aca="1" ref="BG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A71),0))/1000,"")</f>
        <v>0</v>
      </c>
      <c r="BH71" s="35">
        <f t="array" aca="1" ref="BH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A71),0))/1000,"")</f>
        <v>0</v>
      </c>
      <c r="BI71" s="32">
        <f t="array" aca="1" ref="BI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A71),0)),"")</f>
        <v>0</v>
      </c>
      <c r="BJ71" s="32" t="str">
        <f t="shared" ca="1" si="50"/>
        <v>N/A</v>
      </c>
      <c r="BK71" s="32" t="str">
        <f t="shared" ca="1" si="51"/>
        <v>N/A</v>
      </c>
      <c r="BL71" s="37" t="str">
        <f t="array" aca="1" ref="BL71" ca="1">IF(BC71=0,"N/A",IFERROR(INDEX(INDIRECT(ADDRESS(1,MATCH(2022,Measure!$2:$2,0),,,"Measure")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A71),0)),""))</f>
        <v>N/A</v>
      </c>
      <c r="BM71" s="32">
        <f t="array" aca="1" ref="BM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A71),0)),"")</f>
        <v>0</v>
      </c>
      <c r="BN71" s="37" t="str">
        <f t="shared" ca="1" si="52"/>
        <v>N/A</v>
      </c>
    </row>
    <row r="72" spans="1:66" x14ac:dyDescent="0.25">
      <c r="A72" s="33" t="s">
        <v>182</v>
      </c>
      <c r="B72" t="str">
        <f t="shared" si="38"/>
        <v>Ice-Making Head</v>
      </c>
      <c r="C72" t="str">
        <f t="array" aca="1" ref="C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A72),0)),"")</f>
        <v>BNI Cooking and Laundry</v>
      </c>
      <c r="D72" t="str">
        <f t="array" aca="1" ref="D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A72),0)),"")</f>
        <v>ROB/NEW</v>
      </c>
      <c r="E72" s="52">
        <f t="array" aca="1" ref="E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A72),0)),"")</f>
        <v>10</v>
      </c>
      <c r="F72" s="52" t="str">
        <f t="array" aca="1" ref="F7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A72),0)),""))</f>
        <v>N/A</v>
      </c>
      <c r="G72" s="52" t="str">
        <f t="array" aca="1" ref="G7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A72),0)),""))</f>
        <v>N/A</v>
      </c>
      <c r="H72" s="52" t="str">
        <f t="array" aca="1" ref="H7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A72),0)),""))</f>
        <v>N/A</v>
      </c>
      <c r="I72" s="44">
        <f t="array" aca="1" ref="I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A72),0)),"")</f>
        <v>1216</v>
      </c>
      <c r="J72" s="45">
        <f t="array" aca="1" ref="J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A72),0)),"")*1000</f>
        <v>189</v>
      </c>
      <c r="K72" s="44">
        <f t="array" aca="1" ref="K72" ca="1">IF(D72="ROB/NEW",I72,IFERROR(INDEX(INDIRECT(ADDRESS(1,MATCH(2020,Measure!$2:$2,0),,,"Measure")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A72),0)),""))</f>
        <v>1216</v>
      </c>
      <c r="L72" s="45">
        <f t="array" aca="1" ref="L72" ca="1">IF(D72="ROB/NEW",J72,IFERROR(INDEX(INDIRECT(ADDRESS(1,MATCH(2020,Measure!$2:$2,0),,,"Measure")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A72),0))*1000,""))</f>
        <v>189</v>
      </c>
      <c r="M72" s="46">
        <f t="array" aca="1" ref="M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A72),0)),"")</f>
        <v>363.09000000000003</v>
      </c>
      <c r="N72" s="47">
        <f t="array" aca="1" ref="N72" ca="1">IF(M72=0,"N/A",IFERROR(INDEX(INDIRECT(ADDRESS(1,MATCH(2020,Measure!$2:$2,0),,,"Measure")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A72),0)),"")/M72)</f>
        <v>0.39935002341017373</v>
      </c>
      <c r="O72" s="46" t="str">
        <f t="array" aca="1" ref="O72" ca="1">IF(AE72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(Units)")*(INDIRECT(ADDRESS(1,MATCH("MeasureNames",Measure!$2:$2,0),,,"Measure")&amp;":"&amp;ADDRESS(ROWS(DynamicPivotTable)+10,MATCH("MeasureNames",Measure!$2:$2,0)))=A72),0)),""),0))</f>
        <v>N/A</v>
      </c>
      <c r="P72" s="46">
        <f t="array" aca="1" ref="P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A72),0)),0)</f>
        <v>0</v>
      </c>
      <c r="Q72" s="46" t="str">
        <f t="shared" ca="1" si="39"/>
        <v>N/A</v>
      </c>
      <c r="R72" s="46">
        <f t="shared" ca="1" si="40"/>
        <v>218.09000000000003</v>
      </c>
      <c r="S72" s="46" t="str">
        <f t="shared" ca="1" si="41"/>
        <v>N/A</v>
      </c>
      <c r="T72" s="39">
        <f t="array" aca="1" ref="T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A72),0)),"")</f>
        <v>967.39562323857285</v>
      </c>
      <c r="U72" s="39">
        <f t="array" aca="1" ref="U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A72),0)),"")</f>
        <v>0</v>
      </c>
      <c r="V72" s="39">
        <f t="shared" ca="1" si="42"/>
        <v>967.39562323857285</v>
      </c>
      <c r="W72" s="48">
        <f t="array" aca="1" ref="W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A72),0)),"")</f>
        <v>0.86</v>
      </c>
      <c r="X72" s="49" t="str">
        <f t="array" aca="1" ref="X72" ca="1">IF(AE72=0,"N/A",IFERROR(INDEX(INDIRECT(ADDRESS(1,MATCH(2020,Measure!$2:$2,0),,,"Measure")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A72),0)),""))</f>
        <v>N/A</v>
      </c>
      <c r="Y72" s="49" t="str">
        <f t="array" aca="1" ref="Y72" ca="1">IF(AE72=0,"N/A",IFERROR(INDEX(INDIRECT(ADDRESS(1,MATCH(2020,Measure!$2:$2,0),,,"Measure")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A72),0)),""))</f>
        <v>N/A</v>
      </c>
      <c r="Z72" s="39" t="str">
        <f t="array" aca="1" ref="Z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A72),0)),""),"N/A")</f>
        <v>N/A</v>
      </c>
      <c r="AA72" s="39" t="str">
        <f t="array" aca="1" ref="AA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A72),0)),""),"N/A")</f>
        <v>N/A</v>
      </c>
      <c r="AB72" s="39" t="str">
        <f t="array" aca="1" ref="AB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A72),0)),"")/1000,"N/A")</f>
        <v>N/A</v>
      </c>
      <c r="AD72" t="str">
        <f t="shared" si="43"/>
        <v>Ice-Making Head</v>
      </c>
      <c r="AE72" s="50">
        <f t="array" aca="1" ref="AE7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A72),0)),""),0)</f>
        <v>0</v>
      </c>
      <c r="AF72" s="35">
        <f t="array" aca="1" ref="AF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A72),0)),"")</f>
        <v>0</v>
      </c>
      <c r="AG72" s="35">
        <f t="array" aca="1" ref="AG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A72),0))/1000,"")</f>
        <v>0</v>
      </c>
      <c r="AH72" s="51">
        <f t="array" aca="1" ref="AH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A72),0)),"")</f>
        <v>0</v>
      </c>
      <c r="AI72" s="35">
        <f t="array" aca="1" ref="AI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A72),0))/1000,"")</f>
        <v>0</v>
      </c>
      <c r="AJ72" s="35">
        <f t="array" aca="1" ref="AJ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A72),0))/1000,"")</f>
        <v>0</v>
      </c>
      <c r="AK72" s="32">
        <f t="array" aca="1" ref="AK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A72),0)),"")</f>
        <v>0</v>
      </c>
      <c r="AL72" s="32" t="str">
        <f t="shared" ca="1" si="44"/>
        <v>N/A</v>
      </c>
      <c r="AM72" s="32" t="str">
        <f t="shared" ca="1" si="45"/>
        <v>N/A</v>
      </c>
      <c r="AN72" s="37" t="str">
        <f t="array" aca="1" ref="AN72" ca="1">IF(AE72=0,"N/A",IFERROR(INDEX(INDIRECT(ADDRESS(1,MATCH(2020,Measure!$2:$2,0),,,"Measure")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A72),0)),""))</f>
        <v>N/A</v>
      </c>
      <c r="AO72" s="32">
        <f t="array" aca="1" ref="AO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A72),0)),"")</f>
        <v>0</v>
      </c>
      <c r="AP72" s="37" t="str">
        <f t="shared" ca="1" si="46"/>
        <v>N/A</v>
      </c>
      <c r="AQ72" s="50">
        <f t="array" aca="1" ref="AQ7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A72),0)),""),0)</f>
        <v>0</v>
      </c>
      <c r="AR72" s="35">
        <f t="array" aca="1" ref="AR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A72),0)),"")</f>
        <v>0</v>
      </c>
      <c r="AS72" s="35">
        <f t="array" aca="1" ref="AS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A72),0))/1000,"")</f>
        <v>0</v>
      </c>
      <c r="AT72" s="51">
        <f t="array" aca="1" ref="AT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A72),0)),"")</f>
        <v>0</v>
      </c>
      <c r="AU72" s="35">
        <f t="array" aca="1" ref="AU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A72),0))/1000,"")</f>
        <v>0</v>
      </c>
      <c r="AV72" s="35">
        <f t="array" aca="1" ref="AV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A72),0))/1000,"")</f>
        <v>0</v>
      </c>
      <c r="AW72" s="32">
        <f t="array" aca="1" ref="AW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A72),0)),"")</f>
        <v>0</v>
      </c>
      <c r="AX72" s="32" t="str">
        <f t="shared" ca="1" si="47"/>
        <v>N/A</v>
      </c>
      <c r="AY72" s="32" t="str">
        <f t="shared" ca="1" si="48"/>
        <v>N/A</v>
      </c>
      <c r="AZ72" s="37" t="str">
        <f t="array" aca="1" ref="AZ72" ca="1">IF(AQ72=0,"N/A",IFERROR(INDEX(INDIRECT(ADDRESS(1,MATCH(2021,Measure!$2:$2,0),,,"Measure")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A72),0)),""))</f>
        <v>N/A</v>
      </c>
      <c r="BA72" s="32">
        <f t="array" aca="1" ref="BA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A72),0)),"")</f>
        <v>0</v>
      </c>
      <c r="BB72" s="37" t="str">
        <f t="shared" ca="1" si="49"/>
        <v>N/A</v>
      </c>
      <c r="BC72" s="50">
        <f t="array" aca="1" ref="BC7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A72),0)),""),0)</f>
        <v>0</v>
      </c>
      <c r="BD72" s="35">
        <f t="array" aca="1" ref="BD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A72),0)),"")</f>
        <v>0</v>
      </c>
      <c r="BE72" s="35">
        <f t="array" aca="1" ref="BE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A72),0))/1000,"")</f>
        <v>0</v>
      </c>
      <c r="BF72" s="51">
        <f t="array" aca="1" ref="BF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A72),0)),"")</f>
        <v>0</v>
      </c>
      <c r="BG72" s="35">
        <f t="array" aca="1" ref="BG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A72),0))/1000,"")</f>
        <v>0</v>
      </c>
      <c r="BH72" s="35">
        <f t="array" aca="1" ref="BH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A72),0))/1000,"")</f>
        <v>0</v>
      </c>
      <c r="BI72" s="32">
        <f t="array" aca="1" ref="BI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A72),0)),"")</f>
        <v>0</v>
      </c>
      <c r="BJ72" s="32" t="str">
        <f t="shared" ca="1" si="50"/>
        <v>N/A</v>
      </c>
      <c r="BK72" s="32" t="str">
        <f t="shared" ca="1" si="51"/>
        <v>N/A</v>
      </c>
      <c r="BL72" s="37" t="str">
        <f t="array" aca="1" ref="BL72" ca="1">IF(BC72=0,"N/A",IFERROR(INDEX(INDIRECT(ADDRESS(1,MATCH(2022,Measure!$2:$2,0),,,"Measure")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A72),0)),""))</f>
        <v>N/A</v>
      </c>
      <c r="BM72" s="32">
        <f t="array" aca="1" ref="BM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A72),0)),"")</f>
        <v>0</v>
      </c>
      <c r="BN72" s="37" t="str">
        <f t="shared" ca="1" si="52"/>
        <v>N/A</v>
      </c>
    </row>
    <row r="73" spans="1:66" x14ac:dyDescent="0.25">
      <c r="A73" s="33" t="s">
        <v>195</v>
      </c>
      <c r="B73" t="str">
        <f t="shared" si="38"/>
        <v>LED Replacement Lamps for HID (10000 lumen)</v>
      </c>
      <c r="C73" t="str">
        <f t="array" aca="1" ref="C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A73),0)),"")</f>
        <v>BNI Lighting</v>
      </c>
      <c r="D73" t="str">
        <f t="array" aca="1" ref="D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A73),0)),"")</f>
        <v>ROB/NEW</v>
      </c>
      <c r="E73" s="52">
        <f t="array" aca="1" ref="E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A73),0)),"")</f>
        <v>11.4</v>
      </c>
      <c r="F73" s="52" t="str">
        <f t="array" aca="1" ref="F7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A73),0)),""))</f>
        <v>N/A</v>
      </c>
      <c r="G73" s="52" t="str">
        <f t="array" aca="1" ref="G7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A73),0)),""))</f>
        <v>N/A</v>
      </c>
      <c r="H73" s="52" t="str">
        <f t="array" aca="1" ref="H7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A73),0)),""))</f>
        <v>N/A</v>
      </c>
      <c r="I73" s="44">
        <f t="array" aca="1" ref="I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A73),0)),"")</f>
        <v>185.00320512820511</v>
      </c>
      <c r="J73" s="45">
        <f t="array" aca="1" ref="J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A73),0)),"")*1000</f>
        <v>33.992713675213665</v>
      </c>
      <c r="K73" s="44">
        <f t="array" aca="1" ref="K73" ca="1">IF(D73="ROB/NEW",I73,IFERROR(INDEX(INDIRECT(ADDRESS(1,MATCH(2020,Measure!$2:$2,0),,,"Measure")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A73),0)),""))</f>
        <v>185.00320512820511</v>
      </c>
      <c r="L73" s="45">
        <f t="array" aca="1" ref="L73" ca="1">IF(D73="ROB/NEW",J73,IFERROR(INDEX(INDIRECT(ADDRESS(1,MATCH(2020,Measure!$2:$2,0),,,"Measure")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A73),0))*1000,""))</f>
        <v>33.992713675213665</v>
      </c>
      <c r="M73" s="46">
        <f t="array" aca="1" ref="M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A73),0)),"")</f>
        <v>99.75</v>
      </c>
      <c r="N73" s="47">
        <f t="array" aca="1" ref="N73" ca="1">IF(M73=0,"N/A",IFERROR(INDEX(INDIRECT(ADDRESS(1,MATCH(2020,Measure!$2:$2,0),,,"Measure")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A73),0)),"")/M73)</f>
        <v>0.60150375939849621</v>
      </c>
      <c r="O73" s="46" t="str">
        <f t="array" aca="1" ref="O73" ca="1">IF(AE73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(Units)")*(INDIRECT(ADDRESS(1,MATCH("MeasureNames",Measure!$2:$2,0),,,"Measure")&amp;":"&amp;ADDRESS(ROWS(DynamicPivotTable)+10,MATCH("MeasureNames",Measure!$2:$2,0)))=A73),0)),""),0))</f>
        <v>N/A</v>
      </c>
      <c r="P73" s="46">
        <f t="array" aca="1" ref="P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A73),0)),0)</f>
        <v>0</v>
      </c>
      <c r="Q73" s="46" t="str">
        <f t="shared" ca="1" si="39"/>
        <v>N/A</v>
      </c>
      <c r="R73" s="46">
        <f t="shared" ca="1" si="40"/>
        <v>39.75</v>
      </c>
      <c r="S73" s="46" t="str">
        <f t="shared" ca="1" si="41"/>
        <v>N/A</v>
      </c>
      <c r="T73" s="39">
        <f t="array" aca="1" ref="T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A73),0)),"")</f>
        <v>172.55752940728823</v>
      </c>
      <c r="U73" s="39">
        <f t="array" aca="1" ref="U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A73),0)),"")</f>
        <v>0</v>
      </c>
      <c r="V73" s="39">
        <f t="shared" ca="1" si="42"/>
        <v>172.55752940728823</v>
      </c>
      <c r="W73" s="48">
        <f t="array" aca="1" ref="W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A73),0)),"")</f>
        <v>0.86</v>
      </c>
      <c r="X73" s="49" t="str">
        <f t="array" aca="1" ref="X73" ca="1">IF(AE73=0,"N/A",IFERROR(INDEX(INDIRECT(ADDRESS(1,MATCH(2020,Measure!$2:$2,0),,,"Measure")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A73),0)),""))</f>
        <v>N/A</v>
      </c>
      <c r="Y73" s="49" t="str">
        <f t="array" aca="1" ref="Y73" ca="1">IF(AE73=0,"N/A",IFERROR(INDEX(INDIRECT(ADDRESS(1,MATCH(2020,Measure!$2:$2,0),,,"Measure")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A73),0)),""))</f>
        <v>N/A</v>
      </c>
      <c r="Z73" s="39" t="str">
        <f t="array" aca="1" ref="Z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A73),0)),""),"N/A")</f>
        <v>N/A</v>
      </c>
      <c r="AA73" s="39" t="str">
        <f t="array" aca="1" ref="AA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A73),0)),""),"N/A")</f>
        <v>N/A</v>
      </c>
      <c r="AB73" s="39" t="str">
        <f t="array" aca="1" ref="AB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A73),0)),"")/1000,"N/A")</f>
        <v>N/A</v>
      </c>
      <c r="AD73" t="str">
        <f t="shared" si="43"/>
        <v>LED Replacement Lamps for HID (10000 lumen)</v>
      </c>
      <c r="AE73" s="50">
        <f t="array" aca="1" ref="AE7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A73),0)),""),0)</f>
        <v>0</v>
      </c>
      <c r="AF73" s="35">
        <f t="array" aca="1" ref="AF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A73),0)),"")</f>
        <v>0</v>
      </c>
      <c r="AG73" s="35">
        <f t="array" aca="1" ref="AG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A73),0))/1000,"")</f>
        <v>0</v>
      </c>
      <c r="AH73" s="51">
        <f t="array" aca="1" ref="AH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A73),0)),"")</f>
        <v>0</v>
      </c>
      <c r="AI73" s="35">
        <f t="array" aca="1" ref="AI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A73),0))/1000,"")</f>
        <v>0</v>
      </c>
      <c r="AJ73" s="35">
        <f t="array" aca="1" ref="AJ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A73),0))/1000,"")</f>
        <v>0</v>
      </c>
      <c r="AK73" s="32">
        <f t="array" aca="1" ref="AK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A73),0)),"")</f>
        <v>0</v>
      </c>
      <c r="AL73" s="32" t="str">
        <f t="shared" ca="1" si="44"/>
        <v>N/A</v>
      </c>
      <c r="AM73" s="32" t="str">
        <f t="shared" ca="1" si="45"/>
        <v>N/A</v>
      </c>
      <c r="AN73" s="37" t="str">
        <f t="array" aca="1" ref="AN73" ca="1">IF(AE73=0,"N/A",IFERROR(INDEX(INDIRECT(ADDRESS(1,MATCH(2020,Measure!$2:$2,0),,,"Measure")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A73),0)),""))</f>
        <v>N/A</v>
      </c>
      <c r="AO73" s="32">
        <f t="array" aca="1" ref="AO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A73),0)),"")</f>
        <v>0</v>
      </c>
      <c r="AP73" s="37" t="str">
        <f t="shared" ca="1" si="46"/>
        <v>N/A</v>
      </c>
      <c r="AQ73" s="50">
        <f t="array" aca="1" ref="AQ7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A73),0)),""),0)</f>
        <v>0</v>
      </c>
      <c r="AR73" s="35">
        <f t="array" aca="1" ref="AR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A73),0)),"")</f>
        <v>0</v>
      </c>
      <c r="AS73" s="35">
        <f t="array" aca="1" ref="AS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A73),0))/1000,"")</f>
        <v>0</v>
      </c>
      <c r="AT73" s="51">
        <f t="array" aca="1" ref="AT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A73),0)),"")</f>
        <v>0</v>
      </c>
      <c r="AU73" s="35">
        <f t="array" aca="1" ref="AU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A73),0))/1000,"")</f>
        <v>0</v>
      </c>
      <c r="AV73" s="35">
        <f t="array" aca="1" ref="AV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A73),0))/1000,"")</f>
        <v>0</v>
      </c>
      <c r="AW73" s="32">
        <f t="array" aca="1" ref="AW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A73),0)),"")</f>
        <v>0</v>
      </c>
      <c r="AX73" s="32" t="str">
        <f t="shared" ca="1" si="47"/>
        <v>N/A</v>
      </c>
      <c r="AY73" s="32" t="str">
        <f t="shared" ca="1" si="48"/>
        <v>N/A</v>
      </c>
      <c r="AZ73" s="37" t="str">
        <f t="array" aca="1" ref="AZ73" ca="1">IF(AQ73=0,"N/A",IFERROR(INDEX(INDIRECT(ADDRESS(1,MATCH(2021,Measure!$2:$2,0),,,"Measure")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A73),0)),""))</f>
        <v>N/A</v>
      </c>
      <c r="BA73" s="32">
        <f t="array" aca="1" ref="BA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A73),0)),"")</f>
        <v>0</v>
      </c>
      <c r="BB73" s="37" t="str">
        <f t="shared" ca="1" si="49"/>
        <v>N/A</v>
      </c>
      <c r="BC73" s="50">
        <f t="array" aca="1" ref="BC7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A73),0)),""),0)</f>
        <v>0</v>
      </c>
      <c r="BD73" s="35">
        <f t="array" aca="1" ref="BD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A73),0)),"")</f>
        <v>0</v>
      </c>
      <c r="BE73" s="35">
        <f t="array" aca="1" ref="BE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A73),0))/1000,"")</f>
        <v>0</v>
      </c>
      <c r="BF73" s="51">
        <f t="array" aca="1" ref="BF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A73),0)),"")</f>
        <v>0</v>
      </c>
      <c r="BG73" s="35">
        <f t="array" aca="1" ref="BG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A73),0))/1000,"")</f>
        <v>0</v>
      </c>
      <c r="BH73" s="35">
        <f t="array" aca="1" ref="BH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A73),0))/1000,"")</f>
        <v>0</v>
      </c>
      <c r="BI73" s="32">
        <f t="array" aca="1" ref="BI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A73),0)),"")</f>
        <v>0</v>
      </c>
      <c r="BJ73" s="32" t="str">
        <f t="shared" ca="1" si="50"/>
        <v>N/A</v>
      </c>
      <c r="BK73" s="32" t="str">
        <f t="shared" ca="1" si="51"/>
        <v>N/A</v>
      </c>
      <c r="BL73" s="37" t="str">
        <f t="array" aca="1" ref="BL73" ca="1">IF(BC73=0,"N/A",IFERROR(INDEX(INDIRECT(ADDRESS(1,MATCH(2022,Measure!$2:$2,0),,,"Measure")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A73),0)),""))</f>
        <v>N/A</v>
      </c>
      <c r="BM73" s="32">
        <f t="array" aca="1" ref="BM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A73),0)),"")</f>
        <v>0</v>
      </c>
      <c r="BN73" s="37" t="str">
        <f t="shared" ca="1" si="52"/>
        <v>N/A</v>
      </c>
    </row>
    <row r="74" spans="1:66" x14ac:dyDescent="0.25">
      <c r="A74" s="33" t="s">
        <v>197</v>
      </c>
      <c r="B74" t="str">
        <f t="shared" si="38"/>
        <v>LED Replacement Lamps for HID (4000 lumen)</v>
      </c>
      <c r="C74" t="str">
        <f t="array" aca="1" ref="C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A74),0)),"")</f>
        <v>BNI Lighting</v>
      </c>
      <c r="D74" t="str">
        <f t="array" aca="1" ref="D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A74),0)),"")</f>
        <v>ROB/NEW</v>
      </c>
      <c r="E74" s="52">
        <f t="array" aca="1" ref="E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A74),0)),"")</f>
        <v>11.4</v>
      </c>
      <c r="F74" s="52" t="str">
        <f t="array" aca="1" ref="F7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A74),0)),""))</f>
        <v>N/A</v>
      </c>
      <c r="G74" s="52" t="str">
        <f t="array" aca="1" ref="G7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A74),0)),""))</f>
        <v>N/A</v>
      </c>
      <c r="H74" s="52" t="str">
        <f t="array" aca="1" ref="H7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A74),0)),""))</f>
        <v>N/A</v>
      </c>
      <c r="I74" s="44">
        <f t="array" aca="1" ref="I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A74),0)),"")</f>
        <v>74.001282051282061</v>
      </c>
      <c r="J74" s="45">
        <f t="array" aca="1" ref="J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A74),0)),"")*1000</f>
        <v>13.597085470085474</v>
      </c>
      <c r="K74" s="44">
        <f t="array" aca="1" ref="K74" ca="1">IF(D74="ROB/NEW",I74,IFERROR(INDEX(INDIRECT(ADDRESS(1,MATCH(2020,Measure!$2:$2,0),,,"Measure")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A74),0)),""))</f>
        <v>74.001282051282061</v>
      </c>
      <c r="L74" s="45">
        <f t="array" aca="1" ref="L74" ca="1">IF(D74="ROB/NEW",J74,IFERROR(INDEX(INDIRECT(ADDRESS(1,MATCH(2020,Measure!$2:$2,0),,,"Measure")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A74),0))*1000,""))</f>
        <v>13.597085470085474</v>
      </c>
      <c r="M74" s="46">
        <f t="array" aca="1" ref="M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A74),0)),"")</f>
        <v>70.490000000000009</v>
      </c>
      <c r="N74" s="47">
        <f t="array" aca="1" ref="N74" ca="1">IF(M74=0,"N/A",IFERROR(INDEX(INDIRECT(ADDRESS(1,MATCH(2020,Measure!$2:$2,0),,,"Measure")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A74),0)),"")/M74)</f>
        <v>0.42559228259327558</v>
      </c>
      <c r="O74" s="46" t="str">
        <f t="array" aca="1" ref="O74" ca="1">IF(AE74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(Units)")*(INDIRECT(ADDRESS(1,MATCH("MeasureNames",Measure!$2:$2,0),,,"Measure")&amp;":"&amp;ADDRESS(ROWS(DynamicPivotTable)+10,MATCH("MeasureNames",Measure!$2:$2,0)))=A74),0)),""),0))</f>
        <v>N/A</v>
      </c>
      <c r="P74" s="46">
        <f t="array" aca="1" ref="P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A74),0)),0)</f>
        <v>0</v>
      </c>
      <c r="Q74" s="46" t="str">
        <f t="shared" ca="1" si="39"/>
        <v>N/A</v>
      </c>
      <c r="R74" s="46">
        <f t="shared" ca="1" si="40"/>
        <v>40.490000000000009</v>
      </c>
      <c r="S74" s="46" t="str">
        <f t="shared" ca="1" si="41"/>
        <v>N/A</v>
      </c>
      <c r="T74" s="39">
        <f t="array" aca="1" ref="T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A74),0)),"")</f>
        <v>69.023011762915317</v>
      </c>
      <c r="U74" s="39">
        <f t="array" aca="1" ref="U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A74),0)),"")</f>
        <v>0</v>
      </c>
      <c r="V74" s="39">
        <f t="shared" ca="1" si="42"/>
        <v>69.023011762915317</v>
      </c>
      <c r="W74" s="48">
        <f t="array" aca="1" ref="W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A74),0)),"")</f>
        <v>0.86</v>
      </c>
      <c r="X74" s="49" t="str">
        <f t="array" aca="1" ref="X74" ca="1">IF(AE74=0,"N/A",IFERROR(INDEX(INDIRECT(ADDRESS(1,MATCH(2020,Measure!$2:$2,0),,,"Measure")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A74),0)),""))</f>
        <v>N/A</v>
      </c>
      <c r="Y74" s="49" t="str">
        <f t="array" aca="1" ref="Y74" ca="1">IF(AE74=0,"N/A",IFERROR(INDEX(INDIRECT(ADDRESS(1,MATCH(2020,Measure!$2:$2,0),,,"Measure")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A74),0)),""))</f>
        <v>N/A</v>
      </c>
      <c r="Z74" s="39" t="str">
        <f t="array" aca="1" ref="Z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A74),0)),""),"N/A")</f>
        <v>N/A</v>
      </c>
      <c r="AA74" s="39" t="str">
        <f t="array" aca="1" ref="AA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A74),0)),""),"N/A")</f>
        <v>N/A</v>
      </c>
      <c r="AB74" s="39" t="str">
        <f t="array" aca="1" ref="AB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A74),0)),"")/1000,"N/A")</f>
        <v>N/A</v>
      </c>
      <c r="AD74" t="str">
        <f t="shared" si="43"/>
        <v>LED Replacement Lamps for HID (4000 lumen)</v>
      </c>
      <c r="AE74" s="50">
        <f t="array" aca="1" ref="AE7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A74),0)),""),0)</f>
        <v>0</v>
      </c>
      <c r="AF74" s="35">
        <f t="array" aca="1" ref="AF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A74),0)),"")</f>
        <v>0</v>
      </c>
      <c r="AG74" s="35">
        <f t="array" aca="1" ref="AG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A74),0))/1000,"")</f>
        <v>0</v>
      </c>
      <c r="AH74" s="51">
        <f t="array" aca="1" ref="AH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A74),0)),"")</f>
        <v>0</v>
      </c>
      <c r="AI74" s="35">
        <f t="array" aca="1" ref="AI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A74),0))/1000,"")</f>
        <v>0</v>
      </c>
      <c r="AJ74" s="35">
        <f t="array" aca="1" ref="AJ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A74),0))/1000,"")</f>
        <v>0</v>
      </c>
      <c r="AK74" s="32">
        <f t="array" aca="1" ref="AK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A74),0)),"")</f>
        <v>0</v>
      </c>
      <c r="AL74" s="32" t="str">
        <f t="shared" ca="1" si="44"/>
        <v>N/A</v>
      </c>
      <c r="AM74" s="32" t="str">
        <f t="shared" ca="1" si="45"/>
        <v>N/A</v>
      </c>
      <c r="AN74" s="37" t="str">
        <f t="array" aca="1" ref="AN74" ca="1">IF(AE74=0,"N/A",IFERROR(INDEX(INDIRECT(ADDRESS(1,MATCH(2020,Measure!$2:$2,0),,,"Measure")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A74),0)),""))</f>
        <v>N/A</v>
      </c>
      <c r="AO74" s="32">
        <f t="array" aca="1" ref="AO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A74),0)),"")</f>
        <v>0</v>
      </c>
      <c r="AP74" s="37" t="str">
        <f t="shared" ca="1" si="46"/>
        <v>N/A</v>
      </c>
      <c r="AQ74" s="50">
        <f t="array" aca="1" ref="AQ7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A74),0)),""),0)</f>
        <v>0</v>
      </c>
      <c r="AR74" s="35">
        <f t="array" aca="1" ref="AR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A74),0)),"")</f>
        <v>0</v>
      </c>
      <c r="AS74" s="35">
        <f t="array" aca="1" ref="AS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A74),0))/1000,"")</f>
        <v>0</v>
      </c>
      <c r="AT74" s="51">
        <f t="array" aca="1" ref="AT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A74),0)),"")</f>
        <v>0</v>
      </c>
      <c r="AU74" s="35">
        <f t="array" aca="1" ref="AU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A74),0))/1000,"")</f>
        <v>0</v>
      </c>
      <c r="AV74" s="35">
        <f t="array" aca="1" ref="AV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A74),0))/1000,"")</f>
        <v>0</v>
      </c>
      <c r="AW74" s="32">
        <f t="array" aca="1" ref="AW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A74),0)),"")</f>
        <v>0</v>
      </c>
      <c r="AX74" s="32" t="str">
        <f t="shared" ca="1" si="47"/>
        <v>N/A</v>
      </c>
      <c r="AY74" s="32" t="str">
        <f t="shared" ca="1" si="48"/>
        <v>N/A</v>
      </c>
      <c r="AZ74" s="37" t="str">
        <f t="array" aca="1" ref="AZ74" ca="1">IF(AQ74=0,"N/A",IFERROR(INDEX(INDIRECT(ADDRESS(1,MATCH(2021,Measure!$2:$2,0),,,"Measure")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A74),0)),""))</f>
        <v>N/A</v>
      </c>
      <c r="BA74" s="32">
        <f t="array" aca="1" ref="BA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A74),0)),"")</f>
        <v>0</v>
      </c>
      <c r="BB74" s="37" t="str">
        <f t="shared" ca="1" si="49"/>
        <v>N/A</v>
      </c>
      <c r="BC74" s="50">
        <f t="array" aca="1" ref="BC7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A74),0)),""),0)</f>
        <v>0</v>
      </c>
      <c r="BD74" s="35">
        <f t="array" aca="1" ref="BD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A74),0)),"")</f>
        <v>0</v>
      </c>
      <c r="BE74" s="35">
        <f t="array" aca="1" ref="BE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A74),0))/1000,"")</f>
        <v>0</v>
      </c>
      <c r="BF74" s="51">
        <f t="array" aca="1" ref="BF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A74),0)),"")</f>
        <v>0</v>
      </c>
      <c r="BG74" s="35">
        <f t="array" aca="1" ref="BG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A74),0))/1000,"")</f>
        <v>0</v>
      </c>
      <c r="BH74" s="35">
        <f t="array" aca="1" ref="BH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A74),0))/1000,"")</f>
        <v>0</v>
      </c>
      <c r="BI74" s="32">
        <f t="array" aca="1" ref="BI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A74),0)),"")</f>
        <v>0</v>
      </c>
      <c r="BJ74" s="32" t="str">
        <f t="shared" ca="1" si="50"/>
        <v>N/A</v>
      </c>
      <c r="BK74" s="32" t="str">
        <f t="shared" ca="1" si="51"/>
        <v>N/A</v>
      </c>
      <c r="BL74" s="37" t="str">
        <f t="array" aca="1" ref="BL74" ca="1">IF(BC74=0,"N/A",IFERROR(INDEX(INDIRECT(ADDRESS(1,MATCH(2022,Measure!$2:$2,0),,,"Measure")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A74),0)),""))</f>
        <v>N/A</v>
      </c>
      <c r="BM74" s="32">
        <f t="array" aca="1" ref="BM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A74),0)),"")</f>
        <v>0</v>
      </c>
      <c r="BN74" s="37" t="str">
        <f t="shared" ca="1" si="52"/>
        <v>N/A</v>
      </c>
    </row>
    <row r="75" spans="1:66" x14ac:dyDescent="0.25">
      <c r="A75" s="33" t="s">
        <v>199</v>
      </c>
      <c r="B75" t="str">
        <f t="shared" si="38"/>
        <v xml:space="preserve">LED Troffer (1x4) </v>
      </c>
      <c r="C75" t="str">
        <f t="array" aca="1" ref="C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A75),0)),"")</f>
        <v>BNI Lighting</v>
      </c>
      <c r="D75" t="str">
        <f t="array" aca="1" ref="D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A75),0)),"")</f>
        <v>RET</v>
      </c>
      <c r="E75" s="52">
        <f t="array" aca="1" ref="E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A75),0)),"")</f>
        <v>20.399999999999999</v>
      </c>
      <c r="F75" s="52">
        <f t="array" aca="1" ref="F7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A75),0)),""))</f>
        <v>6.8</v>
      </c>
      <c r="G75" s="52">
        <f t="array" aca="1" ref="G7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A75),0)),""))</f>
        <v>6.8</v>
      </c>
      <c r="H75" s="52">
        <f t="array" aca="1" ref="H7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A75),0)),""))</f>
        <v>6.8</v>
      </c>
      <c r="I75" s="44">
        <f t="array" aca="1" ref="I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A75),0)),"")</f>
        <v>146.19039749999999</v>
      </c>
      <c r="J75" s="45">
        <f t="array" aca="1" ref="J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A75),0)),"")*1000</f>
        <v>20.597887650000001</v>
      </c>
      <c r="K75" s="44">
        <f t="array" aca="1" ref="K75" ca="1">IF(D75="ROB/NEW",I75,IFERROR(INDEX(INDIRECT(ADDRESS(1,MATCH(2020,Measure!$2:$2,0),,,"Measure")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A75),0)),""))</f>
        <v>146.19039749999999</v>
      </c>
      <c r="L75" s="45">
        <f t="array" aca="1" ref="L75" ca="1">IF(D75="ROB/NEW",J75,IFERROR(INDEX(INDIRECT(ADDRESS(1,MATCH(2020,Measure!$2:$2,0),,,"Measure")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A75),0))*1000,""))</f>
        <v>26.225314999999998</v>
      </c>
      <c r="M75" s="46">
        <f t="array" aca="1" ref="M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A75),0)),"")</f>
        <v>196.84</v>
      </c>
      <c r="N75" s="47">
        <f t="array" aca="1" ref="N75" ca="1">IF(M75=0,"N/A",IFERROR(INDEX(INDIRECT(ADDRESS(1,MATCH(2020,Measure!$2:$2,0),,,"Measure")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A75),0)),"")/M75)</f>
        <v>0.12700670595407437</v>
      </c>
      <c r="O75" s="46" t="str">
        <f t="array" aca="1" ref="O75" ca="1">IF(AE75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(Units)")*(INDIRECT(ADDRESS(1,MATCH("MeasureNames",Measure!$2:$2,0),,,"Measure")&amp;":"&amp;ADDRESS(ROWS(DynamicPivotTable)+10,MATCH("MeasureNames",Measure!$2:$2,0)))=A75),0)),""),0))</f>
        <v>N/A</v>
      </c>
      <c r="P75" s="46">
        <f t="array" aca="1" ref="P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A75),0)),0)</f>
        <v>0</v>
      </c>
      <c r="Q75" s="46" t="str">
        <f t="shared" ca="1" si="39"/>
        <v>N/A</v>
      </c>
      <c r="R75" s="46">
        <f t="shared" ca="1" si="40"/>
        <v>171.84</v>
      </c>
      <c r="S75" s="46" t="str">
        <f t="shared" ca="1" si="41"/>
        <v>N/A</v>
      </c>
      <c r="T75" s="39">
        <f t="array" aca="1" ref="T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A75),0)),"")</f>
        <v>206.87886838490036</v>
      </c>
      <c r="U75" s="39">
        <f t="array" aca="1" ref="U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A75),0)),"")</f>
        <v>0</v>
      </c>
      <c r="V75" s="39">
        <f t="shared" ca="1" si="42"/>
        <v>206.87886838490036</v>
      </c>
      <c r="W75" s="48">
        <f t="array" aca="1" ref="W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A75),0)),"")</f>
        <v>0.86</v>
      </c>
      <c r="X75" s="49" t="str">
        <f t="array" aca="1" ref="X75" ca="1">IF(AE75=0,"N/A",IFERROR(INDEX(INDIRECT(ADDRESS(1,MATCH(2020,Measure!$2:$2,0),,,"Measure")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A75),0)),""))</f>
        <v>N/A</v>
      </c>
      <c r="Y75" s="49" t="str">
        <f t="array" aca="1" ref="Y75" ca="1">IF(AE75=0,"N/A",IFERROR(INDEX(INDIRECT(ADDRESS(1,MATCH(2020,Measure!$2:$2,0),,,"Measure")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A75),0)),""))</f>
        <v>N/A</v>
      </c>
      <c r="Z75" s="39" t="str">
        <f t="array" aca="1" ref="Z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A75),0)),""),"N/A")</f>
        <v>N/A</v>
      </c>
      <c r="AA75" s="39" t="str">
        <f t="array" aca="1" ref="AA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A75),0)),""),"N/A")</f>
        <v>N/A</v>
      </c>
      <c r="AB75" s="39" t="str">
        <f t="array" aca="1" ref="AB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A75),0)),"")/1000,"N/A")</f>
        <v>N/A</v>
      </c>
      <c r="AD75" t="str">
        <f t="shared" si="43"/>
        <v xml:space="preserve">LED Troffer (1x4) </v>
      </c>
      <c r="AE75" s="50">
        <f t="array" aca="1" ref="AE7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A75),0)),""),0)</f>
        <v>0</v>
      </c>
      <c r="AF75" s="35">
        <f t="array" aca="1" ref="AF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A75),0)),"")</f>
        <v>0</v>
      </c>
      <c r="AG75" s="35">
        <f t="array" aca="1" ref="AG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A75),0))/1000,"")</f>
        <v>0</v>
      </c>
      <c r="AH75" s="51">
        <f t="array" aca="1" ref="AH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A75),0)),"")</f>
        <v>0</v>
      </c>
      <c r="AI75" s="35">
        <f t="array" aca="1" ref="AI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A75),0))/1000,"")</f>
        <v>0</v>
      </c>
      <c r="AJ75" s="35">
        <f t="array" aca="1" ref="AJ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A75),0))/1000,"")</f>
        <v>0</v>
      </c>
      <c r="AK75" s="32">
        <f t="array" aca="1" ref="AK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A75),0)),"")</f>
        <v>0</v>
      </c>
      <c r="AL75" s="32" t="str">
        <f t="shared" ca="1" si="44"/>
        <v>N/A</v>
      </c>
      <c r="AM75" s="32" t="str">
        <f t="shared" ca="1" si="45"/>
        <v>N/A</v>
      </c>
      <c r="AN75" s="37" t="str">
        <f t="array" aca="1" ref="AN75" ca="1">IF(AE75=0,"N/A",IFERROR(INDEX(INDIRECT(ADDRESS(1,MATCH(2020,Measure!$2:$2,0),,,"Measure")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A75),0)),""))</f>
        <v>N/A</v>
      </c>
      <c r="AO75" s="32">
        <f t="array" aca="1" ref="AO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A75),0)),"")</f>
        <v>0</v>
      </c>
      <c r="AP75" s="37" t="str">
        <f t="shared" ca="1" si="46"/>
        <v>N/A</v>
      </c>
      <c r="AQ75" s="50">
        <f t="array" aca="1" ref="AQ7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A75),0)),""),0)</f>
        <v>0</v>
      </c>
      <c r="AR75" s="35">
        <f t="array" aca="1" ref="AR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A75),0)),"")</f>
        <v>0</v>
      </c>
      <c r="AS75" s="35">
        <f t="array" aca="1" ref="AS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A75),0))/1000,"")</f>
        <v>0</v>
      </c>
      <c r="AT75" s="51">
        <f t="array" aca="1" ref="AT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A75),0)),"")</f>
        <v>0</v>
      </c>
      <c r="AU75" s="35">
        <f t="array" aca="1" ref="AU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A75),0))/1000,"")</f>
        <v>0</v>
      </c>
      <c r="AV75" s="35">
        <f t="array" aca="1" ref="AV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A75),0))/1000,"")</f>
        <v>0</v>
      </c>
      <c r="AW75" s="32">
        <f t="array" aca="1" ref="AW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A75),0)),"")</f>
        <v>0</v>
      </c>
      <c r="AX75" s="32" t="str">
        <f t="shared" ca="1" si="47"/>
        <v>N/A</v>
      </c>
      <c r="AY75" s="32" t="str">
        <f t="shared" ca="1" si="48"/>
        <v>N/A</v>
      </c>
      <c r="AZ75" s="37" t="str">
        <f t="array" aca="1" ref="AZ75" ca="1">IF(AQ75=0,"N/A",IFERROR(INDEX(INDIRECT(ADDRESS(1,MATCH(2021,Measure!$2:$2,0),,,"Measure")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A75),0)),""))</f>
        <v>N/A</v>
      </c>
      <c r="BA75" s="32">
        <f t="array" aca="1" ref="BA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A75),0)),"")</f>
        <v>0</v>
      </c>
      <c r="BB75" s="37" t="str">
        <f t="shared" ca="1" si="49"/>
        <v>N/A</v>
      </c>
      <c r="BC75" s="50">
        <f t="array" aca="1" ref="BC7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A75),0)),""),0)</f>
        <v>0</v>
      </c>
      <c r="BD75" s="35">
        <f t="array" aca="1" ref="BD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A75),0)),"")</f>
        <v>0</v>
      </c>
      <c r="BE75" s="35">
        <f t="array" aca="1" ref="BE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A75),0))/1000,"")</f>
        <v>0</v>
      </c>
      <c r="BF75" s="51">
        <f t="array" aca="1" ref="BF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A75),0)),"")</f>
        <v>0</v>
      </c>
      <c r="BG75" s="35">
        <f t="array" aca="1" ref="BG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A75),0))/1000,"")</f>
        <v>0</v>
      </c>
      <c r="BH75" s="35">
        <f t="array" aca="1" ref="BH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A75),0))/1000,"")</f>
        <v>0</v>
      </c>
      <c r="BI75" s="32">
        <f t="array" aca="1" ref="BI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A75),0)),"")</f>
        <v>0</v>
      </c>
      <c r="BJ75" s="32" t="str">
        <f t="shared" ca="1" si="50"/>
        <v>N/A</v>
      </c>
      <c r="BK75" s="32" t="str">
        <f t="shared" ca="1" si="51"/>
        <v>N/A</v>
      </c>
      <c r="BL75" s="37" t="str">
        <f t="array" aca="1" ref="BL75" ca="1">IF(BC75=0,"N/A",IFERROR(INDEX(INDIRECT(ADDRESS(1,MATCH(2022,Measure!$2:$2,0),,,"Measure")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A75),0)),""))</f>
        <v>N/A</v>
      </c>
      <c r="BM75" s="32">
        <f t="array" aca="1" ref="BM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A75),0)),"")</f>
        <v>0</v>
      </c>
      <c r="BN75" s="37" t="str">
        <f t="shared" ca="1" si="52"/>
        <v>N/A</v>
      </c>
    </row>
    <row r="76" spans="1:66" x14ac:dyDescent="0.25">
      <c r="A76" s="33" t="s">
        <v>201</v>
      </c>
      <c r="B76" t="str">
        <f t="shared" si="38"/>
        <v>LED Troffer (2x2)</v>
      </c>
      <c r="C76" t="str">
        <f t="array" aca="1" ref="C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A76),0)),"")</f>
        <v>BNI Lighting</v>
      </c>
      <c r="D76" t="str">
        <f t="array" aca="1" ref="D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A76),0)),"")</f>
        <v>RET</v>
      </c>
      <c r="E76" s="52">
        <f t="array" aca="1" ref="E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A76),0)),"")</f>
        <v>20.399999999999999</v>
      </c>
      <c r="F76" s="52">
        <f t="array" aca="1" ref="F7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A76),0)),""))</f>
        <v>6.8</v>
      </c>
      <c r="G76" s="52">
        <f t="array" aca="1" ref="G7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A76),0)),""))</f>
        <v>6.8</v>
      </c>
      <c r="H76" s="52">
        <f t="array" aca="1" ref="H7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A76),0)),""))</f>
        <v>6.8</v>
      </c>
      <c r="I76" s="44">
        <f t="array" aca="1" ref="I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A76),0)),"")</f>
        <v>116.13955499999999</v>
      </c>
      <c r="J76" s="45">
        <f t="array" aca="1" ref="J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A76),0)),"")*1000</f>
        <v>16.363793700000002</v>
      </c>
      <c r="K76" s="44">
        <f t="array" aca="1" ref="K76" ca="1">IF(D76="ROB/NEW",I76,IFERROR(INDEX(INDIRECT(ADDRESS(1,MATCH(2020,Measure!$2:$2,0),,,"Measure")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A76),0)),""))</f>
        <v>116.13955499999999</v>
      </c>
      <c r="L76" s="45">
        <f t="array" aca="1" ref="L76" ca="1">IF(D76="ROB/NEW",J76,IFERROR(INDEX(INDIRECT(ADDRESS(1,MATCH(2020,Measure!$2:$2,0),,,"Measure")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A76),0))*1000,""))</f>
        <v>20.949659</v>
      </c>
      <c r="M76" s="46">
        <f t="array" aca="1" ref="M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A76),0)),"")</f>
        <v>172.23500000000001</v>
      </c>
      <c r="N76" s="47">
        <f t="array" aca="1" ref="N76" ca="1">IF(M76=0,"N/A",IFERROR(INDEX(INDIRECT(ADDRESS(1,MATCH(2020,Measure!$2:$2,0),,,"Measure")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A76),0)),"")/M76)</f>
        <v>0.14515052109037072</v>
      </c>
      <c r="O76" s="46" t="str">
        <f t="array" aca="1" ref="O76" ca="1">IF(AE76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(Units)")*(INDIRECT(ADDRESS(1,MATCH("MeasureNames",Measure!$2:$2,0),,,"Measure")&amp;":"&amp;ADDRESS(ROWS(DynamicPivotTable)+10,MATCH("MeasureNames",Measure!$2:$2,0)))=A76),0)),""),0))</f>
        <v>N/A</v>
      </c>
      <c r="P76" s="46">
        <f t="array" aca="1" ref="P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A76),0)),0)</f>
        <v>0</v>
      </c>
      <c r="Q76" s="46" t="str">
        <f t="shared" ca="1" si="39"/>
        <v>N/A</v>
      </c>
      <c r="R76" s="46">
        <f t="shared" ca="1" si="40"/>
        <v>147.23500000000001</v>
      </c>
      <c r="S76" s="46" t="str">
        <f t="shared" ca="1" si="41"/>
        <v>N/A</v>
      </c>
      <c r="T76" s="39">
        <f t="array" aca="1" ref="T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A76),0)),"")</f>
        <v>164.48275919285157</v>
      </c>
      <c r="U76" s="39">
        <f t="array" aca="1" ref="U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A76),0)),"")</f>
        <v>0</v>
      </c>
      <c r="V76" s="39">
        <f t="shared" ca="1" si="42"/>
        <v>164.48275919285157</v>
      </c>
      <c r="W76" s="48">
        <f t="array" aca="1" ref="W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A76),0)),"")</f>
        <v>0.86</v>
      </c>
      <c r="X76" s="49" t="str">
        <f t="array" aca="1" ref="X76" ca="1">IF(AE76=0,"N/A",IFERROR(INDEX(INDIRECT(ADDRESS(1,MATCH(2020,Measure!$2:$2,0),,,"Measure")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A76),0)),""))</f>
        <v>N/A</v>
      </c>
      <c r="Y76" s="49" t="str">
        <f t="array" aca="1" ref="Y76" ca="1">IF(AE76=0,"N/A",IFERROR(INDEX(INDIRECT(ADDRESS(1,MATCH(2020,Measure!$2:$2,0),,,"Measure")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A76),0)),""))</f>
        <v>N/A</v>
      </c>
      <c r="Z76" s="39" t="str">
        <f t="array" aca="1" ref="Z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A76),0)),""),"N/A")</f>
        <v>N/A</v>
      </c>
      <c r="AA76" s="39" t="str">
        <f t="array" aca="1" ref="AA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A76),0)),""),"N/A")</f>
        <v>N/A</v>
      </c>
      <c r="AB76" s="39" t="str">
        <f t="array" aca="1" ref="AB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A76),0)),"")/1000,"N/A")</f>
        <v>N/A</v>
      </c>
      <c r="AD76" t="str">
        <f t="shared" si="43"/>
        <v>LED Troffer (2x2)</v>
      </c>
      <c r="AE76" s="50">
        <f t="array" aca="1" ref="AE7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A76),0)),""),0)</f>
        <v>0</v>
      </c>
      <c r="AF76" s="35">
        <f t="array" aca="1" ref="AF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A76),0)),"")</f>
        <v>0</v>
      </c>
      <c r="AG76" s="35">
        <f t="array" aca="1" ref="AG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A76),0))/1000,"")</f>
        <v>0</v>
      </c>
      <c r="AH76" s="51">
        <f t="array" aca="1" ref="AH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A76),0)),"")</f>
        <v>0</v>
      </c>
      <c r="AI76" s="35">
        <f t="array" aca="1" ref="AI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A76),0))/1000,"")</f>
        <v>0</v>
      </c>
      <c r="AJ76" s="35">
        <f t="array" aca="1" ref="AJ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A76),0))/1000,"")</f>
        <v>0</v>
      </c>
      <c r="AK76" s="32">
        <f t="array" aca="1" ref="AK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A76),0)),"")</f>
        <v>0</v>
      </c>
      <c r="AL76" s="32" t="str">
        <f t="shared" ca="1" si="44"/>
        <v>N/A</v>
      </c>
      <c r="AM76" s="32" t="str">
        <f t="shared" ca="1" si="45"/>
        <v>N/A</v>
      </c>
      <c r="AN76" s="37" t="str">
        <f t="array" aca="1" ref="AN76" ca="1">IF(AE76=0,"N/A",IFERROR(INDEX(INDIRECT(ADDRESS(1,MATCH(2020,Measure!$2:$2,0),,,"Measure")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A76),0)),""))</f>
        <v>N/A</v>
      </c>
      <c r="AO76" s="32">
        <f t="array" aca="1" ref="AO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A76),0)),"")</f>
        <v>0</v>
      </c>
      <c r="AP76" s="37" t="str">
        <f t="shared" ca="1" si="46"/>
        <v>N/A</v>
      </c>
      <c r="AQ76" s="50">
        <f t="array" aca="1" ref="AQ7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A76),0)),""),0)</f>
        <v>0</v>
      </c>
      <c r="AR76" s="35">
        <f t="array" aca="1" ref="AR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A76),0)),"")</f>
        <v>0</v>
      </c>
      <c r="AS76" s="35">
        <f t="array" aca="1" ref="AS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A76),0))/1000,"")</f>
        <v>0</v>
      </c>
      <c r="AT76" s="51">
        <f t="array" aca="1" ref="AT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A76),0)),"")</f>
        <v>0</v>
      </c>
      <c r="AU76" s="35">
        <f t="array" aca="1" ref="AU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A76),0))/1000,"")</f>
        <v>0</v>
      </c>
      <c r="AV76" s="35">
        <f t="array" aca="1" ref="AV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A76),0))/1000,"")</f>
        <v>0</v>
      </c>
      <c r="AW76" s="32">
        <f t="array" aca="1" ref="AW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A76),0)),"")</f>
        <v>0</v>
      </c>
      <c r="AX76" s="32" t="str">
        <f t="shared" ca="1" si="47"/>
        <v>N/A</v>
      </c>
      <c r="AY76" s="32" t="str">
        <f t="shared" ca="1" si="48"/>
        <v>N/A</v>
      </c>
      <c r="AZ76" s="37" t="str">
        <f t="array" aca="1" ref="AZ76" ca="1">IF(AQ76=0,"N/A",IFERROR(INDEX(INDIRECT(ADDRESS(1,MATCH(2021,Measure!$2:$2,0),,,"Measure")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A76),0)),""))</f>
        <v>N/A</v>
      </c>
      <c r="BA76" s="32">
        <f t="array" aca="1" ref="BA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A76),0)),"")</f>
        <v>0</v>
      </c>
      <c r="BB76" s="37" t="str">
        <f t="shared" ca="1" si="49"/>
        <v>N/A</v>
      </c>
      <c r="BC76" s="50">
        <f t="array" aca="1" ref="BC7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A76),0)),""),0)</f>
        <v>0</v>
      </c>
      <c r="BD76" s="35">
        <f t="array" aca="1" ref="BD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A76),0)),"")</f>
        <v>0</v>
      </c>
      <c r="BE76" s="35">
        <f t="array" aca="1" ref="BE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A76),0))/1000,"")</f>
        <v>0</v>
      </c>
      <c r="BF76" s="51">
        <f t="array" aca="1" ref="BF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A76),0)),"")</f>
        <v>0</v>
      </c>
      <c r="BG76" s="35">
        <f t="array" aca="1" ref="BG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A76),0))/1000,"")</f>
        <v>0</v>
      </c>
      <c r="BH76" s="35">
        <f t="array" aca="1" ref="BH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A76),0))/1000,"")</f>
        <v>0</v>
      </c>
      <c r="BI76" s="32">
        <f t="array" aca="1" ref="BI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A76),0)),"")</f>
        <v>0</v>
      </c>
      <c r="BJ76" s="32" t="str">
        <f t="shared" ca="1" si="50"/>
        <v>N/A</v>
      </c>
      <c r="BK76" s="32" t="str">
        <f t="shared" ca="1" si="51"/>
        <v>N/A</v>
      </c>
      <c r="BL76" s="37" t="str">
        <f t="array" aca="1" ref="BL76" ca="1">IF(BC76=0,"N/A",IFERROR(INDEX(INDIRECT(ADDRESS(1,MATCH(2022,Measure!$2:$2,0),,,"Measure")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A76),0)),""))</f>
        <v>N/A</v>
      </c>
      <c r="BM76" s="32">
        <f t="array" aca="1" ref="BM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A76),0)),"")</f>
        <v>0</v>
      </c>
      <c r="BN76" s="37" t="str">
        <f t="shared" ca="1" si="52"/>
        <v>N/A</v>
      </c>
    </row>
    <row r="77" spans="1:66" x14ac:dyDescent="0.25">
      <c r="A77" s="33" t="s">
        <v>203</v>
      </c>
      <c r="B77" t="str">
        <f t="shared" si="38"/>
        <v>LED Troffer (4x2)</v>
      </c>
      <c r="C77" t="str">
        <f t="array" aca="1" ref="C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A77),0)),"")</f>
        <v>BNI Lighting</v>
      </c>
      <c r="D77" t="str">
        <f t="array" aca="1" ref="D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A77),0)),"")</f>
        <v>RET</v>
      </c>
      <c r="E77" s="52">
        <f t="array" aca="1" ref="E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A77),0)),"")</f>
        <v>20.399999999999999</v>
      </c>
      <c r="F77" s="52">
        <f t="array" aca="1" ref="F7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A77),0)),""))</f>
        <v>6.8</v>
      </c>
      <c r="G77" s="52">
        <f t="array" aca="1" ref="G7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A77),0)),""))</f>
        <v>6.8</v>
      </c>
      <c r="H77" s="52">
        <f t="array" aca="1" ref="H7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A77),0)),""))</f>
        <v>6.8</v>
      </c>
      <c r="I77" s="44">
        <f t="array" aca="1" ref="I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A77),0)),"")</f>
        <v>193.35204000000002</v>
      </c>
      <c r="J77" s="45">
        <f t="array" aca="1" ref="J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A77),0)),"")*1000</f>
        <v>27.2428536</v>
      </c>
      <c r="K77" s="44">
        <f t="array" aca="1" ref="K77" ca="1">IF(D77="ROB/NEW",I77,IFERROR(INDEX(INDIRECT(ADDRESS(1,MATCH(2020,Measure!$2:$2,0),,,"Measure")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A77),0)),""))</f>
        <v>193.35204000000002</v>
      </c>
      <c r="L77" s="45">
        <f t="array" aca="1" ref="L77" ca="1">IF(D77="ROB/NEW",J77,IFERROR(INDEX(INDIRECT(ADDRESS(1,MATCH(2020,Measure!$2:$2,0),,,"Measure")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A77),0))*1000,""))</f>
        <v>34.9</v>
      </c>
      <c r="M77" s="46">
        <f t="array" aca="1" ref="M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A77),0)),"")</f>
        <v>221.44500000000002</v>
      </c>
      <c r="N77" s="47">
        <f t="array" aca="1" ref="N77" ca="1">IF(M77=0,"N/A",IFERROR(INDEX(INDIRECT(ADDRESS(1,MATCH(2020,Measure!$2:$2,0),,,"Measure")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A77),0)),"")/M77)</f>
        <v>0.13547381968434599</v>
      </c>
      <c r="O77" s="46" t="str">
        <f t="array" aca="1" ref="O77" ca="1">IF(AE77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(Units)")*(INDIRECT(ADDRESS(1,MATCH("MeasureNames",Measure!$2:$2,0),,,"Measure")&amp;":"&amp;ADDRESS(ROWS(DynamicPivotTable)+10,MATCH("MeasureNames",Measure!$2:$2,0)))=A77),0)),""),0))</f>
        <v>N/A</v>
      </c>
      <c r="P77" s="46">
        <f t="array" aca="1" ref="P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A77),0)),0)</f>
        <v>0</v>
      </c>
      <c r="Q77" s="46" t="str">
        <f t="shared" ca="1" si="39"/>
        <v>N/A</v>
      </c>
      <c r="R77" s="46">
        <f t="shared" ca="1" si="40"/>
        <v>191.44500000000002</v>
      </c>
      <c r="S77" s="46" t="str">
        <f t="shared" ca="1" si="41"/>
        <v>N/A</v>
      </c>
      <c r="T77" s="39">
        <f t="array" aca="1" ref="T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A77),0)),"")</f>
        <v>273.86035369708952</v>
      </c>
      <c r="U77" s="39">
        <f t="array" aca="1" ref="U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A77),0)),"")</f>
        <v>0</v>
      </c>
      <c r="V77" s="39">
        <f t="shared" ca="1" si="42"/>
        <v>273.86035369708952</v>
      </c>
      <c r="W77" s="48">
        <f t="array" aca="1" ref="W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A77),0)),"")</f>
        <v>0.86</v>
      </c>
      <c r="X77" s="49" t="str">
        <f t="array" aca="1" ref="X77" ca="1">IF(AE77=0,"N/A",IFERROR(INDEX(INDIRECT(ADDRESS(1,MATCH(2020,Measure!$2:$2,0),,,"Measure")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A77),0)),""))</f>
        <v>N/A</v>
      </c>
      <c r="Y77" s="49" t="str">
        <f t="array" aca="1" ref="Y77" ca="1">IF(AE77=0,"N/A",IFERROR(INDEX(INDIRECT(ADDRESS(1,MATCH(2020,Measure!$2:$2,0),,,"Measure")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A77),0)),""))</f>
        <v>N/A</v>
      </c>
      <c r="Z77" s="39" t="str">
        <f t="array" aca="1" ref="Z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A77),0)),""),"N/A")</f>
        <v>N/A</v>
      </c>
      <c r="AA77" s="39" t="str">
        <f t="array" aca="1" ref="AA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A77),0)),""),"N/A")</f>
        <v>N/A</v>
      </c>
      <c r="AB77" s="39" t="str">
        <f t="array" aca="1" ref="AB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A77),0)),"")/1000,"N/A")</f>
        <v>N/A</v>
      </c>
      <c r="AD77" t="str">
        <f t="shared" si="43"/>
        <v>LED Troffer (4x2)</v>
      </c>
      <c r="AE77" s="50">
        <f t="array" aca="1" ref="AE7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A77),0)),""),0)</f>
        <v>0</v>
      </c>
      <c r="AF77" s="35">
        <f t="array" aca="1" ref="AF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A77),0)),"")</f>
        <v>0</v>
      </c>
      <c r="AG77" s="35">
        <f t="array" aca="1" ref="AG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A77),0))/1000,"")</f>
        <v>0</v>
      </c>
      <c r="AH77" s="51">
        <f t="array" aca="1" ref="AH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A77),0)),"")</f>
        <v>0</v>
      </c>
      <c r="AI77" s="35">
        <f t="array" aca="1" ref="AI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A77),0))/1000,"")</f>
        <v>0</v>
      </c>
      <c r="AJ77" s="35">
        <f t="array" aca="1" ref="AJ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A77),0))/1000,"")</f>
        <v>0</v>
      </c>
      <c r="AK77" s="32">
        <f t="array" aca="1" ref="AK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A77),0)),"")</f>
        <v>0</v>
      </c>
      <c r="AL77" s="32" t="str">
        <f t="shared" ca="1" si="44"/>
        <v>N/A</v>
      </c>
      <c r="AM77" s="32" t="str">
        <f t="shared" ca="1" si="45"/>
        <v>N/A</v>
      </c>
      <c r="AN77" s="37" t="str">
        <f t="array" aca="1" ref="AN77" ca="1">IF(AE77=0,"N/A",IFERROR(INDEX(INDIRECT(ADDRESS(1,MATCH(2020,Measure!$2:$2,0),,,"Measure")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A77),0)),""))</f>
        <v>N/A</v>
      </c>
      <c r="AO77" s="32">
        <f t="array" aca="1" ref="AO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A77),0)),"")</f>
        <v>0</v>
      </c>
      <c r="AP77" s="37" t="str">
        <f t="shared" ca="1" si="46"/>
        <v>N/A</v>
      </c>
      <c r="AQ77" s="50">
        <f t="array" aca="1" ref="AQ7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A77),0)),""),0)</f>
        <v>0</v>
      </c>
      <c r="AR77" s="35">
        <f t="array" aca="1" ref="AR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A77),0)),"")</f>
        <v>0</v>
      </c>
      <c r="AS77" s="35">
        <f t="array" aca="1" ref="AS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A77),0))/1000,"")</f>
        <v>0</v>
      </c>
      <c r="AT77" s="51">
        <f t="array" aca="1" ref="AT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A77),0)),"")</f>
        <v>0</v>
      </c>
      <c r="AU77" s="35">
        <f t="array" aca="1" ref="AU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A77),0))/1000,"")</f>
        <v>0</v>
      </c>
      <c r="AV77" s="35">
        <f t="array" aca="1" ref="AV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A77),0))/1000,"")</f>
        <v>0</v>
      </c>
      <c r="AW77" s="32">
        <f t="array" aca="1" ref="AW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A77),0)),"")</f>
        <v>0</v>
      </c>
      <c r="AX77" s="32" t="str">
        <f t="shared" ca="1" si="47"/>
        <v>N/A</v>
      </c>
      <c r="AY77" s="32" t="str">
        <f t="shared" ca="1" si="48"/>
        <v>N/A</v>
      </c>
      <c r="AZ77" s="37" t="str">
        <f t="array" aca="1" ref="AZ77" ca="1">IF(AQ77=0,"N/A",IFERROR(INDEX(INDIRECT(ADDRESS(1,MATCH(2021,Measure!$2:$2,0),,,"Measure")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A77),0)),""))</f>
        <v>N/A</v>
      </c>
      <c r="BA77" s="32">
        <f t="array" aca="1" ref="BA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A77),0)),"")</f>
        <v>0</v>
      </c>
      <c r="BB77" s="37" t="str">
        <f t="shared" ca="1" si="49"/>
        <v>N/A</v>
      </c>
      <c r="BC77" s="50">
        <f t="array" aca="1" ref="BC7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A77),0)),""),0)</f>
        <v>0</v>
      </c>
      <c r="BD77" s="35">
        <f t="array" aca="1" ref="BD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A77),0)),"")</f>
        <v>0</v>
      </c>
      <c r="BE77" s="35">
        <f t="array" aca="1" ref="BE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A77),0))/1000,"")</f>
        <v>0</v>
      </c>
      <c r="BF77" s="51">
        <f t="array" aca="1" ref="BF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A77),0)),"")</f>
        <v>0</v>
      </c>
      <c r="BG77" s="35">
        <f t="array" aca="1" ref="BG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A77),0))/1000,"")</f>
        <v>0</v>
      </c>
      <c r="BH77" s="35">
        <f t="array" aca="1" ref="BH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A77),0))/1000,"")</f>
        <v>0</v>
      </c>
      <c r="BI77" s="32">
        <f t="array" aca="1" ref="BI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A77),0)),"")</f>
        <v>0</v>
      </c>
      <c r="BJ77" s="32" t="str">
        <f t="shared" ca="1" si="50"/>
        <v>N/A</v>
      </c>
      <c r="BK77" s="32" t="str">
        <f t="shared" ca="1" si="51"/>
        <v>N/A</v>
      </c>
      <c r="BL77" s="37" t="str">
        <f t="array" aca="1" ref="BL77" ca="1">IF(BC77=0,"N/A",IFERROR(INDEX(INDIRECT(ADDRESS(1,MATCH(2022,Measure!$2:$2,0),,,"Measure")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A77),0)),""))</f>
        <v>N/A</v>
      </c>
      <c r="BM77" s="32">
        <f t="array" aca="1" ref="BM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A77),0)),"")</f>
        <v>0</v>
      </c>
      <c r="BN77" s="37" t="str">
        <f t="shared" ca="1" si="52"/>
        <v>N/A</v>
      </c>
    </row>
    <row r="78" spans="1:66" x14ac:dyDescent="0.25">
      <c r="A78" s="33" t="s">
        <v>208</v>
      </c>
      <c r="B78" t="str">
        <f t="shared" si="38"/>
        <v>Linear Ambient Luminaire (10000 lumen)</v>
      </c>
      <c r="C78" t="str">
        <f t="array" aca="1" ref="C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A78),0)),"")</f>
        <v>BNI Lighting</v>
      </c>
      <c r="D78" t="str">
        <f t="array" aca="1" ref="D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A78),0)),"")</f>
        <v>ROB/NEW</v>
      </c>
      <c r="E78" s="52">
        <f t="array" aca="1" ref="E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A78),0)),"")</f>
        <v>11.3</v>
      </c>
      <c r="F78" s="52" t="str">
        <f t="array" aca="1" ref="F7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A78),0)),""))</f>
        <v>N/A</v>
      </c>
      <c r="G78" s="52" t="str">
        <f t="array" aca="1" ref="G7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A78),0)),""))</f>
        <v>N/A</v>
      </c>
      <c r="H78" s="52" t="str">
        <f t="array" aca="1" ref="H7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A78),0)),""))</f>
        <v>N/A</v>
      </c>
      <c r="I78" s="44">
        <f t="array" aca="1" ref="I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A78),0)),"")</f>
        <v>448.14</v>
      </c>
      <c r="J78" s="45">
        <f t="array" aca="1" ref="J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A78),0)),"")*1000</f>
        <v>63.141885714285721</v>
      </c>
      <c r="K78" s="44">
        <f t="array" aca="1" ref="K78" ca="1">IF(D78="ROB/NEW",I78,IFERROR(INDEX(INDIRECT(ADDRESS(1,MATCH(2020,Measure!$2:$2,0),,,"Measure")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A78),0)),""))</f>
        <v>448.14</v>
      </c>
      <c r="L78" s="45">
        <f t="array" aca="1" ref="L78" ca="1">IF(D78="ROB/NEW",J78,IFERROR(INDEX(INDIRECT(ADDRESS(1,MATCH(2020,Measure!$2:$2,0),,,"Measure")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A78),0))*1000,""))</f>
        <v>63.141885714285721</v>
      </c>
      <c r="M78" s="46">
        <f t="array" aca="1" ref="M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A78),0)),"")</f>
        <v>509.39000000000004</v>
      </c>
      <c r="N78" s="47">
        <f t="array" aca="1" ref="N78" ca="1">IF(M78=0,"N/A",IFERROR(INDEX(INDIRECT(ADDRESS(1,MATCH(2020,Measure!$2:$2,0),,,"Measure")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A78),0)),"")/M78)</f>
        <v>9.8156618700798989E-2</v>
      </c>
      <c r="O78" s="46" t="str">
        <f t="array" aca="1" ref="O78" ca="1">IF(AE78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(Units)")*(INDIRECT(ADDRESS(1,MATCH("MeasureNames",Measure!$2:$2,0),,,"Measure")&amp;":"&amp;ADDRESS(ROWS(DynamicPivotTable)+10,MATCH("MeasureNames",Measure!$2:$2,0)))=A78),0)),""),0))</f>
        <v>N/A</v>
      </c>
      <c r="P78" s="46">
        <f t="array" aca="1" ref="P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A78),0)),0)</f>
        <v>0</v>
      </c>
      <c r="Q78" s="46" t="str">
        <f t="shared" ca="1" si="39"/>
        <v>N/A</v>
      </c>
      <c r="R78" s="46">
        <f t="shared" ca="1" si="40"/>
        <v>459.39000000000004</v>
      </c>
      <c r="S78" s="46" t="str">
        <f t="shared" ca="1" si="41"/>
        <v>N/A</v>
      </c>
      <c r="T78" s="39">
        <f t="array" aca="1" ref="T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A78),0)),"")</f>
        <v>384.57080133558441</v>
      </c>
      <c r="U78" s="39">
        <f t="array" aca="1" ref="U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A78),0)),"")</f>
        <v>0</v>
      </c>
      <c r="V78" s="39">
        <f t="shared" ca="1" si="42"/>
        <v>384.57080133558441</v>
      </c>
      <c r="W78" s="48">
        <f t="array" aca="1" ref="W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A78),0)),"")</f>
        <v>0.86</v>
      </c>
      <c r="X78" s="49" t="str">
        <f t="array" aca="1" ref="X78" ca="1">IF(AE78=0,"N/A",IFERROR(INDEX(INDIRECT(ADDRESS(1,MATCH(2020,Measure!$2:$2,0),,,"Measure")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A78),0)),""))</f>
        <v>N/A</v>
      </c>
      <c r="Y78" s="49" t="str">
        <f t="array" aca="1" ref="Y78" ca="1">IF(AE78=0,"N/A",IFERROR(INDEX(INDIRECT(ADDRESS(1,MATCH(2020,Measure!$2:$2,0),,,"Measure")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A78),0)),""))</f>
        <v>N/A</v>
      </c>
      <c r="Z78" s="39" t="str">
        <f t="array" aca="1" ref="Z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A78),0)),""),"N/A")</f>
        <v>N/A</v>
      </c>
      <c r="AA78" s="39" t="str">
        <f t="array" aca="1" ref="AA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A78),0)),""),"N/A")</f>
        <v>N/A</v>
      </c>
      <c r="AB78" s="39" t="str">
        <f t="array" aca="1" ref="AB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A78),0)),"")/1000,"N/A")</f>
        <v>N/A</v>
      </c>
      <c r="AD78" t="str">
        <f t="shared" si="43"/>
        <v>Linear Ambient Luminaire (10000 lumen)</v>
      </c>
      <c r="AE78" s="50">
        <f t="array" aca="1" ref="AE7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A78),0)),""),0)</f>
        <v>0</v>
      </c>
      <c r="AF78" s="35">
        <f t="array" aca="1" ref="AF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A78),0)),"")</f>
        <v>0</v>
      </c>
      <c r="AG78" s="35">
        <f t="array" aca="1" ref="AG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A78),0))/1000,"")</f>
        <v>0</v>
      </c>
      <c r="AH78" s="51">
        <f t="array" aca="1" ref="AH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A78),0)),"")</f>
        <v>0</v>
      </c>
      <c r="AI78" s="35">
        <f t="array" aca="1" ref="AI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A78),0))/1000,"")</f>
        <v>0</v>
      </c>
      <c r="AJ78" s="35">
        <f t="array" aca="1" ref="AJ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A78),0))/1000,"")</f>
        <v>0</v>
      </c>
      <c r="AK78" s="32">
        <f t="array" aca="1" ref="AK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A78),0)),"")</f>
        <v>0</v>
      </c>
      <c r="AL78" s="32" t="str">
        <f t="shared" ca="1" si="44"/>
        <v>N/A</v>
      </c>
      <c r="AM78" s="32" t="str">
        <f t="shared" ca="1" si="45"/>
        <v>N/A</v>
      </c>
      <c r="AN78" s="37" t="str">
        <f t="array" aca="1" ref="AN78" ca="1">IF(AE78=0,"N/A",IFERROR(INDEX(INDIRECT(ADDRESS(1,MATCH(2020,Measure!$2:$2,0),,,"Measure")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A78),0)),""))</f>
        <v>N/A</v>
      </c>
      <c r="AO78" s="32">
        <f t="array" aca="1" ref="AO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A78),0)),"")</f>
        <v>0</v>
      </c>
      <c r="AP78" s="37" t="str">
        <f t="shared" ca="1" si="46"/>
        <v>N/A</v>
      </c>
      <c r="AQ78" s="50">
        <f t="array" aca="1" ref="AQ7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A78),0)),""),0)</f>
        <v>0</v>
      </c>
      <c r="AR78" s="35">
        <f t="array" aca="1" ref="AR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A78),0)),"")</f>
        <v>0</v>
      </c>
      <c r="AS78" s="35">
        <f t="array" aca="1" ref="AS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A78),0))/1000,"")</f>
        <v>0</v>
      </c>
      <c r="AT78" s="51">
        <f t="array" aca="1" ref="AT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A78),0)),"")</f>
        <v>0</v>
      </c>
      <c r="AU78" s="35">
        <f t="array" aca="1" ref="AU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A78),0))/1000,"")</f>
        <v>0</v>
      </c>
      <c r="AV78" s="35">
        <f t="array" aca="1" ref="AV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A78),0))/1000,"")</f>
        <v>0</v>
      </c>
      <c r="AW78" s="32">
        <f t="array" aca="1" ref="AW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A78),0)),"")</f>
        <v>0</v>
      </c>
      <c r="AX78" s="32" t="str">
        <f t="shared" ca="1" si="47"/>
        <v>N/A</v>
      </c>
      <c r="AY78" s="32" t="str">
        <f t="shared" ca="1" si="48"/>
        <v>N/A</v>
      </c>
      <c r="AZ78" s="37" t="str">
        <f t="array" aca="1" ref="AZ78" ca="1">IF(AQ78=0,"N/A",IFERROR(INDEX(INDIRECT(ADDRESS(1,MATCH(2021,Measure!$2:$2,0),,,"Measure")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A78),0)),""))</f>
        <v>N/A</v>
      </c>
      <c r="BA78" s="32">
        <f t="array" aca="1" ref="BA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A78),0)),"")</f>
        <v>0</v>
      </c>
      <c r="BB78" s="37" t="str">
        <f t="shared" ca="1" si="49"/>
        <v>N/A</v>
      </c>
      <c r="BC78" s="50">
        <f t="array" aca="1" ref="BC7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A78),0)),""),0)</f>
        <v>0</v>
      </c>
      <c r="BD78" s="35">
        <f t="array" aca="1" ref="BD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A78),0)),"")</f>
        <v>0</v>
      </c>
      <c r="BE78" s="35">
        <f t="array" aca="1" ref="BE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A78),0))/1000,"")</f>
        <v>0</v>
      </c>
      <c r="BF78" s="51">
        <f t="array" aca="1" ref="BF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A78),0)),"")</f>
        <v>0</v>
      </c>
      <c r="BG78" s="35">
        <f t="array" aca="1" ref="BG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A78),0))/1000,"")</f>
        <v>0</v>
      </c>
      <c r="BH78" s="35">
        <f t="array" aca="1" ref="BH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A78),0))/1000,"")</f>
        <v>0</v>
      </c>
      <c r="BI78" s="32">
        <f t="array" aca="1" ref="BI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A78),0)),"")</f>
        <v>0</v>
      </c>
      <c r="BJ78" s="32" t="str">
        <f t="shared" ca="1" si="50"/>
        <v>N/A</v>
      </c>
      <c r="BK78" s="32" t="str">
        <f t="shared" ca="1" si="51"/>
        <v>N/A</v>
      </c>
      <c r="BL78" s="37" t="str">
        <f t="array" aca="1" ref="BL78" ca="1">IF(BC78=0,"N/A",IFERROR(INDEX(INDIRECT(ADDRESS(1,MATCH(2022,Measure!$2:$2,0),,,"Measure")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A78),0)),""))</f>
        <v>N/A</v>
      </c>
      <c r="BM78" s="32">
        <f t="array" aca="1" ref="BM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A78),0)),"")</f>
        <v>0</v>
      </c>
      <c r="BN78" s="37" t="str">
        <f t="shared" ca="1" si="52"/>
        <v>N/A</v>
      </c>
    </row>
    <row r="79" spans="1:66" x14ac:dyDescent="0.25">
      <c r="A79" s="33" t="s">
        <v>212</v>
      </c>
      <c r="B79" t="str">
        <f t="shared" si="38"/>
        <v>Linear Ambient Luminaire (4000 lumen)</v>
      </c>
      <c r="C79" t="str">
        <f t="array" aca="1" ref="C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A79),0)),"")</f>
        <v>BNI Lighting</v>
      </c>
      <c r="D79" t="str">
        <f t="array" aca="1" ref="D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A79),0)),"")</f>
        <v>ROB/NEW</v>
      </c>
      <c r="E79" s="52">
        <f t="array" aca="1" ref="E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A79),0)),"")</f>
        <v>11.3</v>
      </c>
      <c r="F79" s="52" t="str">
        <f t="array" aca="1" ref="F7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A79),0)),""))</f>
        <v>N/A</v>
      </c>
      <c r="G79" s="52" t="str">
        <f t="array" aca="1" ref="G7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A79),0)),""))</f>
        <v>N/A</v>
      </c>
      <c r="H79" s="52" t="str">
        <f t="array" aca="1" ref="H7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A79),0)),""))</f>
        <v>N/A</v>
      </c>
      <c r="I79" s="44">
        <f t="array" aca="1" ref="I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A79),0)),"")</f>
        <v>85.146599999999992</v>
      </c>
      <c r="J79" s="45">
        <f t="array" aca="1" ref="J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A79),0)),"")*1000</f>
        <v>11.996958285714287</v>
      </c>
      <c r="K79" s="44">
        <f t="array" aca="1" ref="K79" ca="1">IF(D79="ROB/NEW",I79,IFERROR(INDEX(INDIRECT(ADDRESS(1,MATCH(2020,Measure!$2:$2,0),,,"Measure")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A79),0)),""))</f>
        <v>85.146599999999992</v>
      </c>
      <c r="L79" s="45">
        <f t="array" aca="1" ref="L79" ca="1">IF(D79="ROB/NEW",J79,IFERROR(INDEX(INDIRECT(ADDRESS(1,MATCH(2020,Measure!$2:$2,0),,,"Measure")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A79),0))*1000,""))</f>
        <v>11.996958285714287</v>
      </c>
      <c r="M79" s="46">
        <f t="array" aca="1" ref="M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A79),0)),"")</f>
        <v>54.53</v>
      </c>
      <c r="N79" s="47">
        <f t="array" aca="1" ref="N79" ca="1">IF(M79=0,"N/A",IFERROR(INDEX(INDIRECT(ADDRESS(1,MATCH(2020,Measure!$2:$2,0),,,"Measure")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A79),0)),"")/M79)</f>
        <v>0.2750779387493123</v>
      </c>
      <c r="O79" s="46" t="str">
        <f t="array" aca="1" ref="O79" ca="1">IF(AE79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(Units)")*(INDIRECT(ADDRESS(1,MATCH("MeasureNames",Measure!$2:$2,0),,,"Measure")&amp;":"&amp;ADDRESS(ROWS(DynamicPivotTable)+10,MATCH("MeasureNames",Measure!$2:$2,0)))=A79),0)),""),0))</f>
        <v>N/A</v>
      </c>
      <c r="P79" s="46">
        <f t="array" aca="1" ref="P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A79),0)),0)</f>
        <v>0</v>
      </c>
      <c r="Q79" s="46" t="str">
        <f t="shared" ca="1" si="39"/>
        <v>N/A</v>
      </c>
      <c r="R79" s="46">
        <f t="shared" ca="1" si="40"/>
        <v>39.53</v>
      </c>
      <c r="S79" s="46" t="str">
        <f t="shared" ca="1" si="41"/>
        <v>N/A</v>
      </c>
      <c r="T79" s="39">
        <f t="array" aca="1" ref="T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A79),0)),"")</f>
        <v>73.068452253761038</v>
      </c>
      <c r="U79" s="39">
        <f t="array" aca="1" ref="U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A79),0)),"")</f>
        <v>0</v>
      </c>
      <c r="V79" s="39">
        <f t="shared" ca="1" si="42"/>
        <v>73.068452253761038</v>
      </c>
      <c r="W79" s="48">
        <f t="array" aca="1" ref="W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A79),0)),"")</f>
        <v>0.86</v>
      </c>
      <c r="X79" s="49" t="str">
        <f t="array" aca="1" ref="X79" ca="1">IF(AE79=0,"N/A",IFERROR(INDEX(INDIRECT(ADDRESS(1,MATCH(2020,Measure!$2:$2,0),,,"Measure")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A79),0)),""))</f>
        <v>N/A</v>
      </c>
      <c r="Y79" s="49" t="str">
        <f t="array" aca="1" ref="Y79" ca="1">IF(AE79=0,"N/A",IFERROR(INDEX(INDIRECT(ADDRESS(1,MATCH(2020,Measure!$2:$2,0),,,"Measure")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A79),0)),""))</f>
        <v>N/A</v>
      </c>
      <c r="Z79" s="39" t="str">
        <f t="array" aca="1" ref="Z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A79),0)),""),"N/A")</f>
        <v>N/A</v>
      </c>
      <c r="AA79" s="39" t="str">
        <f t="array" aca="1" ref="AA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A79),0)),""),"N/A")</f>
        <v>N/A</v>
      </c>
      <c r="AB79" s="39" t="str">
        <f t="array" aca="1" ref="AB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A79),0)),"")/1000,"N/A")</f>
        <v>N/A</v>
      </c>
      <c r="AD79" t="str">
        <f t="shared" si="43"/>
        <v>Linear Ambient Luminaire (4000 lumen)</v>
      </c>
      <c r="AE79" s="50">
        <f t="array" aca="1" ref="AE7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A79),0)),""),0)</f>
        <v>0</v>
      </c>
      <c r="AF79" s="35">
        <f t="array" aca="1" ref="AF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A79),0)),"")</f>
        <v>0</v>
      </c>
      <c r="AG79" s="35">
        <f t="array" aca="1" ref="AG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A79),0))/1000,"")</f>
        <v>0</v>
      </c>
      <c r="AH79" s="51">
        <f t="array" aca="1" ref="AH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A79),0)),"")</f>
        <v>0</v>
      </c>
      <c r="AI79" s="35">
        <f t="array" aca="1" ref="AI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A79),0))/1000,"")</f>
        <v>0</v>
      </c>
      <c r="AJ79" s="35">
        <f t="array" aca="1" ref="AJ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A79),0))/1000,"")</f>
        <v>0</v>
      </c>
      <c r="AK79" s="32">
        <f t="array" aca="1" ref="AK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A79),0)),"")</f>
        <v>0</v>
      </c>
      <c r="AL79" s="32" t="str">
        <f t="shared" ca="1" si="44"/>
        <v>N/A</v>
      </c>
      <c r="AM79" s="32" t="str">
        <f t="shared" ca="1" si="45"/>
        <v>N/A</v>
      </c>
      <c r="AN79" s="37" t="str">
        <f t="array" aca="1" ref="AN79" ca="1">IF(AE79=0,"N/A",IFERROR(INDEX(INDIRECT(ADDRESS(1,MATCH(2020,Measure!$2:$2,0),,,"Measure")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A79),0)),""))</f>
        <v>N/A</v>
      </c>
      <c r="AO79" s="32">
        <f t="array" aca="1" ref="AO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A79),0)),"")</f>
        <v>0</v>
      </c>
      <c r="AP79" s="37" t="str">
        <f t="shared" ca="1" si="46"/>
        <v>N/A</v>
      </c>
      <c r="AQ79" s="50">
        <f t="array" aca="1" ref="AQ7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A79),0)),""),0)</f>
        <v>0</v>
      </c>
      <c r="AR79" s="35">
        <f t="array" aca="1" ref="AR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A79),0)),"")</f>
        <v>0</v>
      </c>
      <c r="AS79" s="35">
        <f t="array" aca="1" ref="AS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A79),0))/1000,"")</f>
        <v>0</v>
      </c>
      <c r="AT79" s="51">
        <f t="array" aca="1" ref="AT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A79),0)),"")</f>
        <v>0</v>
      </c>
      <c r="AU79" s="35">
        <f t="array" aca="1" ref="AU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A79),0))/1000,"")</f>
        <v>0</v>
      </c>
      <c r="AV79" s="35">
        <f t="array" aca="1" ref="AV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A79),0))/1000,"")</f>
        <v>0</v>
      </c>
      <c r="AW79" s="32">
        <f t="array" aca="1" ref="AW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A79),0)),"")</f>
        <v>0</v>
      </c>
      <c r="AX79" s="32" t="str">
        <f t="shared" ca="1" si="47"/>
        <v>N/A</v>
      </c>
      <c r="AY79" s="32" t="str">
        <f t="shared" ca="1" si="48"/>
        <v>N/A</v>
      </c>
      <c r="AZ79" s="37" t="str">
        <f t="array" aca="1" ref="AZ79" ca="1">IF(AQ79=0,"N/A",IFERROR(INDEX(INDIRECT(ADDRESS(1,MATCH(2021,Measure!$2:$2,0),,,"Measure")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A79),0)),""))</f>
        <v>N/A</v>
      </c>
      <c r="BA79" s="32">
        <f t="array" aca="1" ref="BA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A79),0)),"")</f>
        <v>0</v>
      </c>
      <c r="BB79" s="37" t="str">
        <f t="shared" ca="1" si="49"/>
        <v>N/A</v>
      </c>
      <c r="BC79" s="50">
        <f t="array" aca="1" ref="BC7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A79),0)),""),0)</f>
        <v>0</v>
      </c>
      <c r="BD79" s="35">
        <f t="array" aca="1" ref="BD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A79),0)),"")</f>
        <v>0</v>
      </c>
      <c r="BE79" s="35">
        <f t="array" aca="1" ref="BE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A79),0))/1000,"")</f>
        <v>0</v>
      </c>
      <c r="BF79" s="51">
        <f t="array" aca="1" ref="BF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A79),0)),"")</f>
        <v>0</v>
      </c>
      <c r="BG79" s="35">
        <f t="array" aca="1" ref="BG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A79),0))/1000,"")</f>
        <v>0</v>
      </c>
      <c r="BH79" s="35">
        <f t="array" aca="1" ref="BH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A79),0))/1000,"")</f>
        <v>0</v>
      </c>
      <c r="BI79" s="32">
        <f t="array" aca="1" ref="BI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A79),0)),"")</f>
        <v>0</v>
      </c>
      <c r="BJ79" s="32" t="str">
        <f t="shared" ca="1" si="50"/>
        <v>N/A</v>
      </c>
      <c r="BK79" s="32" t="str">
        <f t="shared" ca="1" si="51"/>
        <v>N/A</v>
      </c>
      <c r="BL79" s="37" t="str">
        <f t="array" aca="1" ref="BL79" ca="1">IF(BC79=0,"N/A",IFERROR(INDEX(INDIRECT(ADDRESS(1,MATCH(2022,Measure!$2:$2,0),,,"Measure")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A79),0)),""))</f>
        <v>N/A</v>
      </c>
      <c r="BM79" s="32">
        <f t="array" aca="1" ref="BM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A79),0)),"")</f>
        <v>0</v>
      </c>
      <c r="BN79" s="37" t="str">
        <f t="shared" ca="1" si="52"/>
        <v>N/A</v>
      </c>
    </row>
    <row r="80" spans="1:66" x14ac:dyDescent="0.25">
      <c r="A80" s="33" t="s">
        <v>214</v>
      </c>
      <c r="B80" t="str">
        <f t="shared" si="38"/>
        <v>Linear Ambient Luminaire (8000 lumen)</v>
      </c>
      <c r="C80" t="str">
        <f t="array" aca="1" ref="C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A80),0)),"")</f>
        <v>BNI Lighting</v>
      </c>
      <c r="D80" t="str">
        <f t="array" aca="1" ref="D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A80),0)),"")</f>
        <v>ROB/NEW</v>
      </c>
      <c r="E80" s="52">
        <f t="array" aca="1" ref="E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A80),0)),"")</f>
        <v>11.3</v>
      </c>
      <c r="F80" s="52" t="str">
        <f t="array" aca="1" ref="F8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A80),0)),""))</f>
        <v>N/A</v>
      </c>
      <c r="G80" s="52" t="str">
        <f t="array" aca="1" ref="G8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A80),0)),""))</f>
        <v>N/A</v>
      </c>
      <c r="H80" s="52" t="str">
        <f t="array" aca="1" ref="H8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A80),0)),""))</f>
        <v>N/A</v>
      </c>
      <c r="I80" s="44">
        <f t="array" aca="1" ref="I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A80),0)),"")</f>
        <v>153.1824</v>
      </c>
      <c r="J80" s="45">
        <f t="array" aca="1" ref="J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A80),0)),"")*1000</f>
        <v>21.583044571428577</v>
      </c>
      <c r="K80" s="44">
        <f t="array" aca="1" ref="K80" ca="1">IF(D80="ROB/NEW",I80,IFERROR(INDEX(INDIRECT(ADDRESS(1,MATCH(2020,Measure!$2:$2,0),,,"Measure")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A80),0)),""))</f>
        <v>153.1824</v>
      </c>
      <c r="L80" s="45">
        <f t="array" aca="1" ref="L80" ca="1">IF(D80="ROB/NEW",J80,IFERROR(INDEX(INDIRECT(ADDRESS(1,MATCH(2020,Measure!$2:$2,0),,,"Measure")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A80),0))*1000,""))</f>
        <v>21.583044571428577</v>
      </c>
      <c r="M80" s="46">
        <f t="array" aca="1" ref="M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A80),0)),"")</f>
        <v>387.56200000000001</v>
      </c>
      <c r="N80" s="47">
        <f t="array" aca="1" ref="N80" ca="1">IF(M80=0,"N/A",IFERROR(INDEX(INDIRECT(ADDRESS(1,MATCH(2020,Measure!$2:$2,0),,,"Measure")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A80),0)),"")/M80)</f>
        <v>7.7406969723553903E-2</v>
      </c>
      <c r="O80" s="46" t="str">
        <f t="array" aca="1" ref="O80" ca="1">IF(AE80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(Units)")*(INDIRECT(ADDRESS(1,MATCH("MeasureNames",Measure!$2:$2,0),,,"Measure")&amp;":"&amp;ADDRESS(ROWS(DynamicPivotTable)+10,MATCH("MeasureNames",Measure!$2:$2,0)))=A80),0)),""),0))</f>
        <v>N/A</v>
      </c>
      <c r="P80" s="46">
        <f t="array" aca="1" ref="P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A80),0)),0)</f>
        <v>0</v>
      </c>
      <c r="Q80" s="46" t="str">
        <f t="shared" ca="1" si="39"/>
        <v>N/A</v>
      </c>
      <c r="R80" s="46">
        <f t="shared" ca="1" si="40"/>
        <v>357.56200000000001</v>
      </c>
      <c r="S80" s="46" t="str">
        <f t="shared" ca="1" si="41"/>
        <v>N/A</v>
      </c>
      <c r="T80" s="39">
        <f t="array" aca="1" ref="T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A80),0)),"")</f>
        <v>131.45329209289068</v>
      </c>
      <c r="U80" s="39">
        <f t="array" aca="1" ref="U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A80),0)),"")</f>
        <v>0</v>
      </c>
      <c r="V80" s="39">
        <f t="shared" ca="1" si="42"/>
        <v>131.45329209289068</v>
      </c>
      <c r="W80" s="48">
        <f t="array" aca="1" ref="W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A80),0)),"")</f>
        <v>0.86</v>
      </c>
      <c r="X80" s="49" t="str">
        <f t="array" aca="1" ref="X80" ca="1">IF(AE80=0,"N/A",IFERROR(INDEX(INDIRECT(ADDRESS(1,MATCH(2020,Measure!$2:$2,0),,,"Measure")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A80),0)),""))</f>
        <v>N/A</v>
      </c>
      <c r="Y80" s="49" t="str">
        <f t="array" aca="1" ref="Y80" ca="1">IF(AE80=0,"N/A",IFERROR(INDEX(INDIRECT(ADDRESS(1,MATCH(2020,Measure!$2:$2,0),,,"Measure")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A80),0)),""))</f>
        <v>N/A</v>
      </c>
      <c r="Z80" s="39" t="str">
        <f t="array" aca="1" ref="Z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A80),0)),""),"N/A")</f>
        <v>N/A</v>
      </c>
      <c r="AA80" s="39" t="str">
        <f t="array" aca="1" ref="AA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A80),0)),""),"N/A")</f>
        <v>N/A</v>
      </c>
      <c r="AB80" s="39" t="str">
        <f t="array" aca="1" ref="AB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A80),0)),"")/1000,"N/A")</f>
        <v>N/A</v>
      </c>
      <c r="AD80" t="str">
        <f t="shared" si="43"/>
        <v>Linear Ambient Luminaire (8000 lumen)</v>
      </c>
      <c r="AE80" s="50">
        <f t="array" aca="1" ref="AE8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A80),0)),""),0)</f>
        <v>0</v>
      </c>
      <c r="AF80" s="35">
        <f t="array" aca="1" ref="AF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A80),0)),"")</f>
        <v>0</v>
      </c>
      <c r="AG80" s="35">
        <f t="array" aca="1" ref="AG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A80),0))/1000,"")</f>
        <v>0</v>
      </c>
      <c r="AH80" s="51">
        <f t="array" aca="1" ref="AH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A80),0)),"")</f>
        <v>0</v>
      </c>
      <c r="AI80" s="35">
        <f t="array" aca="1" ref="AI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A80),0))/1000,"")</f>
        <v>0</v>
      </c>
      <c r="AJ80" s="35">
        <f t="array" aca="1" ref="AJ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A80),0))/1000,"")</f>
        <v>0</v>
      </c>
      <c r="AK80" s="32">
        <f t="array" aca="1" ref="AK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A80),0)),"")</f>
        <v>0</v>
      </c>
      <c r="AL80" s="32" t="str">
        <f t="shared" ca="1" si="44"/>
        <v>N/A</v>
      </c>
      <c r="AM80" s="32" t="str">
        <f t="shared" ca="1" si="45"/>
        <v>N/A</v>
      </c>
      <c r="AN80" s="37" t="str">
        <f t="array" aca="1" ref="AN80" ca="1">IF(AE80=0,"N/A",IFERROR(INDEX(INDIRECT(ADDRESS(1,MATCH(2020,Measure!$2:$2,0),,,"Measure")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A80),0)),""))</f>
        <v>N/A</v>
      </c>
      <c r="AO80" s="32">
        <f t="array" aca="1" ref="AO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A80),0)),"")</f>
        <v>0</v>
      </c>
      <c r="AP80" s="37" t="str">
        <f t="shared" ca="1" si="46"/>
        <v>N/A</v>
      </c>
      <c r="AQ80" s="50">
        <f t="array" aca="1" ref="AQ8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A80),0)),""),0)</f>
        <v>0</v>
      </c>
      <c r="AR80" s="35">
        <f t="array" aca="1" ref="AR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A80),0)),"")</f>
        <v>0</v>
      </c>
      <c r="AS80" s="35">
        <f t="array" aca="1" ref="AS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A80),0))/1000,"")</f>
        <v>0</v>
      </c>
      <c r="AT80" s="51">
        <f t="array" aca="1" ref="AT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A80),0)),"")</f>
        <v>0</v>
      </c>
      <c r="AU80" s="35">
        <f t="array" aca="1" ref="AU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A80),0))/1000,"")</f>
        <v>0</v>
      </c>
      <c r="AV80" s="35">
        <f t="array" aca="1" ref="AV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A80),0))/1000,"")</f>
        <v>0</v>
      </c>
      <c r="AW80" s="32">
        <f t="array" aca="1" ref="AW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A80),0)),"")</f>
        <v>0</v>
      </c>
      <c r="AX80" s="32" t="str">
        <f t="shared" ca="1" si="47"/>
        <v>N/A</v>
      </c>
      <c r="AY80" s="32" t="str">
        <f t="shared" ca="1" si="48"/>
        <v>N/A</v>
      </c>
      <c r="AZ80" s="37" t="str">
        <f t="array" aca="1" ref="AZ80" ca="1">IF(AQ80=0,"N/A",IFERROR(INDEX(INDIRECT(ADDRESS(1,MATCH(2021,Measure!$2:$2,0),,,"Measure")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A80),0)),""))</f>
        <v>N/A</v>
      </c>
      <c r="BA80" s="32">
        <f t="array" aca="1" ref="BA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A80),0)),"")</f>
        <v>0</v>
      </c>
      <c r="BB80" s="37" t="str">
        <f t="shared" ca="1" si="49"/>
        <v>N/A</v>
      </c>
      <c r="BC80" s="50">
        <f t="array" aca="1" ref="BC8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A80),0)),""),0)</f>
        <v>0</v>
      </c>
      <c r="BD80" s="35">
        <f t="array" aca="1" ref="BD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A80),0)),"")</f>
        <v>0</v>
      </c>
      <c r="BE80" s="35">
        <f t="array" aca="1" ref="BE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A80),0))/1000,"")</f>
        <v>0</v>
      </c>
      <c r="BF80" s="51">
        <f t="array" aca="1" ref="BF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A80),0)),"")</f>
        <v>0</v>
      </c>
      <c r="BG80" s="35">
        <f t="array" aca="1" ref="BG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A80),0))/1000,"")</f>
        <v>0</v>
      </c>
      <c r="BH80" s="35">
        <f t="array" aca="1" ref="BH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A80),0))/1000,"")</f>
        <v>0</v>
      </c>
      <c r="BI80" s="32">
        <f t="array" aca="1" ref="BI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A80),0)),"")</f>
        <v>0</v>
      </c>
      <c r="BJ80" s="32" t="str">
        <f t="shared" ca="1" si="50"/>
        <v>N/A</v>
      </c>
      <c r="BK80" s="32" t="str">
        <f t="shared" ca="1" si="51"/>
        <v>N/A</v>
      </c>
      <c r="BL80" s="37" t="str">
        <f t="array" aca="1" ref="BL80" ca="1">IF(BC80=0,"N/A",IFERROR(INDEX(INDIRECT(ADDRESS(1,MATCH(2022,Measure!$2:$2,0),,,"Measure")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A80),0)),""))</f>
        <v>N/A</v>
      </c>
      <c r="BM80" s="32">
        <f t="array" aca="1" ref="BM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A80),0)),"")</f>
        <v>0</v>
      </c>
      <c r="BN80" s="37" t="str">
        <f t="shared" ca="1" si="52"/>
        <v>N/A</v>
      </c>
    </row>
    <row r="81" spans="1:66" x14ac:dyDescent="0.25">
      <c r="A81" s="33" t="s">
        <v>216</v>
      </c>
      <c r="B81" t="str">
        <f t="shared" si="38"/>
        <v>Linear Replacement Lamp (2 foot)</v>
      </c>
      <c r="C81" t="str">
        <f t="array" aca="1" ref="C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A81),0)),"")</f>
        <v>BNI Lighting</v>
      </c>
      <c r="D81" t="str">
        <f t="array" aca="1" ref="D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A81),0)),"")</f>
        <v>ROB/NEW</v>
      </c>
      <c r="E81" s="52">
        <f t="array" aca="1" ref="E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A81),0)),"")</f>
        <v>11.3</v>
      </c>
      <c r="F81" s="52" t="str">
        <f t="array" aca="1" ref="F8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A81),0)),""))</f>
        <v>N/A</v>
      </c>
      <c r="G81" s="52" t="str">
        <f t="array" aca="1" ref="G8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A81),0)),""))</f>
        <v>N/A</v>
      </c>
      <c r="H81" s="52" t="str">
        <f t="array" aca="1" ref="H8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A81),0)),""))</f>
        <v>N/A</v>
      </c>
      <c r="I81" s="44">
        <f t="array" aca="1" ref="I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A81),0)),"")</f>
        <v>29.088359999999998</v>
      </c>
      <c r="J81" s="45">
        <f t="array" aca="1" ref="J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A81),0)),"")*1000</f>
        <v>4.0984824000000009</v>
      </c>
      <c r="K81" s="44">
        <f t="array" aca="1" ref="K81" ca="1">IF(D81="ROB/NEW",I81,IFERROR(INDEX(INDIRECT(ADDRESS(1,MATCH(2020,Measure!$2:$2,0),,,"Measure")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A81),0)),""))</f>
        <v>29.088359999999998</v>
      </c>
      <c r="L81" s="45">
        <f t="array" aca="1" ref="L81" ca="1">IF(D81="ROB/NEW",J81,IFERROR(INDEX(INDIRECT(ADDRESS(1,MATCH(2020,Measure!$2:$2,0),,,"Measure")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A81),0))*1000,""))</f>
        <v>4.0984824000000009</v>
      </c>
      <c r="M81" s="46">
        <f t="array" aca="1" ref="M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A81),0)),"")</f>
        <v>11.7971</v>
      </c>
      <c r="N81" s="47">
        <f t="array" aca="1" ref="N81" ca="1">IF(M81=0,"N/A",IFERROR(INDEX(INDIRECT(ADDRESS(1,MATCH(2020,Measure!$2:$2,0),,,"Measure")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A81),0)),"")/M81)</f>
        <v>0.2119164879504285</v>
      </c>
      <c r="O81" s="46">
        <f t="array" aca="1" ref="O81" ca="1">IF(AE81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(Units)")*(INDIRECT(ADDRESS(1,MATCH("MeasureNames",Measure!$2:$2,0),,,"Measure")&amp;":"&amp;ADDRESS(ROWS(DynamicPivotTable)+10,MATCH("MeasureNames",Measure!$2:$2,0)))=A81),0)),""),0))</f>
        <v>0.79630947962159293</v>
      </c>
      <c r="P81" s="46">
        <f t="array" aca="1" ref="P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A81),0)),0)</f>
        <v>0</v>
      </c>
      <c r="Q81" s="46">
        <f t="shared" ca="1" si="39"/>
        <v>3.296309479621593</v>
      </c>
      <c r="R81" s="46">
        <f t="shared" ca="1" si="40"/>
        <v>9.2971000000000004</v>
      </c>
      <c r="S81" s="46">
        <f t="shared" ca="1" si="41"/>
        <v>12.593409479621593</v>
      </c>
      <c r="T81" s="39">
        <f t="array" aca="1" ref="T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A81),0)),"")</f>
        <v>24.962141104873389</v>
      </c>
      <c r="U81" s="39">
        <f t="array" aca="1" ref="U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A81),0)),"")</f>
        <v>0</v>
      </c>
      <c r="V81" s="39">
        <f t="shared" ca="1" si="42"/>
        <v>24.962141104873389</v>
      </c>
      <c r="W81" s="48">
        <f t="array" aca="1" ref="W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A81),0)),"")</f>
        <v>0.86</v>
      </c>
      <c r="X81" s="49">
        <f t="array" aca="1" ref="X81" ca="1">IF(AE81=0,"N/A",IFERROR(INDEX(INDIRECT(ADDRESS(1,MATCH(2020,Measure!$2:$2,0),,,"Measure")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A81),0)),""))</f>
        <v>2.2813527747167486</v>
      </c>
      <c r="Y81" s="49" t="str">
        <f t="array" aca="1" ref="Y81" ca="1">IF(AE81=0,"N/A",IFERROR(INDEX(INDIRECT(ADDRESS(1,MATCH(2020,Measure!$2:$2,0),,,"Measure")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A81),0)),""))</f>
        <v/>
      </c>
      <c r="Z81" s="39">
        <f t="array" aca="1" ref="Z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A81),0)),""),"N/A")</f>
        <v>0.11059265076464039</v>
      </c>
      <c r="AA81" s="39">
        <f t="array" aca="1" ref="AA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A81),0)),""),"N/A")</f>
        <v>9.7869602446584384E-3</v>
      </c>
      <c r="AB81" s="39">
        <f t="array" aca="1" ref="AB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A81),0)),"")/1000,"N/A")</f>
        <v>0.78491464030591751</v>
      </c>
      <c r="AD81" t="str">
        <f t="shared" si="43"/>
        <v>Linear Replacement Lamp (2 foot)</v>
      </c>
      <c r="AE81" s="50">
        <f t="array" aca="1" ref="AE8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A81),0)),""),0)</f>
        <v>1782</v>
      </c>
      <c r="AF81" s="35">
        <f t="array" aca="1" ref="AF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A81),0)),"")</f>
        <v>6.6890375374313118</v>
      </c>
      <c r="AG81" s="35">
        <f t="array" aca="1" ref="AG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A81),0))/1000,"")</f>
        <v>47.474433937380184</v>
      </c>
      <c r="AH81" s="51">
        <f t="array" aca="1" ref="AH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A81),0)),"")</f>
        <v>6.6890375374313118</v>
      </c>
      <c r="AI81" s="35">
        <f t="array" aca="1" ref="AI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A81),0))/1000,"")</f>
        <v>47.474433937380184</v>
      </c>
      <c r="AJ81" s="35">
        <f t="array" aca="1" ref="AJ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A81),0))/1000,"")</f>
        <v>536.46110349239632</v>
      </c>
      <c r="AK81" s="32">
        <f t="array" aca="1" ref="AK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A81),0)),"")</f>
        <v>44482.53544888438</v>
      </c>
      <c r="AL81" s="32">
        <f t="shared" ca="1" si="44"/>
        <v>19498.315184685678</v>
      </c>
      <c r="AM81" s="32">
        <f t="shared" ca="1" si="45"/>
        <v>24984.220264198702</v>
      </c>
      <c r="AN81" s="37">
        <f t="array" aca="1" ref="AN81" ca="1">IF(AE81=0,"N/A",IFERROR(INDEX(INDIRECT(ADDRESS(1,MATCH(2020,Measure!$2:$2,0),,,"Measure")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A81),0)),""))</f>
        <v>2.2813527747167486</v>
      </c>
      <c r="AO81" s="32">
        <f t="array" aca="1" ref="AO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A81),0)),"")</f>
        <v>5874.0234926856783</v>
      </c>
      <c r="AP81" s="37">
        <f t="shared" ca="1" si="46"/>
        <v>7.5727540933865756</v>
      </c>
      <c r="AQ81" s="50">
        <f t="array" aca="1" ref="AQ8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A81),0)),""),0)</f>
        <v>1782</v>
      </c>
      <c r="AR81" s="35">
        <f t="array" aca="1" ref="AR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A81),0)),"")</f>
        <v>6.6890375374313118</v>
      </c>
      <c r="AS81" s="35">
        <f t="array" aca="1" ref="AS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A81),0))/1000,"")</f>
        <v>47.474433937380184</v>
      </c>
      <c r="AT81" s="51">
        <f t="array" aca="1" ref="AT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A81),0)),"")</f>
        <v>13.378075074862624</v>
      </c>
      <c r="AU81" s="35">
        <f t="array" aca="1" ref="AU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A81),0))/1000,"")</f>
        <v>94.948867874760367</v>
      </c>
      <c r="AV81" s="35">
        <f t="array" aca="1" ref="AV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A81),0))/1000,"")</f>
        <v>536.46110349239632</v>
      </c>
      <c r="AW81" s="32">
        <f t="array" aca="1" ref="AW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A81),0)),"")</f>
        <v>46462.990152714061</v>
      </c>
      <c r="AX81" s="32">
        <f t="shared" ca="1" si="47"/>
        <v>19498.315184685678</v>
      </c>
      <c r="AY81" s="32">
        <f t="shared" ca="1" si="48"/>
        <v>26964.674968028383</v>
      </c>
      <c r="AZ81" s="37">
        <f t="array" aca="1" ref="AZ81" ca="1">IF(AQ81=0,"N/A",IFERROR(INDEX(INDIRECT(ADDRESS(1,MATCH(2021,Measure!$2:$2,0),,,"Measure")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A81),0)),""))</f>
        <v>2.3829233301760819</v>
      </c>
      <c r="BA81" s="32">
        <f t="array" aca="1" ref="BA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A81),0)),"")</f>
        <v>5874.0234926856783</v>
      </c>
      <c r="BB81" s="37">
        <f t="shared" ca="1" si="49"/>
        <v>7.9099088062159915</v>
      </c>
      <c r="BC81" s="50">
        <f t="array" aca="1" ref="BC8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A81),0)),""),0)</f>
        <v>1782</v>
      </c>
      <c r="BD81" s="35">
        <f t="array" aca="1" ref="BD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A81),0)),"")</f>
        <v>6.6890375374313118</v>
      </c>
      <c r="BE81" s="35">
        <f t="array" aca="1" ref="BE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A81),0))/1000,"")</f>
        <v>47.474433937380184</v>
      </c>
      <c r="BF81" s="51">
        <f t="array" aca="1" ref="BF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A81),0)),"")</f>
        <v>20.067112612293936</v>
      </c>
      <c r="BG81" s="35">
        <f t="array" aca="1" ref="BG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A81),0))/1000,"")</f>
        <v>142.42330181214055</v>
      </c>
      <c r="BH81" s="35">
        <f t="array" aca="1" ref="BH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A81),0))/1000,"")</f>
        <v>536.46110349239632</v>
      </c>
      <c r="BI81" s="32">
        <f t="array" aca="1" ref="BI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A81),0)),"")</f>
        <v>48643.751735330196</v>
      </c>
      <c r="BJ81" s="32">
        <f t="shared" ca="1" si="50"/>
        <v>19498.315184685674</v>
      </c>
      <c r="BK81" s="32">
        <f t="shared" ca="1" si="51"/>
        <v>29145.436550644521</v>
      </c>
      <c r="BL81" s="37">
        <f t="array" aca="1" ref="BL81" ca="1">IF(BC81=0,"N/A",IFERROR(INDEX(INDIRECT(ADDRESS(1,MATCH(2022,Measure!$2:$2,0),,,"Measure")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A81),0)),""))</f>
        <v>2.4947669208638019</v>
      </c>
      <c r="BM81" s="32">
        <f t="array" aca="1" ref="BM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A81),0)),"")</f>
        <v>5874.0234926856783</v>
      </c>
      <c r="BN81" s="37">
        <f t="shared" ca="1" si="52"/>
        <v>8.2811639748974937</v>
      </c>
    </row>
    <row r="82" spans="1:66" x14ac:dyDescent="0.25">
      <c r="A82" s="33" t="s">
        <v>218</v>
      </c>
      <c r="B82" t="str">
        <f t="shared" si="38"/>
        <v>Linear Replacement Lamp (4 foot)</v>
      </c>
      <c r="C82" t="str">
        <f t="array" aca="1" ref="C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A82),0)),"")</f>
        <v>BNI Lighting</v>
      </c>
      <c r="D82" t="str">
        <f t="array" aca="1" ref="D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A82),0)),"")</f>
        <v>ROB/NEW</v>
      </c>
      <c r="E82" s="52">
        <f t="array" aca="1" ref="E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A82),0)),"")</f>
        <v>11.3</v>
      </c>
      <c r="F82" s="52" t="str">
        <f t="array" aca="1" ref="F8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A82),0)),""))</f>
        <v>N/A</v>
      </c>
      <c r="G82" s="52" t="str">
        <f t="array" aca="1" ref="G8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A82),0)),""))</f>
        <v>N/A</v>
      </c>
      <c r="H82" s="52" t="str">
        <f t="array" aca="1" ref="H8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A82),0)),""))</f>
        <v>N/A</v>
      </c>
      <c r="I82" s="44">
        <f t="array" aca="1" ref="I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A82),0)),"")</f>
        <v>49.0866075</v>
      </c>
      <c r="J82" s="45">
        <f t="array" aca="1" ref="J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A82),0)),"")*1000</f>
        <v>6.9161890499999998</v>
      </c>
      <c r="K82" s="44">
        <f t="array" aca="1" ref="K82" ca="1">IF(D82="ROB/NEW",I82,IFERROR(INDEX(INDIRECT(ADDRESS(1,MATCH(2020,Measure!$2:$2,0),,,"Measure")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A82),0)),""))</f>
        <v>49.0866075</v>
      </c>
      <c r="L82" s="45">
        <f t="array" aca="1" ref="L82" ca="1">IF(D82="ROB/NEW",J82,IFERROR(INDEX(INDIRECT(ADDRESS(1,MATCH(2020,Measure!$2:$2,0),,,"Measure")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A82),0))*1000,""))</f>
        <v>6.9161890499999998</v>
      </c>
      <c r="M82" s="46">
        <f t="array" aca="1" ref="M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A82),0)),"")</f>
        <v>9.1371000000000002</v>
      </c>
      <c r="N82" s="47">
        <f t="array" aca="1" ref="N82" ca="1">IF(M82=0,"N/A",IFERROR(INDEX(INDIRECT(ADDRESS(1,MATCH(2020,Measure!$2:$2,0),,,"Measure")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A82),0)),"")/M82)</f>
        <v>0.43777566186207878</v>
      </c>
      <c r="O82" s="46">
        <f t="array" aca="1" ref="O82" ca="1">IF(AE82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(Units)")*(INDIRECT(ADDRESS(1,MATCH("MeasureNames",Measure!$2:$2,0),,,"Measure")&amp;":"&amp;ADDRESS(ROWS(DynamicPivotTable)+10,MATCH("MeasureNames",Measure!$2:$2,0)))=A82),0)),""),0))</f>
        <v>1.3437722468614381</v>
      </c>
      <c r="P82" s="46">
        <f t="array" aca="1" ref="P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A82),0)),0)</f>
        <v>0</v>
      </c>
      <c r="Q82" s="46">
        <f t="shared" ca="1" si="39"/>
        <v>5.3437722468614384</v>
      </c>
      <c r="R82" s="46">
        <f t="shared" ca="1" si="40"/>
        <v>5.1371000000000002</v>
      </c>
      <c r="S82" s="46">
        <f t="shared" ca="1" si="41"/>
        <v>10.480872246861438</v>
      </c>
      <c r="T82" s="39">
        <f t="array" aca="1" ref="T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A82),0)),"")</f>
        <v>42.123613114473841</v>
      </c>
      <c r="U82" s="39">
        <f t="array" aca="1" ref="U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A82),0)),"")</f>
        <v>0</v>
      </c>
      <c r="V82" s="39">
        <f t="shared" ca="1" si="42"/>
        <v>42.123613114473841</v>
      </c>
      <c r="W82" s="48">
        <f t="array" aca="1" ref="W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A82),0)),"")</f>
        <v>0.86</v>
      </c>
      <c r="X82" s="49">
        <f t="array" aca="1" ref="X82" ca="1">IF(AE82=0,"N/A",IFERROR(INDEX(INDIRECT(ADDRESS(1,MATCH(2020,Measure!$2:$2,0),,,"Measure")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A82),0)),""))</f>
        <v>4.577818522272457</v>
      </c>
      <c r="Y82" s="49" t="str">
        <f t="array" aca="1" ref="Y82" ca="1">IF(AE82=0,"N/A",IFERROR(INDEX(INDIRECT(ADDRESS(1,MATCH(2020,Measure!$2:$2,0),,,"Measure")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A82),0)),""))</f>
        <v/>
      </c>
      <c r="Z82" s="39">
        <f t="array" aca="1" ref="Z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A82),0)),""),"N/A")</f>
        <v>0.10640808270297507</v>
      </c>
      <c r="AA82" s="39">
        <f t="array" aca="1" ref="AA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A82),0)),""),"N/A")</f>
        <v>9.4166444869889458E-3</v>
      </c>
      <c r="AB82" s="39">
        <f t="array" aca="1" ref="AB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A82),0)),"")/1000,"N/A")</f>
        <v>0.75521530032040951</v>
      </c>
      <c r="AD82" t="str">
        <f t="shared" si="43"/>
        <v>Linear Replacement Lamp (4 foot)</v>
      </c>
      <c r="AE82" s="50">
        <f t="array" aca="1" ref="AE8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A82),0)),""),0)</f>
        <v>278590</v>
      </c>
      <c r="AF82" s="35">
        <f t="array" aca="1" ref="AF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A82),0)),"")</f>
        <v>1764.6770526069965</v>
      </c>
      <c r="AG82" s="35">
        <f t="array" aca="1" ref="AG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A82),0))/1000,"")</f>
        <v>12524.528930506391</v>
      </c>
      <c r="AH82" s="51">
        <f t="array" aca="1" ref="AH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A82),0)),"")</f>
        <v>1764.6770526069965</v>
      </c>
      <c r="AI82" s="35">
        <f t="array" aca="1" ref="AI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A82),0))/1000,"")</f>
        <v>12524.528930506391</v>
      </c>
      <c r="AJ82" s="35">
        <f t="array" aca="1" ref="AJ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A82),0))/1000,"")</f>
        <v>141527.17691472219</v>
      </c>
      <c r="AK82" s="32">
        <f t="array" aca="1" ref="AK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A82),0)),"")</f>
        <v>11735217.377561267</v>
      </c>
      <c r="AL82" s="32">
        <f t="shared" ca="1" si="44"/>
        <v>2563495.5427931282</v>
      </c>
      <c r="AM82" s="32">
        <f t="shared" ca="1" si="45"/>
        <v>9171721.8347681388</v>
      </c>
      <c r="AN82" s="37">
        <f t="array" aca="1" ref="AN82" ca="1">IF(AE82=0,"N/A",IFERROR(INDEX(INDIRECT(ADDRESS(1,MATCH(2020,Measure!$2:$2,0),,,"Measure")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A82),0)),""))</f>
        <v>4.577818522272457</v>
      </c>
      <c r="AO82" s="32">
        <f t="array" aca="1" ref="AO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A82),0)),"")</f>
        <v>1488721.5102531281</v>
      </c>
      <c r="AP82" s="37">
        <f t="shared" ca="1" si="46"/>
        <v>7.882748584431968</v>
      </c>
      <c r="AQ82" s="50">
        <f t="array" aca="1" ref="AQ8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A82),0)),""),0)</f>
        <v>278590</v>
      </c>
      <c r="AR82" s="35">
        <f t="array" aca="1" ref="AR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A82),0)),"")</f>
        <v>1764.6770526069965</v>
      </c>
      <c r="AS82" s="35">
        <f t="array" aca="1" ref="AS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A82),0))/1000,"")</f>
        <v>12524.528930506391</v>
      </c>
      <c r="AT82" s="51">
        <f t="array" aca="1" ref="AT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A82),0)),"")</f>
        <v>3529.3541052139931</v>
      </c>
      <c r="AU82" s="35">
        <f t="array" aca="1" ref="AU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A82),0))/1000,"")</f>
        <v>25049.057861012781</v>
      </c>
      <c r="AV82" s="35">
        <f t="array" aca="1" ref="AV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A82),0))/1000,"")</f>
        <v>141527.17691472219</v>
      </c>
      <c r="AW82" s="32">
        <f t="array" aca="1" ref="AW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A82),0)),"")</f>
        <v>12257693.585837696</v>
      </c>
      <c r="AX82" s="32">
        <f t="shared" ca="1" si="47"/>
        <v>2563495.5427931282</v>
      </c>
      <c r="AY82" s="32">
        <f t="shared" ca="1" si="48"/>
        <v>9694198.0430445671</v>
      </c>
      <c r="AZ82" s="37">
        <f t="array" aca="1" ref="AZ82" ca="1">IF(AQ82=0,"N/A",IFERROR(INDEX(INDIRECT(ADDRESS(1,MATCH(2021,Measure!$2:$2,0),,,"Measure")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A82),0)),""))</f>
        <v>4.7816324940756418</v>
      </c>
      <c r="BA82" s="32">
        <f t="array" aca="1" ref="BA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A82),0)),"")</f>
        <v>1349426.5102531281</v>
      </c>
      <c r="BB82" s="37">
        <f t="shared" ca="1" si="49"/>
        <v>9.0836318189260812</v>
      </c>
      <c r="BC82" s="50">
        <f t="array" aca="1" ref="BC8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A82),0)),""),0)</f>
        <v>278590</v>
      </c>
      <c r="BD82" s="35">
        <f t="array" aca="1" ref="BD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A82),0)),"")</f>
        <v>1764.6770526069965</v>
      </c>
      <c r="BE82" s="35">
        <f t="array" aca="1" ref="BE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A82),0))/1000,"")</f>
        <v>12524.528930506391</v>
      </c>
      <c r="BF82" s="51">
        <f t="array" aca="1" ref="BF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A82),0)),"")</f>
        <v>5294.0311578209894</v>
      </c>
      <c r="BG82" s="35">
        <f t="array" aca="1" ref="BG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A82),0))/1000,"")</f>
        <v>37573.586791519177</v>
      </c>
      <c r="BH82" s="35">
        <f t="array" aca="1" ref="BH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A82),0))/1000,"")</f>
        <v>141527.17691472219</v>
      </c>
      <c r="BI82" s="32">
        <f t="array" aca="1" ref="BI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A82),0)),"")</f>
        <v>12833014.011312155</v>
      </c>
      <c r="BJ82" s="32">
        <f t="shared" ca="1" si="50"/>
        <v>2563495.5427931282</v>
      </c>
      <c r="BK82" s="32">
        <f t="shared" ca="1" si="51"/>
        <v>10269518.468519026</v>
      </c>
      <c r="BL82" s="37">
        <f t="array" aca="1" ref="BL82" ca="1">IF(BC82=0,"N/A",IFERROR(INDEX(INDIRECT(ADDRESS(1,MATCH(2022,Measure!$2:$2,0),,,"Measure")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A82),0)),""))</f>
        <v>5.0060605907391542</v>
      </c>
      <c r="BM82" s="32">
        <f t="array" aca="1" ref="BM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A82),0)),"")</f>
        <v>1349426.5102531281</v>
      </c>
      <c r="BN82" s="37">
        <f t="shared" ca="1" si="52"/>
        <v>9.5099762112313275</v>
      </c>
    </row>
    <row r="83" spans="1:66" x14ac:dyDescent="0.25">
      <c r="A83" s="33" t="s">
        <v>230</v>
      </c>
      <c r="B83" t="str">
        <f t="shared" si="38"/>
        <v>Low/Zero Energy Livestock Waterer</v>
      </c>
      <c r="C83" t="str">
        <f t="array" aca="1" ref="C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A83),0)),"")</f>
        <v>BNI Process</v>
      </c>
      <c r="D83" t="str">
        <f t="array" aca="1" ref="D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A83),0)),"")</f>
        <v>ROB/NEW</v>
      </c>
      <c r="E83" s="52">
        <f t="array" aca="1" ref="E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A83),0)),"")</f>
        <v>10</v>
      </c>
      <c r="F83" s="52" t="str">
        <f t="array" aca="1" ref="F8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A83),0)),""))</f>
        <v>N/A</v>
      </c>
      <c r="G83" s="52" t="str">
        <f t="array" aca="1" ref="G8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A83),0)),""))</f>
        <v>N/A</v>
      </c>
      <c r="H83" s="52" t="str">
        <f t="array" aca="1" ref="H8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A83),0)),""))</f>
        <v>N/A</v>
      </c>
      <c r="I83" s="44">
        <f t="array" aca="1" ref="I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A83),0)),"")</f>
        <v>1400</v>
      </c>
      <c r="J83" s="45">
        <f t="array" aca="1" ref="J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A83),0)),"")*1000</f>
        <v>590</v>
      </c>
      <c r="K83" s="44">
        <f t="array" aca="1" ref="K83" ca="1">IF(D83="ROB/NEW",I83,IFERROR(INDEX(INDIRECT(ADDRESS(1,MATCH(2020,Measure!$2:$2,0),,,"Measure")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A83),0)),""))</f>
        <v>1400</v>
      </c>
      <c r="L83" s="45">
        <f t="array" aca="1" ref="L83" ca="1">IF(D83="ROB/NEW",J83,IFERROR(INDEX(INDIRECT(ADDRESS(1,MATCH(2020,Measure!$2:$2,0),,,"Measure")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A83),0))*1000,""))</f>
        <v>590</v>
      </c>
      <c r="M83" s="46">
        <f t="array" aca="1" ref="M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A83),0)),"")</f>
        <v>1047.375</v>
      </c>
      <c r="N83" s="47">
        <f t="array" aca="1" ref="N83" ca="1">IF(M83=0,"N/A",IFERROR(INDEX(INDIRECT(ADDRESS(1,MATCH(2020,Measure!$2:$2,0),,,"Measure")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A83),0)),"")/M83)</f>
        <v>0.28643036161833152</v>
      </c>
      <c r="O83" s="46" t="str">
        <f t="array" aca="1" ref="O83" ca="1">IF(AE83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(Units)")*(INDIRECT(ADDRESS(1,MATCH("MeasureNames",Measure!$2:$2,0),,,"Measure")&amp;":"&amp;ADDRESS(ROWS(DynamicPivotTable)+10,MATCH("MeasureNames",Measure!$2:$2,0)))=A83),0)),""),0))</f>
        <v>N/A</v>
      </c>
      <c r="P83" s="46">
        <f t="array" aca="1" ref="P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A83),0)),0)</f>
        <v>0</v>
      </c>
      <c r="Q83" s="46" t="str">
        <f t="shared" ca="1" si="39"/>
        <v>N/A</v>
      </c>
      <c r="R83" s="46">
        <f t="shared" ca="1" si="40"/>
        <v>747.375</v>
      </c>
      <c r="S83" s="46" t="str">
        <f t="shared" ca="1" si="41"/>
        <v>N/A</v>
      </c>
      <c r="T83" s="39">
        <f t="array" aca="1" ref="T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A83),0)),"")</f>
        <v>1657.3361560580565</v>
      </c>
      <c r="U83" s="39">
        <f t="array" aca="1" ref="U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A83),0)),"")</f>
        <v>0</v>
      </c>
      <c r="V83" s="39">
        <f t="shared" ca="1" si="42"/>
        <v>1657.3361560580565</v>
      </c>
      <c r="W83" s="48">
        <f t="array" aca="1" ref="W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A83),0)),"")</f>
        <v>0.86</v>
      </c>
      <c r="X83" s="49" t="str">
        <f t="array" aca="1" ref="X83" ca="1">IF(AE83=0,"N/A",IFERROR(INDEX(INDIRECT(ADDRESS(1,MATCH(2020,Measure!$2:$2,0),,,"Measure")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A83),0)),""))</f>
        <v>N/A</v>
      </c>
      <c r="Y83" s="49" t="str">
        <f t="array" aca="1" ref="Y83" ca="1">IF(AE83=0,"N/A",IFERROR(INDEX(INDIRECT(ADDRESS(1,MATCH(2020,Measure!$2:$2,0),,,"Measure")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A83),0)),""))</f>
        <v>N/A</v>
      </c>
      <c r="Z83" s="39" t="str">
        <f t="array" aca="1" ref="Z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A83),0)),""),"N/A")</f>
        <v>N/A</v>
      </c>
      <c r="AA83" s="39" t="str">
        <f t="array" aca="1" ref="AA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A83),0)),""),"N/A")</f>
        <v>N/A</v>
      </c>
      <c r="AB83" s="39" t="str">
        <f t="array" aca="1" ref="AB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A83),0)),"")/1000,"N/A")</f>
        <v>N/A</v>
      </c>
      <c r="AD83" t="str">
        <f t="shared" si="43"/>
        <v>Low/Zero Energy Livestock Waterer</v>
      </c>
      <c r="AE83" s="50">
        <f t="array" aca="1" ref="AE8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A83),0)),""),0)</f>
        <v>0</v>
      </c>
      <c r="AF83" s="35">
        <f t="array" aca="1" ref="AF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A83),0)),"")</f>
        <v>0</v>
      </c>
      <c r="AG83" s="35">
        <f t="array" aca="1" ref="AG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A83),0))/1000,"")</f>
        <v>0</v>
      </c>
      <c r="AH83" s="51">
        <f t="array" aca="1" ref="AH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A83),0)),"")</f>
        <v>0</v>
      </c>
      <c r="AI83" s="35">
        <f t="array" aca="1" ref="AI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A83),0))/1000,"")</f>
        <v>0</v>
      </c>
      <c r="AJ83" s="35">
        <f t="array" aca="1" ref="AJ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A83),0))/1000,"")</f>
        <v>0</v>
      </c>
      <c r="AK83" s="32">
        <f t="array" aca="1" ref="AK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A83),0)),"")</f>
        <v>0</v>
      </c>
      <c r="AL83" s="32" t="str">
        <f t="shared" ca="1" si="44"/>
        <v>N/A</v>
      </c>
      <c r="AM83" s="32" t="str">
        <f t="shared" ca="1" si="45"/>
        <v>N/A</v>
      </c>
      <c r="AN83" s="37" t="str">
        <f t="array" aca="1" ref="AN83" ca="1">IF(AE83=0,"N/A",IFERROR(INDEX(INDIRECT(ADDRESS(1,MATCH(2020,Measure!$2:$2,0),,,"Measure")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A83),0)),""))</f>
        <v>N/A</v>
      </c>
      <c r="AO83" s="32">
        <f t="array" aca="1" ref="AO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A83),0)),"")</f>
        <v>0</v>
      </c>
      <c r="AP83" s="37" t="str">
        <f t="shared" ca="1" si="46"/>
        <v>N/A</v>
      </c>
      <c r="AQ83" s="50">
        <f t="array" aca="1" ref="AQ8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A83),0)),""),0)</f>
        <v>0</v>
      </c>
      <c r="AR83" s="35">
        <f t="array" aca="1" ref="AR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A83),0)),"")</f>
        <v>0</v>
      </c>
      <c r="AS83" s="35">
        <f t="array" aca="1" ref="AS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A83),0))/1000,"")</f>
        <v>0</v>
      </c>
      <c r="AT83" s="51">
        <f t="array" aca="1" ref="AT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A83),0)),"")</f>
        <v>0</v>
      </c>
      <c r="AU83" s="35">
        <f t="array" aca="1" ref="AU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A83),0))/1000,"")</f>
        <v>0</v>
      </c>
      <c r="AV83" s="35">
        <f t="array" aca="1" ref="AV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A83),0))/1000,"")</f>
        <v>0</v>
      </c>
      <c r="AW83" s="32">
        <f t="array" aca="1" ref="AW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A83),0)),"")</f>
        <v>0</v>
      </c>
      <c r="AX83" s="32" t="str">
        <f t="shared" ca="1" si="47"/>
        <v>N/A</v>
      </c>
      <c r="AY83" s="32" t="str">
        <f t="shared" ca="1" si="48"/>
        <v>N/A</v>
      </c>
      <c r="AZ83" s="37" t="str">
        <f t="array" aca="1" ref="AZ83" ca="1">IF(AQ83=0,"N/A",IFERROR(INDEX(INDIRECT(ADDRESS(1,MATCH(2021,Measure!$2:$2,0),,,"Measure")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A83),0)),""))</f>
        <v>N/A</v>
      </c>
      <c r="BA83" s="32">
        <f t="array" aca="1" ref="BA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A83),0)),"")</f>
        <v>0</v>
      </c>
      <c r="BB83" s="37" t="str">
        <f t="shared" ca="1" si="49"/>
        <v>N/A</v>
      </c>
      <c r="BC83" s="50">
        <f t="array" aca="1" ref="BC8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A83),0)),""),0)</f>
        <v>0</v>
      </c>
      <c r="BD83" s="35">
        <f t="array" aca="1" ref="BD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A83),0)),"")</f>
        <v>0</v>
      </c>
      <c r="BE83" s="35">
        <f t="array" aca="1" ref="BE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A83),0))/1000,"")</f>
        <v>0</v>
      </c>
      <c r="BF83" s="51">
        <f t="array" aca="1" ref="BF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A83),0)),"")</f>
        <v>0</v>
      </c>
      <c r="BG83" s="35">
        <f t="array" aca="1" ref="BG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A83),0))/1000,"")</f>
        <v>0</v>
      </c>
      <c r="BH83" s="35">
        <f t="array" aca="1" ref="BH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A83),0))/1000,"")</f>
        <v>0</v>
      </c>
      <c r="BI83" s="32">
        <f t="array" aca="1" ref="BI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A83),0)),"")</f>
        <v>0</v>
      </c>
      <c r="BJ83" s="32" t="str">
        <f t="shared" ca="1" si="50"/>
        <v>N/A</v>
      </c>
      <c r="BK83" s="32" t="str">
        <f t="shared" ca="1" si="51"/>
        <v>N/A</v>
      </c>
      <c r="BL83" s="37" t="str">
        <f t="array" aca="1" ref="BL83" ca="1">IF(BC83=0,"N/A",IFERROR(INDEX(INDIRECT(ADDRESS(1,MATCH(2022,Measure!$2:$2,0),,,"Measure")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A83),0)),""))</f>
        <v>N/A</v>
      </c>
      <c r="BM83" s="32">
        <f t="array" aca="1" ref="BM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A83),0)),"")</f>
        <v>0</v>
      </c>
      <c r="BN83" s="37" t="str">
        <f t="shared" ca="1" si="52"/>
        <v>N/A</v>
      </c>
    </row>
    <row r="84" spans="1:66" x14ac:dyDescent="0.25">
      <c r="A84" s="33" t="s">
        <v>220</v>
      </c>
      <c r="B84" t="str">
        <f t="shared" si="38"/>
        <v xml:space="preserve">Low-bay Luminaire (10,000 lumen) </v>
      </c>
      <c r="C84" t="str">
        <f t="array" aca="1" ref="C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A84),0)),"")</f>
        <v>BNI Lighting</v>
      </c>
      <c r="D84" t="str">
        <f t="array" aca="1" ref="D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A84),0)),"")</f>
        <v>ROB/NEW</v>
      </c>
      <c r="E84" s="52">
        <f t="array" aca="1" ref="E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A84),0)),"")</f>
        <v>11.3</v>
      </c>
      <c r="F84" s="52" t="str">
        <f t="array" aca="1" ref="F8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A84),0)),""))</f>
        <v>N/A</v>
      </c>
      <c r="G84" s="52" t="str">
        <f t="array" aca="1" ref="G8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A84),0)),""))</f>
        <v>N/A</v>
      </c>
      <c r="H84" s="52" t="str">
        <f t="array" aca="1" ref="H8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A84),0)),""))</f>
        <v>N/A</v>
      </c>
      <c r="I84" s="44">
        <f t="array" aca="1" ref="I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A84),0)),"")</f>
        <v>448.14</v>
      </c>
      <c r="J84" s="45">
        <f t="array" aca="1" ref="J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A84),0)),"")*1000</f>
        <v>63.141885714285721</v>
      </c>
      <c r="K84" s="44">
        <f t="array" aca="1" ref="K84" ca="1">IF(D84="ROB/NEW",I84,IFERROR(INDEX(INDIRECT(ADDRESS(1,MATCH(2020,Measure!$2:$2,0),,,"Measure")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A84),0)),""))</f>
        <v>448.14</v>
      </c>
      <c r="L84" s="45">
        <f t="array" aca="1" ref="L84" ca="1">IF(D84="ROB/NEW",J84,IFERROR(INDEX(INDIRECT(ADDRESS(1,MATCH(2020,Measure!$2:$2,0),,,"Measure")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A84),0))*1000,""))</f>
        <v>63.141885714285721</v>
      </c>
      <c r="M84" s="46">
        <f t="array" aca="1" ref="M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A84),0)),"")</f>
        <v>170.24</v>
      </c>
      <c r="N84" s="47">
        <f t="array" aca="1" ref="N84" ca="1">IF(M84=0,"N/A",IFERROR(INDEX(INDIRECT(ADDRESS(1,MATCH(2020,Measure!$2:$2,0),,,"Measure")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A84),0)),"")/M84)</f>
        <v>0.29370300751879697</v>
      </c>
      <c r="O84" s="46" t="str">
        <f t="array" aca="1" ref="O84" ca="1">IF(AE84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(Units)")*(INDIRECT(ADDRESS(1,MATCH("MeasureNames",Measure!$2:$2,0),,,"Measure")&amp;":"&amp;ADDRESS(ROWS(DynamicPivotTable)+10,MATCH("MeasureNames",Measure!$2:$2,0)))=A84),0)),""),0))</f>
        <v>N/A</v>
      </c>
      <c r="P84" s="46">
        <f t="array" aca="1" ref="P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A84),0)),0)</f>
        <v>0</v>
      </c>
      <c r="Q84" s="46" t="str">
        <f t="shared" ca="1" si="39"/>
        <v>N/A</v>
      </c>
      <c r="R84" s="46">
        <f t="shared" ca="1" si="40"/>
        <v>120.24000000000001</v>
      </c>
      <c r="S84" s="46" t="str">
        <f t="shared" ca="1" si="41"/>
        <v>N/A</v>
      </c>
      <c r="T84" s="39">
        <f t="array" aca="1" ref="T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A84),0)),"")</f>
        <v>384.57080133558441</v>
      </c>
      <c r="U84" s="39">
        <f t="array" aca="1" ref="U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A84),0)),"")</f>
        <v>0</v>
      </c>
      <c r="V84" s="39">
        <f t="shared" ca="1" si="42"/>
        <v>384.57080133558441</v>
      </c>
      <c r="W84" s="48">
        <f t="array" aca="1" ref="W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A84),0)),"")</f>
        <v>0.86</v>
      </c>
      <c r="X84" s="49" t="str">
        <f t="array" aca="1" ref="X84" ca="1">IF(AE84=0,"N/A",IFERROR(INDEX(INDIRECT(ADDRESS(1,MATCH(2020,Measure!$2:$2,0),,,"Measure")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A84),0)),""))</f>
        <v>N/A</v>
      </c>
      <c r="Y84" s="49" t="str">
        <f t="array" aca="1" ref="Y84" ca="1">IF(AE84=0,"N/A",IFERROR(INDEX(INDIRECT(ADDRESS(1,MATCH(2020,Measure!$2:$2,0),,,"Measure")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A84),0)),""))</f>
        <v>N/A</v>
      </c>
      <c r="Z84" s="39" t="str">
        <f t="array" aca="1" ref="Z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A84),0)),""),"N/A")</f>
        <v>N/A</v>
      </c>
      <c r="AA84" s="39" t="str">
        <f t="array" aca="1" ref="AA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A84),0)),""),"N/A")</f>
        <v>N/A</v>
      </c>
      <c r="AB84" s="39" t="str">
        <f t="array" aca="1" ref="AB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A84),0)),"")/1000,"N/A")</f>
        <v>N/A</v>
      </c>
      <c r="AD84" t="str">
        <f t="shared" si="43"/>
        <v xml:space="preserve">Low-bay Luminaire (10,000 lumen) </v>
      </c>
      <c r="AE84" s="50">
        <f t="array" aca="1" ref="AE8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A84),0)),""),0)</f>
        <v>0</v>
      </c>
      <c r="AF84" s="35">
        <f t="array" aca="1" ref="AF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A84),0)),"")</f>
        <v>0</v>
      </c>
      <c r="AG84" s="35">
        <f t="array" aca="1" ref="AG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A84),0))/1000,"")</f>
        <v>0</v>
      </c>
      <c r="AH84" s="51">
        <f t="array" aca="1" ref="AH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A84),0)),"")</f>
        <v>0</v>
      </c>
      <c r="AI84" s="35">
        <f t="array" aca="1" ref="AI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A84),0))/1000,"")</f>
        <v>0</v>
      </c>
      <c r="AJ84" s="35">
        <f t="array" aca="1" ref="AJ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A84),0))/1000,"")</f>
        <v>0</v>
      </c>
      <c r="AK84" s="32">
        <f t="array" aca="1" ref="AK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A84),0)),"")</f>
        <v>0</v>
      </c>
      <c r="AL84" s="32" t="str">
        <f t="shared" ca="1" si="44"/>
        <v>N/A</v>
      </c>
      <c r="AM84" s="32" t="str">
        <f t="shared" ca="1" si="45"/>
        <v>N/A</v>
      </c>
      <c r="AN84" s="37" t="str">
        <f t="array" aca="1" ref="AN84" ca="1">IF(AE84=0,"N/A",IFERROR(INDEX(INDIRECT(ADDRESS(1,MATCH(2020,Measure!$2:$2,0),,,"Measure")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A84),0)),""))</f>
        <v>N/A</v>
      </c>
      <c r="AO84" s="32">
        <f t="array" aca="1" ref="AO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A84),0)),"")</f>
        <v>0</v>
      </c>
      <c r="AP84" s="37" t="str">
        <f t="shared" ca="1" si="46"/>
        <v>N/A</v>
      </c>
      <c r="AQ84" s="50">
        <f t="array" aca="1" ref="AQ8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A84),0)),""),0)</f>
        <v>0</v>
      </c>
      <c r="AR84" s="35">
        <f t="array" aca="1" ref="AR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A84),0)),"")</f>
        <v>0</v>
      </c>
      <c r="AS84" s="35">
        <f t="array" aca="1" ref="AS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A84),0))/1000,"")</f>
        <v>0</v>
      </c>
      <c r="AT84" s="51">
        <f t="array" aca="1" ref="AT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A84),0)),"")</f>
        <v>0</v>
      </c>
      <c r="AU84" s="35">
        <f t="array" aca="1" ref="AU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A84),0))/1000,"")</f>
        <v>0</v>
      </c>
      <c r="AV84" s="35">
        <f t="array" aca="1" ref="AV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A84),0))/1000,"")</f>
        <v>0</v>
      </c>
      <c r="AW84" s="32">
        <f t="array" aca="1" ref="AW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A84),0)),"")</f>
        <v>0</v>
      </c>
      <c r="AX84" s="32" t="str">
        <f t="shared" ca="1" si="47"/>
        <v>N/A</v>
      </c>
      <c r="AY84" s="32" t="str">
        <f t="shared" ca="1" si="48"/>
        <v>N/A</v>
      </c>
      <c r="AZ84" s="37" t="str">
        <f t="array" aca="1" ref="AZ84" ca="1">IF(AQ84=0,"N/A",IFERROR(INDEX(INDIRECT(ADDRESS(1,MATCH(2021,Measure!$2:$2,0),,,"Measure")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A84),0)),""))</f>
        <v>N/A</v>
      </c>
      <c r="BA84" s="32">
        <f t="array" aca="1" ref="BA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A84),0)),"")</f>
        <v>0</v>
      </c>
      <c r="BB84" s="37" t="str">
        <f t="shared" ca="1" si="49"/>
        <v>N/A</v>
      </c>
      <c r="BC84" s="50">
        <f t="array" aca="1" ref="BC8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A84),0)),""),0)</f>
        <v>0</v>
      </c>
      <c r="BD84" s="35">
        <f t="array" aca="1" ref="BD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A84),0)),"")</f>
        <v>0</v>
      </c>
      <c r="BE84" s="35">
        <f t="array" aca="1" ref="BE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A84),0))/1000,"")</f>
        <v>0</v>
      </c>
      <c r="BF84" s="51">
        <f t="array" aca="1" ref="BF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A84),0)),"")</f>
        <v>0</v>
      </c>
      <c r="BG84" s="35">
        <f t="array" aca="1" ref="BG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A84),0))/1000,"")</f>
        <v>0</v>
      </c>
      <c r="BH84" s="35">
        <f t="array" aca="1" ref="BH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A84),0))/1000,"")</f>
        <v>0</v>
      </c>
      <c r="BI84" s="32">
        <f t="array" aca="1" ref="BI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A84),0)),"")</f>
        <v>0</v>
      </c>
      <c r="BJ84" s="32" t="str">
        <f t="shared" ca="1" si="50"/>
        <v>N/A</v>
      </c>
      <c r="BK84" s="32" t="str">
        <f t="shared" ca="1" si="51"/>
        <v>N/A</v>
      </c>
      <c r="BL84" s="37" t="str">
        <f t="array" aca="1" ref="BL84" ca="1">IF(BC84=0,"N/A",IFERROR(INDEX(INDIRECT(ADDRESS(1,MATCH(2022,Measure!$2:$2,0),,,"Measure")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A84),0)),""))</f>
        <v>N/A</v>
      </c>
      <c r="BM84" s="32">
        <f t="array" aca="1" ref="BM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A84),0)),"")</f>
        <v>0</v>
      </c>
      <c r="BN84" s="37" t="str">
        <f t="shared" ca="1" si="52"/>
        <v>N/A</v>
      </c>
    </row>
    <row r="85" spans="1:66" x14ac:dyDescent="0.25">
      <c r="A85" s="33" t="s">
        <v>222</v>
      </c>
      <c r="B85" t="str">
        <f t="shared" si="38"/>
        <v>Low-bay Luminaire (5000 lumen)</v>
      </c>
      <c r="C85" t="str">
        <f t="array" aca="1" ref="C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A85),0)),"")</f>
        <v>BNI Lighting</v>
      </c>
      <c r="D85" t="str">
        <f t="array" aca="1" ref="D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A85),0)),"")</f>
        <v>ROB/NEW</v>
      </c>
      <c r="E85" s="52">
        <f t="array" aca="1" ref="E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A85),0)),"")</f>
        <v>11.3</v>
      </c>
      <c r="F85" s="52" t="str">
        <f t="array" aca="1" ref="F8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A85),0)),""))</f>
        <v>N/A</v>
      </c>
      <c r="G85" s="52" t="str">
        <f t="array" aca="1" ref="G8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A85),0)),""))</f>
        <v>N/A</v>
      </c>
      <c r="H85" s="52" t="str">
        <f t="array" aca="1" ref="H8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A85),0)),""))</f>
        <v>N/A</v>
      </c>
      <c r="I85" s="44">
        <f t="array" aca="1" ref="I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A85),0)),"")</f>
        <v>275.40239999999994</v>
      </c>
      <c r="J85" s="45">
        <f t="array" aca="1" ref="J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A85),0)),"")*1000</f>
        <v>38.80355885714286</v>
      </c>
      <c r="K85" s="44">
        <f t="array" aca="1" ref="K85" ca="1">IF(D85="ROB/NEW",I85,IFERROR(INDEX(INDIRECT(ADDRESS(1,MATCH(2020,Measure!$2:$2,0),,,"Measure")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A85),0)),""))</f>
        <v>275.40239999999994</v>
      </c>
      <c r="L85" s="45">
        <f t="array" aca="1" ref="L85" ca="1">IF(D85="ROB/NEW",J85,IFERROR(INDEX(INDIRECT(ADDRESS(1,MATCH(2020,Measure!$2:$2,0),,,"Measure")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A85),0))*1000,""))</f>
        <v>38.80355885714286</v>
      </c>
      <c r="M85" s="46">
        <f t="array" aca="1" ref="M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A85),0)),"")</f>
        <v>170.24</v>
      </c>
      <c r="N85" s="47">
        <f t="array" aca="1" ref="N85" ca="1">IF(M85=0,"N/A",IFERROR(INDEX(INDIRECT(ADDRESS(1,MATCH(2020,Measure!$2:$2,0),,,"Measure")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A85),0)),"")/M85)</f>
        <v>0.1762218045112782</v>
      </c>
      <c r="O85" s="46" t="str">
        <f t="array" aca="1" ref="O85" ca="1">IF(AE85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(Units)")*(INDIRECT(ADDRESS(1,MATCH("MeasureNames",Measure!$2:$2,0),,,"Measure")&amp;":"&amp;ADDRESS(ROWS(DynamicPivotTable)+10,MATCH("MeasureNames",Measure!$2:$2,0)))=A85),0)),""),0))</f>
        <v>N/A</v>
      </c>
      <c r="P85" s="46">
        <f t="array" aca="1" ref="P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A85),0)),0)</f>
        <v>0</v>
      </c>
      <c r="Q85" s="46" t="str">
        <f t="shared" ca="1" si="39"/>
        <v>N/A</v>
      </c>
      <c r="R85" s="46">
        <f t="shared" ca="1" si="40"/>
        <v>140.24</v>
      </c>
      <c r="S85" s="46" t="str">
        <f t="shared" ca="1" si="41"/>
        <v>N/A</v>
      </c>
      <c r="T85" s="39">
        <f t="array" aca="1" ref="T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A85),0)),"")</f>
        <v>236.33623791168642</v>
      </c>
      <c r="U85" s="39">
        <f t="array" aca="1" ref="U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A85),0)),"")</f>
        <v>0</v>
      </c>
      <c r="V85" s="39">
        <f t="shared" ca="1" si="42"/>
        <v>236.33623791168642</v>
      </c>
      <c r="W85" s="48">
        <f t="array" aca="1" ref="W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A85),0)),"")</f>
        <v>0.86</v>
      </c>
      <c r="X85" s="49" t="str">
        <f t="array" aca="1" ref="X85" ca="1">IF(AE85=0,"N/A",IFERROR(INDEX(INDIRECT(ADDRESS(1,MATCH(2020,Measure!$2:$2,0),,,"Measure")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A85),0)),""))</f>
        <v>N/A</v>
      </c>
      <c r="Y85" s="49" t="str">
        <f t="array" aca="1" ref="Y85" ca="1">IF(AE85=0,"N/A",IFERROR(INDEX(INDIRECT(ADDRESS(1,MATCH(2020,Measure!$2:$2,0),,,"Measure")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A85),0)),""))</f>
        <v>N/A</v>
      </c>
      <c r="Z85" s="39" t="str">
        <f t="array" aca="1" ref="Z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A85),0)),""),"N/A")</f>
        <v>N/A</v>
      </c>
      <c r="AA85" s="39" t="str">
        <f t="array" aca="1" ref="AA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A85),0)),""),"N/A")</f>
        <v>N/A</v>
      </c>
      <c r="AB85" s="39" t="str">
        <f t="array" aca="1" ref="AB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A85),0)),"")/1000,"N/A")</f>
        <v>N/A</v>
      </c>
      <c r="AD85" t="str">
        <f t="shared" si="43"/>
        <v>Low-bay Luminaire (5000 lumen)</v>
      </c>
      <c r="AE85" s="50">
        <f t="array" aca="1" ref="AE8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A85),0)),""),0)</f>
        <v>0</v>
      </c>
      <c r="AF85" s="35">
        <f t="array" aca="1" ref="AF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A85),0)),"")</f>
        <v>0</v>
      </c>
      <c r="AG85" s="35">
        <f t="array" aca="1" ref="AG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A85),0))/1000,"")</f>
        <v>0</v>
      </c>
      <c r="AH85" s="51">
        <f t="array" aca="1" ref="AH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A85),0)),"")</f>
        <v>0</v>
      </c>
      <c r="AI85" s="35">
        <f t="array" aca="1" ref="AI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A85),0))/1000,"")</f>
        <v>0</v>
      </c>
      <c r="AJ85" s="35">
        <f t="array" aca="1" ref="AJ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A85),0))/1000,"")</f>
        <v>0</v>
      </c>
      <c r="AK85" s="32">
        <f t="array" aca="1" ref="AK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A85),0)),"")</f>
        <v>0</v>
      </c>
      <c r="AL85" s="32" t="str">
        <f t="shared" ca="1" si="44"/>
        <v>N/A</v>
      </c>
      <c r="AM85" s="32" t="str">
        <f t="shared" ca="1" si="45"/>
        <v>N/A</v>
      </c>
      <c r="AN85" s="37" t="str">
        <f t="array" aca="1" ref="AN85" ca="1">IF(AE85=0,"N/A",IFERROR(INDEX(INDIRECT(ADDRESS(1,MATCH(2020,Measure!$2:$2,0),,,"Measure")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A85),0)),""))</f>
        <v>N/A</v>
      </c>
      <c r="AO85" s="32">
        <f t="array" aca="1" ref="AO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A85),0)),"")</f>
        <v>0</v>
      </c>
      <c r="AP85" s="37" t="str">
        <f t="shared" ca="1" si="46"/>
        <v>N/A</v>
      </c>
      <c r="AQ85" s="50">
        <f t="array" aca="1" ref="AQ8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A85),0)),""),0)</f>
        <v>0</v>
      </c>
      <c r="AR85" s="35">
        <f t="array" aca="1" ref="AR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A85),0)),"")</f>
        <v>0</v>
      </c>
      <c r="AS85" s="35">
        <f t="array" aca="1" ref="AS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A85),0))/1000,"")</f>
        <v>0</v>
      </c>
      <c r="AT85" s="51">
        <f t="array" aca="1" ref="AT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A85),0)),"")</f>
        <v>0</v>
      </c>
      <c r="AU85" s="35">
        <f t="array" aca="1" ref="AU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A85),0))/1000,"")</f>
        <v>0</v>
      </c>
      <c r="AV85" s="35">
        <f t="array" aca="1" ref="AV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A85),0))/1000,"")</f>
        <v>0</v>
      </c>
      <c r="AW85" s="32">
        <f t="array" aca="1" ref="AW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A85),0)),"")</f>
        <v>0</v>
      </c>
      <c r="AX85" s="32" t="str">
        <f t="shared" ca="1" si="47"/>
        <v>N/A</v>
      </c>
      <c r="AY85" s="32" t="str">
        <f t="shared" ca="1" si="48"/>
        <v>N/A</v>
      </c>
      <c r="AZ85" s="37" t="str">
        <f t="array" aca="1" ref="AZ85" ca="1">IF(AQ85=0,"N/A",IFERROR(INDEX(INDIRECT(ADDRESS(1,MATCH(2021,Measure!$2:$2,0),,,"Measure")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A85),0)),""))</f>
        <v>N/A</v>
      </c>
      <c r="BA85" s="32">
        <f t="array" aca="1" ref="BA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A85),0)),"")</f>
        <v>0</v>
      </c>
      <c r="BB85" s="37" t="str">
        <f t="shared" ca="1" si="49"/>
        <v>N/A</v>
      </c>
      <c r="BC85" s="50">
        <f t="array" aca="1" ref="BC8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A85),0)),""),0)</f>
        <v>0</v>
      </c>
      <c r="BD85" s="35">
        <f t="array" aca="1" ref="BD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A85),0)),"")</f>
        <v>0</v>
      </c>
      <c r="BE85" s="35">
        <f t="array" aca="1" ref="BE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A85),0))/1000,"")</f>
        <v>0</v>
      </c>
      <c r="BF85" s="51">
        <f t="array" aca="1" ref="BF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A85),0)),"")</f>
        <v>0</v>
      </c>
      <c r="BG85" s="35">
        <f t="array" aca="1" ref="BG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A85),0))/1000,"")</f>
        <v>0</v>
      </c>
      <c r="BH85" s="35">
        <f t="array" aca="1" ref="BH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A85),0))/1000,"")</f>
        <v>0</v>
      </c>
      <c r="BI85" s="32">
        <f t="array" aca="1" ref="BI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A85),0)),"")</f>
        <v>0</v>
      </c>
      <c r="BJ85" s="32" t="str">
        <f t="shared" ca="1" si="50"/>
        <v>N/A</v>
      </c>
      <c r="BK85" s="32" t="str">
        <f t="shared" ca="1" si="51"/>
        <v>N/A</v>
      </c>
      <c r="BL85" s="37" t="str">
        <f t="array" aca="1" ref="BL85" ca="1">IF(BC85=0,"N/A",IFERROR(INDEX(INDIRECT(ADDRESS(1,MATCH(2022,Measure!$2:$2,0),,,"Measure")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A85),0)),""))</f>
        <v>N/A</v>
      </c>
      <c r="BM85" s="32">
        <f t="array" aca="1" ref="BM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A85),0)),"")</f>
        <v>0</v>
      </c>
      <c r="BN85" s="37" t="str">
        <f t="shared" ca="1" si="52"/>
        <v>N/A</v>
      </c>
    </row>
    <row r="86" spans="1:66" x14ac:dyDescent="0.25">
      <c r="A86" s="33" t="s">
        <v>232</v>
      </c>
      <c r="B86" t="str">
        <f t="shared" si="38"/>
        <v>Luminaire Level Lighting Control (LLLC) - High Impact Application</v>
      </c>
      <c r="C86" t="str">
        <f t="array" aca="1" ref="C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A86),0)),"")</f>
        <v>BNI Lighting</v>
      </c>
      <c r="D86" t="str">
        <f t="array" aca="1" ref="D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A86),0)),"")</f>
        <v>ROB/NEW</v>
      </c>
      <c r="E86" s="52">
        <f t="array" aca="1" ref="E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A86),0)),"")</f>
        <v>15</v>
      </c>
      <c r="F86" s="52" t="str">
        <f t="array" aca="1" ref="F8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A86),0)),""))</f>
        <v>N/A</v>
      </c>
      <c r="G86" s="52" t="str">
        <f t="array" aca="1" ref="G8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A86),0)),""))</f>
        <v>N/A</v>
      </c>
      <c r="H86" s="52" t="str">
        <f t="array" aca="1" ref="H8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A86),0)),""))</f>
        <v>N/A</v>
      </c>
      <c r="I86" s="44">
        <f t="array" aca="1" ref="I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A86),0)),"")</f>
        <v>194.0315368</v>
      </c>
      <c r="J86" s="45">
        <f t="array" aca="1" ref="J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A86),0)),"")*1000</f>
        <v>56.949331000000001</v>
      </c>
      <c r="K86" s="44">
        <f t="array" aca="1" ref="K86" ca="1">IF(D86="ROB/NEW",I86,IFERROR(INDEX(INDIRECT(ADDRESS(1,MATCH(2020,Measure!$2:$2,0),,,"Measure")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A86),0)),""))</f>
        <v>194.0315368</v>
      </c>
      <c r="L86" s="45">
        <f t="array" aca="1" ref="L86" ca="1">IF(D86="ROB/NEW",J86,IFERROR(INDEX(INDIRECT(ADDRESS(1,MATCH(2020,Measure!$2:$2,0),,,"Measure")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A86),0))*1000,""))</f>
        <v>56.949331000000001</v>
      </c>
      <c r="M86" s="46">
        <f t="array" aca="1" ref="M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A86),0)),"")</f>
        <v>101.26619999999998</v>
      </c>
      <c r="N86" s="47">
        <f t="array" aca="1" ref="N86" ca="1">IF(M86=0,"N/A",IFERROR(INDEX(INDIRECT(ADDRESS(1,MATCH(2020,Measure!$2:$2,0),,,"Measure")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A86),0)),"")/M86)</f>
        <v>0.39499852863048091</v>
      </c>
      <c r="O86" s="46">
        <f t="array" aca="1" ref="O86" ca="1">IF(AE86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(Units)")*(INDIRECT(ADDRESS(1,MATCH("MeasureNames",Measure!$2:$2,0),,,"Measure")&amp;":"&amp;ADDRESS(ROWS(DynamicPivotTable)+10,MATCH("MeasureNames",Measure!$2:$2,0)))=A86),0)),""),0))</f>
        <v>5.3117175426660692</v>
      </c>
      <c r="P86" s="46">
        <f t="array" aca="1" ref="P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A86),0)),0)</f>
        <v>0</v>
      </c>
      <c r="Q86" s="46">
        <f t="shared" ca="1" si="39"/>
        <v>45.311717542666067</v>
      </c>
      <c r="R86" s="46">
        <f t="shared" ca="1" si="40"/>
        <v>61.266199999999984</v>
      </c>
      <c r="S86" s="46">
        <f t="shared" ca="1" si="41"/>
        <v>106.57791754266606</v>
      </c>
      <c r="T86" s="39">
        <f t="array" aca="1" ref="T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A86),0)),"")</f>
        <v>277.10264683297964</v>
      </c>
      <c r="U86" s="39">
        <f t="array" aca="1" ref="U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A86),0)),"")</f>
        <v>0</v>
      </c>
      <c r="V86" s="39">
        <f t="shared" ca="1" si="42"/>
        <v>277.10264683297964</v>
      </c>
      <c r="W86" s="48">
        <f t="array" aca="1" ref="W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A86),0)),"")</f>
        <v>0.9</v>
      </c>
      <c r="X86" s="49">
        <f t="array" aca="1" ref="X86" ca="1">IF(AE86=0,"N/A",IFERROR(INDEX(INDIRECT(ADDRESS(1,MATCH(2020,Measure!$2:$2,0),,,"Measure")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A86),0)),""))</f>
        <v>2.8729799794595912</v>
      </c>
      <c r="Y86" s="49" t="str">
        <f t="array" aca="1" ref="Y86" ca="1">IF(AE86=0,"N/A",IFERROR(INDEX(INDIRECT(ADDRESS(1,MATCH(2020,Measure!$2:$2,0),,,"Measure")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A86),0)),""))</f>
        <v/>
      </c>
      <c r="Z86" s="39">
        <f t="array" aca="1" ref="Z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A86),0)),""),"N/A")</f>
        <v>0.2221385898414166</v>
      </c>
      <c r="AA86" s="39">
        <f t="array" aca="1" ref="AA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A86),0)),""),"N/A")</f>
        <v>1.4809239322761104E-2</v>
      </c>
      <c r="AB86" s="39">
        <f t="array" aca="1" ref="AB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A86),0)),"")/1000,"N/A")</f>
        <v>0.75684632659714535</v>
      </c>
      <c r="AD86" t="str">
        <f t="shared" si="43"/>
        <v>Luminaire Level Lighting Control (LLLC) - High Impact Application</v>
      </c>
      <c r="AE86" s="50">
        <f t="array" aca="1" ref="AE8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A86),0)),""),0)</f>
        <v>100.00000000000001</v>
      </c>
      <c r="AF86" s="35">
        <f t="array" aca="1" ref="AF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A86),0)),"")</f>
        <v>5.4584023322683715</v>
      </c>
      <c r="AG86" s="35">
        <f t="array" aca="1" ref="AG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A86),0))/1000,"")</f>
        <v>18.59727189776358</v>
      </c>
      <c r="AH86" s="51">
        <f t="array" aca="1" ref="AH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A86),0)),"")</f>
        <v>5.4584023322683715</v>
      </c>
      <c r="AI86" s="35">
        <f t="array" aca="1" ref="AI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A86),0))/1000,"")</f>
        <v>18.59727189776358</v>
      </c>
      <c r="AJ86" s="35">
        <f t="array" aca="1" ref="AJ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A86),0))/1000,"")</f>
        <v>278.95907846645378</v>
      </c>
      <c r="AK86" s="32">
        <f t="array" aca="1" ref="AK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A86),0)),"")</f>
        <v>27710.26468329797</v>
      </c>
      <c r="AL86" s="32">
        <f t="shared" ca="1" si="44"/>
        <v>9645.1297542666071</v>
      </c>
      <c r="AM86" s="32">
        <f t="shared" ca="1" si="45"/>
        <v>18065.134929031363</v>
      </c>
      <c r="AN86" s="37">
        <f t="array" aca="1" ref="AN86" ca="1">IF(AE86=0,"N/A",IFERROR(INDEX(INDIRECT(ADDRESS(1,MATCH(2020,Measure!$2:$2,0),,,"Measure")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A86),0)),""))</f>
        <v>2.8729799794595912</v>
      </c>
      <c r="AO86" s="32">
        <f t="array" aca="1" ref="AO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A86),0)),"")</f>
        <v>4531.1717542666074</v>
      </c>
      <c r="AP86" s="37">
        <f t="shared" ca="1" si="46"/>
        <v>6.1154743598508796</v>
      </c>
      <c r="AQ86" s="50">
        <f t="array" aca="1" ref="AQ8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A86),0)),""),0)</f>
        <v>100</v>
      </c>
      <c r="AR86" s="35">
        <f t="array" aca="1" ref="AR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A86),0)),"")</f>
        <v>5.4584023322683706</v>
      </c>
      <c r="AS86" s="35">
        <f t="array" aca="1" ref="AS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A86),0))/1000,"")</f>
        <v>18.597271897763576</v>
      </c>
      <c r="AT86" s="51">
        <f t="array" aca="1" ref="AT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A86),0)),"")</f>
        <v>10.916804664536741</v>
      </c>
      <c r="AU86" s="35">
        <f t="array" aca="1" ref="AU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A86),0))/1000,"")</f>
        <v>37.194543795527153</v>
      </c>
      <c r="AV86" s="35">
        <f t="array" aca="1" ref="AV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A86),0))/1000,"")</f>
        <v>278.95907846645372</v>
      </c>
      <c r="AW86" s="32">
        <f t="array" aca="1" ref="AW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A86),0)),"")</f>
        <v>28715.264621745599</v>
      </c>
      <c r="AX86" s="32">
        <f t="shared" ca="1" si="47"/>
        <v>9645.1297542666052</v>
      </c>
      <c r="AY86" s="32">
        <f t="shared" ca="1" si="48"/>
        <v>19070.134867478992</v>
      </c>
      <c r="AZ86" s="37">
        <f t="array" aca="1" ref="AZ86" ca="1">IF(AQ86=0,"N/A",IFERROR(INDEX(INDIRECT(ADDRESS(1,MATCH(2021,Measure!$2:$2,0),,,"Measure")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A86),0)),""))</f>
        <v>2.9771776381798447</v>
      </c>
      <c r="BA86" s="32">
        <f t="array" aca="1" ref="BA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A86),0)),"")</f>
        <v>4531.1717542666065</v>
      </c>
      <c r="BB86" s="37">
        <f t="shared" ca="1" si="49"/>
        <v>6.3372712797097028</v>
      </c>
      <c r="BC86" s="50">
        <f t="array" aca="1" ref="BC8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A86),0)),""),0)</f>
        <v>100</v>
      </c>
      <c r="BD86" s="35">
        <f t="array" aca="1" ref="BD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A86),0)),"")</f>
        <v>5.4584023322683706</v>
      </c>
      <c r="BE86" s="35">
        <f t="array" aca="1" ref="BE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A86),0))/1000,"")</f>
        <v>18.597271897763576</v>
      </c>
      <c r="BF86" s="51">
        <f t="array" aca="1" ref="BF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A86),0)),"")</f>
        <v>16.375206996805112</v>
      </c>
      <c r="BG86" s="35">
        <f t="array" aca="1" ref="BG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A86),0))/1000,"")</f>
        <v>55.791815693290737</v>
      </c>
      <c r="BH86" s="35">
        <f t="array" aca="1" ref="BH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A86),0))/1000,"")</f>
        <v>278.95907846645372</v>
      </c>
      <c r="BI86" s="32">
        <f t="array" aca="1" ref="BI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A86),0)),"")</f>
        <v>29882.11187339629</v>
      </c>
      <c r="BJ86" s="32">
        <f t="shared" ca="1" si="50"/>
        <v>9645.1297542666052</v>
      </c>
      <c r="BK86" s="32">
        <f t="shared" ca="1" si="51"/>
        <v>20236.982119129687</v>
      </c>
      <c r="BL86" s="37">
        <f t="array" aca="1" ref="BL86" ca="1">IF(BC86=0,"N/A",IFERROR(INDEX(INDIRECT(ADDRESS(1,MATCH(2022,Measure!$2:$2,0),,,"Measure")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A86),0)),""))</f>
        <v>3.0981555079834653</v>
      </c>
      <c r="BM86" s="32">
        <f t="array" aca="1" ref="BM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A86),0)),"")</f>
        <v>4531.1717542666065</v>
      </c>
      <c r="BN86" s="37">
        <f t="shared" ca="1" si="52"/>
        <v>6.594786844100299</v>
      </c>
    </row>
    <row r="87" spans="1:66" x14ac:dyDescent="0.25">
      <c r="A87" s="33" t="s">
        <v>234</v>
      </c>
      <c r="B87" t="str">
        <f t="shared" si="38"/>
        <v>Luminaire Level Lighting Control (LLLC) - Low Impact Application</v>
      </c>
      <c r="C87" t="str">
        <f t="array" aca="1" ref="C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A87),0)),"")</f>
        <v>BNI Lighting</v>
      </c>
      <c r="D87" t="str">
        <f t="array" aca="1" ref="D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A87),0)),"")</f>
        <v>ROB/NEW</v>
      </c>
      <c r="E87" s="52">
        <f t="array" aca="1" ref="E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A87),0)),"")</f>
        <v>15</v>
      </c>
      <c r="F87" s="52" t="str">
        <f t="array" aca="1" ref="F8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A87),0)),""))</f>
        <v>N/A</v>
      </c>
      <c r="G87" s="52" t="str">
        <f t="array" aca="1" ref="G8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A87),0)),""))</f>
        <v>N/A</v>
      </c>
      <c r="H87" s="52" t="str">
        <f t="array" aca="1" ref="H8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A87),0)),""))</f>
        <v>N/A</v>
      </c>
      <c r="I87" s="44">
        <f t="array" aca="1" ref="I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A87),0)),"")</f>
        <v>397.7159403</v>
      </c>
      <c r="J87" s="45">
        <f t="array" aca="1" ref="J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A87),0)),"")*1000</f>
        <v>101.99749499999999</v>
      </c>
      <c r="K87" s="44">
        <f t="array" aca="1" ref="K87" ca="1">IF(D87="ROB/NEW",I87,IFERROR(INDEX(INDIRECT(ADDRESS(1,MATCH(2020,Measure!$2:$2,0),,,"Measure")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A87),0)),""))</f>
        <v>397.7159403</v>
      </c>
      <c r="L87" s="45">
        <f t="array" aca="1" ref="L87" ca="1">IF(D87="ROB/NEW",J87,IFERROR(INDEX(INDIRECT(ADDRESS(1,MATCH(2020,Measure!$2:$2,0),,,"Measure")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A87),0))*1000,""))</f>
        <v>101.99749499999999</v>
      </c>
      <c r="M87" s="46">
        <f t="array" aca="1" ref="M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A87),0)),"")</f>
        <v>243.46980000000002</v>
      </c>
      <c r="N87" s="47">
        <f t="array" aca="1" ref="N87" ca="1">IF(M87=0,"N/A",IFERROR(INDEX(INDIRECT(ADDRESS(1,MATCH(2020,Measure!$2:$2,0),,,"Measure")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A87),0)),"")/M87)</f>
        <v>0.34911927475194043</v>
      </c>
      <c r="O87" s="46">
        <f t="array" aca="1" ref="O87" ca="1">IF(AE87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(Units)")*(INDIRECT(ADDRESS(1,MATCH("MeasureNames",Measure!$2:$2,0),,,"Measure")&amp;":"&amp;ADDRESS(ROWS(DynamicPivotTable)+10,MATCH("MeasureNames",Measure!$2:$2,0)))=A87),0)),""),0))</f>
        <v>10.887687496218611</v>
      </c>
      <c r="P87" s="46">
        <f t="array" aca="1" ref="P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A87),0)),0)</f>
        <v>0</v>
      </c>
      <c r="Q87" s="46">
        <f t="shared" ca="1" si="39"/>
        <v>95.887687496218604</v>
      </c>
      <c r="R87" s="46">
        <f t="shared" ca="1" si="40"/>
        <v>158.46980000000002</v>
      </c>
      <c r="S87" s="46">
        <f t="shared" ca="1" si="41"/>
        <v>254.35748749621862</v>
      </c>
      <c r="T87" s="39">
        <f t="array" aca="1" ref="T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A87),0)),"")</f>
        <v>538.86044377799999</v>
      </c>
      <c r="U87" s="39">
        <f t="array" aca="1" ref="U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A87),0)),"")</f>
        <v>0</v>
      </c>
      <c r="V87" s="39">
        <f t="shared" ca="1" si="42"/>
        <v>538.86044377799999</v>
      </c>
      <c r="W87" s="48">
        <f t="array" aca="1" ref="W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A87),0)),"")</f>
        <v>0.9</v>
      </c>
      <c r="X87" s="49">
        <f t="array" aca="1" ref="X87" ca="1">IF(AE87=0,"N/A",IFERROR(INDEX(INDIRECT(ADDRESS(1,MATCH(2020,Measure!$2:$2,0),,,"Measure")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A87),0)),""))</f>
        <v>2.3427644660401388</v>
      </c>
      <c r="Y87" s="49" t="str">
        <f t="array" aca="1" ref="Y87" ca="1">IF(AE87=0,"N/A",IFERROR(INDEX(INDIRECT(ADDRESS(1,MATCH(2020,Measure!$2:$2,0),,,"Measure")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A87),0)),""))</f>
        <v/>
      </c>
      <c r="Z87" s="39">
        <f t="array" aca="1" ref="Z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A87),0)),""),"N/A")</f>
        <v>0.22924524277037486</v>
      </c>
      <c r="AA87" s="39">
        <f t="array" aca="1" ref="AA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A87),0)),""),"N/A")</f>
        <v>1.5283016184691654E-2</v>
      </c>
      <c r="AB87" s="39">
        <f t="array" aca="1" ref="AB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A87),0)),"")/1000,"N/A")</f>
        <v>0.89388947530252005</v>
      </c>
      <c r="AD87" t="str">
        <f t="shared" si="43"/>
        <v>Luminaire Level Lighting Control (LLLC) - Low Impact Application</v>
      </c>
      <c r="AE87" s="50">
        <f t="array" aca="1" ref="AE8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A87),0)),""),0)</f>
        <v>100.00000000000001</v>
      </c>
      <c r="AF87" s="35">
        <f t="array" aca="1" ref="AF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A87),0)),"")</f>
        <v>9.7761177316293946</v>
      </c>
      <c r="AG87" s="35">
        <f t="array" aca="1" ref="AG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A87),0))/1000,"")</f>
        <v>38.119738686900966</v>
      </c>
      <c r="AH87" s="51">
        <f t="array" aca="1" ref="AH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A87),0)),"")</f>
        <v>9.7761177316293946</v>
      </c>
      <c r="AI87" s="35">
        <f t="array" aca="1" ref="AI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A87),0))/1000,"")</f>
        <v>38.119738686900966</v>
      </c>
      <c r="AJ87" s="35">
        <f t="array" aca="1" ref="AJ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A87),0))/1000,"")</f>
        <v>571.7960803035146</v>
      </c>
      <c r="AK87" s="32">
        <f t="array" aca="1" ref="AK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A87),0)),"")</f>
        <v>53886.044377800004</v>
      </c>
      <c r="AL87" s="32">
        <f t="shared" ca="1" si="44"/>
        <v>23001.050749621867</v>
      </c>
      <c r="AM87" s="32">
        <f t="shared" ca="1" si="45"/>
        <v>30884.993628178137</v>
      </c>
      <c r="AN87" s="37">
        <f t="array" aca="1" ref="AN87" ca="1">IF(AE87=0,"N/A",IFERROR(INDEX(INDIRECT(ADDRESS(1,MATCH(2020,Measure!$2:$2,0),,,"Measure")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A87),0)),""))</f>
        <v>2.3427644660401388</v>
      </c>
      <c r="AO87" s="32">
        <f t="array" aca="1" ref="AO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A87),0)),"")</f>
        <v>9588.7687496218623</v>
      </c>
      <c r="AP87" s="37">
        <f t="shared" ca="1" si="46"/>
        <v>5.6197042378277215</v>
      </c>
      <c r="AQ87" s="50">
        <f t="array" aca="1" ref="AQ8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A87),0)),""),0)</f>
        <v>100</v>
      </c>
      <c r="AR87" s="35">
        <f t="array" aca="1" ref="AR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A87),0)),"")</f>
        <v>9.7761177316293928</v>
      </c>
      <c r="AS87" s="35">
        <f t="array" aca="1" ref="AS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A87),0))/1000,"")</f>
        <v>38.119738686900959</v>
      </c>
      <c r="AT87" s="51">
        <f t="array" aca="1" ref="AT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A87),0)),"")</f>
        <v>19.552235463258786</v>
      </c>
      <c r="AU87" s="35">
        <f t="array" aca="1" ref="AU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A87),0))/1000,"")</f>
        <v>76.239477373801918</v>
      </c>
      <c r="AV87" s="35">
        <f t="array" aca="1" ref="AV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A87),0))/1000,"")</f>
        <v>571.79608030351449</v>
      </c>
      <c r="AW87" s="32">
        <f t="array" aca="1" ref="AW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A87),0)),"")</f>
        <v>55942.618190142035</v>
      </c>
      <c r="AX87" s="32">
        <f t="shared" ca="1" si="47"/>
        <v>23001.050749621863</v>
      </c>
      <c r="AY87" s="32">
        <f t="shared" ca="1" si="48"/>
        <v>32941.567440520172</v>
      </c>
      <c r="AZ87" s="37">
        <f t="array" aca="1" ref="AZ87" ca="1">IF(AQ87=0,"N/A",IFERROR(INDEX(INDIRECT(ADDRESS(1,MATCH(2021,Measure!$2:$2,0),,,"Measure")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A87),0)),""))</f>
        <v>2.4321766339766775</v>
      </c>
      <c r="BA87" s="32">
        <f t="array" aca="1" ref="BA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A87),0)),"")</f>
        <v>9588.7687496218605</v>
      </c>
      <c r="BB87" s="37">
        <f t="shared" ca="1" si="49"/>
        <v>5.8341815983775991</v>
      </c>
      <c r="BC87" s="50">
        <f t="array" aca="1" ref="BC8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A87),0)),""),0)</f>
        <v>100</v>
      </c>
      <c r="BD87" s="35">
        <f t="array" aca="1" ref="BD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A87),0)),"")</f>
        <v>9.7761177316293928</v>
      </c>
      <c r="BE87" s="35">
        <f t="array" aca="1" ref="BE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A87),0))/1000,"")</f>
        <v>38.119738686900959</v>
      </c>
      <c r="BF87" s="51">
        <f t="array" aca="1" ref="BF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A87),0)),"")</f>
        <v>29.32835319488818</v>
      </c>
      <c r="BG87" s="35">
        <f t="array" aca="1" ref="BG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A87),0))/1000,"")</f>
        <v>114.35921606070286</v>
      </c>
      <c r="BH87" s="35">
        <f t="array" aca="1" ref="BH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A87),0))/1000,"")</f>
        <v>571.79608030351449</v>
      </c>
      <c r="BI87" s="32">
        <f t="array" aca="1" ref="BI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A87),0)),"")</f>
        <v>58307.012293755302</v>
      </c>
      <c r="BJ87" s="32">
        <f t="shared" ca="1" si="50"/>
        <v>23001.05074962186</v>
      </c>
      <c r="BK87" s="32">
        <f t="shared" ca="1" si="51"/>
        <v>35305.961544133446</v>
      </c>
      <c r="BL87" s="37">
        <f t="array" aca="1" ref="BL87" ca="1">IF(BC87=0,"N/A",IFERROR(INDEX(INDIRECT(ADDRESS(1,MATCH(2022,Measure!$2:$2,0),,,"Measure")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A87),0)),""))</f>
        <v>2.5349716814443304</v>
      </c>
      <c r="BM87" s="32">
        <f t="array" aca="1" ref="BM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A87),0)),"")</f>
        <v>9588.7687496218605</v>
      </c>
      <c r="BN87" s="37">
        <f t="shared" ca="1" si="52"/>
        <v>6.0807611296345714</v>
      </c>
    </row>
    <row r="88" spans="1:66" x14ac:dyDescent="0.25">
      <c r="A88" s="33" t="s">
        <v>238</v>
      </c>
      <c r="B88" t="str">
        <f t="shared" si="38"/>
        <v>Milk Pre-cooler</v>
      </c>
      <c r="C88" t="str">
        <f t="array" aca="1" ref="C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A88),0)),"")</f>
        <v>BNI Process</v>
      </c>
      <c r="D88" t="str">
        <f t="array" aca="1" ref="D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A88),0)),"")</f>
        <v>ROB/NEW</v>
      </c>
      <c r="E88" s="52">
        <f t="array" aca="1" ref="E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A88),0)),"")</f>
        <v>15</v>
      </c>
      <c r="F88" s="52" t="str">
        <f t="array" aca="1" ref="F8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A88),0)),""))</f>
        <v>N/A</v>
      </c>
      <c r="G88" s="52" t="str">
        <f t="array" aca="1" ref="G8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A88),0)),""))</f>
        <v>N/A</v>
      </c>
      <c r="H88" s="52" t="str">
        <f t="array" aca="1" ref="H8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A88),0)),""))</f>
        <v>N/A</v>
      </c>
      <c r="I88" s="44">
        <f t="array" aca="1" ref="I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A88),0)),"")</f>
        <v>7493</v>
      </c>
      <c r="J88" s="45">
        <f t="array" aca="1" ref="J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A88),0)),"")*1000</f>
        <v>2160</v>
      </c>
      <c r="K88" s="44">
        <f t="array" aca="1" ref="K88" ca="1">IF(D88="ROB/NEW",I88,IFERROR(INDEX(INDIRECT(ADDRESS(1,MATCH(2020,Measure!$2:$2,0),,,"Measure")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A88),0)),""))</f>
        <v>7493</v>
      </c>
      <c r="L88" s="45">
        <f t="array" aca="1" ref="L88" ca="1">IF(D88="ROB/NEW",J88,IFERROR(INDEX(INDIRECT(ADDRESS(1,MATCH(2020,Measure!$2:$2,0),,,"Measure")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A88),0))*1000,""))</f>
        <v>2160</v>
      </c>
      <c r="M88" s="46">
        <f t="array" aca="1" ref="M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A88),0)),"")</f>
        <v>4580.5200000000004</v>
      </c>
      <c r="N88" s="47">
        <f t="array" aca="1" ref="N88" ca="1">IF(M88=0,"N/A",IFERROR(INDEX(INDIRECT(ADDRESS(1,MATCH(2020,Measure!$2:$2,0),,,"Measure")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A88),0)),"")/M88)</f>
        <v>0.32747373660632412</v>
      </c>
      <c r="O88" s="46" t="str">
        <f t="array" aca="1" ref="O88" ca="1">IF(AE88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(Units)")*(INDIRECT(ADDRESS(1,MATCH("MeasureNames",Measure!$2:$2,0),,,"Measure")&amp;":"&amp;ADDRESS(ROWS(DynamicPivotTable)+10,MATCH("MeasureNames",Measure!$2:$2,0)))=A88),0)),""),0))</f>
        <v>N/A</v>
      </c>
      <c r="P88" s="46">
        <f t="array" aca="1" ref="P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A88),0)),0)</f>
        <v>0</v>
      </c>
      <c r="Q88" s="46" t="str">
        <f t="shared" ca="1" si="39"/>
        <v>N/A</v>
      </c>
      <c r="R88" s="46">
        <f t="shared" ca="1" si="40"/>
        <v>3080.5200000000004</v>
      </c>
      <c r="S88" s="46" t="str">
        <f t="shared" ca="1" si="41"/>
        <v>N/A</v>
      </c>
      <c r="T88" s="39">
        <f t="array" aca="1" ref="T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A88),0)),"")</f>
        <v>10151.267828627504</v>
      </c>
      <c r="U88" s="39">
        <f t="array" aca="1" ref="U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A88),0)),"")</f>
        <v>0</v>
      </c>
      <c r="V88" s="39">
        <f t="shared" ca="1" si="42"/>
        <v>10151.267828627504</v>
      </c>
      <c r="W88" s="48">
        <f t="array" aca="1" ref="W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A88),0)),"")</f>
        <v>0.86</v>
      </c>
      <c r="X88" s="49" t="str">
        <f t="array" aca="1" ref="X88" ca="1">IF(AE88=0,"N/A",IFERROR(INDEX(INDIRECT(ADDRESS(1,MATCH(2020,Measure!$2:$2,0),,,"Measure")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A88),0)),""))</f>
        <v>N/A</v>
      </c>
      <c r="Y88" s="49" t="str">
        <f t="array" aca="1" ref="Y88" ca="1">IF(AE88=0,"N/A",IFERROR(INDEX(INDIRECT(ADDRESS(1,MATCH(2020,Measure!$2:$2,0),,,"Measure")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A88),0)),""))</f>
        <v>N/A</v>
      </c>
      <c r="Z88" s="39" t="str">
        <f t="array" aca="1" ref="Z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A88),0)),""),"N/A")</f>
        <v>N/A</v>
      </c>
      <c r="AA88" s="39" t="str">
        <f t="array" aca="1" ref="AA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A88),0)),""),"N/A")</f>
        <v>N/A</v>
      </c>
      <c r="AB88" s="39" t="str">
        <f t="array" aca="1" ref="AB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A88),0)),"")/1000,"N/A")</f>
        <v>N/A</v>
      </c>
      <c r="AD88" t="str">
        <f t="shared" si="43"/>
        <v>Milk Pre-cooler</v>
      </c>
      <c r="AE88" s="50">
        <f t="array" aca="1" ref="AE8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A88),0)),""),0)</f>
        <v>0</v>
      </c>
      <c r="AF88" s="35">
        <f t="array" aca="1" ref="AF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A88),0)),"")</f>
        <v>0</v>
      </c>
      <c r="AG88" s="35">
        <f t="array" aca="1" ref="AG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A88),0))/1000,"")</f>
        <v>0</v>
      </c>
      <c r="AH88" s="51">
        <f t="array" aca="1" ref="AH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A88),0)),"")</f>
        <v>0</v>
      </c>
      <c r="AI88" s="35">
        <f t="array" aca="1" ref="AI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A88),0))/1000,"")</f>
        <v>0</v>
      </c>
      <c r="AJ88" s="35">
        <f t="array" aca="1" ref="AJ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A88),0))/1000,"")</f>
        <v>0</v>
      </c>
      <c r="AK88" s="32">
        <f t="array" aca="1" ref="AK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A88),0)),"")</f>
        <v>0</v>
      </c>
      <c r="AL88" s="32" t="str">
        <f t="shared" ca="1" si="44"/>
        <v>N/A</v>
      </c>
      <c r="AM88" s="32" t="str">
        <f t="shared" ca="1" si="45"/>
        <v>N/A</v>
      </c>
      <c r="AN88" s="37" t="str">
        <f t="array" aca="1" ref="AN88" ca="1">IF(AE88=0,"N/A",IFERROR(INDEX(INDIRECT(ADDRESS(1,MATCH(2020,Measure!$2:$2,0),,,"Measure")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A88),0)),""))</f>
        <v>N/A</v>
      </c>
      <c r="AO88" s="32">
        <f t="array" aca="1" ref="AO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A88),0)),"")</f>
        <v>0</v>
      </c>
      <c r="AP88" s="37" t="str">
        <f t="shared" ca="1" si="46"/>
        <v>N/A</v>
      </c>
      <c r="AQ88" s="50">
        <f t="array" aca="1" ref="AQ8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A88),0)),""),0)</f>
        <v>0</v>
      </c>
      <c r="AR88" s="35">
        <f t="array" aca="1" ref="AR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A88),0)),"")</f>
        <v>0</v>
      </c>
      <c r="AS88" s="35">
        <f t="array" aca="1" ref="AS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A88),0))/1000,"")</f>
        <v>0</v>
      </c>
      <c r="AT88" s="51">
        <f t="array" aca="1" ref="AT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A88),0)),"")</f>
        <v>0</v>
      </c>
      <c r="AU88" s="35">
        <f t="array" aca="1" ref="AU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A88),0))/1000,"")</f>
        <v>0</v>
      </c>
      <c r="AV88" s="35">
        <f t="array" aca="1" ref="AV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A88),0))/1000,"")</f>
        <v>0</v>
      </c>
      <c r="AW88" s="32">
        <f t="array" aca="1" ref="AW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A88),0)),"")</f>
        <v>0</v>
      </c>
      <c r="AX88" s="32" t="str">
        <f t="shared" ca="1" si="47"/>
        <v>N/A</v>
      </c>
      <c r="AY88" s="32" t="str">
        <f t="shared" ca="1" si="48"/>
        <v>N/A</v>
      </c>
      <c r="AZ88" s="37" t="str">
        <f t="array" aca="1" ref="AZ88" ca="1">IF(AQ88=0,"N/A",IFERROR(INDEX(INDIRECT(ADDRESS(1,MATCH(2021,Measure!$2:$2,0),,,"Measure")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A88),0)),""))</f>
        <v>N/A</v>
      </c>
      <c r="BA88" s="32">
        <f t="array" aca="1" ref="BA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A88),0)),"")</f>
        <v>0</v>
      </c>
      <c r="BB88" s="37" t="str">
        <f t="shared" ca="1" si="49"/>
        <v>N/A</v>
      </c>
      <c r="BC88" s="50">
        <f t="array" aca="1" ref="BC8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A88),0)),""),0)</f>
        <v>0</v>
      </c>
      <c r="BD88" s="35">
        <f t="array" aca="1" ref="BD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A88),0)),"")</f>
        <v>0</v>
      </c>
      <c r="BE88" s="35">
        <f t="array" aca="1" ref="BE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A88),0))/1000,"")</f>
        <v>0</v>
      </c>
      <c r="BF88" s="51">
        <f t="array" aca="1" ref="BF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A88),0)),"")</f>
        <v>0</v>
      </c>
      <c r="BG88" s="35">
        <f t="array" aca="1" ref="BG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A88),0))/1000,"")</f>
        <v>0</v>
      </c>
      <c r="BH88" s="35">
        <f t="array" aca="1" ref="BH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A88),0))/1000,"")</f>
        <v>0</v>
      </c>
      <c r="BI88" s="32">
        <f t="array" aca="1" ref="BI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A88),0)),"")</f>
        <v>0</v>
      </c>
      <c r="BJ88" s="32" t="str">
        <f t="shared" ca="1" si="50"/>
        <v>N/A</v>
      </c>
      <c r="BK88" s="32" t="str">
        <f t="shared" ca="1" si="51"/>
        <v>N/A</v>
      </c>
      <c r="BL88" s="37" t="str">
        <f t="array" aca="1" ref="BL88" ca="1">IF(BC88=0,"N/A",IFERROR(INDEX(INDIRECT(ADDRESS(1,MATCH(2022,Measure!$2:$2,0),,,"Measure")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A88),0)),""))</f>
        <v>N/A</v>
      </c>
      <c r="BM88" s="32">
        <f t="array" aca="1" ref="BM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A88),0)),"")</f>
        <v>0</v>
      </c>
      <c r="BN88" s="37" t="str">
        <f t="shared" ca="1" si="52"/>
        <v>N/A</v>
      </c>
    </row>
    <row r="89" spans="1:66" x14ac:dyDescent="0.25">
      <c r="A89" s="33" t="s">
        <v>148</v>
      </c>
      <c r="B89" t="str">
        <f t="shared" si="38"/>
        <v xml:space="preserve">Glass Door Refrigerator </v>
      </c>
      <c r="C89" t="str">
        <f t="array" aca="1" ref="C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A89),0)),"")</f>
        <v>BNI Cooking and Laundry</v>
      </c>
      <c r="D89" t="str">
        <f t="array" aca="1" ref="D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A89),0)),"")</f>
        <v>ROB/NEW</v>
      </c>
      <c r="E89" s="52">
        <f t="array" aca="1" ref="E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A89),0)),"")</f>
        <v>12</v>
      </c>
      <c r="F89" s="52" t="str">
        <f t="array" aca="1" ref="F8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A89),0)),""))</f>
        <v>N/A</v>
      </c>
      <c r="G89" s="52" t="str">
        <f t="array" aca="1" ref="G8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A89),0)),""))</f>
        <v>N/A</v>
      </c>
      <c r="H89" s="52" t="str">
        <f t="array" aca="1" ref="H8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A89),0)),""))</f>
        <v>N/A</v>
      </c>
      <c r="I89" s="44">
        <f t="array" aca="1" ref="I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A89),0)),"")</f>
        <v>774</v>
      </c>
      <c r="J89" s="45">
        <f t="array" aca="1" ref="J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A89),0)),"")*1000</f>
        <v>60</v>
      </c>
      <c r="K89" s="44">
        <f t="array" aca="1" ref="K89" ca="1">IF(D89="ROB/NEW",I89,IFERROR(INDEX(INDIRECT(ADDRESS(1,MATCH(2020,Measure!$2:$2,0),,,"Measure")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A89),0)),""))</f>
        <v>774</v>
      </c>
      <c r="L89" s="45">
        <f t="array" aca="1" ref="L89" ca="1">IF(D89="ROB/NEW",J89,IFERROR(INDEX(INDIRECT(ADDRESS(1,MATCH(2020,Measure!$2:$2,0),,,"Measure")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A89),0))*1000,""))</f>
        <v>60</v>
      </c>
      <c r="M89" s="46">
        <f t="array" aca="1" ref="M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A89),0)),"")</f>
        <v>0</v>
      </c>
      <c r="N89" s="47" t="str">
        <f t="array" aca="1" ref="N89" ca="1">IF(M89=0,"N/A",IFERROR(INDEX(INDIRECT(ADDRESS(1,MATCH(2020,Measure!$2:$2,0),,,"Measure")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A89),0)),"")/M89)</f>
        <v>N/A</v>
      </c>
      <c r="O89" s="46" t="str">
        <f t="array" aca="1" ref="O89" ca="1">IF(AE89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(Units)")*(INDIRECT(ADDRESS(1,MATCH("MeasureNames",Measure!$2:$2,0),,,"Measure")&amp;":"&amp;ADDRESS(ROWS(DynamicPivotTable)+10,MATCH("MeasureNames",Measure!$2:$2,0)))=A89),0)),""),0))</f>
        <v>N/A</v>
      </c>
      <c r="P89" s="46">
        <f t="array" aca="1" ref="P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A89),0)),0)</f>
        <v>0</v>
      </c>
      <c r="Q89" s="46" t="str">
        <f t="shared" ca="1" si="39"/>
        <v>N/A</v>
      </c>
      <c r="R89" s="46">
        <f t="shared" ca="1" si="40"/>
        <v>0</v>
      </c>
      <c r="S89" s="46" t="str">
        <f t="shared" ca="1" si="41"/>
        <v>N/A</v>
      </c>
      <c r="T89" s="39">
        <f t="array" aca="1" ref="T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A89),0)),"")</f>
        <v>617.3104755975736</v>
      </c>
      <c r="U89" s="39">
        <f t="array" aca="1" ref="U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A89),0)),"")</f>
        <v>0</v>
      </c>
      <c r="V89" s="39">
        <f t="shared" ca="1" si="42"/>
        <v>617.3104755975736</v>
      </c>
      <c r="W89" s="48">
        <f t="array" aca="1" ref="W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A89),0)),"")</f>
        <v>0.86</v>
      </c>
      <c r="X89" s="49" t="str">
        <f t="array" aca="1" ref="X89" ca="1">IF(AE89=0,"N/A",IFERROR(INDEX(INDIRECT(ADDRESS(1,MATCH(2020,Measure!$2:$2,0),,,"Measure")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A89),0)),""))</f>
        <v>N/A</v>
      </c>
      <c r="Y89" s="49" t="str">
        <f t="array" aca="1" ref="Y89" ca="1">IF(AE89=0,"N/A",IFERROR(INDEX(INDIRECT(ADDRESS(1,MATCH(2020,Measure!$2:$2,0),,,"Measure")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A89),0)),""))</f>
        <v>N/A</v>
      </c>
      <c r="Z89" s="39" t="str">
        <f t="array" aca="1" ref="Z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A89),0)),""),"N/A")</f>
        <v>N/A</v>
      </c>
      <c r="AA89" s="39" t="str">
        <f t="array" aca="1" ref="AA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A89),0)),""),"N/A")</f>
        <v>N/A</v>
      </c>
      <c r="AB89" s="39" t="str">
        <f t="array" aca="1" ref="AB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A89),0)),"")/1000,"N/A")</f>
        <v>N/A</v>
      </c>
      <c r="AD89" t="str">
        <f t="shared" si="43"/>
        <v xml:space="preserve">Glass Door Refrigerator </v>
      </c>
      <c r="AE89" s="50">
        <f t="array" aca="1" ref="AE8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A89),0)),""),0)</f>
        <v>0</v>
      </c>
      <c r="AF89" s="35">
        <f t="array" aca="1" ref="AF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A89),0)),"")</f>
        <v>0</v>
      </c>
      <c r="AG89" s="35">
        <f t="array" aca="1" ref="AG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A89),0))/1000,"")</f>
        <v>0</v>
      </c>
      <c r="AH89" s="51">
        <f t="array" aca="1" ref="AH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A89),0)),"")</f>
        <v>0</v>
      </c>
      <c r="AI89" s="35">
        <f t="array" aca="1" ref="AI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A89),0))/1000,"")</f>
        <v>0</v>
      </c>
      <c r="AJ89" s="35">
        <f t="array" aca="1" ref="AJ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A89),0))/1000,"")</f>
        <v>0</v>
      </c>
      <c r="AK89" s="32">
        <f t="array" aca="1" ref="AK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A89),0)),"")</f>
        <v>0</v>
      </c>
      <c r="AL89" s="32" t="str">
        <f t="shared" ca="1" si="44"/>
        <v>N/A</v>
      </c>
      <c r="AM89" s="32" t="str">
        <f t="shared" ca="1" si="45"/>
        <v>N/A</v>
      </c>
      <c r="AN89" s="37" t="str">
        <f t="array" aca="1" ref="AN89" ca="1">IF(AE89=0,"N/A",IFERROR(INDEX(INDIRECT(ADDRESS(1,MATCH(2020,Measure!$2:$2,0),,,"Measure")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A89),0)),""))</f>
        <v>N/A</v>
      </c>
      <c r="AO89" s="32">
        <f t="array" aca="1" ref="AO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A89),0)),"")</f>
        <v>0</v>
      </c>
      <c r="AP89" s="37" t="str">
        <f t="shared" ca="1" si="46"/>
        <v>N/A</v>
      </c>
      <c r="AQ89" s="50">
        <f t="array" aca="1" ref="AQ8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A89),0)),""),0)</f>
        <v>0</v>
      </c>
      <c r="AR89" s="35">
        <f t="array" aca="1" ref="AR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A89),0)),"")</f>
        <v>0</v>
      </c>
      <c r="AS89" s="35">
        <f t="array" aca="1" ref="AS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A89),0))/1000,"")</f>
        <v>0</v>
      </c>
      <c r="AT89" s="51">
        <f t="array" aca="1" ref="AT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A89),0)),"")</f>
        <v>0</v>
      </c>
      <c r="AU89" s="35">
        <f t="array" aca="1" ref="AU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A89),0))/1000,"")</f>
        <v>0</v>
      </c>
      <c r="AV89" s="35">
        <f t="array" aca="1" ref="AV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A89),0))/1000,"")</f>
        <v>0</v>
      </c>
      <c r="AW89" s="32">
        <f t="array" aca="1" ref="AW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A89),0)),"")</f>
        <v>0</v>
      </c>
      <c r="AX89" s="32" t="str">
        <f t="shared" ca="1" si="47"/>
        <v>N/A</v>
      </c>
      <c r="AY89" s="32" t="str">
        <f t="shared" ca="1" si="48"/>
        <v>N/A</v>
      </c>
      <c r="AZ89" s="37" t="str">
        <f t="array" aca="1" ref="AZ89" ca="1">IF(AQ89=0,"N/A",IFERROR(INDEX(INDIRECT(ADDRESS(1,MATCH(2021,Measure!$2:$2,0),,,"Measure")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A89),0)),""))</f>
        <v>N/A</v>
      </c>
      <c r="BA89" s="32">
        <f t="array" aca="1" ref="BA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A89),0)),"")</f>
        <v>0</v>
      </c>
      <c r="BB89" s="37" t="str">
        <f t="shared" ca="1" si="49"/>
        <v>N/A</v>
      </c>
      <c r="BC89" s="50">
        <f t="array" aca="1" ref="BC8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A89),0)),""),0)</f>
        <v>0</v>
      </c>
      <c r="BD89" s="35">
        <f t="array" aca="1" ref="BD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A89),0)),"")</f>
        <v>0</v>
      </c>
      <c r="BE89" s="35">
        <f t="array" aca="1" ref="BE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A89),0))/1000,"")</f>
        <v>0</v>
      </c>
      <c r="BF89" s="51">
        <f t="array" aca="1" ref="BF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A89),0)),"")</f>
        <v>0</v>
      </c>
      <c r="BG89" s="35">
        <f t="array" aca="1" ref="BG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A89),0))/1000,"")</f>
        <v>0</v>
      </c>
      <c r="BH89" s="35">
        <f t="array" aca="1" ref="BH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A89),0))/1000,"")</f>
        <v>0</v>
      </c>
      <c r="BI89" s="32">
        <f t="array" aca="1" ref="BI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A89),0)),"")</f>
        <v>0</v>
      </c>
      <c r="BJ89" s="32" t="str">
        <f t="shared" ca="1" si="50"/>
        <v>N/A</v>
      </c>
      <c r="BK89" s="32" t="str">
        <f t="shared" ca="1" si="51"/>
        <v>N/A</v>
      </c>
      <c r="BL89" s="37" t="str">
        <f t="array" aca="1" ref="BL89" ca="1">IF(BC89=0,"N/A",IFERROR(INDEX(INDIRECT(ADDRESS(1,MATCH(2022,Measure!$2:$2,0),,,"Measure")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A89),0)),""))</f>
        <v>N/A</v>
      </c>
      <c r="BM89" s="32">
        <f t="array" aca="1" ref="BM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A89),0)),"")</f>
        <v>0</v>
      </c>
      <c r="BN89" s="37" t="str">
        <f t="shared" ca="1" si="52"/>
        <v>N/A</v>
      </c>
    </row>
    <row r="90" spans="1:66" x14ac:dyDescent="0.25">
      <c r="A90" s="33" t="s">
        <v>247</v>
      </c>
      <c r="B90" t="str">
        <f t="shared" si="38"/>
        <v xml:space="preserve">Multi-Tank Conveyor Dishwasher - Low Temp </v>
      </c>
      <c r="C90" t="str">
        <f t="array" aca="1" ref="C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A90),0)),"")</f>
        <v>BNI Cooking and Laundry</v>
      </c>
      <c r="D90" t="str">
        <f t="array" aca="1" ref="D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A90),0)),"")</f>
        <v>ROB/NEW</v>
      </c>
      <c r="E90" s="52">
        <f t="array" aca="1" ref="E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A90),0)),"")</f>
        <v>20</v>
      </c>
      <c r="F90" s="52" t="str">
        <f t="array" aca="1" ref="F9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A90),0)),""))</f>
        <v>N/A</v>
      </c>
      <c r="G90" s="52" t="str">
        <f t="array" aca="1" ref="G9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A90),0)),""))</f>
        <v>N/A</v>
      </c>
      <c r="H90" s="52" t="str">
        <f t="array" aca="1" ref="H9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A90),0)),""))</f>
        <v>N/A</v>
      </c>
      <c r="I90" s="44">
        <f t="array" aca="1" ref="I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A90),0)),"")</f>
        <v>18811.202929884093</v>
      </c>
      <c r="J90" s="45">
        <f t="array" aca="1" ref="J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A90),0)),"")*1000</f>
        <v>2920</v>
      </c>
      <c r="K90" s="44">
        <f t="array" aca="1" ref="K90" ca="1">IF(D90="ROB/NEW",I90,IFERROR(INDEX(INDIRECT(ADDRESS(1,MATCH(2020,Measure!$2:$2,0),,,"Measure")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A90),0)),""))</f>
        <v>18811.202929884093</v>
      </c>
      <c r="L90" s="45">
        <f t="array" aca="1" ref="L90" ca="1">IF(D90="ROB/NEW",J90,IFERROR(INDEX(INDIRECT(ADDRESS(1,MATCH(2020,Measure!$2:$2,0),,,"Measure")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A90),0))*1000,""))</f>
        <v>2920</v>
      </c>
      <c r="M90" s="46">
        <f t="array" aca="1" ref="M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A90),0)),"")</f>
        <v>1290.1000000000001</v>
      </c>
      <c r="N90" s="47">
        <f t="array" aca="1" ref="N90" ca="1">IF(M90=0,"N/A",IFERROR(INDEX(INDIRECT(ADDRESS(1,MATCH(2020,Measure!$2:$2,0),,,"Measure")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A90),0)),"")/M90)</f>
        <v>0.85264708162157965</v>
      </c>
      <c r="O90" s="46" t="str">
        <f t="array" aca="1" ref="O90" ca="1">IF(AE90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(Units)")*(INDIRECT(ADDRESS(1,MATCH("MeasureNames",Measure!$2:$2,0),,,"Measure")&amp;":"&amp;ADDRESS(ROWS(DynamicPivotTable)+10,MATCH("MeasureNames",Measure!$2:$2,0)))=A90),0)),""),0))</f>
        <v>N/A</v>
      </c>
      <c r="P90" s="46">
        <f t="array" aca="1" ref="P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A90),0)),0)</f>
        <v>0</v>
      </c>
      <c r="Q90" s="46" t="str">
        <f t="shared" ca="1" si="39"/>
        <v>N/A</v>
      </c>
      <c r="R90" s="46">
        <f t="shared" ca="1" si="40"/>
        <v>190.10000000000014</v>
      </c>
      <c r="S90" s="46" t="str">
        <f t="shared" ca="1" si="41"/>
        <v>N/A</v>
      </c>
      <c r="T90" s="39">
        <f t="array" aca="1" ref="T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A90),0)),"")</f>
        <v>26042.704998848265</v>
      </c>
      <c r="U90" s="39">
        <f t="array" aca="1" ref="U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A90),0)),"")</f>
        <v>0</v>
      </c>
      <c r="V90" s="39">
        <f t="shared" ca="1" si="42"/>
        <v>26042.704998848265</v>
      </c>
      <c r="W90" s="48">
        <f t="array" aca="1" ref="W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A90),0)),"")</f>
        <v>0.86</v>
      </c>
      <c r="X90" s="49" t="str">
        <f t="array" aca="1" ref="X90" ca="1">IF(AE90=0,"N/A",IFERROR(INDEX(INDIRECT(ADDRESS(1,MATCH(2020,Measure!$2:$2,0),,,"Measure")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A90),0)),""))</f>
        <v>N/A</v>
      </c>
      <c r="Y90" s="49" t="str">
        <f t="array" aca="1" ref="Y90" ca="1">IF(AE90=0,"N/A",IFERROR(INDEX(INDIRECT(ADDRESS(1,MATCH(2020,Measure!$2:$2,0),,,"Measure")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A90),0)),""))</f>
        <v>N/A</v>
      </c>
      <c r="Z90" s="39" t="str">
        <f t="array" aca="1" ref="Z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A90),0)),""),"N/A")</f>
        <v>N/A</v>
      </c>
      <c r="AA90" s="39" t="str">
        <f t="array" aca="1" ref="AA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A90),0)),""),"N/A")</f>
        <v>N/A</v>
      </c>
      <c r="AB90" s="39" t="str">
        <f t="array" aca="1" ref="AB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A90),0)),"")/1000,"N/A")</f>
        <v>N/A</v>
      </c>
      <c r="AD90" t="str">
        <f t="shared" si="43"/>
        <v xml:space="preserve">Multi-Tank Conveyor Dishwasher - Low Temp </v>
      </c>
      <c r="AE90" s="50">
        <f t="array" aca="1" ref="AE9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A90),0)),""),0)</f>
        <v>0</v>
      </c>
      <c r="AF90" s="35">
        <f t="array" aca="1" ref="AF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A90),0)),"")</f>
        <v>0</v>
      </c>
      <c r="AG90" s="35">
        <f t="array" aca="1" ref="AG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A90),0))/1000,"")</f>
        <v>0</v>
      </c>
      <c r="AH90" s="51">
        <f t="array" aca="1" ref="AH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A90),0)),"")</f>
        <v>0</v>
      </c>
      <c r="AI90" s="35">
        <f t="array" aca="1" ref="AI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A90),0))/1000,"")</f>
        <v>0</v>
      </c>
      <c r="AJ90" s="35">
        <f t="array" aca="1" ref="AJ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A90),0))/1000,"")</f>
        <v>0</v>
      </c>
      <c r="AK90" s="32">
        <f t="array" aca="1" ref="AK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A90),0)),"")</f>
        <v>0</v>
      </c>
      <c r="AL90" s="32" t="str">
        <f t="shared" ca="1" si="44"/>
        <v>N/A</v>
      </c>
      <c r="AM90" s="32" t="str">
        <f t="shared" ca="1" si="45"/>
        <v>N/A</v>
      </c>
      <c r="AN90" s="37" t="str">
        <f t="array" aca="1" ref="AN90" ca="1">IF(AE90=0,"N/A",IFERROR(INDEX(INDIRECT(ADDRESS(1,MATCH(2020,Measure!$2:$2,0),,,"Measure")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A90),0)),""))</f>
        <v>N/A</v>
      </c>
      <c r="AO90" s="32">
        <f t="array" aca="1" ref="AO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A90),0)),"")</f>
        <v>0</v>
      </c>
      <c r="AP90" s="37" t="str">
        <f t="shared" ca="1" si="46"/>
        <v>N/A</v>
      </c>
      <c r="AQ90" s="50">
        <f t="array" aca="1" ref="AQ9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A90),0)),""),0)</f>
        <v>0</v>
      </c>
      <c r="AR90" s="35">
        <f t="array" aca="1" ref="AR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A90),0)),"")</f>
        <v>0</v>
      </c>
      <c r="AS90" s="35">
        <f t="array" aca="1" ref="AS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A90),0))/1000,"")</f>
        <v>0</v>
      </c>
      <c r="AT90" s="51">
        <f t="array" aca="1" ref="AT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A90),0)),"")</f>
        <v>0</v>
      </c>
      <c r="AU90" s="35">
        <f t="array" aca="1" ref="AU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A90),0))/1000,"")</f>
        <v>0</v>
      </c>
      <c r="AV90" s="35">
        <f t="array" aca="1" ref="AV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A90),0))/1000,"")</f>
        <v>0</v>
      </c>
      <c r="AW90" s="32">
        <f t="array" aca="1" ref="AW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A90),0)),"")</f>
        <v>0</v>
      </c>
      <c r="AX90" s="32" t="str">
        <f t="shared" ca="1" si="47"/>
        <v>N/A</v>
      </c>
      <c r="AY90" s="32" t="str">
        <f t="shared" ca="1" si="48"/>
        <v>N/A</v>
      </c>
      <c r="AZ90" s="37" t="str">
        <f t="array" aca="1" ref="AZ90" ca="1">IF(AQ90=0,"N/A",IFERROR(INDEX(INDIRECT(ADDRESS(1,MATCH(2021,Measure!$2:$2,0),,,"Measure")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A90),0)),""))</f>
        <v>N/A</v>
      </c>
      <c r="BA90" s="32">
        <f t="array" aca="1" ref="BA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A90),0)),"")</f>
        <v>0</v>
      </c>
      <c r="BB90" s="37" t="str">
        <f t="shared" ca="1" si="49"/>
        <v>N/A</v>
      </c>
      <c r="BC90" s="50">
        <f t="array" aca="1" ref="BC9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A90),0)),""),0)</f>
        <v>0</v>
      </c>
      <c r="BD90" s="35">
        <f t="array" aca="1" ref="BD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A90),0)),"")</f>
        <v>0</v>
      </c>
      <c r="BE90" s="35">
        <f t="array" aca="1" ref="BE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A90),0))/1000,"")</f>
        <v>0</v>
      </c>
      <c r="BF90" s="51">
        <f t="array" aca="1" ref="BF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A90),0)),"")</f>
        <v>0</v>
      </c>
      <c r="BG90" s="35">
        <f t="array" aca="1" ref="BG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A90),0))/1000,"")</f>
        <v>0</v>
      </c>
      <c r="BH90" s="35">
        <f t="array" aca="1" ref="BH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A90),0))/1000,"")</f>
        <v>0</v>
      </c>
      <c r="BI90" s="32">
        <f t="array" aca="1" ref="BI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A90),0)),"")</f>
        <v>0</v>
      </c>
      <c r="BJ90" s="32" t="str">
        <f t="shared" ca="1" si="50"/>
        <v>N/A</v>
      </c>
      <c r="BK90" s="32" t="str">
        <f t="shared" ca="1" si="51"/>
        <v>N/A</v>
      </c>
      <c r="BL90" s="37" t="str">
        <f t="array" aca="1" ref="BL90" ca="1">IF(BC90=0,"N/A",IFERROR(INDEX(INDIRECT(ADDRESS(1,MATCH(2022,Measure!$2:$2,0),,,"Measure")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A90),0)),""))</f>
        <v>N/A</v>
      </c>
      <c r="BM90" s="32">
        <f t="array" aca="1" ref="BM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A90),0)),"")</f>
        <v>0</v>
      </c>
      <c r="BN90" s="37" t="str">
        <f t="shared" ca="1" si="52"/>
        <v>N/A</v>
      </c>
    </row>
    <row r="91" spans="1:66" x14ac:dyDescent="0.25">
      <c r="A91" s="33" t="s">
        <v>256</v>
      </c>
      <c r="B91" t="str">
        <f t="shared" si="38"/>
        <v>Networked/Connected - High Impact Application</v>
      </c>
      <c r="C91" t="str">
        <f t="array" aca="1" ref="C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A91),0)),"")</f>
        <v>BNI Lighting</v>
      </c>
      <c r="D91" t="str">
        <f t="array" aca="1" ref="D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A91),0)),"")</f>
        <v>ROB/NEW</v>
      </c>
      <c r="E91" s="52">
        <f t="array" aca="1" ref="E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A91),0)),"")</f>
        <v>15</v>
      </c>
      <c r="F91" s="52" t="str">
        <f t="array" aca="1" ref="F9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A91),0)),""))</f>
        <v>N/A</v>
      </c>
      <c r="G91" s="52" t="str">
        <f t="array" aca="1" ref="G9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A91),0)),""))</f>
        <v>N/A</v>
      </c>
      <c r="H91" s="52" t="str">
        <f t="array" aca="1" ref="H9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A91),0)),""))</f>
        <v>N/A</v>
      </c>
      <c r="I91" s="44">
        <f t="array" aca="1" ref="I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A91),0)),"")</f>
        <v>227.92281410000001</v>
      </c>
      <c r="J91" s="45">
        <f t="array" aca="1" ref="J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A91),0)),"")*1000</f>
        <v>66.896687999999997</v>
      </c>
      <c r="K91" s="44">
        <f t="array" aca="1" ref="K91" ca="1">IF(D91="ROB/NEW",I91,IFERROR(INDEX(INDIRECT(ADDRESS(1,MATCH(2020,Measure!$2:$2,0),,,"Measure")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A91),0)),""))</f>
        <v>227.92281410000001</v>
      </c>
      <c r="L91" s="45">
        <f t="array" aca="1" ref="L91" ca="1">IF(D91="ROB/NEW",J91,IFERROR(INDEX(INDIRECT(ADDRESS(1,MATCH(2020,Measure!$2:$2,0),,,"Measure")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A91),0))*1000,""))</f>
        <v>66.896687999999997</v>
      </c>
      <c r="M91" s="46">
        <f t="array" aca="1" ref="M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A91),0)),"")</f>
        <v>155.61000000000001</v>
      </c>
      <c r="N91" s="47">
        <f t="array" aca="1" ref="N91" ca="1">IF(M91=0,"N/A",IFERROR(INDEX(INDIRECT(ADDRESS(1,MATCH(2020,Measure!$2:$2,0),,,"Measure")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A91),0)),"")/M91)</f>
        <v>0.321316110789795</v>
      </c>
      <c r="O91" s="46">
        <f t="array" aca="1" ref="O91" ca="1">IF(AE91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(Units)")*(INDIRECT(ADDRESS(1,MATCH("MeasureNames",Measure!$2:$2,0),,,"Measure")&amp;":"&amp;ADDRESS(ROWS(DynamicPivotTable)+10,MATCH("MeasureNames",Measure!$2:$2,0)))=A91),0)),""),0))</f>
        <v>6.2395094632306565</v>
      </c>
      <c r="P91" s="46">
        <f t="array" aca="1" ref="P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A91),0)),0)</f>
        <v>0</v>
      </c>
      <c r="Q91" s="46">
        <f t="shared" ca="1" si="39"/>
        <v>56.239509463230661</v>
      </c>
      <c r="R91" s="46">
        <f t="shared" ca="1" si="40"/>
        <v>105.61000000000001</v>
      </c>
      <c r="S91" s="46">
        <f t="shared" ca="1" si="41"/>
        <v>161.84950946323067</v>
      </c>
      <c r="T91" s="39">
        <f t="array" aca="1" ref="T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A91),0)),"")</f>
        <v>325.50402136969353</v>
      </c>
      <c r="U91" s="39">
        <f t="array" aca="1" ref="U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A91),0)),"")</f>
        <v>0</v>
      </c>
      <c r="V91" s="39">
        <f t="shared" ca="1" si="42"/>
        <v>325.50402136969353</v>
      </c>
      <c r="W91" s="48">
        <f t="array" aca="1" ref="W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A91),0)),"")</f>
        <v>0.9</v>
      </c>
      <c r="X91" s="49">
        <f t="array" aca="1" ref="X91" ca="1">IF(AE91=0,"N/A",IFERROR(INDEX(INDIRECT(ADDRESS(1,MATCH(2020,Measure!$2:$2,0),,,"Measure")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A91),0)),""))</f>
        <v>2.2250826299621869</v>
      </c>
      <c r="Y91" s="49" t="str">
        <f t="array" aca="1" ref="Y91" ca="1">IF(AE91=0,"N/A",IFERROR(INDEX(INDIRECT(ADDRESS(1,MATCH(2020,Measure!$2:$2,0),,,"Measure")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A91),0)),""))</f>
        <v/>
      </c>
      <c r="Z91" s="39">
        <f t="array" aca="1" ref="Z9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A91),0)),""),"N/A")</f>
        <v>0.23455259807024864</v>
      </c>
      <c r="AA91" s="39">
        <f t="array" aca="1" ref="AA9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A91),0)),""),"N/A")</f>
        <v>1.5636839871349905E-2</v>
      </c>
      <c r="AB91" s="39">
        <f t="array" aca="1" ref="AB9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A91),0)),"")/1000,"N/A")</f>
        <v>0.79914103081810739</v>
      </c>
      <c r="AD91" t="str">
        <f t="shared" si="43"/>
        <v>Networked/Connected - High Impact Application</v>
      </c>
      <c r="AE91" s="50">
        <f t="array" aca="1" ref="AE9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A91),0)),""),0)</f>
        <v>99.999999999999986</v>
      </c>
      <c r="AF91" s="35">
        <f t="array" aca="1" ref="AF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A91),0)),"")</f>
        <v>6.4118231309904141</v>
      </c>
      <c r="AG91" s="35">
        <f t="array" aca="1" ref="AG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A91),0))/1000,"")</f>
        <v>21.845637134185303</v>
      </c>
      <c r="AH91" s="51">
        <f t="array" aca="1" ref="AH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A91),0)),"")</f>
        <v>6.4118231309904141</v>
      </c>
      <c r="AI91" s="35">
        <f t="array" aca="1" ref="AI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A91),0))/1000,"")</f>
        <v>21.845637134185303</v>
      </c>
      <c r="AJ91" s="35">
        <f t="array" aca="1" ref="AJ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A91),0))/1000,"")</f>
        <v>327.68455701277969</v>
      </c>
      <c r="AK91" s="32">
        <f t="array" aca="1" ref="AK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A91),0)),"")</f>
        <v>32550.402136969347</v>
      </c>
      <c r="AL91" s="32">
        <f t="shared" ca="1" si="44"/>
        <v>14628.850946323064</v>
      </c>
      <c r="AM91" s="32">
        <f t="shared" ca="1" si="45"/>
        <v>17921.551190646285</v>
      </c>
      <c r="AN91" s="37">
        <f t="array" aca="1" ref="AN91" ca="1">IF(AE91=0,"N/A",IFERROR(INDEX(INDIRECT(ADDRESS(1,MATCH(2020,Measure!$2:$2,0),,,"Measure")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A91),0)),""))</f>
        <v>2.2250826299621869</v>
      </c>
      <c r="AO91" s="32">
        <f t="array" aca="1" ref="AO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A91),0)),"")</f>
        <v>5623.9509463230643</v>
      </c>
      <c r="AP91" s="37">
        <f t="shared" ca="1" si="46"/>
        <v>5.7878175765830218</v>
      </c>
      <c r="AQ91" s="50">
        <f t="array" aca="1" ref="AQ9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A91),0)),""),0)</f>
        <v>99.999999999999986</v>
      </c>
      <c r="AR91" s="35">
        <f t="array" aca="1" ref="AR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A91),0)),"")</f>
        <v>6.4118231309904141</v>
      </c>
      <c r="AS91" s="35">
        <f t="array" aca="1" ref="AS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A91),0))/1000,"")</f>
        <v>21.845637134185303</v>
      </c>
      <c r="AT91" s="51">
        <f t="array" aca="1" ref="AT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A91),0)),"")</f>
        <v>12.823646261980828</v>
      </c>
      <c r="AU91" s="35">
        <f t="array" aca="1" ref="AU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A91),0))/1000,"")</f>
        <v>43.691274268370606</v>
      </c>
      <c r="AV91" s="35">
        <f t="array" aca="1" ref="AV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A91),0))/1000,"")</f>
        <v>327.68455701277969</v>
      </c>
      <c r="AW91" s="32">
        <f t="array" aca="1" ref="AW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A91),0)),"")</f>
        <v>33730.944339009046</v>
      </c>
      <c r="AX91" s="32">
        <f t="shared" ca="1" si="47"/>
        <v>14628.850946323064</v>
      </c>
      <c r="AY91" s="32">
        <f t="shared" ca="1" si="48"/>
        <v>19102.09339268598</v>
      </c>
      <c r="AZ91" s="37">
        <f t="array" aca="1" ref="AZ91" ca="1">IF(AQ91=0,"N/A",IFERROR(INDEX(INDIRECT(ADDRESS(1,MATCH(2021,Measure!$2:$2,0),,,"Measure")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A91),0)),""))</f>
        <v>2.3057822150746063</v>
      </c>
      <c r="BA91" s="32">
        <f t="array" aca="1" ref="BA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A91),0)),"")</f>
        <v>5623.9509463230643</v>
      </c>
      <c r="BB91" s="37">
        <f t="shared" ca="1" si="49"/>
        <v>5.9977308943390266</v>
      </c>
      <c r="BC91" s="50">
        <f t="array" aca="1" ref="BC9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A91),0)),""),0)</f>
        <v>99.999999999999986</v>
      </c>
      <c r="BD91" s="35">
        <f t="array" aca="1" ref="BD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A91),0)),"")</f>
        <v>6.4118231309904141</v>
      </c>
      <c r="BE91" s="35">
        <f t="array" aca="1" ref="BE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A91),0))/1000,"")</f>
        <v>21.845637134185303</v>
      </c>
      <c r="BF91" s="51">
        <f t="array" aca="1" ref="BF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A91),0)),"")</f>
        <v>19.23546939297124</v>
      </c>
      <c r="BG91" s="35">
        <f t="array" aca="1" ref="BG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A91),0))/1000,"")</f>
        <v>65.53691140255593</v>
      </c>
      <c r="BH91" s="35">
        <f t="array" aca="1" ref="BH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A91),0))/1000,"")</f>
        <v>327.68455701277969</v>
      </c>
      <c r="BI91" s="32">
        <f t="array" aca="1" ref="BI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A91),0)),"")</f>
        <v>35101.603677108164</v>
      </c>
      <c r="BJ91" s="32">
        <f t="shared" ca="1" si="50"/>
        <v>14628.850946323062</v>
      </c>
      <c r="BK91" s="32">
        <f t="shared" ca="1" si="51"/>
        <v>20472.752730785101</v>
      </c>
      <c r="BL91" s="37">
        <f t="array" aca="1" ref="BL91" ca="1">IF(BC91=0,"N/A",IFERROR(INDEX(INDIRECT(ADDRESS(1,MATCH(2022,Measure!$2:$2,0),,,"Measure")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A91),0)),""))</f>
        <v>2.3994778404609347</v>
      </c>
      <c r="BM91" s="32">
        <f t="array" aca="1" ref="BM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A91),0)),"")</f>
        <v>5623.9509463230643</v>
      </c>
      <c r="BN91" s="37">
        <f t="shared" ca="1" si="52"/>
        <v>6.2414491186231933</v>
      </c>
    </row>
    <row r="92" spans="1:66" x14ac:dyDescent="0.25">
      <c r="A92" s="33" t="s">
        <v>258</v>
      </c>
      <c r="B92" t="str">
        <f t="shared" ref="B92:B141" si="53">LEFT(A92,(FIND(" | ",A92,1)-1))</f>
        <v>Networked/Connected - Low Impact Application</v>
      </c>
      <c r="C92" t="str">
        <f t="array" aca="1" ref="C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A92),0)),"")</f>
        <v>BNI Lighting</v>
      </c>
      <c r="D92" t="str">
        <f t="array" aca="1" ref="D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A92),0)),"")</f>
        <v>ROB/NEW</v>
      </c>
      <c r="E92" s="52">
        <f t="array" aca="1" ref="E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A92),0)),"")</f>
        <v>15</v>
      </c>
      <c r="F92" s="52" t="str">
        <f t="array" aca="1" ref="F9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A92),0)),""))</f>
        <v>N/A</v>
      </c>
      <c r="G92" s="52" t="str">
        <f t="array" aca="1" ref="G9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A92),0)),""))</f>
        <v>N/A</v>
      </c>
      <c r="H92" s="52" t="str">
        <f t="array" aca="1" ref="H9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A92),0)),""))</f>
        <v>N/A</v>
      </c>
      <c r="I92" s="44">
        <f t="array" aca="1" ref="I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A92),0)),"")</f>
        <v>452.0281311</v>
      </c>
      <c r="J92" s="45">
        <f t="array" aca="1" ref="J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A92),0)),"")*1000</f>
        <v>115.926299</v>
      </c>
      <c r="K92" s="44">
        <f t="array" aca="1" ref="K92" ca="1">IF(D92="ROB/NEW",I92,IFERROR(INDEX(INDIRECT(ADDRESS(1,MATCH(2020,Measure!$2:$2,0),,,"Measure")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A92),0)),""))</f>
        <v>452.0281311</v>
      </c>
      <c r="L92" s="45">
        <f t="array" aca="1" ref="L92" ca="1">IF(D92="ROB/NEW",J92,IFERROR(INDEX(INDIRECT(ADDRESS(1,MATCH(2020,Measure!$2:$2,0),,,"Measure")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A92),0))*1000,""))</f>
        <v>115.926299</v>
      </c>
      <c r="M92" s="46">
        <f t="array" aca="1" ref="M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A92),0)),"")</f>
        <v>424.28773333333334</v>
      </c>
      <c r="N92" s="47">
        <f t="array" aca="1" ref="N92" ca="1">IF(M92=0,"N/A",IFERROR(INDEX(INDIRECT(ADDRESS(1,MATCH(2020,Measure!$2:$2,0),,,"Measure")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A92),0)),"")/M92)</f>
        <v>0.22390465841105311</v>
      </c>
      <c r="O92" s="46">
        <f t="array" aca="1" ref="O92" ca="1">IF(AE92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(Units)")*(INDIRECT(ADDRESS(1,MATCH("MeasureNames",Measure!$2:$2,0),,,"Measure")&amp;":"&amp;ADDRESS(ROWS(DynamicPivotTable)+10,MATCH("MeasureNames",Measure!$2:$2,0)))=A92),0)),""),0))</f>
        <v>12.374512892805308</v>
      </c>
      <c r="P92" s="46">
        <f t="array" aca="1" ref="P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A92),0)),0)</f>
        <v>0</v>
      </c>
      <c r="Q92" s="46">
        <f t="shared" ref="Q92:Q141" ca="1" si="54">IF(AE92=0,"N/A",SUM(O92,P92,IF(N92="N/A",0,N92*M92)))</f>
        <v>107.37451289280531</v>
      </c>
      <c r="R92" s="46">
        <f t="shared" ref="R92:R141" ca="1" si="55">M92-(IF(N92="N/A",0,N92*M92))</f>
        <v>329.28773333333334</v>
      </c>
      <c r="S92" s="46">
        <f t="shared" ref="S92:S141" ca="1" si="56">IF(AE92=0,"N/A",Q92+R92)</f>
        <v>436.66224622613868</v>
      </c>
      <c r="T92" s="39">
        <f t="array" aca="1" ref="T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A92),0)),"")</f>
        <v>612.44736402250442</v>
      </c>
      <c r="U92" s="39">
        <f t="array" aca="1" ref="U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A92),0)),"")</f>
        <v>0</v>
      </c>
      <c r="V92" s="39">
        <f t="shared" ref="V92:V141" ca="1" si="57">T92+U92</f>
        <v>612.44736402250442</v>
      </c>
      <c r="W92" s="48">
        <f t="array" aca="1" ref="W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A92),0)),"")</f>
        <v>0.9</v>
      </c>
      <c r="X92" s="49">
        <f t="array" aca="1" ref="X92" ca="1">IF(AE92=0,"N/A",IFERROR(INDEX(INDIRECT(ADDRESS(1,MATCH(2020,Measure!$2:$2,0),,,"Measure")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A92),0)),""))</f>
        <v>1.5535143668255509</v>
      </c>
      <c r="Y92" s="49" t="str">
        <f t="array" aca="1" ref="Y92" ca="1">IF(AE92=0,"N/A",IFERROR(INDEX(INDIRECT(ADDRESS(1,MATCH(2020,Measure!$2:$2,0),,,"Measure")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A92),0)),""))</f>
        <v/>
      </c>
      <c r="Z92" s="39">
        <f t="array" aca="1" ref="Z9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A92),0)),""),"N/A")</f>
        <v>0.22590572302730486</v>
      </c>
      <c r="AA92" s="39">
        <f t="array" aca="1" ref="AA9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A92),0)),""),"N/A")</f>
        <v>1.5060381535153655E-2</v>
      </c>
      <c r="AB92" s="39">
        <f t="array" aca="1" ref="AB9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A92),0)),"")/1000,"N/A")</f>
        <v>0.88086778121698561</v>
      </c>
      <c r="AD92" t="str">
        <f t="shared" ref="AD92:AD141" si="58">B92</f>
        <v>Networked/Connected - Low Impact Application</v>
      </c>
      <c r="AE92" s="50">
        <f t="array" aca="1" ref="AE9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A92),0)),""),0)</f>
        <v>100</v>
      </c>
      <c r="AF92" s="35">
        <f t="array" aca="1" ref="AF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A92),0)),"")</f>
        <v>11.111146869009586</v>
      </c>
      <c r="AG92" s="35">
        <f t="array" aca="1" ref="AG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A92),0))/1000,"")</f>
        <v>43.325379977635791</v>
      </c>
      <c r="AH92" s="51">
        <f t="array" aca="1" ref="AH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A92),0)),"")</f>
        <v>11.111146869009586</v>
      </c>
      <c r="AI92" s="35">
        <f t="array" aca="1" ref="AI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A92),0))/1000,"")</f>
        <v>43.325379977635791</v>
      </c>
      <c r="AJ92" s="35">
        <f t="array" aca="1" ref="AJ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A92),0))/1000,"")</f>
        <v>649.88069966453702</v>
      </c>
      <c r="AK92" s="32">
        <f t="array" aca="1" ref="AK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A92),0)),"")</f>
        <v>61244.736402250441</v>
      </c>
      <c r="AL92" s="32">
        <f t="shared" ref="AL92:AL141" ca="1" si="59">IFERROR(AK92/AN92,"N/A")</f>
        <v>39423.347289280529</v>
      </c>
      <c r="AM92" s="32">
        <f t="shared" ref="AM92:AM141" ca="1" si="60">IFERROR(AK92-AL92,"N/A")</f>
        <v>21821.389112969911</v>
      </c>
      <c r="AN92" s="37">
        <f t="array" aca="1" ref="AN92" ca="1">IF(AE92=0,"N/A",IFERROR(INDEX(INDIRECT(ADDRESS(1,MATCH(2020,Measure!$2:$2,0),,,"Measure")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A92),0)),""))</f>
        <v>1.5535143668255509</v>
      </c>
      <c r="AO92" s="32">
        <f t="array" aca="1" ref="AO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A92),0)),"")</f>
        <v>10737.451289280531</v>
      </c>
      <c r="AP92" s="37">
        <f t="shared" ref="AP92:AP142" ca="1" si="61">IFERROR(AK92/AO92,"N/A")</f>
        <v>5.7038430026120457</v>
      </c>
      <c r="AQ92" s="50">
        <f t="array" aca="1" ref="AQ9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A92),0)),""),0)</f>
        <v>100</v>
      </c>
      <c r="AR92" s="35">
        <f t="array" aca="1" ref="AR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A92),0)),"")</f>
        <v>11.111146869009586</v>
      </c>
      <c r="AS92" s="35">
        <f t="array" aca="1" ref="AS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A92),0))/1000,"")</f>
        <v>43.325379977635791</v>
      </c>
      <c r="AT92" s="51">
        <f t="array" aca="1" ref="AT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A92),0)),"")</f>
        <v>22.222293738019172</v>
      </c>
      <c r="AU92" s="35">
        <f t="array" aca="1" ref="AU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A92),0))/1000,"")</f>
        <v>86.650759955271582</v>
      </c>
      <c r="AV92" s="35">
        <f t="array" aca="1" ref="AV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A92),0))/1000,"")</f>
        <v>649.88069966453702</v>
      </c>
      <c r="AW92" s="32">
        <f t="array" aca="1" ref="AW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A92),0)),"")</f>
        <v>63582.156461788669</v>
      </c>
      <c r="AX92" s="32">
        <f t="shared" ref="AX92:AX141" ca="1" si="62">IFERROR(AW92/AZ92,"N/A")</f>
        <v>39423.347289280529</v>
      </c>
      <c r="AY92" s="32">
        <f t="shared" ref="AY92:AY141" ca="1" si="63">IFERROR(AW92-AX92,"N/A")</f>
        <v>24158.809172508139</v>
      </c>
      <c r="AZ92" s="37">
        <f t="array" aca="1" ref="AZ92" ca="1">IF(AQ92=0,"N/A",IFERROR(INDEX(INDIRECT(ADDRESS(1,MATCH(2021,Measure!$2:$2,0),,,"Measure")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A92),0)),""))</f>
        <v>1.6128046153776769</v>
      </c>
      <c r="BA92" s="32">
        <f t="array" aca="1" ref="BA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A92),0)),"")</f>
        <v>10737.451289280531</v>
      </c>
      <c r="BB92" s="37">
        <f t="shared" ref="BB92:BB142" ca="1" si="64">IFERROR(AW92/BA92,"N/A")</f>
        <v>5.9215315393574217</v>
      </c>
      <c r="BC92" s="50">
        <f t="array" aca="1" ref="BC9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A92),0)),""),0)</f>
        <v>100</v>
      </c>
      <c r="BD92" s="35">
        <f t="array" aca="1" ref="BD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A92),0)),"")</f>
        <v>11.111146869009586</v>
      </c>
      <c r="BE92" s="35">
        <f t="array" aca="1" ref="BE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A92),0))/1000,"")</f>
        <v>43.325379977635791</v>
      </c>
      <c r="BF92" s="51">
        <f t="array" aca="1" ref="BF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A92),0)),"")</f>
        <v>33.333440607028756</v>
      </c>
      <c r="BG92" s="35">
        <f t="array" aca="1" ref="BG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A92),0))/1000,"")</f>
        <v>129.97613993290739</v>
      </c>
      <c r="BH92" s="35">
        <f t="array" aca="1" ref="BH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A92),0))/1000,"")</f>
        <v>649.88069966453702</v>
      </c>
      <c r="BI92" s="32">
        <f t="array" aca="1" ref="BI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A92),0)),"")</f>
        <v>66269.432830393154</v>
      </c>
      <c r="BJ92" s="32">
        <f t="shared" ref="BJ92:BJ141" ca="1" si="65">IFERROR(BI92/BL92,"N/A")</f>
        <v>39423.347289280529</v>
      </c>
      <c r="BK92" s="32">
        <f t="shared" ref="BK92:BK141" ca="1" si="66">IFERROR(BI92-BJ92,"N/A")</f>
        <v>26846.085541112625</v>
      </c>
      <c r="BL92" s="37">
        <f t="array" aca="1" ref="BL92" ca="1">IF(BC92=0,"N/A",IFERROR(INDEX(INDIRECT(ADDRESS(1,MATCH(2022,Measure!$2:$2,0),,,"Measure")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A92),0)),""))</f>
        <v>1.6809692070062314</v>
      </c>
      <c r="BM92" s="32">
        <f t="array" aca="1" ref="BM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A92),0)),"")</f>
        <v>10737.451289280531</v>
      </c>
      <c r="BN92" s="37">
        <f t="shared" ref="BN92:BN142" ca="1" si="67">IFERROR(BI92/BM92,"N/A")</f>
        <v>6.1718028836649168</v>
      </c>
    </row>
    <row r="93" spans="1:66" x14ac:dyDescent="0.25">
      <c r="A93" s="33" t="s">
        <v>260</v>
      </c>
      <c r="B93" t="str">
        <f t="shared" si="53"/>
        <v xml:space="preserve">No-Loss Drain </v>
      </c>
      <c r="C93" t="str">
        <f t="array" aca="1" ref="C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A93),0)),"")</f>
        <v>BNI Process</v>
      </c>
      <c r="D93" t="str">
        <f t="array" aca="1" ref="D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A93),0)),"")</f>
        <v>ROB/NEW</v>
      </c>
      <c r="E93" s="52">
        <f t="array" aca="1" ref="E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A93),0)),"")</f>
        <v>15</v>
      </c>
      <c r="F93" s="52" t="str">
        <f t="array" aca="1" ref="F9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A93),0)),""))</f>
        <v>N/A</v>
      </c>
      <c r="G93" s="52" t="str">
        <f t="array" aca="1" ref="G9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A93),0)),""))</f>
        <v>N/A</v>
      </c>
      <c r="H93" s="52" t="str">
        <f t="array" aca="1" ref="H9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A93),0)),""))</f>
        <v>N/A</v>
      </c>
      <c r="I93" s="44">
        <f t="array" aca="1" ref="I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A93),0)),"")</f>
        <v>2371.0189999999998</v>
      </c>
      <c r="J93" s="45">
        <f t="array" aca="1" ref="J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A93),0)),"")*1000</f>
        <v>440</v>
      </c>
      <c r="K93" s="44">
        <f t="array" aca="1" ref="K93" ca="1">IF(D93="ROB/NEW",I93,IFERROR(INDEX(INDIRECT(ADDRESS(1,MATCH(2020,Measure!$2:$2,0),,,"Measure")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A93),0)),""))</f>
        <v>2371.0189999999998</v>
      </c>
      <c r="L93" s="45">
        <f t="array" aca="1" ref="L93" ca="1">IF(D93="ROB/NEW",J93,IFERROR(INDEX(INDIRECT(ADDRESS(1,MATCH(2020,Measure!$2:$2,0),,,"Measure")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A93),0))*1000,""))</f>
        <v>440</v>
      </c>
      <c r="M93" s="46">
        <f t="array" aca="1" ref="M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A93),0)),"")</f>
        <v>332.5</v>
      </c>
      <c r="N93" s="47">
        <f t="array" aca="1" ref="N93" ca="1">IF(M93=0,"N/A",IFERROR(INDEX(INDIRECT(ADDRESS(1,MATCH(2020,Measure!$2:$2,0),,,"Measure")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A93),0)),"")/M93)</f>
        <v>0.48120300751879697</v>
      </c>
      <c r="O93" s="46" t="str">
        <f t="array" aca="1" ref="O93" ca="1">IF(AE93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(Units)")*(INDIRECT(ADDRESS(1,MATCH("MeasureNames",Measure!$2:$2,0),,,"Measure")&amp;":"&amp;ADDRESS(ROWS(DynamicPivotTable)+10,MATCH("MeasureNames",Measure!$2:$2,0)))=A93),0)),""),0))</f>
        <v>N/A</v>
      </c>
      <c r="P93" s="46">
        <f t="array" aca="1" ref="P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A93),0)),0)</f>
        <v>0</v>
      </c>
      <c r="Q93" s="46" t="str">
        <f t="shared" ca="1" si="54"/>
        <v>N/A</v>
      </c>
      <c r="R93" s="46">
        <f t="shared" ca="1" si="55"/>
        <v>172.5</v>
      </c>
      <c r="S93" s="46" t="str">
        <f t="shared" ca="1" si="56"/>
        <v>N/A</v>
      </c>
      <c r="T93" s="39">
        <f t="array" aca="1" ref="T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A93),0)),"")</f>
        <v>2752.18016275422</v>
      </c>
      <c r="U93" s="39">
        <f t="array" aca="1" ref="U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A93),0)),"")</f>
        <v>0</v>
      </c>
      <c r="V93" s="39">
        <f t="shared" ca="1" si="57"/>
        <v>2752.18016275422</v>
      </c>
      <c r="W93" s="48">
        <f t="array" aca="1" ref="W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A93),0)),"")</f>
        <v>0.86</v>
      </c>
      <c r="X93" s="49" t="str">
        <f t="array" aca="1" ref="X93" ca="1">IF(AE93=0,"N/A",IFERROR(INDEX(INDIRECT(ADDRESS(1,MATCH(2020,Measure!$2:$2,0),,,"Measure")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A93),0)),""))</f>
        <v>N/A</v>
      </c>
      <c r="Y93" s="49" t="str">
        <f t="array" aca="1" ref="Y93" ca="1">IF(AE93=0,"N/A",IFERROR(INDEX(INDIRECT(ADDRESS(1,MATCH(2020,Measure!$2:$2,0),,,"Measure")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A93),0)),""))</f>
        <v>N/A</v>
      </c>
      <c r="Z93" s="39" t="str">
        <f t="array" aca="1" ref="Z9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A93),0)),""),"N/A")</f>
        <v>N/A</v>
      </c>
      <c r="AA93" s="39" t="str">
        <f t="array" aca="1" ref="AA9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A93),0)),""),"N/A")</f>
        <v>N/A</v>
      </c>
      <c r="AB93" s="39" t="str">
        <f t="array" aca="1" ref="AB9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A93),0)),"")/1000,"N/A")</f>
        <v>N/A</v>
      </c>
      <c r="AD93" t="str">
        <f t="shared" si="58"/>
        <v xml:space="preserve">No-Loss Drain </v>
      </c>
      <c r="AE93" s="50">
        <f t="array" aca="1" ref="AE9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A93),0)),""),0)</f>
        <v>0</v>
      </c>
      <c r="AF93" s="35">
        <f t="array" aca="1" ref="AF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A93),0)),"")</f>
        <v>0</v>
      </c>
      <c r="AG93" s="35">
        <f t="array" aca="1" ref="AG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A93),0))/1000,"")</f>
        <v>0</v>
      </c>
      <c r="AH93" s="51">
        <f t="array" aca="1" ref="AH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A93),0)),"")</f>
        <v>0</v>
      </c>
      <c r="AI93" s="35">
        <f t="array" aca="1" ref="AI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A93),0))/1000,"")</f>
        <v>0</v>
      </c>
      <c r="AJ93" s="35">
        <f t="array" aca="1" ref="AJ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A93),0))/1000,"")</f>
        <v>0</v>
      </c>
      <c r="AK93" s="32">
        <f t="array" aca="1" ref="AK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A93),0)),"")</f>
        <v>0</v>
      </c>
      <c r="AL93" s="32" t="str">
        <f t="shared" ca="1" si="59"/>
        <v>N/A</v>
      </c>
      <c r="AM93" s="32" t="str">
        <f t="shared" ca="1" si="60"/>
        <v>N/A</v>
      </c>
      <c r="AN93" s="37" t="str">
        <f t="array" aca="1" ref="AN93" ca="1">IF(AE93=0,"N/A",IFERROR(INDEX(INDIRECT(ADDRESS(1,MATCH(2020,Measure!$2:$2,0),,,"Measure")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A93),0)),""))</f>
        <v>N/A</v>
      </c>
      <c r="AO93" s="32">
        <f t="array" aca="1" ref="AO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A93),0)),"")</f>
        <v>0</v>
      </c>
      <c r="AP93" s="37" t="str">
        <f t="shared" ca="1" si="61"/>
        <v>N/A</v>
      </c>
      <c r="AQ93" s="50">
        <f t="array" aca="1" ref="AQ9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A93),0)),""),0)</f>
        <v>0</v>
      </c>
      <c r="AR93" s="35">
        <f t="array" aca="1" ref="AR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A93),0)),"")</f>
        <v>0</v>
      </c>
      <c r="AS93" s="35">
        <f t="array" aca="1" ref="AS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A93),0))/1000,"")</f>
        <v>0</v>
      </c>
      <c r="AT93" s="51">
        <f t="array" aca="1" ref="AT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A93),0)),"")</f>
        <v>0</v>
      </c>
      <c r="AU93" s="35">
        <f t="array" aca="1" ref="AU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A93),0))/1000,"")</f>
        <v>0</v>
      </c>
      <c r="AV93" s="35">
        <f t="array" aca="1" ref="AV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A93),0))/1000,"")</f>
        <v>0</v>
      </c>
      <c r="AW93" s="32">
        <f t="array" aca="1" ref="AW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A93),0)),"")</f>
        <v>0</v>
      </c>
      <c r="AX93" s="32" t="str">
        <f t="shared" ca="1" si="62"/>
        <v>N/A</v>
      </c>
      <c r="AY93" s="32" t="str">
        <f t="shared" ca="1" si="63"/>
        <v>N/A</v>
      </c>
      <c r="AZ93" s="37" t="str">
        <f t="array" aca="1" ref="AZ93" ca="1">IF(AQ93=0,"N/A",IFERROR(INDEX(INDIRECT(ADDRESS(1,MATCH(2021,Measure!$2:$2,0),,,"Measure")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A93),0)),""))</f>
        <v>N/A</v>
      </c>
      <c r="BA93" s="32">
        <f t="array" aca="1" ref="BA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A93),0)),"")</f>
        <v>0</v>
      </c>
      <c r="BB93" s="37" t="str">
        <f t="shared" ca="1" si="64"/>
        <v>N/A</v>
      </c>
      <c r="BC93" s="50">
        <f t="array" aca="1" ref="BC9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A93),0)),""),0)</f>
        <v>0</v>
      </c>
      <c r="BD93" s="35">
        <f t="array" aca="1" ref="BD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A93),0)),"")</f>
        <v>0</v>
      </c>
      <c r="BE93" s="35">
        <f t="array" aca="1" ref="BE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A93),0))/1000,"")</f>
        <v>0</v>
      </c>
      <c r="BF93" s="51">
        <f t="array" aca="1" ref="BF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A93),0)),"")</f>
        <v>0</v>
      </c>
      <c r="BG93" s="35">
        <f t="array" aca="1" ref="BG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A93),0))/1000,"")</f>
        <v>0</v>
      </c>
      <c r="BH93" s="35">
        <f t="array" aca="1" ref="BH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A93),0))/1000,"")</f>
        <v>0</v>
      </c>
      <c r="BI93" s="32">
        <f t="array" aca="1" ref="BI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A93),0)),"")</f>
        <v>0</v>
      </c>
      <c r="BJ93" s="32" t="str">
        <f t="shared" ca="1" si="65"/>
        <v>N/A</v>
      </c>
      <c r="BK93" s="32" t="str">
        <f t="shared" ca="1" si="66"/>
        <v>N/A</v>
      </c>
      <c r="BL93" s="37" t="str">
        <f t="array" aca="1" ref="BL93" ca="1">IF(BC93=0,"N/A",IFERROR(INDEX(INDIRECT(ADDRESS(1,MATCH(2022,Measure!$2:$2,0),,,"Measure")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A93),0)),""))</f>
        <v>N/A</v>
      </c>
      <c r="BM93" s="32">
        <f t="array" aca="1" ref="BM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A93),0)),"")</f>
        <v>0</v>
      </c>
      <c r="BN93" s="37" t="str">
        <f t="shared" ca="1" si="67"/>
        <v>N/A</v>
      </c>
    </row>
    <row r="94" spans="1:66" x14ac:dyDescent="0.25">
      <c r="A94" s="33" t="s">
        <v>262</v>
      </c>
      <c r="B94" t="str">
        <f t="shared" si="53"/>
        <v xml:space="preserve">Occupancy Sensor  (Ceiling Mounted) </v>
      </c>
      <c r="C94" t="str">
        <f t="array" aca="1" ref="C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A94),0)),"")</f>
        <v>BNI Lighting</v>
      </c>
      <c r="D94" t="str">
        <f t="array" aca="1" ref="D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A94),0)),"")</f>
        <v>ROB/NEW</v>
      </c>
      <c r="E94" s="52">
        <f t="array" aca="1" ref="E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A94),0)),"")</f>
        <v>10</v>
      </c>
      <c r="F94" s="52" t="str">
        <f t="array" aca="1" ref="F9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A94),0)),""))</f>
        <v>N/A</v>
      </c>
      <c r="G94" s="52" t="str">
        <f t="array" aca="1" ref="G9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A94),0)),""))</f>
        <v>N/A</v>
      </c>
      <c r="H94" s="52" t="str">
        <f t="array" aca="1" ref="H9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A94),0)),""))</f>
        <v>N/A</v>
      </c>
      <c r="I94" s="44">
        <f t="array" aca="1" ref="I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A94),0)),"")</f>
        <v>452.52472319999998</v>
      </c>
      <c r="J94" s="45">
        <f t="array" aca="1" ref="J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A94),0)),"")*1000</f>
        <v>304.25760200000002</v>
      </c>
      <c r="K94" s="44">
        <f t="array" aca="1" ref="K94" ca="1">IF(D94="ROB/NEW",I94,IFERROR(INDEX(INDIRECT(ADDRESS(1,MATCH(2020,Measure!$2:$2,0),,,"Measure")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A94),0)),""))</f>
        <v>452.52472319999998</v>
      </c>
      <c r="L94" s="45">
        <f t="array" aca="1" ref="L94" ca="1">IF(D94="ROB/NEW",J94,IFERROR(INDEX(INDIRECT(ADDRESS(1,MATCH(2020,Measure!$2:$2,0),,,"Measure")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A94),0))*1000,""))</f>
        <v>304.25760200000002</v>
      </c>
      <c r="M94" s="46">
        <f t="array" aca="1" ref="M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A94),0)),"")</f>
        <v>115.71000000000001</v>
      </c>
      <c r="N94" s="47">
        <f t="array" aca="1" ref="N94" ca="1">IF(M94=0,"N/A",IFERROR(INDEX(INDIRECT(ADDRESS(1,MATCH(2020,Measure!$2:$2,0),,,"Measure")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A94),0)),"")/M94)</f>
        <v>0.43211476968282775</v>
      </c>
      <c r="O94" s="46">
        <f t="array" aca="1" ref="O94" ca="1">IF(AE94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(Units)")*(INDIRECT(ADDRESS(1,MATCH("MeasureNames",Measure!$2:$2,0),,,"Measure")&amp;":"&amp;ADDRESS(ROWS(DynamicPivotTable)+10,MATCH("MeasureNames",Measure!$2:$2,0)))=A94),0)),""),0))</f>
        <v>12.388107368283997</v>
      </c>
      <c r="P94" s="46">
        <f t="array" aca="1" ref="P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A94),0)),0)</f>
        <v>0</v>
      </c>
      <c r="Q94" s="46">
        <f t="shared" ca="1" si="54"/>
        <v>62.388107368283997</v>
      </c>
      <c r="R94" s="46">
        <f t="shared" ca="1" si="55"/>
        <v>65.710000000000008</v>
      </c>
      <c r="S94" s="46">
        <f t="shared" ca="1" si="56"/>
        <v>128.09810736828399</v>
      </c>
      <c r="T94" s="39">
        <f t="array" aca="1" ref="T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A94),0)),"")</f>
        <v>701.44307908454653</v>
      </c>
      <c r="U94" s="39">
        <f t="array" aca="1" ref="U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A94),0)),"")</f>
        <v>0</v>
      </c>
      <c r="V94" s="39">
        <f t="shared" ca="1" si="57"/>
        <v>701.44307908454653</v>
      </c>
      <c r="W94" s="48">
        <f t="array" aca="1" ref="W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A94),0)),"")</f>
        <v>0.86</v>
      </c>
      <c r="X94" s="49">
        <f t="array" aca="1" ref="X94" ca="1">IF(AE94=0,"N/A",IFERROR(INDEX(INDIRECT(ADDRESS(1,MATCH(2020,Measure!$2:$2,0),,,"Measure")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A94),0)),""))</f>
        <v>6.2685539054167831</v>
      </c>
      <c r="Y94" s="49" t="str">
        <f t="array" aca="1" ref="Y94" ca="1">IF(AE94=0,"N/A",IFERROR(INDEX(INDIRECT(ADDRESS(1,MATCH(2020,Measure!$2:$2,0),,,"Measure")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A94),0)),""))</f>
        <v/>
      </c>
      <c r="Z94" s="39">
        <f t="array" aca="1" ref="Z9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A94),0)),""),"N/A")</f>
        <v>0.13364150414897147</v>
      </c>
      <c r="AA94" s="39">
        <f t="array" aca="1" ref="AA9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A94),0)),""),"N/A")</f>
        <v>1.336415041489715E-2</v>
      </c>
      <c r="AB94" s="39">
        <f t="array" aca="1" ref="AB9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A94),0)),"")/1000,"N/A")</f>
        <v>0.19876605966625929</v>
      </c>
      <c r="AD94" t="str">
        <f t="shared" si="58"/>
        <v xml:space="preserve">Occupancy Sensor  (Ceiling Mounted) </v>
      </c>
      <c r="AE94" s="50">
        <f t="array" aca="1" ref="AE9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A94),0)),""),0)</f>
        <v>5497.9999999999991</v>
      </c>
      <c r="AF94" s="35">
        <f t="array" aca="1" ref="AF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A94),0)),"")</f>
        <v>1532.0714956172096</v>
      </c>
      <c r="AG94" s="35">
        <f t="array" aca="1" ref="AG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A94),0))/1000,"")</f>
        <v>2278.6619789266197</v>
      </c>
      <c r="AH94" s="51">
        <f t="array" aca="1" ref="AH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A94),0)),"")</f>
        <v>1532.0714956172096</v>
      </c>
      <c r="AI94" s="35">
        <f t="array" aca="1" ref="AI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A94),0))/1000,"")</f>
        <v>2278.6619789266197</v>
      </c>
      <c r="AJ94" s="35">
        <f t="array" aca="1" ref="AJ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A94),0))/1000,"")</f>
        <v>22786.619789266191</v>
      </c>
      <c r="AK94" s="32">
        <f t="array" aca="1" ref="AK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A94),0)),"")</f>
        <v>3856534.0488068364</v>
      </c>
      <c r="AL94" s="32">
        <f t="shared" ca="1" si="59"/>
        <v>615219.0931108254</v>
      </c>
      <c r="AM94" s="32">
        <f t="shared" ca="1" si="60"/>
        <v>3241314.955696011</v>
      </c>
      <c r="AN94" s="37">
        <f t="array" aca="1" ref="AN94" ca="1">IF(AE94=0,"N/A",IFERROR(INDEX(INDIRECT(ADDRESS(1,MATCH(2020,Measure!$2:$2,0),,,"Measure")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A94),0)),""))</f>
        <v>6.2685539054167831</v>
      </c>
      <c r="AO94" s="32">
        <f t="array" aca="1" ref="AO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A94),0)),"")</f>
        <v>343009.81431082531</v>
      </c>
      <c r="AP94" s="37">
        <f t="shared" ca="1" si="61"/>
        <v>11.243217797004956</v>
      </c>
      <c r="AQ94" s="50">
        <f t="array" aca="1" ref="AQ9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A94),0)),""),0)</f>
        <v>5498</v>
      </c>
      <c r="AR94" s="35">
        <f t="array" aca="1" ref="AR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A94),0)),"")</f>
        <v>1532.0714956172098</v>
      </c>
      <c r="AS94" s="35">
        <f t="array" aca="1" ref="AS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A94),0))/1000,"")</f>
        <v>2278.6619789266201</v>
      </c>
      <c r="AT94" s="51">
        <f t="array" aca="1" ref="AT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A94),0)),"")</f>
        <v>3064.1429912344197</v>
      </c>
      <c r="AU94" s="35">
        <f t="array" aca="1" ref="AU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A94),0))/1000,"")</f>
        <v>4557.3239578532402</v>
      </c>
      <c r="AV94" s="35">
        <f t="array" aca="1" ref="AV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A94),0))/1000,"")</f>
        <v>22786.619789266195</v>
      </c>
      <c r="AW94" s="32">
        <f t="array" aca="1" ref="AW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A94),0)),"")</f>
        <v>3945861.9184912094</v>
      </c>
      <c r="AX94" s="32">
        <f t="shared" ca="1" si="62"/>
        <v>615219.09311082552</v>
      </c>
      <c r="AY94" s="32">
        <f t="shared" ca="1" si="63"/>
        <v>3330642.825380384</v>
      </c>
      <c r="AZ94" s="37">
        <f t="array" aca="1" ref="AZ94" ca="1">IF(AQ94=0,"N/A",IFERROR(INDEX(INDIRECT(ADDRESS(1,MATCH(2021,Measure!$2:$2,0),,,"Measure")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A94),0)),""))</f>
        <v>6.4137507477850697</v>
      </c>
      <c r="BA94" s="32">
        <f t="array" aca="1" ref="BA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A94),0)),"")</f>
        <v>343009.81431082543</v>
      </c>
      <c r="BB94" s="37">
        <f t="shared" ca="1" si="64"/>
        <v>11.503641452415076</v>
      </c>
      <c r="BC94" s="50">
        <f t="array" aca="1" ref="BC9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A94),0)),""),0)</f>
        <v>5498</v>
      </c>
      <c r="BD94" s="35">
        <f t="array" aca="1" ref="BD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A94),0)),"")</f>
        <v>1532.0714956172098</v>
      </c>
      <c r="BE94" s="35">
        <f t="array" aca="1" ref="BE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A94),0))/1000,"")</f>
        <v>2278.6619789266201</v>
      </c>
      <c r="BF94" s="51">
        <f t="array" aca="1" ref="BF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A94),0)),"")</f>
        <v>4596.2144868516298</v>
      </c>
      <c r="BG94" s="35">
        <f t="array" aca="1" ref="BG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A94),0))/1000,"")</f>
        <v>6835.9859367798599</v>
      </c>
      <c r="BH94" s="35">
        <f t="array" aca="1" ref="BH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A94),0))/1000,"")</f>
        <v>22786.619789266195</v>
      </c>
      <c r="BI94" s="32">
        <f t="array" aca="1" ref="BI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A94),0)),"")</f>
        <v>4065862.0102699655</v>
      </c>
      <c r="BJ94" s="32">
        <f t="shared" ca="1" si="65"/>
        <v>615219.09311082552</v>
      </c>
      <c r="BK94" s="32">
        <f t="shared" ca="1" si="66"/>
        <v>3450642.9171591401</v>
      </c>
      <c r="BL94" s="37">
        <f t="array" aca="1" ref="BL94" ca="1">IF(BC94=0,"N/A",IFERROR(INDEX(INDIRECT(ADDRESS(1,MATCH(2022,Measure!$2:$2,0),,,"Measure")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A94),0)),""))</f>
        <v>6.6088033609476122</v>
      </c>
      <c r="BM94" s="32">
        <f t="array" aca="1" ref="BM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A94),0)),"")</f>
        <v>343009.81431082543</v>
      </c>
      <c r="BN94" s="37">
        <f t="shared" ca="1" si="67"/>
        <v>11.853485937243768</v>
      </c>
    </row>
    <row r="95" spans="1:66" x14ac:dyDescent="0.25">
      <c r="A95" s="33" t="s">
        <v>264</v>
      </c>
      <c r="B95" t="str">
        <f t="shared" si="53"/>
        <v xml:space="preserve">Occupancy Sensor  (Wall Mounted) </v>
      </c>
      <c r="C95" t="str">
        <f t="array" aca="1" ref="C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A95),0)),"")</f>
        <v>BNI Lighting</v>
      </c>
      <c r="D95" t="str">
        <f t="array" aca="1" ref="D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A95),0)),"")</f>
        <v>ROB/NEW</v>
      </c>
      <c r="E95" s="52">
        <f t="array" aca="1" ref="E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A95),0)),"")</f>
        <v>10</v>
      </c>
      <c r="F95" s="52" t="str">
        <f t="array" aca="1" ref="F9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A95),0)),""))</f>
        <v>N/A</v>
      </c>
      <c r="G95" s="52" t="str">
        <f t="array" aca="1" ref="G9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A95),0)),""))</f>
        <v>N/A</v>
      </c>
      <c r="H95" s="52" t="str">
        <f t="array" aca="1" ref="H9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A95),0)),""))</f>
        <v>N/A</v>
      </c>
      <c r="I95" s="44">
        <f t="array" aca="1" ref="I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A95),0)),"")</f>
        <v>266.96332800000005</v>
      </c>
      <c r="J95" s="45">
        <f t="array" aca="1" ref="J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A95),0)),"")*1000</f>
        <v>179.49433000000002</v>
      </c>
      <c r="K95" s="44">
        <f t="array" aca="1" ref="K95" ca="1">IF(D95="ROB/NEW",I95,IFERROR(INDEX(INDIRECT(ADDRESS(1,MATCH(2020,Measure!$2:$2,0),,,"Measure")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A95),0)),""))</f>
        <v>266.96332800000005</v>
      </c>
      <c r="L95" s="45">
        <f t="array" aca="1" ref="L95" ca="1">IF(D95="ROB/NEW",J95,IFERROR(INDEX(INDIRECT(ADDRESS(1,MATCH(2020,Measure!$2:$2,0),,,"Measure")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A95),0))*1000,""))</f>
        <v>179.49433000000002</v>
      </c>
      <c r="M95" s="46">
        <f t="array" aca="1" ref="M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A95),0)),"")</f>
        <v>99.75</v>
      </c>
      <c r="N95" s="47">
        <f t="array" aca="1" ref="N95" ca="1">IF(M95=0,"N/A",IFERROR(INDEX(INDIRECT(ADDRESS(1,MATCH(2020,Measure!$2:$2,0),,,"Measure")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A95),0)),"")/M95)</f>
        <v>0.60150375939849621</v>
      </c>
      <c r="O95" s="46">
        <f t="array" aca="1" ref="O95" ca="1">IF(AE95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(Units)")*(INDIRECT(ADDRESS(1,MATCH("MeasureNames",Measure!$2:$2,0),,,"Measure")&amp;":"&amp;ADDRESS(ROWS(DynamicPivotTable)+10,MATCH("MeasureNames",Measure!$2:$2,0)))=A95),0)),""),0))</f>
        <v>7.3082645015988765</v>
      </c>
      <c r="P95" s="46">
        <f t="array" aca="1" ref="P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A95),0)),0)</f>
        <v>0</v>
      </c>
      <c r="Q95" s="46">
        <f t="shared" ca="1" si="54"/>
        <v>67.30826450159887</v>
      </c>
      <c r="R95" s="46">
        <f t="shared" ca="1" si="55"/>
        <v>39.75</v>
      </c>
      <c r="S95" s="46">
        <f t="shared" ca="1" si="56"/>
        <v>107.05826450159887</v>
      </c>
      <c r="T95" s="39">
        <f t="array" aca="1" ref="T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A95),0)),"")</f>
        <v>413.81071396670541</v>
      </c>
      <c r="U95" s="39">
        <f t="array" aca="1" ref="U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A95),0)),"")</f>
        <v>0</v>
      </c>
      <c r="V95" s="39">
        <f t="shared" ca="1" si="57"/>
        <v>413.81071396670541</v>
      </c>
      <c r="W95" s="48">
        <f t="array" aca="1" ref="W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A95),0)),"")</f>
        <v>0.86</v>
      </c>
      <c r="X95" s="49">
        <f t="array" aca="1" ref="X95" ca="1">IF(AE95=0,"N/A",IFERROR(INDEX(INDIRECT(ADDRESS(1,MATCH(2020,Measure!$2:$2,0),,,"Measure")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A95),0)),""))</f>
        <v>4.4451198073475897</v>
      </c>
      <c r="Y95" s="49" t="str">
        <f t="array" aca="1" ref="Y95" ca="1">IF(AE95=0,"N/A",IFERROR(INDEX(INDIRECT(ADDRESS(1,MATCH(2020,Measure!$2:$2,0),,,"Measure")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A95),0)),""))</f>
        <v/>
      </c>
      <c r="Z95" s="39">
        <f t="array" aca="1" ref="Z9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A95),0)),""),"N/A")</f>
        <v>0.24093048869209679</v>
      </c>
      <c r="AA95" s="39">
        <f t="array" aca="1" ref="AA9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A95),0)),""),"N/A")</f>
        <v>2.4093048869209679E-2</v>
      </c>
      <c r="AB95" s="39">
        <f t="array" aca="1" ref="AB9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A95),0)),"")/1000,"N/A")</f>
        <v>0.3583378097676318</v>
      </c>
      <c r="AD95" t="str">
        <f t="shared" si="58"/>
        <v xml:space="preserve">Occupancy Sensor  (Wall Mounted) </v>
      </c>
      <c r="AE95" s="50">
        <f t="array" aca="1" ref="AE9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A95),0)),""),0)</f>
        <v>6146</v>
      </c>
      <c r="AF95" s="35">
        <f t="array" aca="1" ref="AF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A95),0)),"")</f>
        <v>1010.3600115812568</v>
      </c>
      <c r="AG95" s="35">
        <f t="array" aca="1" ref="AG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A95),0))/1000,"")</f>
        <v>1502.7163875864539</v>
      </c>
      <c r="AH95" s="51">
        <f t="array" aca="1" ref="AH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A95),0)),"")</f>
        <v>1010.3600115812568</v>
      </c>
      <c r="AI95" s="35">
        <f t="array" aca="1" ref="AI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A95),0))/1000,"")</f>
        <v>1502.7163875864539</v>
      </c>
      <c r="AJ95" s="35">
        <f t="array" aca="1" ref="AJ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A95),0))/1000,"")</f>
        <v>15027.163875864539</v>
      </c>
      <c r="AK95" s="32">
        <f t="array" aca="1" ref="AK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A95),0)),"")</f>
        <v>2543280.6480393712</v>
      </c>
      <c r="AL95" s="32">
        <f t="shared" ca="1" si="59"/>
        <v>572151.20362682664</v>
      </c>
      <c r="AM95" s="32">
        <f t="shared" ca="1" si="60"/>
        <v>1971129.4444125446</v>
      </c>
      <c r="AN95" s="37">
        <f t="array" aca="1" ref="AN95" ca="1">IF(AE95=0,"N/A",IFERROR(INDEX(INDIRECT(ADDRESS(1,MATCH(2020,Measure!$2:$2,0),,,"Measure")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A95),0)),""))</f>
        <v>4.4451198073475897</v>
      </c>
      <c r="AO95" s="32">
        <f t="array" aca="1" ref="AO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A95),0)),"")</f>
        <v>413676.59362682671</v>
      </c>
      <c r="AP95" s="37">
        <f t="shared" ca="1" si="61"/>
        <v>6.1479926281099626</v>
      </c>
      <c r="AQ95" s="50">
        <f t="array" aca="1" ref="AQ9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A95),0)),""),0)</f>
        <v>6146</v>
      </c>
      <c r="AR95" s="35">
        <f t="array" aca="1" ref="AR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A95),0)),"")</f>
        <v>1010.3600115812568</v>
      </c>
      <c r="AS95" s="35">
        <f t="array" aca="1" ref="AS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A95),0))/1000,"")</f>
        <v>1502.7163875864539</v>
      </c>
      <c r="AT95" s="51">
        <f t="array" aca="1" ref="AT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A95),0)),"")</f>
        <v>2020.7200231625136</v>
      </c>
      <c r="AU95" s="35">
        <f t="array" aca="1" ref="AU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A95),0))/1000,"")</f>
        <v>3005.4327751729079</v>
      </c>
      <c r="AV95" s="35">
        <f t="array" aca="1" ref="AV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A95),0))/1000,"")</f>
        <v>15027.163875864539</v>
      </c>
      <c r="AW95" s="32">
        <f t="array" aca="1" ref="AW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A95),0)),"")</f>
        <v>2602189.9794295966</v>
      </c>
      <c r="AX95" s="32">
        <f t="shared" ca="1" si="62"/>
        <v>572151.20362682652</v>
      </c>
      <c r="AY95" s="32">
        <f t="shared" ca="1" si="63"/>
        <v>2030038.7758027702</v>
      </c>
      <c r="AZ95" s="37">
        <f t="array" aca="1" ref="AZ95" ca="1">IF(AQ95=0,"N/A",IFERROR(INDEX(INDIRECT(ADDRESS(1,MATCH(2021,Measure!$2:$2,0),,,"Measure")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A95),0)),""))</f>
        <v>4.5480809319887747</v>
      </c>
      <c r="BA95" s="32">
        <f t="array" aca="1" ref="BA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A95),0)),"")</f>
        <v>413676.59362682671</v>
      </c>
      <c r="BB95" s="37">
        <f t="shared" ca="1" si="64"/>
        <v>6.2903969417641372</v>
      </c>
      <c r="BC95" s="50">
        <f t="array" aca="1" ref="BC9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A95),0)),""),0)</f>
        <v>6146</v>
      </c>
      <c r="BD95" s="35">
        <f t="array" aca="1" ref="BD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A95),0)),"")</f>
        <v>1010.3600115812568</v>
      </c>
      <c r="BE95" s="35">
        <f t="array" aca="1" ref="BE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A95),0))/1000,"")</f>
        <v>1502.7163875864539</v>
      </c>
      <c r="BF95" s="51">
        <f t="array" aca="1" ref="BF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A95),0)),"")</f>
        <v>3031.0800347437703</v>
      </c>
      <c r="BG95" s="35">
        <f t="array" aca="1" ref="BG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A95),0))/1000,"")</f>
        <v>4508.1491627593614</v>
      </c>
      <c r="BH95" s="35">
        <f t="array" aca="1" ref="BH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A95),0))/1000,"")</f>
        <v>15027.163875864539</v>
      </c>
      <c r="BI95" s="32">
        <f t="array" aca="1" ref="BI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A95),0)),"")</f>
        <v>2681326.8176686577</v>
      </c>
      <c r="BJ95" s="32">
        <f t="shared" ca="1" si="65"/>
        <v>572151.20362682664</v>
      </c>
      <c r="BK95" s="32">
        <f t="shared" ca="1" si="66"/>
        <v>2109175.6140418313</v>
      </c>
      <c r="BL95" s="37">
        <f t="array" aca="1" ref="BL95" ca="1">IF(BC95=0,"N/A",IFERROR(INDEX(INDIRECT(ADDRESS(1,MATCH(2022,Measure!$2:$2,0),,,"Measure")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A95),0)),""))</f>
        <v>4.6863954854449554</v>
      </c>
      <c r="BM95" s="32">
        <f t="array" aca="1" ref="BM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A95),0)),"")</f>
        <v>413676.59362682671</v>
      </c>
      <c r="BN95" s="37">
        <f t="shared" ca="1" si="67"/>
        <v>6.4816981646475611</v>
      </c>
    </row>
    <row r="96" spans="1:66" x14ac:dyDescent="0.25">
      <c r="A96" s="33" t="s">
        <v>266</v>
      </c>
      <c r="B96" t="str">
        <f t="shared" si="53"/>
        <v xml:space="preserve">Occupancy Sensor (Exterior) </v>
      </c>
      <c r="C96" t="str">
        <f t="array" aca="1" ref="C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A96),0)),"")</f>
        <v>BNI Lighting</v>
      </c>
      <c r="D96" t="str">
        <f t="array" aca="1" ref="D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A96),0)),"")</f>
        <v>ROB/NEW</v>
      </c>
      <c r="E96" s="52">
        <f t="array" aca="1" ref="E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A96),0)),"")</f>
        <v>10</v>
      </c>
      <c r="F96" s="52" t="str">
        <f t="array" aca="1" ref="F9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A96),0)),""))</f>
        <v>N/A</v>
      </c>
      <c r="G96" s="52" t="str">
        <f t="array" aca="1" ref="G9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A96),0)),""))</f>
        <v>N/A</v>
      </c>
      <c r="H96" s="52" t="str">
        <f t="array" aca="1" ref="H9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A96),0)),""))</f>
        <v>N/A</v>
      </c>
      <c r="I96" s="44">
        <f t="array" aca="1" ref="I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A96),0)),"")</f>
        <v>113.64176639999998</v>
      </c>
      <c r="J96" s="45">
        <f t="array" aca="1" ref="J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A96),0)),"")*1000</f>
        <v>44.726456000000006</v>
      </c>
      <c r="K96" s="44">
        <f t="array" aca="1" ref="K96" ca="1">IF(D96="ROB/NEW",I96,IFERROR(INDEX(INDIRECT(ADDRESS(1,MATCH(2020,Measure!$2:$2,0),,,"Measure")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A96),0)),""))</f>
        <v>113.64176639999998</v>
      </c>
      <c r="L96" s="45">
        <f t="array" aca="1" ref="L96" ca="1">IF(D96="ROB/NEW",J96,IFERROR(INDEX(INDIRECT(ADDRESS(1,MATCH(2020,Measure!$2:$2,0),,,"Measure")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A96),0))*1000,""))</f>
        <v>44.726456000000006</v>
      </c>
      <c r="M96" s="46">
        <f t="array" aca="1" ref="M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A96),0)),"")</f>
        <v>135.66</v>
      </c>
      <c r="N96" s="47">
        <f t="array" aca="1" ref="N96" ca="1">IF(M96=0,"N/A",IFERROR(INDEX(INDIRECT(ADDRESS(1,MATCH(2020,Measure!$2:$2,0),,,"Measure")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A96),0)),"")/M96)</f>
        <v>7.371369600471768E-2</v>
      </c>
      <c r="O96" s="46">
        <f t="array" aca="1" ref="O96" ca="1">IF(AE96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(Units)")*(INDIRECT(ADDRESS(1,MATCH("MeasureNames",Measure!$2:$2,0),,,"Measure")&amp;":"&amp;ADDRESS(ROWS(DynamicPivotTable)+10,MATCH("MeasureNames",Measure!$2:$2,0)))=A96),0)),""),0))</f>
        <v>3.1110043971287009</v>
      </c>
      <c r="P96" s="46">
        <f t="array" aca="1" ref="P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A96),0)),0)</f>
        <v>0</v>
      </c>
      <c r="Q96" s="46">
        <f t="shared" ca="1" si="54"/>
        <v>13.111004397128701</v>
      </c>
      <c r="R96" s="46">
        <f t="shared" ca="1" si="55"/>
        <v>125.66</v>
      </c>
      <c r="S96" s="46">
        <f t="shared" ca="1" si="56"/>
        <v>138.77100439712871</v>
      </c>
      <c r="T96" s="39">
        <f t="array" aca="1" ref="T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A96),0)),"")</f>
        <v>129.91015962678753</v>
      </c>
      <c r="U96" s="39">
        <f t="array" aca="1" ref="U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A96),0)),"")</f>
        <v>0</v>
      </c>
      <c r="V96" s="39">
        <f t="shared" ca="1" si="57"/>
        <v>129.91015962678753</v>
      </c>
      <c r="W96" s="48">
        <f t="array" aca="1" ref="W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A96),0)),"")</f>
        <v>0.86</v>
      </c>
      <c r="X96" s="49">
        <f t="array" aca="1" ref="X96" ca="1">IF(AE96=0,"N/A",IFERROR(INDEX(INDIRECT(ADDRESS(1,MATCH(2020,Measure!$2:$2,0),,,"Measure")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A96),0)),""))</f>
        <v>1.0845856844020945</v>
      </c>
      <c r="Y96" s="49" t="str">
        <f t="array" aca="1" ref="Y96" ca="1">IF(AE96=0,"N/A",IFERROR(INDEX(INDIRECT(ADDRESS(1,MATCH(2020,Measure!$2:$2,0),,,"Measure")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A96),0)),""))</f>
        <v/>
      </c>
      <c r="Z96" s="39">
        <f t="array" aca="1" ref="Z9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A96),0)),""),"N/A")</f>
        <v>0.11251833822276572</v>
      </c>
      <c r="AA96" s="39">
        <f t="array" aca="1" ref="AA9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A96),0)),""),"N/A")</f>
        <v>1.1251833822276572E-2</v>
      </c>
      <c r="AB96" s="39">
        <f t="array" aca="1" ref="AB9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A96),0)),"")/1000,"N/A")</f>
        <v>0.28588857360010211</v>
      </c>
      <c r="AD96" t="str">
        <f t="shared" si="58"/>
        <v xml:space="preserve">Occupancy Sensor (Exterior) </v>
      </c>
      <c r="AE96" s="50">
        <f t="array" aca="1" ref="AE9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A96),0)),""),0)</f>
        <v>316</v>
      </c>
      <c r="AF96" s="35">
        <f t="array" aca="1" ref="AF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A96),0)),"")</f>
        <v>12.944474635314167</v>
      </c>
      <c r="AG96" s="35">
        <f t="array" aca="1" ref="AG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A96),0))/1000,"")</f>
        <v>32.889548921047918</v>
      </c>
      <c r="AH96" s="51">
        <f t="array" aca="1" ref="AH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A96),0)),"")</f>
        <v>12.944474635314167</v>
      </c>
      <c r="AI96" s="35">
        <f t="array" aca="1" ref="AI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A96),0))/1000,"")</f>
        <v>32.889548921047918</v>
      </c>
      <c r="AJ96" s="35">
        <f t="array" aca="1" ref="AJ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A96),0))/1000,"")</f>
        <v>328.89548921047918</v>
      </c>
      <c r="AK96" s="32">
        <f t="array" aca="1" ref="AK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A96),0)),"")</f>
        <v>41051.610442064863</v>
      </c>
      <c r="AL96" s="32">
        <f t="shared" ca="1" si="59"/>
        <v>37850.038989492663</v>
      </c>
      <c r="AM96" s="32">
        <f t="shared" ca="1" si="60"/>
        <v>3201.5714525721996</v>
      </c>
      <c r="AN96" s="37">
        <f t="array" aca="1" ref="AN96" ca="1">IF(AE96=0,"N/A",IFERROR(INDEX(INDIRECT(ADDRESS(1,MATCH(2020,Measure!$2:$2,0),,,"Measure")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A96),0)),""))</f>
        <v>1.0845856844020945</v>
      </c>
      <c r="AO96" s="32">
        <f t="array" aca="1" ref="AO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A96),0)),"")</f>
        <v>4143.0773894926697</v>
      </c>
      <c r="AP96" s="37">
        <f t="shared" ca="1" si="61"/>
        <v>9.9084826525752483</v>
      </c>
      <c r="AQ96" s="50">
        <f t="array" aca="1" ref="AQ9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A96),0)),""),0)</f>
        <v>316</v>
      </c>
      <c r="AR96" s="35">
        <f t="array" aca="1" ref="AR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A96),0)),"")</f>
        <v>12.944474635314167</v>
      </c>
      <c r="AS96" s="35">
        <f t="array" aca="1" ref="AS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A96),0))/1000,"")</f>
        <v>32.889548921047918</v>
      </c>
      <c r="AT96" s="51">
        <f t="array" aca="1" ref="AT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A96),0)),"")</f>
        <v>25.888949270628334</v>
      </c>
      <c r="AU96" s="35">
        <f t="array" aca="1" ref="AU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A96),0))/1000,"")</f>
        <v>65.779097842095837</v>
      </c>
      <c r="AV96" s="35">
        <f t="array" aca="1" ref="AV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A96),0))/1000,"")</f>
        <v>328.89548921047918</v>
      </c>
      <c r="AW96" s="32">
        <f t="array" aca="1" ref="AW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A96),0)),"")</f>
        <v>42329.800121037086</v>
      </c>
      <c r="AX96" s="32">
        <f t="shared" ca="1" si="62"/>
        <v>37850.038989492663</v>
      </c>
      <c r="AY96" s="32">
        <f t="shared" ca="1" si="63"/>
        <v>4479.7611315444228</v>
      </c>
      <c r="AZ96" s="37">
        <f t="array" aca="1" ref="AZ96" ca="1">IF(AQ96=0,"N/A",IFERROR(INDEX(INDIRECT(ADDRESS(1,MATCH(2021,Measure!$2:$2,0),,,"Measure")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A96),0)),""))</f>
        <v>1.1183555222436634</v>
      </c>
      <c r="BA96" s="32">
        <f t="array" aca="1" ref="BA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A96),0)),"")</f>
        <v>4143.0773894926697</v>
      </c>
      <c r="BB96" s="37">
        <f t="shared" ca="1" si="64"/>
        <v>10.216994794350311</v>
      </c>
      <c r="BC96" s="50">
        <f t="array" aca="1" ref="BC9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A96),0)),""),0)</f>
        <v>316</v>
      </c>
      <c r="BD96" s="35">
        <f t="array" aca="1" ref="BD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A96),0)),"")</f>
        <v>12.944474635314167</v>
      </c>
      <c r="BE96" s="35">
        <f t="array" aca="1" ref="BE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A96),0))/1000,"")</f>
        <v>32.889548921047918</v>
      </c>
      <c r="BF96" s="51">
        <f t="array" aca="1" ref="BF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A96),0)),"")</f>
        <v>38.833423905942496</v>
      </c>
      <c r="BG96" s="35">
        <f t="array" aca="1" ref="BG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A96),0))/1000,"")</f>
        <v>98.668646763143755</v>
      </c>
      <c r="BH96" s="35">
        <f t="array" aca="1" ref="BH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A96),0))/1000,"")</f>
        <v>328.89548921047918</v>
      </c>
      <c r="BI96" s="32">
        <f t="array" aca="1" ref="BI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A96),0)),"")</f>
        <v>43902.846331501307</v>
      </c>
      <c r="BJ96" s="32">
        <f t="shared" ca="1" si="65"/>
        <v>37850.03898949267</v>
      </c>
      <c r="BK96" s="32">
        <f t="shared" ca="1" si="66"/>
        <v>6052.8073420086366</v>
      </c>
      <c r="BL96" s="37">
        <f t="array" aca="1" ref="BL96" ca="1">IF(BC96=0,"N/A",IFERROR(INDEX(INDIRECT(ADDRESS(1,MATCH(2022,Measure!$2:$2,0),,,"Measure")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A96),0)),""))</f>
        <v>1.1599154849929989</v>
      </c>
      <c r="BM96" s="32">
        <f t="array" aca="1" ref="BM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A96),0)),"")</f>
        <v>4143.0773894926697</v>
      </c>
      <c r="BN96" s="37">
        <f t="shared" ca="1" si="67"/>
        <v>10.59667541881889</v>
      </c>
    </row>
    <row r="97" spans="1:66" x14ac:dyDescent="0.25">
      <c r="A97" s="33" t="s">
        <v>268</v>
      </c>
      <c r="B97" t="str">
        <f t="shared" si="53"/>
        <v xml:space="preserve">Open to Closed Cooler Conversion </v>
      </c>
      <c r="C97" t="str">
        <f t="array" aca="1" ref="C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A97),0)),"")</f>
        <v>BNI Refrigeration</v>
      </c>
      <c r="D97" t="str">
        <f t="array" aca="1" ref="D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A97),0)),"")</f>
        <v>RET</v>
      </c>
      <c r="E97" s="52">
        <f t="array" aca="1" ref="E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A97),0)),"")</f>
        <v>12</v>
      </c>
      <c r="F97" s="52">
        <f t="array" aca="1" ref="F9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A97),0)),""))</f>
        <v>4</v>
      </c>
      <c r="G97" s="52">
        <f t="array" aca="1" ref="G9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A97),0)),""))</f>
        <v>4</v>
      </c>
      <c r="H97" s="52">
        <f t="array" aca="1" ref="H9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A97),0)),""))</f>
        <v>4</v>
      </c>
      <c r="I97" s="44">
        <f t="array" aca="1" ref="I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A97),0)),"")</f>
        <v>18250</v>
      </c>
      <c r="J97" s="45">
        <f t="array" aca="1" ref="J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A97),0)),"")*1000</f>
        <v>2083</v>
      </c>
      <c r="K97" s="44">
        <f t="array" aca="1" ref="K97" ca="1">IF(D97="ROB/NEW",I97,IFERROR(INDEX(INDIRECT(ADDRESS(1,MATCH(2020,Measure!$2:$2,0),,,"Measure")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A97),0)),""))</f>
        <v>18250</v>
      </c>
      <c r="L97" s="45">
        <f t="array" aca="1" ref="L97" ca="1">IF(D97="ROB/NEW",J97,IFERROR(INDEX(INDIRECT(ADDRESS(1,MATCH(2020,Measure!$2:$2,0),,,"Measure")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A97),0))*1000,""))</f>
        <v>2083</v>
      </c>
      <c r="M97" s="46">
        <f t="array" aca="1" ref="M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A97),0)),"")</f>
        <v>51310.07</v>
      </c>
      <c r="N97" s="47">
        <f t="array" aca="1" ref="N97" ca="1">IF(M97=0,"N/A",IFERROR(INDEX(INDIRECT(ADDRESS(1,MATCH(2020,Measure!$2:$2,0),,,"Measure")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A97),0)),"")/M97)</f>
        <v>6.8212730951253825E-2</v>
      </c>
      <c r="O97" s="46" t="str">
        <f t="array" aca="1" ref="O97" ca="1">IF(AE97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(Units)")*(INDIRECT(ADDRESS(1,MATCH("MeasureNames",Measure!$2:$2,0),,,"Measure")&amp;":"&amp;ADDRESS(ROWS(DynamicPivotTable)+10,MATCH("MeasureNames",Measure!$2:$2,0)))=A97),0)),""),0))</f>
        <v>N/A</v>
      </c>
      <c r="P97" s="46">
        <f t="array" aca="1" ref="P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A97),0)),0)</f>
        <v>0</v>
      </c>
      <c r="Q97" s="46" t="str">
        <f t="shared" ca="1" si="54"/>
        <v>N/A</v>
      </c>
      <c r="R97" s="46">
        <f t="shared" ca="1" si="55"/>
        <v>47810.07</v>
      </c>
      <c r="S97" s="46" t="str">
        <f t="shared" ca="1" si="56"/>
        <v>N/A</v>
      </c>
      <c r="T97" s="39">
        <f t="array" aca="1" ref="T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A97),0)),"")</f>
        <v>15657.19182159897</v>
      </c>
      <c r="U97" s="39">
        <f t="array" aca="1" ref="U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A97),0)),"")</f>
        <v>0</v>
      </c>
      <c r="V97" s="39">
        <f t="shared" ca="1" si="57"/>
        <v>15657.19182159897</v>
      </c>
      <c r="W97" s="48">
        <f t="array" aca="1" ref="W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A97),0)),"")</f>
        <v>0.86</v>
      </c>
      <c r="X97" s="49" t="str">
        <f t="array" aca="1" ref="X97" ca="1">IF(AE97=0,"N/A",IFERROR(INDEX(INDIRECT(ADDRESS(1,MATCH(2020,Measure!$2:$2,0),,,"Measure")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A97),0)),""))</f>
        <v>N/A</v>
      </c>
      <c r="Y97" s="49" t="str">
        <f t="array" aca="1" ref="Y97" ca="1">IF(AE97=0,"N/A",IFERROR(INDEX(INDIRECT(ADDRESS(1,MATCH(2020,Measure!$2:$2,0),,,"Measure")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A97),0)),""))</f>
        <v>N/A</v>
      </c>
      <c r="Z97" s="39" t="str">
        <f t="array" aca="1" ref="Z9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A97),0)),""),"N/A")</f>
        <v>N/A</v>
      </c>
      <c r="AA97" s="39" t="str">
        <f t="array" aca="1" ref="AA9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A97),0)),""),"N/A")</f>
        <v>N/A</v>
      </c>
      <c r="AB97" s="39" t="str">
        <f t="array" aca="1" ref="AB9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A97),0)),"")/1000,"N/A")</f>
        <v>N/A</v>
      </c>
      <c r="AD97" t="str">
        <f t="shared" si="58"/>
        <v xml:space="preserve">Open to Closed Cooler Conversion </v>
      </c>
      <c r="AE97" s="50">
        <f t="array" aca="1" ref="AE9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A97),0)),""),0)</f>
        <v>0</v>
      </c>
      <c r="AF97" s="35">
        <f t="array" aca="1" ref="AF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A97),0)),"")</f>
        <v>0</v>
      </c>
      <c r="AG97" s="35">
        <f t="array" aca="1" ref="AG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A97),0))/1000,"")</f>
        <v>0</v>
      </c>
      <c r="AH97" s="51">
        <f t="array" aca="1" ref="AH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A97),0)),"")</f>
        <v>0</v>
      </c>
      <c r="AI97" s="35">
        <f t="array" aca="1" ref="AI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A97),0))/1000,"")</f>
        <v>0</v>
      </c>
      <c r="AJ97" s="35">
        <f t="array" aca="1" ref="AJ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A97),0))/1000,"")</f>
        <v>0</v>
      </c>
      <c r="AK97" s="32">
        <f t="array" aca="1" ref="AK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A97),0)),"")</f>
        <v>0</v>
      </c>
      <c r="AL97" s="32" t="str">
        <f t="shared" ca="1" si="59"/>
        <v>N/A</v>
      </c>
      <c r="AM97" s="32" t="str">
        <f t="shared" ca="1" si="60"/>
        <v>N/A</v>
      </c>
      <c r="AN97" s="37" t="str">
        <f t="array" aca="1" ref="AN97" ca="1">IF(AE97=0,"N/A",IFERROR(INDEX(INDIRECT(ADDRESS(1,MATCH(2020,Measure!$2:$2,0),,,"Measure")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A97),0)),""))</f>
        <v>N/A</v>
      </c>
      <c r="AO97" s="32">
        <f t="array" aca="1" ref="AO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A97),0)),"")</f>
        <v>0</v>
      </c>
      <c r="AP97" s="37" t="str">
        <f t="shared" ca="1" si="61"/>
        <v>N/A</v>
      </c>
      <c r="AQ97" s="50">
        <f t="array" aca="1" ref="AQ9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A97),0)),""),0)</f>
        <v>0</v>
      </c>
      <c r="AR97" s="35">
        <f t="array" aca="1" ref="AR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A97),0)),"")</f>
        <v>0</v>
      </c>
      <c r="AS97" s="35">
        <f t="array" aca="1" ref="AS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A97),0))/1000,"")</f>
        <v>0</v>
      </c>
      <c r="AT97" s="51">
        <f t="array" aca="1" ref="AT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A97),0)),"")</f>
        <v>0</v>
      </c>
      <c r="AU97" s="35">
        <f t="array" aca="1" ref="AU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A97),0))/1000,"")</f>
        <v>0</v>
      </c>
      <c r="AV97" s="35">
        <f t="array" aca="1" ref="AV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A97),0))/1000,"")</f>
        <v>0</v>
      </c>
      <c r="AW97" s="32">
        <f t="array" aca="1" ref="AW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A97),0)),"")</f>
        <v>0</v>
      </c>
      <c r="AX97" s="32" t="str">
        <f t="shared" ca="1" si="62"/>
        <v>N/A</v>
      </c>
      <c r="AY97" s="32" t="str">
        <f t="shared" ca="1" si="63"/>
        <v>N/A</v>
      </c>
      <c r="AZ97" s="37" t="str">
        <f t="array" aca="1" ref="AZ97" ca="1">IF(AQ97=0,"N/A",IFERROR(INDEX(INDIRECT(ADDRESS(1,MATCH(2021,Measure!$2:$2,0),,,"Measure")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A97),0)),""))</f>
        <v>N/A</v>
      </c>
      <c r="BA97" s="32">
        <f t="array" aca="1" ref="BA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A97),0)),"")</f>
        <v>0</v>
      </c>
      <c r="BB97" s="37" t="str">
        <f t="shared" ca="1" si="64"/>
        <v>N/A</v>
      </c>
      <c r="BC97" s="50">
        <f t="array" aca="1" ref="BC9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A97),0)),""),0)</f>
        <v>0</v>
      </c>
      <c r="BD97" s="35">
        <f t="array" aca="1" ref="BD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A97),0)),"")</f>
        <v>0</v>
      </c>
      <c r="BE97" s="35">
        <f t="array" aca="1" ref="BE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A97),0))/1000,"")</f>
        <v>0</v>
      </c>
      <c r="BF97" s="51">
        <f t="array" aca="1" ref="BF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A97),0)),"")</f>
        <v>0</v>
      </c>
      <c r="BG97" s="35">
        <f t="array" aca="1" ref="BG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A97),0))/1000,"")</f>
        <v>0</v>
      </c>
      <c r="BH97" s="35">
        <f t="array" aca="1" ref="BH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A97),0))/1000,"")</f>
        <v>0</v>
      </c>
      <c r="BI97" s="32">
        <f t="array" aca="1" ref="BI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A97),0)),"")</f>
        <v>0</v>
      </c>
      <c r="BJ97" s="32" t="str">
        <f t="shared" ca="1" si="65"/>
        <v>N/A</v>
      </c>
      <c r="BK97" s="32" t="str">
        <f t="shared" ca="1" si="66"/>
        <v>N/A</v>
      </c>
      <c r="BL97" s="37" t="str">
        <f t="array" aca="1" ref="BL97" ca="1">IF(BC97=0,"N/A",IFERROR(INDEX(INDIRECT(ADDRESS(1,MATCH(2022,Measure!$2:$2,0),,,"Measure")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A97),0)),""))</f>
        <v>N/A</v>
      </c>
      <c r="BM97" s="32">
        <f t="array" aca="1" ref="BM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A97),0)),"")</f>
        <v>0</v>
      </c>
      <c r="BN97" s="37" t="str">
        <f t="shared" ca="1" si="67"/>
        <v>N/A</v>
      </c>
    </row>
    <row r="98" spans="1:66" x14ac:dyDescent="0.25">
      <c r="A98" s="33" t="s">
        <v>271</v>
      </c>
      <c r="B98" t="str">
        <f t="shared" si="53"/>
        <v>Outside Air Economizer</v>
      </c>
      <c r="C98" t="str">
        <f t="array" aca="1" ref="C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A98),0)),"")</f>
        <v>BNI Refrigeration</v>
      </c>
      <c r="D98" t="str">
        <f t="array" aca="1" ref="D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A98),0)),"")</f>
        <v>ROB/NEW</v>
      </c>
      <c r="E98" s="52">
        <f t="array" aca="1" ref="E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A98),0)),"")</f>
        <v>15</v>
      </c>
      <c r="F98" s="52" t="str">
        <f t="array" aca="1" ref="F9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A98),0)),""))</f>
        <v>N/A</v>
      </c>
      <c r="G98" s="52" t="str">
        <f t="array" aca="1" ref="G9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A98),0)),""))</f>
        <v>N/A</v>
      </c>
      <c r="H98" s="52" t="str">
        <f t="array" aca="1" ref="H9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A98),0)),""))</f>
        <v>N/A</v>
      </c>
      <c r="I98" s="44">
        <f t="array" aca="1" ref="I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A98),0)),"")</f>
        <v>10081.094999999999</v>
      </c>
      <c r="J98" s="45">
        <f t="array" aca="1" ref="J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A98),0)),"")*1000</f>
        <v>3365</v>
      </c>
      <c r="K98" s="44">
        <f t="array" aca="1" ref="K98" ca="1">IF(D98="ROB/NEW",I98,IFERROR(INDEX(INDIRECT(ADDRESS(1,MATCH(2020,Measure!$2:$2,0),,,"Measure")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A98),0)),""))</f>
        <v>10081.094999999999</v>
      </c>
      <c r="L98" s="45">
        <f t="array" aca="1" ref="L98" ca="1">IF(D98="ROB/NEW",J98,IFERROR(INDEX(INDIRECT(ADDRESS(1,MATCH(2020,Measure!$2:$2,0),,,"Measure")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A98),0))*1000,""))</f>
        <v>3365</v>
      </c>
      <c r="M98" s="46">
        <f t="array" aca="1" ref="M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A98),0)),"")</f>
        <v>2598.2773038129653</v>
      </c>
      <c r="N98" s="47">
        <f t="array" aca="1" ref="N98" ca="1">IF(M98=0,"N/A",IFERROR(INDEX(INDIRECT(ADDRESS(1,MATCH(2020,Measure!$2:$2,0),,,"Measure")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A98),0)),"")/M98)</f>
        <v>0.76974078057988848</v>
      </c>
      <c r="O98" s="46">
        <f t="array" aca="1" ref="O98" ca="1">IF(AE98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(Units)")*(INDIRECT(ADDRESS(1,MATCH("MeasureNames",Measure!$2:$2,0),,,"Measure")&amp;":"&amp;ADDRESS(ROWS(DynamicPivotTable)+10,MATCH("MeasureNames",Measure!$2:$2,0)))=A98),0)),""),0))</f>
        <v>275.97539061899136</v>
      </c>
      <c r="P98" s="46">
        <f t="array" aca="1" ref="P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A98),0)),0)</f>
        <v>0</v>
      </c>
      <c r="Q98" s="46">
        <f t="shared" ca="1" si="54"/>
        <v>2275.9753906189912</v>
      </c>
      <c r="R98" s="46">
        <f t="shared" ca="1" si="55"/>
        <v>598.27730381296533</v>
      </c>
      <c r="S98" s="46">
        <f t="shared" ca="1" si="56"/>
        <v>2874.2526944319566</v>
      </c>
      <c r="T98" s="39">
        <f t="array" aca="1" ref="T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A98),0)),"")</f>
        <v>14524.536264974984</v>
      </c>
      <c r="U98" s="39">
        <f t="array" aca="1" ref="U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A98),0)),"")</f>
        <v>0</v>
      </c>
      <c r="V98" s="39">
        <f t="shared" ca="1" si="57"/>
        <v>14524.536264974984</v>
      </c>
      <c r="W98" s="48">
        <f t="array" aca="1" ref="W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A98),0)),"")</f>
        <v>0.86</v>
      </c>
      <c r="X98" s="49">
        <f t="array" aca="1" ref="X98" ca="1">IF(AE98=0,"N/A",IFERROR(INDEX(INDIRECT(ADDRESS(1,MATCH(2020,Measure!$2:$2,0),,,"Measure")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A98),0)),""))</f>
        <v>5.7855294639668768</v>
      </c>
      <c r="Y98" s="49" t="str">
        <f t="array" aca="1" ref="Y98" ca="1">IF(AE98=0,"N/A",IFERROR(INDEX(INDIRECT(ADDRESS(1,MATCH(2020,Measure!$2:$2,0),,,"Measure")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A98),0)),""))</f>
        <v/>
      </c>
      <c r="Z98" s="39">
        <f t="array" aca="1" ref="Z9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A98),0)),""),"N/A")</f>
        <v>0.21617955374509398</v>
      </c>
      <c r="AA98" s="39">
        <f t="array" aca="1" ref="AA9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A98),0)),""),"N/A")</f>
        <v>1.4411970249672935E-2</v>
      </c>
      <c r="AB98" s="39">
        <f t="array" aca="1" ref="AB9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A98),0)),"")/1000,"N/A")</f>
        <v>0.64764535463949435</v>
      </c>
      <c r="AD98" t="str">
        <f t="shared" si="58"/>
        <v>Outside Air Economizer</v>
      </c>
      <c r="AE98" s="50">
        <f t="array" aca="1" ref="AE9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A98),0)),""),0)</f>
        <v>81.119002589488929</v>
      </c>
      <c r="AF98" s="35">
        <f t="array" aca="1" ref="AF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A98),0)),"")</f>
        <v>250.00029988681791</v>
      </c>
      <c r="AG98" s="35">
        <f t="array" aca="1" ref="AG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A98),0))/1000,"")</f>
        <v>748.9678375000002</v>
      </c>
      <c r="AH98" s="51">
        <f t="array" aca="1" ref="AH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A98),0)),"")</f>
        <v>250.00029988681791</v>
      </c>
      <c r="AI98" s="35">
        <f t="array" aca="1" ref="AI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A98),0))/1000,"")</f>
        <v>748.9678375000002</v>
      </c>
      <c r="AJ98" s="35">
        <f t="array" aca="1" ref="AJ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A98),0))/1000,"")</f>
        <v>11234.517562500001</v>
      </c>
      <c r="AK98" s="32">
        <f t="array" aca="1" ref="AK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A98),0)),"")</f>
        <v>1178215.8948896315</v>
      </c>
      <c r="AL98" s="32">
        <f t="shared" ca="1" si="59"/>
        <v>203648.75889540144</v>
      </c>
      <c r="AM98" s="32">
        <f t="shared" ca="1" si="60"/>
        <v>974567.13599423016</v>
      </c>
      <c r="AN98" s="37">
        <f t="array" aca="1" ref="AN98" ca="1">IF(AE98=0,"N/A",IFERROR(INDEX(INDIRECT(ADDRESS(1,MATCH(2020,Measure!$2:$2,0),,,"Measure")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A98),0)),""))</f>
        <v>5.7855294639668768</v>
      </c>
      <c r="AO98" s="32">
        <f t="array" aca="1" ref="AO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A98),0)),"")</f>
        <v>184624.85360523502</v>
      </c>
      <c r="AP98" s="37">
        <f t="shared" ca="1" si="61"/>
        <v>6.3816754455437161</v>
      </c>
      <c r="AQ98" s="50">
        <f t="array" aca="1" ref="AQ9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A98),0)),""),0)</f>
        <v>81.706642397719889</v>
      </c>
      <c r="AR98" s="35">
        <f t="array" aca="1" ref="AR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A98),0)),"")</f>
        <v>251.81134444596549</v>
      </c>
      <c r="AS98" s="35">
        <f t="array" aca="1" ref="AS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A98),0))/1000,"")</f>
        <v>754.39348750000022</v>
      </c>
      <c r="AT98" s="51">
        <f t="array" aca="1" ref="AT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A98),0)),"")</f>
        <v>503.62268889193098</v>
      </c>
      <c r="AU98" s="35">
        <f t="array" aca="1" ref="AU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A98),0))/1000,"")</f>
        <v>1508.7869750000004</v>
      </c>
      <c r="AV98" s="35">
        <f t="array" aca="1" ref="AV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A98),0))/1000,"")</f>
        <v>11315.902312500002</v>
      </c>
      <c r="AW98" s="32">
        <f t="array" aca="1" ref="AW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A98),0)),"")</f>
        <v>1227592.333814658</v>
      </c>
      <c r="AX98" s="32">
        <f t="shared" ca="1" si="62"/>
        <v>205124.02503284867</v>
      </c>
      <c r="AY98" s="32">
        <f t="shared" ca="1" si="63"/>
        <v>1022468.3087818093</v>
      </c>
      <c r="AZ98" s="37">
        <f t="array" aca="1" ref="AZ98" ca="1">IF(AQ98=0,"N/A",IFERROR(INDEX(INDIRECT(ADDRESS(1,MATCH(2021,Measure!$2:$2,0),,,"Measure")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A98),0)),""))</f>
        <v>5.9846345820196865</v>
      </c>
      <c r="BA98" s="32">
        <f t="array" aca="1" ref="BA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A98),0)),"")</f>
        <v>185962.30734731676</v>
      </c>
      <c r="BB98" s="37">
        <f t="shared" ca="1" si="64"/>
        <v>6.6012965279136759</v>
      </c>
      <c r="BC98" s="50">
        <f t="array" aca="1" ref="BC9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A98),0)),""),0)</f>
        <v>82.58137755418943</v>
      </c>
      <c r="BD98" s="35">
        <f t="array" aca="1" ref="BD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A98),0)),"")</f>
        <v>254.5071869052916</v>
      </c>
      <c r="BE98" s="35">
        <f t="array" aca="1" ref="BE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A98),0))/1000,"")</f>
        <v>762.46987500000023</v>
      </c>
      <c r="BF98" s="51">
        <f t="array" aca="1" ref="BF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A98),0)),"")</f>
        <v>763.52156071587478</v>
      </c>
      <c r="BG98" s="35">
        <f t="array" aca="1" ref="BG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A98),0))/1000,"")</f>
        <v>2287.4096250000007</v>
      </c>
      <c r="BH98" s="35">
        <f t="array" aca="1" ref="BH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A98),0))/1000,"")</f>
        <v>11437.048125000001</v>
      </c>
      <c r="BI98" s="32">
        <f t="array" aca="1" ref="BI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A98),0)),"")</f>
        <v>1289169.1812035576</v>
      </c>
      <c r="BJ98" s="32">
        <f t="shared" ca="1" si="65"/>
        <v>207320.04228269932</v>
      </c>
      <c r="BK98" s="32">
        <f t="shared" ca="1" si="66"/>
        <v>1081849.1389208583</v>
      </c>
      <c r="BL98" s="37">
        <f t="array" aca="1" ref="BL98" ca="1">IF(BC98=0,"N/A",IFERROR(INDEX(INDIRECT(ADDRESS(1,MATCH(2022,Measure!$2:$2,0),,,"Measure")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A98),0)),""))</f>
        <v>6.2182564069018511</v>
      </c>
      <c r="BM98" s="32">
        <f t="array" aca="1" ref="BM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A98),0)),"")</f>
        <v>187953.18303675068</v>
      </c>
      <c r="BN98" s="37">
        <f t="shared" ca="1" si="67"/>
        <v>6.8589909485676817</v>
      </c>
    </row>
    <row r="99" spans="1:66" x14ac:dyDescent="0.25">
      <c r="A99" s="33" t="s">
        <v>283</v>
      </c>
      <c r="B99" t="str">
        <f t="shared" si="53"/>
        <v>Pole/Arm-Mounted Area Luminaire (20000 lumen)</v>
      </c>
      <c r="C99" t="str">
        <f t="array" aca="1" ref="C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A99),0)),"")</f>
        <v>BNI Lighting</v>
      </c>
      <c r="D99" t="str">
        <f t="array" aca="1" ref="D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A99),0)),"")</f>
        <v>ROB/NEW</v>
      </c>
      <c r="E99" s="52">
        <f t="array" aca="1" ref="E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A99),0)),"")</f>
        <v>13.7</v>
      </c>
      <c r="F99" s="52" t="str">
        <f t="array" aca="1" ref="F9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A99),0)),""))</f>
        <v>N/A</v>
      </c>
      <c r="G99" s="52" t="str">
        <f t="array" aca="1" ref="G9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A99),0)),""))</f>
        <v>N/A</v>
      </c>
      <c r="H99" s="52" t="str">
        <f t="array" aca="1" ref="H9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A99),0)),""))</f>
        <v>N/A</v>
      </c>
      <c r="I99" s="44">
        <f t="array" aca="1" ref="I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A99),0)),"")</f>
        <v>1156.32</v>
      </c>
      <c r="J99" s="45">
        <f t="array" aca="1" ref="J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A99),0)),"")*1000</f>
        <v>264</v>
      </c>
      <c r="K99" s="44">
        <f t="array" aca="1" ref="K99" ca="1">IF(D99="ROB/NEW",I99,IFERROR(INDEX(INDIRECT(ADDRESS(1,MATCH(2020,Measure!$2:$2,0),,,"Measure")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A99),0)),""))</f>
        <v>1156.32</v>
      </c>
      <c r="L99" s="45">
        <f t="array" aca="1" ref="L99" ca="1">IF(D99="ROB/NEW",J99,IFERROR(INDEX(INDIRECT(ADDRESS(1,MATCH(2020,Measure!$2:$2,0),,,"Measure")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A99),0))*1000,""))</f>
        <v>264</v>
      </c>
      <c r="M99" s="46">
        <f t="array" aca="1" ref="M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A99),0)),"")</f>
        <v>601.16000000000008</v>
      </c>
      <c r="N99" s="47">
        <f t="array" aca="1" ref="N99" ca="1">IF(M99=0,"N/A",IFERROR(INDEX(INDIRECT(ADDRESS(1,MATCH(2020,Measure!$2:$2,0),,,"Measure")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A99),0)),"")/M99)</f>
        <v>0.26615210592853811</v>
      </c>
      <c r="O99" s="46">
        <f t="array" aca="1" ref="O99" ca="1">IF(AE99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(Units)")*(INDIRECT(ADDRESS(1,MATCH("MeasureNames",Measure!$2:$2,0),,,"Measure")&amp;":"&amp;ADDRESS(ROWS(DynamicPivotTable)+10,MATCH("MeasureNames",Measure!$2:$2,0)))=A99),0)),""),0))</f>
        <v>31.654881109696127</v>
      </c>
      <c r="P99" s="46">
        <f t="array" aca="1" ref="P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A99),0)),0)</f>
        <v>0</v>
      </c>
      <c r="Q99" s="46">
        <f t="shared" ca="1" si="54"/>
        <v>191.65488110969613</v>
      </c>
      <c r="R99" s="46">
        <f t="shared" ca="1" si="55"/>
        <v>441.16000000000008</v>
      </c>
      <c r="S99" s="46">
        <f t="shared" ca="1" si="56"/>
        <v>632.81488110969622</v>
      </c>
      <c r="T99" s="39">
        <f t="array" aca="1" ref="T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A99),0)),"")</f>
        <v>1339.505073864095</v>
      </c>
      <c r="U99" s="39">
        <f t="array" aca="1" ref="U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A99),0)),"")</f>
        <v>0</v>
      </c>
      <c r="V99" s="39">
        <f t="shared" ca="1" si="57"/>
        <v>1339.505073864095</v>
      </c>
      <c r="W99" s="48">
        <f t="array" aca="1" ref="W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A99),0)),"")</f>
        <v>0.86</v>
      </c>
      <c r="X99" s="49">
        <f t="array" aca="1" ref="X99" ca="1">IF(AE99=0,"N/A",IFERROR(INDEX(INDIRECT(ADDRESS(1,MATCH(2020,Measure!$2:$2,0),,,"Measure")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A99),0)),""))</f>
        <v>2.4414453957354434</v>
      </c>
      <c r="Y99" s="49" t="str">
        <f t="array" aca="1" ref="Y99" ca="1">IF(AE99=0,"N/A",IFERROR(INDEX(INDIRECT(ADDRESS(1,MATCH(2020,Measure!$2:$2,0),,,"Measure")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A99),0)),""))</f>
        <v/>
      </c>
      <c r="Z99" s="39">
        <f t="array" aca="1" ref="Z9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A99),0)),""),"N/A")</f>
        <v>0.1598196980175326</v>
      </c>
      <c r="AA99" s="39">
        <f t="array" aca="1" ref="AA9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A99),0)),""),"N/A")</f>
        <v>1.1665671388141065E-2</v>
      </c>
      <c r="AB99" s="39">
        <f t="array" aca="1" ref="AB9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A99),0)),"")/1000,"N/A")</f>
        <v>0.70001027731679288</v>
      </c>
      <c r="AD99" t="str">
        <f t="shared" si="58"/>
        <v>Pole/Arm-Mounted Area Luminaire (20000 lumen)</v>
      </c>
      <c r="AE99" s="50">
        <f t="array" aca="1" ref="AE9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A99),0)),""),0)</f>
        <v>1041.9999999999998</v>
      </c>
      <c r="AF99" s="35">
        <f t="array" aca="1" ref="AF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A99),0)),"")</f>
        <v>251.9442811501597</v>
      </c>
      <c r="AG99" s="35">
        <f t="array" aca="1" ref="AG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A99),0))/1000,"")</f>
        <v>1103.5159514376996</v>
      </c>
      <c r="AH99" s="51">
        <f t="array" aca="1" ref="AH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A99),0)),"")</f>
        <v>251.9442811501597</v>
      </c>
      <c r="AI99" s="35">
        <f t="array" aca="1" ref="AI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A99),0))/1000,"")</f>
        <v>1103.5159514376996</v>
      </c>
      <c r="AJ99" s="35">
        <f t="array" aca="1" ref="AJ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A99),0))/1000,"")</f>
        <v>15118.168534696484</v>
      </c>
      <c r="AK99" s="32">
        <f t="array" aca="1" ref="AK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A99),0)),"")</f>
        <v>1395764.2869663867</v>
      </c>
      <c r="AL99" s="32">
        <f t="shared" ca="1" si="59"/>
        <v>571695.88531630323</v>
      </c>
      <c r="AM99" s="32">
        <f t="shared" ca="1" si="60"/>
        <v>824068.40165008348</v>
      </c>
      <c r="AN99" s="37">
        <f t="array" aca="1" ref="AN99" ca="1">IF(AE99=0,"N/A",IFERROR(INDEX(INDIRECT(ADDRESS(1,MATCH(2020,Measure!$2:$2,0),,,"Measure")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A99),0)),""))</f>
        <v>2.4414453957354434</v>
      </c>
      <c r="AO99" s="32">
        <f t="array" aca="1" ref="AO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A99),0)),"")</f>
        <v>199704.38611630333</v>
      </c>
      <c r="AP99" s="37">
        <f t="shared" ca="1" si="61"/>
        <v>6.989151886496499</v>
      </c>
      <c r="AQ99" s="50">
        <f t="array" aca="1" ref="AQ9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A99),0)),""),0)</f>
        <v>1042</v>
      </c>
      <c r="AR99" s="35">
        <f t="array" aca="1" ref="AR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A99),0)),"")</f>
        <v>251.94428115015975</v>
      </c>
      <c r="AS99" s="35">
        <f t="array" aca="1" ref="AS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A99),0))/1000,"")</f>
        <v>1103.5159514376999</v>
      </c>
      <c r="AT99" s="51">
        <f t="array" aca="1" ref="AT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A99),0)),"")</f>
        <v>503.88856230031951</v>
      </c>
      <c r="AU99" s="35">
        <f t="array" aca="1" ref="AU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A99),0))/1000,"")</f>
        <v>2207.0319028753997</v>
      </c>
      <c r="AV99" s="35">
        <f t="array" aca="1" ref="AV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A99),0))/1000,"")</f>
        <v>15118.168534696486</v>
      </c>
      <c r="AW99" s="32">
        <f t="array" aca="1" ref="AW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A99),0)),"")</f>
        <v>1446871.2993917393</v>
      </c>
      <c r="AX99" s="32">
        <f t="shared" ca="1" si="62"/>
        <v>571695.88531630335</v>
      </c>
      <c r="AY99" s="32">
        <f t="shared" ca="1" si="63"/>
        <v>875175.41407543595</v>
      </c>
      <c r="AZ99" s="37">
        <f t="array" aca="1" ref="AZ99" ca="1">IF(AQ99=0,"N/A",IFERROR(INDEX(INDIRECT(ADDRESS(1,MATCH(2021,Measure!$2:$2,0),,,"Measure")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A99),0)),""))</f>
        <v>2.5308408483493383</v>
      </c>
      <c r="BA99" s="32">
        <f t="array" aca="1" ref="BA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A99),0)),"")</f>
        <v>158024.38611630336</v>
      </c>
      <c r="BB99" s="37">
        <f t="shared" ca="1" si="64"/>
        <v>9.1560001272643188</v>
      </c>
      <c r="BC99" s="50">
        <f t="array" aca="1" ref="BC9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A99),0)),""),0)</f>
        <v>1042</v>
      </c>
      <c r="BD99" s="35">
        <f t="array" aca="1" ref="BD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A99),0)),"")</f>
        <v>251.94428115015975</v>
      </c>
      <c r="BE99" s="35">
        <f t="array" aca="1" ref="BE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A99),0))/1000,"")</f>
        <v>1103.5159514376999</v>
      </c>
      <c r="BF99" s="51">
        <f t="array" aca="1" ref="BF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A99),0)),"")</f>
        <v>755.83284345047923</v>
      </c>
      <c r="BG99" s="35">
        <f t="array" aca="1" ref="BG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A99),0))/1000,"")</f>
        <v>3310.5478543130994</v>
      </c>
      <c r="BH99" s="35">
        <f t="array" aca="1" ref="BH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A99),0))/1000,"")</f>
        <v>15118.168534696486</v>
      </c>
      <c r="BI99" s="32">
        <f t="array" aca="1" ref="BI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A99),0)),"")</f>
        <v>1510154.0450836567</v>
      </c>
      <c r="BJ99" s="32">
        <f t="shared" ca="1" si="65"/>
        <v>571695.88531630335</v>
      </c>
      <c r="BK99" s="32">
        <f t="shared" ca="1" si="66"/>
        <v>938458.15976735333</v>
      </c>
      <c r="BL99" s="37">
        <f t="array" aca="1" ref="BL99" ca="1">IF(BC99=0,"N/A",IFERROR(INDEX(INDIRECT(ADDRESS(1,MATCH(2022,Measure!$2:$2,0),,,"Measure")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A99),0)),""))</f>
        <v>2.6415338711912026</v>
      </c>
      <c r="BM99" s="32">
        <f t="array" aca="1" ref="BM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A99),0)),"")</f>
        <v>158024.38611630336</v>
      </c>
      <c r="BN99" s="37">
        <f t="shared" ca="1" si="67"/>
        <v>9.5564620258812969</v>
      </c>
    </row>
    <row r="100" spans="1:66" x14ac:dyDescent="0.25">
      <c r="A100" s="33" t="s">
        <v>287</v>
      </c>
      <c r="B100" t="str">
        <f t="shared" si="53"/>
        <v>Pole/Arm-Mounted Area Luminaire (60000 lumen)</v>
      </c>
      <c r="C100" t="str">
        <f t="array" aca="1" ref="C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A100),0)),"")</f>
        <v>BNI Lighting</v>
      </c>
      <c r="D100" t="str">
        <f t="array" aca="1" ref="D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A100),0)),"")</f>
        <v>ROB/NEW</v>
      </c>
      <c r="E100" s="52">
        <f t="array" aca="1" ref="E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A100),0)),"")</f>
        <v>13.7</v>
      </c>
      <c r="F100" s="52" t="str">
        <f t="array" aca="1" ref="F10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A100),0)),""))</f>
        <v>N/A</v>
      </c>
      <c r="G100" s="52" t="str">
        <f t="array" aca="1" ref="G10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A100),0)),""))</f>
        <v>N/A</v>
      </c>
      <c r="H100" s="52" t="str">
        <f t="array" aca="1" ref="H10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A100),0)),""))</f>
        <v>N/A</v>
      </c>
      <c r="I100" s="44">
        <f t="array" aca="1" ref="I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A100),0)),"")</f>
        <v>3889.44</v>
      </c>
      <c r="J100" s="45">
        <f t="array" aca="1" ref="J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A100),0)),"")*1000</f>
        <v>888</v>
      </c>
      <c r="K100" s="44">
        <f t="array" aca="1" ref="K100" ca="1">IF(D100="ROB/NEW",I100,IFERROR(INDEX(INDIRECT(ADDRESS(1,MATCH(2020,Measure!$2:$2,0),,,"Measure")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A100),0)),""))</f>
        <v>3889.44</v>
      </c>
      <c r="L100" s="45">
        <f t="array" aca="1" ref="L100" ca="1">IF(D100="ROB/NEW",J100,IFERROR(INDEX(INDIRECT(ADDRESS(1,MATCH(2020,Measure!$2:$2,0),,,"Measure")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A100),0))*1000,""))</f>
        <v>888</v>
      </c>
      <c r="M100" s="46">
        <f t="array" aca="1" ref="M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A100),0)),"")</f>
        <v>2335.48</v>
      </c>
      <c r="N100" s="47">
        <f t="array" aca="1" ref="N100" ca="1">IF(M100=0,"N/A",IFERROR(INDEX(INDIRECT(ADDRESS(1,MATCH(2020,Measure!$2:$2,0),,,"Measure")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A100),0)),"")/M100)</f>
        <v>0.10704437631664583</v>
      </c>
      <c r="O100" s="46">
        <f t="array" aca="1" ref="O100" ca="1">IF(AE100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(Units)")*(INDIRECT(ADDRESS(1,MATCH("MeasureNames",Measure!$2:$2,0),,,"Measure")&amp;":"&amp;ADDRESS(ROWS(DynamicPivotTable)+10,MATCH("MeasureNames",Measure!$2:$2,0)))=A100),0)),""),0))</f>
        <v>106.4755091871597</v>
      </c>
      <c r="P100" s="46">
        <f t="array" aca="1" ref="P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A100),0)),0)</f>
        <v>0</v>
      </c>
      <c r="Q100" s="46">
        <f t="shared" ca="1" si="54"/>
        <v>356.47550918715967</v>
      </c>
      <c r="R100" s="46">
        <f t="shared" ca="1" si="55"/>
        <v>2085.48</v>
      </c>
      <c r="S100" s="46">
        <f t="shared" ca="1" si="56"/>
        <v>2441.9555091871598</v>
      </c>
      <c r="T100" s="39">
        <f t="array" aca="1" ref="T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A100),0)),"")</f>
        <v>4505.6079757246835</v>
      </c>
      <c r="U100" s="39">
        <f t="array" aca="1" ref="U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A100),0)),"")</f>
        <v>0</v>
      </c>
      <c r="V100" s="39">
        <f t="shared" ca="1" si="57"/>
        <v>4505.6079757246835</v>
      </c>
      <c r="W100" s="48">
        <f t="array" aca="1" ref="W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A100),0)),"")</f>
        <v>0.86</v>
      </c>
      <c r="X100" s="49">
        <f t="array" aca="1" ref="X100" ca="1">IF(AE100=0,"N/A",IFERROR(INDEX(INDIRECT(ADDRESS(1,MATCH(2020,Measure!$2:$2,0),,,"Measure")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A100),0)),""))</f>
        <v>2.1303228751445418</v>
      </c>
      <c r="Y100" s="49" t="str">
        <f t="array" aca="1" ref="Y100" ca="1">IF(AE100=0,"N/A",IFERROR(INDEX(INDIRECT(ADDRESS(1,MATCH(2020,Measure!$2:$2,0),,,"Measure")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A100),0)),""))</f>
        <v/>
      </c>
      <c r="Z100" s="39">
        <f t="array" aca="1" ref="Z10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A100),0)),""),"N/A")</f>
        <v>9.0245999163011847E-2</v>
      </c>
      <c r="AA100" s="39">
        <f t="array" aca="1" ref="AA10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A100),0)),""),"N/A")</f>
        <v>6.5872992089789657E-3</v>
      </c>
      <c r="AB100" s="39">
        <f t="array" aca="1" ref="AB10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A100),0)),"")/1000,"N/A")</f>
        <v>0.39527747633399185</v>
      </c>
      <c r="AD100" t="str">
        <f t="shared" si="58"/>
        <v>Pole/Arm-Mounted Area Luminaire (60000 lumen)</v>
      </c>
      <c r="AE100" s="50">
        <f t="array" aca="1" ref="AE10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A100),0)),""),0)</f>
        <v>440</v>
      </c>
      <c r="AF100" s="35">
        <f t="array" aca="1" ref="AF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A100),0)),"")</f>
        <v>357.84792332268376</v>
      </c>
      <c r="AG100" s="35">
        <f t="array" aca="1" ref="AG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A100),0))/1000,"")</f>
        <v>1567.3739041533547</v>
      </c>
      <c r="AH100" s="51">
        <f t="array" aca="1" ref="AH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A100),0)),"")</f>
        <v>357.84792332268376</v>
      </c>
      <c r="AI100" s="35">
        <f t="array" aca="1" ref="AI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A100),0))/1000,"")</f>
        <v>1567.3739041533547</v>
      </c>
      <c r="AJ100" s="35">
        <f t="array" aca="1" ref="AJ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A100),0))/1000,"")</f>
        <v>21473.022486900962</v>
      </c>
      <c r="AK100" s="32">
        <f t="array" aca="1" ref="AK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A100),0)),"")</f>
        <v>1982467.5093188607</v>
      </c>
      <c r="AL100" s="32">
        <f t="shared" ca="1" si="59"/>
        <v>930594.85604235029</v>
      </c>
      <c r="AM100" s="32">
        <f t="shared" ca="1" si="60"/>
        <v>1051872.6532765105</v>
      </c>
      <c r="AN100" s="37">
        <f t="array" aca="1" ref="AN100" ca="1">IF(AE100=0,"N/A",IFERROR(INDEX(INDIRECT(ADDRESS(1,MATCH(2020,Measure!$2:$2,0),,,"Measure")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A100),0)),""))</f>
        <v>2.1303228751445418</v>
      </c>
      <c r="AO100" s="32">
        <f t="array" aca="1" ref="AO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A100),0)),"")</f>
        <v>156849.22404235025</v>
      </c>
      <c r="AP100" s="37">
        <f t="shared" ca="1" si="61"/>
        <v>12.639319839947582</v>
      </c>
      <c r="AQ100" s="50">
        <f t="array" aca="1" ref="AQ10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A100),0)),""),0)</f>
        <v>440</v>
      </c>
      <c r="AR100" s="35">
        <f t="array" aca="1" ref="AR10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A100),0)),"")</f>
        <v>357.84792332268376</v>
      </c>
      <c r="AS100" s="35">
        <f t="array" aca="1" ref="AS10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A100),0))/1000,"")</f>
        <v>1567.3739041533547</v>
      </c>
      <c r="AT100" s="51">
        <f t="array" aca="1" ref="AT10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A100),0)),"")</f>
        <v>715.69584664536751</v>
      </c>
      <c r="AU100" s="35">
        <f t="array" aca="1" ref="AU10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A100),0))/1000,"")</f>
        <v>3134.7478083067094</v>
      </c>
      <c r="AV100" s="35">
        <f t="array" aca="1" ref="AV10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A100),0))/1000,"")</f>
        <v>21473.022486900962</v>
      </c>
      <c r="AW100" s="32">
        <f t="array" aca="1" ref="AW10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A100),0)),"")</f>
        <v>2055057.1238961369</v>
      </c>
      <c r="AX100" s="32">
        <f t="shared" ca="1" si="62"/>
        <v>930594.85604235041</v>
      </c>
      <c r="AY100" s="32">
        <f t="shared" ca="1" si="63"/>
        <v>1124462.2678537865</v>
      </c>
      <c r="AZ100" s="37">
        <f t="array" aca="1" ref="AZ100" ca="1">IF(AQ100=0,"N/A",IFERROR(INDEX(INDIRECT(ADDRESS(1,MATCH(2021,Measure!$2:$2,0),,,"Measure")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A100),0)),""))</f>
        <v>2.2083263307900913</v>
      </c>
      <c r="BA100" s="32">
        <f t="array" aca="1" ref="BA10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A100),0)),"")</f>
        <v>134849.22404235025</v>
      </c>
      <c r="BB100" s="37">
        <f t="shared" ca="1" si="64"/>
        <v>15.239665919402942</v>
      </c>
      <c r="BC100" s="50">
        <f t="array" aca="1" ref="BC10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A100),0)),""),0)</f>
        <v>440</v>
      </c>
      <c r="BD100" s="35">
        <f t="array" aca="1" ref="BD10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A100),0)),"")</f>
        <v>357.84792332268376</v>
      </c>
      <c r="BE100" s="35">
        <f t="array" aca="1" ref="BE10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A100),0))/1000,"")</f>
        <v>1567.3739041533547</v>
      </c>
      <c r="BF100" s="51">
        <f t="array" aca="1" ref="BF10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A100),0)),"")</f>
        <v>1073.5437699680513</v>
      </c>
      <c r="BG100" s="35">
        <f t="array" aca="1" ref="BG10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A100),0))/1000,"")</f>
        <v>4702.1217124600635</v>
      </c>
      <c r="BH100" s="35">
        <f t="array" aca="1" ref="BH10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A100),0))/1000,"")</f>
        <v>21473.022486900962</v>
      </c>
      <c r="BI100" s="32">
        <f t="array" aca="1" ref="BI10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A100),0)),"")</f>
        <v>2144940.4862992438</v>
      </c>
      <c r="BJ100" s="32">
        <f t="shared" ca="1" si="65"/>
        <v>930594.85604235029</v>
      </c>
      <c r="BK100" s="32">
        <f t="shared" ca="1" si="66"/>
        <v>1214345.6302568936</v>
      </c>
      <c r="BL100" s="37">
        <f t="array" aca="1" ref="BL100" ca="1">IF(BC100=0,"N/A",IFERROR(INDEX(INDIRECT(ADDRESS(1,MATCH(2022,Measure!$2:$2,0),,,"Measure")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A100),0)),""))</f>
        <v>2.3049133276120646</v>
      </c>
      <c r="BM100" s="32">
        <f t="array" aca="1" ref="BM10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A100),0)),"")</f>
        <v>134849.22404235025</v>
      </c>
      <c r="BN100" s="37">
        <f t="shared" ca="1" si="67"/>
        <v>15.906213042988009</v>
      </c>
    </row>
    <row r="101" spans="1:66" x14ac:dyDescent="0.25">
      <c r="A101" s="33" t="s">
        <v>291</v>
      </c>
      <c r="B101" t="str">
        <f t="shared" si="53"/>
        <v>Pole/Arm-Mounted Decorative Luminaire (5000 lumen)</v>
      </c>
      <c r="C101" t="str">
        <f t="array" aca="1" ref="C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A101),0)),"")</f>
        <v>BNI Lighting</v>
      </c>
      <c r="D101" t="str">
        <f t="array" aca="1" ref="D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A101),0)),"")</f>
        <v>ROB/NEW</v>
      </c>
      <c r="E101" s="52">
        <f t="array" aca="1" ref="E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A101),0)),"")</f>
        <v>13.7</v>
      </c>
      <c r="F101" s="52" t="str">
        <f t="array" aca="1" ref="F10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A101),0)),""))</f>
        <v>N/A</v>
      </c>
      <c r="G101" s="52" t="str">
        <f t="array" aca="1" ref="G10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A101),0)),""))</f>
        <v>N/A</v>
      </c>
      <c r="H101" s="52" t="str">
        <f t="array" aca="1" ref="H10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A101),0)),""))</f>
        <v>N/A</v>
      </c>
      <c r="I101" s="44">
        <f t="array" aca="1" ref="I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A101),0)),"")</f>
        <v>571.15200000000004</v>
      </c>
      <c r="J101" s="45">
        <f t="array" aca="1" ref="J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A101),0)),"")*1000</f>
        <v>130.4</v>
      </c>
      <c r="K101" s="44">
        <f t="array" aca="1" ref="K101" ca="1">IF(D101="ROB/NEW",I101,IFERROR(INDEX(INDIRECT(ADDRESS(1,MATCH(2020,Measure!$2:$2,0),,,"Measure")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A101),0)),""))</f>
        <v>571.15200000000004</v>
      </c>
      <c r="L101" s="45">
        <f t="array" aca="1" ref="L101" ca="1">IF(D101="ROB/NEW",J101,IFERROR(INDEX(INDIRECT(ADDRESS(1,MATCH(2020,Measure!$2:$2,0),,,"Measure")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A101),0))*1000,""))</f>
        <v>130.4</v>
      </c>
      <c r="M101" s="46">
        <f t="array" aca="1" ref="M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A101),0)),"")</f>
        <v>117.04</v>
      </c>
      <c r="N101" s="47">
        <f t="array" aca="1" ref="N101" ca="1">IF(M101=0,"N/A",IFERROR(INDEX(INDIRECT(ADDRESS(1,MATCH(2020,Measure!$2:$2,0),,,"Measure")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A101),0)),"")/M101)</f>
        <v>0.64080656185919338</v>
      </c>
      <c r="O101" s="46">
        <f t="array" aca="1" ref="O101" ca="1">IF(AE101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(Units)")*(INDIRECT(ADDRESS(1,MATCH("MeasureNames",Measure!$2:$2,0),,,"Measure")&amp;":"&amp;ADDRESS(ROWS(DynamicPivotTable)+10,MATCH("MeasureNames",Measure!$2:$2,0)))=A101),0)),""),0))</f>
        <v>15.635592790546877</v>
      </c>
      <c r="P101" s="46">
        <f t="array" aca="1" ref="P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A101),0)),0)</f>
        <v>0</v>
      </c>
      <c r="Q101" s="46">
        <f t="shared" ca="1" si="54"/>
        <v>90.63559279054688</v>
      </c>
      <c r="R101" s="46">
        <f t="shared" ca="1" si="55"/>
        <v>42.040000000000006</v>
      </c>
      <c r="S101" s="46">
        <f t="shared" ca="1" si="56"/>
        <v>132.67559279054689</v>
      </c>
      <c r="T101" s="39">
        <f t="array" aca="1" ref="T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A101),0)),"")</f>
        <v>661.63432436317419</v>
      </c>
      <c r="U101" s="39">
        <f t="array" aca="1" ref="U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A101),0)),"")</f>
        <v>0</v>
      </c>
      <c r="V101" s="39">
        <f t="shared" ca="1" si="57"/>
        <v>661.63432436317419</v>
      </c>
      <c r="W101" s="48">
        <f t="array" aca="1" ref="W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A101),0)),"")</f>
        <v>0.86</v>
      </c>
      <c r="X101" s="49">
        <f t="array" aca="1" ref="X101" ca="1">IF(AE101=0,"N/A",IFERROR(INDEX(INDIRECT(ADDRESS(1,MATCH(2020,Measure!$2:$2,0),,,"Measure")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A101),0)),""))</f>
        <v>5.6895207273325923</v>
      </c>
      <c r="Y101" s="49" t="str">
        <f t="array" aca="1" ref="Y101" ca="1">IF(AE101=0,"N/A",IFERROR(INDEX(INDIRECT(ADDRESS(1,MATCH(2020,Measure!$2:$2,0),,,"Measure")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A101),0)),""))</f>
        <v/>
      </c>
      <c r="Z101" s="39">
        <f t="array" aca="1" ref="Z10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A101),0)),""),"N/A")</f>
        <v>0.15319369557780635</v>
      </c>
      <c r="AA101" s="39">
        <f t="array" aca="1" ref="AA10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A101),0)),""),"N/A")</f>
        <v>1.1182021575022362E-2</v>
      </c>
      <c r="AB101" s="39">
        <f t="array" aca="1" ref="AB10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A101),0)),"")/1000,"N/A")</f>
        <v>0.67098838663079174</v>
      </c>
      <c r="AD101" t="str">
        <f t="shared" si="58"/>
        <v>Pole/Arm-Mounted Decorative Luminaire (5000 lumen)</v>
      </c>
      <c r="AE101" s="50">
        <f t="array" aca="1" ref="AE10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A101),0)),""),0)</f>
        <v>100</v>
      </c>
      <c r="AF101" s="35">
        <f t="array" aca="1" ref="AF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A101),0)),"")</f>
        <v>11.942917997870076</v>
      </c>
      <c r="AG101" s="35">
        <f t="array" aca="1" ref="AG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A101),0))/1000,"")</f>
        <v>52.309980830670931</v>
      </c>
      <c r="AH101" s="51">
        <f t="array" aca="1" ref="AH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A101),0)),"")</f>
        <v>11.942917997870076</v>
      </c>
      <c r="AI101" s="35">
        <f t="array" aca="1" ref="AI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A101),0))/1000,"")</f>
        <v>52.309980830670931</v>
      </c>
      <c r="AJ101" s="35">
        <f t="array" aca="1" ref="AJ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A101),0))/1000,"")</f>
        <v>716.64673738019167</v>
      </c>
      <c r="AK101" s="32">
        <f t="array" aca="1" ref="AK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A101),0)),"")</f>
        <v>66163.432436317424</v>
      </c>
      <c r="AL101" s="32">
        <f t="shared" ca="1" si="59"/>
        <v>11628.999279054689</v>
      </c>
      <c r="AM101" s="32">
        <f t="shared" ca="1" si="60"/>
        <v>54534.433157262734</v>
      </c>
      <c r="AN101" s="37">
        <f t="array" aca="1" ref="AN101" ca="1">IF(AE101=0,"N/A",IFERROR(INDEX(INDIRECT(ADDRESS(1,MATCH(2020,Measure!$2:$2,0),,,"Measure")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A101),0)),""))</f>
        <v>5.6895207273325923</v>
      </c>
      <c r="AO101" s="32">
        <f t="array" aca="1" ref="AO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A101),0)),"")</f>
        <v>9063.5592790546871</v>
      </c>
      <c r="AP101" s="37">
        <f t="shared" ca="1" si="61"/>
        <v>7.2999392842519315</v>
      </c>
      <c r="AQ101" s="50">
        <f t="array" aca="1" ref="AQ10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A101),0)),""),0)</f>
        <v>100</v>
      </c>
      <c r="AR101" s="35">
        <f t="array" aca="1" ref="AR10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A101),0)),"")</f>
        <v>11.942917997870076</v>
      </c>
      <c r="AS101" s="35">
        <f t="array" aca="1" ref="AS10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A101),0))/1000,"")</f>
        <v>52.309980830670931</v>
      </c>
      <c r="AT101" s="51">
        <f t="array" aca="1" ref="AT10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A101),0)),"")</f>
        <v>23.885835995740152</v>
      </c>
      <c r="AU101" s="35">
        <f t="array" aca="1" ref="AU10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A101),0))/1000,"")</f>
        <v>104.61996166134186</v>
      </c>
      <c r="AV101" s="35">
        <f t="array" aca="1" ref="AV10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A101),0))/1000,"")</f>
        <v>716.64673738019167</v>
      </c>
      <c r="AW101" s="32">
        <f t="array" aca="1" ref="AW10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A101),0)),"")</f>
        <v>68586.058803249442</v>
      </c>
      <c r="AX101" s="32">
        <f t="shared" ca="1" si="62"/>
        <v>11628.999279054686</v>
      </c>
      <c r="AY101" s="32">
        <f t="shared" ca="1" si="63"/>
        <v>56957.059524194759</v>
      </c>
      <c r="AZ101" s="37">
        <f t="array" aca="1" ref="AZ101" ca="1">IF(AQ101=0,"N/A",IFERROR(INDEX(INDIRECT(ADDRESS(1,MATCH(2021,Measure!$2:$2,0),,,"Measure")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A101),0)),""))</f>
        <v>5.8978470251332542</v>
      </c>
      <c r="BA101" s="32">
        <f t="array" aca="1" ref="BA10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A101),0)),"")</f>
        <v>9063.5592790546871</v>
      </c>
      <c r="BB101" s="37">
        <f t="shared" ca="1" si="64"/>
        <v>7.5672323302113211</v>
      </c>
      <c r="BC101" s="50">
        <f t="array" aca="1" ref="BC10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A101),0)),""),0)</f>
        <v>100</v>
      </c>
      <c r="BD101" s="35">
        <f t="array" aca="1" ref="BD10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A101),0)),"")</f>
        <v>11.942917997870076</v>
      </c>
      <c r="BE101" s="35">
        <f t="array" aca="1" ref="BE10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A101),0))/1000,"")</f>
        <v>52.309980830670931</v>
      </c>
      <c r="BF101" s="51">
        <f t="array" aca="1" ref="BF10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A101),0)),"")</f>
        <v>35.828753993610235</v>
      </c>
      <c r="BG101" s="35">
        <f t="array" aca="1" ref="BG10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A101),0))/1000,"")</f>
        <v>156.92994249201277</v>
      </c>
      <c r="BH101" s="35">
        <f t="array" aca="1" ref="BH10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A101),0))/1000,"")</f>
        <v>716.64673738019167</v>
      </c>
      <c r="BI101" s="32">
        <f t="array" aca="1" ref="BI10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A101),0)),"")</f>
        <v>71585.85161072413</v>
      </c>
      <c r="BJ101" s="32">
        <f t="shared" ca="1" si="65"/>
        <v>11628.999279054689</v>
      </c>
      <c r="BK101" s="32">
        <f t="shared" ca="1" si="66"/>
        <v>59956.852331669441</v>
      </c>
      <c r="BL101" s="37">
        <f t="array" aca="1" ref="BL101" ca="1">IF(BC101=0,"N/A",IFERROR(INDEX(INDIRECT(ADDRESS(1,MATCH(2022,Measure!$2:$2,0),,,"Measure")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A101),0)),""))</f>
        <v>6.1558049745225611</v>
      </c>
      <c r="BM101" s="32">
        <f t="array" aca="1" ref="BM10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A101),0)),"")</f>
        <v>9063.5592790546871</v>
      </c>
      <c r="BN101" s="37">
        <f t="shared" ca="1" si="67"/>
        <v>7.8982052642557887</v>
      </c>
    </row>
    <row r="102" spans="1:66" x14ac:dyDescent="0.25">
      <c r="A102" s="33" t="s">
        <v>293</v>
      </c>
      <c r="B102" t="str">
        <f t="shared" si="53"/>
        <v xml:space="preserve">Pot, Pan and Utensil Dishwasher - High Temp </v>
      </c>
      <c r="C102" t="str">
        <f t="array" aca="1" ref="C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A102),0)),"")</f>
        <v>BNI Cooking and Laundry</v>
      </c>
      <c r="D102" t="str">
        <f t="array" aca="1" ref="D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A102),0)),"")</f>
        <v>ROB/NEW</v>
      </c>
      <c r="E102" s="52">
        <f t="array" aca="1" ref="E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A102),0)),"")</f>
        <v>10</v>
      </c>
      <c r="F102" s="52" t="str">
        <f t="array" aca="1" ref="F10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A102),0)),""))</f>
        <v>N/A</v>
      </c>
      <c r="G102" s="52" t="str">
        <f t="array" aca="1" ref="G10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A102),0)),""))</f>
        <v>N/A</v>
      </c>
      <c r="H102" s="52" t="str">
        <f t="array" aca="1" ref="H10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A102),0)),""))</f>
        <v>N/A</v>
      </c>
      <c r="I102" s="44">
        <f t="array" aca="1" ref="I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A102),0)),"")</f>
        <v>3310.7717156596045</v>
      </c>
      <c r="J102" s="45">
        <f t="array" aca="1" ref="J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A102),0)),"")*1000</f>
        <v>514</v>
      </c>
      <c r="K102" s="44">
        <f t="array" aca="1" ref="K102" ca="1">IF(D102="ROB/NEW",I102,IFERROR(INDEX(INDIRECT(ADDRESS(1,MATCH(2020,Measure!$2:$2,0),,,"Measure")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A102),0)),""))</f>
        <v>3310.7717156596045</v>
      </c>
      <c r="L102" s="45">
        <f t="array" aca="1" ref="L102" ca="1">IF(D102="ROB/NEW",J102,IFERROR(INDEX(INDIRECT(ADDRESS(1,MATCH(2020,Measure!$2:$2,0),,,"Measure")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A102),0))*1000,""))</f>
        <v>514</v>
      </c>
      <c r="M102" s="46">
        <f t="array" aca="1" ref="M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A102),0)),"")</f>
        <v>2274.3000000000002</v>
      </c>
      <c r="N102" s="47">
        <f t="array" aca="1" ref="N102" ca="1">IF(M102=0,"N/A",IFERROR(INDEX(INDIRECT(ADDRESS(1,MATCH(2020,Measure!$2:$2,0),,,"Measure")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A102),0)),"")/M102)</f>
        <v>0.21984786527722813</v>
      </c>
      <c r="O102" s="46" t="str">
        <f t="array" aca="1" ref="O102" ca="1">IF(AE102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(Units)")*(INDIRECT(ADDRESS(1,MATCH("MeasureNames",Measure!$2:$2,0),,,"Measure")&amp;":"&amp;ADDRESS(ROWS(DynamicPivotTable)+10,MATCH("MeasureNames",Measure!$2:$2,0)))=A102),0)),""),0))</f>
        <v>N/A</v>
      </c>
      <c r="P102" s="46">
        <f t="array" aca="1" ref="P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A102),0)),0)</f>
        <v>0</v>
      </c>
      <c r="Q102" s="46" t="str">
        <f t="shared" ca="1" si="54"/>
        <v>N/A</v>
      </c>
      <c r="R102" s="46">
        <f t="shared" ca="1" si="55"/>
        <v>1774.3000000000002</v>
      </c>
      <c r="S102" s="46" t="str">
        <f t="shared" ca="1" si="56"/>
        <v>N/A</v>
      </c>
      <c r="T102" s="39">
        <f t="array" aca="1" ref="T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A102),0)),"")</f>
        <v>2634.4187680473146</v>
      </c>
      <c r="U102" s="39">
        <f t="array" aca="1" ref="U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A102),0)),"")</f>
        <v>0</v>
      </c>
      <c r="V102" s="39">
        <f t="shared" ca="1" si="57"/>
        <v>2634.4187680473146</v>
      </c>
      <c r="W102" s="48">
        <f t="array" aca="1" ref="W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A102),0)),"")</f>
        <v>0.86</v>
      </c>
      <c r="X102" s="49" t="str">
        <f t="array" aca="1" ref="X102" ca="1">IF(AE102=0,"N/A",IFERROR(INDEX(INDIRECT(ADDRESS(1,MATCH(2020,Measure!$2:$2,0),,,"Measure")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A102),0)),""))</f>
        <v>N/A</v>
      </c>
      <c r="Y102" s="49" t="str">
        <f t="array" aca="1" ref="Y102" ca="1">IF(AE102=0,"N/A",IFERROR(INDEX(INDIRECT(ADDRESS(1,MATCH(2020,Measure!$2:$2,0),,,"Measure")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A102),0)),""))</f>
        <v>N/A</v>
      </c>
      <c r="Z102" s="39" t="str">
        <f t="array" aca="1" ref="Z10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A102),0)),""),"N/A")</f>
        <v>N/A</v>
      </c>
      <c r="AA102" s="39" t="str">
        <f t="array" aca="1" ref="AA10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A102),0)),""),"N/A")</f>
        <v>N/A</v>
      </c>
      <c r="AB102" s="39" t="str">
        <f t="array" aca="1" ref="AB10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A102),0)),"")/1000,"N/A")</f>
        <v>N/A</v>
      </c>
      <c r="AD102" t="str">
        <f t="shared" si="58"/>
        <v xml:space="preserve">Pot, Pan and Utensil Dishwasher - High Temp </v>
      </c>
      <c r="AE102" s="50">
        <f t="array" aca="1" ref="AE10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A102),0)),""),0)</f>
        <v>0</v>
      </c>
      <c r="AF102" s="35">
        <f t="array" aca="1" ref="AF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A102),0)),"")</f>
        <v>0</v>
      </c>
      <c r="AG102" s="35">
        <f t="array" aca="1" ref="AG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A102),0))/1000,"")</f>
        <v>0</v>
      </c>
      <c r="AH102" s="51">
        <f t="array" aca="1" ref="AH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A102),0)),"")</f>
        <v>0</v>
      </c>
      <c r="AI102" s="35">
        <f t="array" aca="1" ref="AI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A102),0))/1000,"")</f>
        <v>0</v>
      </c>
      <c r="AJ102" s="35">
        <f t="array" aca="1" ref="AJ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A102),0))/1000,"")</f>
        <v>0</v>
      </c>
      <c r="AK102" s="32">
        <f t="array" aca="1" ref="AK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A102),0)),"")</f>
        <v>0</v>
      </c>
      <c r="AL102" s="32" t="str">
        <f t="shared" ca="1" si="59"/>
        <v>N/A</v>
      </c>
      <c r="AM102" s="32" t="str">
        <f t="shared" ca="1" si="60"/>
        <v>N/A</v>
      </c>
      <c r="AN102" s="37" t="str">
        <f t="array" aca="1" ref="AN102" ca="1">IF(AE102=0,"N/A",IFERROR(INDEX(INDIRECT(ADDRESS(1,MATCH(2020,Measure!$2:$2,0),,,"Measure")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A102),0)),""))</f>
        <v>N/A</v>
      </c>
      <c r="AO102" s="32">
        <f t="array" aca="1" ref="AO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A102),0)),"")</f>
        <v>0</v>
      </c>
      <c r="AP102" s="37" t="str">
        <f t="shared" ca="1" si="61"/>
        <v>N/A</v>
      </c>
      <c r="AQ102" s="50">
        <f t="array" aca="1" ref="AQ10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A102),0)),""),0)</f>
        <v>0</v>
      </c>
      <c r="AR102" s="35">
        <f t="array" aca="1" ref="AR10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A102),0)),"")</f>
        <v>0</v>
      </c>
      <c r="AS102" s="35">
        <f t="array" aca="1" ref="AS10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A102),0))/1000,"")</f>
        <v>0</v>
      </c>
      <c r="AT102" s="51">
        <f t="array" aca="1" ref="AT10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A102),0)),"")</f>
        <v>0</v>
      </c>
      <c r="AU102" s="35">
        <f t="array" aca="1" ref="AU10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A102),0))/1000,"")</f>
        <v>0</v>
      </c>
      <c r="AV102" s="35">
        <f t="array" aca="1" ref="AV10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A102),0))/1000,"")</f>
        <v>0</v>
      </c>
      <c r="AW102" s="32">
        <f t="array" aca="1" ref="AW10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A102),0)),"")</f>
        <v>0</v>
      </c>
      <c r="AX102" s="32" t="str">
        <f t="shared" ca="1" si="62"/>
        <v>N/A</v>
      </c>
      <c r="AY102" s="32" t="str">
        <f t="shared" ca="1" si="63"/>
        <v>N/A</v>
      </c>
      <c r="AZ102" s="37" t="str">
        <f t="array" aca="1" ref="AZ102" ca="1">IF(AQ102=0,"N/A",IFERROR(INDEX(INDIRECT(ADDRESS(1,MATCH(2021,Measure!$2:$2,0),,,"Measure")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A102),0)),""))</f>
        <v>N/A</v>
      </c>
      <c r="BA102" s="32">
        <f t="array" aca="1" ref="BA10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A102),0)),"")</f>
        <v>0</v>
      </c>
      <c r="BB102" s="37" t="str">
        <f t="shared" ca="1" si="64"/>
        <v>N/A</v>
      </c>
      <c r="BC102" s="50">
        <f t="array" aca="1" ref="BC10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A102),0)),""),0)</f>
        <v>0</v>
      </c>
      <c r="BD102" s="35">
        <f t="array" aca="1" ref="BD10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A102),0)),"")</f>
        <v>0</v>
      </c>
      <c r="BE102" s="35">
        <f t="array" aca="1" ref="BE10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A102),0))/1000,"")</f>
        <v>0</v>
      </c>
      <c r="BF102" s="51">
        <f t="array" aca="1" ref="BF10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A102),0)),"")</f>
        <v>0</v>
      </c>
      <c r="BG102" s="35">
        <f t="array" aca="1" ref="BG10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A102),0))/1000,"")</f>
        <v>0</v>
      </c>
      <c r="BH102" s="35">
        <f t="array" aca="1" ref="BH10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A102),0))/1000,"")</f>
        <v>0</v>
      </c>
      <c r="BI102" s="32">
        <f t="array" aca="1" ref="BI10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A102),0)),"")</f>
        <v>0</v>
      </c>
      <c r="BJ102" s="32" t="str">
        <f t="shared" ca="1" si="65"/>
        <v>N/A</v>
      </c>
      <c r="BK102" s="32" t="str">
        <f t="shared" ca="1" si="66"/>
        <v>N/A</v>
      </c>
      <c r="BL102" s="37" t="str">
        <f t="array" aca="1" ref="BL102" ca="1">IF(BC102=0,"N/A",IFERROR(INDEX(INDIRECT(ADDRESS(1,MATCH(2022,Measure!$2:$2,0),,,"Measure")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A102),0)),""))</f>
        <v>N/A</v>
      </c>
      <c r="BM102" s="32">
        <f t="array" aca="1" ref="BM10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A102),0)),"")</f>
        <v>0</v>
      </c>
      <c r="BN102" s="37" t="str">
        <f t="shared" ca="1" si="67"/>
        <v>N/A</v>
      </c>
    </row>
    <row r="103" spans="1:66" x14ac:dyDescent="0.25">
      <c r="A103" s="33" t="s">
        <v>296</v>
      </c>
      <c r="B103" t="str">
        <f t="shared" si="53"/>
        <v>Premium High Bay Luminaire (15 000 lumen)</v>
      </c>
      <c r="C103" t="str">
        <f t="array" aca="1" ref="C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A103),0)),"")</f>
        <v>BNI Lighting</v>
      </c>
      <c r="D103" t="str">
        <f t="array" aca="1" ref="D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A103),0)),"")</f>
        <v>ROB/NEW</v>
      </c>
      <c r="E103" s="52">
        <f t="array" aca="1" ref="E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A103),0)),"")</f>
        <v>22.7</v>
      </c>
      <c r="F103" s="52" t="str">
        <f t="array" aca="1" ref="F10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A103),0)),""))</f>
        <v>N/A</v>
      </c>
      <c r="G103" s="52" t="str">
        <f t="array" aca="1" ref="G10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A103),0)),""))</f>
        <v>N/A</v>
      </c>
      <c r="H103" s="52" t="str">
        <f t="array" aca="1" ref="H10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A103),0)),""))</f>
        <v>N/A</v>
      </c>
      <c r="I103" s="44">
        <f t="array" aca="1" ref="I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A103),0)),"")</f>
        <v>508.84615384615387</v>
      </c>
      <c r="J103" s="45">
        <f t="array" aca="1" ref="J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A103),0)),"")*1000</f>
        <v>99.230769230769226</v>
      </c>
      <c r="K103" s="44">
        <f t="array" aca="1" ref="K103" ca="1">IF(D103="ROB/NEW",I103,IFERROR(INDEX(INDIRECT(ADDRESS(1,MATCH(2020,Measure!$2:$2,0),,,"Measure")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A103),0)),""))</f>
        <v>508.84615384615387</v>
      </c>
      <c r="L103" s="45">
        <f t="array" aca="1" ref="L103" ca="1">IF(D103="ROB/NEW",J103,IFERROR(INDEX(INDIRECT(ADDRESS(1,MATCH(2020,Measure!$2:$2,0),,,"Measure")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A103),0))*1000,""))</f>
        <v>99.230769230769226</v>
      </c>
      <c r="M103" s="46">
        <f t="array" aca="1" ref="M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A103),0)),"")</f>
        <v>263.60600000000005</v>
      </c>
      <c r="N103" s="47">
        <f t="array" aca="1" ref="N103" ca="1">IF(M103=0,"N/A",IFERROR(INDEX(INDIRECT(ADDRESS(1,MATCH(2020,Measure!$2:$2,0),,,"Measure")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A103),0)),"")/M103)</f>
        <v>0.37935403594758837</v>
      </c>
      <c r="O103" s="46" t="str">
        <f t="array" aca="1" ref="O103" ca="1">IF(AE103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(Units)")*(INDIRECT(ADDRESS(1,MATCH("MeasureNames",Measure!$2:$2,0),,,"Measure")&amp;":"&amp;ADDRESS(ROWS(DynamicPivotTable)+10,MATCH("MeasureNames",Measure!$2:$2,0)))=A103),0)),""),0))</f>
        <v>N/A</v>
      </c>
      <c r="P103" s="46">
        <f t="array" aca="1" ref="P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A103),0)),0)</f>
        <v>0</v>
      </c>
      <c r="Q103" s="46" t="str">
        <f t="shared" ca="1" si="54"/>
        <v>N/A</v>
      </c>
      <c r="R103" s="46">
        <f t="shared" ca="1" si="55"/>
        <v>163.60600000000005</v>
      </c>
      <c r="S103" s="46" t="str">
        <f t="shared" ca="1" si="56"/>
        <v>N/A</v>
      </c>
      <c r="T103" s="39">
        <f t="array" aca="1" ref="T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A103),0)),"")</f>
        <v>818.68842428162804</v>
      </c>
      <c r="U103" s="39">
        <f t="array" aca="1" ref="U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A103),0)),"")</f>
        <v>0</v>
      </c>
      <c r="V103" s="39">
        <f t="shared" ca="1" si="57"/>
        <v>818.68842428162804</v>
      </c>
      <c r="W103" s="48">
        <f t="array" aca="1" ref="W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A103),0)),"")</f>
        <v>0.86</v>
      </c>
      <c r="X103" s="49" t="str">
        <f t="array" aca="1" ref="X103" ca="1">IF(AE103=0,"N/A",IFERROR(INDEX(INDIRECT(ADDRESS(1,MATCH(2020,Measure!$2:$2,0),,,"Measure")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A103),0)),""))</f>
        <v>N/A</v>
      </c>
      <c r="Y103" s="49" t="str">
        <f t="array" aca="1" ref="Y103" ca="1">IF(AE103=0,"N/A",IFERROR(INDEX(INDIRECT(ADDRESS(1,MATCH(2020,Measure!$2:$2,0),,,"Measure")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A103),0)),""))</f>
        <v>N/A</v>
      </c>
      <c r="Z103" s="39" t="str">
        <f t="array" aca="1" ref="Z10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A103),0)),""),"N/A")</f>
        <v>N/A</v>
      </c>
      <c r="AA103" s="39" t="str">
        <f t="array" aca="1" ref="AA10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A103),0)),""),"N/A")</f>
        <v>N/A</v>
      </c>
      <c r="AB103" s="39" t="str">
        <f t="array" aca="1" ref="AB10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A103),0)),"")/1000,"N/A")</f>
        <v>N/A</v>
      </c>
      <c r="AD103" t="str">
        <f t="shared" si="58"/>
        <v>Premium High Bay Luminaire (15 000 lumen)</v>
      </c>
      <c r="AE103" s="50">
        <f t="array" aca="1" ref="AE10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A103),0)),""),0)</f>
        <v>0</v>
      </c>
      <c r="AF103" s="35">
        <f t="array" aca="1" ref="AF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A103),0)),"")</f>
        <v>0</v>
      </c>
      <c r="AG103" s="35">
        <f t="array" aca="1" ref="AG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A103),0))/1000,"")</f>
        <v>0</v>
      </c>
      <c r="AH103" s="51">
        <f t="array" aca="1" ref="AH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A103),0)),"")</f>
        <v>0</v>
      </c>
      <c r="AI103" s="35">
        <f t="array" aca="1" ref="AI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A103),0))/1000,"")</f>
        <v>0</v>
      </c>
      <c r="AJ103" s="35">
        <f t="array" aca="1" ref="AJ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A103),0))/1000,"")</f>
        <v>0</v>
      </c>
      <c r="AK103" s="32">
        <f t="array" aca="1" ref="AK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A103),0)),"")</f>
        <v>0</v>
      </c>
      <c r="AL103" s="32" t="str">
        <f t="shared" ca="1" si="59"/>
        <v>N/A</v>
      </c>
      <c r="AM103" s="32" t="str">
        <f t="shared" ca="1" si="60"/>
        <v>N/A</v>
      </c>
      <c r="AN103" s="37" t="str">
        <f t="array" aca="1" ref="AN103" ca="1">IF(AE103=0,"N/A",IFERROR(INDEX(INDIRECT(ADDRESS(1,MATCH(2020,Measure!$2:$2,0),,,"Measure")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A103),0)),""))</f>
        <v>N/A</v>
      </c>
      <c r="AO103" s="32">
        <f t="array" aca="1" ref="AO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A103),0)),"")</f>
        <v>0</v>
      </c>
      <c r="AP103" s="37" t="str">
        <f t="shared" ca="1" si="61"/>
        <v>N/A</v>
      </c>
      <c r="AQ103" s="50">
        <f t="array" aca="1" ref="AQ10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A103),0)),""),0)</f>
        <v>0</v>
      </c>
      <c r="AR103" s="35">
        <f t="array" aca="1" ref="AR1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A103),0)),"")</f>
        <v>0</v>
      </c>
      <c r="AS103" s="35">
        <f t="array" aca="1" ref="AS1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A103),0))/1000,"")</f>
        <v>0</v>
      </c>
      <c r="AT103" s="51">
        <f t="array" aca="1" ref="AT1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A103),0)),"")</f>
        <v>0</v>
      </c>
      <c r="AU103" s="35">
        <f t="array" aca="1" ref="AU1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A103),0))/1000,"")</f>
        <v>0</v>
      </c>
      <c r="AV103" s="35">
        <f t="array" aca="1" ref="AV1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A103),0))/1000,"")</f>
        <v>0</v>
      </c>
      <c r="AW103" s="32">
        <f t="array" aca="1" ref="AW1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A103),0)),"")</f>
        <v>0</v>
      </c>
      <c r="AX103" s="32" t="str">
        <f t="shared" ca="1" si="62"/>
        <v>N/A</v>
      </c>
      <c r="AY103" s="32" t="str">
        <f t="shared" ca="1" si="63"/>
        <v>N/A</v>
      </c>
      <c r="AZ103" s="37" t="str">
        <f t="array" aca="1" ref="AZ103" ca="1">IF(AQ103=0,"N/A",IFERROR(INDEX(INDIRECT(ADDRESS(1,MATCH(2021,Measure!$2:$2,0),,,"Measure")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A103),0)),""))</f>
        <v>N/A</v>
      </c>
      <c r="BA103" s="32">
        <f t="array" aca="1" ref="BA1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A103),0)),"")</f>
        <v>0</v>
      </c>
      <c r="BB103" s="37" t="str">
        <f t="shared" ca="1" si="64"/>
        <v>N/A</v>
      </c>
      <c r="BC103" s="50">
        <f t="array" aca="1" ref="BC10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A103),0)),""),0)</f>
        <v>0</v>
      </c>
      <c r="BD103" s="35">
        <f t="array" aca="1" ref="BD1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A103),0)),"")</f>
        <v>0</v>
      </c>
      <c r="BE103" s="35">
        <f t="array" aca="1" ref="BE1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A103),0))/1000,"")</f>
        <v>0</v>
      </c>
      <c r="BF103" s="51">
        <f t="array" aca="1" ref="BF1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A103),0)),"")</f>
        <v>0</v>
      </c>
      <c r="BG103" s="35">
        <f t="array" aca="1" ref="BG1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A103),0))/1000,"")</f>
        <v>0</v>
      </c>
      <c r="BH103" s="35">
        <f t="array" aca="1" ref="BH1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A103),0))/1000,"")</f>
        <v>0</v>
      </c>
      <c r="BI103" s="32">
        <f t="array" aca="1" ref="BI1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A103),0)),"")</f>
        <v>0</v>
      </c>
      <c r="BJ103" s="32" t="str">
        <f t="shared" ca="1" si="65"/>
        <v>N/A</v>
      </c>
      <c r="BK103" s="32" t="str">
        <f t="shared" ca="1" si="66"/>
        <v>N/A</v>
      </c>
      <c r="BL103" s="37" t="str">
        <f t="array" aca="1" ref="BL103" ca="1">IF(BC103=0,"N/A",IFERROR(INDEX(INDIRECT(ADDRESS(1,MATCH(2022,Measure!$2:$2,0),,,"Measure")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A103),0)),""))</f>
        <v>N/A</v>
      </c>
      <c r="BM103" s="32">
        <f t="array" aca="1" ref="BM1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A103),0)),"")</f>
        <v>0</v>
      </c>
      <c r="BN103" s="37" t="str">
        <f t="shared" ca="1" si="67"/>
        <v>N/A</v>
      </c>
    </row>
    <row r="104" spans="1:66" x14ac:dyDescent="0.25">
      <c r="A104" s="33" t="s">
        <v>298</v>
      </c>
      <c r="B104" t="str">
        <f t="shared" si="53"/>
        <v>Premium High Bay Luminaire (35 000 lumen)</v>
      </c>
      <c r="C104" t="str">
        <f t="array" aca="1" ref="C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A104),0)),"")</f>
        <v>BNI Lighting</v>
      </c>
      <c r="D104" t="str">
        <f t="array" aca="1" ref="D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A104),0)),"")</f>
        <v>ROB/NEW</v>
      </c>
      <c r="E104" s="52">
        <f t="array" aca="1" ref="E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A104),0)),"")</f>
        <v>22.7</v>
      </c>
      <c r="F104" s="52" t="str">
        <f t="array" aca="1" ref="F10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A104),0)),""))</f>
        <v>N/A</v>
      </c>
      <c r="G104" s="52" t="str">
        <f t="array" aca="1" ref="G10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A104),0)),""))</f>
        <v>N/A</v>
      </c>
      <c r="H104" s="52" t="str">
        <f t="array" aca="1" ref="H10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A104),0)),""))</f>
        <v>N/A</v>
      </c>
      <c r="I104" s="44">
        <f t="array" aca="1" ref="I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A104),0)),"")</f>
        <v>1187.3076923076922</v>
      </c>
      <c r="J104" s="45">
        <f t="array" aca="1" ref="J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A104),0)),"")*1000</f>
        <v>231.53846153846152</v>
      </c>
      <c r="K104" s="44">
        <f t="array" aca="1" ref="K104" ca="1">IF(D104="ROB/NEW",I104,IFERROR(INDEX(INDIRECT(ADDRESS(1,MATCH(2020,Measure!$2:$2,0),,,"Measure")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A104),0)),""))</f>
        <v>1187.3076923076922</v>
      </c>
      <c r="L104" s="45">
        <f t="array" aca="1" ref="L104" ca="1">IF(D104="ROB/NEW",J104,IFERROR(INDEX(INDIRECT(ADDRESS(1,MATCH(2020,Measure!$2:$2,0),,,"Measure")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A104),0))*1000,""))</f>
        <v>231.53846153846152</v>
      </c>
      <c r="M104" s="46">
        <f t="array" aca="1" ref="M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A104),0)),"")</f>
        <v>872.21400000000017</v>
      </c>
      <c r="N104" s="47">
        <f t="array" aca="1" ref="N104" ca="1">IF(M104=0,"N/A",IFERROR(INDEX(INDIRECT(ADDRESS(1,MATCH(2020,Measure!$2:$2,0),,,"Measure")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A104),0)),"")/M104)</f>
        <v>0.28662690578229649</v>
      </c>
      <c r="O104" s="46" t="str">
        <f t="array" aca="1" ref="O104" ca="1">IF(AE104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(Units)")*(INDIRECT(ADDRESS(1,MATCH("MeasureNames",Measure!$2:$2,0),,,"Measure")&amp;":"&amp;ADDRESS(ROWS(DynamicPivotTable)+10,MATCH("MeasureNames",Measure!$2:$2,0)))=A104),0)),""),0))</f>
        <v>N/A</v>
      </c>
      <c r="P104" s="46">
        <f t="array" aca="1" ref="P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A104),0)),0)</f>
        <v>0</v>
      </c>
      <c r="Q104" s="46" t="str">
        <f t="shared" ca="1" si="54"/>
        <v>N/A</v>
      </c>
      <c r="R104" s="46">
        <f t="shared" ca="1" si="55"/>
        <v>622.21400000000017</v>
      </c>
      <c r="S104" s="46" t="str">
        <f t="shared" ca="1" si="56"/>
        <v>N/A</v>
      </c>
      <c r="T104" s="39">
        <f t="array" aca="1" ref="T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A104),0)),"")</f>
        <v>1910.2729899904648</v>
      </c>
      <c r="U104" s="39">
        <f t="array" aca="1" ref="U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A104),0)),"")</f>
        <v>0</v>
      </c>
      <c r="V104" s="39">
        <f t="shared" ca="1" si="57"/>
        <v>1910.2729899904648</v>
      </c>
      <c r="W104" s="48">
        <f t="array" aca="1" ref="W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A104),0)),"")</f>
        <v>0.86</v>
      </c>
      <c r="X104" s="49" t="str">
        <f t="array" aca="1" ref="X104" ca="1">IF(AE104=0,"N/A",IFERROR(INDEX(INDIRECT(ADDRESS(1,MATCH(2020,Measure!$2:$2,0),,,"Measure")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A104),0)),""))</f>
        <v>N/A</v>
      </c>
      <c r="Y104" s="49" t="str">
        <f t="array" aca="1" ref="Y104" ca="1">IF(AE104=0,"N/A",IFERROR(INDEX(INDIRECT(ADDRESS(1,MATCH(2020,Measure!$2:$2,0),,,"Measure")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A104),0)),""))</f>
        <v>N/A</v>
      </c>
      <c r="Z104" s="39" t="str">
        <f t="array" aca="1" ref="Z10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A104),0)),""),"N/A")</f>
        <v>N/A</v>
      </c>
      <c r="AA104" s="39" t="str">
        <f t="array" aca="1" ref="AA10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A104),0)),""),"N/A")</f>
        <v>N/A</v>
      </c>
      <c r="AB104" s="39" t="str">
        <f t="array" aca="1" ref="AB10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A104),0)),"")/1000,"N/A")</f>
        <v>N/A</v>
      </c>
      <c r="AD104" t="str">
        <f t="shared" si="58"/>
        <v>Premium High Bay Luminaire (35 000 lumen)</v>
      </c>
      <c r="AE104" s="50">
        <f t="array" aca="1" ref="AE10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A104),0)),""),0)</f>
        <v>0</v>
      </c>
      <c r="AF104" s="35">
        <f t="array" aca="1" ref="AF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A104),0)),"")</f>
        <v>0</v>
      </c>
      <c r="AG104" s="35">
        <f t="array" aca="1" ref="AG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A104),0))/1000,"")</f>
        <v>0</v>
      </c>
      <c r="AH104" s="51">
        <f t="array" aca="1" ref="AH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A104),0)),"")</f>
        <v>0</v>
      </c>
      <c r="AI104" s="35">
        <f t="array" aca="1" ref="AI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A104),0))/1000,"")</f>
        <v>0</v>
      </c>
      <c r="AJ104" s="35">
        <f t="array" aca="1" ref="AJ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A104),0))/1000,"")</f>
        <v>0</v>
      </c>
      <c r="AK104" s="32">
        <f t="array" aca="1" ref="AK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A104),0)),"")</f>
        <v>0</v>
      </c>
      <c r="AL104" s="32" t="str">
        <f t="shared" ca="1" si="59"/>
        <v>N/A</v>
      </c>
      <c r="AM104" s="32" t="str">
        <f t="shared" ca="1" si="60"/>
        <v>N/A</v>
      </c>
      <c r="AN104" s="37" t="str">
        <f t="array" aca="1" ref="AN104" ca="1">IF(AE104=0,"N/A",IFERROR(INDEX(INDIRECT(ADDRESS(1,MATCH(2020,Measure!$2:$2,0),,,"Measure")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A104),0)),""))</f>
        <v>N/A</v>
      </c>
      <c r="AO104" s="32">
        <f t="array" aca="1" ref="AO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A104),0)),"")</f>
        <v>0</v>
      </c>
      <c r="AP104" s="37" t="str">
        <f t="shared" ca="1" si="61"/>
        <v>N/A</v>
      </c>
      <c r="AQ104" s="50">
        <f t="array" aca="1" ref="AQ10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A104),0)),""),0)</f>
        <v>0</v>
      </c>
      <c r="AR104" s="35">
        <f t="array" aca="1" ref="AR1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A104),0)),"")</f>
        <v>0</v>
      </c>
      <c r="AS104" s="35">
        <f t="array" aca="1" ref="AS1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A104),0))/1000,"")</f>
        <v>0</v>
      </c>
      <c r="AT104" s="51">
        <f t="array" aca="1" ref="AT1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A104),0)),"")</f>
        <v>0</v>
      </c>
      <c r="AU104" s="35">
        <f t="array" aca="1" ref="AU1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A104),0))/1000,"")</f>
        <v>0</v>
      </c>
      <c r="AV104" s="35">
        <f t="array" aca="1" ref="AV1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A104),0))/1000,"")</f>
        <v>0</v>
      </c>
      <c r="AW104" s="32">
        <f t="array" aca="1" ref="AW1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A104),0)),"")</f>
        <v>0</v>
      </c>
      <c r="AX104" s="32" t="str">
        <f t="shared" ca="1" si="62"/>
        <v>N/A</v>
      </c>
      <c r="AY104" s="32" t="str">
        <f t="shared" ca="1" si="63"/>
        <v>N/A</v>
      </c>
      <c r="AZ104" s="37" t="str">
        <f t="array" aca="1" ref="AZ104" ca="1">IF(AQ104=0,"N/A",IFERROR(INDEX(INDIRECT(ADDRESS(1,MATCH(2021,Measure!$2:$2,0),,,"Measure")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A104),0)),""))</f>
        <v>N/A</v>
      </c>
      <c r="BA104" s="32">
        <f t="array" aca="1" ref="BA1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A104),0)),"")</f>
        <v>0</v>
      </c>
      <c r="BB104" s="37" t="str">
        <f t="shared" ca="1" si="64"/>
        <v>N/A</v>
      </c>
      <c r="BC104" s="50">
        <f t="array" aca="1" ref="BC10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A104),0)),""),0)</f>
        <v>0</v>
      </c>
      <c r="BD104" s="35">
        <f t="array" aca="1" ref="BD1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A104),0)),"")</f>
        <v>0</v>
      </c>
      <c r="BE104" s="35">
        <f t="array" aca="1" ref="BE1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A104),0))/1000,"")</f>
        <v>0</v>
      </c>
      <c r="BF104" s="51">
        <f t="array" aca="1" ref="BF1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A104),0)),"")</f>
        <v>0</v>
      </c>
      <c r="BG104" s="35">
        <f t="array" aca="1" ref="BG1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A104),0))/1000,"")</f>
        <v>0</v>
      </c>
      <c r="BH104" s="35">
        <f t="array" aca="1" ref="BH1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A104),0))/1000,"")</f>
        <v>0</v>
      </c>
      <c r="BI104" s="32">
        <f t="array" aca="1" ref="BI1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A104),0)),"")</f>
        <v>0</v>
      </c>
      <c r="BJ104" s="32" t="str">
        <f t="shared" ca="1" si="65"/>
        <v>N/A</v>
      </c>
      <c r="BK104" s="32" t="str">
        <f t="shared" ca="1" si="66"/>
        <v>N/A</v>
      </c>
      <c r="BL104" s="37" t="str">
        <f t="array" aca="1" ref="BL104" ca="1">IF(BC104=0,"N/A",IFERROR(INDEX(INDIRECT(ADDRESS(1,MATCH(2022,Measure!$2:$2,0),,,"Measure")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A104),0)),""))</f>
        <v>N/A</v>
      </c>
      <c r="BM104" s="32">
        <f t="array" aca="1" ref="BM1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A104),0)),"")</f>
        <v>0</v>
      </c>
      <c r="BN104" s="37" t="str">
        <f t="shared" ca="1" si="67"/>
        <v>N/A</v>
      </c>
    </row>
    <row r="105" spans="1:66" x14ac:dyDescent="0.25">
      <c r="A105" s="33" t="s">
        <v>300</v>
      </c>
      <c r="B105" t="str">
        <f t="shared" si="53"/>
        <v>Premium High Bay Luminaire (60 000 lumen)</v>
      </c>
      <c r="C105" t="str">
        <f t="array" aca="1" ref="C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A105),0)),"")</f>
        <v>BNI Lighting</v>
      </c>
      <c r="D105" t="str">
        <f t="array" aca="1" ref="D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A105),0)),"")</f>
        <v>ROB/NEW</v>
      </c>
      <c r="E105" s="52">
        <f t="array" aca="1" ref="E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A105),0)),"")</f>
        <v>22.7</v>
      </c>
      <c r="F105" s="52" t="str">
        <f t="array" aca="1" ref="F10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A105),0)),""))</f>
        <v>N/A</v>
      </c>
      <c r="G105" s="52" t="str">
        <f t="array" aca="1" ref="G10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A105),0)),""))</f>
        <v>N/A</v>
      </c>
      <c r="H105" s="52" t="str">
        <f t="array" aca="1" ref="H10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A105),0)),""))</f>
        <v>N/A</v>
      </c>
      <c r="I105" s="44">
        <f t="array" aca="1" ref="I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A105),0)),"")</f>
        <v>2035.3846153846155</v>
      </c>
      <c r="J105" s="45">
        <f t="array" aca="1" ref="J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A105),0)),"")*1000</f>
        <v>396.92307692307691</v>
      </c>
      <c r="K105" s="44">
        <f t="array" aca="1" ref="K105" ca="1">IF(D105="ROB/NEW",I105,IFERROR(INDEX(INDIRECT(ADDRESS(1,MATCH(2020,Measure!$2:$2,0),,,"Measure")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A105),0)),""))</f>
        <v>2035.3846153846155</v>
      </c>
      <c r="L105" s="45">
        <f t="array" aca="1" ref="L105" ca="1">IF(D105="ROB/NEW",J105,IFERROR(INDEX(INDIRECT(ADDRESS(1,MATCH(2020,Measure!$2:$2,0),,,"Measure")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A105),0))*1000,""))</f>
        <v>396.92307692307691</v>
      </c>
      <c r="M105" s="46">
        <f t="array" aca="1" ref="M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A105),0)),"")</f>
        <v>1632.9740000000004</v>
      </c>
      <c r="N105" s="47">
        <f t="array" aca="1" ref="N105" ca="1">IF(M105=0,"N/A",IFERROR(INDEX(INDIRECT(ADDRESS(1,MATCH(2020,Measure!$2:$2,0),,,"Measure")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A105),0)),"")/M105)</f>
        <v>0.27557082966415869</v>
      </c>
      <c r="O105" s="46" t="str">
        <f t="array" aca="1" ref="O105" ca="1">IF(AE105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(Units)")*(INDIRECT(ADDRESS(1,MATCH("MeasureNames",Measure!$2:$2,0),,,"Measure")&amp;":"&amp;ADDRESS(ROWS(DynamicPivotTable)+10,MATCH("MeasureNames",Measure!$2:$2,0)))=A105),0)),""),0))</f>
        <v>N/A</v>
      </c>
      <c r="P105" s="46">
        <f t="array" aca="1" ref="P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A105),0)),0)</f>
        <v>0</v>
      </c>
      <c r="Q105" s="46" t="str">
        <f t="shared" ca="1" si="54"/>
        <v>N/A</v>
      </c>
      <c r="R105" s="46">
        <f t="shared" ca="1" si="55"/>
        <v>1182.9740000000004</v>
      </c>
      <c r="S105" s="46" t="str">
        <f t="shared" ca="1" si="56"/>
        <v>N/A</v>
      </c>
      <c r="T105" s="39">
        <f t="array" aca="1" ref="T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A105),0)),"")</f>
        <v>3274.7536971265122</v>
      </c>
      <c r="U105" s="39">
        <f t="array" aca="1" ref="U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A105),0)),"")</f>
        <v>0</v>
      </c>
      <c r="V105" s="39">
        <f t="shared" ca="1" si="57"/>
        <v>3274.7536971265122</v>
      </c>
      <c r="W105" s="48">
        <f t="array" aca="1" ref="W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A105),0)),"")</f>
        <v>0.86</v>
      </c>
      <c r="X105" s="49" t="str">
        <f t="array" aca="1" ref="X105" ca="1">IF(AE105=0,"N/A",IFERROR(INDEX(INDIRECT(ADDRESS(1,MATCH(2020,Measure!$2:$2,0),,,"Measure")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A105),0)),""))</f>
        <v>N/A</v>
      </c>
      <c r="Y105" s="49" t="str">
        <f t="array" aca="1" ref="Y105" ca="1">IF(AE105=0,"N/A",IFERROR(INDEX(INDIRECT(ADDRESS(1,MATCH(2020,Measure!$2:$2,0),,,"Measure")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A105),0)),""))</f>
        <v>N/A</v>
      </c>
      <c r="Z105" s="39" t="str">
        <f t="array" aca="1" ref="Z10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A105),0)),""),"N/A")</f>
        <v>N/A</v>
      </c>
      <c r="AA105" s="39" t="str">
        <f t="array" aca="1" ref="AA10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A105),0)),""),"N/A")</f>
        <v>N/A</v>
      </c>
      <c r="AB105" s="39" t="str">
        <f t="array" aca="1" ref="AB10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A105),0)),"")/1000,"N/A")</f>
        <v>N/A</v>
      </c>
      <c r="AD105" t="str">
        <f t="shared" si="58"/>
        <v>Premium High Bay Luminaire (60 000 lumen)</v>
      </c>
      <c r="AE105" s="50">
        <f t="array" aca="1" ref="AE10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A105),0)),""),0)</f>
        <v>0</v>
      </c>
      <c r="AF105" s="35">
        <f t="array" aca="1" ref="AF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A105),0)),"")</f>
        <v>0</v>
      </c>
      <c r="AG105" s="35">
        <f t="array" aca="1" ref="AG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A105),0))/1000,"")</f>
        <v>0</v>
      </c>
      <c r="AH105" s="51">
        <f t="array" aca="1" ref="AH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A105),0)),"")</f>
        <v>0</v>
      </c>
      <c r="AI105" s="35">
        <f t="array" aca="1" ref="AI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A105),0))/1000,"")</f>
        <v>0</v>
      </c>
      <c r="AJ105" s="35">
        <f t="array" aca="1" ref="AJ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A105),0))/1000,"")</f>
        <v>0</v>
      </c>
      <c r="AK105" s="32">
        <f t="array" aca="1" ref="AK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A105),0)),"")</f>
        <v>0</v>
      </c>
      <c r="AL105" s="32" t="str">
        <f t="shared" ca="1" si="59"/>
        <v>N/A</v>
      </c>
      <c r="AM105" s="32" t="str">
        <f t="shared" ca="1" si="60"/>
        <v>N/A</v>
      </c>
      <c r="AN105" s="37" t="str">
        <f t="array" aca="1" ref="AN105" ca="1">IF(AE105=0,"N/A",IFERROR(INDEX(INDIRECT(ADDRESS(1,MATCH(2020,Measure!$2:$2,0),,,"Measure")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A105),0)),""))</f>
        <v>N/A</v>
      </c>
      <c r="AO105" s="32">
        <f t="array" aca="1" ref="AO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A105),0)),"")</f>
        <v>0</v>
      </c>
      <c r="AP105" s="37" t="str">
        <f t="shared" ca="1" si="61"/>
        <v>N/A</v>
      </c>
      <c r="AQ105" s="50">
        <f t="array" aca="1" ref="AQ10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A105),0)),""),0)</f>
        <v>0</v>
      </c>
      <c r="AR105" s="35">
        <f t="array" aca="1" ref="AR1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A105),0)),"")</f>
        <v>0</v>
      </c>
      <c r="AS105" s="35">
        <f t="array" aca="1" ref="AS1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A105),0))/1000,"")</f>
        <v>0</v>
      </c>
      <c r="AT105" s="51">
        <f t="array" aca="1" ref="AT1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A105),0)),"")</f>
        <v>0</v>
      </c>
      <c r="AU105" s="35">
        <f t="array" aca="1" ref="AU1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A105),0))/1000,"")</f>
        <v>0</v>
      </c>
      <c r="AV105" s="35">
        <f t="array" aca="1" ref="AV1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A105),0))/1000,"")</f>
        <v>0</v>
      </c>
      <c r="AW105" s="32">
        <f t="array" aca="1" ref="AW1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A105),0)),"")</f>
        <v>0</v>
      </c>
      <c r="AX105" s="32" t="str">
        <f t="shared" ca="1" si="62"/>
        <v>N/A</v>
      </c>
      <c r="AY105" s="32" t="str">
        <f t="shared" ca="1" si="63"/>
        <v>N/A</v>
      </c>
      <c r="AZ105" s="37" t="str">
        <f t="array" aca="1" ref="AZ105" ca="1">IF(AQ105=0,"N/A",IFERROR(INDEX(INDIRECT(ADDRESS(1,MATCH(2021,Measure!$2:$2,0),,,"Measure")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A105),0)),""))</f>
        <v>N/A</v>
      </c>
      <c r="BA105" s="32">
        <f t="array" aca="1" ref="BA1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A105),0)),"")</f>
        <v>0</v>
      </c>
      <c r="BB105" s="37" t="str">
        <f t="shared" ca="1" si="64"/>
        <v>N/A</v>
      </c>
      <c r="BC105" s="50">
        <f t="array" aca="1" ref="BC10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A105),0)),""),0)</f>
        <v>0</v>
      </c>
      <c r="BD105" s="35">
        <f t="array" aca="1" ref="BD1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A105),0)),"")</f>
        <v>0</v>
      </c>
      <c r="BE105" s="35">
        <f t="array" aca="1" ref="BE1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A105),0))/1000,"")</f>
        <v>0</v>
      </c>
      <c r="BF105" s="51">
        <f t="array" aca="1" ref="BF1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A105),0)),"")</f>
        <v>0</v>
      </c>
      <c r="BG105" s="35">
        <f t="array" aca="1" ref="BG1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A105),0))/1000,"")</f>
        <v>0</v>
      </c>
      <c r="BH105" s="35">
        <f t="array" aca="1" ref="BH1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A105),0))/1000,"")</f>
        <v>0</v>
      </c>
      <c r="BI105" s="32">
        <f t="array" aca="1" ref="BI1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A105),0)),"")</f>
        <v>0</v>
      </c>
      <c r="BJ105" s="32" t="str">
        <f t="shared" ca="1" si="65"/>
        <v>N/A</v>
      </c>
      <c r="BK105" s="32" t="str">
        <f t="shared" ca="1" si="66"/>
        <v>N/A</v>
      </c>
      <c r="BL105" s="37" t="str">
        <f t="array" aca="1" ref="BL105" ca="1">IF(BC105=0,"N/A",IFERROR(INDEX(INDIRECT(ADDRESS(1,MATCH(2022,Measure!$2:$2,0),,,"Measure")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A105),0)),""))</f>
        <v>N/A</v>
      </c>
      <c r="BM105" s="32">
        <f t="array" aca="1" ref="BM1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A105),0)),"")</f>
        <v>0</v>
      </c>
      <c r="BN105" s="37" t="str">
        <f t="shared" ca="1" si="67"/>
        <v>N/A</v>
      </c>
    </row>
    <row r="106" spans="1:66" x14ac:dyDescent="0.25">
      <c r="A106" s="33" t="s">
        <v>302</v>
      </c>
      <c r="B106" t="str">
        <f t="shared" si="53"/>
        <v>Refrigerated Case Luminaire</v>
      </c>
      <c r="C106" t="str">
        <f t="array" aca="1" ref="C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A106),0)),"")</f>
        <v>BNI Lighting</v>
      </c>
      <c r="D106" t="str">
        <f t="array" aca="1" ref="D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A106),0)),"")</f>
        <v>ROB/NEW</v>
      </c>
      <c r="E106" s="52">
        <f t="array" aca="1" ref="E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A106),0)),"")</f>
        <v>15.9</v>
      </c>
      <c r="F106" s="52" t="str">
        <f t="array" aca="1" ref="F10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A106),0)),""))</f>
        <v>N/A</v>
      </c>
      <c r="G106" s="52" t="str">
        <f t="array" aca="1" ref="G10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A106),0)),""))</f>
        <v>N/A</v>
      </c>
      <c r="H106" s="52" t="str">
        <f t="array" aca="1" ref="H10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A106),0)),""))</f>
        <v>N/A</v>
      </c>
      <c r="I106" s="44">
        <f t="array" aca="1" ref="I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A106),0)),"")</f>
        <v>433.25965799999989</v>
      </c>
      <c r="J106" s="45">
        <f t="array" aca="1" ref="J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A106),0)),"")*1000</f>
        <v>71.981999999999985</v>
      </c>
      <c r="K106" s="44">
        <f t="array" aca="1" ref="K106" ca="1">IF(D106="ROB/NEW",I106,IFERROR(INDEX(INDIRECT(ADDRESS(1,MATCH(2020,Measure!$2:$2,0),,,"Measure")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A106),0)),""))</f>
        <v>433.25965799999989</v>
      </c>
      <c r="L106" s="45">
        <f t="array" aca="1" ref="L106" ca="1">IF(D106="ROB/NEW",J106,IFERROR(INDEX(INDIRECT(ADDRESS(1,MATCH(2020,Measure!$2:$2,0),,,"Measure")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A106),0))*1000,""))</f>
        <v>71.981999999999985</v>
      </c>
      <c r="M106" s="46">
        <f t="array" aca="1" ref="M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A106),0)),"")</f>
        <v>155.61000000000004</v>
      </c>
      <c r="N106" s="47">
        <f t="array" aca="1" ref="N106" ca="1">IF(M106=0,"N/A",IFERROR(INDEX(INDIRECT(ADDRESS(1,MATCH(2020,Measure!$2:$2,0),,,"Measure")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A106),0)),"")/M106)</f>
        <v>0.38557933294775387</v>
      </c>
      <c r="O106" s="46" t="str">
        <f t="array" aca="1" ref="O106" ca="1">IF(AE106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(Units)")*(INDIRECT(ADDRESS(1,MATCH("MeasureNames",Measure!$2:$2,0),,,"Measure")&amp;":"&amp;ADDRESS(ROWS(DynamicPivotTable)+10,MATCH("MeasureNames",Measure!$2:$2,0)))=A106),0)),""),0))</f>
        <v>N/A</v>
      </c>
      <c r="P106" s="46">
        <f t="array" aca="1" ref="P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A106),0)),0)</f>
        <v>0</v>
      </c>
      <c r="Q106" s="46" t="str">
        <f t="shared" ca="1" si="54"/>
        <v>N/A</v>
      </c>
      <c r="R106" s="46">
        <f t="shared" ca="1" si="55"/>
        <v>95.610000000000042</v>
      </c>
      <c r="S106" s="46" t="str">
        <f t="shared" ca="1" si="56"/>
        <v>N/A</v>
      </c>
      <c r="T106" s="39">
        <f t="array" aca="1" ref="T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A106),0)),"")</f>
        <v>510.56625362270671</v>
      </c>
      <c r="U106" s="39">
        <f t="array" aca="1" ref="U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A106),0)),"")</f>
        <v>0</v>
      </c>
      <c r="V106" s="39">
        <f t="shared" ca="1" si="57"/>
        <v>510.56625362270671</v>
      </c>
      <c r="W106" s="48">
        <f t="array" aca="1" ref="W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A106),0)),"")</f>
        <v>0.86</v>
      </c>
      <c r="X106" s="49" t="str">
        <f t="array" aca="1" ref="X106" ca="1">IF(AE106=0,"N/A",IFERROR(INDEX(INDIRECT(ADDRESS(1,MATCH(2020,Measure!$2:$2,0),,,"Measure")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A106),0)),""))</f>
        <v>N/A</v>
      </c>
      <c r="Y106" s="49" t="str">
        <f t="array" aca="1" ref="Y106" ca="1">IF(AE106=0,"N/A",IFERROR(INDEX(INDIRECT(ADDRESS(1,MATCH(2020,Measure!$2:$2,0),,,"Measure")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A106),0)),""))</f>
        <v>N/A</v>
      </c>
      <c r="Z106" s="39" t="str">
        <f t="array" aca="1" ref="Z10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A106),0)),""),"N/A")</f>
        <v>N/A</v>
      </c>
      <c r="AA106" s="39" t="str">
        <f t="array" aca="1" ref="AA10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A106),0)),""),"N/A")</f>
        <v>N/A</v>
      </c>
      <c r="AB106" s="39" t="str">
        <f t="array" aca="1" ref="AB10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A106),0)),"")/1000,"N/A")</f>
        <v>N/A</v>
      </c>
      <c r="AD106" t="str">
        <f t="shared" si="58"/>
        <v>Refrigerated Case Luminaire</v>
      </c>
      <c r="AE106" s="50">
        <f t="array" aca="1" ref="AE10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A106),0)),""),0)</f>
        <v>0</v>
      </c>
      <c r="AF106" s="35">
        <f t="array" aca="1" ref="AF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A106),0)),"")</f>
        <v>0</v>
      </c>
      <c r="AG106" s="35">
        <f t="array" aca="1" ref="AG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A106),0))/1000,"")</f>
        <v>0</v>
      </c>
      <c r="AH106" s="51">
        <f t="array" aca="1" ref="AH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A106),0)),"")</f>
        <v>0</v>
      </c>
      <c r="AI106" s="35">
        <f t="array" aca="1" ref="AI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A106),0))/1000,"")</f>
        <v>0</v>
      </c>
      <c r="AJ106" s="35">
        <f t="array" aca="1" ref="AJ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A106),0))/1000,"")</f>
        <v>0</v>
      </c>
      <c r="AK106" s="32">
        <f t="array" aca="1" ref="AK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A106),0)),"")</f>
        <v>0</v>
      </c>
      <c r="AL106" s="32" t="str">
        <f t="shared" ca="1" si="59"/>
        <v>N/A</v>
      </c>
      <c r="AM106" s="32" t="str">
        <f t="shared" ca="1" si="60"/>
        <v>N/A</v>
      </c>
      <c r="AN106" s="37" t="str">
        <f t="array" aca="1" ref="AN106" ca="1">IF(AE106=0,"N/A",IFERROR(INDEX(INDIRECT(ADDRESS(1,MATCH(2020,Measure!$2:$2,0),,,"Measure")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A106),0)),""))</f>
        <v>N/A</v>
      </c>
      <c r="AO106" s="32">
        <f t="array" aca="1" ref="AO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A106),0)),"")</f>
        <v>0</v>
      </c>
      <c r="AP106" s="37" t="str">
        <f t="shared" ca="1" si="61"/>
        <v>N/A</v>
      </c>
      <c r="AQ106" s="50">
        <f t="array" aca="1" ref="AQ10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A106),0)),""),0)</f>
        <v>0</v>
      </c>
      <c r="AR106" s="35">
        <f t="array" aca="1" ref="AR1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A106),0)),"")</f>
        <v>0</v>
      </c>
      <c r="AS106" s="35">
        <f t="array" aca="1" ref="AS1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A106),0))/1000,"")</f>
        <v>0</v>
      </c>
      <c r="AT106" s="51">
        <f t="array" aca="1" ref="AT1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A106),0)),"")</f>
        <v>0</v>
      </c>
      <c r="AU106" s="35">
        <f t="array" aca="1" ref="AU1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A106),0))/1000,"")</f>
        <v>0</v>
      </c>
      <c r="AV106" s="35">
        <f t="array" aca="1" ref="AV1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A106),0))/1000,"")</f>
        <v>0</v>
      </c>
      <c r="AW106" s="32">
        <f t="array" aca="1" ref="AW1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A106),0)),"")</f>
        <v>0</v>
      </c>
      <c r="AX106" s="32" t="str">
        <f t="shared" ca="1" si="62"/>
        <v>N/A</v>
      </c>
      <c r="AY106" s="32" t="str">
        <f t="shared" ca="1" si="63"/>
        <v>N/A</v>
      </c>
      <c r="AZ106" s="37" t="str">
        <f t="array" aca="1" ref="AZ106" ca="1">IF(AQ106=0,"N/A",IFERROR(INDEX(INDIRECT(ADDRESS(1,MATCH(2021,Measure!$2:$2,0),,,"Measure")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A106),0)),""))</f>
        <v>N/A</v>
      </c>
      <c r="BA106" s="32">
        <f t="array" aca="1" ref="BA1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A106),0)),"")</f>
        <v>0</v>
      </c>
      <c r="BB106" s="37" t="str">
        <f t="shared" ca="1" si="64"/>
        <v>N/A</v>
      </c>
      <c r="BC106" s="50">
        <f t="array" aca="1" ref="BC10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A106),0)),""),0)</f>
        <v>0</v>
      </c>
      <c r="BD106" s="35">
        <f t="array" aca="1" ref="BD1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A106),0)),"")</f>
        <v>0</v>
      </c>
      <c r="BE106" s="35">
        <f t="array" aca="1" ref="BE1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A106),0))/1000,"")</f>
        <v>0</v>
      </c>
      <c r="BF106" s="51">
        <f t="array" aca="1" ref="BF1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A106),0)),"")</f>
        <v>0</v>
      </c>
      <c r="BG106" s="35">
        <f t="array" aca="1" ref="BG1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A106),0))/1000,"")</f>
        <v>0</v>
      </c>
      <c r="BH106" s="35">
        <f t="array" aca="1" ref="BH1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A106),0))/1000,"")</f>
        <v>0</v>
      </c>
      <c r="BI106" s="32">
        <f t="array" aca="1" ref="BI1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A106),0)),"")</f>
        <v>0</v>
      </c>
      <c r="BJ106" s="32" t="str">
        <f t="shared" ca="1" si="65"/>
        <v>N/A</v>
      </c>
      <c r="BK106" s="32" t="str">
        <f t="shared" ca="1" si="66"/>
        <v>N/A</v>
      </c>
      <c r="BL106" s="37" t="str">
        <f t="array" aca="1" ref="BL106" ca="1">IF(BC106=0,"N/A",IFERROR(INDEX(INDIRECT(ADDRESS(1,MATCH(2022,Measure!$2:$2,0),,,"Measure")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A106),0)),""))</f>
        <v>N/A</v>
      </c>
      <c r="BM106" s="32">
        <f t="array" aca="1" ref="BM1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A106),0)),"")</f>
        <v>0</v>
      </c>
      <c r="BN106" s="37" t="str">
        <f t="shared" ca="1" si="67"/>
        <v>N/A</v>
      </c>
    </row>
    <row r="107" spans="1:66" x14ac:dyDescent="0.25">
      <c r="A107" s="33" t="s">
        <v>309</v>
      </c>
      <c r="B107" t="str">
        <f t="shared" si="53"/>
        <v xml:space="preserve">Remote Condensing Unit </v>
      </c>
      <c r="C107" t="str">
        <f t="array" aca="1" ref="C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A107),0)),"")</f>
        <v>BNI Cooking and Laundry</v>
      </c>
      <c r="D107" t="str">
        <f t="array" aca="1" ref="D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A107),0)),"")</f>
        <v>ROB/NEW</v>
      </c>
      <c r="E107" s="52">
        <f t="array" aca="1" ref="E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A107),0)),"")</f>
        <v>10</v>
      </c>
      <c r="F107" s="52" t="str">
        <f t="array" aca="1" ref="F10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A107),0)),""))</f>
        <v>N/A</v>
      </c>
      <c r="G107" s="52" t="str">
        <f t="array" aca="1" ref="G10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A107),0)),""))</f>
        <v>N/A</v>
      </c>
      <c r="H107" s="52" t="str">
        <f t="array" aca="1" ref="H10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A107),0)),""))</f>
        <v>N/A</v>
      </c>
      <c r="I107" s="44">
        <f t="array" aca="1" ref="I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A107),0)),"")</f>
        <v>3184</v>
      </c>
      <c r="J107" s="45">
        <f t="array" aca="1" ref="J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A107),0)),"")*1000</f>
        <v>494</v>
      </c>
      <c r="K107" s="44">
        <f t="array" aca="1" ref="K107" ca="1">IF(D107="ROB/NEW",I107,IFERROR(INDEX(INDIRECT(ADDRESS(1,MATCH(2020,Measure!$2:$2,0),,,"Measure")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A107),0)),""))</f>
        <v>3184</v>
      </c>
      <c r="L107" s="45">
        <f t="array" aca="1" ref="L107" ca="1">IF(D107="ROB/NEW",J107,IFERROR(INDEX(INDIRECT(ADDRESS(1,MATCH(2020,Measure!$2:$2,0),,,"Measure")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A107),0))*1000,""))</f>
        <v>494</v>
      </c>
      <c r="M107" s="46">
        <f t="array" aca="1" ref="M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A107),0)),"")</f>
        <v>679.63</v>
      </c>
      <c r="N107" s="47">
        <f t="array" aca="1" ref="N107" ca="1">IF(M107=0,"N/A",IFERROR(INDEX(INDIRECT(ADDRESS(1,MATCH(2020,Measure!$2:$2,0),,,"Measure")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A107),0)),"")/M107)</f>
        <v>0.3531333225431485</v>
      </c>
      <c r="O107" s="46" t="str">
        <f t="array" aca="1" ref="O107" ca="1">IF(AE107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(Units)")*(INDIRECT(ADDRESS(1,MATCH("MeasureNames",Measure!$2:$2,0),,,"Measure")&amp;":"&amp;ADDRESS(ROWS(DynamicPivotTable)+10,MATCH("MeasureNames",Measure!$2:$2,0)))=A107),0)),""),0))</f>
        <v>N/A</v>
      </c>
      <c r="P107" s="46">
        <f t="array" aca="1" ref="P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A107),0)),0)</f>
        <v>0</v>
      </c>
      <c r="Q107" s="46" t="str">
        <f t="shared" ca="1" si="54"/>
        <v>N/A</v>
      </c>
      <c r="R107" s="46">
        <f t="shared" ca="1" si="55"/>
        <v>439.63</v>
      </c>
      <c r="S107" s="46" t="str">
        <f t="shared" ca="1" si="56"/>
        <v>N/A</v>
      </c>
      <c r="T107" s="39">
        <f t="array" aca="1" ref="T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A107),0)),"")</f>
        <v>2531.7623103081933</v>
      </c>
      <c r="U107" s="39">
        <f t="array" aca="1" ref="U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A107),0)),"")</f>
        <v>0</v>
      </c>
      <c r="V107" s="39">
        <f t="shared" ca="1" si="57"/>
        <v>2531.7623103081933</v>
      </c>
      <c r="W107" s="48">
        <f t="array" aca="1" ref="W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A107),0)),"")</f>
        <v>0.86</v>
      </c>
      <c r="X107" s="49" t="str">
        <f t="array" aca="1" ref="X107" ca="1">IF(AE107=0,"N/A",IFERROR(INDEX(INDIRECT(ADDRESS(1,MATCH(2020,Measure!$2:$2,0),,,"Measure")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A107),0)),""))</f>
        <v>N/A</v>
      </c>
      <c r="Y107" s="49" t="str">
        <f t="array" aca="1" ref="Y107" ca="1">IF(AE107=0,"N/A",IFERROR(INDEX(INDIRECT(ADDRESS(1,MATCH(2020,Measure!$2:$2,0),,,"Measure")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A107),0)),""))</f>
        <v>N/A</v>
      </c>
      <c r="Z107" s="39" t="str">
        <f t="array" aca="1" ref="Z10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A107),0)),""),"N/A")</f>
        <v>N/A</v>
      </c>
      <c r="AA107" s="39" t="str">
        <f t="array" aca="1" ref="AA10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A107),0)),""),"N/A")</f>
        <v>N/A</v>
      </c>
      <c r="AB107" s="39" t="str">
        <f t="array" aca="1" ref="AB10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A107),0)),"")/1000,"N/A")</f>
        <v>N/A</v>
      </c>
      <c r="AD107" t="str">
        <f t="shared" si="58"/>
        <v xml:space="preserve">Remote Condensing Unit </v>
      </c>
      <c r="AE107" s="50">
        <f t="array" aca="1" ref="AE10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A107),0)),""),0)</f>
        <v>0</v>
      </c>
      <c r="AF107" s="35">
        <f t="array" aca="1" ref="AF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A107),0)),"")</f>
        <v>0</v>
      </c>
      <c r="AG107" s="35">
        <f t="array" aca="1" ref="AG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A107),0))/1000,"")</f>
        <v>0</v>
      </c>
      <c r="AH107" s="51">
        <f t="array" aca="1" ref="AH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A107),0)),"")</f>
        <v>0</v>
      </c>
      <c r="AI107" s="35">
        <f t="array" aca="1" ref="AI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A107),0))/1000,"")</f>
        <v>0</v>
      </c>
      <c r="AJ107" s="35">
        <f t="array" aca="1" ref="AJ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A107),0))/1000,"")</f>
        <v>0</v>
      </c>
      <c r="AK107" s="32">
        <f t="array" aca="1" ref="AK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A107),0)),"")</f>
        <v>0</v>
      </c>
      <c r="AL107" s="32" t="str">
        <f t="shared" ca="1" si="59"/>
        <v>N/A</v>
      </c>
      <c r="AM107" s="32" t="str">
        <f t="shared" ca="1" si="60"/>
        <v>N/A</v>
      </c>
      <c r="AN107" s="37" t="str">
        <f t="array" aca="1" ref="AN107" ca="1">IF(AE107=0,"N/A",IFERROR(INDEX(INDIRECT(ADDRESS(1,MATCH(2020,Measure!$2:$2,0),,,"Measure")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A107),0)),""))</f>
        <v>N/A</v>
      </c>
      <c r="AO107" s="32">
        <f t="array" aca="1" ref="AO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A107),0)),"")</f>
        <v>0</v>
      </c>
      <c r="AP107" s="37" t="str">
        <f t="shared" ca="1" si="61"/>
        <v>N/A</v>
      </c>
      <c r="AQ107" s="50">
        <f t="array" aca="1" ref="AQ10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A107),0)),""),0)</f>
        <v>0</v>
      </c>
      <c r="AR107" s="35">
        <f t="array" aca="1" ref="AR10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A107),0)),"")</f>
        <v>0</v>
      </c>
      <c r="AS107" s="35">
        <f t="array" aca="1" ref="AS10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A107),0))/1000,"")</f>
        <v>0</v>
      </c>
      <c r="AT107" s="51">
        <f t="array" aca="1" ref="AT10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A107),0)),"")</f>
        <v>0</v>
      </c>
      <c r="AU107" s="35">
        <f t="array" aca="1" ref="AU10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A107),0))/1000,"")</f>
        <v>0</v>
      </c>
      <c r="AV107" s="35">
        <f t="array" aca="1" ref="AV10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A107),0))/1000,"")</f>
        <v>0</v>
      </c>
      <c r="AW107" s="32">
        <f t="array" aca="1" ref="AW10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A107),0)),"")</f>
        <v>0</v>
      </c>
      <c r="AX107" s="32" t="str">
        <f t="shared" ca="1" si="62"/>
        <v>N/A</v>
      </c>
      <c r="AY107" s="32" t="str">
        <f t="shared" ca="1" si="63"/>
        <v>N/A</v>
      </c>
      <c r="AZ107" s="37" t="str">
        <f t="array" aca="1" ref="AZ107" ca="1">IF(AQ107=0,"N/A",IFERROR(INDEX(INDIRECT(ADDRESS(1,MATCH(2021,Measure!$2:$2,0),,,"Measure")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A107),0)),""))</f>
        <v>N/A</v>
      </c>
      <c r="BA107" s="32">
        <f t="array" aca="1" ref="BA10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A107),0)),"")</f>
        <v>0</v>
      </c>
      <c r="BB107" s="37" t="str">
        <f t="shared" ca="1" si="64"/>
        <v>N/A</v>
      </c>
      <c r="BC107" s="50">
        <f t="array" aca="1" ref="BC10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A107),0)),""),0)</f>
        <v>0</v>
      </c>
      <c r="BD107" s="35">
        <f t="array" aca="1" ref="BD10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A107),0)),"")</f>
        <v>0</v>
      </c>
      <c r="BE107" s="35">
        <f t="array" aca="1" ref="BE10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A107),0))/1000,"")</f>
        <v>0</v>
      </c>
      <c r="BF107" s="51">
        <f t="array" aca="1" ref="BF10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A107),0)),"")</f>
        <v>0</v>
      </c>
      <c r="BG107" s="35">
        <f t="array" aca="1" ref="BG10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A107),0))/1000,"")</f>
        <v>0</v>
      </c>
      <c r="BH107" s="35">
        <f t="array" aca="1" ref="BH10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A107),0))/1000,"")</f>
        <v>0</v>
      </c>
      <c r="BI107" s="32">
        <f t="array" aca="1" ref="BI10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A107),0)),"")</f>
        <v>0</v>
      </c>
      <c r="BJ107" s="32" t="str">
        <f t="shared" ca="1" si="65"/>
        <v>N/A</v>
      </c>
      <c r="BK107" s="32" t="str">
        <f t="shared" ca="1" si="66"/>
        <v>N/A</v>
      </c>
      <c r="BL107" s="37" t="str">
        <f t="array" aca="1" ref="BL107" ca="1">IF(BC107=0,"N/A",IFERROR(INDEX(INDIRECT(ADDRESS(1,MATCH(2022,Measure!$2:$2,0),,,"Measure")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A107),0)),""))</f>
        <v>N/A</v>
      </c>
      <c r="BM107" s="32">
        <f t="array" aca="1" ref="BM10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A107),0)),"")</f>
        <v>0</v>
      </c>
      <c r="BN107" s="37" t="str">
        <f t="shared" ca="1" si="67"/>
        <v>N/A</v>
      </c>
    </row>
    <row r="108" spans="1:66" x14ac:dyDescent="0.25">
      <c r="A108" s="33" t="s">
        <v>330</v>
      </c>
      <c r="B108" t="str">
        <f t="shared" si="53"/>
        <v>Single Heat Pad (Agriculture)</v>
      </c>
      <c r="C108" t="str">
        <f t="array" aca="1" ref="C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A108),0)),"")</f>
        <v>BNI Process</v>
      </c>
      <c r="D108" t="str">
        <f t="array" aca="1" ref="D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A108),0)),"")</f>
        <v>ROB/NEW</v>
      </c>
      <c r="E108" s="52">
        <f t="array" aca="1" ref="E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A108),0)),"")</f>
        <v>10</v>
      </c>
      <c r="F108" s="52" t="str">
        <f t="array" aca="1" ref="F10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A108),0)),""))</f>
        <v>N/A</v>
      </c>
      <c r="G108" s="52" t="str">
        <f t="array" aca="1" ref="G10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A108),0)),""))</f>
        <v>N/A</v>
      </c>
      <c r="H108" s="52" t="str">
        <f t="array" aca="1" ref="H10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A108),0)),""))</f>
        <v>N/A</v>
      </c>
      <c r="I108" s="44">
        <f t="array" aca="1" ref="I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A108),0)),"")</f>
        <v>759</v>
      </c>
      <c r="J108" s="45">
        <f t="array" aca="1" ref="J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A108),0)),"")*1000</f>
        <v>90</v>
      </c>
      <c r="K108" s="44">
        <f t="array" aca="1" ref="K108" ca="1">IF(D108="ROB/NEW",I108,IFERROR(INDEX(INDIRECT(ADDRESS(1,MATCH(2020,Measure!$2:$2,0),,,"Measure")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A108),0)),""))</f>
        <v>759</v>
      </c>
      <c r="L108" s="45">
        <f t="array" aca="1" ref="L108" ca="1">IF(D108="ROB/NEW",J108,IFERROR(INDEX(INDIRECT(ADDRESS(1,MATCH(2020,Measure!$2:$2,0),,,"Measure")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A108),0))*1000,""))</f>
        <v>90</v>
      </c>
      <c r="M108" s="46">
        <f t="array" aca="1" ref="M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A108),0)),"")</f>
        <v>112.16333333333333</v>
      </c>
      <c r="N108" s="47">
        <f t="array" aca="1" ref="N108" ca="1">IF(M108=0,"N/A",IFERROR(INDEX(INDIRECT(ADDRESS(1,MATCH(2020,Measure!$2:$2,0),,,"Measure")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A108),0)),"")/M108)</f>
        <v>0.53493417337810933</v>
      </c>
      <c r="O108" s="46" t="str">
        <f t="array" aca="1" ref="O108" ca="1">IF(AE108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(Units)")*(INDIRECT(ADDRESS(1,MATCH("MeasureNames",Measure!$2:$2,0),,,"Measure")&amp;":"&amp;ADDRESS(ROWS(DynamicPivotTable)+10,MATCH("MeasureNames",Measure!$2:$2,0)))=A108),0)),""),0))</f>
        <v>N/A</v>
      </c>
      <c r="P108" s="46">
        <f t="array" aca="1" ref="P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A108),0)),0)</f>
        <v>0</v>
      </c>
      <c r="Q108" s="46" t="str">
        <f t="shared" ca="1" si="54"/>
        <v>N/A</v>
      </c>
      <c r="R108" s="46">
        <f t="shared" ca="1" si="55"/>
        <v>52.163333333333327</v>
      </c>
      <c r="S108" s="46" t="str">
        <f t="shared" ca="1" si="56"/>
        <v>N/A</v>
      </c>
      <c r="T108" s="39">
        <f t="array" aca="1" ref="T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A108),0)),"")</f>
        <v>563.0022204547181</v>
      </c>
      <c r="U108" s="39">
        <f t="array" aca="1" ref="U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A108),0)),"")</f>
        <v>0</v>
      </c>
      <c r="V108" s="39">
        <f t="shared" ca="1" si="57"/>
        <v>563.0022204547181</v>
      </c>
      <c r="W108" s="48">
        <f t="array" aca="1" ref="W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A108),0)),"")</f>
        <v>0.86</v>
      </c>
      <c r="X108" s="49" t="str">
        <f t="array" aca="1" ref="X108" ca="1">IF(AE108=0,"N/A",IFERROR(INDEX(INDIRECT(ADDRESS(1,MATCH(2020,Measure!$2:$2,0),,,"Measure")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A108),0)),""))</f>
        <v>N/A</v>
      </c>
      <c r="Y108" s="49" t="str">
        <f t="array" aca="1" ref="Y108" ca="1">IF(AE108=0,"N/A",IFERROR(INDEX(INDIRECT(ADDRESS(1,MATCH(2020,Measure!$2:$2,0),,,"Measure")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A108),0)),""))</f>
        <v>N/A</v>
      </c>
      <c r="Z108" s="39" t="str">
        <f t="array" aca="1" ref="Z10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A108),0)),""),"N/A")</f>
        <v>N/A</v>
      </c>
      <c r="AA108" s="39" t="str">
        <f t="array" aca="1" ref="AA10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A108),0)),""),"N/A")</f>
        <v>N/A</v>
      </c>
      <c r="AB108" s="39" t="str">
        <f t="array" aca="1" ref="AB10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A108),0)),"")/1000,"N/A")</f>
        <v>N/A</v>
      </c>
      <c r="AD108" t="str">
        <f t="shared" si="58"/>
        <v>Single Heat Pad (Agriculture)</v>
      </c>
      <c r="AE108" s="50">
        <f t="array" aca="1" ref="AE10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A108),0)),""),0)</f>
        <v>0</v>
      </c>
      <c r="AF108" s="35">
        <f t="array" aca="1" ref="AF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A108),0)),"")</f>
        <v>0</v>
      </c>
      <c r="AG108" s="35">
        <f t="array" aca="1" ref="AG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A108),0))/1000,"")</f>
        <v>0</v>
      </c>
      <c r="AH108" s="51">
        <f t="array" aca="1" ref="AH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A108),0)),"")</f>
        <v>0</v>
      </c>
      <c r="AI108" s="35">
        <f t="array" aca="1" ref="AI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A108),0))/1000,"")</f>
        <v>0</v>
      </c>
      <c r="AJ108" s="35">
        <f t="array" aca="1" ref="AJ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A108),0))/1000,"")</f>
        <v>0</v>
      </c>
      <c r="AK108" s="32">
        <f t="array" aca="1" ref="AK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A108),0)),"")</f>
        <v>0</v>
      </c>
      <c r="AL108" s="32" t="str">
        <f t="shared" ca="1" si="59"/>
        <v>N/A</v>
      </c>
      <c r="AM108" s="32" t="str">
        <f t="shared" ca="1" si="60"/>
        <v>N/A</v>
      </c>
      <c r="AN108" s="37" t="str">
        <f t="array" aca="1" ref="AN108" ca="1">IF(AE108=0,"N/A",IFERROR(INDEX(INDIRECT(ADDRESS(1,MATCH(2020,Measure!$2:$2,0),,,"Measure")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A108),0)),""))</f>
        <v>N/A</v>
      </c>
      <c r="AO108" s="32">
        <f t="array" aca="1" ref="AO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A108),0)),"")</f>
        <v>0</v>
      </c>
      <c r="AP108" s="37" t="str">
        <f t="shared" ca="1" si="61"/>
        <v>N/A</v>
      </c>
      <c r="AQ108" s="50">
        <f t="array" aca="1" ref="AQ10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A108),0)),""),0)</f>
        <v>0</v>
      </c>
      <c r="AR108" s="35">
        <f t="array" aca="1" ref="AR1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A108),0)),"")</f>
        <v>0</v>
      </c>
      <c r="AS108" s="35">
        <f t="array" aca="1" ref="AS1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A108),0))/1000,"")</f>
        <v>0</v>
      </c>
      <c r="AT108" s="51">
        <f t="array" aca="1" ref="AT1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A108),0)),"")</f>
        <v>0</v>
      </c>
      <c r="AU108" s="35">
        <f t="array" aca="1" ref="AU1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A108),0))/1000,"")</f>
        <v>0</v>
      </c>
      <c r="AV108" s="35">
        <f t="array" aca="1" ref="AV1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A108),0))/1000,"")</f>
        <v>0</v>
      </c>
      <c r="AW108" s="32">
        <f t="array" aca="1" ref="AW1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A108),0)),"")</f>
        <v>0</v>
      </c>
      <c r="AX108" s="32" t="str">
        <f t="shared" ca="1" si="62"/>
        <v>N/A</v>
      </c>
      <c r="AY108" s="32" t="str">
        <f t="shared" ca="1" si="63"/>
        <v>N/A</v>
      </c>
      <c r="AZ108" s="37" t="str">
        <f t="array" aca="1" ref="AZ108" ca="1">IF(AQ108=0,"N/A",IFERROR(INDEX(INDIRECT(ADDRESS(1,MATCH(2021,Measure!$2:$2,0),,,"Measure")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A108),0)),""))</f>
        <v>N/A</v>
      </c>
      <c r="BA108" s="32">
        <f t="array" aca="1" ref="BA1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A108),0)),"")</f>
        <v>0</v>
      </c>
      <c r="BB108" s="37" t="str">
        <f t="shared" ca="1" si="64"/>
        <v>N/A</v>
      </c>
      <c r="BC108" s="50">
        <f t="array" aca="1" ref="BC10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A108),0)),""),0)</f>
        <v>0</v>
      </c>
      <c r="BD108" s="35">
        <f t="array" aca="1" ref="BD1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A108),0)),"")</f>
        <v>0</v>
      </c>
      <c r="BE108" s="35">
        <f t="array" aca="1" ref="BE1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A108),0))/1000,"")</f>
        <v>0</v>
      </c>
      <c r="BF108" s="51">
        <f t="array" aca="1" ref="BF1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A108),0)),"")</f>
        <v>0</v>
      </c>
      <c r="BG108" s="35">
        <f t="array" aca="1" ref="BG1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A108),0))/1000,"")</f>
        <v>0</v>
      </c>
      <c r="BH108" s="35">
        <f t="array" aca="1" ref="BH1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A108),0))/1000,"")</f>
        <v>0</v>
      </c>
      <c r="BI108" s="32">
        <f t="array" aca="1" ref="BI1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A108),0)),"")</f>
        <v>0</v>
      </c>
      <c r="BJ108" s="32" t="str">
        <f t="shared" ca="1" si="65"/>
        <v>N/A</v>
      </c>
      <c r="BK108" s="32" t="str">
        <f t="shared" ca="1" si="66"/>
        <v>N/A</v>
      </c>
      <c r="BL108" s="37" t="str">
        <f t="array" aca="1" ref="BL108" ca="1">IF(BC108=0,"N/A",IFERROR(INDEX(INDIRECT(ADDRESS(1,MATCH(2022,Measure!$2:$2,0),,,"Measure")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A108),0)),""))</f>
        <v>N/A</v>
      </c>
      <c r="BM108" s="32">
        <f t="array" aca="1" ref="BM1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A108),0)),"")</f>
        <v>0</v>
      </c>
      <c r="BN108" s="37" t="str">
        <f t="shared" ca="1" si="67"/>
        <v>N/A</v>
      </c>
    </row>
    <row r="109" spans="1:66" x14ac:dyDescent="0.25">
      <c r="A109" s="33" t="s">
        <v>326</v>
      </c>
      <c r="B109" t="str">
        <f t="shared" si="53"/>
        <v xml:space="preserve">Single -Tank Conveyor Dishwasher - High Temp </v>
      </c>
      <c r="C109" t="str">
        <f t="array" aca="1" ref="C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A109),0)),"")</f>
        <v>BNI Cooking and Laundry</v>
      </c>
      <c r="D109" t="str">
        <f t="array" aca="1" ref="D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A109),0)),"")</f>
        <v>ROB/NEW</v>
      </c>
      <c r="E109" s="52">
        <f t="array" aca="1" ref="E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A109),0)),"")</f>
        <v>20</v>
      </c>
      <c r="F109" s="52" t="str">
        <f t="array" aca="1" ref="F10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A109),0)),""))</f>
        <v>N/A</v>
      </c>
      <c r="G109" s="52" t="str">
        <f t="array" aca="1" ref="G10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A109),0)),""))</f>
        <v>N/A</v>
      </c>
      <c r="H109" s="52" t="str">
        <f t="array" aca="1" ref="H10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A109),0)),""))</f>
        <v>N/A</v>
      </c>
      <c r="I109" s="44">
        <f t="array" aca="1" ref="I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A109),0)),"")</f>
        <v>9211.5713293110966</v>
      </c>
      <c r="J109" s="45">
        <f t="array" aca="1" ref="J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A109),0)),"")*1000</f>
        <v>1430</v>
      </c>
      <c r="K109" s="44">
        <f t="array" aca="1" ref="K109" ca="1">IF(D109="ROB/NEW",I109,IFERROR(INDEX(INDIRECT(ADDRESS(1,MATCH(2020,Measure!$2:$2,0),,,"Measure")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A109),0)),""))</f>
        <v>9211.5713293110966</v>
      </c>
      <c r="L109" s="45">
        <f t="array" aca="1" ref="L109" ca="1">IF(D109="ROB/NEW",J109,IFERROR(INDEX(INDIRECT(ADDRESS(1,MATCH(2020,Measure!$2:$2,0),,,"Measure")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A109),0))*1000,""))</f>
        <v>1430</v>
      </c>
      <c r="M109" s="46">
        <f t="array" aca="1" ref="M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A109),0)),"")</f>
        <v>2726.5</v>
      </c>
      <c r="N109" s="47">
        <f t="array" aca="1" ref="N109" ca="1">IF(M109=0,"N/A",IFERROR(INDEX(INDIRECT(ADDRESS(1,MATCH(2020,Measure!$2:$2,0),,,"Measure")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A109),0)),"")/M109)</f>
        <v>0.36677058499908305</v>
      </c>
      <c r="O109" s="46" t="str">
        <f t="array" aca="1" ref="O109" ca="1">IF(AE109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(Units)")*(INDIRECT(ADDRESS(1,MATCH("MeasureNames",Measure!$2:$2,0),,,"Measure")&amp;":"&amp;ADDRESS(ROWS(DynamicPivotTable)+10,MATCH("MeasureNames",Measure!$2:$2,0)))=A109),0)),""),0))</f>
        <v>N/A</v>
      </c>
      <c r="P109" s="46">
        <f t="array" aca="1" ref="P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A109),0)),0)</f>
        <v>0</v>
      </c>
      <c r="Q109" s="46" t="str">
        <f t="shared" ca="1" si="54"/>
        <v>N/A</v>
      </c>
      <c r="R109" s="46">
        <f t="shared" ca="1" si="55"/>
        <v>1726.5</v>
      </c>
      <c r="S109" s="46" t="str">
        <f t="shared" ca="1" si="56"/>
        <v>N/A</v>
      </c>
      <c r="T109" s="39">
        <f t="array" aca="1" ref="T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A109),0)),"")</f>
        <v>12747.751491812138</v>
      </c>
      <c r="U109" s="39">
        <f t="array" aca="1" ref="U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A109),0)),"")</f>
        <v>0</v>
      </c>
      <c r="V109" s="39">
        <f t="shared" ca="1" si="57"/>
        <v>12747.751491812138</v>
      </c>
      <c r="W109" s="48">
        <f t="array" aca="1" ref="W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A109),0)),"")</f>
        <v>0.86</v>
      </c>
      <c r="X109" s="49" t="str">
        <f t="array" aca="1" ref="X109" ca="1">IF(AE109=0,"N/A",IFERROR(INDEX(INDIRECT(ADDRESS(1,MATCH(2020,Measure!$2:$2,0),,,"Measure")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A109),0)),""))</f>
        <v>N/A</v>
      </c>
      <c r="Y109" s="49" t="str">
        <f t="array" aca="1" ref="Y109" ca="1">IF(AE109=0,"N/A",IFERROR(INDEX(INDIRECT(ADDRESS(1,MATCH(2020,Measure!$2:$2,0),,,"Measure")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A109),0)),""))</f>
        <v>N/A</v>
      </c>
      <c r="Z109" s="39" t="str">
        <f t="array" aca="1" ref="Z10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A109),0)),""),"N/A")</f>
        <v>N/A</v>
      </c>
      <c r="AA109" s="39" t="str">
        <f t="array" aca="1" ref="AA10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A109),0)),""),"N/A")</f>
        <v>N/A</v>
      </c>
      <c r="AB109" s="39" t="str">
        <f t="array" aca="1" ref="AB10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A109),0)),"")/1000,"N/A")</f>
        <v>N/A</v>
      </c>
      <c r="AD109" t="str">
        <f t="shared" si="58"/>
        <v xml:space="preserve">Single -Tank Conveyor Dishwasher - High Temp </v>
      </c>
      <c r="AE109" s="50">
        <f t="array" aca="1" ref="AE10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A109),0)),""),0)</f>
        <v>0</v>
      </c>
      <c r="AF109" s="35">
        <f t="array" aca="1" ref="AF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A109),0)),"")</f>
        <v>0</v>
      </c>
      <c r="AG109" s="35">
        <f t="array" aca="1" ref="AG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A109),0))/1000,"")</f>
        <v>0</v>
      </c>
      <c r="AH109" s="51">
        <f t="array" aca="1" ref="AH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A109),0)),"")</f>
        <v>0</v>
      </c>
      <c r="AI109" s="35">
        <f t="array" aca="1" ref="AI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A109),0))/1000,"")</f>
        <v>0</v>
      </c>
      <c r="AJ109" s="35">
        <f t="array" aca="1" ref="AJ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A109),0))/1000,"")</f>
        <v>0</v>
      </c>
      <c r="AK109" s="32">
        <f t="array" aca="1" ref="AK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A109),0)),"")</f>
        <v>0</v>
      </c>
      <c r="AL109" s="32" t="str">
        <f t="shared" ca="1" si="59"/>
        <v>N/A</v>
      </c>
      <c r="AM109" s="32" t="str">
        <f t="shared" ca="1" si="60"/>
        <v>N/A</v>
      </c>
      <c r="AN109" s="37" t="str">
        <f t="array" aca="1" ref="AN109" ca="1">IF(AE109=0,"N/A",IFERROR(INDEX(INDIRECT(ADDRESS(1,MATCH(2020,Measure!$2:$2,0),,,"Measure")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A109),0)),""))</f>
        <v>N/A</v>
      </c>
      <c r="AO109" s="32">
        <f t="array" aca="1" ref="AO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A109),0)),"")</f>
        <v>0</v>
      </c>
      <c r="AP109" s="37" t="str">
        <f t="shared" ca="1" si="61"/>
        <v>N/A</v>
      </c>
      <c r="AQ109" s="50">
        <f t="array" aca="1" ref="AQ10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A109),0)),""),0)</f>
        <v>0</v>
      </c>
      <c r="AR109" s="35">
        <f t="array" aca="1" ref="AR1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A109),0)),"")</f>
        <v>0</v>
      </c>
      <c r="AS109" s="35">
        <f t="array" aca="1" ref="AS1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A109),0))/1000,"")</f>
        <v>0</v>
      </c>
      <c r="AT109" s="51">
        <f t="array" aca="1" ref="AT1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A109),0)),"")</f>
        <v>0</v>
      </c>
      <c r="AU109" s="35">
        <f t="array" aca="1" ref="AU1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A109),0))/1000,"")</f>
        <v>0</v>
      </c>
      <c r="AV109" s="35">
        <f t="array" aca="1" ref="AV1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A109),0))/1000,"")</f>
        <v>0</v>
      </c>
      <c r="AW109" s="32">
        <f t="array" aca="1" ref="AW1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A109),0)),"")</f>
        <v>0</v>
      </c>
      <c r="AX109" s="32" t="str">
        <f t="shared" ca="1" si="62"/>
        <v>N/A</v>
      </c>
      <c r="AY109" s="32" t="str">
        <f t="shared" ca="1" si="63"/>
        <v>N/A</v>
      </c>
      <c r="AZ109" s="37" t="str">
        <f t="array" aca="1" ref="AZ109" ca="1">IF(AQ109=0,"N/A",IFERROR(INDEX(INDIRECT(ADDRESS(1,MATCH(2021,Measure!$2:$2,0),,,"Measure")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A109),0)),""))</f>
        <v>N/A</v>
      </c>
      <c r="BA109" s="32">
        <f t="array" aca="1" ref="BA1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A109),0)),"")</f>
        <v>0</v>
      </c>
      <c r="BB109" s="37" t="str">
        <f t="shared" ca="1" si="64"/>
        <v>N/A</v>
      </c>
      <c r="BC109" s="50">
        <f t="array" aca="1" ref="BC10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A109),0)),""),0)</f>
        <v>0</v>
      </c>
      <c r="BD109" s="35">
        <f t="array" aca="1" ref="BD1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A109),0)),"")</f>
        <v>0</v>
      </c>
      <c r="BE109" s="35">
        <f t="array" aca="1" ref="BE1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A109),0))/1000,"")</f>
        <v>0</v>
      </c>
      <c r="BF109" s="51">
        <f t="array" aca="1" ref="BF1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A109),0)),"")</f>
        <v>0</v>
      </c>
      <c r="BG109" s="35">
        <f t="array" aca="1" ref="BG1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A109),0))/1000,"")</f>
        <v>0</v>
      </c>
      <c r="BH109" s="35">
        <f t="array" aca="1" ref="BH1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A109),0))/1000,"")</f>
        <v>0</v>
      </c>
      <c r="BI109" s="32">
        <f t="array" aca="1" ref="BI1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A109),0)),"")</f>
        <v>0</v>
      </c>
      <c r="BJ109" s="32" t="str">
        <f t="shared" ca="1" si="65"/>
        <v>N/A</v>
      </c>
      <c r="BK109" s="32" t="str">
        <f t="shared" ca="1" si="66"/>
        <v>N/A</v>
      </c>
      <c r="BL109" s="37" t="str">
        <f t="array" aca="1" ref="BL109" ca="1">IF(BC109=0,"N/A",IFERROR(INDEX(INDIRECT(ADDRESS(1,MATCH(2022,Measure!$2:$2,0),,,"Measure")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A109),0)),""))</f>
        <v>N/A</v>
      </c>
      <c r="BM109" s="32">
        <f t="array" aca="1" ref="BM1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A109),0)),"")</f>
        <v>0</v>
      </c>
      <c r="BN109" s="37" t="str">
        <f t="shared" ca="1" si="67"/>
        <v>N/A</v>
      </c>
    </row>
    <row r="110" spans="1:66" x14ac:dyDescent="0.25">
      <c r="A110" s="33" t="s">
        <v>210</v>
      </c>
      <c r="B110" t="str">
        <f t="shared" si="53"/>
        <v>Linear Ambient Luminaire (2000 lumen)</v>
      </c>
      <c r="C110" t="str">
        <f t="array" aca="1" ref="C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A110),0)),"")</f>
        <v>BNI Lighting</v>
      </c>
      <c r="D110" t="str">
        <f t="array" aca="1" ref="D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A110),0)),"")</f>
        <v>ROB/NEW</v>
      </c>
      <c r="E110" s="52">
        <f t="array" aca="1" ref="E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A110),0)),"")</f>
        <v>11.3</v>
      </c>
      <c r="F110" s="52" t="str">
        <f t="array" aca="1" ref="F11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A110),0)),""))</f>
        <v>N/A</v>
      </c>
      <c r="G110" s="52" t="str">
        <f t="array" aca="1" ref="G11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A110),0)),""))</f>
        <v>N/A</v>
      </c>
      <c r="H110" s="52" t="str">
        <f t="array" aca="1" ref="H11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A110),0)),""))</f>
        <v>N/A</v>
      </c>
      <c r="I110" s="44">
        <f t="array" aca="1" ref="I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A110),0)),"")</f>
        <v>46.850999999999999</v>
      </c>
      <c r="J110" s="45">
        <f t="array" aca="1" ref="J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A110),0)),"")*1000</f>
        <v>6.6011971428571439</v>
      </c>
      <c r="K110" s="44">
        <f t="array" aca="1" ref="K110" ca="1">IF(D110="ROB/NEW",I110,IFERROR(INDEX(INDIRECT(ADDRESS(1,MATCH(2020,Measure!$2:$2,0),,,"Measure")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A110),0)),""))</f>
        <v>46.850999999999999</v>
      </c>
      <c r="L110" s="45">
        <f t="array" aca="1" ref="L110" ca="1">IF(D110="ROB/NEW",J110,IFERROR(INDEX(INDIRECT(ADDRESS(1,MATCH(2020,Measure!$2:$2,0),,,"Measure")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A110),0))*1000,""))</f>
        <v>6.6011971428571439</v>
      </c>
      <c r="M110" s="46">
        <f t="array" aca="1" ref="M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A110),0)),"")</f>
        <v>0</v>
      </c>
      <c r="N110" s="47" t="str">
        <f t="array" aca="1" ref="N110" ca="1">IF(M110=0,"N/A",IFERROR(INDEX(INDIRECT(ADDRESS(1,MATCH(2020,Measure!$2:$2,0),,,"Measure")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A110),0)),"")/M110)</f>
        <v>N/A</v>
      </c>
      <c r="O110" s="46" t="str">
        <f t="array" aca="1" ref="O110" ca="1">IF(AE110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(Units)")*(INDIRECT(ADDRESS(1,MATCH("MeasureNames",Measure!$2:$2,0),,,"Measure")&amp;":"&amp;ADDRESS(ROWS(DynamicPivotTable)+10,MATCH("MeasureNames",Measure!$2:$2,0)))=A110),0)),""),0))</f>
        <v>N/A</v>
      </c>
      <c r="P110" s="46">
        <f t="array" aca="1" ref="P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A110),0)),0)</f>
        <v>0</v>
      </c>
      <c r="Q110" s="46" t="str">
        <f t="shared" ca="1" si="54"/>
        <v>N/A</v>
      </c>
      <c r="R110" s="46">
        <f t="shared" ca="1" si="55"/>
        <v>0</v>
      </c>
      <c r="S110" s="46" t="str">
        <f t="shared" ca="1" si="56"/>
        <v>N/A</v>
      </c>
      <c r="T110" s="39">
        <f t="array" aca="1" ref="T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A110),0)),"")</f>
        <v>40.205129230538375</v>
      </c>
      <c r="U110" s="39">
        <f t="array" aca="1" ref="U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A110),0)),"")</f>
        <v>0</v>
      </c>
      <c r="V110" s="39">
        <f t="shared" ca="1" si="57"/>
        <v>40.205129230538375</v>
      </c>
      <c r="W110" s="48">
        <f t="array" aca="1" ref="W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A110),0)),"")</f>
        <v>0.86</v>
      </c>
      <c r="X110" s="49" t="str">
        <f t="array" aca="1" ref="X110" ca="1">IF(AE110=0,"N/A",IFERROR(INDEX(INDIRECT(ADDRESS(1,MATCH(2020,Measure!$2:$2,0),,,"Measure")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A110),0)),""))</f>
        <v>N/A</v>
      </c>
      <c r="Y110" s="49" t="str">
        <f t="array" aca="1" ref="Y110" ca="1">IF(AE110=0,"N/A",IFERROR(INDEX(INDIRECT(ADDRESS(1,MATCH(2020,Measure!$2:$2,0),,,"Measure")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A110),0)),""))</f>
        <v>N/A</v>
      </c>
      <c r="Z110" s="39" t="str">
        <f t="array" aca="1" ref="Z1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A110),0)),""),"N/A")</f>
        <v>N/A</v>
      </c>
      <c r="AA110" s="39" t="str">
        <f t="array" aca="1" ref="AA1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A110),0)),""),"N/A")</f>
        <v>N/A</v>
      </c>
      <c r="AB110" s="39" t="str">
        <f t="array" aca="1" ref="AB1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A110),0)),"")/1000,"N/A")</f>
        <v>N/A</v>
      </c>
      <c r="AD110" t="str">
        <f t="shared" si="58"/>
        <v>Linear Ambient Luminaire (2000 lumen)</v>
      </c>
      <c r="AE110" s="50">
        <f t="array" aca="1" ref="AE11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A110),0)),""),0)</f>
        <v>0</v>
      </c>
      <c r="AF110" s="35">
        <f t="array" aca="1" ref="AF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A110),0)),"")</f>
        <v>0</v>
      </c>
      <c r="AG110" s="35">
        <f t="array" aca="1" ref="AG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A110),0))/1000,"")</f>
        <v>0</v>
      </c>
      <c r="AH110" s="51">
        <f t="array" aca="1" ref="AH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A110),0)),"")</f>
        <v>0</v>
      </c>
      <c r="AI110" s="35">
        <f t="array" aca="1" ref="AI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A110),0))/1000,"")</f>
        <v>0</v>
      </c>
      <c r="AJ110" s="35">
        <f t="array" aca="1" ref="AJ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A110),0))/1000,"")</f>
        <v>0</v>
      </c>
      <c r="AK110" s="32">
        <f t="array" aca="1" ref="AK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A110),0)),"")</f>
        <v>0</v>
      </c>
      <c r="AL110" s="32" t="str">
        <f t="shared" ca="1" si="59"/>
        <v>N/A</v>
      </c>
      <c r="AM110" s="32" t="str">
        <f t="shared" ca="1" si="60"/>
        <v>N/A</v>
      </c>
      <c r="AN110" s="37" t="str">
        <f t="array" aca="1" ref="AN110" ca="1">IF(AE110=0,"N/A",IFERROR(INDEX(INDIRECT(ADDRESS(1,MATCH(2020,Measure!$2:$2,0),,,"Measure")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A110),0)),""))</f>
        <v>N/A</v>
      </c>
      <c r="AO110" s="32">
        <f t="array" aca="1" ref="AO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A110),0)),"")</f>
        <v>0</v>
      </c>
      <c r="AP110" s="37" t="str">
        <f t="shared" ca="1" si="61"/>
        <v>N/A</v>
      </c>
      <c r="AQ110" s="50">
        <f t="array" aca="1" ref="AQ11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A110),0)),""),0)</f>
        <v>0</v>
      </c>
      <c r="AR110" s="35">
        <f t="array" aca="1" ref="AR1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A110),0)),"")</f>
        <v>0</v>
      </c>
      <c r="AS110" s="35">
        <f t="array" aca="1" ref="AS1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A110),0))/1000,"")</f>
        <v>0</v>
      </c>
      <c r="AT110" s="51">
        <f t="array" aca="1" ref="AT1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A110),0)),"")</f>
        <v>0</v>
      </c>
      <c r="AU110" s="35">
        <f t="array" aca="1" ref="AU1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A110),0))/1000,"")</f>
        <v>0</v>
      </c>
      <c r="AV110" s="35">
        <f t="array" aca="1" ref="AV1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A110),0))/1000,"")</f>
        <v>0</v>
      </c>
      <c r="AW110" s="32">
        <f t="array" aca="1" ref="AW1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A110),0)),"")</f>
        <v>0</v>
      </c>
      <c r="AX110" s="32" t="str">
        <f t="shared" ca="1" si="62"/>
        <v>N/A</v>
      </c>
      <c r="AY110" s="32" t="str">
        <f t="shared" ca="1" si="63"/>
        <v>N/A</v>
      </c>
      <c r="AZ110" s="37" t="str">
        <f t="array" aca="1" ref="AZ110" ca="1">IF(AQ110=0,"N/A",IFERROR(INDEX(INDIRECT(ADDRESS(1,MATCH(2021,Measure!$2:$2,0),,,"Measure")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A110),0)),""))</f>
        <v>N/A</v>
      </c>
      <c r="BA110" s="32">
        <f t="array" aca="1" ref="BA1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A110),0)),"")</f>
        <v>0</v>
      </c>
      <c r="BB110" s="37" t="str">
        <f t="shared" ca="1" si="64"/>
        <v>N/A</v>
      </c>
      <c r="BC110" s="50">
        <f t="array" aca="1" ref="BC11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A110),0)),""),0)</f>
        <v>0</v>
      </c>
      <c r="BD110" s="35">
        <f t="array" aca="1" ref="BD1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A110),0)),"")</f>
        <v>0</v>
      </c>
      <c r="BE110" s="35">
        <f t="array" aca="1" ref="BE1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A110),0))/1000,"")</f>
        <v>0</v>
      </c>
      <c r="BF110" s="51">
        <f t="array" aca="1" ref="BF1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A110),0)),"")</f>
        <v>0</v>
      </c>
      <c r="BG110" s="35">
        <f t="array" aca="1" ref="BG1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A110),0))/1000,"")</f>
        <v>0</v>
      </c>
      <c r="BH110" s="35">
        <f t="array" aca="1" ref="BH1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A110),0))/1000,"")</f>
        <v>0</v>
      </c>
      <c r="BI110" s="32">
        <f t="array" aca="1" ref="BI1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A110),0)),"")</f>
        <v>0</v>
      </c>
      <c r="BJ110" s="32" t="str">
        <f t="shared" ca="1" si="65"/>
        <v>N/A</v>
      </c>
      <c r="BK110" s="32" t="str">
        <f t="shared" ca="1" si="66"/>
        <v>N/A</v>
      </c>
      <c r="BL110" s="37" t="str">
        <f t="array" aca="1" ref="BL110" ca="1">IF(BC110=0,"N/A",IFERROR(INDEX(INDIRECT(ADDRESS(1,MATCH(2022,Measure!$2:$2,0),,,"Measure")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A110),0)),""))</f>
        <v>N/A</v>
      </c>
      <c r="BM110" s="32">
        <f t="array" aca="1" ref="BM1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A110),0)),"")</f>
        <v>0</v>
      </c>
      <c r="BN110" s="37" t="str">
        <f t="shared" ca="1" si="67"/>
        <v>N/A</v>
      </c>
    </row>
    <row r="111" spans="1:66" x14ac:dyDescent="0.25">
      <c r="A111" s="33" t="s">
        <v>322</v>
      </c>
      <c r="B111" t="str">
        <f t="shared" si="53"/>
        <v xml:space="preserve">Single-Tank Door type Dishwasher - High Temp </v>
      </c>
      <c r="C111" t="str">
        <f t="array" aca="1" ref="C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A111),0)),"")</f>
        <v>BNI Cooking and Laundry</v>
      </c>
      <c r="D111" t="str">
        <f t="array" aca="1" ref="D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A111),0)),"")</f>
        <v>ROB/NEW</v>
      </c>
      <c r="E111" s="52">
        <f t="array" aca="1" ref="E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A111),0)),"")</f>
        <v>15</v>
      </c>
      <c r="F111" s="52" t="str">
        <f t="array" aca="1" ref="F11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A111),0)),""))</f>
        <v>N/A</v>
      </c>
      <c r="G111" s="52" t="str">
        <f t="array" aca="1" ref="G11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A111),0)),""))</f>
        <v>N/A</v>
      </c>
      <c r="H111" s="52" t="str">
        <f t="array" aca="1" ref="H11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A111),0)),""))</f>
        <v>N/A</v>
      </c>
      <c r="I111" s="44">
        <f t="array" aca="1" ref="I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A111),0)),"")</f>
        <v>11863.239052198664</v>
      </c>
      <c r="J111" s="45">
        <f t="array" aca="1" ref="J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A111),0)),"")*1000</f>
        <v>1842</v>
      </c>
      <c r="K111" s="44">
        <f t="array" aca="1" ref="K111" ca="1">IF(D111="ROB/NEW",I111,IFERROR(INDEX(INDIRECT(ADDRESS(1,MATCH(2020,Measure!$2:$2,0),,,"Measure")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A111),0)),""))</f>
        <v>11863.239052198664</v>
      </c>
      <c r="L111" s="45">
        <f t="array" aca="1" ref="L111" ca="1">IF(D111="ROB/NEW",J111,IFERROR(INDEX(INDIRECT(ADDRESS(1,MATCH(2020,Measure!$2:$2,0),,,"Measure")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A111),0))*1000,""))</f>
        <v>1842</v>
      </c>
      <c r="M111" s="46">
        <f t="array" aca="1" ref="M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A111),0)),"")</f>
        <v>2557.59</v>
      </c>
      <c r="N111" s="47">
        <f t="array" aca="1" ref="N111" ca="1">IF(M111=0,"N/A",IFERROR(INDEX(INDIRECT(ADDRESS(1,MATCH(2020,Measure!$2:$2,0),,,"Measure")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A111),0)),"")/M111)</f>
        <v>0.31279446666588467</v>
      </c>
      <c r="O111" s="46" t="str">
        <f t="array" aca="1" ref="O111" ca="1">IF(AE111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(Units)")*(INDIRECT(ADDRESS(1,MATCH("MeasureNames",Measure!$2:$2,0),,,"Measure")&amp;":"&amp;ADDRESS(ROWS(DynamicPivotTable)+10,MATCH("MeasureNames",Measure!$2:$2,0)))=A111),0)),""),0))</f>
        <v>N/A</v>
      </c>
      <c r="P111" s="46">
        <f t="array" aca="1" ref="P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A111),0)),0)</f>
        <v>0</v>
      </c>
      <c r="Q111" s="46" t="str">
        <f t="shared" ca="1" si="54"/>
        <v>N/A</v>
      </c>
      <c r="R111" s="46">
        <f t="shared" ca="1" si="55"/>
        <v>1757.5900000000001</v>
      </c>
      <c r="S111" s="46" t="str">
        <f t="shared" ca="1" si="56"/>
        <v>N/A</v>
      </c>
      <c r="T111" s="39">
        <f t="array" aca="1" ref="T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A111),0)),"")</f>
        <v>13097.344089442593</v>
      </c>
      <c r="U111" s="39">
        <f t="array" aca="1" ref="U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A111),0)),"")</f>
        <v>0</v>
      </c>
      <c r="V111" s="39">
        <f t="shared" ca="1" si="57"/>
        <v>13097.344089442593</v>
      </c>
      <c r="W111" s="48">
        <f t="array" aca="1" ref="W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A111),0)),"")</f>
        <v>0.86</v>
      </c>
      <c r="X111" s="49" t="str">
        <f t="array" aca="1" ref="X111" ca="1">IF(AE111=0,"N/A",IFERROR(INDEX(INDIRECT(ADDRESS(1,MATCH(2020,Measure!$2:$2,0),,,"Measure")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A111),0)),""))</f>
        <v>N/A</v>
      </c>
      <c r="Y111" s="49" t="str">
        <f t="array" aca="1" ref="Y111" ca="1">IF(AE111=0,"N/A",IFERROR(INDEX(INDIRECT(ADDRESS(1,MATCH(2020,Measure!$2:$2,0),,,"Measure")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A111),0)),""))</f>
        <v>N/A</v>
      </c>
      <c r="Z111" s="39" t="str">
        <f t="array" aca="1" ref="Z1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A111),0)),""),"N/A")</f>
        <v>N/A</v>
      </c>
      <c r="AA111" s="39" t="str">
        <f t="array" aca="1" ref="AA1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A111),0)),""),"N/A")</f>
        <v>N/A</v>
      </c>
      <c r="AB111" s="39" t="str">
        <f t="array" aca="1" ref="AB1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A111),0)),"")/1000,"N/A")</f>
        <v>N/A</v>
      </c>
      <c r="AD111" t="str">
        <f t="shared" si="58"/>
        <v xml:space="preserve">Single-Tank Door type Dishwasher - High Temp </v>
      </c>
      <c r="AE111" s="50">
        <f t="array" aca="1" ref="AE11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A111),0)),""),0)</f>
        <v>0</v>
      </c>
      <c r="AF111" s="35">
        <f t="array" aca="1" ref="AF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A111),0)),"")</f>
        <v>0</v>
      </c>
      <c r="AG111" s="35">
        <f t="array" aca="1" ref="AG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A111),0))/1000,"")</f>
        <v>0</v>
      </c>
      <c r="AH111" s="51">
        <f t="array" aca="1" ref="AH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A111),0)),"")</f>
        <v>0</v>
      </c>
      <c r="AI111" s="35">
        <f t="array" aca="1" ref="AI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A111),0))/1000,"")</f>
        <v>0</v>
      </c>
      <c r="AJ111" s="35">
        <f t="array" aca="1" ref="AJ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A111),0))/1000,"")</f>
        <v>0</v>
      </c>
      <c r="AK111" s="32">
        <f t="array" aca="1" ref="AK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A111),0)),"")</f>
        <v>0</v>
      </c>
      <c r="AL111" s="32" t="str">
        <f t="shared" ca="1" si="59"/>
        <v>N/A</v>
      </c>
      <c r="AM111" s="32" t="str">
        <f t="shared" ca="1" si="60"/>
        <v>N/A</v>
      </c>
      <c r="AN111" s="37" t="str">
        <f t="array" aca="1" ref="AN111" ca="1">IF(AE111=0,"N/A",IFERROR(INDEX(INDIRECT(ADDRESS(1,MATCH(2020,Measure!$2:$2,0),,,"Measure")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A111),0)),""))</f>
        <v>N/A</v>
      </c>
      <c r="AO111" s="32">
        <f t="array" aca="1" ref="AO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A111),0)),"")</f>
        <v>0</v>
      </c>
      <c r="AP111" s="37" t="str">
        <f t="shared" ca="1" si="61"/>
        <v>N/A</v>
      </c>
      <c r="AQ111" s="50">
        <f t="array" aca="1" ref="AQ11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A111),0)),""),0)</f>
        <v>0</v>
      </c>
      <c r="AR111" s="35">
        <f t="array" aca="1" ref="AR1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A111),0)),"")</f>
        <v>0</v>
      </c>
      <c r="AS111" s="35">
        <f t="array" aca="1" ref="AS1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A111),0))/1000,"")</f>
        <v>0</v>
      </c>
      <c r="AT111" s="51">
        <f t="array" aca="1" ref="AT1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A111),0)),"")</f>
        <v>0</v>
      </c>
      <c r="AU111" s="35">
        <f t="array" aca="1" ref="AU1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A111),0))/1000,"")</f>
        <v>0</v>
      </c>
      <c r="AV111" s="35">
        <f t="array" aca="1" ref="AV1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A111),0))/1000,"")</f>
        <v>0</v>
      </c>
      <c r="AW111" s="32">
        <f t="array" aca="1" ref="AW1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A111),0)),"")</f>
        <v>0</v>
      </c>
      <c r="AX111" s="32" t="str">
        <f t="shared" ca="1" si="62"/>
        <v>N/A</v>
      </c>
      <c r="AY111" s="32" t="str">
        <f t="shared" ca="1" si="63"/>
        <v>N/A</v>
      </c>
      <c r="AZ111" s="37" t="str">
        <f t="array" aca="1" ref="AZ111" ca="1">IF(AQ111=0,"N/A",IFERROR(INDEX(INDIRECT(ADDRESS(1,MATCH(2021,Measure!$2:$2,0),,,"Measure")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A111),0)),""))</f>
        <v>N/A</v>
      </c>
      <c r="BA111" s="32">
        <f t="array" aca="1" ref="BA1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A111),0)),"")</f>
        <v>0</v>
      </c>
      <c r="BB111" s="37" t="str">
        <f t="shared" ca="1" si="64"/>
        <v>N/A</v>
      </c>
      <c r="BC111" s="50">
        <f t="array" aca="1" ref="BC11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A111),0)),""),0)</f>
        <v>0</v>
      </c>
      <c r="BD111" s="35">
        <f t="array" aca="1" ref="BD1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A111),0)),"")</f>
        <v>0</v>
      </c>
      <c r="BE111" s="35">
        <f t="array" aca="1" ref="BE1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A111),0))/1000,"")</f>
        <v>0</v>
      </c>
      <c r="BF111" s="51">
        <f t="array" aca="1" ref="BF1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A111),0)),"")</f>
        <v>0</v>
      </c>
      <c r="BG111" s="35">
        <f t="array" aca="1" ref="BG1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A111),0))/1000,"")</f>
        <v>0</v>
      </c>
      <c r="BH111" s="35">
        <f t="array" aca="1" ref="BH1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A111),0))/1000,"")</f>
        <v>0</v>
      </c>
      <c r="BI111" s="32">
        <f t="array" aca="1" ref="BI1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A111),0)),"")</f>
        <v>0</v>
      </c>
      <c r="BJ111" s="32" t="str">
        <f t="shared" ca="1" si="65"/>
        <v>N/A</v>
      </c>
      <c r="BK111" s="32" t="str">
        <f t="shared" ca="1" si="66"/>
        <v>N/A</v>
      </c>
      <c r="BL111" s="37" t="str">
        <f t="array" aca="1" ref="BL111" ca="1">IF(BC111=0,"N/A",IFERROR(INDEX(INDIRECT(ADDRESS(1,MATCH(2022,Measure!$2:$2,0),,,"Measure")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A111),0)),""))</f>
        <v>N/A</v>
      </c>
      <c r="BM111" s="32">
        <f t="array" aca="1" ref="BM1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A111),0)),"")</f>
        <v>0</v>
      </c>
      <c r="BN111" s="37" t="str">
        <f t="shared" ca="1" si="67"/>
        <v>N/A</v>
      </c>
    </row>
    <row r="112" spans="1:66" x14ac:dyDescent="0.25">
      <c r="A112" s="33" t="s">
        <v>245</v>
      </c>
      <c r="B112" t="str">
        <f t="shared" si="53"/>
        <v xml:space="preserve">Multi-Tank Conveyor Dishwasher - High Temp </v>
      </c>
      <c r="C112" t="str">
        <f t="array" aca="1" ref="C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A112),0)),"")</f>
        <v>BNI Cooking and Laundry</v>
      </c>
      <c r="D112" t="str">
        <f t="array" aca="1" ref="D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A112),0)),"")</f>
        <v>ROB/NEW</v>
      </c>
      <c r="E112" s="52">
        <f t="array" aca="1" ref="E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A112),0)),"")</f>
        <v>20</v>
      </c>
      <c r="F112" s="52" t="str">
        <f t="array" aca="1" ref="F11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A112),0)),""))</f>
        <v>N/A</v>
      </c>
      <c r="G112" s="52" t="str">
        <f t="array" aca="1" ref="G11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A112),0)),""))</f>
        <v>N/A</v>
      </c>
      <c r="H112" s="52" t="str">
        <f t="array" aca="1" ref="H11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A112),0)),""))</f>
        <v>N/A</v>
      </c>
      <c r="I112" s="44">
        <f t="array" aca="1" ref="I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A112),0)),"")</f>
        <v>27407.597102386215</v>
      </c>
      <c r="J112" s="45">
        <f t="array" aca="1" ref="J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A112),0)),"")*1000</f>
        <v>4255</v>
      </c>
      <c r="K112" s="44">
        <f t="array" aca="1" ref="K112" ca="1">IF(D112="ROB/NEW",I112,IFERROR(INDEX(INDIRECT(ADDRESS(1,MATCH(2020,Measure!$2:$2,0),,,"Measure")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A112),0)),""))</f>
        <v>27407.597102386215</v>
      </c>
      <c r="L112" s="45">
        <f t="array" aca="1" ref="L112" ca="1">IF(D112="ROB/NEW",J112,IFERROR(INDEX(INDIRECT(ADDRESS(1,MATCH(2020,Measure!$2:$2,0),,,"Measure")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A112),0))*1000,""))</f>
        <v>4255</v>
      </c>
      <c r="M112" s="46">
        <f t="array" aca="1" ref="M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A112),0)),"")</f>
        <v>1290.1000000000001</v>
      </c>
      <c r="N112" s="47">
        <f t="array" aca="1" ref="N112" ca="1">IF(M112=0,"N/A",IFERROR(INDEX(INDIRECT(ADDRESS(1,MATCH(2020,Measure!$2:$2,0),,,"Measure")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A112),0)),"")/M112)</f>
        <v>1.1627005658476086</v>
      </c>
      <c r="O112" s="46" t="str">
        <f t="array" aca="1" ref="O112" ca="1">IF(AE112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(Units)")*(INDIRECT(ADDRESS(1,MATCH("MeasureNames",Measure!$2:$2,0),,,"Measure")&amp;":"&amp;ADDRESS(ROWS(DynamicPivotTable)+10,MATCH("MeasureNames",Measure!$2:$2,0)))=A112),0)),""),0))</f>
        <v>N/A</v>
      </c>
      <c r="P112" s="46">
        <f t="array" aca="1" ref="P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A112),0)),0)</f>
        <v>0</v>
      </c>
      <c r="Q112" s="46" t="str">
        <f t="shared" ca="1" si="54"/>
        <v>N/A</v>
      </c>
      <c r="R112" s="46">
        <f t="shared" ca="1" si="55"/>
        <v>-209.89999999999986</v>
      </c>
      <c r="S112" s="46" t="str">
        <f t="shared" ca="1" si="56"/>
        <v>N/A</v>
      </c>
      <c r="T112" s="39">
        <f t="array" aca="1" ref="T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A112),0)),"")</f>
        <v>37933.216191748324</v>
      </c>
      <c r="U112" s="39">
        <f t="array" aca="1" ref="U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A112),0)),"")</f>
        <v>0</v>
      </c>
      <c r="V112" s="39">
        <f t="shared" ca="1" si="57"/>
        <v>37933.216191748324</v>
      </c>
      <c r="W112" s="48">
        <f t="array" aca="1" ref="W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A112),0)),"")</f>
        <v>0.86</v>
      </c>
      <c r="X112" s="49" t="str">
        <f t="array" aca="1" ref="X112" ca="1">IF(AE112=0,"N/A",IFERROR(INDEX(INDIRECT(ADDRESS(1,MATCH(2020,Measure!$2:$2,0),,,"Measure")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A112),0)),""))</f>
        <v>N/A</v>
      </c>
      <c r="Y112" s="49" t="str">
        <f t="array" aca="1" ref="Y112" ca="1">IF(AE112=0,"N/A",IFERROR(INDEX(INDIRECT(ADDRESS(1,MATCH(2020,Measure!$2:$2,0),,,"Measure")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A112),0)),""))</f>
        <v>N/A</v>
      </c>
      <c r="Z112" s="39" t="str">
        <f t="array" aca="1" ref="Z1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A112),0)),""),"N/A")</f>
        <v>N/A</v>
      </c>
      <c r="AA112" s="39" t="str">
        <f t="array" aca="1" ref="AA1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A112),0)),""),"N/A")</f>
        <v>N/A</v>
      </c>
      <c r="AB112" s="39" t="str">
        <f t="array" aca="1" ref="AB1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A112),0)),"")/1000,"N/A")</f>
        <v>N/A</v>
      </c>
      <c r="AD112" t="str">
        <f t="shared" si="58"/>
        <v xml:space="preserve">Multi-Tank Conveyor Dishwasher - High Temp </v>
      </c>
      <c r="AE112" s="50">
        <f t="array" aca="1" ref="AE11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A112),0)),""),0)</f>
        <v>0</v>
      </c>
      <c r="AF112" s="35">
        <f t="array" aca="1" ref="AF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A112),0)),"")</f>
        <v>0</v>
      </c>
      <c r="AG112" s="35">
        <f t="array" aca="1" ref="AG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A112),0))/1000,"")</f>
        <v>0</v>
      </c>
      <c r="AH112" s="51">
        <f t="array" aca="1" ref="AH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A112),0)),"")</f>
        <v>0</v>
      </c>
      <c r="AI112" s="35">
        <f t="array" aca="1" ref="AI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A112),0))/1000,"")</f>
        <v>0</v>
      </c>
      <c r="AJ112" s="35">
        <f t="array" aca="1" ref="AJ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A112),0))/1000,"")</f>
        <v>0</v>
      </c>
      <c r="AK112" s="32">
        <f t="array" aca="1" ref="AK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A112),0)),"")</f>
        <v>0</v>
      </c>
      <c r="AL112" s="32" t="str">
        <f t="shared" ca="1" si="59"/>
        <v>N/A</v>
      </c>
      <c r="AM112" s="32" t="str">
        <f t="shared" ca="1" si="60"/>
        <v>N/A</v>
      </c>
      <c r="AN112" s="37" t="str">
        <f t="array" aca="1" ref="AN112" ca="1">IF(AE112=0,"N/A",IFERROR(INDEX(INDIRECT(ADDRESS(1,MATCH(2020,Measure!$2:$2,0),,,"Measure")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A112),0)),""))</f>
        <v>N/A</v>
      </c>
      <c r="AO112" s="32">
        <f t="array" aca="1" ref="AO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A112),0)),"")</f>
        <v>0</v>
      </c>
      <c r="AP112" s="37" t="str">
        <f t="shared" ca="1" si="61"/>
        <v>N/A</v>
      </c>
      <c r="AQ112" s="50">
        <f t="array" aca="1" ref="AQ11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A112),0)),""),0)</f>
        <v>0</v>
      </c>
      <c r="AR112" s="35">
        <f t="array" aca="1" ref="AR1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A112),0)),"")</f>
        <v>0</v>
      </c>
      <c r="AS112" s="35">
        <f t="array" aca="1" ref="AS1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A112),0))/1000,"")</f>
        <v>0</v>
      </c>
      <c r="AT112" s="51">
        <f t="array" aca="1" ref="AT1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A112),0)),"")</f>
        <v>0</v>
      </c>
      <c r="AU112" s="35">
        <f t="array" aca="1" ref="AU1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A112),0))/1000,"")</f>
        <v>0</v>
      </c>
      <c r="AV112" s="35">
        <f t="array" aca="1" ref="AV1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A112),0))/1000,"")</f>
        <v>0</v>
      </c>
      <c r="AW112" s="32">
        <f t="array" aca="1" ref="AW1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A112),0)),"")</f>
        <v>0</v>
      </c>
      <c r="AX112" s="32" t="str">
        <f t="shared" ca="1" si="62"/>
        <v>N/A</v>
      </c>
      <c r="AY112" s="32" t="str">
        <f t="shared" ca="1" si="63"/>
        <v>N/A</v>
      </c>
      <c r="AZ112" s="37" t="str">
        <f t="array" aca="1" ref="AZ112" ca="1">IF(AQ112=0,"N/A",IFERROR(INDEX(INDIRECT(ADDRESS(1,MATCH(2021,Measure!$2:$2,0),,,"Measure")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A112),0)),""))</f>
        <v>N/A</v>
      </c>
      <c r="BA112" s="32">
        <f t="array" aca="1" ref="BA1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A112),0)),"")</f>
        <v>0</v>
      </c>
      <c r="BB112" s="37" t="str">
        <f t="shared" ca="1" si="64"/>
        <v>N/A</v>
      </c>
      <c r="BC112" s="50">
        <f t="array" aca="1" ref="BC11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A112),0)),""),0)</f>
        <v>0</v>
      </c>
      <c r="BD112" s="35">
        <f t="array" aca="1" ref="BD1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A112),0)),"")</f>
        <v>0</v>
      </c>
      <c r="BE112" s="35">
        <f t="array" aca="1" ref="BE1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A112),0))/1000,"")</f>
        <v>0</v>
      </c>
      <c r="BF112" s="51">
        <f t="array" aca="1" ref="BF1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A112),0)),"")</f>
        <v>0</v>
      </c>
      <c r="BG112" s="35">
        <f t="array" aca="1" ref="BG1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A112),0))/1000,"")</f>
        <v>0</v>
      </c>
      <c r="BH112" s="35">
        <f t="array" aca="1" ref="BH1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A112),0))/1000,"")</f>
        <v>0</v>
      </c>
      <c r="BI112" s="32">
        <f t="array" aca="1" ref="BI1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A112),0)),"")</f>
        <v>0</v>
      </c>
      <c r="BJ112" s="32" t="str">
        <f t="shared" ca="1" si="65"/>
        <v>N/A</v>
      </c>
      <c r="BK112" s="32" t="str">
        <f t="shared" ca="1" si="66"/>
        <v>N/A</v>
      </c>
      <c r="BL112" s="37" t="str">
        <f t="array" aca="1" ref="BL112" ca="1">IF(BC112=0,"N/A",IFERROR(INDEX(INDIRECT(ADDRESS(1,MATCH(2022,Measure!$2:$2,0),,,"Measure")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A112),0)),""))</f>
        <v>N/A</v>
      </c>
      <c r="BM112" s="32">
        <f t="array" aca="1" ref="BM1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A112),0)),"")</f>
        <v>0</v>
      </c>
      <c r="BN112" s="37" t="str">
        <f t="shared" ca="1" si="67"/>
        <v>N/A</v>
      </c>
    </row>
    <row r="113" spans="1:66" x14ac:dyDescent="0.25">
      <c r="A113" s="33" t="s">
        <v>352</v>
      </c>
      <c r="B113" t="str">
        <f t="shared" si="53"/>
        <v xml:space="preserve">Strip-Curtains for Display Cases </v>
      </c>
      <c r="C113" t="str">
        <f t="array" aca="1" ref="C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A113),0)),"")</f>
        <v>BNI Refrigeration</v>
      </c>
      <c r="D113" t="str">
        <f t="array" aca="1" ref="D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A113),0)),"")</f>
        <v>ROB/NEW</v>
      </c>
      <c r="E113" s="52">
        <f t="array" aca="1" ref="E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A113),0)),"")</f>
        <v>4</v>
      </c>
      <c r="F113" s="52" t="str">
        <f t="array" aca="1" ref="F11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A113),0)),""))</f>
        <v>N/A</v>
      </c>
      <c r="G113" s="52" t="str">
        <f t="array" aca="1" ref="G11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A113),0)),""))</f>
        <v>N/A</v>
      </c>
      <c r="H113" s="52" t="str">
        <f t="array" aca="1" ref="H11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A113),0)),""))</f>
        <v>N/A</v>
      </c>
      <c r="I113" s="44">
        <f t="array" aca="1" ref="I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A113),0)),"")</f>
        <v>1738</v>
      </c>
      <c r="J113" s="45">
        <f t="array" aca="1" ref="J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A113),0)),"")*1000</f>
        <v>200</v>
      </c>
      <c r="K113" s="44">
        <f t="array" aca="1" ref="K113" ca="1">IF(D113="ROB/NEW",I113,IFERROR(INDEX(INDIRECT(ADDRESS(1,MATCH(2020,Measure!$2:$2,0),,,"Measure")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A113),0)),""))</f>
        <v>1738</v>
      </c>
      <c r="L113" s="45">
        <f t="array" aca="1" ref="L113" ca="1">IF(D113="ROB/NEW",J113,IFERROR(INDEX(INDIRECT(ADDRESS(1,MATCH(2020,Measure!$2:$2,0),,,"Measure")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A113),0))*1000,""))</f>
        <v>200</v>
      </c>
      <c r="M113" s="46">
        <f t="array" aca="1" ref="M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A113),0)),"")</f>
        <v>101.41250000000001</v>
      </c>
      <c r="N113" s="47">
        <f t="array" aca="1" ref="N113" ca="1">IF(M113=0,"N/A",IFERROR(INDEX(INDIRECT(ADDRESS(1,MATCH(2020,Measure!$2:$2,0),,,"Measure")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A113),0)),"")/M113)</f>
        <v>0.47331443362504616</v>
      </c>
      <c r="O113" s="46" t="str">
        <f t="array" aca="1" ref="O113" ca="1">IF(AE113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(Units)")*(INDIRECT(ADDRESS(1,MATCH("MeasureNames",Measure!$2:$2,0),,,"Measure")&amp;":"&amp;ADDRESS(ROWS(DynamicPivotTable)+10,MATCH("MeasureNames",Measure!$2:$2,0)))=A113),0)),""),0))</f>
        <v>N/A</v>
      </c>
      <c r="P113" s="46">
        <f t="array" aca="1" ref="P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A113),0)),0)</f>
        <v>0</v>
      </c>
      <c r="Q113" s="46" t="str">
        <f t="shared" ca="1" si="54"/>
        <v>N/A</v>
      </c>
      <c r="R113" s="46">
        <f t="shared" ca="1" si="55"/>
        <v>53.412500000000009</v>
      </c>
      <c r="S113" s="46" t="str">
        <f t="shared" ca="1" si="56"/>
        <v>N/A</v>
      </c>
      <c r="T113" s="39">
        <f t="array" aca="1" ref="T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A113),0)),"")</f>
        <v>551.33498630000395</v>
      </c>
      <c r="U113" s="39">
        <f t="array" aca="1" ref="U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A113),0)),"")</f>
        <v>0</v>
      </c>
      <c r="V113" s="39">
        <f t="shared" ca="1" si="57"/>
        <v>551.33498630000395</v>
      </c>
      <c r="W113" s="48">
        <f t="array" aca="1" ref="W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A113),0)),"")</f>
        <v>0.86</v>
      </c>
      <c r="X113" s="49" t="str">
        <f t="array" aca="1" ref="X113" ca="1">IF(AE113=0,"N/A",IFERROR(INDEX(INDIRECT(ADDRESS(1,MATCH(2020,Measure!$2:$2,0),,,"Measure")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A113),0)),""))</f>
        <v>N/A</v>
      </c>
      <c r="Y113" s="49" t="str">
        <f t="array" aca="1" ref="Y113" ca="1">IF(AE113=0,"N/A",IFERROR(INDEX(INDIRECT(ADDRESS(1,MATCH(2020,Measure!$2:$2,0),,,"Measure")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A113),0)),""))</f>
        <v>N/A</v>
      </c>
      <c r="Z113" s="39" t="str">
        <f t="array" aca="1" ref="Z1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A113),0)),""),"N/A")</f>
        <v>N/A</v>
      </c>
      <c r="AA113" s="39" t="str">
        <f t="array" aca="1" ref="AA1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A113),0)),""),"N/A")</f>
        <v>N/A</v>
      </c>
      <c r="AB113" s="39" t="str">
        <f t="array" aca="1" ref="AB1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A113),0)),"")/1000,"N/A")</f>
        <v>N/A</v>
      </c>
      <c r="AD113" t="str">
        <f t="shared" si="58"/>
        <v xml:space="preserve">Strip-Curtains for Display Cases </v>
      </c>
      <c r="AE113" s="50">
        <f t="array" aca="1" ref="AE11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A113),0)),""),0)</f>
        <v>0</v>
      </c>
      <c r="AF113" s="35">
        <f t="array" aca="1" ref="AF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A113),0)),"")</f>
        <v>0</v>
      </c>
      <c r="AG113" s="35">
        <f t="array" aca="1" ref="AG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A113),0))/1000,"")</f>
        <v>0</v>
      </c>
      <c r="AH113" s="51">
        <f t="array" aca="1" ref="AH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A113),0)),"")</f>
        <v>0</v>
      </c>
      <c r="AI113" s="35">
        <f t="array" aca="1" ref="AI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A113),0))/1000,"")</f>
        <v>0</v>
      </c>
      <c r="AJ113" s="35">
        <f t="array" aca="1" ref="AJ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A113),0))/1000,"")</f>
        <v>0</v>
      </c>
      <c r="AK113" s="32">
        <f t="array" aca="1" ref="AK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A113),0)),"")</f>
        <v>0</v>
      </c>
      <c r="AL113" s="32" t="str">
        <f t="shared" ca="1" si="59"/>
        <v>N/A</v>
      </c>
      <c r="AM113" s="32" t="str">
        <f t="shared" ca="1" si="60"/>
        <v>N/A</v>
      </c>
      <c r="AN113" s="37" t="str">
        <f t="array" aca="1" ref="AN113" ca="1">IF(AE113=0,"N/A",IFERROR(INDEX(INDIRECT(ADDRESS(1,MATCH(2020,Measure!$2:$2,0),,,"Measure")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A113),0)),""))</f>
        <v>N/A</v>
      </c>
      <c r="AO113" s="32">
        <f t="array" aca="1" ref="AO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A113),0)),"")</f>
        <v>0</v>
      </c>
      <c r="AP113" s="37" t="str">
        <f t="shared" ca="1" si="61"/>
        <v>N/A</v>
      </c>
      <c r="AQ113" s="50">
        <f t="array" aca="1" ref="AQ11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A113),0)),""),0)</f>
        <v>0</v>
      </c>
      <c r="AR113" s="35">
        <f t="array" aca="1" ref="AR1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A113),0)),"")</f>
        <v>0</v>
      </c>
      <c r="AS113" s="35">
        <f t="array" aca="1" ref="AS1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A113),0))/1000,"")</f>
        <v>0</v>
      </c>
      <c r="AT113" s="51">
        <f t="array" aca="1" ref="AT1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A113),0)),"")</f>
        <v>0</v>
      </c>
      <c r="AU113" s="35">
        <f t="array" aca="1" ref="AU1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A113),0))/1000,"")</f>
        <v>0</v>
      </c>
      <c r="AV113" s="35">
        <f t="array" aca="1" ref="AV1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A113),0))/1000,"")</f>
        <v>0</v>
      </c>
      <c r="AW113" s="32">
        <f t="array" aca="1" ref="AW1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A113),0)),"")</f>
        <v>0</v>
      </c>
      <c r="AX113" s="32" t="str">
        <f t="shared" ca="1" si="62"/>
        <v>N/A</v>
      </c>
      <c r="AY113" s="32" t="str">
        <f t="shared" ca="1" si="63"/>
        <v>N/A</v>
      </c>
      <c r="AZ113" s="37" t="str">
        <f t="array" aca="1" ref="AZ113" ca="1">IF(AQ113=0,"N/A",IFERROR(INDEX(INDIRECT(ADDRESS(1,MATCH(2021,Measure!$2:$2,0),,,"Measure")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A113),0)),""))</f>
        <v>N/A</v>
      </c>
      <c r="BA113" s="32">
        <f t="array" aca="1" ref="BA1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A113),0)),"")</f>
        <v>0</v>
      </c>
      <c r="BB113" s="37" t="str">
        <f t="shared" ca="1" si="64"/>
        <v>N/A</v>
      </c>
      <c r="BC113" s="50">
        <f t="array" aca="1" ref="BC11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A113),0)),""),0)</f>
        <v>0</v>
      </c>
      <c r="BD113" s="35">
        <f t="array" aca="1" ref="BD1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A113),0)),"")</f>
        <v>0</v>
      </c>
      <c r="BE113" s="35">
        <f t="array" aca="1" ref="BE1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A113),0))/1000,"")</f>
        <v>0</v>
      </c>
      <c r="BF113" s="51">
        <f t="array" aca="1" ref="BF1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A113),0)),"")</f>
        <v>0</v>
      </c>
      <c r="BG113" s="35">
        <f t="array" aca="1" ref="BG1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A113),0))/1000,"")</f>
        <v>0</v>
      </c>
      <c r="BH113" s="35">
        <f t="array" aca="1" ref="BH1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A113),0))/1000,"")</f>
        <v>0</v>
      </c>
      <c r="BI113" s="32">
        <f t="array" aca="1" ref="BI1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A113),0)),"")</f>
        <v>0</v>
      </c>
      <c r="BJ113" s="32" t="str">
        <f t="shared" ca="1" si="65"/>
        <v>N/A</v>
      </c>
      <c r="BK113" s="32" t="str">
        <f t="shared" ca="1" si="66"/>
        <v>N/A</v>
      </c>
      <c r="BL113" s="37" t="str">
        <f t="array" aca="1" ref="BL113" ca="1">IF(BC113=0,"N/A",IFERROR(INDEX(INDIRECT(ADDRESS(1,MATCH(2022,Measure!$2:$2,0),,,"Measure")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A113),0)),""))</f>
        <v>N/A</v>
      </c>
      <c r="BM113" s="32">
        <f t="array" aca="1" ref="BM1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A113),0)),"")</f>
        <v>0</v>
      </c>
      <c r="BN113" s="37" t="str">
        <f t="shared" ca="1" si="67"/>
        <v>N/A</v>
      </c>
    </row>
    <row r="114" spans="1:66" x14ac:dyDescent="0.25">
      <c r="A114" s="33" t="s">
        <v>354</v>
      </c>
      <c r="B114" t="str">
        <f t="shared" si="53"/>
        <v>Track/Mono-point Direction Luminaire</v>
      </c>
      <c r="C114" t="str">
        <f t="array" aca="1" ref="C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A114),0)),"")</f>
        <v>BNI Lighting</v>
      </c>
      <c r="D114" t="str">
        <f t="array" aca="1" ref="D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A114),0)),"")</f>
        <v>ROB/NEW</v>
      </c>
      <c r="E114" s="52">
        <f t="array" aca="1" ref="E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A114),0)),"")</f>
        <v>11.3</v>
      </c>
      <c r="F114" s="52" t="str">
        <f t="array" aca="1" ref="F11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A114),0)),""))</f>
        <v>N/A</v>
      </c>
      <c r="G114" s="52" t="str">
        <f t="array" aca="1" ref="G11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A114),0)),""))</f>
        <v>N/A</v>
      </c>
      <c r="H114" s="52" t="str">
        <f t="array" aca="1" ref="H11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A114),0)),""))</f>
        <v>N/A</v>
      </c>
      <c r="I114" s="44">
        <f t="array" aca="1" ref="I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A114),0)),"")</f>
        <v>212.56200000000001</v>
      </c>
      <c r="J114" s="45">
        <f t="array" aca="1" ref="J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A114),0)),"")*1000</f>
        <v>48.2</v>
      </c>
      <c r="K114" s="44">
        <f t="array" aca="1" ref="K114" ca="1">IF(D114="ROB/NEW",I114,IFERROR(INDEX(INDIRECT(ADDRESS(1,MATCH(2020,Measure!$2:$2,0),,,"Measure")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A114),0)),""))</f>
        <v>212.56200000000001</v>
      </c>
      <c r="L114" s="45">
        <f t="array" aca="1" ref="L114" ca="1">IF(D114="ROB/NEW",J114,IFERROR(INDEX(INDIRECT(ADDRESS(1,MATCH(2020,Measure!$2:$2,0),,,"Measure")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A114),0))*1000,""))</f>
        <v>48.2</v>
      </c>
      <c r="M114" s="46">
        <f t="array" aca="1" ref="M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A114),0)),"")</f>
        <v>17.808700000000005</v>
      </c>
      <c r="N114" s="47">
        <f t="array" aca="1" ref="N114" ca="1">IF(M114=0,"N/A",IFERROR(INDEX(INDIRECT(ADDRESS(1,MATCH(2020,Measure!$2:$2,0),,,"Measure")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A114),0)),"")/M114)</f>
        <v>0.84228495061402553</v>
      </c>
      <c r="O114" s="46">
        <f t="array" aca="1" ref="O114" ca="1">IF(AE114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(Units)")*(INDIRECT(ADDRESS(1,MATCH("MeasureNames",Measure!$2:$2,0),,,"Measure")&amp;":"&amp;ADDRESS(ROWS(DynamicPivotTable)+10,MATCH("MeasureNames",Measure!$2:$2,0)))=A114),0)),""),0))</f>
        <v>5.8189989262827151</v>
      </c>
      <c r="P114" s="46">
        <f t="array" aca="1" ref="P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A114),0)),0)</f>
        <v>0</v>
      </c>
      <c r="Q114" s="46">
        <f t="shared" ca="1" si="54"/>
        <v>20.818998926282717</v>
      </c>
      <c r="R114" s="46">
        <f t="shared" ca="1" si="55"/>
        <v>2.8087000000000035</v>
      </c>
      <c r="S114" s="46">
        <f t="shared" ca="1" si="56"/>
        <v>23.627698926282719</v>
      </c>
      <c r="T114" s="39">
        <f t="array" aca="1" ref="T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A114),0)),"")</f>
        <v>211.34217970732925</v>
      </c>
      <c r="U114" s="39">
        <f t="array" aca="1" ref="U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A114),0)),"")</f>
        <v>0</v>
      </c>
      <c r="V114" s="39">
        <f t="shared" ca="1" si="57"/>
        <v>211.34217970732925</v>
      </c>
      <c r="W114" s="48">
        <f t="array" aca="1" ref="W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A114),0)),"")</f>
        <v>0.86</v>
      </c>
      <c r="X114" s="49">
        <f t="array" aca="1" ref="X114" ca="1">IF(AE114=0,"N/A",IFERROR(INDEX(INDIRECT(ADDRESS(1,MATCH(2020,Measure!$2:$2,0),,,"Measure")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A114),0)),""))</f>
        <v>9.999875579840019</v>
      </c>
      <c r="Y114" s="49" t="str">
        <f t="array" aca="1" ref="Y114" ca="1">IF(AE114=0,"N/A",IFERROR(INDEX(INDIRECT(ADDRESS(1,MATCH(2020,Measure!$2:$2,0),,,"Measure")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A114),0)),""))</f>
        <v/>
      </c>
      <c r="Z114" s="39">
        <f t="array" aca="1" ref="Z1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A114),0)),""),"N/A")</f>
        <v>9.6153286448952172E-2</v>
      </c>
      <c r="AA114" s="39">
        <f t="array" aca="1" ref="AA1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A114),0)),""),"N/A")</f>
        <v>8.5091403937125835E-3</v>
      </c>
      <c r="AB114" s="39">
        <f t="array" aca="1" ref="AB1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A114),0)),"")/1000,"N/A")</f>
        <v>0.42403599323987906</v>
      </c>
      <c r="AD114" t="str">
        <f t="shared" si="58"/>
        <v>Track/Mono-point Direction Luminaire</v>
      </c>
      <c r="AE114" s="50">
        <f t="array" aca="1" ref="AE11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A114),0)),""),0)</f>
        <v>1418</v>
      </c>
      <c r="AF114" s="35">
        <f t="array" aca="1" ref="AF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A114),0)),"")</f>
        <v>62.597375931842393</v>
      </c>
      <c r="AG114" s="35">
        <f t="array" aca="1" ref="AG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A114),0))/1000,"")</f>
        <v>276.05442785942495</v>
      </c>
      <c r="AH114" s="51">
        <f t="array" aca="1" ref="AH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A114),0)),"")</f>
        <v>62.597375931842393</v>
      </c>
      <c r="AI114" s="35">
        <f t="array" aca="1" ref="AI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A114),0))/1000,"")</f>
        <v>276.05442785942495</v>
      </c>
      <c r="AJ114" s="35">
        <f t="array" aca="1" ref="AJ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A114),0))/1000,"")</f>
        <v>3119.4150348115013</v>
      </c>
      <c r="AK114" s="32">
        <f t="array" aca="1" ref="AK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A114),0)),"")</f>
        <v>299683.21082499286</v>
      </c>
      <c r="AL114" s="32">
        <f t="shared" ca="1" si="59"/>
        <v>29968.693953468897</v>
      </c>
      <c r="AM114" s="32">
        <f t="shared" ca="1" si="60"/>
        <v>269714.51687152399</v>
      </c>
      <c r="AN114" s="37">
        <f t="array" aca="1" ref="AN114" ca="1">IF(AE114=0,"N/A",IFERROR(INDEX(INDIRECT(ADDRESS(1,MATCH(2020,Measure!$2:$2,0),,,"Measure")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A114),0)),""))</f>
        <v>9.999875579840019</v>
      </c>
      <c r="AO114" s="32">
        <f t="array" aca="1" ref="AO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A114),0)),"")</f>
        <v>29521.34047746889</v>
      </c>
      <c r="AP114" s="37">
        <f t="shared" ca="1" si="61"/>
        <v>10.151409318750799</v>
      </c>
      <c r="AQ114" s="50">
        <f t="array" aca="1" ref="AQ11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A114),0)),""),0)</f>
        <v>1418</v>
      </c>
      <c r="AR114" s="35">
        <f t="array" aca="1" ref="AR1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A114),0)),"")</f>
        <v>62.597375931842393</v>
      </c>
      <c r="AS114" s="35">
        <f t="array" aca="1" ref="AS1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A114),0))/1000,"")</f>
        <v>276.05442785942495</v>
      </c>
      <c r="AT114" s="51">
        <f t="array" aca="1" ref="AT1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A114),0)),"")</f>
        <v>125.19475186368479</v>
      </c>
      <c r="AU114" s="35">
        <f t="array" aca="1" ref="AU1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A114),0))/1000,"")</f>
        <v>552.1088557188499</v>
      </c>
      <c r="AV114" s="35">
        <f t="array" aca="1" ref="AV1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A114),0))/1000,"")</f>
        <v>3119.4150348115013</v>
      </c>
      <c r="AW114" s="32">
        <f t="array" aca="1" ref="AW1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A114),0)),"")</f>
        <v>311176.67271920334</v>
      </c>
      <c r="AX114" s="32">
        <f t="shared" ca="1" si="62"/>
        <v>29968.693953468897</v>
      </c>
      <c r="AY114" s="32">
        <f t="shared" ca="1" si="63"/>
        <v>281207.97876573447</v>
      </c>
      <c r="AZ114" s="37">
        <f t="array" aca="1" ref="AZ114" ca="1">IF(AQ114=0,"N/A",IFERROR(INDEX(INDIRECT(ADDRESS(1,MATCH(2021,Measure!$2:$2,0),,,"Measure")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A114),0)),""))</f>
        <v>10.383391188229757</v>
      </c>
      <c r="BA114" s="32">
        <f t="array" aca="1" ref="BA1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A114),0)),"")</f>
        <v>29521.34047746889</v>
      </c>
      <c r="BB114" s="37">
        <f t="shared" ca="1" si="64"/>
        <v>10.540736554855895</v>
      </c>
      <c r="BC114" s="50">
        <f t="array" aca="1" ref="BC11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A114),0)),""),0)</f>
        <v>1418</v>
      </c>
      <c r="BD114" s="35">
        <f t="array" aca="1" ref="BD1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A114),0)),"")</f>
        <v>62.597375931842393</v>
      </c>
      <c r="BE114" s="35">
        <f t="array" aca="1" ref="BE1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A114),0))/1000,"")</f>
        <v>276.05442785942495</v>
      </c>
      <c r="BF114" s="51">
        <f t="array" aca="1" ref="BF1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A114),0)),"")</f>
        <v>187.79212779552716</v>
      </c>
      <c r="BG114" s="35">
        <f t="array" aca="1" ref="BG1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A114),0))/1000,"")</f>
        <v>828.16328357827479</v>
      </c>
      <c r="BH114" s="35">
        <f t="array" aca="1" ref="BH1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A114),0))/1000,"")</f>
        <v>3119.4150348115013</v>
      </c>
      <c r="BI114" s="32">
        <f t="array" aca="1" ref="BI1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A114),0)),"")</f>
        <v>324271.69256076985</v>
      </c>
      <c r="BJ114" s="32">
        <f t="shared" ca="1" si="65"/>
        <v>29968.693953468901</v>
      </c>
      <c r="BK114" s="32">
        <f t="shared" ca="1" si="66"/>
        <v>294302.99860730092</v>
      </c>
      <c r="BL114" s="37">
        <f t="array" aca="1" ref="BL114" ca="1">IF(BC114=0,"N/A",IFERROR(INDEX(INDIRECT(ADDRESS(1,MATCH(2022,Measure!$2:$2,0),,,"Measure")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A114),0)),""))</f>
        <v>10.820347829113025</v>
      </c>
      <c r="BM114" s="32">
        <f t="array" aca="1" ref="BM1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A114),0)),"")</f>
        <v>29521.34047746889</v>
      </c>
      <c r="BN114" s="37">
        <f t="shared" ca="1" si="67"/>
        <v>10.984314645476843</v>
      </c>
    </row>
    <row r="115" spans="1:66" x14ac:dyDescent="0.25">
      <c r="A115" s="33" t="s">
        <v>251</v>
      </c>
      <c r="B115" t="str">
        <f t="shared" si="53"/>
        <v>Natural Barn Ventiliation - Year-Round</v>
      </c>
      <c r="C115" t="str">
        <f t="array" aca="1" ref="C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A115),0)),"")</f>
        <v>BNI Process</v>
      </c>
      <c r="D115" t="str">
        <f t="array" aca="1" ref="D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A115),0)),"")</f>
        <v>ROB/NEW</v>
      </c>
      <c r="E115" s="52">
        <f t="array" aca="1" ref="E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A115),0)),"")</f>
        <v>15</v>
      </c>
      <c r="F115" s="52" t="str">
        <f t="array" aca="1" ref="F11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A115),0)),""))</f>
        <v>N/A</v>
      </c>
      <c r="G115" s="52" t="str">
        <f t="array" aca="1" ref="G11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A115),0)),""))</f>
        <v>N/A</v>
      </c>
      <c r="H115" s="52" t="str">
        <f t="array" aca="1" ref="H11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A115),0)),""))</f>
        <v>N/A</v>
      </c>
      <c r="I115" s="44">
        <f t="array" aca="1" ref="I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A115),0)),"")</f>
        <v>6710</v>
      </c>
      <c r="J115" s="45">
        <f t="array" aca="1" ref="J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A115),0)),"")*1000</f>
        <v>644</v>
      </c>
      <c r="K115" s="44">
        <f t="array" aca="1" ref="K115" ca="1">IF(D115="ROB/NEW",I115,IFERROR(INDEX(INDIRECT(ADDRESS(1,MATCH(2020,Measure!$2:$2,0),,,"Measure")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A115),0)),""))</f>
        <v>6710</v>
      </c>
      <c r="L115" s="45">
        <f t="array" aca="1" ref="L115" ca="1">IF(D115="ROB/NEW",J115,IFERROR(INDEX(INDIRECT(ADDRESS(1,MATCH(2020,Measure!$2:$2,0),,,"Measure")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A115),0))*1000,""))</f>
        <v>644</v>
      </c>
      <c r="M115" s="46">
        <f t="array" aca="1" ref="M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A115),0)),"")</f>
        <v>4289.25</v>
      </c>
      <c r="N115" s="47">
        <f t="array" aca="1" ref="N115" ca="1">IF(M115=0,"N/A",IFERROR(INDEX(INDIRECT(ADDRESS(1,MATCH(2020,Measure!$2:$2,0),,,"Measure")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A115),0)),"")/M115)</f>
        <v>0.23314099201492103</v>
      </c>
      <c r="O115" s="46" t="str">
        <f t="array" aca="1" ref="O115" ca="1">IF(AE115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(Units)")*(INDIRECT(ADDRESS(1,MATCH("MeasureNames",Measure!$2:$2,0),,,"Measure")&amp;":"&amp;ADDRESS(ROWS(DynamicPivotTable)+10,MATCH("MeasureNames",Measure!$2:$2,0)))=A115),0)),""),0))</f>
        <v>N/A</v>
      </c>
      <c r="P115" s="46">
        <f t="array" aca="1" ref="P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A115),0)),0)</f>
        <v>0</v>
      </c>
      <c r="Q115" s="46" t="str">
        <f t="shared" ca="1" si="54"/>
        <v>N/A</v>
      </c>
      <c r="R115" s="46">
        <f t="shared" ca="1" si="55"/>
        <v>3289.25</v>
      </c>
      <c r="S115" s="46" t="str">
        <f t="shared" ca="1" si="56"/>
        <v>N/A</v>
      </c>
      <c r="T115" s="39">
        <f t="array" aca="1" ref="T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A115),0)),"")</f>
        <v>6652.9113399818607</v>
      </c>
      <c r="U115" s="39">
        <f t="array" aca="1" ref="U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A115),0)),"")</f>
        <v>0</v>
      </c>
      <c r="V115" s="39">
        <f t="shared" ca="1" si="57"/>
        <v>6652.9113399818607</v>
      </c>
      <c r="W115" s="48">
        <f t="array" aca="1" ref="W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A115),0)),"")</f>
        <v>0.86</v>
      </c>
      <c r="X115" s="49" t="str">
        <f t="array" aca="1" ref="X115" ca="1">IF(AE115=0,"N/A",IFERROR(INDEX(INDIRECT(ADDRESS(1,MATCH(2020,Measure!$2:$2,0),,,"Measure")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A115),0)),""))</f>
        <v>N/A</v>
      </c>
      <c r="Y115" s="49" t="str">
        <f t="array" aca="1" ref="Y115" ca="1">IF(AE115=0,"N/A",IFERROR(INDEX(INDIRECT(ADDRESS(1,MATCH(2020,Measure!$2:$2,0),,,"Measure")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A115),0)),""))</f>
        <v>N/A</v>
      </c>
      <c r="Z115" s="39" t="str">
        <f t="array" aca="1" ref="Z1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A115),0)),""),"N/A")</f>
        <v>N/A</v>
      </c>
      <c r="AA115" s="39" t="str">
        <f t="array" aca="1" ref="AA1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A115),0)),""),"N/A")</f>
        <v>N/A</v>
      </c>
      <c r="AB115" s="39" t="str">
        <f t="array" aca="1" ref="AB1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A115),0)),"")/1000,"N/A")</f>
        <v>N/A</v>
      </c>
      <c r="AD115" t="str">
        <f t="shared" si="58"/>
        <v>Natural Barn Ventiliation - Year-Round</v>
      </c>
      <c r="AE115" s="50">
        <f t="array" aca="1" ref="AE11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A115),0)),""),0)</f>
        <v>0</v>
      </c>
      <c r="AF115" s="35">
        <f t="array" aca="1" ref="AF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A115),0)),"")</f>
        <v>0</v>
      </c>
      <c r="AG115" s="35">
        <f t="array" aca="1" ref="AG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A115),0))/1000,"")</f>
        <v>0</v>
      </c>
      <c r="AH115" s="51">
        <f t="array" aca="1" ref="AH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A115),0)),"")</f>
        <v>0</v>
      </c>
      <c r="AI115" s="35">
        <f t="array" aca="1" ref="AI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A115),0))/1000,"")</f>
        <v>0</v>
      </c>
      <c r="AJ115" s="35">
        <f t="array" aca="1" ref="AJ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A115),0))/1000,"")</f>
        <v>0</v>
      </c>
      <c r="AK115" s="32">
        <f t="array" aca="1" ref="AK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A115),0)),"")</f>
        <v>0</v>
      </c>
      <c r="AL115" s="32" t="str">
        <f t="shared" ca="1" si="59"/>
        <v>N/A</v>
      </c>
      <c r="AM115" s="32" t="str">
        <f t="shared" ca="1" si="60"/>
        <v>N/A</v>
      </c>
      <c r="AN115" s="37" t="str">
        <f t="array" aca="1" ref="AN115" ca="1">IF(AE115=0,"N/A",IFERROR(INDEX(INDIRECT(ADDRESS(1,MATCH(2020,Measure!$2:$2,0),,,"Measure")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A115),0)),""))</f>
        <v>N/A</v>
      </c>
      <c r="AO115" s="32">
        <f t="array" aca="1" ref="AO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A115),0)),"")</f>
        <v>0</v>
      </c>
      <c r="AP115" s="37" t="str">
        <f t="shared" ca="1" si="61"/>
        <v>N/A</v>
      </c>
      <c r="AQ115" s="50">
        <f t="array" aca="1" ref="AQ11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A115),0)),""),0)</f>
        <v>0</v>
      </c>
      <c r="AR115" s="35">
        <f t="array" aca="1" ref="AR1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A115),0)),"")</f>
        <v>0</v>
      </c>
      <c r="AS115" s="35">
        <f t="array" aca="1" ref="AS1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A115),0))/1000,"")</f>
        <v>0</v>
      </c>
      <c r="AT115" s="51">
        <f t="array" aca="1" ref="AT1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A115),0)),"")</f>
        <v>0</v>
      </c>
      <c r="AU115" s="35">
        <f t="array" aca="1" ref="AU1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A115),0))/1000,"")</f>
        <v>0</v>
      </c>
      <c r="AV115" s="35">
        <f t="array" aca="1" ref="AV1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A115),0))/1000,"")</f>
        <v>0</v>
      </c>
      <c r="AW115" s="32">
        <f t="array" aca="1" ref="AW1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A115),0)),"")</f>
        <v>0</v>
      </c>
      <c r="AX115" s="32" t="str">
        <f t="shared" ca="1" si="62"/>
        <v>N/A</v>
      </c>
      <c r="AY115" s="32" t="str">
        <f t="shared" ca="1" si="63"/>
        <v>N/A</v>
      </c>
      <c r="AZ115" s="37" t="str">
        <f t="array" aca="1" ref="AZ115" ca="1">IF(AQ115=0,"N/A",IFERROR(INDEX(INDIRECT(ADDRESS(1,MATCH(2021,Measure!$2:$2,0),,,"Measure")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A115),0)),""))</f>
        <v>N/A</v>
      </c>
      <c r="BA115" s="32">
        <f t="array" aca="1" ref="BA1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A115),0)),"")</f>
        <v>0</v>
      </c>
      <c r="BB115" s="37" t="str">
        <f t="shared" ca="1" si="64"/>
        <v>N/A</v>
      </c>
      <c r="BC115" s="50">
        <f t="array" aca="1" ref="BC11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A115),0)),""),0)</f>
        <v>0</v>
      </c>
      <c r="BD115" s="35">
        <f t="array" aca="1" ref="BD1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A115),0)),"")</f>
        <v>0</v>
      </c>
      <c r="BE115" s="35">
        <f t="array" aca="1" ref="BE1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A115),0))/1000,"")</f>
        <v>0</v>
      </c>
      <c r="BF115" s="51">
        <f t="array" aca="1" ref="BF1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A115),0)),"")</f>
        <v>0</v>
      </c>
      <c r="BG115" s="35">
        <f t="array" aca="1" ref="BG1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A115),0))/1000,"")</f>
        <v>0</v>
      </c>
      <c r="BH115" s="35">
        <f t="array" aca="1" ref="BH1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A115),0))/1000,"")</f>
        <v>0</v>
      </c>
      <c r="BI115" s="32">
        <f t="array" aca="1" ref="BI1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A115),0)),"")</f>
        <v>0</v>
      </c>
      <c r="BJ115" s="32" t="str">
        <f t="shared" ca="1" si="65"/>
        <v>N/A</v>
      </c>
      <c r="BK115" s="32" t="str">
        <f t="shared" ca="1" si="66"/>
        <v>N/A</v>
      </c>
      <c r="BL115" s="37" t="str">
        <f t="array" aca="1" ref="BL115" ca="1">IF(BC115=0,"N/A",IFERROR(INDEX(INDIRECT(ADDRESS(1,MATCH(2022,Measure!$2:$2,0),,,"Measure")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A115),0)),""))</f>
        <v>N/A</v>
      </c>
      <c r="BM115" s="32">
        <f t="array" aca="1" ref="BM1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A115),0)),"")</f>
        <v>0</v>
      </c>
      <c r="BN115" s="37" t="str">
        <f t="shared" ca="1" si="67"/>
        <v>N/A</v>
      </c>
    </row>
    <row r="116" spans="1:66" x14ac:dyDescent="0.25">
      <c r="A116" s="33" t="s">
        <v>688</v>
      </c>
      <c r="B116" t="str">
        <f t="shared" si="53"/>
        <v xml:space="preserve">Variable Speed Kitchen Exhaust Fan </v>
      </c>
      <c r="C116" t="str">
        <f t="array" aca="1" ref="C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A116),0)),"")</f>
        <v>BNI Cooking and Laundry</v>
      </c>
      <c r="D116" t="str">
        <f t="array" aca="1" ref="D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A116),0)),"")</f>
        <v>ROB/NEW</v>
      </c>
      <c r="E116" s="52">
        <f t="array" aca="1" ref="E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A116),0)),"")</f>
        <v>15</v>
      </c>
      <c r="F116" s="52" t="str">
        <f t="array" aca="1" ref="F11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A116),0)),""))</f>
        <v>N/A</v>
      </c>
      <c r="G116" s="52" t="str">
        <f t="array" aca="1" ref="G11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A116),0)),""))</f>
        <v>N/A</v>
      </c>
      <c r="H116" s="52" t="str">
        <f t="array" aca="1" ref="H11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A116),0)),""))</f>
        <v>N/A</v>
      </c>
      <c r="I116" s="44">
        <f t="array" aca="1" ref="I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A116),0)),"")</f>
        <v>22088.2</v>
      </c>
      <c r="J116" s="45">
        <f t="array" aca="1" ref="J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A116),0)),"")*1000</f>
        <v>7412</v>
      </c>
      <c r="K116" s="44">
        <f t="array" aca="1" ref="K116" ca="1">IF(D116="ROB/NEW",I116,IFERROR(INDEX(INDIRECT(ADDRESS(1,MATCH(2020,Measure!$2:$2,0),,,"Measure")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A116),0)),""))</f>
        <v>22088.2</v>
      </c>
      <c r="L116" s="45">
        <f t="array" aca="1" ref="L116" ca="1">IF(D116="ROB/NEW",J116,IFERROR(INDEX(INDIRECT(ADDRESS(1,MATCH(2020,Measure!$2:$2,0),,,"Measure")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A116),0))*1000,""))</f>
        <v>7412</v>
      </c>
      <c r="M116" s="46">
        <f t="array" aca="1" ref="M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A116),0)),"")</f>
        <v>6277.6</v>
      </c>
      <c r="N116" s="47">
        <f t="array" aca="1" ref="N116" ca="1">IF(M116=0,"N/A",IFERROR(INDEX(INDIRECT(ADDRESS(1,MATCH(2020,Measure!$2:$2,0),,,"Measure")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A116),0)),"")/M116)</f>
        <v>0.39824136612718236</v>
      </c>
      <c r="O116" s="46">
        <f t="array" aca="1" ref="O116" ca="1">IF(AE116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(Units)")*(INDIRECT(ADDRESS(1,MATCH("MeasureNames",Measure!$2:$2,0),,,"Measure")&amp;":"&amp;ADDRESS(ROWS(DynamicPivotTable)+10,MATCH("MeasureNames",Measure!$2:$2,0)))=A116),0)),""),0))</f>
        <v>604.67633953160896</v>
      </c>
      <c r="P116" s="46">
        <f t="array" aca="1" ref="P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A116),0)),0)</f>
        <v>0</v>
      </c>
      <c r="Q116" s="46">
        <f t="shared" ca="1" si="54"/>
        <v>3104.6763395316088</v>
      </c>
      <c r="R116" s="46">
        <f t="shared" ca="1" si="55"/>
        <v>3777.6000000000004</v>
      </c>
      <c r="S116" s="46">
        <f t="shared" ca="1" si="56"/>
        <v>6882.2763395316088</v>
      </c>
      <c r="T116" s="39">
        <f t="array" aca="1" ref="T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A116),0)),"")</f>
        <v>31897.897158582538</v>
      </c>
      <c r="U116" s="39">
        <f t="array" aca="1" ref="U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A116),0)),"")</f>
        <v>0</v>
      </c>
      <c r="V116" s="39">
        <f t="shared" ca="1" si="57"/>
        <v>31897.897158582538</v>
      </c>
      <c r="W116" s="48">
        <f t="array" aca="1" ref="W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A116),0)),"")</f>
        <v>0.86</v>
      </c>
      <c r="X116" s="49">
        <f t="array" aca="1" ref="X116" ca="1">IF(AE116=0,"N/A",IFERROR(INDEX(INDIRECT(ADDRESS(1,MATCH(2020,Measure!$2:$2,0),,,"Measure")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A116),0)),""))</f>
        <v>5.3132943990102861</v>
      </c>
      <c r="Y116" s="49" t="str">
        <f t="array" aca="1" ref="Y116" ca="1">IF(AE116=0,"N/A",IFERROR(INDEX(INDIRECT(ADDRESS(1,MATCH(2020,Measure!$2:$2,0),,,"Measure")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A116),0)),""))</f>
        <v/>
      </c>
      <c r="Z116" s="39">
        <f t="array" aca="1" ref="Z1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A116),0)),""),"N/A")</f>
        <v>0.1361687321432164</v>
      </c>
      <c r="AA116" s="39">
        <f t="array" aca="1" ref="AA1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A116),0)),""),"N/A")</f>
        <v>9.0779154762144244E-3</v>
      </c>
      <c r="AB116" s="39">
        <f t="array" aca="1" ref="AB1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A116),0)),"")/1000,"N/A")</f>
        <v>0.40579090519775929</v>
      </c>
      <c r="AD116" t="str">
        <f t="shared" si="58"/>
        <v xml:space="preserve">Variable Speed Kitchen Exhaust Fan </v>
      </c>
      <c r="AE116" s="50">
        <f t="array" aca="1" ref="AE11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A116),0)),""),0)</f>
        <v>48.105214498407342</v>
      </c>
      <c r="AF116" s="35">
        <f t="array" aca="1" ref="AF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A116),0)),"")</f>
        <v>326.55807335621716</v>
      </c>
      <c r="AG116" s="35">
        <f t="array" aca="1" ref="AG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A116),0))/1000,"")</f>
        <v>973.1624441320555</v>
      </c>
      <c r="AH116" s="51">
        <f t="array" aca="1" ref="AH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A116),0)),"")</f>
        <v>326.55807335621716</v>
      </c>
      <c r="AI116" s="35">
        <f t="array" aca="1" ref="AI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A116),0))/1000,"")</f>
        <v>973.1624441320555</v>
      </c>
      <c r="AJ116" s="35">
        <f t="array" aca="1" ref="AJ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A116),0))/1000,"")</f>
        <v>14597.436661980835</v>
      </c>
      <c r="AK116" s="32">
        <f t="array" aca="1" ref="AK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A116),0)),"")</f>
        <v>1534455.184861751</v>
      </c>
      <c r="AL116" s="32">
        <f t="shared" ca="1" si="59"/>
        <v>288795.43831555353</v>
      </c>
      <c r="AM116" s="32">
        <f t="shared" ca="1" si="60"/>
        <v>1245659.7465461974</v>
      </c>
      <c r="AN116" s="37">
        <f t="array" aca="1" ref="AN116" ca="1">IF(AE116=0,"N/A",IFERROR(INDEX(INDIRECT(ADDRESS(1,MATCH(2020,Measure!$2:$2,0),,,"Measure")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A116),0)),""))</f>
        <v>5.3132943990102861</v>
      </c>
      <c r="AO116" s="32">
        <f t="array" aca="1" ref="AO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A116),0)),"")</f>
        <v>149351.12126129819</v>
      </c>
      <c r="AP116" s="37">
        <f t="shared" ca="1" si="61"/>
        <v>10.274145730564255</v>
      </c>
      <c r="AQ116" s="50">
        <f t="array" aca="1" ref="AQ11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A116),0)),""),0)</f>
        <v>49.40235243739</v>
      </c>
      <c r="AR116" s="35">
        <f t="array" aca="1" ref="AR1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A116),0)),"")</f>
        <v>335.36358167061115</v>
      </c>
      <c r="AS116" s="35">
        <f t="array" aca="1" ref="AS1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A116),0))/1000,"")</f>
        <v>999.40338163205502</v>
      </c>
      <c r="AT116" s="51">
        <f t="array" aca="1" ref="AT1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A116),0)),"")</f>
        <v>670.72716334122231</v>
      </c>
      <c r="AU116" s="35">
        <f t="array" aca="1" ref="AU1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A116),0))/1000,"")</f>
        <v>1998.80676326411</v>
      </c>
      <c r="AV116" s="35">
        <f t="array" aca="1" ref="AV1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A116),0))/1000,"")</f>
        <v>14991.050724480829</v>
      </c>
      <c r="AW116" s="32">
        <f t="array" aca="1" ref="AW1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A116),0)),"")</f>
        <v>1629941.0003232018</v>
      </c>
      <c r="AX116" s="32">
        <f t="shared" ca="1" si="62"/>
        <v>296582.69222451659</v>
      </c>
      <c r="AY116" s="32">
        <f t="shared" ca="1" si="63"/>
        <v>1333358.3080986852</v>
      </c>
      <c r="AZ116" s="37">
        <f t="array" aca="1" ref="AZ116" ca="1">IF(AQ116=0,"N/A",IFERROR(INDEX(INDIRECT(ADDRESS(1,MATCH(2021,Measure!$2:$2,0),,,"Measure")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A116),0)),""))</f>
        <v>5.4957387705190737</v>
      </c>
      <c r="BA116" s="32">
        <f t="array" aca="1" ref="BA1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A116),0)),"")</f>
        <v>153378.31472956645</v>
      </c>
      <c r="BB116" s="37">
        <f t="shared" ca="1" si="64"/>
        <v>10.626932517788324</v>
      </c>
      <c r="BC116" s="50">
        <f t="array" aca="1" ref="BC11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A116),0)),""),0)</f>
        <v>50.922072085263665</v>
      </c>
      <c r="BD116" s="35">
        <f t="array" aca="1" ref="BD1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A116),0)),"")</f>
        <v>345.68006659695197</v>
      </c>
      <c r="BE116" s="35">
        <f t="array" aca="1" ref="BE1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A116),0))/1000,"")</f>
        <v>1030.1471191320554</v>
      </c>
      <c r="BF116" s="51">
        <f t="array" aca="1" ref="BF1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A116),0)),"")</f>
        <v>1037.0401997908559</v>
      </c>
      <c r="BG116" s="35">
        <f t="array" aca="1" ref="BG1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A116),0))/1000,"")</f>
        <v>3090.4413573961665</v>
      </c>
      <c r="BH116" s="35">
        <f t="array" aca="1" ref="BH1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A116),0))/1000,"")</f>
        <v>15452.206786980832</v>
      </c>
      <c r="BI116" s="32">
        <f t="array" aca="1" ref="BI1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A116),0)),"")</f>
        <v>1745554.9063902192</v>
      </c>
      <c r="BJ116" s="32">
        <f t="shared" ca="1" si="65"/>
        <v>305706.19591118995</v>
      </c>
      <c r="BK116" s="32">
        <f t="shared" ca="1" si="66"/>
        <v>1439848.7104790292</v>
      </c>
      <c r="BL116" s="37">
        <f t="array" aca="1" ref="BL116" ca="1">IF(BC116=0,"N/A",IFERROR(INDEX(INDIRECT(ADDRESS(1,MATCH(2022,Measure!$2:$2,0),,,"Measure")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A116),0)),""))</f>
        <v>5.709910135080535</v>
      </c>
      <c r="BM116" s="32">
        <f t="array" aca="1" ref="BM1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A116),0)),"")</f>
        <v>158096.55236304112</v>
      </c>
      <c r="BN116" s="37">
        <f t="shared" ca="1" si="67"/>
        <v>11.041068766520963</v>
      </c>
    </row>
    <row r="117" spans="1:66" x14ac:dyDescent="0.25">
      <c r="A117" s="33" t="s">
        <v>363</v>
      </c>
      <c r="B117" t="str">
        <f t="shared" si="53"/>
        <v>Ventilation Fan (Agriculture)</v>
      </c>
      <c r="C117" t="str">
        <f t="array" aca="1" ref="C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A117),0)),"")</f>
        <v>BNI Process</v>
      </c>
      <c r="D117" t="str">
        <f t="array" aca="1" ref="D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A117),0)),"")</f>
        <v>ROB/NEW</v>
      </c>
      <c r="E117" s="52">
        <f t="array" aca="1" ref="E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A117),0)),"")</f>
        <v>15</v>
      </c>
      <c r="F117" s="52" t="str">
        <f t="array" aca="1" ref="F11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A117),0)),""))</f>
        <v>N/A</v>
      </c>
      <c r="G117" s="52" t="str">
        <f t="array" aca="1" ref="G11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A117),0)),""))</f>
        <v>N/A</v>
      </c>
      <c r="H117" s="52" t="str">
        <f t="array" aca="1" ref="H11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A117),0)),""))</f>
        <v>N/A</v>
      </c>
      <c r="I117" s="44">
        <f t="array" aca="1" ref="I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A117),0)),"")</f>
        <v>254</v>
      </c>
      <c r="J117" s="45">
        <f t="array" aca="1" ref="J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A117),0)),"")*1000</f>
        <v>90</v>
      </c>
      <c r="K117" s="44">
        <f t="array" aca="1" ref="K117" ca="1">IF(D117="ROB/NEW",I117,IFERROR(INDEX(INDIRECT(ADDRESS(1,MATCH(2020,Measure!$2:$2,0),,,"Measure")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A117),0)),""))</f>
        <v>254</v>
      </c>
      <c r="L117" s="45">
        <f t="array" aca="1" ref="L117" ca="1">IF(D117="ROB/NEW",J117,IFERROR(INDEX(INDIRECT(ADDRESS(1,MATCH(2020,Measure!$2:$2,0),,,"Measure")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A117),0))*1000,""))</f>
        <v>90</v>
      </c>
      <c r="M117" s="46">
        <f t="array" aca="1" ref="M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A117),0)),"")</f>
        <v>1082.6200000000001</v>
      </c>
      <c r="N117" s="47">
        <f t="array" aca="1" ref="N117" ca="1">IF(M117=0,"N/A",IFERROR(INDEX(INDIRECT(ADDRESS(1,MATCH(2020,Measure!$2:$2,0),,,"Measure")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A117),0)),"")/M117)</f>
        <v>6.0039533723744244E-2</v>
      </c>
      <c r="O117" s="46" t="str">
        <f t="array" aca="1" ref="O117" ca="1">IF(AE117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(Units)")*(INDIRECT(ADDRESS(1,MATCH("MeasureNames",Measure!$2:$2,0),,,"Measure")&amp;":"&amp;ADDRESS(ROWS(DynamicPivotTable)+10,MATCH("MeasureNames",Measure!$2:$2,0)))=A117),0)),""),0))</f>
        <v>N/A</v>
      </c>
      <c r="P117" s="46">
        <f t="array" aca="1" ref="P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A117),0)),0)</f>
        <v>0</v>
      </c>
      <c r="Q117" s="46" t="str">
        <f t="shared" ca="1" si="54"/>
        <v>N/A</v>
      </c>
      <c r="R117" s="46">
        <f t="shared" ca="1" si="55"/>
        <v>1017.6200000000001</v>
      </c>
      <c r="S117" s="46" t="str">
        <f t="shared" ca="1" si="56"/>
        <v>N/A</v>
      </c>
      <c r="T117" s="39">
        <f t="array" aca="1" ref="T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A117),0)),"")</f>
        <v>375.81048045767159</v>
      </c>
      <c r="U117" s="39">
        <f t="array" aca="1" ref="U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A117),0)),"")</f>
        <v>0</v>
      </c>
      <c r="V117" s="39">
        <f t="shared" ca="1" si="57"/>
        <v>375.81048045767159</v>
      </c>
      <c r="W117" s="48">
        <f t="array" aca="1" ref="W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A117),0)),"")</f>
        <v>0.86</v>
      </c>
      <c r="X117" s="49" t="str">
        <f t="array" aca="1" ref="X117" ca="1">IF(AE117=0,"N/A",IFERROR(INDEX(INDIRECT(ADDRESS(1,MATCH(2020,Measure!$2:$2,0),,,"Measure")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A117),0)),""))</f>
        <v>N/A</v>
      </c>
      <c r="Y117" s="49" t="str">
        <f t="array" aca="1" ref="Y117" ca="1">IF(AE117=0,"N/A",IFERROR(INDEX(INDIRECT(ADDRESS(1,MATCH(2020,Measure!$2:$2,0),,,"Measure")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A117),0)),""))</f>
        <v>N/A</v>
      </c>
      <c r="Z117" s="39" t="str">
        <f t="array" aca="1" ref="Z1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A117),0)),""),"N/A")</f>
        <v>N/A</v>
      </c>
      <c r="AA117" s="39" t="str">
        <f t="array" aca="1" ref="AA1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A117),0)),""),"N/A")</f>
        <v>N/A</v>
      </c>
      <c r="AB117" s="39" t="str">
        <f t="array" aca="1" ref="AB1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A117),0)),"")/1000,"N/A")</f>
        <v>N/A</v>
      </c>
      <c r="AD117" t="str">
        <f t="shared" si="58"/>
        <v>Ventilation Fan (Agriculture)</v>
      </c>
      <c r="AE117" s="50">
        <f t="array" aca="1" ref="AE11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A117),0)),""),0)</f>
        <v>0</v>
      </c>
      <c r="AF117" s="35">
        <f t="array" aca="1" ref="AF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A117),0)),"")</f>
        <v>0</v>
      </c>
      <c r="AG117" s="35">
        <f t="array" aca="1" ref="AG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A117),0))/1000,"")</f>
        <v>0</v>
      </c>
      <c r="AH117" s="51">
        <f t="array" aca="1" ref="AH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A117),0)),"")</f>
        <v>0</v>
      </c>
      <c r="AI117" s="35">
        <f t="array" aca="1" ref="AI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A117),0))/1000,"")</f>
        <v>0</v>
      </c>
      <c r="AJ117" s="35">
        <f t="array" aca="1" ref="AJ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A117),0))/1000,"")</f>
        <v>0</v>
      </c>
      <c r="AK117" s="32">
        <f t="array" aca="1" ref="AK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A117),0)),"")</f>
        <v>0</v>
      </c>
      <c r="AL117" s="32" t="str">
        <f t="shared" ca="1" si="59"/>
        <v>N/A</v>
      </c>
      <c r="AM117" s="32" t="str">
        <f t="shared" ca="1" si="60"/>
        <v>N/A</v>
      </c>
      <c r="AN117" s="37" t="str">
        <f t="array" aca="1" ref="AN117" ca="1">IF(AE117=0,"N/A",IFERROR(INDEX(INDIRECT(ADDRESS(1,MATCH(2020,Measure!$2:$2,0),,,"Measure")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A117),0)),""))</f>
        <v>N/A</v>
      </c>
      <c r="AO117" s="32">
        <f t="array" aca="1" ref="AO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A117),0)),"")</f>
        <v>0</v>
      </c>
      <c r="AP117" s="37" t="str">
        <f t="shared" ca="1" si="61"/>
        <v>N/A</v>
      </c>
      <c r="AQ117" s="50">
        <f t="array" aca="1" ref="AQ11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A117),0)),""),0)</f>
        <v>0</v>
      </c>
      <c r="AR117" s="35">
        <f t="array" aca="1" ref="AR1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A117),0)),"")</f>
        <v>0</v>
      </c>
      <c r="AS117" s="35">
        <f t="array" aca="1" ref="AS1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A117),0))/1000,"")</f>
        <v>0</v>
      </c>
      <c r="AT117" s="51">
        <f t="array" aca="1" ref="AT1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A117),0)),"")</f>
        <v>0</v>
      </c>
      <c r="AU117" s="35">
        <f t="array" aca="1" ref="AU1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A117),0))/1000,"")</f>
        <v>0</v>
      </c>
      <c r="AV117" s="35">
        <f t="array" aca="1" ref="AV1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A117),0))/1000,"")</f>
        <v>0</v>
      </c>
      <c r="AW117" s="32">
        <f t="array" aca="1" ref="AW1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A117),0)),"")</f>
        <v>0</v>
      </c>
      <c r="AX117" s="32" t="str">
        <f t="shared" ca="1" si="62"/>
        <v>N/A</v>
      </c>
      <c r="AY117" s="32" t="str">
        <f t="shared" ca="1" si="63"/>
        <v>N/A</v>
      </c>
      <c r="AZ117" s="37" t="str">
        <f t="array" aca="1" ref="AZ117" ca="1">IF(AQ117=0,"N/A",IFERROR(INDEX(INDIRECT(ADDRESS(1,MATCH(2021,Measure!$2:$2,0),,,"Measure")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A117),0)),""))</f>
        <v>N/A</v>
      </c>
      <c r="BA117" s="32">
        <f t="array" aca="1" ref="BA1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A117),0)),"")</f>
        <v>0</v>
      </c>
      <c r="BB117" s="37" t="str">
        <f t="shared" ca="1" si="64"/>
        <v>N/A</v>
      </c>
      <c r="BC117" s="50">
        <f t="array" aca="1" ref="BC11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A117),0)),""),0)</f>
        <v>0</v>
      </c>
      <c r="BD117" s="35">
        <f t="array" aca="1" ref="BD1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A117),0)),"")</f>
        <v>0</v>
      </c>
      <c r="BE117" s="35">
        <f t="array" aca="1" ref="BE1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A117),0))/1000,"")</f>
        <v>0</v>
      </c>
      <c r="BF117" s="51">
        <f t="array" aca="1" ref="BF1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A117),0)),"")</f>
        <v>0</v>
      </c>
      <c r="BG117" s="35">
        <f t="array" aca="1" ref="BG1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A117),0))/1000,"")</f>
        <v>0</v>
      </c>
      <c r="BH117" s="35">
        <f t="array" aca="1" ref="BH1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A117),0))/1000,"")</f>
        <v>0</v>
      </c>
      <c r="BI117" s="32">
        <f t="array" aca="1" ref="BI1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A117),0)),"")</f>
        <v>0</v>
      </c>
      <c r="BJ117" s="32" t="str">
        <f t="shared" ca="1" si="65"/>
        <v>N/A</v>
      </c>
      <c r="BK117" s="32" t="str">
        <f t="shared" ca="1" si="66"/>
        <v>N/A</v>
      </c>
      <c r="BL117" s="37" t="str">
        <f t="array" aca="1" ref="BL117" ca="1">IF(BC117=0,"N/A",IFERROR(INDEX(INDIRECT(ADDRESS(1,MATCH(2022,Measure!$2:$2,0),,,"Measure")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A117),0)),""))</f>
        <v>N/A</v>
      </c>
      <c r="BM117" s="32">
        <f t="array" aca="1" ref="BM1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A117),0)),"")</f>
        <v>0</v>
      </c>
      <c r="BN117" s="37" t="str">
        <f t="shared" ca="1" si="67"/>
        <v>N/A</v>
      </c>
    </row>
    <row r="118" spans="1:66" x14ac:dyDescent="0.25">
      <c r="A118" s="33" t="s">
        <v>365</v>
      </c>
      <c r="B118" t="str">
        <f t="shared" si="53"/>
        <v>VFD - 10 hp - Institutional - Make-up Air Fan</v>
      </c>
      <c r="C118" t="str">
        <f t="array" aca="1" ref="C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A118),0)),"")</f>
        <v>BNI HVAC</v>
      </c>
      <c r="D118" t="str">
        <f t="array" aca="1" ref="D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A118),0)),"")</f>
        <v>ROB/NEW</v>
      </c>
      <c r="E118" s="52">
        <f t="array" aca="1" ref="E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A118),0)),"")</f>
        <v>15</v>
      </c>
      <c r="F118" s="52" t="str">
        <f t="array" aca="1" ref="F11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A118),0)),""))</f>
        <v>N/A</v>
      </c>
      <c r="G118" s="52" t="str">
        <f t="array" aca="1" ref="G1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A118),0)),""))</f>
        <v>N/A</v>
      </c>
      <c r="H118" s="52" t="str">
        <f t="array" aca="1" ref="H1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A118),0)),""))</f>
        <v>N/A</v>
      </c>
      <c r="I118" s="44">
        <f t="array" aca="1" ref="I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A118),0)),"")</f>
        <v>39329.480000000003</v>
      </c>
      <c r="J118" s="45">
        <f t="array" aca="1" ref="J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A118),0)),"")*1000</f>
        <v>537.6</v>
      </c>
      <c r="K118" s="44">
        <f t="array" aca="1" ref="K118" ca="1">IF(D118="ROB/NEW",I118,IFERROR(INDEX(INDIRECT(ADDRESS(1,MATCH(2020,Measure!$2:$2,0),,,"Measure")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A118),0)),""))</f>
        <v>39329.480000000003</v>
      </c>
      <c r="L118" s="45">
        <f t="array" aca="1" ref="L118" ca="1">IF(D118="ROB/NEW",J118,IFERROR(INDEX(INDIRECT(ADDRESS(1,MATCH(2020,Measure!$2:$2,0),,,"Measure")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A118),0))*1000,""))</f>
        <v>537.6</v>
      </c>
      <c r="M118" s="46">
        <f t="array" aca="1" ref="M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A118),0)),"")</f>
        <v>3152.1000000000004</v>
      </c>
      <c r="N118" s="47">
        <f t="array" aca="1" ref="N118" ca="1">IF(M118=0,"N/A",IFERROR(INDEX(INDIRECT(ADDRESS(1,MATCH(2020,Measure!$2:$2,0),,,"Measure")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A118),0)),"")/M118)</f>
        <v>0.38069858189778238</v>
      </c>
      <c r="O118" s="46" t="str">
        <f t="array" aca="1" ref="O118" ca="1">IF(AE118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(Units)")*(INDIRECT(ADDRESS(1,MATCH("MeasureNames",Measure!$2:$2,0),,,"Measure")&amp;":"&amp;ADDRESS(ROWS(DynamicPivotTable)+10,MATCH("MeasureNames",Measure!$2:$2,0)))=A118),0)),""),0))</f>
        <v>N/A</v>
      </c>
      <c r="P118" s="46">
        <f t="array" aca="1" ref="P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A118),0)),0)</f>
        <v>0</v>
      </c>
      <c r="Q118" s="46" t="str">
        <f t="shared" ca="1" si="54"/>
        <v>N/A</v>
      </c>
      <c r="R118" s="46">
        <f t="shared" ca="1" si="55"/>
        <v>1952.1000000000004</v>
      </c>
      <c r="S118" s="46" t="str">
        <f t="shared" ca="1" si="56"/>
        <v>N/A</v>
      </c>
      <c r="T118" s="39">
        <f t="array" aca="1" ref="T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A118),0)),"")</f>
        <v>32879.43294730474</v>
      </c>
      <c r="U118" s="39">
        <f t="array" aca="1" ref="U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A118),0)),"")</f>
        <v>0</v>
      </c>
      <c r="V118" s="39">
        <f t="shared" ca="1" si="57"/>
        <v>32879.43294730474</v>
      </c>
      <c r="W118" s="48">
        <f t="array" aca="1" ref="W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A118),0)),"")</f>
        <v>0.86</v>
      </c>
      <c r="X118" s="49" t="str">
        <f t="array" aca="1" ref="X118" ca="1">IF(AE118=0,"N/A",IFERROR(INDEX(INDIRECT(ADDRESS(1,MATCH(2020,Measure!$2:$2,0),,,"Measure")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A118),0)),""))</f>
        <v>N/A</v>
      </c>
      <c r="Y118" s="49" t="str">
        <f t="array" aca="1" ref="Y118" ca="1">IF(AE118=0,"N/A",IFERROR(INDEX(INDIRECT(ADDRESS(1,MATCH(2020,Measure!$2:$2,0),,,"Measure")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A118),0)),""))</f>
        <v>N/A</v>
      </c>
      <c r="Z118" s="39" t="str">
        <f t="array" aca="1" ref="Z1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A118),0)),""),"N/A")</f>
        <v>N/A</v>
      </c>
      <c r="AA118" s="39" t="str">
        <f t="array" aca="1" ref="AA1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A118),0)),""),"N/A")</f>
        <v>N/A</v>
      </c>
      <c r="AB118" s="39" t="str">
        <f t="array" aca="1" ref="AB1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A118),0)),"")/1000,"N/A")</f>
        <v>N/A</v>
      </c>
      <c r="AD118" t="str">
        <f t="shared" si="58"/>
        <v>VFD - 10 hp - Institutional - Make-up Air Fan</v>
      </c>
      <c r="AE118" s="50">
        <f t="array" aca="1" ref="AE11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A118),0)),""),0)</f>
        <v>0</v>
      </c>
      <c r="AF118" s="35">
        <f t="array" aca="1" ref="AF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A118),0)),"")</f>
        <v>0</v>
      </c>
      <c r="AG118" s="35">
        <f t="array" aca="1" ref="AG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A118),0))/1000,"")</f>
        <v>0</v>
      </c>
      <c r="AH118" s="51">
        <f t="array" aca="1" ref="AH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A118),0)),"")</f>
        <v>0</v>
      </c>
      <c r="AI118" s="35">
        <f t="array" aca="1" ref="AI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A118),0))/1000,"")</f>
        <v>0</v>
      </c>
      <c r="AJ118" s="35">
        <f t="array" aca="1" ref="AJ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A118),0))/1000,"")</f>
        <v>0</v>
      </c>
      <c r="AK118" s="32">
        <f t="array" aca="1" ref="AK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A118),0)),"")</f>
        <v>0</v>
      </c>
      <c r="AL118" s="32" t="str">
        <f t="shared" ca="1" si="59"/>
        <v>N/A</v>
      </c>
      <c r="AM118" s="32" t="str">
        <f t="shared" ca="1" si="60"/>
        <v>N/A</v>
      </c>
      <c r="AN118" s="37" t="str">
        <f t="array" aca="1" ref="AN118" ca="1">IF(AE118=0,"N/A",IFERROR(INDEX(INDIRECT(ADDRESS(1,MATCH(2020,Measure!$2:$2,0),,,"Measure")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A118),0)),""))</f>
        <v>N/A</v>
      </c>
      <c r="AO118" s="32">
        <f t="array" aca="1" ref="AO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A118),0)),"")</f>
        <v>0</v>
      </c>
      <c r="AP118" s="37" t="str">
        <f t="shared" ca="1" si="61"/>
        <v>N/A</v>
      </c>
      <c r="AQ118" s="50">
        <f t="array" aca="1" ref="AQ11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A118),0)),""),0)</f>
        <v>0</v>
      </c>
      <c r="AR118" s="35">
        <f t="array" aca="1" ref="AR1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A118),0)),"")</f>
        <v>0</v>
      </c>
      <c r="AS118" s="35">
        <f t="array" aca="1" ref="AS1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A118),0))/1000,"")</f>
        <v>0</v>
      </c>
      <c r="AT118" s="51">
        <f t="array" aca="1" ref="AT1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A118),0)),"")</f>
        <v>0</v>
      </c>
      <c r="AU118" s="35">
        <f t="array" aca="1" ref="AU1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A118),0))/1000,"")</f>
        <v>0</v>
      </c>
      <c r="AV118" s="35">
        <f t="array" aca="1" ref="AV1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A118),0))/1000,"")</f>
        <v>0</v>
      </c>
      <c r="AW118" s="32">
        <f t="array" aca="1" ref="AW1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A118),0)),"")</f>
        <v>0</v>
      </c>
      <c r="AX118" s="32" t="str">
        <f t="shared" ca="1" si="62"/>
        <v>N/A</v>
      </c>
      <c r="AY118" s="32" t="str">
        <f t="shared" ca="1" si="63"/>
        <v>N/A</v>
      </c>
      <c r="AZ118" s="37" t="str">
        <f t="array" aca="1" ref="AZ118" ca="1">IF(AQ118=0,"N/A",IFERROR(INDEX(INDIRECT(ADDRESS(1,MATCH(2021,Measure!$2:$2,0),,,"Measure")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A118),0)),""))</f>
        <v>N/A</v>
      </c>
      <c r="BA118" s="32">
        <f t="array" aca="1" ref="BA1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A118),0)),"")</f>
        <v>0</v>
      </c>
      <c r="BB118" s="37" t="str">
        <f t="shared" ca="1" si="64"/>
        <v>N/A</v>
      </c>
      <c r="BC118" s="50">
        <f t="array" aca="1" ref="BC11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A118),0)),""),0)</f>
        <v>0</v>
      </c>
      <c r="BD118" s="35">
        <f t="array" aca="1" ref="BD1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A118),0)),"")</f>
        <v>0</v>
      </c>
      <c r="BE118" s="35">
        <f t="array" aca="1" ref="BE1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A118),0))/1000,"")</f>
        <v>0</v>
      </c>
      <c r="BF118" s="51">
        <f t="array" aca="1" ref="BF1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A118),0)),"")</f>
        <v>0</v>
      </c>
      <c r="BG118" s="35">
        <f t="array" aca="1" ref="BG1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A118),0))/1000,"")</f>
        <v>0</v>
      </c>
      <c r="BH118" s="35">
        <f t="array" aca="1" ref="BH1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A118),0))/1000,"")</f>
        <v>0</v>
      </c>
      <c r="BI118" s="32">
        <f t="array" aca="1" ref="BI1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A118),0)),"")</f>
        <v>0</v>
      </c>
      <c r="BJ118" s="32" t="str">
        <f t="shared" ca="1" si="65"/>
        <v>N/A</v>
      </c>
      <c r="BK118" s="32" t="str">
        <f t="shared" ca="1" si="66"/>
        <v>N/A</v>
      </c>
      <c r="BL118" s="37" t="str">
        <f t="array" aca="1" ref="BL118" ca="1">IF(BC118=0,"N/A",IFERROR(INDEX(INDIRECT(ADDRESS(1,MATCH(2022,Measure!$2:$2,0),,,"Measure")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A118),0)),""))</f>
        <v>N/A</v>
      </c>
      <c r="BM118" s="32">
        <f t="array" aca="1" ref="BM1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A118),0)),"")</f>
        <v>0</v>
      </c>
      <c r="BN118" s="37" t="str">
        <f t="shared" ca="1" si="67"/>
        <v>N/A</v>
      </c>
    </row>
    <row r="119" spans="1:66" x14ac:dyDescent="0.25">
      <c r="A119" s="33" t="s">
        <v>367</v>
      </c>
      <c r="B119" t="str">
        <f t="shared" si="53"/>
        <v xml:space="preserve">VFD - 10 hp - Retail - Supply Fan </v>
      </c>
      <c r="C119" t="str">
        <f t="array" aca="1" ref="C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A119),0)),"")</f>
        <v>BNI HVAC</v>
      </c>
      <c r="D119" t="str">
        <f t="array" aca="1" ref="D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A119),0)),"")</f>
        <v>ROB/NEW</v>
      </c>
      <c r="E119" s="52">
        <f t="array" aca="1" ref="E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A119),0)),"")</f>
        <v>15</v>
      </c>
      <c r="F119" s="52" t="str">
        <f t="array" aca="1" ref="F11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A119),0)),""))</f>
        <v>N/A</v>
      </c>
      <c r="G119" s="52" t="str">
        <f t="array" aca="1" ref="G1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A119),0)),""))</f>
        <v>N/A</v>
      </c>
      <c r="H119" s="52" t="str">
        <f t="array" aca="1" ref="H1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A119),0)),""))</f>
        <v>N/A</v>
      </c>
      <c r="I119" s="44">
        <f t="array" aca="1" ref="I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A119),0)),"")</f>
        <v>13248.555</v>
      </c>
      <c r="J119" s="45">
        <f t="array" aca="1" ref="J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A119),0)),"")*1000</f>
        <v>554.4</v>
      </c>
      <c r="K119" s="44">
        <f t="array" aca="1" ref="K119" ca="1">IF(D119="ROB/NEW",I119,IFERROR(INDEX(INDIRECT(ADDRESS(1,MATCH(2020,Measure!$2:$2,0),,,"Measure")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A119),0)),""))</f>
        <v>13248.555</v>
      </c>
      <c r="L119" s="45">
        <f t="array" aca="1" ref="L119" ca="1">IF(D119="ROB/NEW",J119,IFERROR(INDEX(INDIRECT(ADDRESS(1,MATCH(2020,Measure!$2:$2,0),,,"Measure")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A119),0))*1000,""))</f>
        <v>554.4</v>
      </c>
      <c r="M119" s="46">
        <f t="array" aca="1" ref="M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A119),0)),"")</f>
        <v>3640.21</v>
      </c>
      <c r="N119" s="47">
        <f t="array" aca="1" ref="N119" ca="1">IF(M119=0,"N/A",IFERROR(INDEX(INDIRECT(ADDRESS(1,MATCH(2020,Measure!$2:$2,0),,,"Measure")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A119),0)),"")/M119)</f>
        <v>0.43953508176726069</v>
      </c>
      <c r="O119" s="46" t="str">
        <f t="array" aca="1" ref="O119" ca="1">IF(AE119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(Units)")*(INDIRECT(ADDRESS(1,MATCH("MeasureNames",Measure!$2:$2,0),,,"Measure")&amp;":"&amp;ADDRESS(ROWS(DynamicPivotTable)+10,MATCH("MeasureNames",Measure!$2:$2,0)))=A119),0)),""),0))</f>
        <v>N/A</v>
      </c>
      <c r="P119" s="46">
        <f t="array" aca="1" ref="P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A119),0)),0)</f>
        <v>0</v>
      </c>
      <c r="Q119" s="46" t="str">
        <f t="shared" ca="1" si="54"/>
        <v>N/A</v>
      </c>
      <c r="R119" s="46">
        <f t="shared" ca="1" si="55"/>
        <v>2040.21</v>
      </c>
      <c r="S119" s="46" t="str">
        <f t="shared" ca="1" si="56"/>
        <v>N/A</v>
      </c>
      <c r="T119" s="39">
        <f t="array" aca="1" ref="T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A119),0)),"")</f>
        <v>11781.023638559871</v>
      </c>
      <c r="U119" s="39">
        <f t="array" aca="1" ref="U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A119),0)),"")</f>
        <v>0</v>
      </c>
      <c r="V119" s="39">
        <f t="shared" ca="1" si="57"/>
        <v>11781.023638559871</v>
      </c>
      <c r="W119" s="48">
        <f t="array" aca="1" ref="W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A119),0)),"")</f>
        <v>0.86</v>
      </c>
      <c r="X119" s="49" t="str">
        <f t="array" aca="1" ref="X119" ca="1">IF(AE119=0,"N/A",IFERROR(INDEX(INDIRECT(ADDRESS(1,MATCH(2020,Measure!$2:$2,0),,,"Measure")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A119),0)),""))</f>
        <v>N/A</v>
      </c>
      <c r="Y119" s="49" t="str">
        <f t="array" aca="1" ref="Y119" ca="1">IF(AE119=0,"N/A",IFERROR(INDEX(INDIRECT(ADDRESS(1,MATCH(2020,Measure!$2:$2,0),,,"Measure")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A119),0)),""))</f>
        <v>N/A</v>
      </c>
      <c r="Z119" s="39" t="str">
        <f t="array" aca="1" ref="Z1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A119),0)),""),"N/A")</f>
        <v>N/A</v>
      </c>
      <c r="AA119" s="39" t="str">
        <f t="array" aca="1" ref="AA1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A119),0)),""),"N/A")</f>
        <v>N/A</v>
      </c>
      <c r="AB119" s="39" t="str">
        <f t="array" aca="1" ref="AB1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A119),0)),"")/1000,"N/A")</f>
        <v>N/A</v>
      </c>
      <c r="AD119" t="str">
        <f t="shared" si="58"/>
        <v xml:space="preserve">VFD - 10 hp - Retail - Supply Fan </v>
      </c>
      <c r="AE119" s="50">
        <f t="array" aca="1" ref="AE11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A119),0)),""),0)</f>
        <v>0</v>
      </c>
      <c r="AF119" s="35">
        <f t="array" aca="1" ref="AF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A119),0)),"")</f>
        <v>0</v>
      </c>
      <c r="AG119" s="35">
        <f t="array" aca="1" ref="AG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A119),0))/1000,"")</f>
        <v>0</v>
      </c>
      <c r="AH119" s="51">
        <f t="array" aca="1" ref="AH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A119),0)),"")</f>
        <v>0</v>
      </c>
      <c r="AI119" s="35">
        <f t="array" aca="1" ref="AI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A119),0))/1000,"")</f>
        <v>0</v>
      </c>
      <c r="AJ119" s="35">
        <f t="array" aca="1" ref="AJ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A119),0))/1000,"")</f>
        <v>0</v>
      </c>
      <c r="AK119" s="32">
        <f t="array" aca="1" ref="AK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A119),0)),"")</f>
        <v>0</v>
      </c>
      <c r="AL119" s="32" t="str">
        <f t="shared" ca="1" si="59"/>
        <v>N/A</v>
      </c>
      <c r="AM119" s="32" t="str">
        <f t="shared" ca="1" si="60"/>
        <v>N/A</v>
      </c>
      <c r="AN119" s="37" t="str">
        <f t="array" aca="1" ref="AN119" ca="1">IF(AE119=0,"N/A",IFERROR(INDEX(INDIRECT(ADDRESS(1,MATCH(2020,Measure!$2:$2,0),,,"Measure")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A119),0)),""))</f>
        <v>N/A</v>
      </c>
      <c r="AO119" s="32">
        <f t="array" aca="1" ref="AO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A119),0)),"")</f>
        <v>0</v>
      </c>
      <c r="AP119" s="37" t="str">
        <f t="shared" ca="1" si="61"/>
        <v>N/A</v>
      </c>
      <c r="AQ119" s="50">
        <f t="array" aca="1" ref="AQ11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A119),0)),""),0)</f>
        <v>0</v>
      </c>
      <c r="AR119" s="35">
        <f t="array" aca="1" ref="AR1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A119),0)),"")</f>
        <v>0</v>
      </c>
      <c r="AS119" s="35">
        <f t="array" aca="1" ref="AS1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A119),0))/1000,"")</f>
        <v>0</v>
      </c>
      <c r="AT119" s="51">
        <f t="array" aca="1" ref="AT1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A119),0)),"")</f>
        <v>0</v>
      </c>
      <c r="AU119" s="35">
        <f t="array" aca="1" ref="AU1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A119),0))/1000,"")</f>
        <v>0</v>
      </c>
      <c r="AV119" s="35">
        <f t="array" aca="1" ref="AV1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A119),0))/1000,"")</f>
        <v>0</v>
      </c>
      <c r="AW119" s="32">
        <f t="array" aca="1" ref="AW1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A119),0)),"")</f>
        <v>0</v>
      </c>
      <c r="AX119" s="32" t="str">
        <f t="shared" ca="1" si="62"/>
        <v>N/A</v>
      </c>
      <c r="AY119" s="32" t="str">
        <f t="shared" ca="1" si="63"/>
        <v>N/A</v>
      </c>
      <c r="AZ119" s="37" t="str">
        <f t="array" aca="1" ref="AZ119" ca="1">IF(AQ119=0,"N/A",IFERROR(INDEX(INDIRECT(ADDRESS(1,MATCH(2021,Measure!$2:$2,0),,,"Measure")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A119),0)),""))</f>
        <v>N/A</v>
      </c>
      <c r="BA119" s="32">
        <f t="array" aca="1" ref="BA1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A119),0)),"")</f>
        <v>0</v>
      </c>
      <c r="BB119" s="37" t="str">
        <f t="shared" ca="1" si="64"/>
        <v>N/A</v>
      </c>
      <c r="BC119" s="50">
        <f t="array" aca="1" ref="BC11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A119),0)),""),0)</f>
        <v>0</v>
      </c>
      <c r="BD119" s="35">
        <f t="array" aca="1" ref="BD1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A119),0)),"")</f>
        <v>0</v>
      </c>
      <c r="BE119" s="35">
        <f t="array" aca="1" ref="BE1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A119),0))/1000,"")</f>
        <v>0</v>
      </c>
      <c r="BF119" s="51">
        <f t="array" aca="1" ref="BF1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A119),0)),"")</f>
        <v>0</v>
      </c>
      <c r="BG119" s="35">
        <f t="array" aca="1" ref="BG1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A119),0))/1000,"")</f>
        <v>0</v>
      </c>
      <c r="BH119" s="35">
        <f t="array" aca="1" ref="BH1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A119),0))/1000,"")</f>
        <v>0</v>
      </c>
      <c r="BI119" s="32">
        <f t="array" aca="1" ref="BI1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A119),0)),"")</f>
        <v>0</v>
      </c>
      <c r="BJ119" s="32" t="str">
        <f t="shared" ca="1" si="65"/>
        <v>N/A</v>
      </c>
      <c r="BK119" s="32" t="str">
        <f t="shared" ca="1" si="66"/>
        <v>N/A</v>
      </c>
      <c r="BL119" s="37" t="str">
        <f t="array" aca="1" ref="BL119" ca="1">IF(BC119=0,"N/A",IFERROR(INDEX(INDIRECT(ADDRESS(1,MATCH(2022,Measure!$2:$2,0),,,"Measure")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A119),0)),""))</f>
        <v>N/A</v>
      </c>
      <c r="BM119" s="32">
        <f t="array" aca="1" ref="BM1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A119),0)),"")</f>
        <v>0</v>
      </c>
      <c r="BN119" s="37" t="str">
        <f t="shared" ca="1" si="67"/>
        <v>N/A</v>
      </c>
    </row>
    <row r="120" spans="1:66" x14ac:dyDescent="0.25">
      <c r="A120" s="33" t="s">
        <v>369</v>
      </c>
      <c r="B120" t="str">
        <f t="shared" si="53"/>
        <v>VFD - 20 hp - Institutional - Chilled Water Pump</v>
      </c>
      <c r="C120" t="str">
        <f t="array" aca="1" ref="C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A120),0)),"")</f>
        <v>BNI HVAC</v>
      </c>
      <c r="D120" t="str">
        <f t="array" aca="1" ref="D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A120),0)),"")</f>
        <v>ROB/NEW</v>
      </c>
      <c r="E120" s="52">
        <f t="array" aca="1" ref="E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A120),0)),"")</f>
        <v>15</v>
      </c>
      <c r="F120" s="52" t="str">
        <f t="array" aca="1" ref="F12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A120),0)),""))</f>
        <v>N/A</v>
      </c>
      <c r="G120" s="52" t="str">
        <f t="array" aca="1" ref="G12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A120),0)),""))</f>
        <v>N/A</v>
      </c>
      <c r="H120" s="52" t="str">
        <f t="array" aca="1" ref="H12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A120),0)),""))</f>
        <v>N/A</v>
      </c>
      <c r="I120" s="44">
        <f t="array" aca="1" ref="I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A120),0)),"")</f>
        <v>53813.747000000003</v>
      </c>
      <c r="J120" s="45">
        <f t="array" aca="1" ref="J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A120),0)),"")*1000</f>
        <v>4260</v>
      </c>
      <c r="K120" s="44">
        <f t="array" aca="1" ref="K120" ca="1">IF(D120="ROB/NEW",I120,IFERROR(INDEX(INDIRECT(ADDRESS(1,MATCH(2020,Measure!$2:$2,0),,,"Measure")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A120),0)),""))</f>
        <v>53813.747000000003</v>
      </c>
      <c r="L120" s="45">
        <f t="array" aca="1" ref="L120" ca="1">IF(D120="ROB/NEW",J120,IFERROR(INDEX(INDIRECT(ADDRESS(1,MATCH(2020,Measure!$2:$2,0),,,"Measure")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A120),0))*1000,""))</f>
        <v>4260</v>
      </c>
      <c r="M120" s="46">
        <f t="array" aca="1" ref="M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A120),0)),"")</f>
        <v>5894.56</v>
      </c>
      <c r="N120" s="47">
        <f t="array" aca="1" ref="N120" ca="1">IF(M120=0,"N/A",IFERROR(INDEX(INDIRECT(ADDRESS(1,MATCH(2020,Measure!$2:$2,0),,,"Measure")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A120),0)),"")/M120)</f>
        <v>0.59376781303439097</v>
      </c>
      <c r="O120" s="46" t="str">
        <f t="array" aca="1" ref="O120" ca="1">IF(AE120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(Units)")*(INDIRECT(ADDRESS(1,MATCH("MeasureNames",Measure!$2:$2,0),,,"Measure")&amp;":"&amp;ADDRESS(ROWS(DynamicPivotTable)+10,MATCH("MeasureNames",Measure!$2:$2,0)))=A120),0)),""),0))</f>
        <v>N/A</v>
      </c>
      <c r="P120" s="46">
        <f t="array" aca="1" ref="P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A120),0)),0)</f>
        <v>0</v>
      </c>
      <c r="Q120" s="46" t="str">
        <f t="shared" ca="1" si="54"/>
        <v>N/A</v>
      </c>
      <c r="R120" s="46">
        <f t="shared" ca="1" si="55"/>
        <v>2394.5600000000004</v>
      </c>
      <c r="S120" s="46" t="str">
        <f t="shared" ca="1" si="56"/>
        <v>N/A</v>
      </c>
      <c r="T120" s="39">
        <f t="array" aca="1" ref="T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A120),0)),"")</f>
        <v>51646.505774870493</v>
      </c>
      <c r="U120" s="39">
        <f t="array" aca="1" ref="U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A120),0)),"")</f>
        <v>0</v>
      </c>
      <c r="V120" s="39">
        <f t="shared" ca="1" si="57"/>
        <v>51646.505774870493</v>
      </c>
      <c r="W120" s="48">
        <f t="array" aca="1" ref="W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A120),0)),"")</f>
        <v>0.86</v>
      </c>
      <c r="X120" s="49" t="str">
        <f t="array" aca="1" ref="X120" ca="1">IF(AE120=0,"N/A",IFERROR(INDEX(INDIRECT(ADDRESS(1,MATCH(2020,Measure!$2:$2,0),,,"Measure")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A120),0)),""))</f>
        <v>N/A</v>
      </c>
      <c r="Y120" s="49" t="str">
        <f t="array" aca="1" ref="Y120" ca="1">IF(AE120=0,"N/A",IFERROR(INDEX(INDIRECT(ADDRESS(1,MATCH(2020,Measure!$2:$2,0),,,"Measure")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A120),0)),""))</f>
        <v>N/A</v>
      </c>
      <c r="Z120" s="39" t="str">
        <f t="array" aca="1" ref="Z1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A120),0)),""),"N/A")</f>
        <v>N/A</v>
      </c>
      <c r="AA120" s="39" t="str">
        <f t="array" aca="1" ref="AA1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A120),0)),""),"N/A")</f>
        <v>N/A</v>
      </c>
      <c r="AB120" s="39" t="str">
        <f t="array" aca="1" ref="AB1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A120),0)),"")/1000,"N/A")</f>
        <v>N/A</v>
      </c>
      <c r="AD120" t="str">
        <f t="shared" si="58"/>
        <v>VFD - 20 hp - Institutional - Chilled Water Pump</v>
      </c>
      <c r="AE120" s="50">
        <f t="array" aca="1" ref="AE12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A120),0)),""),0)</f>
        <v>0</v>
      </c>
      <c r="AF120" s="35">
        <f t="array" aca="1" ref="AF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A120),0)),"")</f>
        <v>0</v>
      </c>
      <c r="AG120" s="35">
        <f t="array" aca="1" ref="AG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A120),0))/1000,"")</f>
        <v>0</v>
      </c>
      <c r="AH120" s="51">
        <f t="array" aca="1" ref="AH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A120),0)),"")</f>
        <v>0</v>
      </c>
      <c r="AI120" s="35">
        <f t="array" aca="1" ref="AI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A120),0))/1000,"")</f>
        <v>0</v>
      </c>
      <c r="AJ120" s="35">
        <f t="array" aca="1" ref="AJ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A120),0))/1000,"")</f>
        <v>0</v>
      </c>
      <c r="AK120" s="32">
        <f t="array" aca="1" ref="AK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A120),0)),"")</f>
        <v>0</v>
      </c>
      <c r="AL120" s="32" t="str">
        <f t="shared" ca="1" si="59"/>
        <v>N/A</v>
      </c>
      <c r="AM120" s="32" t="str">
        <f t="shared" ca="1" si="60"/>
        <v>N/A</v>
      </c>
      <c r="AN120" s="37" t="str">
        <f t="array" aca="1" ref="AN120" ca="1">IF(AE120=0,"N/A",IFERROR(INDEX(INDIRECT(ADDRESS(1,MATCH(2020,Measure!$2:$2,0),,,"Measure")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A120),0)),""))</f>
        <v>N/A</v>
      </c>
      <c r="AO120" s="32">
        <f t="array" aca="1" ref="AO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A120),0)),"")</f>
        <v>0</v>
      </c>
      <c r="AP120" s="37" t="str">
        <f t="shared" ca="1" si="61"/>
        <v>N/A</v>
      </c>
      <c r="AQ120" s="50">
        <f t="array" aca="1" ref="AQ12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A120),0)),""),0)</f>
        <v>0</v>
      </c>
      <c r="AR120" s="35">
        <f t="array" aca="1" ref="AR1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A120),0)),"")</f>
        <v>0</v>
      </c>
      <c r="AS120" s="35">
        <f t="array" aca="1" ref="AS1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A120),0))/1000,"")</f>
        <v>0</v>
      </c>
      <c r="AT120" s="51">
        <f t="array" aca="1" ref="AT1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A120),0)),"")</f>
        <v>0</v>
      </c>
      <c r="AU120" s="35">
        <f t="array" aca="1" ref="AU1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A120),0))/1000,"")</f>
        <v>0</v>
      </c>
      <c r="AV120" s="35">
        <f t="array" aca="1" ref="AV1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A120),0))/1000,"")</f>
        <v>0</v>
      </c>
      <c r="AW120" s="32">
        <f t="array" aca="1" ref="AW1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A120),0)),"")</f>
        <v>0</v>
      </c>
      <c r="AX120" s="32" t="str">
        <f t="shared" ca="1" si="62"/>
        <v>N/A</v>
      </c>
      <c r="AY120" s="32" t="str">
        <f t="shared" ca="1" si="63"/>
        <v>N/A</v>
      </c>
      <c r="AZ120" s="37" t="str">
        <f t="array" aca="1" ref="AZ120" ca="1">IF(AQ120=0,"N/A",IFERROR(INDEX(INDIRECT(ADDRESS(1,MATCH(2021,Measure!$2:$2,0),,,"Measure")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A120),0)),""))</f>
        <v>N/A</v>
      </c>
      <c r="BA120" s="32">
        <f t="array" aca="1" ref="BA1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A120),0)),"")</f>
        <v>0</v>
      </c>
      <c r="BB120" s="37" t="str">
        <f t="shared" ca="1" si="64"/>
        <v>N/A</v>
      </c>
      <c r="BC120" s="50">
        <f t="array" aca="1" ref="BC12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A120),0)),""),0)</f>
        <v>0</v>
      </c>
      <c r="BD120" s="35">
        <f t="array" aca="1" ref="BD1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A120),0)),"")</f>
        <v>0</v>
      </c>
      <c r="BE120" s="35">
        <f t="array" aca="1" ref="BE1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A120),0))/1000,"")</f>
        <v>0</v>
      </c>
      <c r="BF120" s="51">
        <f t="array" aca="1" ref="BF1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A120),0)),"")</f>
        <v>0</v>
      </c>
      <c r="BG120" s="35">
        <f t="array" aca="1" ref="BG1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A120),0))/1000,"")</f>
        <v>0</v>
      </c>
      <c r="BH120" s="35">
        <f t="array" aca="1" ref="BH1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A120),0))/1000,"")</f>
        <v>0</v>
      </c>
      <c r="BI120" s="32">
        <f t="array" aca="1" ref="BI1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A120),0)),"")</f>
        <v>0</v>
      </c>
      <c r="BJ120" s="32" t="str">
        <f t="shared" ca="1" si="65"/>
        <v>N/A</v>
      </c>
      <c r="BK120" s="32" t="str">
        <f t="shared" ca="1" si="66"/>
        <v>N/A</v>
      </c>
      <c r="BL120" s="37" t="str">
        <f t="array" aca="1" ref="BL120" ca="1">IF(BC120=0,"N/A",IFERROR(INDEX(INDIRECT(ADDRESS(1,MATCH(2022,Measure!$2:$2,0),,,"Measure")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A120),0)),""))</f>
        <v>N/A</v>
      </c>
      <c r="BM120" s="32">
        <f t="array" aca="1" ref="BM1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A120),0)),"")</f>
        <v>0</v>
      </c>
      <c r="BN120" s="37" t="str">
        <f t="shared" ca="1" si="67"/>
        <v>N/A</v>
      </c>
    </row>
    <row r="121" spans="1:66" x14ac:dyDescent="0.25">
      <c r="A121" s="33" t="s">
        <v>373</v>
      </c>
      <c r="B121" t="str">
        <f t="shared" si="53"/>
        <v>VFD - 30 hp - Institutional - Make-up Air Fan</v>
      </c>
      <c r="C121" t="str">
        <f t="array" aca="1" ref="C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A121),0)),"")</f>
        <v>BNI HVAC</v>
      </c>
      <c r="D121" t="str">
        <f t="array" aca="1" ref="D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A121),0)),"")</f>
        <v>ROB/NEW</v>
      </c>
      <c r="E121" s="52">
        <f t="array" aca="1" ref="E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A121),0)),"")</f>
        <v>15</v>
      </c>
      <c r="F121" s="52" t="str">
        <f t="array" aca="1" ref="F12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A121),0)),""))</f>
        <v>N/A</v>
      </c>
      <c r="G121" s="52" t="str">
        <f t="array" aca="1" ref="G12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A121),0)),""))</f>
        <v>N/A</v>
      </c>
      <c r="H121" s="52" t="str">
        <f t="array" aca="1" ref="H12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A121),0)),""))</f>
        <v>N/A</v>
      </c>
      <c r="I121" s="44">
        <f t="array" aca="1" ref="I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A121),0)),"")</f>
        <v>98211.558999999994</v>
      </c>
      <c r="J121" s="45">
        <f t="array" aca="1" ref="J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A121),0)),"")*1000</f>
        <v>1500</v>
      </c>
      <c r="K121" s="44">
        <f t="array" aca="1" ref="K121" ca="1">IF(D121="ROB/NEW",I121,IFERROR(INDEX(INDIRECT(ADDRESS(1,MATCH(2020,Measure!$2:$2,0),,,"Measure")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A121),0)),""))</f>
        <v>98211.558999999994</v>
      </c>
      <c r="L121" s="45">
        <f t="array" aca="1" ref="L121" ca="1">IF(D121="ROB/NEW",J121,IFERROR(INDEX(INDIRECT(ADDRESS(1,MATCH(2020,Measure!$2:$2,0),,,"Measure")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A121),0))*1000,""))</f>
        <v>1500</v>
      </c>
      <c r="M121" s="46">
        <f t="array" aca="1" ref="M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A121),0)),"")</f>
        <v>6962.55</v>
      </c>
      <c r="N121" s="47">
        <f t="array" aca="1" ref="N121" ca="1">IF(M121=0,"N/A",IFERROR(INDEX(INDIRECT(ADDRESS(1,MATCH(2020,Measure!$2:$2,0),,,"Measure")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A121),0)),"")/M121)</f>
        <v>0.43087661848029818</v>
      </c>
      <c r="O121" s="46" t="str">
        <f t="array" aca="1" ref="O121" ca="1">IF(AE121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(Units)")*(INDIRECT(ADDRESS(1,MATCH("MeasureNames",Measure!$2:$2,0),,,"Measure")&amp;":"&amp;ADDRESS(ROWS(DynamicPivotTable)+10,MATCH("MeasureNames",Measure!$2:$2,0)))=A121),0)),""),0))</f>
        <v>N/A</v>
      </c>
      <c r="P121" s="46">
        <f t="array" aca="1" ref="P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A121),0)),0)</f>
        <v>0</v>
      </c>
      <c r="Q121" s="46" t="str">
        <f t="shared" ca="1" si="54"/>
        <v>N/A</v>
      </c>
      <c r="R121" s="46">
        <f t="shared" ca="1" si="55"/>
        <v>3962.55</v>
      </c>
      <c r="S121" s="46" t="str">
        <f t="shared" ca="1" si="56"/>
        <v>N/A</v>
      </c>
      <c r="T121" s="39">
        <f t="array" aca="1" ref="T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A121),0)),"")</f>
        <v>82402.43959899609</v>
      </c>
      <c r="U121" s="39">
        <f t="array" aca="1" ref="U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A121),0)),"")</f>
        <v>0</v>
      </c>
      <c r="V121" s="39">
        <f t="shared" ca="1" si="57"/>
        <v>82402.43959899609</v>
      </c>
      <c r="W121" s="48">
        <f t="array" aca="1" ref="W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A121),0)),"")</f>
        <v>0.86</v>
      </c>
      <c r="X121" s="49" t="str">
        <f t="array" aca="1" ref="X121" ca="1">IF(AE121=0,"N/A",IFERROR(INDEX(INDIRECT(ADDRESS(1,MATCH(2020,Measure!$2:$2,0),,,"Measure")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A121),0)),""))</f>
        <v>N/A</v>
      </c>
      <c r="Y121" s="49" t="str">
        <f t="array" aca="1" ref="Y121" ca="1">IF(AE121=0,"N/A",IFERROR(INDEX(INDIRECT(ADDRESS(1,MATCH(2020,Measure!$2:$2,0),,,"Measure")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A121),0)),""))</f>
        <v>N/A</v>
      </c>
      <c r="Z121" s="39" t="str">
        <f t="array" aca="1" ref="Z1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A121),0)),""),"N/A")</f>
        <v>N/A</v>
      </c>
      <c r="AA121" s="39" t="str">
        <f t="array" aca="1" ref="AA1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A121),0)),""),"N/A")</f>
        <v>N/A</v>
      </c>
      <c r="AB121" s="39" t="str">
        <f t="array" aca="1" ref="AB1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A121),0)),"")/1000,"N/A")</f>
        <v>N/A</v>
      </c>
      <c r="AD121" t="str">
        <f t="shared" si="58"/>
        <v>VFD - 30 hp - Institutional - Make-up Air Fan</v>
      </c>
      <c r="AE121" s="50">
        <f t="array" aca="1" ref="AE12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A121),0)),""),0)</f>
        <v>0</v>
      </c>
      <c r="AF121" s="35">
        <f t="array" aca="1" ref="AF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A121),0)),"")</f>
        <v>0</v>
      </c>
      <c r="AG121" s="35">
        <f t="array" aca="1" ref="AG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A121),0))/1000,"")</f>
        <v>0</v>
      </c>
      <c r="AH121" s="51">
        <f t="array" aca="1" ref="AH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A121),0)),"")</f>
        <v>0</v>
      </c>
      <c r="AI121" s="35">
        <f t="array" aca="1" ref="AI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A121),0))/1000,"")</f>
        <v>0</v>
      </c>
      <c r="AJ121" s="35">
        <f t="array" aca="1" ref="AJ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A121),0))/1000,"")</f>
        <v>0</v>
      </c>
      <c r="AK121" s="32">
        <f t="array" aca="1" ref="AK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A121),0)),"")</f>
        <v>0</v>
      </c>
      <c r="AL121" s="32" t="str">
        <f t="shared" ca="1" si="59"/>
        <v>N/A</v>
      </c>
      <c r="AM121" s="32" t="str">
        <f t="shared" ca="1" si="60"/>
        <v>N/A</v>
      </c>
      <c r="AN121" s="37" t="str">
        <f t="array" aca="1" ref="AN121" ca="1">IF(AE121=0,"N/A",IFERROR(INDEX(INDIRECT(ADDRESS(1,MATCH(2020,Measure!$2:$2,0),,,"Measure")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A121),0)),""))</f>
        <v>N/A</v>
      </c>
      <c r="AO121" s="32">
        <f t="array" aca="1" ref="AO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A121),0)),"")</f>
        <v>0</v>
      </c>
      <c r="AP121" s="37" t="str">
        <f t="shared" ca="1" si="61"/>
        <v>N/A</v>
      </c>
      <c r="AQ121" s="50">
        <f t="array" aca="1" ref="AQ12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A121),0)),""),0)</f>
        <v>0</v>
      </c>
      <c r="AR121" s="35">
        <f t="array" aca="1" ref="AR1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A121),0)),"")</f>
        <v>0</v>
      </c>
      <c r="AS121" s="35">
        <f t="array" aca="1" ref="AS1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A121),0))/1000,"")</f>
        <v>0</v>
      </c>
      <c r="AT121" s="51">
        <f t="array" aca="1" ref="AT1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A121),0)),"")</f>
        <v>0</v>
      </c>
      <c r="AU121" s="35">
        <f t="array" aca="1" ref="AU1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A121),0))/1000,"")</f>
        <v>0</v>
      </c>
      <c r="AV121" s="35">
        <f t="array" aca="1" ref="AV1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A121),0))/1000,"")</f>
        <v>0</v>
      </c>
      <c r="AW121" s="32">
        <f t="array" aca="1" ref="AW1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A121),0)),"")</f>
        <v>0</v>
      </c>
      <c r="AX121" s="32" t="str">
        <f t="shared" ca="1" si="62"/>
        <v>N/A</v>
      </c>
      <c r="AY121" s="32" t="str">
        <f t="shared" ca="1" si="63"/>
        <v>N/A</v>
      </c>
      <c r="AZ121" s="37" t="str">
        <f t="array" aca="1" ref="AZ121" ca="1">IF(AQ121=0,"N/A",IFERROR(INDEX(INDIRECT(ADDRESS(1,MATCH(2021,Measure!$2:$2,0),,,"Measure")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A121),0)),""))</f>
        <v>N/A</v>
      </c>
      <c r="BA121" s="32">
        <f t="array" aca="1" ref="BA1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A121),0)),"")</f>
        <v>0</v>
      </c>
      <c r="BB121" s="37" t="str">
        <f t="shared" ca="1" si="64"/>
        <v>N/A</v>
      </c>
      <c r="BC121" s="50">
        <f t="array" aca="1" ref="BC12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A121),0)),""),0)</f>
        <v>0</v>
      </c>
      <c r="BD121" s="35">
        <f t="array" aca="1" ref="BD1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A121),0)),"")</f>
        <v>0</v>
      </c>
      <c r="BE121" s="35">
        <f t="array" aca="1" ref="BE1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A121),0))/1000,"")</f>
        <v>0</v>
      </c>
      <c r="BF121" s="51">
        <f t="array" aca="1" ref="BF1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A121),0)),"")</f>
        <v>0</v>
      </c>
      <c r="BG121" s="35">
        <f t="array" aca="1" ref="BG1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A121),0))/1000,"")</f>
        <v>0</v>
      </c>
      <c r="BH121" s="35">
        <f t="array" aca="1" ref="BH1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A121),0))/1000,"")</f>
        <v>0</v>
      </c>
      <c r="BI121" s="32">
        <f t="array" aca="1" ref="BI1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A121),0)),"")</f>
        <v>0</v>
      </c>
      <c r="BJ121" s="32" t="str">
        <f t="shared" ca="1" si="65"/>
        <v>N/A</v>
      </c>
      <c r="BK121" s="32" t="str">
        <f t="shared" ca="1" si="66"/>
        <v>N/A</v>
      </c>
      <c r="BL121" s="37" t="str">
        <f t="array" aca="1" ref="BL121" ca="1">IF(BC121=0,"N/A",IFERROR(INDEX(INDIRECT(ADDRESS(1,MATCH(2022,Measure!$2:$2,0),,,"Measure")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A121),0)),""))</f>
        <v>N/A</v>
      </c>
      <c r="BM121" s="32">
        <f t="array" aca="1" ref="BM1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A121),0)),"")</f>
        <v>0</v>
      </c>
      <c r="BN121" s="37" t="str">
        <f t="shared" ca="1" si="67"/>
        <v>N/A</v>
      </c>
    </row>
    <row r="122" spans="1:66" x14ac:dyDescent="0.25">
      <c r="A122" s="33" t="s">
        <v>375</v>
      </c>
      <c r="B122" t="str">
        <f t="shared" si="53"/>
        <v xml:space="preserve">VFD - 30 hp - Retail - Supply Fan </v>
      </c>
      <c r="C122" t="str">
        <f t="array" aca="1" ref="C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A122),0)),"")</f>
        <v>BNI HVAC</v>
      </c>
      <c r="D122" t="str">
        <f t="array" aca="1" ref="D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A122),0)),"")</f>
        <v>ROB/NEW</v>
      </c>
      <c r="E122" s="52">
        <f t="array" aca="1" ref="E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A122),0)),"")</f>
        <v>15</v>
      </c>
      <c r="F122" s="52" t="str">
        <f t="array" aca="1" ref="F12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A122),0)),""))</f>
        <v>N/A</v>
      </c>
      <c r="G122" s="52" t="str">
        <f t="array" aca="1" ref="G12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A122),0)),""))</f>
        <v>N/A</v>
      </c>
      <c r="H122" s="52" t="str">
        <f t="array" aca="1" ref="H12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A122),0)),""))</f>
        <v>N/A</v>
      </c>
      <c r="I122" s="44">
        <f t="array" aca="1" ref="I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A122),0)),"")</f>
        <v>37491.821000000004</v>
      </c>
      <c r="J122" s="45">
        <f t="array" aca="1" ref="J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A122),0)),"")*1000</f>
        <v>1550</v>
      </c>
      <c r="K122" s="44">
        <f t="array" aca="1" ref="K122" ca="1">IF(D122="ROB/NEW",I122,IFERROR(INDEX(INDIRECT(ADDRESS(1,MATCH(2020,Measure!$2:$2,0),,,"Measure")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A122),0)),""))</f>
        <v>37491.821000000004</v>
      </c>
      <c r="L122" s="45">
        <f t="array" aca="1" ref="L122" ca="1">IF(D122="ROB/NEW",J122,IFERROR(INDEX(INDIRECT(ADDRESS(1,MATCH(2020,Measure!$2:$2,0),,,"Measure")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A122),0))*1000,""))</f>
        <v>1550</v>
      </c>
      <c r="M122" s="46">
        <f t="array" aca="1" ref="M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A122),0)),"")</f>
        <v>6962.55</v>
      </c>
      <c r="N122" s="47">
        <f t="array" aca="1" ref="N122" ca="1">IF(M122=0,"N/A",IFERROR(INDEX(INDIRECT(ADDRESS(1,MATCH(2020,Measure!$2:$2,0),,,"Measure")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A122),0)),"")/M122)</f>
        <v>0.43087661848029818</v>
      </c>
      <c r="O122" s="46" t="str">
        <f t="array" aca="1" ref="O122" ca="1">IF(AE122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(Units)")*(INDIRECT(ADDRESS(1,MATCH("MeasureNames",Measure!$2:$2,0),,,"Measure")&amp;":"&amp;ADDRESS(ROWS(DynamicPivotTable)+10,MATCH("MeasureNames",Measure!$2:$2,0)))=A122),0)),""),0))</f>
        <v>N/A</v>
      </c>
      <c r="P122" s="46">
        <f t="array" aca="1" ref="P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A122),0)),0)</f>
        <v>0</v>
      </c>
      <c r="Q122" s="46" t="str">
        <f t="shared" ca="1" si="54"/>
        <v>N/A</v>
      </c>
      <c r="R122" s="46">
        <f t="shared" ca="1" si="55"/>
        <v>3962.55</v>
      </c>
      <c r="S122" s="46" t="str">
        <f t="shared" ca="1" si="56"/>
        <v>N/A</v>
      </c>
      <c r="T122" s="39">
        <f t="array" aca="1" ref="T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A122),0)),"")</f>
        <v>33303.205366486851</v>
      </c>
      <c r="U122" s="39">
        <f t="array" aca="1" ref="U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A122),0)),"")</f>
        <v>0</v>
      </c>
      <c r="V122" s="39">
        <f t="shared" ca="1" si="57"/>
        <v>33303.205366486851</v>
      </c>
      <c r="W122" s="48">
        <f t="array" aca="1" ref="W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A122),0)),"")</f>
        <v>0.86</v>
      </c>
      <c r="X122" s="49" t="str">
        <f t="array" aca="1" ref="X122" ca="1">IF(AE122=0,"N/A",IFERROR(INDEX(INDIRECT(ADDRESS(1,MATCH(2020,Measure!$2:$2,0),,,"Measure")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A122),0)),""))</f>
        <v>N/A</v>
      </c>
      <c r="Y122" s="49" t="str">
        <f t="array" aca="1" ref="Y122" ca="1">IF(AE122=0,"N/A",IFERROR(INDEX(INDIRECT(ADDRESS(1,MATCH(2020,Measure!$2:$2,0),,,"Measure")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A122),0)),""))</f>
        <v>N/A</v>
      </c>
      <c r="Z122" s="39" t="str">
        <f t="array" aca="1" ref="Z1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A122),0)),""),"N/A")</f>
        <v>N/A</v>
      </c>
      <c r="AA122" s="39" t="str">
        <f t="array" aca="1" ref="AA1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A122),0)),""),"N/A")</f>
        <v>N/A</v>
      </c>
      <c r="AB122" s="39" t="str">
        <f t="array" aca="1" ref="AB1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A122),0)),"")/1000,"N/A")</f>
        <v>N/A</v>
      </c>
      <c r="AD122" t="str">
        <f t="shared" si="58"/>
        <v xml:space="preserve">VFD - 30 hp - Retail - Supply Fan </v>
      </c>
      <c r="AE122" s="50">
        <f t="array" aca="1" ref="AE12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A122),0)),""),0)</f>
        <v>0</v>
      </c>
      <c r="AF122" s="35">
        <f t="array" aca="1" ref="AF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A122),0)),"")</f>
        <v>0</v>
      </c>
      <c r="AG122" s="35">
        <f t="array" aca="1" ref="AG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A122),0))/1000,"")</f>
        <v>0</v>
      </c>
      <c r="AH122" s="51">
        <f t="array" aca="1" ref="AH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A122),0)),"")</f>
        <v>0</v>
      </c>
      <c r="AI122" s="35">
        <f t="array" aca="1" ref="AI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A122),0))/1000,"")</f>
        <v>0</v>
      </c>
      <c r="AJ122" s="35">
        <f t="array" aca="1" ref="AJ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A122),0))/1000,"")</f>
        <v>0</v>
      </c>
      <c r="AK122" s="32">
        <f t="array" aca="1" ref="AK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A122),0)),"")</f>
        <v>0</v>
      </c>
      <c r="AL122" s="32" t="str">
        <f t="shared" ca="1" si="59"/>
        <v>N/A</v>
      </c>
      <c r="AM122" s="32" t="str">
        <f t="shared" ca="1" si="60"/>
        <v>N/A</v>
      </c>
      <c r="AN122" s="37" t="str">
        <f t="array" aca="1" ref="AN122" ca="1">IF(AE122=0,"N/A",IFERROR(INDEX(INDIRECT(ADDRESS(1,MATCH(2020,Measure!$2:$2,0),,,"Measure")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A122),0)),""))</f>
        <v>N/A</v>
      </c>
      <c r="AO122" s="32">
        <f t="array" aca="1" ref="AO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A122),0)),"")</f>
        <v>0</v>
      </c>
      <c r="AP122" s="37" t="str">
        <f t="shared" ca="1" si="61"/>
        <v>N/A</v>
      </c>
      <c r="AQ122" s="50">
        <f t="array" aca="1" ref="AQ12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A122),0)),""),0)</f>
        <v>0</v>
      </c>
      <c r="AR122" s="35">
        <f t="array" aca="1" ref="AR1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A122),0)),"")</f>
        <v>0</v>
      </c>
      <c r="AS122" s="35">
        <f t="array" aca="1" ref="AS1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A122),0))/1000,"")</f>
        <v>0</v>
      </c>
      <c r="AT122" s="51">
        <f t="array" aca="1" ref="AT1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A122),0)),"")</f>
        <v>0</v>
      </c>
      <c r="AU122" s="35">
        <f t="array" aca="1" ref="AU1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A122),0))/1000,"")</f>
        <v>0</v>
      </c>
      <c r="AV122" s="35">
        <f t="array" aca="1" ref="AV1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A122),0))/1000,"")</f>
        <v>0</v>
      </c>
      <c r="AW122" s="32">
        <f t="array" aca="1" ref="AW1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A122),0)),"")</f>
        <v>0</v>
      </c>
      <c r="AX122" s="32" t="str">
        <f t="shared" ca="1" si="62"/>
        <v>N/A</v>
      </c>
      <c r="AY122" s="32" t="str">
        <f t="shared" ca="1" si="63"/>
        <v>N/A</v>
      </c>
      <c r="AZ122" s="37" t="str">
        <f t="array" aca="1" ref="AZ122" ca="1">IF(AQ122=0,"N/A",IFERROR(INDEX(INDIRECT(ADDRESS(1,MATCH(2021,Measure!$2:$2,0),,,"Measure")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A122),0)),""))</f>
        <v>N/A</v>
      </c>
      <c r="BA122" s="32">
        <f t="array" aca="1" ref="BA1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A122),0)),"")</f>
        <v>0</v>
      </c>
      <c r="BB122" s="37" t="str">
        <f t="shared" ca="1" si="64"/>
        <v>N/A</v>
      </c>
      <c r="BC122" s="50">
        <f t="array" aca="1" ref="BC12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A122),0)),""),0)</f>
        <v>0</v>
      </c>
      <c r="BD122" s="35">
        <f t="array" aca="1" ref="BD1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A122),0)),"")</f>
        <v>0</v>
      </c>
      <c r="BE122" s="35">
        <f t="array" aca="1" ref="BE1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A122),0))/1000,"")</f>
        <v>0</v>
      </c>
      <c r="BF122" s="51">
        <f t="array" aca="1" ref="BF1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A122),0)),"")</f>
        <v>0</v>
      </c>
      <c r="BG122" s="35">
        <f t="array" aca="1" ref="BG1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A122),0))/1000,"")</f>
        <v>0</v>
      </c>
      <c r="BH122" s="35">
        <f t="array" aca="1" ref="BH1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A122),0))/1000,"")</f>
        <v>0</v>
      </c>
      <c r="BI122" s="32">
        <f t="array" aca="1" ref="BI1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A122),0)),"")</f>
        <v>0</v>
      </c>
      <c r="BJ122" s="32" t="str">
        <f t="shared" ca="1" si="65"/>
        <v>N/A</v>
      </c>
      <c r="BK122" s="32" t="str">
        <f t="shared" ca="1" si="66"/>
        <v>N/A</v>
      </c>
      <c r="BL122" s="37" t="str">
        <f t="array" aca="1" ref="BL122" ca="1">IF(BC122=0,"N/A",IFERROR(INDEX(INDIRECT(ADDRESS(1,MATCH(2022,Measure!$2:$2,0),,,"Measure")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A122),0)),""))</f>
        <v>N/A</v>
      </c>
      <c r="BM122" s="32">
        <f t="array" aca="1" ref="BM1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A122),0)),"")</f>
        <v>0</v>
      </c>
      <c r="BN122" s="37" t="str">
        <f t="shared" ca="1" si="67"/>
        <v>N/A</v>
      </c>
    </row>
    <row r="123" spans="1:66" x14ac:dyDescent="0.25">
      <c r="A123" s="33" t="s">
        <v>273</v>
      </c>
      <c r="B123" t="str">
        <f t="shared" si="53"/>
        <v xml:space="preserve">Packaged Terminal Heat Pump (12kBTU/hr) </v>
      </c>
      <c r="C123" t="str">
        <f t="array" aca="1" ref="C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A123),0)),"")</f>
        <v>BNI HVAC</v>
      </c>
      <c r="D123" t="str">
        <f t="array" aca="1" ref="D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A123),0)),"")</f>
        <v>ROB/NEW</v>
      </c>
      <c r="E123" s="52">
        <f t="array" aca="1" ref="E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A123),0)),"")</f>
        <v>15</v>
      </c>
      <c r="F123" s="52" t="str">
        <f t="array" aca="1" ref="F12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A123),0)),""))</f>
        <v>N/A</v>
      </c>
      <c r="G123" s="52" t="str">
        <f t="array" aca="1" ref="G12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A123),0)),""))</f>
        <v>N/A</v>
      </c>
      <c r="H123" s="52" t="str">
        <f t="array" aca="1" ref="H12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A123),0)),""))</f>
        <v>N/A</v>
      </c>
      <c r="I123" s="44">
        <f t="array" aca="1" ref="I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A123),0)),"")</f>
        <v>5625.0429999999997</v>
      </c>
      <c r="J123" s="45">
        <f t="array" aca="1" ref="J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A123),0)),"")*1000</f>
        <v>0</v>
      </c>
      <c r="K123" s="44">
        <f t="array" aca="1" ref="K123" ca="1">IF(D123="ROB/NEW",I123,IFERROR(INDEX(INDIRECT(ADDRESS(1,MATCH(2020,Measure!$2:$2,0),,,"Measure")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A123),0)),""))</f>
        <v>5625.0429999999997</v>
      </c>
      <c r="L123" s="45">
        <f t="array" aca="1" ref="L123" ca="1">IF(D123="ROB/NEW",J123,IFERROR(INDEX(INDIRECT(ADDRESS(1,MATCH(2020,Measure!$2:$2,0),,,"Measure")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A123),0))*1000,""))</f>
        <v>0</v>
      </c>
      <c r="M123" s="46">
        <f t="array" aca="1" ref="M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A123),0)),"")</f>
        <v>321.62418993600016</v>
      </c>
      <c r="N123" s="47">
        <f t="array" aca="1" ref="N123" ca="1">IF(M123=0,"N/A",IFERROR(INDEX(INDIRECT(ADDRESS(1,MATCH(2020,Measure!$2:$2,0),,,"Measure")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A123),0)),"")/M123)</f>
        <v>1.8655313212584965</v>
      </c>
      <c r="O123" s="46" t="str">
        <f t="array" aca="1" ref="O123" ca="1">IF(AE123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(Units)")*(INDIRECT(ADDRESS(1,MATCH("MeasureNames",Measure!$2:$2,0),,,"Measure")&amp;":"&amp;ADDRESS(ROWS(DynamicPivotTable)+10,MATCH("MeasureNames",Measure!$2:$2,0)))=A123),0)),""),0))</f>
        <v>N/A</v>
      </c>
      <c r="P123" s="46">
        <f t="array" aca="1" ref="P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A123),0)),0)</f>
        <v>0</v>
      </c>
      <c r="Q123" s="46" t="str">
        <f t="shared" ca="1" si="54"/>
        <v>N/A</v>
      </c>
      <c r="R123" s="46">
        <f t="shared" ca="1" si="55"/>
        <v>-278.37581006399984</v>
      </c>
      <c r="S123" s="46" t="str">
        <f t="shared" ca="1" si="56"/>
        <v>N/A</v>
      </c>
      <c r="T123" s="39">
        <f t="array" aca="1" ref="T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A123),0)),"")</f>
        <v>4557.2765514279536</v>
      </c>
      <c r="U123" s="39">
        <f t="array" aca="1" ref="U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A123),0)),"")</f>
        <v>0</v>
      </c>
      <c r="V123" s="39">
        <f t="shared" ca="1" si="57"/>
        <v>4557.2765514279536</v>
      </c>
      <c r="W123" s="48">
        <f t="array" aca="1" ref="W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A123),0)),"")</f>
        <v>0.86</v>
      </c>
      <c r="X123" s="49" t="str">
        <f t="array" aca="1" ref="X123" ca="1">IF(AE123=0,"N/A",IFERROR(INDEX(INDIRECT(ADDRESS(1,MATCH(2020,Measure!$2:$2,0),,,"Measure")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A123),0)),""))</f>
        <v>N/A</v>
      </c>
      <c r="Y123" s="49" t="str">
        <f t="array" aca="1" ref="Y123" ca="1">IF(AE123=0,"N/A",IFERROR(INDEX(INDIRECT(ADDRESS(1,MATCH(2020,Measure!$2:$2,0),,,"Measure")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A123),0)),""))</f>
        <v>N/A</v>
      </c>
      <c r="Z123" s="39" t="str">
        <f t="array" aca="1" ref="Z1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A123),0)),""),"N/A")</f>
        <v>N/A</v>
      </c>
      <c r="AA123" s="39" t="str">
        <f t="array" aca="1" ref="AA1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A123),0)),""),"N/A")</f>
        <v>N/A</v>
      </c>
      <c r="AB123" s="39" t="str">
        <f t="array" aca="1" ref="AB1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A123),0)),"")/1000,"N/A")</f>
        <v>N/A</v>
      </c>
      <c r="AD123" t="str">
        <f t="shared" si="58"/>
        <v xml:space="preserve">Packaged Terminal Heat Pump (12kBTU/hr) </v>
      </c>
      <c r="AE123" s="50">
        <f t="array" aca="1" ref="AE12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A123),0)),""),0)</f>
        <v>0</v>
      </c>
      <c r="AF123" s="35">
        <f t="array" aca="1" ref="AF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A123),0)),"")</f>
        <v>0</v>
      </c>
      <c r="AG123" s="35">
        <f t="array" aca="1" ref="AG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A123),0))/1000,"")</f>
        <v>0</v>
      </c>
      <c r="AH123" s="51">
        <f t="array" aca="1" ref="AH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A123),0)),"")</f>
        <v>0</v>
      </c>
      <c r="AI123" s="35">
        <f t="array" aca="1" ref="AI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A123),0))/1000,"")</f>
        <v>0</v>
      </c>
      <c r="AJ123" s="35">
        <f t="array" aca="1" ref="AJ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A123),0))/1000,"")</f>
        <v>0</v>
      </c>
      <c r="AK123" s="32">
        <f t="array" aca="1" ref="AK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A123),0)),"")</f>
        <v>0</v>
      </c>
      <c r="AL123" s="32" t="str">
        <f t="shared" ca="1" si="59"/>
        <v>N/A</v>
      </c>
      <c r="AM123" s="32" t="str">
        <f t="shared" ca="1" si="60"/>
        <v>N/A</v>
      </c>
      <c r="AN123" s="37" t="str">
        <f t="array" aca="1" ref="AN123" ca="1">IF(AE123=0,"N/A",IFERROR(INDEX(INDIRECT(ADDRESS(1,MATCH(2020,Measure!$2:$2,0),,,"Measure")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A123),0)),""))</f>
        <v>N/A</v>
      </c>
      <c r="AO123" s="32">
        <f t="array" aca="1" ref="AO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A123),0)),"")</f>
        <v>0</v>
      </c>
      <c r="AP123" s="37" t="str">
        <f t="shared" ca="1" si="61"/>
        <v>N/A</v>
      </c>
      <c r="AQ123" s="50">
        <f t="array" aca="1" ref="AQ12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A123),0)),""),0)</f>
        <v>0</v>
      </c>
      <c r="AR123" s="35">
        <f t="array" aca="1" ref="AR1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A123),0)),"")</f>
        <v>0</v>
      </c>
      <c r="AS123" s="35">
        <f t="array" aca="1" ref="AS1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A123),0))/1000,"")</f>
        <v>0</v>
      </c>
      <c r="AT123" s="51">
        <f t="array" aca="1" ref="AT1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A123),0)),"")</f>
        <v>0</v>
      </c>
      <c r="AU123" s="35">
        <f t="array" aca="1" ref="AU1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A123),0))/1000,"")</f>
        <v>0</v>
      </c>
      <c r="AV123" s="35">
        <f t="array" aca="1" ref="AV1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A123),0))/1000,"")</f>
        <v>0</v>
      </c>
      <c r="AW123" s="32">
        <f t="array" aca="1" ref="AW1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A123),0)),"")</f>
        <v>0</v>
      </c>
      <c r="AX123" s="32" t="str">
        <f t="shared" ca="1" si="62"/>
        <v>N/A</v>
      </c>
      <c r="AY123" s="32" t="str">
        <f t="shared" ca="1" si="63"/>
        <v>N/A</v>
      </c>
      <c r="AZ123" s="37" t="str">
        <f t="array" aca="1" ref="AZ123" ca="1">IF(AQ123=0,"N/A",IFERROR(INDEX(INDIRECT(ADDRESS(1,MATCH(2021,Measure!$2:$2,0),,,"Measure")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A123),0)),""))</f>
        <v>N/A</v>
      </c>
      <c r="BA123" s="32">
        <f t="array" aca="1" ref="BA1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A123),0)),"")</f>
        <v>0</v>
      </c>
      <c r="BB123" s="37" t="str">
        <f t="shared" ca="1" si="64"/>
        <v>N/A</v>
      </c>
      <c r="BC123" s="50">
        <f t="array" aca="1" ref="BC12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A123),0)),""),0)</f>
        <v>0</v>
      </c>
      <c r="BD123" s="35">
        <f t="array" aca="1" ref="BD1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A123),0)),"")</f>
        <v>0</v>
      </c>
      <c r="BE123" s="35">
        <f t="array" aca="1" ref="BE1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A123),0))/1000,"")</f>
        <v>0</v>
      </c>
      <c r="BF123" s="51">
        <f t="array" aca="1" ref="BF1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A123),0)),"")</f>
        <v>0</v>
      </c>
      <c r="BG123" s="35">
        <f t="array" aca="1" ref="BG1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A123),0))/1000,"")</f>
        <v>0</v>
      </c>
      <c r="BH123" s="35">
        <f t="array" aca="1" ref="BH1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A123),0))/1000,"")</f>
        <v>0</v>
      </c>
      <c r="BI123" s="32">
        <f t="array" aca="1" ref="BI1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A123),0)),"")</f>
        <v>0</v>
      </c>
      <c r="BJ123" s="32" t="str">
        <f t="shared" ca="1" si="65"/>
        <v>N/A</v>
      </c>
      <c r="BK123" s="32" t="str">
        <f t="shared" ca="1" si="66"/>
        <v>N/A</v>
      </c>
      <c r="BL123" s="37" t="str">
        <f t="array" aca="1" ref="BL123" ca="1">IF(BC123=0,"N/A",IFERROR(INDEX(INDIRECT(ADDRESS(1,MATCH(2022,Measure!$2:$2,0),,,"Measure")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A123),0)),""))</f>
        <v>N/A</v>
      </c>
      <c r="BM123" s="32">
        <f t="array" aca="1" ref="BM1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A123),0)),"")</f>
        <v>0</v>
      </c>
      <c r="BN123" s="37" t="str">
        <f t="shared" ca="1" si="67"/>
        <v>N/A</v>
      </c>
    </row>
    <row r="124" spans="1:66" x14ac:dyDescent="0.25">
      <c r="A124" s="33" t="s">
        <v>379</v>
      </c>
      <c r="B124" t="str">
        <f t="shared" si="53"/>
        <v>VFD - 5 hp - Institutional - Chilled Water Pump</v>
      </c>
      <c r="C124" t="str">
        <f t="array" aca="1" ref="C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A124),0)),"")</f>
        <v>BNI HVAC</v>
      </c>
      <c r="D124" t="str">
        <f t="array" aca="1" ref="D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A124),0)),"")</f>
        <v>ROB/NEW</v>
      </c>
      <c r="E124" s="52">
        <f t="array" aca="1" ref="E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A124),0)),"")</f>
        <v>15</v>
      </c>
      <c r="F124" s="52" t="str">
        <f t="array" aca="1" ref="F12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A124),0)),""))</f>
        <v>N/A</v>
      </c>
      <c r="G124" s="52" t="str">
        <f t="array" aca="1" ref="G12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A124),0)),""))</f>
        <v>N/A</v>
      </c>
      <c r="H124" s="52" t="str">
        <f t="array" aca="1" ref="H12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A124),0)),""))</f>
        <v>N/A</v>
      </c>
      <c r="I124" s="44">
        <f t="array" aca="1" ref="I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A124),0)),"")</f>
        <v>3630</v>
      </c>
      <c r="J124" s="45">
        <f t="array" aca="1" ref="J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A124),0)),"")*1000</f>
        <v>1108.8</v>
      </c>
      <c r="K124" s="44">
        <f t="array" aca="1" ref="K124" ca="1">IF(D124="ROB/NEW",I124,IFERROR(INDEX(INDIRECT(ADDRESS(1,MATCH(2020,Measure!$2:$2,0),,,"Measure")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A124),0)),""))</f>
        <v>3630</v>
      </c>
      <c r="L124" s="45">
        <f t="array" aca="1" ref="L124" ca="1">IF(D124="ROB/NEW",J124,IFERROR(INDEX(INDIRECT(ADDRESS(1,MATCH(2020,Measure!$2:$2,0),,,"Measure")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A124),0))*1000,""))</f>
        <v>1108.8</v>
      </c>
      <c r="M124" s="46">
        <f t="array" aca="1" ref="M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A124),0)),"")</f>
        <v>2738.4700000000003</v>
      </c>
      <c r="N124" s="47">
        <f t="array" aca="1" ref="N124" ca="1">IF(M124=0,"N/A",IFERROR(INDEX(INDIRECT(ADDRESS(1,MATCH(2020,Measure!$2:$2,0),,,"Measure")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A124),0)),"")/M124)</f>
        <v>0.27387555824967952</v>
      </c>
      <c r="O124" s="46" t="str">
        <f t="array" aca="1" ref="O124" ca="1">IF(AE124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(Units)")*(INDIRECT(ADDRESS(1,MATCH("MeasureNames",Measure!$2:$2,0),,,"Measure")&amp;":"&amp;ADDRESS(ROWS(DynamicPivotTable)+10,MATCH("MeasureNames",Measure!$2:$2,0)))=A124),0)),""),0))</f>
        <v>N/A</v>
      </c>
      <c r="P124" s="46">
        <f t="array" aca="1" ref="P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A124),0)),0)</f>
        <v>0</v>
      </c>
      <c r="Q124" s="46" t="str">
        <f t="shared" ca="1" si="54"/>
        <v>N/A</v>
      </c>
      <c r="R124" s="46">
        <f t="shared" ca="1" si="55"/>
        <v>1988.4700000000003</v>
      </c>
      <c r="S124" s="46" t="str">
        <f t="shared" ca="1" si="56"/>
        <v>N/A</v>
      </c>
      <c r="T124" s="39">
        <f t="array" aca="1" ref="T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A124),0)),"")</f>
        <v>5035.6565985198295</v>
      </c>
      <c r="U124" s="39">
        <f t="array" aca="1" ref="U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A124),0)),"")</f>
        <v>0</v>
      </c>
      <c r="V124" s="39">
        <f t="shared" ca="1" si="57"/>
        <v>5035.6565985198295</v>
      </c>
      <c r="W124" s="48">
        <f t="array" aca="1" ref="W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A124),0)),"")</f>
        <v>0.86</v>
      </c>
      <c r="X124" s="49" t="str">
        <f t="array" aca="1" ref="X124" ca="1">IF(AE124=0,"N/A",IFERROR(INDEX(INDIRECT(ADDRESS(1,MATCH(2020,Measure!$2:$2,0),,,"Measure")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A124),0)),""))</f>
        <v>N/A</v>
      </c>
      <c r="Y124" s="49" t="str">
        <f t="array" aca="1" ref="Y124" ca="1">IF(AE124=0,"N/A",IFERROR(INDEX(INDIRECT(ADDRESS(1,MATCH(2020,Measure!$2:$2,0),,,"Measure")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A124),0)),""))</f>
        <v>N/A</v>
      </c>
      <c r="Z124" s="39" t="str">
        <f t="array" aca="1" ref="Z1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A124),0)),""),"N/A")</f>
        <v>N/A</v>
      </c>
      <c r="AA124" s="39" t="str">
        <f t="array" aca="1" ref="AA1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A124),0)),""),"N/A")</f>
        <v>N/A</v>
      </c>
      <c r="AB124" s="39" t="str">
        <f t="array" aca="1" ref="AB1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A124),0)),"")/1000,"N/A")</f>
        <v>N/A</v>
      </c>
      <c r="AD124" t="str">
        <f t="shared" si="58"/>
        <v>VFD - 5 hp - Institutional - Chilled Water Pump</v>
      </c>
      <c r="AE124" s="50">
        <f t="array" aca="1" ref="AE12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A124),0)),""),0)</f>
        <v>0</v>
      </c>
      <c r="AF124" s="35">
        <f t="array" aca="1" ref="AF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A124),0)),"")</f>
        <v>0</v>
      </c>
      <c r="AG124" s="35">
        <f t="array" aca="1" ref="AG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A124),0))/1000,"")</f>
        <v>0</v>
      </c>
      <c r="AH124" s="51">
        <f t="array" aca="1" ref="AH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A124),0)),"")</f>
        <v>0</v>
      </c>
      <c r="AI124" s="35">
        <f t="array" aca="1" ref="AI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A124),0))/1000,"")</f>
        <v>0</v>
      </c>
      <c r="AJ124" s="35">
        <f t="array" aca="1" ref="AJ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A124),0))/1000,"")</f>
        <v>0</v>
      </c>
      <c r="AK124" s="32">
        <f t="array" aca="1" ref="AK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A124),0)),"")</f>
        <v>0</v>
      </c>
      <c r="AL124" s="32" t="str">
        <f t="shared" ca="1" si="59"/>
        <v>N/A</v>
      </c>
      <c r="AM124" s="32" t="str">
        <f t="shared" ca="1" si="60"/>
        <v>N/A</v>
      </c>
      <c r="AN124" s="37" t="str">
        <f t="array" aca="1" ref="AN124" ca="1">IF(AE124=0,"N/A",IFERROR(INDEX(INDIRECT(ADDRESS(1,MATCH(2020,Measure!$2:$2,0),,,"Measure")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A124),0)),""))</f>
        <v>N/A</v>
      </c>
      <c r="AO124" s="32">
        <f t="array" aca="1" ref="AO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A124),0)),"")</f>
        <v>0</v>
      </c>
      <c r="AP124" s="37" t="str">
        <f t="shared" ca="1" si="61"/>
        <v>N/A</v>
      </c>
      <c r="AQ124" s="50">
        <f t="array" aca="1" ref="AQ12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A124),0)),""),0)</f>
        <v>0</v>
      </c>
      <c r="AR124" s="35">
        <f t="array" aca="1" ref="AR1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A124),0)),"")</f>
        <v>0</v>
      </c>
      <c r="AS124" s="35">
        <f t="array" aca="1" ref="AS1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A124),0))/1000,"")</f>
        <v>0</v>
      </c>
      <c r="AT124" s="51">
        <f t="array" aca="1" ref="AT1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A124),0)),"")</f>
        <v>0</v>
      </c>
      <c r="AU124" s="35">
        <f t="array" aca="1" ref="AU1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A124),0))/1000,"")</f>
        <v>0</v>
      </c>
      <c r="AV124" s="35">
        <f t="array" aca="1" ref="AV1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A124),0))/1000,"")</f>
        <v>0</v>
      </c>
      <c r="AW124" s="32">
        <f t="array" aca="1" ref="AW1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A124),0)),"")</f>
        <v>0</v>
      </c>
      <c r="AX124" s="32" t="str">
        <f t="shared" ca="1" si="62"/>
        <v>N/A</v>
      </c>
      <c r="AY124" s="32" t="str">
        <f t="shared" ca="1" si="63"/>
        <v>N/A</v>
      </c>
      <c r="AZ124" s="37" t="str">
        <f t="array" aca="1" ref="AZ124" ca="1">IF(AQ124=0,"N/A",IFERROR(INDEX(INDIRECT(ADDRESS(1,MATCH(2021,Measure!$2:$2,0),,,"Measure")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A124),0)),""))</f>
        <v>N/A</v>
      </c>
      <c r="BA124" s="32">
        <f t="array" aca="1" ref="BA1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A124),0)),"")</f>
        <v>0</v>
      </c>
      <c r="BB124" s="37" t="str">
        <f t="shared" ca="1" si="64"/>
        <v>N/A</v>
      </c>
      <c r="BC124" s="50">
        <f t="array" aca="1" ref="BC12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A124),0)),""),0)</f>
        <v>0</v>
      </c>
      <c r="BD124" s="35">
        <f t="array" aca="1" ref="BD1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A124),0)),"")</f>
        <v>0</v>
      </c>
      <c r="BE124" s="35">
        <f t="array" aca="1" ref="BE1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A124),0))/1000,"")</f>
        <v>0</v>
      </c>
      <c r="BF124" s="51">
        <f t="array" aca="1" ref="BF1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A124),0)),"")</f>
        <v>0</v>
      </c>
      <c r="BG124" s="35">
        <f t="array" aca="1" ref="BG1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A124),0))/1000,"")</f>
        <v>0</v>
      </c>
      <c r="BH124" s="35">
        <f t="array" aca="1" ref="BH1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A124),0))/1000,"")</f>
        <v>0</v>
      </c>
      <c r="BI124" s="32">
        <f t="array" aca="1" ref="BI1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A124),0)),"")</f>
        <v>0</v>
      </c>
      <c r="BJ124" s="32" t="str">
        <f t="shared" ca="1" si="65"/>
        <v>N/A</v>
      </c>
      <c r="BK124" s="32" t="str">
        <f t="shared" ca="1" si="66"/>
        <v>N/A</v>
      </c>
      <c r="BL124" s="37" t="str">
        <f t="array" aca="1" ref="BL124" ca="1">IF(BC124=0,"N/A",IFERROR(INDEX(INDIRECT(ADDRESS(1,MATCH(2022,Measure!$2:$2,0),,,"Measure")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A124),0)),""))</f>
        <v>N/A</v>
      </c>
      <c r="BM124" s="32">
        <f t="array" aca="1" ref="BM1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A124),0)),"")</f>
        <v>0</v>
      </c>
      <c r="BN124" s="37" t="str">
        <f t="shared" ca="1" si="67"/>
        <v>N/A</v>
      </c>
    </row>
    <row r="125" spans="1:66" x14ac:dyDescent="0.25">
      <c r="A125" s="33" t="s">
        <v>381</v>
      </c>
      <c r="B125" t="str">
        <f t="shared" si="53"/>
        <v xml:space="preserve">VFD - 5 hp - Retail - Exhaust Fan </v>
      </c>
      <c r="C125" t="str">
        <f t="array" aca="1" ref="C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A125),0)),"")</f>
        <v>BNI HVAC</v>
      </c>
      <c r="D125" t="str">
        <f t="array" aca="1" ref="D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A125),0)),"")</f>
        <v>ROB/NEW</v>
      </c>
      <c r="E125" s="52">
        <f t="array" aca="1" ref="E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A125),0)),"")</f>
        <v>15</v>
      </c>
      <c r="F125" s="52" t="str">
        <f t="array" aca="1" ref="F12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A125),0)),""))</f>
        <v>N/A</v>
      </c>
      <c r="G125" s="52" t="str">
        <f t="array" aca="1" ref="G12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A125),0)),""))</f>
        <v>N/A</v>
      </c>
      <c r="H125" s="52" t="str">
        <f t="array" aca="1" ref="H12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A125),0)),""))</f>
        <v>N/A</v>
      </c>
      <c r="I125" s="44">
        <f t="array" aca="1" ref="I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A125),0)),"")</f>
        <v>17872.831999999999</v>
      </c>
      <c r="J125" s="45">
        <f t="array" aca="1" ref="J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A125),0)),"")*1000</f>
        <v>264.62400000000002</v>
      </c>
      <c r="K125" s="44">
        <f t="array" aca="1" ref="K125" ca="1">IF(D125="ROB/NEW",I125,IFERROR(INDEX(INDIRECT(ADDRESS(1,MATCH(2020,Measure!$2:$2,0),,,"Measure")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A125),0)),""))</f>
        <v>17872.831999999999</v>
      </c>
      <c r="L125" s="45">
        <f t="array" aca="1" ref="L125" ca="1">IF(D125="ROB/NEW",J125,IFERROR(INDEX(INDIRECT(ADDRESS(1,MATCH(2020,Measure!$2:$2,0),,,"Measure")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A125),0))*1000,""))</f>
        <v>264.62400000000002</v>
      </c>
      <c r="M125" s="46">
        <f t="array" aca="1" ref="M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A125),0)),"")</f>
        <v>3226.5800000000004</v>
      </c>
      <c r="N125" s="47">
        <f t="array" aca="1" ref="N125" ca="1">IF(M125=0,"N/A",IFERROR(INDEX(INDIRECT(ADDRESS(1,MATCH(2020,Measure!$2:$2,0),,,"Measure")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A125),0)),"")/M125)</f>
        <v>0.61985135964395732</v>
      </c>
      <c r="O125" s="46" t="str">
        <f t="array" aca="1" ref="O125" ca="1">IF(AE125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(Units)")*(INDIRECT(ADDRESS(1,MATCH("MeasureNames",Measure!$2:$2,0),,,"Measure")&amp;":"&amp;ADDRESS(ROWS(DynamicPivotTable)+10,MATCH("MeasureNames",Measure!$2:$2,0)))=A125),0)),""),0))</f>
        <v>N/A</v>
      </c>
      <c r="P125" s="46">
        <f t="array" aca="1" ref="P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A125),0)),0)</f>
        <v>0</v>
      </c>
      <c r="Q125" s="46" t="str">
        <f t="shared" ca="1" si="54"/>
        <v>N/A</v>
      </c>
      <c r="R125" s="46">
        <f t="shared" ca="1" si="55"/>
        <v>1226.5800000000004</v>
      </c>
      <c r="S125" s="46" t="str">
        <f t="shared" ca="1" si="56"/>
        <v>N/A</v>
      </c>
      <c r="T125" s="39">
        <f t="array" aca="1" ref="T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A125),0)),"")</f>
        <v>14980.065879442122</v>
      </c>
      <c r="U125" s="39">
        <f t="array" aca="1" ref="U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A125),0)),"")</f>
        <v>0</v>
      </c>
      <c r="V125" s="39">
        <f t="shared" ca="1" si="57"/>
        <v>14980.065879442122</v>
      </c>
      <c r="W125" s="48">
        <f t="array" aca="1" ref="W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A125),0)),"")</f>
        <v>0.86</v>
      </c>
      <c r="X125" s="49" t="str">
        <f t="array" aca="1" ref="X125" ca="1">IF(AE125=0,"N/A",IFERROR(INDEX(INDIRECT(ADDRESS(1,MATCH(2020,Measure!$2:$2,0),,,"Measure")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A125),0)),""))</f>
        <v>N/A</v>
      </c>
      <c r="Y125" s="49" t="str">
        <f t="array" aca="1" ref="Y125" ca="1">IF(AE125=0,"N/A",IFERROR(INDEX(INDIRECT(ADDRESS(1,MATCH(2020,Measure!$2:$2,0),,,"Measure")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A125),0)),""))</f>
        <v>N/A</v>
      </c>
      <c r="Z125" s="39" t="str">
        <f t="array" aca="1" ref="Z1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A125),0)),""),"N/A")</f>
        <v>N/A</v>
      </c>
      <c r="AA125" s="39" t="str">
        <f t="array" aca="1" ref="AA1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A125),0)),""),"N/A")</f>
        <v>N/A</v>
      </c>
      <c r="AB125" s="39" t="str">
        <f t="array" aca="1" ref="AB1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A125),0)),"")/1000,"N/A")</f>
        <v>N/A</v>
      </c>
      <c r="AD125" t="str">
        <f t="shared" si="58"/>
        <v xml:space="preserve">VFD - 5 hp - Retail - Exhaust Fan </v>
      </c>
      <c r="AE125" s="50">
        <f t="array" aca="1" ref="AE12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A125),0)),""),0)</f>
        <v>0</v>
      </c>
      <c r="AF125" s="35">
        <f t="array" aca="1" ref="AF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A125),0)),"")</f>
        <v>0</v>
      </c>
      <c r="AG125" s="35">
        <f t="array" aca="1" ref="AG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A125),0))/1000,"")</f>
        <v>0</v>
      </c>
      <c r="AH125" s="51">
        <f t="array" aca="1" ref="AH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A125),0)),"")</f>
        <v>0</v>
      </c>
      <c r="AI125" s="35">
        <f t="array" aca="1" ref="AI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A125),0))/1000,"")</f>
        <v>0</v>
      </c>
      <c r="AJ125" s="35">
        <f t="array" aca="1" ref="AJ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A125),0))/1000,"")</f>
        <v>0</v>
      </c>
      <c r="AK125" s="32">
        <f t="array" aca="1" ref="AK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A125),0)),"")</f>
        <v>0</v>
      </c>
      <c r="AL125" s="32" t="str">
        <f t="shared" ca="1" si="59"/>
        <v>N/A</v>
      </c>
      <c r="AM125" s="32" t="str">
        <f t="shared" ca="1" si="60"/>
        <v>N/A</v>
      </c>
      <c r="AN125" s="37" t="str">
        <f t="array" aca="1" ref="AN125" ca="1">IF(AE125=0,"N/A",IFERROR(INDEX(INDIRECT(ADDRESS(1,MATCH(2020,Measure!$2:$2,0),,,"Measure")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A125),0)),""))</f>
        <v>N/A</v>
      </c>
      <c r="AO125" s="32">
        <f t="array" aca="1" ref="AO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A125),0)),"")</f>
        <v>0</v>
      </c>
      <c r="AP125" s="37" t="str">
        <f t="shared" ca="1" si="61"/>
        <v>N/A</v>
      </c>
      <c r="AQ125" s="50">
        <f t="array" aca="1" ref="AQ12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A125),0)),""),0)</f>
        <v>0</v>
      </c>
      <c r="AR125" s="35">
        <f t="array" aca="1" ref="AR1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A125),0)),"")</f>
        <v>0</v>
      </c>
      <c r="AS125" s="35">
        <f t="array" aca="1" ref="AS1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A125),0))/1000,"")</f>
        <v>0</v>
      </c>
      <c r="AT125" s="51">
        <f t="array" aca="1" ref="AT1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A125),0)),"")</f>
        <v>0</v>
      </c>
      <c r="AU125" s="35">
        <f t="array" aca="1" ref="AU1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A125),0))/1000,"")</f>
        <v>0</v>
      </c>
      <c r="AV125" s="35">
        <f t="array" aca="1" ref="AV1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A125),0))/1000,"")</f>
        <v>0</v>
      </c>
      <c r="AW125" s="32">
        <f t="array" aca="1" ref="AW1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A125),0)),"")</f>
        <v>0</v>
      </c>
      <c r="AX125" s="32" t="str">
        <f t="shared" ca="1" si="62"/>
        <v>N/A</v>
      </c>
      <c r="AY125" s="32" t="str">
        <f t="shared" ca="1" si="63"/>
        <v>N/A</v>
      </c>
      <c r="AZ125" s="37" t="str">
        <f t="array" aca="1" ref="AZ125" ca="1">IF(AQ125=0,"N/A",IFERROR(INDEX(INDIRECT(ADDRESS(1,MATCH(2021,Measure!$2:$2,0),,,"Measure")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A125),0)),""))</f>
        <v>N/A</v>
      </c>
      <c r="BA125" s="32">
        <f t="array" aca="1" ref="BA1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A125),0)),"")</f>
        <v>0</v>
      </c>
      <c r="BB125" s="37" t="str">
        <f t="shared" ca="1" si="64"/>
        <v>N/A</v>
      </c>
      <c r="BC125" s="50">
        <f t="array" aca="1" ref="BC12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A125),0)),""),0)</f>
        <v>0</v>
      </c>
      <c r="BD125" s="35">
        <f t="array" aca="1" ref="BD1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A125),0)),"")</f>
        <v>0</v>
      </c>
      <c r="BE125" s="35">
        <f t="array" aca="1" ref="BE1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A125),0))/1000,"")</f>
        <v>0</v>
      </c>
      <c r="BF125" s="51">
        <f t="array" aca="1" ref="BF1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A125),0)),"")</f>
        <v>0</v>
      </c>
      <c r="BG125" s="35">
        <f t="array" aca="1" ref="BG1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A125),0))/1000,"")</f>
        <v>0</v>
      </c>
      <c r="BH125" s="35">
        <f t="array" aca="1" ref="BH1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A125),0))/1000,"")</f>
        <v>0</v>
      </c>
      <c r="BI125" s="32">
        <f t="array" aca="1" ref="BI1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A125),0)),"")</f>
        <v>0</v>
      </c>
      <c r="BJ125" s="32" t="str">
        <f t="shared" ca="1" si="65"/>
        <v>N/A</v>
      </c>
      <c r="BK125" s="32" t="str">
        <f t="shared" ca="1" si="66"/>
        <v>N/A</v>
      </c>
      <c r="BL125" s="37" t="str">
        <f t="array" aca="1" ref="BL125" ca="1">IF(BC125=0,"N/A",IFERROR(INDEX(INDIRECT(ADDRESS(1,MATCH(2022,Measure!$2:$2,0),,,"Measure")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A125),0)),""))</f>
        <v>N/A</v>
      </c>
      <c r="BM125" s="32">
        <f t="array" aca="1" ref="BM1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A125),0)),"")</f>
        <v>0</v>
      </c>
      <c r="BN125" s="37" t="str">
        <f t="shared" ca="1" si="67"/>
        <v>N/A</v>
      </c>
    </row>
    <row r="126" spans="1:66" x14ac:dyDescent="0.25">
      <c r="A126" s="33" t="s">
        <v>383</v>
      </c>
      <c r="B126" t="str">
        <f t="shared" si="53"/>
        <v xml:space="preserve">VFD Milk Transfer Pump </v>
      </c>
      <c r="C126" t="str">
        <f t="array" aca="1" ref="C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A126),0)),"")</f>
        <v>BNI Process</v>
      </c>
      <c r="D126" t="str">
        <f t="array" aca="1" ref="D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A126),0)),"")</f>
        <v>ROB/NEW</v>
      </c>
      <c r="E126" s="52">
        <f t="array" aca="1" ref="E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A126),0)),"")</f>
        <v>10</v>
      </c>
      <c r="F126" s="52" t="str">
        <f t="array" aca="1" ref="F12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A126),0)),""))</f>
        <v>N/A</v>
      </c>
      <c r="G126" s="52" t="str">
        <f t="array" aca="1" ref="G12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A126),0)),""))</f>
        <v>N/A</v>
      </c>
      <c r="H126" s="52" t="str">
        <f t="array" aca="1" ref="H12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A126),0)),""))</f>
        <v>N/A</v>
      </c>
      <c r="I126" s="44">
        <f t="array" aca="1" ref="I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A126),0)),"")</f>
        <v>2546</v>
      </c>
      <c r="J126" s="45">
        <f t="array" aca="1" ref="J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A126),0)),"")*1000</f>
        <v>732.41095890410952</v>
      </c>
      <c r="K126" s="44">
        <f t="array" aca="1" ref="K126" ca="1">IF(D126="ROB/NEW",I126,IFERROR(INDEX(INDIRECT(ADDRESS(1,MATCH(2020,Measure!$2:$2,0),,,"Measure")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A126),0)),""))</f>
        <v>2546</v>
      </c>
      <c r="L126" s="45">
        <f t="array" aca="1" ref="L126" ca="1">IF(D126="ROB/NEW",J126,IFERROR(INDEX(INDIRECT(ADDRESS(1,MATCH(2020,Measure!$2:$2,0),,,"Measure")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A126),0))*1000,""))</f>
        <v>732.41095890410952</v>
      </c>
      <c r="M126" s="46">
        <f t="array" aca="1" ref="M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A126),0)),"")</f>
        <v>3990</v>
      </c>
      <c r="N126" s="47">
        <f t="array" aca="1" ref="N126" ca="1">IF(M126=0,"N/A",IFERROR(INDEX(INDIRECT(ADDRESS(1,MATCH(2020,Measure!$2:$2,0),,,"Measure")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A126),0)),"")/M126)</f>
        <v>0.12531328320802004</v>
      </c>
      <c r="O126" s="46" t="str">
        <f t="array" aca="1" ref="O126" ca="1">IF(AE126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(Units)")*(INDIRECT(ADDRESS(1,MATCH("MeasureNames",Measure!$2:$2,0),,,"Measure")&amp;":"&amp;ADDRESS(ROWS(DynamicPivotTable)+10,MATCH("MeasureNames",Measure!$2:$2,0)))=A126),0)),""),0))</f>
        <v>N/A</v>
      </c>
      <c r="P126" s="46">
        <f t="array" aca="1" ref="P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A126),0)),0)</f>
        <v>0</v>
      </c>
      <c r="Q126" s="46" t="str">
        <f t="shared" ca="1" si="54"/>
        <v>N/A</v>
      </c>
      <c r="R126" s="46">
        <f t="shared" ca="1" si="55"/>
        <v>3490</v>
      </c>
      <c r="S126" s="46" t="str">
        <f t="shared" ca="1" si="56"/>
        <v>N/A</v>
      </c>
      <c r="T126" s="39">
        <f t="array" aca="1" ref="T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A126),0)),"")</f>
        <v>2516.9217456270298</v>
      </c>
      <c r="U126" s="39">
        <f t="array" aca="1" ref="U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A126),0)),"")</f>
        <v>0</v>
      </c>
      <c r="V126" s="39">
        <f t="shared" ca="1" si="57"/>
        <v>2516.9217456270298</v>
      </c>
      <c r="W126" s="48">
        <f t="array" aca="1" ref="W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A126),0)),"")</f>
        <v>0.86</v>
      </c>
      <c r="X126" s="49" t="str">
        <f t="array" aca="1" ref="X126" ca="1">IF(AE126=0,"N/A",IFERROR(INDEX(INDIRECT(ADDRESS(1,MATCH(2020,Measure!$2:$2,0),,,"Measure")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A126),0)),""))</f>
        <v>N/A</v>
      </c>
      <c r="Y126" s="49" t="str">
        <f t="array" aca="1" ref="Y126" ca="1">IF(AE126=0,"N/A",IFERROR(INDEX(INDIRECT(ADDRESS(1,MATCH(2020,Measure!$2:$2,0),,,"Measure")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A126),0)),""))</f>
        <v>N/A</v>
      </c>
      <c r="Z126" s="39" t="str">
        <f t="array" aca="1" ref="Z12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A126),0)),""),"N/A")</f>
        <v>N/A</v>
      </c>
      <c r="AA126" s="39" t="str">
        <f t="array" aca="1" ref="AA12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A126),0)),""),"N/A")</f>
        <v>N/A</v>
      </c>
      <c r="AB126" s="39" t="str">
        <f t="array" aca="1" ref="AB12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A126),0)),"")/1000,"N/A")</f>
        <v>N/A</v>
      </c>
      <c r="AD126" t="str">
        <f t="shared" si="58"/>
        <v xml:space="preserve">VFD Milk Transfer Pump </v>
      </c>
      <c r="AE126" s="50">
        <f t="array" aca="1" ref="AE12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A126),0)),""),0)</f>
        <v>0</v>
      </c>
      <c r="AF126" s="35">
        <f t="array" aca="1" ref="AF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A126),0)),"")</f>
        <v>0</v>
      </c>
      <c r="AG126" s="35">
        <f t="array" aca="1" ref="AG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A126),0))/1000,"")</f>
        <v>0</v>
      </c>
      <c r="AH126" s="51">
        <f t="array" aca="1" ref="AH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A126),0)),"")</f>
        <v>0</v>
      </c>
      <c r="AI126" s="35">
        <f t="array" aca="1" ref="AI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A126),0))/1000,"")</f>
        <v>0</v>
      </c>
      <c r="AJ126" s="35">
        <f t="array" aca="1" ref="AJ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A126),0))/1000,"")</f>
        <v>0</v>
      </c>
      <c r="AK126" s="32">
        <f t="array" aca="1" ref="AK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A126),0)),"")</f>
        <v>0</v>
      </c>
      <c r="AL126" s="32" t="str">
        <f t="shared" ca="1" si="59"/>
        <v>N/A</v>
      </c>
      <c r="AM126" s="32" t="str">
        <f t="shared" ca="1" si="60"/>
        <v>N/A</v>
      </c>
      <c r="AN126" s="37" t="str">
        <f t="array" aca="1" ref="AN126" ca="1">IF(AE126=0,"N/A",IFERROR(INDEX(INDIRECT(ADDRESS(1,MATCH(2020,Measure!$2:$2,0),,,"Measure")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A126),0)),""))</f>
        <v>N/A</v>
      </c>
      <c r="AO126" s="32">
        <f t="array" aca="1" ref="AO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A126),0)),"")</f>
        <v>0</v>
      </c>
      <c r="AP126" s="37" t="str">
        <f t="shared" ca="1" si="61"/>
        <v>N/A</v>
      </c>
      <c r="AQ126" s="50">
        <f t="array" aca="1" ref="AQ12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A126),0)),""),0)</f>
        <v>0</v>
      </c>
      <c r="AR126" s="35">
        <f t="array" aca="1" ref="AR1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A126),0)),"")</f>
        <v>0</v>
      </c>
      <c r="AS126" s="35">
        <f t="array" aca="1" ref="AS1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A126),0))/1000,"")</f>
        <v>0</v>
      </c>
      <c r="AT126" s="51">
        <f t="array" aca="1" ref="AT1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A126),0)),"")</f>
        <v>0</v>
      </c>
      <c r="AU126" s="35">
        <f t="array" aca="1" ref="AU1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A126),0))/1000,"")</f>
        <v>0</v>
      </c>
      <c r="AV126" s="35">
        <f t="array" aca="1" ref="AV1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A126),0))/1000,"")</f>
        <v>0</v>
      </c>
      <c r="AW126" s="32">
        <f t="array" aca="1" ref="AW1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A126),0)),"")</f>
        <v>0</v>
      </c>
      <c r="AX126" s="32" t="str">
        <f t="shared" ca="1" si="62"/>
        <v>N/A</v>
      </c>
      <c r="AY126" s="32" t="str">
        <f t="shared" ca="1" si="63"/>
        <v>N/A</v>
      </c>
      <c r="AZ126" s="37" t="str">
        <f t="array" aca="1" ref="AZ126" ca="1">IF(AQ126=0,"N/A",IFERROR(INDEX(INDIRECT(ADDRESS(1,MATCH(2021,Measure!$2:$2,0),,,"Measure")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A126),0)),""))</f>
        <v>N/A</v>
      </c>
      <c r="BA126" s="32">
        <f t="array" aca="1" ref="BA1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A126),0)),"")</f>
        <v>0</v>
      </c>
      <c r="BB126" s="37" t="str">
        <f t="shared" ca="1" si="64"/>
        <v>N/A</v>
      </c>
      <c r="BC126" s="50">
        <f t="array" aca="1" ref="BC12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A126),0)),""),0)</f>
        <v>0</v>
      </c>
      <c r="BD126" s="35">
        <f t="array" aca="1" ref="BD1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A126),0)),"")</f>
        <v>0</v>
      </c>
      <c r="BE126" s="35">
        <f t="array" aca="1" ref="BE1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A126),0))/1000,"")</f>
        <v>0</v>
      </c>
      <c r="BF126" s="51">
        <f t="array" aca="1" ref="BF1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A126),0)),"")</f>
        <v>0</v>
      </c>
      <c r="BG126" s="35">
        <f t="array" aca="1" ref="BG1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A126),0))/1000,"")</f>
        <v>0</v>
      </c>
      <c r="BH126" s="35">
        <f t="array" aca="1" ref="BH1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A126),0))/1000,"")</f>
        <v>0</v>
      </c>
      <c r="BI126" s="32">
        <f t="array" aca="1" ref="BI1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A126),0)),"")</f>
        <v>0</v>
      </c>
      <c r="BJ126" s="32" t="str">
        <f t="shared" ca="1" si="65"/>
        <v>N/A</v>
      </c>
      <c r="BK126" s="32" t="str">
        <f t="shared" ca="1" si="66"/>
        <v>N/A</v>
      </c>
      <c r="BL126" s="37" t="str">
        <f t="array" aca="1" ref="BL126" ca="1">IF(BC126=0,"N/A",IFERROR(INDEX(INDIRECT(ADDRESS(1,MATCH(2022,Measure!$2:$2,0),,,"Measure")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A126),0)),""))</f>
        <v>N/A</v>
      </c>
      <c r="BM126" s="32">
        <f t="array" aca="1" ref="BM1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A126),0)),"")</f>
        <v>0</v>
      </c>
      <c r="BN126" s="37" t="str">
        <f t="shared" ca="1" si="67"/>
        <v>N/A</v>
      </c>
    </row>
    <row r="127" spans="1:66" x14ac:dyDescent="0.25">
      <c r="A127" s="33" t="s">
        <v>385</v>
      </c>
      <c r="B127" t="str">
        <f t="shared" si="53"/>
        <v>VFD Milk Vacuum Pump</v>
      </c>
      <c r="C127" t="str">
        <f t="array" aca="1" ref="C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A127),0)),"")</f>
        <v>BNI Process</v>
      </c>
      <c r="D127" t="str">
        <f t="array" aca="1" ref="D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A127),0)),"")</f>
        <v>ROB/NEW</v>
      </c>
      <c r="E127" s="52">
        <f t="array" aca="1" ref="E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A127),0)),"")</f>
        <v>15</v>
      </c>
      <c r="F127" s="52" t="str">
        <f t="array" aca="1" ref="F12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A127),0)),""))</f>
        <v>N/A</v>
      </c>
      <c r="G127" s="52" t="str">
        <f t="array" aca="1" ref="G12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A127),0)),""))</f>
        <v>N/A</v>
      </c>
      <c r="H127" s="52" t="str">
        <f t="array" aca="1" ref="H12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A127),0)),""))</f>
        <v>N/A</v>
      </c>
      <c r="I127" s="44">
        <f t="array" aca="1" ref="I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A127),0)),"")</f>
        <v>8927.41</v>
      </c>
      <c r="J127" s="45">
        <f t="array" aca="1" ref="J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A127),0)),"")*1000</f>
        <v>2500</v>
      </c>
      <c r="K127" s="44">
        <f t="array" aca="1" ref="K127" ca="1">IF(D127="ROB/NEW",I127,IFERROR(INDEX(INDIRECT(ADDRESS(1,MATCH(2020,Measure!$2:$2,0),,,"Measure")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A127),0)),""))</f>
        <v>8927.41</v>
      </c>
      <c r="L127" s="45">
        <f t="array" aca="1" ref="L127" ca="1">IF(D127="ROB/NEW",J127,IFERROR(INDEX(INDIRECT(ADDRESS(1,MATCH(2020,Measure!$2:$2,0),,,"Measure")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A127),0))*1000,""))</f>
        <v>2500</v>
      </c>
      <c r="M127" s="46">
        <f t="array" aca="1" ref="M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A127),0)),"")</f>
        <v>6713.84</v>
      </c>
      <c r="N127" s="47">
        <f t="array" aca="1" ref="N127" ca="1">IF(M127=0,"N/A",IFERROR(INDEX(INDIRECT(ADDRESS(1,MATCH(2020,Measure!$2:$2,0),,,"Measure")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A127),0)),"")/M127)</f>
        <v>0.26810290385234081</v>
      </c>
      <c r="O127" s="46" t="str">
        <f t="array" aca="1" ref="O127" ca="1">IF(AE127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(Units)")*(INDIRECT(ADDRESS(1,MATCH("MeasureNames",Measure!$2:$2,0),,,"Measure")&amp;":"&amp;ADDRESS(ROWS(DynamicPivotTable)+10,MATCH("MeasureNames",Measure!$2:$2,0)))=A127),0)),""),0))</f>
        <v>N/A</v>
      </c>
      <c r="P127" s="46">
        <f t="array" aca="1" ref="P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A127),0)),0)</f>
        <v>0</v>
      </c>
      <c r="Q127" s="46" t="str">
        <f t="shared" ca="1" si="54"/>
        <v>N/A</v>
      </c>
      <c r="R127" s="46">
        <f t="shared" ca="1" si="55"/>
        <v>4913.84</v>
      </c>
      <c r="S127" s="46" t="str">
        <f t="shared" ca="1" si="56"/>
        <v>N/A</v>
      </c>
      <c r="T127" s="39">
        <f t="array" aca="1" ref="T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A127),0)),"")</f>
        <v>11955.712129419204</v>
      </c>
      <c r="U127" s="39">
        <f t="array" aca="1" ref="U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A127),0)),"")</f>
        <v>0</v>
      </c>
      <c r="V127" s="39">
        <f t="shared" ca="1" si="57"/>
        <v>11955.712129419204</v>
      </c>
      <c r="W127" s="48">
        <f t="array" aca="1" ref="W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A127),0)),"")</f>
        <v>0.86</v>
      </c>
      <c r="X127" s="49" t="str">
        <f t="array" aca="1" ref="X127" ca="1">IF(AE127=0,"N/A",IFERROR(INDEX(INDIRECT(ADDRESS(1,MATCH(2020,Measure!$2:$2,0),,,"Measure")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A127),0)),""))</f>
        <v>N/A</v>
      </c>
      <c r="Y127" s="49" t="str">
        <f t="array" aca="1" ref="Y127" ca="1">IF(AE127=0,"N/A",IFERROR(INDEX(INDIRECT(ADDRESS(1,MATCH(2020,Measure!$2:$2,0),,,"Measure")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A127),0)),""))</f>
        <v>N/A</v>
      </c>
      <c r="Z127" s="39" t="str">
        <f t="array" aca="1" ref="Z12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A127),0)),""),"N/A")</f>
        <v>N/A</v>
      </c>
      <c r="AA127" s="39" t="str">
        <f t="array" aca="1" ref="AA12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A127),0)),""),"N/A")</f>
        <v>N/A</v>
      </c>
      <c r="AB127" s="39" t="str">
        <f t="array" aca="1" ref="AB12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A127),0)),"")/1000,"N/A")</f>
        <v>N/A</v>
      </c>
      <c r="AD127" t="str">
        <f t="shared" si="58"/>
        <v>VFD Milk Vacuum Pump</v>
      </c>
      <c r="AE127" s="50">
        <f t="array" aca="1" ref="AE12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A127),0)),""),0)</f>
        <v>0</v>
      </c>
      <c r="AF127" s="35">
        <f t="array" aca="1" ref="AF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A127),0)),"")</f>
        <v>0</v>
      </c>
      <c r="AG127" s="35">
        <f t="array" aca="1" ref="AG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A127),0))/1000,"")</f>
        <v>0</v>
      </c>
      <c r="AH127" s="51">
        <f t="array" aca="1" ref="AH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A127),0)),"")</f>
        <v>0</v>
      </c>
      <c r="AI127" s="35">
        <f t="array" aca="1" ref="AI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A127),0))/1000,"")</f>
        <v>0</v>
      </c>
      <c r="AJ127" s="35">
        <f t="array" aca="1" ref="AJ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A127),0))/1000,"")</f>
        <v>0</v>
      </c>
      <c r="AK127" s="32">
        <f t="array" aca="1" ref="AK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A127),0)),"")</f>
        <v>0</v>
      </c>
      <c r="AL127" s="32" t="str">
        <f t="shared" ca="1" si="59"/>
        <v>N/A</v>
      </c>
      <c r="AM127" s="32" t="str">
        <f t="shared" ca="1" si="60"/>
        <v>N/A</v>
      </c>
      <c r="AN127" s="37" t="str">
        <f t="array" aca="1" ref="AN127" ca="1">IF(AE127=0,"N/A",IFERROR(INDEX(INDIRECT(ADDRESS(1,MATCH(2020,Measure!$2:$2,0),,,"Measure")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A127),0)),""))</f>
        <v>N/A</v>
      </c>
      <c r="AO127" s="32">
        <f t="array" aca="1" ref="AO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A127),0)),"")</f>
        <v>0</v>
      </c>
      <c r="AP127" s="37" t="str">
        <f t="shared" ca="1" si="61"/>
        <v>N/A</v>
      </c>
      <c r="AQ127" s="50">
        <f t="array" aca="1" ref="AQ12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A127),0)),""),0)</f>
        <v>0</v>
      </c>
      <c r="AR127" s="35">
        <f t="array" aca="1" ref="AR1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A127),0)),"")</f>
        <v>0</v>
      </c>
      <c r="AS127" s="35">
        <f t="array" aca="1" ref="AS1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A127),0))/1000,"")</f>
        <v>0</v>
      </c>
      <c r="AT127" s="51">
        <f t="array" aca="1" ref="AT1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A127),0)),"")</f>
        <v>0</v>
      </c>
      <c r="AU127" s="35">
        <f t="array" aca="1" ref="AU1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A127),0))/1000,"")</f>
        <v>0</v>
      </c>
      <c r="AV127" s="35">
        <f t="array" aca="1" ref="AV1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A127),0))/1000,"")</f>
        <v>0</v>
      </c>
      <c r="AW127" s="32">
        <f t="array" aca="1" ref="AW1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A127),0)),"")</f>
        <v>0</v>
      </c>
      <c r="AX127" s="32" t="str">
        <f t="shared" ca="1" si="62"/>
        <v>N/A</v>
      </c>
      <c r="AY127" s="32" t="str">
        <f t="shared" ca="1" si="63"/>
        <v>N/A</v>
      </c>
      <c r="AZ127" s="37" t="str">
        <f t="array" aca="1" ref="AZ127" ca="1">IF(AQ127=0,"N/A",IFERROR(INDEX(INDIRECT(ADDRESS(1,MATCH(2021,Measure!$2:$2,0),,,"Measure")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A127),0)),""))</f>
        <v>N/A</v>
      </c>
      <c r="BA127" s="32">
        <f t="array" aca="1" ref="BA1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A127),0)),"")</f>
        <v>0</v>
      </c>
      <c r="BB127" s="37" t="str">
        <f t="shared" ca="1" si="64"/>
        <v>N/A</v>
      </c>
      <c r="BC127" s="50">
        <f t="array" aca="1" ref="BC12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A127),0)),""),0)</f>
        <v>0</v>
      </c>
      <c r="BD127" s="35">
        <f t="array" aca="1" ref="BD1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A127),0)),"")</f>
        <v>0</v>
      </c>
      <c r="BE127" s="35">
        <f t="array" aca="1" ref="BE1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A127),0))/1000,"")</f>
        <v>0</v>
      </c>
      <c r="BF127" s="51">
        <f t="array" aca="1" ref="BF1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A127),0)),"")</f>
        <v>0</v>
      </c>
      <c r="BG127" s="35">
        <f t="array" aca="1" ref="BG1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A127),0))/1000,"")</f>
        <v>0</v>
      </c>
      <c r="BH127" s="35">
        <f t="array" aca="1" ref="BH1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A127),0))/1000,"")</f>
        <v>0</v>
      </c>
      <c r="BI127" s="32">
        <f t="array" aca="1" ref="BI1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A127),0)),"")</f>
        <v>0</v>
      </c>
      <c r="BJ127" s="32" t="str">
        <f t="shared" ca="1" si="65"/>
        <v>N/A</v>
      </c>
      <c r="BK127" s="32" t="str">
        <f t="shared" ca="1" si="66"/>
        <v>N/A</v>
      </c>
      <c r="BL127" s="37" t="str">
        <f t="array" aca="1" ref="BL127" ca="1">IF(BC127=0,"N/A",IFERROR(INDEX(INDIRECT(ADDRESS(1,MATCH(2022,Measure!$2:$2,0),,,"Measure")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A127),0)),""))</f>
        <v>N/A</v>
      </c>
      <c r="BM127" s="32">
        <f t="array" aca="1" ref="BM1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A127),0)),"")</f>
        <v>0</v>
      </c>
      <c r="BN127" s="37" t="str">
        <f t="shared" ca="1" si="67"/>
        <v>N/A</v>
      </c>
    </row>
    <row r="128" spans="1:66" x14ac:dyDescent="0.25">
      <c r="A128" s="33" t="s">
        <v>389</v>
      </c>
      <c r="B128" t="str">
        <f t="shared" si="53"/>
        <v>Wall Mounted Area Luminaire (10000 lumen)</v>
      </c>
      <c r="C128" t="str">
        <f t="array" aca="1" ref="C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A128),0)),"")</f>
        <v>BNI Lighting</v>
      </c>
      <c r="D128" t="str">
        <f t="array" aca="1" ref="D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A128),0)),"")</f>
        <v>ROB/NEW</v>
      </c>
      <c r="E128" s="52">
        <f t="array" aca="1" ref="E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A128),0)),"")</f>
        <v>18.3</v>
      </c>
      <c r="F128" s="52" t="str">
        <f t="array" aca="1" ref="F12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A128),0)),""))</f>
        <v>N/A</v>
      </c>
      <c r="G128" s="52" t="str">
        <f t="array" aca="1" ref="G12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A128),0)),""))</f>
        <v>N/A</v>
      </c>
      <c r="H128" s="52" t="str">
        <f t="array" aca="1" ref="H12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A128),0)),""))</f>
        <v>N/A</v>
      </c>
      <c r="I128" s="44">
        <f t="array" aca="1" ref="I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A128),0)),"")</f>
        <v>757.74</v>
      </c>
      <c r="J128" s="45">
        <f t="array" aca="1" ref="J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A128),0)),"")*1000</f>
        <v>173</v>
      </c>
      <c r="K128" s="44">
        <f t="array" aca="1" ref="K128" ca="1">IF(D128="ROB/NEW",I128,IFERROR(INDEX(INDIRECT(ADDRESS(1,MATCH(2020,Measure!$2:$2,0),,,"Measure")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A128),0)),""))</f>
        <v>757.74</v>
      </c>
      <c r="L128" s="45">
        <f t="array" aca="1" ref="L128" ca="1">IF(D128="ROB/NEW",J128,IFERROR(INDEX(INDIRECT(ADDRESS(1,MATCH(2020,Measure!$2:$2,0),,,"Measure")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A128),0))*1000,""))</f>
        <v>173</v>
      </c>
      <c r="M128" s="46">
        <f t="array" aca="1" ref="M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A128),0)),"")</f>
        <v>285.95</v>
      </c>
      <c r="N128" s="47">
        <f t="array" aca="1" ref="N128" ca="1">IF(M128=0,"N/A",IFERROR(INDEX(INDIRECT(ADDRESS(1,MATCH(2020,Measure!$2:$2,0),,,"Measure")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A128),0)),"")/M128)</f>
        <v>0.13988459520895263</v>
      </c>
      <c r="O128" s="46">
        <f t="array" aca="1" ref="O128" ca="1">IF(AE128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(Units)")*(INDIRECT(ADDRESS(1,MATCH("MeasureNames",Measure!$2:$2,0),,,"Measure")&amp;":"&amp;ADDRESS(ROWS(DynamicPivotTable)+10,MATCH("MeasureNames",Measure!$2:$2,0)))=A128),0)),""),0))</f>
        <v>20.743539515066022</v>
      </c>
      <c r="P128" s="46">
        <f t="array" aca="1" ref="P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A128),0)),0)</f>
        <v>0</v>
      </c>
      <c r="Q128" s="46">
        <f t="shared" ca="1" si="54"/>
        <v>60.743539515066033</v>
      </c>
      <c r="R128" s="46">
        <f t="shared" ca="1" si="55"/>
        <v>245.95</v>
      </c>
      <c r="S128" s="46">
        <f t="shared" ca="1" si="56"/>
        <v>306.69353951506605</v>
      </c>
      <c r="T128" s="39">
        <f t="array" aca="1" ref="T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A128),0)),"")</f>
        <v>1096.8413104305766</v>
      </c>
      <c r="U128" s="39">
        <f t="array" aca="1" ref="U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A128),0)),"")</f>
        <v>0</v>
      </c>
      <c r="V128" s="39">
        <f t="shared" ca="1" si="57"/>
        <v>1096.8413104305766</v>
      </c>
      <c r="W128" s="48">
        <f t="array" aca="1" ref="W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A128),0)),"")</f>
        <v>0.86</v>
      </c>
      <c r="X128" s="49">
        <f t="array" aca="1" ref="X128" ca="1">IF(AE128=0,"N/A",IFERROR(INDEX(INDIRECT(ADDRESS(1,MATCH(2020,Measure!$2:$2,0),,,"Measure")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A128),0)),""))</f>
        <v>4.1132494235001209</v>
      </c>
      <c r="Y128" s="49" t="str">
        <f t="array" aca="1" ref="Y128" ca="1">IF(AE128=0,"N/A",IFERROR(INDEX(INDIRECT(ADDRESS(1,MATCH(2020,Measure!$2:$2,0),,,"Measure")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A128),0)),""))</f>
        <v/>
      </c>
      <c r="Z128" s="39">
        <f t="array" aca="1" ref="Z1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A128),0)),""),"N/A")</f>
        <v>7.9458720277506653E-2</v>
      </c>
      <c r="AA128" s="39">
        <f t="array" aca="1" ref="AA1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A128),0)),""),"N/A")</f>
        <v>4.3420065725413483E-3</v>
      </c>
      <c r="AB128" s="39">
        <f t="array" aca="1" ref="AB1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A128),0)),"")/1000,"N/A")</f>
        <v>0.34802919481547917</v>
      </c>
      <c r="AD128" t="str">
        <f t="shared" si="58"/>
        <v>Wall Mounted Area Luminaire (10000 lumen)</v>
      </c>
      <c r="AE128" s="50">
        <f t="array" aca="1" ref="AE12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A128),0)),""),0)</f>
        <v>1296</v>
      </c>
      <c r="AF128" s="35">
        <f t="array" aca="1" ref="AF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A128),0)),"")</f>
        <v>205.34492012779555</v>
      </c>
      <c r="AG128" s="35">
        <f t="array" aca="1" ref="AG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A128),0))/1000,"")</f>
        <v>899.41075015974457</v>
      </c>
      <c r="AH128" s="51">
        <f t="array" aca="1" ref="AH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A128),0)),"")</f>
        <v>205.34492012779555</v>
      </c>
      <c r="AI128" s="35">
        <f t="array" aca="1" ref="AI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A128),0))/1000,"")</f>
        <v>899.41075015974457</v>
      </c>
      <c r="AJ128" s="35">
        <f t="array" aca="1" ref="AJ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A128),0))/1000,"")</f>
        <v>16459.216727923322</v>
      </c>
      <c r="AK128" s="32">
        <f t="array" aca="1" ref="AK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A128),0)),"")</f>
        <v>1421506.3383180273</v>
      </c>
      <c r="AL128" s="32">
        <f t="shared" ca="1" si="59"/>
        <v>345592.0592115256</v>
      </c>
      <c r="AM128" s="32">
        <f t="shared" ca="1" si="60"/>
        <v>1075914.2791065017</v>
      </c>
      <c r="AN128" s="37">
        <f t="array" aca="1" ref="AN128" ca="1">IF(AE128=0,"N/A",IFERROR(INDEX(INDIRECT(ADDRESS(1,MATCH(2020,Measure!$2:$2,0),,,"Measure")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A128),0)),""))</f>
        <v>4.1132494235001209</v>
      </c>
      <c r="AO128" s="32">
        <f t="array" aca="1" ref="AO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A128),0)),"")</f>
        <v>78723.627211525571</v>
      </c>
      <c r="AP128" s="37">
        <f t="shared" ca="1" si="61"/>
        <v>18.056921265816765</v>
      </c>
      <c r="AQ128" s="50">
        <f t="array" aca="1" ref="AQ12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A128),0)),""),0)</f>
        <v>1296</v>
      </c>
      <c r="AR128" s="35">
        <f t="array" aca="1" ref="AR1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A128),0)),"")</f>
        <v>205.34492012779555</v>
      </c>
      <c r="AS128" s="35">
        <f t="array" aca="1" ref="AS1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A128),0))/1000,"")</f>
        <v>899.41075015974457</v>
      </c>
      <c r="AT128" s="51">
        <f t="array" aca="1" ref="AT1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A128),0)),"")</f>
        <v>410.68984025559109</v>
      </c>
      <c r="AU128" s="35">
        <f t="array" aca="1" ref="AU1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A128),0))/1000,"")</f>
        <v>1798.8215003194891</v>
      </c>
      <c r="AV128" s="35">
        <f t="array" aca="1" ref="AV1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A128),0))/1000,"")</f>
        <v>16459.216727923322</v>
      </c>
      <c r="AW128" s="32">
        <f t="array" aca="1" ref="AW1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A128),0)),"")</f>
        <v>1476495.4483500337</v>
      </c>
      <c r="AX128" s="32">
        <f t="shared" ca="1" si="62"/>
        <v>345592.0592115256</v>
      </c>
      <c r="AY128" s="32">
        <f t="shared" ca="1" si="63"/>
        <v>1130903.3891385081</v>
      </c>
      <c r="AZ128" s="37">
        <f t="array" aca="1" ref="AZ128" ca="1">IF(AQ128=0,"N/A",IFERROR(INDEX(INDIRECT(ADDRESS(1,MATCH(2021,Measure!$2:$2,0),,,"Measure")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A128),0)),""))</f>
        <v>4.2723650876663202</v>
      </c>
      <c r="BA128" s="32">
        <f t="array" aca="1" ref="BA1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A128),0)),"")</f>
        <v>78723.627211525571</v>
      </c>
      <c r="BB128" s="37">
        <f t="shared" ca="1" si="64"/>
        <v>18.755429604161666</v>
      </c>
      <c r="BC128" s="50">
        <f t="array" aca="1" ref="BC12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A128),0)),""),0)</f>
        <v>1296</v>
      </c>
      <c r="BD128" s="35">
        <f t="array" aca="1" ref="BD1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A128),0)),"")</f>
        <v>205.34492012779555</v>
      </c>
      <c r="BE128" s="35">
        <f t="array" aca="1" ref="BE1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A128),0))/1000,"")</f>
        <v>899.41075015974457</v>
      </c>
      <c r="BF128" s="51">
        <f t="array" aca="1" ref="BF1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A128),0)),"")</f>
        <v>616.03476038338658</v>
      </c>
      <c r="BG128" s="35">
        <f t="array" aca="1" ref="BG1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A128),0))/1000,"")</f>
        <v>2698.2322504792332</v>
      </c>
      <c r="BH128" s="35">
        <f t="array" aca="1" ref="BH1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A128),0))/1000,"")</f>
        <v>16459.216727923322</v>
      </c>
      <c r="BI128" s="32">
        <f t="array" aca="1" ref="BI1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A128),0)),"")</f>
        <v>1537274.6459505395</v>
      </c>
      <c r="BJ128" s="32">
        <f t="shared" ca="1" si="65"/>
        <v>345592.0592115256</v>
      </c>
      <c r="BK128" s="32">
        <f t="shared" ca="1" si="66"/>
        <v>1191682.5867390139</v>
      </c>
      <c r="BL128" s="37">
        <f t="array" aca="1" ref="BL128" ca="1">IF(BC128=0,"N/A",IFERROR(INDEX(INDIRECT(ADDRESS(1,MATCH(2022,Measure!$2:$2,0),,,"Measure")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A128),0)),""))</f>
        <v>4.4482348623919741</v>
      </c>
      <c r="BM128" s="32">
        <f t="array" aca="1" ref="BM1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A128),0)),"")</f>
        <v>78723.627211525571</v>
      </c>
      <c r="BN128" s="37">
        <f t="shared" ca="1" si="67"/>
        <v>19.527487495208732</v>
      </c>
    </row>
    <row r="129" spans="1:66" x14ac:dyDescent="0.25">
      <c r="A129" s="33" t="s">
        <v>320</v>
      </c>
      <c r="B129" t="str">
        <f t="shared" si="53"/>
        <v xml:space="preserve">Server Virtualization and Decommissioning </v>
      </c>
      <c r="C129" t="str">
        <f t="array" aca="1" ref="C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A129),0)),"")</f>
        <v>BNI Process</v>
      </c>
      <c r="D129" t="str">
        <f t="array" aca="1" ref="D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A129),0)),"")</f>
        <v>RET</v>
      </c>
      <c r="E129" s="52">
        <f t="array" aca="1" ref="E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A129),0)),"")</f>
        <v>15</v>
      </c>
      <c r="F129" s="52">
        <f t="array" aca="1" ref="F12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A129),0)),""))</f>
        <v>5</v>
      </c>
      <c r="G129" s="52">
        <f t="array" aca="1" ref="G12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A129),0)),""))</f>
        <v>5</v>
      </c>
      <c r="H129" s="52">
        <f t="array" aca="1" ref="H12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A129),0)),""))</f>
        <v>5</v>
      </c>
      <c r="I129" s="44">
        <f t="array" aca="1" ref="I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A129),0)),"")</f>
        <v>8453.9259999999995</v>
      </c>
      <c r="J129" s="45">
        <f t="array" aca="1" ref="J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A129),0)),"")*1000</f>
        <v>965</v>
      </c>
      <c r="K129" s="44">
        <f t="array" aca="1" ref="K129" ca="1">IF(D129="ROB/NEW",I129,IFERROR(INDEX(INDIRECT(ADDRESS(1,MATCH(2020,Measure!$2:$2,0),,,"Measure")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A129),0)),""))</f>
        <v>8453.9259999999995</v>
      </c>
      <c r="L129" s="45">
        <f t="array" aca="1" ref="L129" ca="1">IF(D129="ROB/NEW",J129,IFERROR(INDEX(INDIRECT(ADDRESS(1,MATCH(2020,Measure!$2:$2,0),,,"Measure")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A129),0))*1000,""))</f>
        <v>965</v>
      </c>
      <c r="M129" s="46">
        <f t="array" aca="1" ref="M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A129),0)),"")</f>
        <v>411.58437722954403</v>
      </c>
      <c r="N129" s="47">
        <f t="array" aca="1" ref="N129" ca="1">IF(M129=0,"N/A",IFERROR(INDEX(INDIRECT(ADDRESS(1,MATCH(2020,Measure!$2:$2,0),,,"Measure")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A129),0)),"")/M129)</f>
        <v>0.97185418623631736</v>
      </c>
      <c r="O129" s="46" t="str">
        <f t="array" aca="1" ref="O129" ca="1">IF(AE129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(Units)")*(INDIRECT(ADDRESS(1,MATCH("MeasureNames",Measure!$2:$2,0),,,"Measure")&amp;":"&amp;ADDRESS(ROWS(DynamicPivotTable)+10,MATCH("MeasureNames",Measure!$2:$2,0)))=A129),0)),""),0))</f>
        <v>N/A</v>
      </c>
      <c r="P129" s="46">
        <f t="array" aca="1" ref="P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A129),0)),0)</f>
        <v>0</v>
      </c>
      <c r="Q129" s="46" t="str">
        <f t="shared" ca="1" si="54"/>
        <v>N/A</v>
      </c>
      <c r="R129" s="46">
        <f t="shared" ca="1" si="55"/>
        <v>11.584377229544032</v>
      </c>
      <c r="S129" s="46" t="str">
        <f t="shared" ca="1" si="56"/>
        <v>N/A</v>
      </c>
      <c r="T129" s="39">
        <f t="array" aca="1" ref="T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A129),0)),"")</f>
        <v>8672.2238556464163</v>
      </c>
      <c r="U129" s="39">
        <f t="array" aca="1" ref="U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A129),0)),"")</f>
        <v>0</v>
      </c>
      <c r="V129" s="39">
        <f t="shared" ca="1" si="57"/>
        <v>8672.2238556464163</v>
      </c>
      <c r="W129" s="48">
        <f t="array" aca="1" ref="W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A129),0)),"")</f>
        <v>0.86</v>
      </c>
      <c r="X129" s="49" t="str">
        <f t="array" aca="1" ref="X129" ca="1">IF(AE129=0,"N/A",IFERROR(INDEX(INDIRECT(ADDRESS(1,MATCH(2020,Measure!$2:$2,0),,,"Measure")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A129),0)),""))</f>
        <v>N/A</v>
      </c>
      <c r="Y129" s="49" t="str">
        <f t="array" aca="1" ref="Y129" ca="1">IF(AE129=0,"N/A",IFERROR(INDEX(INDIRECT(ADDRESS(1,MATCH(2020,Measure!$2:$2,0),,,"Measure")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A129),0)),""))</f>
        <v>N/A</v>
      </c>
      <c r="Z129" s="39" t="str">
        <f t="array" aca="1" ref="Z1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A129),0)),""),"N/A")</f>
        <v>N/A</v>
      </c>
      <c r="AA129" s="39" t="str">
        <f t="array" aca="1" ref="AA1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A129),0)),""),"N/A")</f>
        <v>N/A</v>
      </c>
      <c r="AB129" s="39" t="str">
        <f t="array" aca="1" ref="AB1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A129),0)),"")/1000,"N/A")</f>
        <v>N/A</v>
      </c>
      <c r="AD129" t="str">
        <f t="shared" si="58"/>
        <v xml:space="preserve">Server Virtualization and Decommissioning </v>
      </c>
      <c r="AE129" s="50">
        <f t="array" aca="1" ref="AE12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A129),0)),""),0)</f>
        <v>0</v>
      </c>
      <c r="AF129" s="35">
        <f t="array" aca="1" ref="AF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A129),0)),"")</f>
        <v>0</v>
      </c>
      <c r="AG129" s="35">
        <f t="array" aca="1" ref="AG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A129),0))/1000,"")</f>
        <v>0</v>
      </c>
      <c r="AH129" s="51">
        <f t="array" aca="1" ref="AH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A129),0)),"")</f>
        <v>0</v>
      </c>
      <c r="AI129" s="35">
        <f t="array" aca="1" ref="AI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A129),0))/1000,"")</f>
        <v>0</v>
      </c>
      <c r="AJ129" s="35">
        <f t="array" aca="1" ref="AJ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A129),0))/1000,"")</f>
        <v>0</v>
      </c>
      <c r="AK129" s="32">
        <f t="array" aca="1" ref="AK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A129),0)),"")</f>
        <v>0</v>
      </c>
      <c r="AL129" s="32" t="str">
        <f t="shared" ca="1" si="59"/>
        <v>N/A</v>
      </c>
      <c r="AM129" s="32" t="str">
        <f t="shared" ca="1" si="60"/>
        <v>N/A</v>
      </c>
      <c r="AN129" s="37" t="str">
        <f t="array" aca="1" ref="AN129" ca="1">IF(AE129=0,"N/A",IFERROR(INDEX(INDIRECT(ADDRESS(1,MATCH(2020,Measure!$2:$2,0),,,"Measure")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A129),0)),""))</f>
        <v>N/A</v>
      </c>
      <c r="AO129" s="32">
        <f t="array" aca="1" ref="AO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A129),0)),"")</f>
        <v>0</v>
      </c>
      <c r="AP129" s="37" t="str">
        <f t="shared" ca="1" si="61"/>
        <v>N/A</v>
      </c>
      <c r="AQ129" s="50">
        <f t="array" aca="1" ref="AQ12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A129),0)),""),0)</f>
        <v>0</v>
      </c>
      <c r="AR129" s="35">
        <f t="array" aca="1" ref="AR1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A129),0)),"")</f>
        <v>0</v>
      </c>
      <c r="AS129" s="35">
        <f t="array" aca="1" ref="AS1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A129),0))/1000,"")</f>
        <v>0</v>
      </c>
      <c r="AT129" s="51">
        <f t="array" aca="1" ref="AT1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A129),0)),"")</f>
        <v>0</v>
      </c>
      <c r="AU129" s="35">
        <f t="array" aca="1" ref="AU1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A129),0))/1000,"")</f>
        <v>0</v>
      </c>
      <c r="AV129" s="35">
        <f t="array" aca="1" ref="AV1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A129),0))/1000,"")</f>
        <v>0</v>
      </c>
      <c r="AW129" s="32">
        <f t="array" aca="1" ref="AW1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A129),0)),"")</f>
        <v>0</v>
      </c>
      <c r="AX129" s="32" t="str">
        <f t="shared" ca="1" si="62"/>
        <v>N/A</v>
      </c>
      <c r="AY129" s="32" t="str">
        <f t="shared" ca="1" si="63"/>
        <v>N/A</v>
      </c>
      <c r="AZ129" s="37" t="str">
        <f t="array" aca="1" ref="AZ129" ca="1">IF(AQ129=0,"N/A",IFERROR(INDEX(INDIRECT(ADDRESS(1,MATCH(2021,Measure!$2:$2,0),,,"Measure")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A129),0)),""))</f>
        <v>N/A</v>
      </c>
      <c r="BA129" s="32">
        <f t="array" aca="1" ref="BA1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A129),0)),"")</f>
        <v>0</v>
      </c>
      <c r="BB129" s="37" t="str">
        <f t="shared" ca="1" si="64"/>
        <v>N/A</v>
      </c>
      <c r="BC129" s="50">
        <f t="array" aca="1" ref="BC12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A129),0)),""),0)</f>
        <v>0</v>
      </c>
      <c r="BD129" s="35">
        <f t="array" aca="1" ref="BD1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A129),0)),"")</f>
        <v>0</v>
      </c>
      <c r="BE129" s="35">
        <f t="array" aca="1" ref="BE1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A129),0))/1000,"")</f>
        <v>0</v>
      </c>
      <c r="BF129" s="51">
        <f t="array" aca="1" ref="BF1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A129),0)),"")</f>
        <v>0</v>
      </c>
      <c r="BG129" s="35">
        <f t="array" aca="1" ref="BG1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A129),0))/1000,"")</f>
        <v>0</v>
      </c>
      <c r="BH129" s="35">
        <f t="array" aca="1" ref="BH1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A129),0))/1000,"")</f>
        <v>0</v>
      </c>
      <c r="BI129" s="32">
        <f t="array" aca="1" ref="BI1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A129),0)),"")</f>
        <v>0</v>
      </c>
      <c r="BJ129" s="32" t="str">
        <f t="shared" ca="1" si="65"/>
        <v>N/A</v>
      </c>
      <c r="BK129" s="32" t="str">
        <f t="shared" ca="1" si="66"/>
        <v>N/A</v>
      </c>
      <c r="BL129" s="37" t="str">
        <f t="array" aca="1" ref="BL129" ca="1">IF(BC129=0,"N/A",IFERROR(INDEX(INDIRECT(ADDRESS(1,MATCH(2022,Measure!$2:$2,0),,,"Measure")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A129),0)),""))</f>
        <v>N/A</v>
      </c>
      <c r="BM129" s="32">
        <f t="array" aca="1" ref="BM1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A129),0)),"")</f>
        <v>0</v>
      </c>
      <c r="BN129" s="37" t="str">
        <f t="shared" ca="1" si="67"/>
        <v>N/A</v>
      </c>
    </row>
    <row r="130" spans="1:66" x14ac:dyDescent="0.25">
      <c r="A130" s="33" t="s">
        <v>328</v>
      </c>
      <c r="B130" t="str">
        <f t="shared" si="53"/>
        <v xml:space="preserve">Single -Tank Conveyor Dishwasher - Low Temp </v>
      </c>
      <c r="C130" t="str">
        <f t="array" aca="1" ref="C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A130),0)),"")</f>
        <v>BNI Cooking and Laundry</v>
      </c>
      <c r="D130" t="str">
        <f t="array" aca="1" ref="D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A130),0)),"")</f>
        <v>ROB/NEW</v>
      </c>
      <c r="E130" s="52">
        <f t="array" aca="1" ref="E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A130),0)),"")</f>
        <v>20</v>
      </c>
      <c r="F130" s="52" t="str">
        <f t="array" aca="1" ref="F13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A130),0)),""))</f>
        <v>N/A</v>
      </c>
      <c r="G130" s="52" t="str">
        <f t="array" aca="1" ref="G1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A130),0)),""))</f>
        <v>N/A</v>
      </c>
      <c r="H130" s="52" t="str">
        <f t="array" aca="1" ref="H1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A130),0)),""))</f>
        <v>N/A</v>
      </c>
      <c r="I130" s="44">
        <f t="array" aca="1" ref="I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A130),0)),"")</f>
        <v>13626.434031386299</v>
      </c>
      <c r="J130" s="45">
        <f t="array" aca="1" ref="J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A130),0)),"")*1000</f>
        <v>2115</v>
      </c>
      <c r="K130" s="44">
        <f t="array" aca="1" ref="K130" ca="1">IF(D130="ROB/NEW",I130,IFERROR(INDEX(INDIRECT(ADDRESS(1,MATCH(2020,Measure!$2:$2,0),,,"Measure")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A130),0)),""))</f>
        <v>13626.434031386299</v>
      </c>
      <c r="L130" s="45">
        <f t="array" aca="1" ref="L130" ca="1">IF(D130="ROB/NEW",J130,IFERROR(INDEX(INDIRECT(ADDRESS(1,MATCH(2020,Measure!$2:$2,0),,,"Measure")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A130),0))*1000,""))</f>
        <v>2115</v>
      </c>
      <c r="M130" s="46">
        <f t="array" aca="1" ref="M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A130),0)),"")</f>
        <v>0</v>
      </c>
      <c r="N130" s="47" t="str">
        <f t="array" aca="1" ref="N130" ca="1">IF(M130=0,"N/A",IFERROR(INDEX(INDIRECT(ADDRESS(1,MATCH(2020,Measure!$2:$2,0),,,"Measure")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A130),0)),"")/M130)</f>
        <v>N/A</v>
      </c>
      <c r="O130" s="46" t="str">
        <f t="array" aca="1" ref="O130" ca="1">IF(AE130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(Units)")*(INDIRECT(ADDRESS(1,MATCH("MeasureNames",Measure!$2:$2,0),,,"Measure")&amp;":"&amp;ADDRESS(ROWS(DynamicPivotTable)+10,MATCH("MeasureNames",Measure!$2:$2,0)))=A130),0)),""),0))</f>
        <v>N/A</v>
      </c>
      <c r="P130" s="46">
        <f t="array" aca="1" ref="P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A130),0)),0)</f>
        <v>0</v>
      </c>
      <c r="Q130" s="46" t="str">
        <f t="shared" ca="1" si="54"/>
        <v>N/A</v>
      </c>
      <c r="R130" s="46">
        <f t="shared" ca="1" si="55"/>
        <v>0</v>
      </c>
      <c r="S130" s="46" t="str">
        <f t="shared" ca="1" si="56"/>
        <v>N/A</v>
      </c>
      <c r="T130" s="39">
        <f t="array" aca="1" ref="T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A130),0)),"")</f>
        <v>18863.752550406709</v>
      </c>
      <c r="U130" s="39">
        <f t="array" aca="1" ref="U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A130),0)),"")</f>
        <v>0</v>
      </c>
      <c r="V130" s="39">
        <f t="shared" ca="1" si="57"/>
        <v>18863.752550406709</v>
      </c>
      <c r="W130" s="48">
        <f t="array" aca="1" ref="W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A130),0)),"")</f>
        <v>0.86</v>
      </c>
      <c r="X130" s="49" t="str">
        <f t="array" aca="1" ref="X130" ca="1">IF(AE130=0,"N/A",IFERROR(INDEX(INDIRECT(ADDRESS(1,MATCH(2020,Measure!$2:$2,0),,,"Measure")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A130),0)),""))</f>
        <v>N/A</v>
      </c>
      <c r="Y130" s="49" t="str">
        <f t="array" aca="1" ref="Y130" ca="1">IF(AE130=0,"N/A",IFERROR(INDEX(INDIRECT(ADDRESS(1,MATCH(2020,Measure!$2:$2,0),,,"Measure")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A130),0)),""))</f>
        <v>N/A</v>
      </c>
      <c r="Z130" s="39" t="str">
        <f t="array" aca="1" ref="Z1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A130),0)),""),"N/A")</f>
        <v>N/A</v>
      </c>
      <c r="AA130" s="39" t="str">
        <f t="array" aca="1" ref="AA1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A130),0)),""),"N/A")</f>
        <v>N/A</v>
      </c>
      <c r="AB130" s="39" t="str">
        <f t="array" aca="1" ref="AB1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A130),0)),"")/1000,"N/A")</f>
        <v>N/A</v>
      </c>
      <c r="AD130" t="str">
        <f t="shared" si="58"/>
        <v xml:space="preserve">Single -Tank Conveyor Dishwasher - Low Temp </v>
      </c>
      <c r="AE130" s="50">
        <f t="array" aca="1" ref="AE13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A130),0)),""),0)</f>
        <v>0</v>
      </c>
      <c r="AF130" s="35">
        <f t="array" aca="1" ref="AF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A130),0)),"")</f>
        <v>0</v>
      </c>
      <c r="AG130" s="35">
        <f t="array" aca="1" ref="AG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A130),0))/1000,"")</f>
        <v>0</v>
      </c>
      <c r="AH130" s="51">
        <f t="array" aca="1" ref="AH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A130),0)),"")</f>
        <v>0</v>
      </c>
      <c r="AI130" s="35">
        <f t="array" aca="1" ref="AI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A130),0))/1000,"")</f>
        <v>0</v>
      </c>
      <c r="AJ130" s="35">
        <f t="array" aca="1" ref="AJ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A130),0))/1000,"")</f>
        <v>0</v>
      </c>
      <c r="AK130" s="32">
        <f t="array" aca="1" ref="AK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A130),0)),"")</f>
        <v>0</v>
      </c>
      <c r="AL130" s="32" t="str">
        <f t="shared" ca="1" si="59"/>
        <v>N/A</v>
      </c>
      <c r="AM130" s="32" t="str">
        <f t="shared" ca="1" si="60"/>
        <v>N/A</v>
      </c>
      <c r="AN130" s="37" t="str">
        <f t="array" aca="1" ref="AN130" ca="1">IF(AE130=0,"N/A",IFERROR(INDEX(INDIRECT(ADDRESS(1,MATCH(2020,Measure!$2:$2,0),,,"Measure")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A130),0)),""))</f>
        <v>N/A</v>
      </c>
      <c r="AO130" s="32">
        <f t="array" aca="1" ref="AO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A130),0)),"")</f>
        <v>0</v>
      </c>
      <c r="AP130" s="37" t="str">
        <f t="shared" ca="1" si="61"/>
        <v>N/A</v>
      </c>
      <c r="AQ130" s="50">
        <f t="array" aca="1" ref="AQ13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A130),0)),""),0)</f>
        <v>0</v>
      </c>
      <c r="AR130" s="35">
        <f t="array" aca="1" ref="AR1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A130),0)),"")</f>
        <v>0</v>
      </c>
      <c r="AS130" s="35">
        <f t="array" aca="1" ref="AS1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A130),0))/1000,"")</f>
        <v>0</v>
      </c>
      <c r="AT130" s="51">
        <f t="array" aca="1" ref="AT1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A130),0)),"")</f>
        <v>0</v>
      </c>
      <c r="AU130" s="35">
        <f t="array" aca="1" ref="AU1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A130),0))/1000,"")</f>
        <v>0</v>
      </c>
      <c r="AV130" s="35">
        <f t="array" aca="1" ref="AV1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A130),0))/1000,"")</f>
        <v>0</v>
      </c>
      <c r="AW130" s="32">
        <f t="array" aca="1" ref="AW1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A130),0)),"")</f>
        <v>0</v>
      </c>
      <c r="AX130" s="32" t="str">
        <f t="shared" ca="1" si="62"/>
        <v>N/A</v>
      </c>
      <c r="AY130" s="32" t="str">
        <f t="shared" ca="1" si="63"/>
        <v>N/A</v>
      </c>
      <c r="AZ130" s="37" t="str">
        <f t="array" aca="1" ref="AZ130" ca="1">IF(AQ130=0,"N/A",IFERROR(INDEX(INDIRECT(ADDRESS(1,MATCH(2021,Measure!$2:$2,0),,,"Measure")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A130),0)),""))</f>
        <v>N/A</v>
      </c>
      <c r="BA130" s="32">
        <f t="array" aca="1" ref="BA1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A130),0)),"")</f>
        <v>0</v>
      </c>
      <c r="BB130" s="37" t="str">
        <f t="shared" ca="1" si="64"/>
        <v>N/A</v>
      </c>
      <c r="BC130" s="50">
        <f t="array" aca="1" ref="BC13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A130),0)),""),0)</f>
        <v>0</v>
      </c>
      <c r="BD130" s="35">
        <f t="array" aca="1" ref="BD1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A130),0)),"")</f>
        <v>0</v>
      </c>
      <c r="BE130" s="35">
        <f t="array" aca="1" ref="BE1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A130),0))/1000,"")</f>
        <v>0</v>
      </c>
      <c r="BF130" s="51">
        <f t="array" aca="1" ref="BF1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A130),0)),"")</f>
        <v>0</v>
      </c>
      <c r="BG130" s="35">
        <f t="array" aca="1" ref="BG1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A130),0))/1000,"")</f>
        <v>0</v>
      </c>
      <c r="BH130" s="35">
        <f t="array" aca="1" ref="BH1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A130),0))/1000,"")</f>
        <v>0</v>
      </c>
      <c r="BI130" s="32">
        <f t="array" aca="1" ref="BI1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A130),0)),"")</f>
        <v>0</v>
      </c>
      <c r="BJ130" s="32" t="str">
        <f t="shared" ca="1" si="65"/>
        <v>N/A</v>
      </c>
      <c r="BK130" s="32" t="str">
        <f t="shared" ca="1" si="66"/>
        <v>N/A</v>
      </c>
      <c r="BL130" s="37" t="str">
        <f t="array" aca="1" ref="BL130" ca="1">IF(BC130=0,"N/A",IFERROR(INDEX(INDIRECT(ADDRESS(1,MATCH(2022,Measure!$2:$2,0),,,"Measure")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A130),0)),""))</f>
        <v>N/A</v>
      </c>
      <c r="BM130" s="32">
        <f t="array" aca="1" ref="BM1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A130),0)),"")</f>
        <v>0</v>
      </c>
      <c r="BN130" s="37" t="str">
        <f t="shared" ca="1" si="67"/>
        <v>N/A</v>
      </c>
    </row>
    <row r="131" spans="1:66" x14ac:dyDescent="0.25">
      <c r="A131" s="33" t="s">
        <v>324</v>
      </c>
      <c r="B131" t="str">
        <f t="shared" si="53"/>
        <v xml:space="preserve">Single-Tank Door type Dishwasher - Low Temp </v>
      </c>
      <c r="C131" t="str">
        <f t="array" aca="1" ref="C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A131),0)),"")</f>
        <v>BNI Cooking and Laundry</v>
      </c>
      <c r="D131" t="str">
        <f t="array" aca="1" ref="D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A131),0)),"")</f>
        <v>ROB/NEW</v>
      </c>
      <c r="E131" s="52">
        <f t="array" aca="1" ref="E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A131),0)),"")</f>
        <v>15</v>
      </c>
      <c r="F131" s="52" t="str">
        <f t="array" aca="1" ref="F13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A131),0)),""))</f>
        <v>N/A</v>
      </c>
      <c r="G131" s="52" t="str">
        <f t="array" aca="1" ref="G1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A131),0)),""))</f>
        <v>N/A</v>
      </c>
      <c r="H131" s="52" t="str">
        <f t="array" aca="1" ref="H1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A131),0)),""))</f>
        <v>N/A</v>
      </c>
      <c r="I131" s="44">
        <f t="array" aca="1" ref="I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A131),0)),"")</f>
        <v>16152.552915793811</v>
      </c>
      <c r="J131" s="45">
        <f t="array" aca="1" ref="J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A131),0)),"")*1000</f>
        <v>2508</v>
      </c>
      <c r="K131" s="44">
        <f t="array" aca="1" ref="K131" ca="1">IF(D131="ROB/NEW",I131,IFERROR(INDEX(INDIRECT(ADDRESS(1,MATCH(2020,Measure!$2:$2,0),,,"Measure")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A131),0)),""))</f>
        <v>16152.552915793811</v>
      </c>
      <c r="L131" s="45">
        <f t="array" aca="1" ref="L131" ca="1">IF(D131="ROB/NEW",J131,IFERROR(INDEX(INDIRECT(ADDRESS(1,MATCH(2020,Measure!$2:$2,0),,,"Measure")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A131),0))*1000,""))</f>
        <v>2508</v>
      </c>
      <c r="M131" s="46">
        <f t="array" aca="1" ref="M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A131),0)),"")</f>
        <v>18.62</v>
      </c>
      <c r="N131" s="47">
        <f t="array" aca="1" ref="N131" ca="1">IF(M131=0,"N/A",IFERROR(INDEX(INDIRECT(ADDRESS(1,MATCH(2020,Measure!$2:$2,0),,,"Measure")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A131),0)),"")/M131)</f>
        <v>53.705692803437159</v>
      </c>
      <c r="O131" s="46" t="str">
        <f t="array" aca="1" ref="O131" ca="1">IF(AE131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(Units)")*(INDIRECT(ADDRESS(1,MATCH("MeasureNames",Measure!$2:$2,0),,,"Measure")&amp;":"&amp;ADDRESS(ROWS(DynamicPivotTable)+10,MATCH("MeasureNames",Measure!$2:$2,0)))=A131),0)),""),0))</f>
        <v>N/A</v>
      </c>
      <c r="P131" s="46">
        <f t="array" aca="1" ref="P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A131),0)),0)</f>
        <v>0</v>
      </c>
      <c r="Q131" s="46" t="str">
        <f t="shared" ca="1" si="54"/>
        <v>N/A</v>
      </c>
      <c r="R131" s="46">
        <f t="shared" ca="1" si="55"/>
        <v>-981.38</v>
      </c>
      <c r="S131" s="46" t="str">
        <f t="shared" ca="1" si="56"/>
        <v>N/A</v>
      </c>
      <c r="T131" s="39">
        <f t="array" aca="1" ref="T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A131),0)),"")</f>
        <v>17838.655204630031</v>
      </c>
      <c r="U131" s="39">
        <f t="array" aca="1" ref="U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A131),0)),"")</f>
        <v>0</v>
      </c>
      <c r="V131" s="39">
        <f t="shared" ca="1" si="57"/>
        <v>17838.655204630031</v>
      </c>
      <c r="W131" s="48">
        <f t="array" aca="1" ref="W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A131),0)),"")</f>
        <v>0.86</v>
      </c>
      <c r="X131" s="49" t="str">
        <f t="array" aca="1" ref="X131" ca="1">IF(AE131=0,"N/A",IFERROR(INDEX(INDIRECT(ADDRESS(1,MATCH(2020,Measure!$2:$2,0),,,"Measure")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A131),0)),""))</f>
        <v>N/A</v>
      </c>
      <c r="Y131" s="49" t="str">
        <f t="array" aca="1" ref="Y131" ca="1">IF(AE131=0,"N/A",IFERROR(INDEX(INDIRECT(ADDRESS(1,MATCH(2020,Measure!$2:$2,0),,,"Measure")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A131),0)),""))</f>
        <v>N/A</v>
      </c>
      <c r="Z131" s="39" t="str">
        <f t="array" aca="1" ref="Z1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A131),0)),""),"N/A")</f>
        <v>N/A</v>
      </c>
      <c r="AA131" s="39" t="str">
        <f t="array" aca="1" ref="AA1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A131),0)),""),"N/A")</f>
        <v>N/A</v>
      </c>
      <c r="AB131" s="39" t="str">
        <f t="array" aca="1" ref="AB1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A131),0)),"")/1000,"N/A")</f>
        <v>N/A</v>
      </c>
      <c r="AD131" t="str">
        <f t="shared" si="58"/>
        <v xml:space="preserve">Single-Tank Door type Dishwasher - Low Temp </v>
      </c>
      <c r="AE131" s="50">
        <f t="array" aca="1" ref="AE13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A131),0)),""),0)</f>
        <v>0</v>
      </c>
      <c r="AF131" s="35">
        <f t="array" aca="1" ref="AF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A131),0)),"")</f>
        <v>0</v>
      </c>
      <c r="AG131" s="35">
        <f t="array" aca="1" ref="AG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A131),0))/1000,"")</f>
        <v>0</v>
      </c>
      <c r="AH131" s="51">
        <f t="array" aca="1" ref="AH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A131),0)),"")</f>
        <v>0</v>
      </c>
      <c r="AI131" s="35">
        <f t="array" aca="1" ref="AI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A131),0))/1000,"")</f>
        <v>0</v>
      </c>
      <c r="AJ131" s="35">
        <f t="array" aca="1" ref="AJ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A131),0))/1000,"")</f>
        <v>0</v>
      </c>
      <c r="AK131" s="32">
        <f t="array" aca="1" ref="AK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A131),0)),"")</f>
        <v>0</v>
      </c>
      <c r="AL131" s="32" t="str">
        <f t="shared" ca="1" si="59"/>
        <v>N/A</v>
      </c>
      <c r="AM131" s="32" t="str">
        <f t="shared" ca="1" si="60"/>
        <v>N/A</v>
      </c>
      <c r="AN131" s="37" t="str">
        <f t="array" aca="1" ref="AN131" ca="1">IF(AE131=0,"N/A",IFERROR(INDEX(INDIRECT(ADDRESS(1,MATCH(2020,Measure!$2:$2,0),,,"Measure")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A131),0)),""))</f>
        <v>N/A</v>
      </c>
      <c r="AO131" s="32">
        <f t="array" aca="1" ref="AO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A131),0)),"")</f>
        <v>0</v>
      </c>
      <c r="AP131" s="37" t="str">
        <f t="shared" ca="1" si="61"/>
        <v>N/A</v>
      </c>
      <c r="AQ131" s="50">
        <f t="array" aca="1" ref="AQ13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A131),0)),""),0)</f>
        <v>0</v>
      </c>
      <c r="AR131" s="35">
        <f t="array" aca="1" ref="AR1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A131),0)),"")</f>
        <v>0</v>
      </c>
      <c r="AS131" s="35">
        <f t="array" aca="1" ref="AS1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A131),0))/1000,"")</f>
        <v>0</v>
      </c>
      <c r="AT131" s="51">
        <f t="array" aca="1" ref="AT1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A131),0)),"")</f>
        <v>0</v>
      </c>
      <c r="AU131" s="35">
        <f t="array" aca="1" ref="AU1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A131),0))/1000,"")</f>
        <v>0</v>
      </c>
      <c r="AV131" s="35">
        <f t="array" aca="1" ref="AV1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A131),0))/1000,"")</f>
        <v>0</v>
      </c>
      <c r="AW131" s="32">
        <f t="array" aca="1" ref="AW1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A131),0)),"")</f>
        <v>0</v>
      </c>
      <c r="AX131" s="32" t="str">
        <f t="shared" ca="1" si="62"/>
        <v>N/A</v>
      </c>
      <c r="AY131" s="32" t="str">
        <f t="shared" ca="1" si="63"/>
        <v>N/A</v>
      </c>
      <c r="AZ131" s="37" t="str">
        <f t="array" aca="1" ref="AZ131" ca="1">IF(AQ131=0,"N/A",IFERROR(INDEX(INDIRECT(ADDRESS(1,MATCH(2021,Measure!$2:$2,0),,,"Measure")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A131),0)),""))</f>
        <v>N/A</v>
      </c>
      <c r="BA131" s="32">
        <f t="array" aca="1" ref="BA1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A131),0)),"")</f>
        <v>0</v>
      </c>
      <c r="BB131" s="37" t="str">
        <f t="shared" ca="1" si="64"/>
        <v>N/A</v>
      </c>
      <c r="BC131" s="50">
        <f t="array" aca="1" ref="BC13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A131),0)),""),0)</f>
        <v>0</v>
      </c>
      <c r="BD131" s="35">
        <f t="array" aca="1" ref="BD1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A131),0)),"")</f>
        <v>0</v>
      </c>
      <c r="BE131" s="35">
        <f t="array" aca="1" ref="BE1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A131),0))/1000,"")</f>
        <v>0</v>
      </c>
      <c r="BF131" s="51">
        <f t="array" aca="1" ref="BF1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A131),0)),"")</f>
        <v>0</v>
      </c>
      <c r="BG131" s="35">
        <f t="array" aca="1" ref="BG1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A131),0))/1000,"")</f>
        <v>0</v>
      </c>
      <c r="BH131" s="35">
        <f t="array" aca="1" ref="BH1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A131),0))/1000,"")</f>
        <v>0</v>
      </c>
      <c r="BI131" s="32">
        <f t="array" aca="1" ref="BI1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A131),0)),"")</f>
        <v>0</v>
      </c>
      <c r="BJ131" s="32" t="str">
        <f t="shared" ca="1" si="65"/>
        <v>N/A</v>
      </c>
      <c r="BK131" s="32" t="str">
        <f t="shared" ca="1" si="66"/>
        <v>N/A</v>
      </c>
      <c r="BL131" s="37" t="str">
        <f t="array" aca="1" ref="BL131" ca="1">IF(BC131=0,"N/A",IFERROR(INDEX(INDIRECT(ADDRESS(1,MATCH(2022,Measure!$2:$2,0),,,"Measure")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A131),0)),""))</f>
        <v>N/A</v>
      </c>
      <c r="BM131" s="32">
        <f t="array" aca="1" ref="BM1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A131),0)),"")</f>
        <v>0</v>
      </c>
      <c r="BN131" s="37" t="str">
        <f t="shared" ca="1" si="67"/>
        <v>N/A</v>
      </c>
    </row>
    <row r="132" spans="1:66" x14ac:dyDescent="0.25">
      <c r="A132" s="33" t="s">
        <v>343</v>
      </c>
      <c r="B132" t="str">
        <f t="shared" si="53"/>
        <v>Solid Door Freezer</v>
      </c>
      <c r="C132" t="str">
        <f t="array" aca="1" ref="C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A132),0)),"")</f>
        <v>BNI Cooking and Laundry</v>
      </c>
      <c r="D132" t="str">
        <f t="array" aca="1" ref="D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A132),0)),"")</f>
        <v>ROB/NEW</v>
      </c>
      <c r="E132" s="52">
        <f t="array" aca="1" ref="E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A132),0)),"")</f>
        <v>12</v>
      </c>
      <c r="F132" s="52" t="str">
        <f t="array" aca="1" ref="F13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A132),0)),""))</f>
        <v>N/A</v>
      </c>
      <c r="G132" s="52" t="str">
        <f t="array" aca="1" ref="G1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A132),0)),""))</f>
        <v>N/A</v>
      </c>
      <c r="H132" s="52" t="str">
        <f t="array" aca="1" ref="H1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A132),0)),""))</f>
        <v>N/A</v>
      </c>
      <c r="I132" s="44">
        <f t="array" aca="1" ref="I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A132),0)),"")</f>
        <v>1854</v>
      </c>
      <c r="J132" s="45">
        <f t="array" aca="1" ref="J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A132),0)),"")*1000</f>
        <v>144</v>
      </c>
      <c r="K132" s="44">
        <f t="array" aca="1" ref="K132" ca="1">IF(D132="ROB/NEW",I132,IFERROR(INDEX(INDIRECT(ADDRESS(1,MATCH(2020,Measure!$2:$2,0),,,"Measure")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A132),0)),""))</f>
        <v>1854</v>
      </c>
      <c r="L132" s="45">
        <f t="array" aca="1" ref="L132" ca="1">IF(D132="ROB/NEW",J132,IFERROR(INDEX(INDIRECT(ADDRESS(1,MATCH(2020,Measure!$2:$2,0),,,"Measure")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A132),0))*1000,""))</f>
        <v>144</v>
      </c>
      <c r="M132" s="46">
        <f t="array" aca="1" ref="M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A132),0)),"")</f>
        <v>0</v>
      </c>
      <c r="N132" s="47" t="str">
        <f t="array" aca="1" ref="N132" ca="1">IF(M132=0,"N/A",IFERROR(INDEX(INDIRECT(ADDRESS(1,MATCH(2020,Measure!$2:$2,0),,,"Measure")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A132),0)),"")/M132)</f>
        <v>N/A</v>
      </c>
      <c r="O132" s="46" t="str">
        <f t="array" aca="1" ref="O132" ca="1">IF(AE132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(Units)")*(INDIRECT(ADDRESS(1,MATCH("MeasureNames",Measure!$2:$2,0),,,"Measure")&amp;":"&amp;ADDRESS(ROWS(DynamicPivotTable)+10,MATCH("MeasureNames",Measure!$2:$2,0)))=A132),0)),""),0))</f>
        <v>N/A</v>
      </c>
      <c r="P132" s="46">
        <f t="array" aca="1" ref="P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A132),0)),0)</f>
        <v>0</v>
      </c>
      <c r="Q132" s="46" t="str">
        <f t="shared" ca="1" si="54"/>
        <v>N/A</v>
      </c>
      <c r="R132" s="46">
        <f t="shared" ca="1" si="55"/>
        <v>0</v>
      </c>
      <c r="S132" s="46" t="str">
        <f t="shared" ca="1" si="56"/>
        <v>N/A</v>
      </c>
      <c r="T132" s="39">
        <f t="array" aca="1" ref="T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A132),0)),"")</f>
        <v>1479.1340178963635</v>
      </c>
      <c r="U132" s="39">
        <f t="array" aca="1" ref="U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A132),0)),"")</f>
        <v>0</v>
      </c>
      <c r="V132" s="39">
        <f t="shared" ca="1" si="57"/>
        <v>1479.1340178963635</v>
      </c>
      <c r="W132" s="48">
        <f t="array" aca="1" ref="W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A132),0)),"")</f>
        <v>0.86</v>
      </c>
      <c r="X132" s="49" t="str">
        <f t="array" aca="1" ref="X132" ca="1">IF(AE132=0,"N/A",IFERROR(INDEX(INDIRECT(ADDRESS(1,MATCH(2020,Measure!$2:$2,0),,,"Measure")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A132),0)),""))</f>
        <v>N/A</v>
      </c>
      <c r="Y132" s="49" t="str">
        <f t="array" aca="1" ref="Y132" ca="1">IF(AE132=0,"N/A",IFERROR(INDEX(INDIRECT(ADDRESS(1,MATCH(2020,Measure!$2:$2,0),,,"Measure")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A132),0)),""))</f>
        <v>N/A</v>
      </c>
      <c r="Z132" s="39" t="str">
        <f t="array" aca="1" ref="Z1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A132),0)),""),"N/A")</f>
        <v>N/A</v>
      </c>
      <c r="AA132" s="39" t="str">
        <f t="array" aca="1" ref="AA1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A132),0)),""),"N/A")</f>
        <v>N/A</v>
      </c>
      <c r="AB132" s="39" t="str">
        <f t="array" aca="1" ref="AB1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A132),0)),"")/1000,"N/A")</f>
        <v>N/A</v>
      </c>
      <c r="AD132" t="str">
        <f t="shared" si="58"/>
        <v>Solid Door Freezer</v>
      </c>
      <c r="AE132" s="50">
        <f t="array" aca="1" ref="AE13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A132),0)),""),0)</f>
        <v>0</v>
      </c>
      <c r="AF132" s="35">
        <f t="array" aca="1" ref="AF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A132),0)),"")</f>
        <v>0</v>
      </c>
      <c r="AG132" s="35">
        <f t="array" aca="1" ref="AG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A132),0))/1000,"")</f>
        <v>0</v>
      </c>
      <c r="AH132" s="51">
        <f t="array" aca="1" ref="AH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A132),0)),"")</f>
        <v>0</v>
      </c>
      <c r="AI132" s="35">
        <f t="array" aca="1" ref="AI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A132),0))/1000,"")</f>
        <v>0</v>
      </c>
      <c r="AJ132" s="35">
        <f t="array" aca="1" ref="AJ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A132),0))/1000,"")</f>
        <v>0</v>
      </c>
      <c r="AK132" s="32">
        <f t="array" aca="1" ref="AK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A132),0)),"")</f>
        <v>0</v>
      </c>
      <c r="AL132" s="32" t="str">
        <f t="shared" ca="1" si="59"/>
        <v>N/A</v>
      </c>
      <c r="AM132" s="32" t="str">
        <f t="shared" ca="1" si="60"/>
        <v>N/A</v>
      </c>
      <c r="AN132" s="37" t="str">
        <f t="array" aca="1" ref="AN132" ca="1">IF(AE132=0,"N/A",IFERROR(INDEX(INDIRECT(ADDRESS(1,MATCH(2020,Measure!$2:$2,0),,,"Measure")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A132),0)),""))</f>
        <v>N/A</v>
      </c>
      <c r="AO132" s="32">
        <f t="array" aca="1" ref="AO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A132),0)),"")</f>
        <v>0</v>
      </c>
      <c r="AP132" s="37" t="str">
        <f t="shared" ca="1" si="61"/>
        <v>N/A</v>
      </c>
      <c r="AQ132" s="50">
        <f t="array" aca="1" ref="AQ13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A132),0)),""),0)</f>
        <v>0</v>
      </c>
      <c r="AR132" s="35">
        <f t="array" aca="1" ref="AR1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A132),0)),"")</f>
        <v>0</v>
      </c>
      <c r="AS132" s="35">
        <f t="array" aca="1" ref="AS1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A132),0))/1000,"")</f>
        <v>0</v>
      </c>
      <c r="AT132" s="51">
        <f t="array" aca="1" ref="AT1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A132),0)),"")</f>
        <v>0</v>
      </c>
      <c r="AU132" s="35">
        <f t="array" aca="1" ref="AU1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A132),0))/1000,"")</f>
        <v>0</v>
      </c>
      <c r="AV132" s="35">
        <f t="array" aca="1" ref="AV1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A132),0))/1000,"")</f>
        <v>0</v>
      </c>
      <c r="AW132" s="32">
        <f t="array" aca="1" ref="AW1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A132),0)),"")</f>
        <v>0</v>
      </c>
      <c r="AX132" s="32" t="str">
        <f t="shared" ca="1" si="62"/>
        <v>N/A</v>
      </c>
      <c r="AY132" s="32" t="str">
        <f t="shared" ca="1" si="63"/>
        <v>N/A</v>
      </c>
      <c r="AZ132" s="37" t="str">
        <f t="array" aca="1" ref="AZ132" ca="1">IF(AQ132=0,"N/A",IFERROR(INDEX(INDIRECT(ADDRESS(1,MATCH(2021,Measure!$2:$2,0),,,"Measure")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A132),0)),""))</f>
        <v>N/A</v>
      </c>
      <c r="BA132" s="32">
        <f t="array" aca="1" ref="BA1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A132),0)),"")</f>
        <v>0</v>
      </c>
      <c r="BB132" s="37" t="str">
        <f t="shared" ca="1" si="64"/>
        <v>N/A</v>
      </c>
      <c r="BC132" s="50">
        <f t="array" aca="1" ref="BC13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A132),0)),""),0)</f>
        <v>0</v>
      </c>
      <c r="BD132" s="35">
        <f t="array" aca="1" ref="BD1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A132),0)),"")</f>
        <v>0</v>
      </c>
      <c r="BE132" s="35">
        <f t="array" aca="1" ref="BE1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A132),0))/1000,"")</f>
        <v>0</v>
      </c>
      <c r="BF132" s="51">
        <f t="array" aca="1" ref="BF1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A132),0)),"")</f>
        <v>0</v>
      </c>
      <c r="BG132" s="35">
        <f t="array" aca="1" ref="BG1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A132),0))/1000,"")</f>
        <v>0</v>
      </c>
      <c r="BH132" s="35">
        <f t="array" aca="1" ref="BH1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A132),0))/1000,"")</f>
        <v>0</v>
      </c>
      <c r="BI132" s="32">
        <f t="array" aca="1" ref="BI1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A132),0)),"")</f>
        <v>0</v>
      </c>
      <c r="BJ132" s="32" t="str">
        <f t="shared" ca="1" si="65"/>
        <v>N/A</v>
      </c>
      <c r="BK132" s="32" t="str">
        <f t="shared" ca="1" si="66"/>
        <v>N/A</v>
      </c>
      <c r="BL132" s="37" t="str">
        <f t="array" aca="1" ref="BL132" ca="1">IF(BC132=0,"N/A",IFERROR(INDEX(INDIRECT(ADDRESS(1,MATCH(2022,Measure!$2:$2,0),,,"Measure")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A132),0)),""))</f>
        <v>N/A</v>
      </c>
      <c r="BM132" s="32">
        <f t="array" aca="1" ref="BM1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A132),0)),"")</f>
        <v>0</v>
      </c>
      <c r="BN132" s="37" t="str">
        <f t="shared" ca="1" si="67"/>
        <v>N/A</v>
      </c>
    </row>
    <row r="133" spans="1:66" x14ac:dyDescent="0.25">
      <c r="A133" s="33" t="s">
        <v>345</v>
      </c>
      <c r="B133" t="str">
        <f t="shared" si="53"/>
        <v xml:space="preserve">Solid Door Refrigerator </v>
      </c>
      <c r="C133" t="str">
        <f t="array" aca="1" ref="C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A133),0)),"")</f>
        <v>BNI Cooking and Laundry</v>
      </c>
      <c r="D133" t="str">
        <f t="array" aca="1" ref="D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A133),0)),"")</f>
        <v>ROB/NEW</v>
      </c>
      <c r="E133" s="52">
        <f t="array" aca="1" ref="E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A133),0)),"")</f>
        <v>12</v>
      </c>
      <c r="F133" s="52" t="str">
        <f t="array" aca="1" ref="F13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A133),0)),""))</f>
        <v>N/A</v>
      </c>
      <c r="G133" s="52" t="str">
        <f t="array" aca="1" ref="G1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A133),0)),""))</f>
        <v>N/A</v>
      </c>
      <c r="H133" s="52" t="str">
        <f t="array" aca="1" ref="H1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A133),0)),""))</f>
        <v>N/A</v>
      </c>
      <c r="I133" s="44">
        <f t="array" aca="1" ref="I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A133),0)),"")</f>
        <v>653</v>
      </c>
      <c r="J133" s="45">
        <f t="array" aca="1" ref="J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A133),0)),"")*1000</f>
        <v>51</v>
      </c>
      <c r="K133" s="44">
        <f t="array" aca="1" ref="K133" ca="1">IF(D133="ROB/NEW",I133,IFERROR(INDEX(INDIRECT(ADDRESS(1,MATCH(2020,Measure!$2:$2,0),,,"Measure")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A133),0)),""))</f>
        <v>653</v>
      </c>
      <c r="L133" s="45">
        <f t="array" aca="1" ref="L133" ca="1">IF(D133="ROB/NEW",J133,IFERROR(INDEX(INDIRECT(ADDRESS(1,MATCH(2020,Measure!$2:$2,0),,,"Measure")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A133),0))*1000,""))</f>
        <v>51</v>
      </c>
      <c r="M133" s="46">
        <f t="array" aca="1" ref="M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A133),0)),"")</f>
        <v>0</v>
      </c>
      <c r="N133" s="47" t="str">
        <f t="array" aca="1" ref="N133" ca="1">IF(M133=0,"N/A",IFERROR(INDEX(INDIRECT(ADDRESS(1,MATCH(2020,Measure!$2:$2,0),,,"Measure")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A133),0)),"")/M133)</f>
        <v>N/A</v>
      </c>
      <c r="O133" s="46" t="str">
        <f t="array" aca="1" ref="O133" ca="1">IF(AE133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(Units)")*(INDIRECT(ADDRESS(1,MATCH("MeasureNames",Measure!$2:$2,0),,,"Measure")&amp;":"&amp;ADDRESS(ROWS(DynamicPivotTable)+10,MATCH("MeasureNames",Measure!$2:$2,0)))=A133),0)),""),0))</f>
        <v>N/A</v>
      </c>
      <c r="P133" s="46">
        <f t="array" aca="1" ref="P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A133),0)),0)</f>
        <v>0</v>
      </c>
      <c r="Q133" s="46" t="str">
        <f t="shared" ca="1" si="54"/>
        <v>N/A</v>
      </c>
      <c r="R133" s="46">
        <f t="shared" ca="1" si="55"/>
        <v>0</v>
      </c>
      <c r="S133" s="46" t="str">
        <f t="shared" ca="1" si="56"/>
        <v>N/A</v>
      </c>
      <c r="T133" s="39">
        <f t="array" aca="1" ref="T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A133),0)),"")</f>
        <v>521.43209722035829</v>
      </c>
      <c r="U133" s="39">
        <f t="array" aca="1" ref="U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A133),0)),"")</f>
        <v>0</v>
      </c>
      <c r="V133" s="39">
        <f t="shared" ca="1" si="57"/>
        <v>521.43209722035829</v>
      </c>
      <c r="W133" s="48">
        <f t="array" aca="1" ref="W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A133),0)),"")</f>
        <v>0.86</v>
      </c>
      <c r="X133" s="49" t="str">
        <f t="array" aca="1" ref="X133" ca="1">IF(AE133=0,"N/A",IFERROR(INDEX(INDIRECT(ADDRESS(1,MATCH(2020,Measure!$2:$2,0),,,"Measure")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A133),0)),""))</f>
        <v>N/A</v>
      </c>
      <c r="Y133" s="49" t="str">
        <f t="array" aca="1" ref="Y133" ca="1">IF(AE133=0,"N/A",IFERROR(INDEX(INDIRECT(ADDRESS(1,MATCH(2020,Measure!$2:$2,0),,,"Measure")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A133),0)),""))</f>
        <v>N/A</v>
      </c>
      <c r="Z133" s="39" t="str">
        <f t="array" aca="1" ref="Z1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A133),0)),""),"N/A")</f>
        <v>N/A</v>
      </c>
      <c r="AA133" s="39" t="str">
        <f t="array" aca="1" ref="AA1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A133),0)),""),"N/A")</f>
        <v>N/A</v>
      </c>
      <c r="AB133" s="39" t="str">
        <f t="array" aca="1" ref="AB1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A133),0)),"")/1000,"N/A")</f>
        <v>N/A</v>
      </c>
      <c r="AD133" t="str">
        <f t="shared" si="58"/>
        <v xml:space="preserve">Solid Door Refrigerator </v>
      </c>
      <c r="AE133" s="50">
        <f t="array" aca="1" ref="AE13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A133),0)),""),0)</f>
        <v>0</v>
      </c>
      <c r="AF133" s="35">
        <f t="array" aca="1" ref="AF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A133),0)),"")</f>
        <v>0</v>
      </c>
      <c r="AG133" s="35">
        <f t="array" aca="1" ref="AG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A133),0))/1000,"")</f>
        <v>0</v>
      </c>
      <c r="AH133" s="51">
        <f t="array" aca="1" ref="AH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A133),0)),"")</f>
        <v>0</v>
      </c>
      <c r="AI133" s="35">
        <f t="array" aca="1" ref="AI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A133),0))/1000,"")</f>
        <v>0</v>
      </c>
      <c r="AJ133" s="35">
        <f t="array" aca="1" ref="AJ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A133),0))/1000,"")</f>
        <v>0</v>
      </c>
      <c r="AK133" s="32">
        <f t="array" aca="1" ref="AK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A133),0)),"")</f>
        <v>0</v>
      </c>
      <c r="AL133" s="32" t="str">
        <f t="shared" ca="1" si="59"/>
        <v>N/A</v>
      </c>
      <c r="AM133" s="32" t="str">
        <f t="shared" ca="1" si="60"/>
        <v>N/A</v>
      </c>
      <c r="AN133" s="37" t="str">
        <f t="array" aca="1" ref="AN133" ca="1">IF(AE133=0,"N/A",IFERROR(INDEX(INDIRECT(ADDRESS(1,MATCH(2020,Measure!$2:$2,0),,,"Measure")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A133),0)),""))</f>
        <v>N/A</v>
      </c>
      <c r="AO133" s="32">
        <f t="array" aca="1" ref="AO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A133),0)),"")</f>
        <v>0</v>
      </c>
      <c r="AP133" s="37" t="str">
        <f t="shared" ca="1" si="61"/>
        <v>N/A</v>
      </c>
      <c r="AQ133" s="50">
        <f t="array" aca="1" ref="AQ13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A133),0)),""),0)</f>
        <v>0</v>
      </c>
      <c r="AR133" s="35">
        <f t="array" aca="1" ref="AR1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A133),0)),"")</f>
        <v>0</v>
      </c>
      <c r="AS133" s="35">
        <f t="array" aca="1" ref="AS1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A133),0))/1000,"")</f>
        <v>0</v>
      </c>
      <c r="AT133" s="51">
        <f t="array" aca="1" ref="AT1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A133),0)),"")</f>
        <v>0</v>
      </c>
      <c r="AU133" s="35">
        <f t="array" aca="1" ref="AU1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A133),0))/1000,"")</f>
        <v>0</v>
      </c>
      <c r="AV133" s="35">
        <f t="array" aca="1" ref="AV1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A133),0))/1000,"")</f>
        <v>0</v>
      </c>
      <c r="AW133" s="32">
        <f t="array" aca="1" ref="AW1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A133),0)),"")</f>
        <v>0</v>
      </c>
      <c r="AX133" s="32" t="str">
        <f t="shared" ca="1" si="62"/>
        <v>N/A</v>
      </c>
      <c r="AY133" s="32" t="str">
        <f t="shared" ca="1" si="63"/>
        <v>N/A</v>
      </c>
      <c r="AZ133" s="37" t="str">
        <f t="array" aca="1" ref="AZ133" ca="1">IF(AQ133=0,"N/A",IFERROR(INDEX(INDIRECT(ADDRESS(1,MATCH(2021,Measure!$2:$2,0),,,"Measure")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A133),0)),""))</f>
        <v>N/A</v>
      </c>
      <c r="BA133" s="32">
        <f t="array" aca="1" ref="BA1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A133),0)),"")</f>
        <v>0</v>
      </c>
      <c r="BB133" s="37" t="str">
        <f t="shared" ca="1" si="64"/>
        <v>N/A</v>
      </c>
      <c r="BC133" s="50">
        <f t="array" aca="1" ref="BC13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A133),0)),""),0)</f>
        <v>0</v>
      </c>
      <c r="BD133" s="35">
        <f t="array" aca="1" ref="BD1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A133),0)),"")</f>
        <v>0</v>
      </c>
      <c r="BE133" s="35">
        <f t="array" aca="1" ref="BE1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A133),0))/1000,"")</f>
        <v>0</v>
      </c>
      <c r="BF133" s="51">
        <f t="array" aca="1" ref="BF1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A133),0)),"")</f>
        <v>0</v>
      </c>
      <c r="BG133" s="35">
        <f t="array" aca="1" ref="BG1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A133),0))/1000,"")</f>
        <v>0</v>
      </c>
      <c r="BH133" s="35">
        <f t="array" aca="1" ref="BH1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A133),0))/1000,"")</f>
        <v>0</v>
      </c>
      <c r="BI133" s="32">
        <f t="array" aca="1" ref="BI1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A133),0)),"")</f>
        <v>0</v>
      </c>
      <c r="BJ133" s="32" t="str">
        <f t="shared" ca="1" si="65"/>
        <v>N/A</v>
      </c>
      <c r="BK133" s="32" t="str">
        <f t="shared" ca="1" si="66"/>
        <v>N/A</v>
      </c>
      <c r="BL133" s="37" t="str">
        <f t="array" aca="1" ref="BL133" ca="1">IF(BC133=0,"N/A",IFERROR(INDEX(INDIRECT(ADDRESS(1,MATCH(2022,Measure!$2:$2,0),,,"Measure")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A133),0)),""))</f>
        <v>N/A</v>
      </c>
      <c r="BM133" s="32">
        <f t="array" aca="1" ref="BM1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A133),0)),"")</f>
        <v>0</v>
      </c>
      <c r="BN133" s="37" t="str">
        <f t="shared" ca="1" si="67"/>
        <v>N/A</v>
      </c>
    </row>
    <row r="134" spans="1:66" x14ac:dyDescent="0.25">
      <c r="A134" s="33" t="s">
        <v>349</v>
      </c>
      <c r="B134" t="str">
        <f t="shared" si="53"/>
        <v xml:space="preserve">Standard Capacity Electric Fryer </v>
      </c>
      <c r="C134" t="str">
        <f t="array" aca="1" ref="C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A134),0)),"")</f>
        <v>BNI Cooking and Laundry</v>
      </c>
      <c r="D134" t="str">
        <f t="array" aca="1" ref="D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A134),0)),"")</f>
        <v>ROB/NEW</v>
      </c>
      <c r="E134" s="52">
        <f t="array" aca="1" ref="E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A134),0)),"")</f>
        <v>12</v>
      </c>
      <c r="F134" s="52" t="str">
        <f t="array" aca="1" ref="F13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A134),0)),""))</f>
        <v>N/A</v>
      </c>
      <c r="G134" s="52" t="str">
        <f t="array" aca="1" ref="G1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A134),0)),""))</f>
        <v>N/A</v>
      </c>
      <c r="H134" s="52" t="str">
        <f t="array" aca="1" ref="H1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A134),0)),""))</f>
        <v>N/A</v>
      </c>
      <c r="I134" s="44">
        <f t="array" aca="1" ref="I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A134),0)),"")</f>
        <v>3126</v>
      </c>
      <c r="J134" s="45">
        <f t="array" aca="1" ref="J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A134),0)),"")*1000</f>
        <v>485</v>
      </c>
      <c r="K134" s="44">
        <f t="array" aca="1" ref="K134" ca="1">IF(D134="ROB/NEW",I134,IFERROR(INDEX(INDIRECT(ADDRESS(1,MATCH(2020,Measure!$2:$2,0),,,"Measure")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A134),0)),""))</f>
        <v>3126</v>
      </c>
      <c r="L134" s="45">
        <f t="array" aca="1" ref="L134" ca="1">IF(D134="ROB/NEW",J134,IFERROR(INDEX(INDIRECT(ADDRESS(1,MATCH(2020,Measure!$2:$2,0),,,"Measure")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A134),0))*1000,""))</f>
        <v>485</v>
      </c>
      <c r="M134" s="46">
        <f t="array" aca="1" ref="M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A134),0)),"")</f>
        <v>279.3</v>
      </c>
      <c r="N134" s="47">
        <f t="array" aca="1" ref="N134" ca="1">IF(M134=0,"N/A",IFERROR(INDEX(INDIRECT(ADDRESS(1,MATCH(2020,Measure!$2:$2,0),,,"Measure")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A134),0)),"")/M134)</f>
        <v>1.790189760114572</v>
      </c>
      <c r="O134" s="46" t="str">
        <f t="array" aca="1" ref="O134" ca="1">IF(AE134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(Units)")*(INDIRECT(ADDRESS(1,MATCH("MeasureNames",Measure!$2:$2,0),,,"Measure")&amp;":"&amp;ADDRESS(ROWS(DynamicPivotTable)+10,MATCH("MeasureNames",Measure!$2:$2,0)))=A134),0)),""),0))</f>
        <v>N/A</v>
      </c>
      <c r="P134" s="46">
        <f t="array" aca="1" ref="P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A134),0)),0)</f>
        <v>0</v>
      </c>
      <c r="Q134" s="46" t="str">
        <f t="shared" ca="1" si="54"/>
        <v>N/A</v>
      </c>
      <c r="R134" s="46">
        <f t="shared" ca="1" si="55"/>
        <v>-220.7</v>
      </c>
      <c r="S134" s="46" t="str">
        <f t="shared" ca="1" si="56"/>
        <v>N/A</v>
      </c>
      <c r="T134" s="39">
        <f t="array" aca="1" ref="T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A134),0)),"")</f>
        <v>2893.2535013234365</v>
      </c>
      <c r="U134" s="39">
        <f t="array" aca="1" ref="U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A134),0)),"")</f>
        <v>0</v>
      </c>
      <c r="V134" s="39">
        <f t="shared" ca="1" si="57"/>
        <v>2893.2535013234365</v>
      </c>
      <c r="W134" s="48">
        <f t="array" aca="1" ref="W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A134),0)),"")</f>
        <v>0.86</v>
      </c>
      <c r="X134" s="49" t="str">
        <f t="array" aca="1" ref="X134" ca="1">IF(AE134=0,"N/A",IFERROR(INDEX(INDIRECT(ADDRESS(1,MATCH(2020,Measure!$2:$2,0),,,"Measure")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A134),0)),""))</f>
        <v>N/A</v>
      </c>
      <c r="Y134" s="49" t="str">
        <f t="array" aca="1" ref="Y134" ca="1">IF(AE134=0,"N/A",IFERROR(INDEX(INDIRECT(ADDRESS(1,MATCH(2020,Measure!$2:$2,0),,,"Measure")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A134),0)),""))</f>
        <v>N/A</v>
      </c>
      <c r="Z134" s="39" t="str">
        <f t="array" aca="1" ref="Z1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A134),0)),""),"N/A")</f>
        <v>N/A</v>
      </c>
      <c r="AA134" s="39" t="str">
        <f t="array" aca="1" ref="AA1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A134),0)),""),"N/A")</f>
        <v>N/A</v>
      </c>
      <c r="AB134" s="39" t="str">
        <f t="array" aca="1" ref="AB1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A134),0)),"")/1000,"N/A")</f>
        <v>N/A</v>
      </c>
      <c r="AD134" t="str">
        <f t="shared" si="58"/>
        <v xml:space="preserve">Standard Capacity Electric Fryer </v>
      </c>
      <c r="AE134" s="50">
        <f t="array" aca="1" ref="AE13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A134),0)),""),0)</f>
        <v>0</v>
      </c>
      <c r="AF134" s="35">
        <f t="array" aca="1" ref="AF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A134),0)),"")</f>
        <v>0</v>
      </c>
      <c r="AG134" s="35">
        <f t="array" aca="1" ref="AG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A134),0))/1000,"")</f>
        <v>0</v>
      </c>
      <c r="AH134" s="51">
        <f t="array" aca="1" ref="AH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A134),0)),"")</f>
        <v>0</v>
      </c>
      <c r="AI134" s="35">
        <f t="array" aca="1" ref="AI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A134),0))/1000,"")</f>
        <v>0</v>
      </c>
      <c r="AJ134" s="35">
        <f t="array" aca="1" ref="AJ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A134),0))/1000,"")</f>
        <v>0</v>
      </c>
      <c r="AK134" s="32">
        <f t="array" aca="1" ref="AK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A134),0)),"")</f>
        <v>0</v>
      </c>
      <c r="AL134" s="32" t="str">
        <f t="shared" ca="1" si="59"/>
        <v>N/A</v>
      </c>
      <c r="AM134" s="32" t="str">
        <f t="shared" ca="1" si="60"/>
        <v>N/A</v>
      </c>
      <c r="AN134" s="37" t="str">
        <f t="array" aca="1" ref="AN134" ca="1">IF(AE134=0,"N/A",IFERROR(INDEX(INDIRECT(ADDRESS(1,MATCH(2020,Measure!$2:$2,0),,,"Measure")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A134),0)),""))</f>
        <v>N/A</v>
      </c>
      <c r="AO134" s="32">
        <f t="array" aca="1" ref="AO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A134),0)),"")</f>
        <v>0</v>
      </c>
      <c r="AP134" s="37" t="str">
        <f t="shared" ca="1" si="61"/>
        <v>N/A</v>
      </c>
      <c r="AQ134" s="50">
        <f t="array" aca="1" ref="AQ13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A134),0)),""),0)</f>
        <v>0</v>
      </c>
      <c r="AR134" s="35">
        <f t="array" aca="1" ref="AR1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A134),0)),"")</f>
        <v>0</v>
      </c>
      <c r="AS134" s="35">
        <f t="array" aca="1" ref="AS1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A134),0))/1000,"")</f>
        <v>0</v>
      </c>
      <c r="AT134" s="51">
        <f t="array" aca="1" ref="AT1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A134),0)),"")</f>
        <v>0</v>
      </c>
      <c r="AU134" s="35">
        <f t="array" aca="1" ref="AU1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A134),0))/1000,"")</f>
        <v>0</v>
      </c>
      <c r="AV134" s="35">
        <f t="array" aca="1" ref="AV1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A134),0))/1000,"")</f>
        <v>0</v>
      </c>
      <c r="AW134" s="32">
        <f t="array" aca="1" ref="AW1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A134),0)),"")</f>
        <v>0</v>
      </c>
      <c r="AX134" s="32" t="str">
        <f t="shared" ca="1" si="62"/>
        <v>N/A</v>
      </c>
      <c r="AY134" s="32" t="str">
        <f t="shared" ca="1" si="63"/>
        <v>N/A</v>
      </c>
      <c r="AZ134" s="37" t="str">
        <f t="array" aca="1" ref="AZ134" ca="1">IF(AQ134=0,"N/A",IFERROR(INDEX(INDIRECT(ADDRESS(1,MATCH(2021,Measure!$2:$2,0),,,"Measure")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A134),0)),""))</f>
        <v>N/A</v>
      </c>
      <c r="BA134" s="32">
        <f t="array" aca="1" ref="BA1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A134),0)),"")</f>
        <v>0</v>
      </c>
      <c r="BB134" s="37" t="str">
        <f t="shared" ca="1" si="64"/>
        <v>N/A</v>
      </c>
      <c r="BC134" s="50">
        <f t="array" aca="1" ref="BC13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A134),0)),""),0)</f>
        <v>0</v>
      </c>
      <c r="BD134" s="35">
        <f t="array" aca="1" ref="BD1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A134),0)),"")</f>
        <v>0</v>
      </c>
      <c r="BE134" s="35">
        <f t="array" aca="1" ref="BE1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A134),0))/1000,"")</f>
        <v>0</v>
      </c>
      <c r="BF134" s="51">
        <f t="array" aca="1" ref="BF1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A134),0)),"")</f>
        <v>0</v>
      </c>
      <c r="BG134" s="35">
        <f t="array" aca="1" ref="BG1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A134),0))/1000,"")</f>
        <v>0</v>
      </c>
      <c r="BH134" s="35">
        <f t="array" aca="1" ref="BH1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A134),0))/1000,"")</f>
        <v>0</v>
      </c>
      <c r="BI134" s="32">
        <f t="array" aca="1" ref="BI1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A134),0)),"")</f>
        <v>0</v>
      </c>
      <c r="BJ134" s="32" t="str">
        <f t="shared" ca="1" si="65"/>
        <v>N/A</v>
      </c>
      <c r="BK134" s="32" t="str">
        <f t="shared" ca="1" si="66"/>
        <v>N/A</v>
      </c>
      <c r="BL134" s="37" t="str">
        <f t="array" aca="1" ref="BL134" ca="1">IF(BC134=0,"N/A",IFERROR(INDEX(INDIRECT(ADDRESS(1,MATCH(2022,Measure!$2:$2,0),,,"Measure")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A134),0)),""))</f>
        <v>N/A</v>
      </c>
      <c r="BM134" s="32">
        <f t="array" aca="1" ref="BM1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A134),0)),"")</f>
        <v>0</v>
      </c>
      <c r="BN134" s="37" t="str">
        <f t="shared" ca="1" si="67"/>
        <v>N/A</v>
      </c>
    </row>
    <row r="135" spans="1:66" x14ac:dyDescent="0.25">
      <c r="A135" s="33" t="s">
        <v>357</v>
      </c>
      <c r="B135" t="str">
        <f t="shared" si="53"/>
        <v xml:space="preserve">Under-Counter Dishwasher - HighTemp </v>
      </c>
      <c r="C135" t="str">
        <f t="array" aca="1" ref="C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A135),0)),"")</f>
        <v>BNI Cooking and Laundry</v>
      </c>
      <c r="D135" t="str">
        <f t="array" aca="1" ref="D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A135),0)),"")</f>
        <v>ROB/NEW</v>
      </c>
      <c r="E135" s="52">
        <f t="array" aca="1" ref="E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A135),0)),"")</f>
        <v>10</v>
      </c>
      <c r="F135" s="52" t="str">
        <f t="array" aca="1" ref="F13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A135),0)),""))</f>
        <v>N/A</v>
      </c>
      <c r="G135" s="52" t="str">
        <f t="array" aca="1" ref="G1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A135),0)),""))</f>
        <v>N/A</v>
      </c>
      <c r="H135" s="52" t="str">
        <f t="array" aca="1" ref="H1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A135),0)),""))</f>
        <v>N/A</v>
      </c>
      <c r="I135" s="44">
        <f t="array" aca="1" ref="I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A135),0)),"")</f>
        <v>3170.67655045024</v>
      </c>
      <c r="J135" s="45">
        <f t="array" aca="1" ref="J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A135),0)),"")*1000</f>
        <v>492</v>
      </c>
      <c r="K135" s="44">
        <f t="array" aca="1" ref="K135" ca="1">IF(D135="ROB/NEW",I135,IFERROR(INDEX(INDIRECT(ADDRESS(1,MATCH(2020,Measure!$2:$2,0),,,"Measure")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A135),0)),""))</f>
        <v>3170.67655045024</v>
      </c>
      <c r="L135" s="45">
        <f t="array" aca="1" ref="L135" ca="1">IF(D135="ROB/NEW",J135,IFERROR(INDEX(INDIRECT(ADDRESS(1,MATCH(2020,Measure!$2:$2,0),,,"Measure")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A135),0))*1000,""))</f>
        <v>492</v>
      </c>
      <c r="M135" s="46">
        <f t="array" aca="1" ref="M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A135),0)),"")</f>
        <v>159.60000000000002</v>
      </c>
      <c r="N135" s="47">
        <f t="array" aca="1" ref="N135" ca="1">IF(M135=0,"N/A",IFERROR(INDEX(INDIRECT(ADDRESS(1,MATCH(2020,Measure!$2:$2,0),,,"Measure")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A135),0)),"")/M135)</f>
        <v>3.132832080200501</v>
      </c>
      <c r="O135" s="46" t="str">
        <f t="array" aca="1" ref="O135" ca="1">IF(AE135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(Units)")*(INDIRECT(ADDRESS(1,MATCH("MeasureNames",Measure!$2:$2,0),,,"Measure")&amp;":"&amp;ADDRESS(ROWS(DynamicPivotTable)+10,MATCH("MeasureNames",Measure!$2:$2,0)))=A135),0)),""),0))</f>
        <v>N/A</v>
      </c>
      <c r="P135" s="46">
        <f t="array" aca="1" ref="P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A135),0)),0)</f>
        <v>0</v>
      </c>
      <c r="Q135" s="46" t="str">
        <f t="shared" ca="1" si="54"/>
        <v>N/A</v>
      </c>
      <c r="R135" s="46">
        <f t="shared" ca="1" si="55"/>
        <v>-340.4</v>
      </c>
      <c r="S135" s="46" t="str">
        <f t="shared" ca="1" si="56"/>
        <v>N/A</v>
      </c>
      <c r="T135" s="39">
        <f t="array" aca="1" ref="T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A135),0)),"")</f>
        <v>2521.96961006831</v>
      </c>
      <c r="U135" s="39">
        <f t="array" aca="1" ref="U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A135),0)),"")</f>
        <v>0</v>
      </c>
      <c r="V135" s="39">
        <f t="shared" ca="1" si="57"/>
        <v>2521.96961006831</v>
      </c>
      <c r="W135" s="48">
        <f t="array" aca="1" ref="W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A135),0)),"")</f>
        <v>0.86</v>
      </c>
      <c r="X135" s="49" t="str">
        <f t="array" aca="1" ref="X135" ca="1">IF(AE135=0,"N/A",IFERROR(INDEX(INDIRECT(ADDRESS(1,MATCH(2020,Measure!$2:$2,0),,,"Measure")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A135),0)),""))</f>
        <v>N/A</v>
      </c>
      <c r="Y135" s="49" t="str">
        <f t="array" aca="1" ref="Y135" ca="1">IF(AE135=0,"N/A",IFERROR(INDEX(INDIRECT(ADDRESS(1,MATCH(2020,Measure!$2:$2,0),,,"Measure")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A135),0)),""))</f>
        <v>N/A</v>
      </c>
      <c r="Z135" s="39" t="str">
        <f t="array" aca="1" ref="Z1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A135),0)),""),"N/A")</f>
        <v>N/A</v>
      </c>
      <c r="AA135" s="39" t="str">
        <f t="array" aca="1" ref="AA1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A135),0)),""),"N/A")</f>
        <v>N/A</v>
      </c>
      <c r="AB135" s="39" t="str">
        <f t="array" aca="1" ref="AB1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A135),0)),"")/1000,"N/A")</f>
        <v>N/A</v>
      </c>
      <c r="AD135" t="str">
        <f t="shared" si="58"/>
        <v xml:space="preserve">Under-Counter Dishwasher - HighTemp </v>
      </c>
      <c r="AE135" s="50">
        <f t="array" aca="1" ref="AE13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A135),0)),""),0)</f>
        <v>0</v>
      </c>
      <c r="AF135" s="35">
        <f t="array" aca="1" ref="AF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A135),0)),"")</f>
        <v>0</v>
      </c>
      <c r="AG135" s="35">
        <f t="array" aca="1" ref="AG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A135),0))/1000,"")</f>
        <v>0</v>
      </c>
      <c r="AH135" s="51">
        <f t="array" aca="1" ref="AH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A135),0)),"")</f>
        <v>0</v>
      </c>
      <c r="AI135" s="35">
        <f t="array" aca="1" ref="AI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A135),0))/1000,"")</f>
        <v>0</v>
      </c>
      <c r="AJ135" s="35">
        <f t="array" aca="1" ref="AJ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A135),0))/1000,"")</f>
        <v>0</v>
      </c>
      <c r="AK135" s="32">
        <f t="array" aca="1" ref="AK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A135),0)),"")</f>
        <v>0</v>
      </c>
      <c r="AL135" s="32" t="str">
        <f t="shared" ca="1" si="59"/>
        <v>N/A</v>
      </c>
      <c r="AM135" s="32" t="str">
        <f t="shared" ca="1" si="60"/>
        <v>N/A</v>
      </c>
      <c r="AN135" s="37" t="str">
        <f t="array" aca="1" ref="AN135" ca="1">IF(AE135=0,"N/A",IFERROR(INDEX(INDIRECT(ADDRESS(1,MATCH(2020,Measure!$2:$2,0),,,"Measure")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A135),0)),""))</f>
        <v>N/A</v>
      </c>
      <c r="AO135" s="32">
        <f t="array" aca="1" ref="AO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A135),0)),"")</f>
        <v>0</v>
      </c>
      <c r="AP135" s="37" t="str">
        <f t="shared" ca="1" si="61"/>
        <v>N/A</v>
      </c>
      <c r="AQ135" s="50">
        <f t="array" aca="1" ref="AQ13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A135),0)),""),0)</f>
        <v>0</v>
      </c>
      <c r="AR135" s="35">
        <f t="array" aca="1" ref="AR1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A135),0)),"")</f>
        <v>0</v>
      </c>
      <c r="AS135" s="35">
        <f t="array" aca="1" ref="AS1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A135),0))/1000,"")</f>
        <v>0</v>
      </c>
      <c r="AT135" s="51">
        <f t="array" aca="1" ref="AT1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A135),0)),"")</f>
        <v>0</v>
      </c>
      <c r="AU135" s="35">
        <f t="array" aca="1" ref="AU1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A135),0))/1000,"")</f>
        <v>0</v>
      </c>
      <c r="AV135" s="35">
        <f t="array" aca="1" ref="AV1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A135),0))/1000,"")</f>
        <v>0</v>
      </c>
      <c r="AW135" s="32">
        <f t="array" aca="1" ref="AW1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A135),0)),"")</f>
        <v>0</v>
      </c>
      <c r="AX135" s="32" t="str">
        <f t="shared" ca="1" si="62"/>
        <v>N/A</v>
      </c>
      <c r="AY135" s="32" t="str">
        <f t="shared" ca="1" si="63"/>
        <v>N/A</v>
      </c>
      <c r="AZ135" s="37" t="str">
        <f t="array" aca="1" ref="AZ135" ca="1">IF(AQ135=0,"N/A",IFERROR(INDEX(INDIRECT(ADDRESS(1,MATCH(2021,Measure!$2:$2,0),,,"Measure")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A135),0)),""))</f>
        <v>N/A</v>
      </c>
      <c r="BA135" s="32">
        <f t="array" aca="1" ref="BA1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A135),0)),"")</f>
        <v>0</v>
      </c>
      <c r="BB135" s="37" t="str">
        <f t="shared" ca="1" si="64"/>
        <v>N/A</v>
      </c>
      <c r="BC135" s="50">
        <f t="array" aca="1" ref="BC13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A135),0)),""),0)</f>
        <v>0</v>
      </c>
      <c r="BD135" s="35">
        <f t="array" aca="1" ref="BD1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A135),0)),"")</f>
        <v>0</v>
      </c>
      <c r="BE135" s="35">
        <f t="array" aca="1" ref="BE1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A135),0))/1000,"")</f>
        <v>0</v>
      </c>
      <c r="BF135" s="51">
        <f t="array" aca="1" ref="BF1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A135),0)),"")</f>
        <v>0</v>
      </c>
      <c r="BG135" s="35">
        <f t="array" aca="1" ref="BG1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A135),0))/1000,"")</f>
        <v>0</v>
      </c>
      <c r="BH135" s="35">
        <f t="array" aca="1" ref="BH1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A135),0))/1000,"")</f>
        <v>0</v>
      </c>
      <c r="BI135" s="32">
        <f t="array" aca="1" ref="BI1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A135),0)),"")</f>
        <v>0</v>
      </c>
      <c r="BJ135" s="32" t="str">
        <f t="shared" ca="1" si="65"/>
        <v>N/A</v>
      </c>
      <c r="BK135" s="32" t="str">
        <f t="shared" ca="1" si="66"/>
        <v>N/A</v>
      </c>
      <c r="BL135" s="37" t="str">
        <f t="array" aca="1" ref="BL135" ca="1">IF(BC135=0,"N/A",IFERROR(INDEX(INDIRECT(ADDRESS(1,MATCH(2022,Measure!$2:$2,0),,,"Measure")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A135),0)),""))</f>
        <v>N/A</v>
      </c>
      <c r="BM135" s="32">
        <f t="array" aca="1" ref="BM1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A135),0)),"")</f>
        <v>0</v>
      </c>
      <c r="BN135" s="37" t="str">
        <f t="shared" ca="1" si="67"/>
        <v>N/A</v>
      </c>
    </row>
    <row r="136" spans="1:66" x14ac:dyDescent="0.25">
      <c r="A136" s="33" t="s">
        <v>359</v>
      </c>
      <c r="B136" t="str">
        <f t="shared" si="53"/>
        <v xml:space="preserve">Under-Counter Dishwasher - Low Temp </v>
      </c>
      <c r="C136" t="str">
        <f t="array" aca="1" ref="C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A136),0)),"")</f>
        <v>BNI Cooking and Laundry</v>
      </c>
      <c r="D136" t="str">
        <f t="array" aca="1" ref="D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A136),0)),"")</f>
        <v>ROB/NEW</v>
      </c>
      <c r="E136" s="52">
        <f t="array" aca="1" ref="E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A136),0)),"")</f>
        <v>10</v>
      </c>
      <c r="F136" s="52" t="str">
        <f t="array" aca="1" ref="F13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A136),0)),""))</f>
        <v>N/A</v>
      </c>
      <c r="G136" s="52" t="str">
        <f t="array" aca="1" ref="G1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A136),0)),""))</f>
        <v>N/A</v>
      </c>
      <c r="H136" s="52" t="str">
        <f t="array" aca="1" ref="H1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A136),0)),""))</f>
        <v>N/A</v>
      </c>
      <c r="I136" s="44">
        <f t="array" aca="1" ref="I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A136),0)),"")</f>
        <v>2539.5123955343533</v>
      </c>
      <c r="J136" s="45">
        <f t="array" aca="1" ref="J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A136),0)),"")*1000</f>
        <v>394</v>
      </c>
      <c r="K136" s="44">
        <f t="array" aca="1" ref="K136" ca="1">IF(D136="ROB/NEW",I136,IFERROR(INDEX(INDIRECT(ADDRESS(1,MATCH(2020,Measure!$2:$2,0),,,"Measure")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A136),0)),""))</f>
        <v>2539.5123955343533</v>
      </c>
      <c r="L136" s="45">
        <f t="array" aca="1" ref="L136" ca="1">IF(D136="ROB/NEW",J136,IFERROR(INDEX(INDIRECT(ADDRESS(1,MATCH(2020,Measure!$2:$2,0),,,"Measure")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A136),0))*1000,""))</f>
        <v>394</v>
      </c>
      <c r="M136" s="46">
        <f t="array" aca="1" ref="M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A136),0)),"")</f>
        <v>66.5</v>
      </c>
      <c r="N136" s="47">
        <f t="array" aca="1" ref="N136" ca="1">IF(M136=0,"N/A",IFERROR(INDEX(INDIRECT(ADDRESS(1,MATCH(2020,Measure!$2:$2,0),,,"Measure")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A136),0)),"")/M136)</f>
        <v>3.007518796992481</v>
      </c>
      <c r="O136" s="46" t="str">
        <f t="array" aca="1" ref="O136" ca="1">IF(AE136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(Units)")*(INDIRECT(ADDRESS(1,MATCH("MeasureNames",Measure!$2:$2,0),,,"Measure")&amp;":"&amp;ADDRESS(ROWS(DynamicPivotTable)+10,MATCH("MeasureNames",Measure!$2:$2,0)))=A136),0)),""),0))</f>
        <v>N/A</v>
      </c>
      <c r="P136" s="46">
        <f t="array" aca="1" ref="P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A136),0)),0)</f>
        <v>0</v>
      </c>
      <c r="Q136" s="46" t="str">
        <f t="shared" ca="1" si="54"/>
        <v>N/A</v>
      </c>
      <c r="R136" s="46">
        <f t="shared" ca="1" si="55"/>
        <v>-133.5</v>
      </c>
      <c r="S136" s="46" t="str">
        <f t="shared" ca="1" si="56"/>
        <v>N/A</v>
      </c>
      <c r="T136" s="39">
        <f t="array" aca="1" ref="T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A136),0)),"")</f>
        <v>2020.9380347234139</v>
      </c>
      <c r="U136" s="39">
        <f t="array" aca="1" ref="U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A136),0)),"")</f>
        <v>0</v>
      </c>
      <c r="V136" s="39">
        <f t="shared" ca="1" si="57"/>
        <v>2020.9380347234139</v>
      </c>
      <c r="W136" s="48">
        <f t="array" aca="1" ref="W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A136),0)),"")</f>
        <v>0.86</v>
      </c>
      <c r="X136" s="49" t="str">
        <f t="array" aca="1" ref="X136" ca="1">IF(AE136=0,"N/A",IFERROR(INDEX(INDIRECT(ADDRESS(1,MATCH(2020,Measure!$2:$2,0),,,"Measure")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A136),0)),""))</f>
        <v>N/A</v>
      </c>
      <c r="Y136" s="49" t="str">
        <f t="array" aca="1" ref="Y136" ca="1">IF(AE136=0,"N/A",IFERROR(INDEX(INDIRECT(ADDRESS(1,MATCH(2020,Measure!$2:$2,0),,,"Measure")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A136),0)),""))</f>
        <v>N/A</v>
      </c>
      <c r="Z136" s="39" t="str">
        <f t="array" aca="1" ref="Z1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A136),0)),""),"N/A")</f>
        <v>N/A</v>
      </c>
      <c r="AA136" s="39" t="str">
        <f t="array" aca="1" ref="AA1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A136),0)),""),"N/A")</f>
        <v>N/A</v>
      </c>
      <c r="AB136" s="39" t="str">
        <f t="array" aca="1" ref="AB1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A136),0)),"")/1000,"N/A")</f>
        <v>N/A</v>
      </c>
      <c r="AD136" t="str">
        <f t="shared" si="58"/>
        <v xml:space="preserve">Under-Counter Dishwasher - Low Temp </v>
      </c>
      <c r="AE136" s="50">
        <f t="array" aca="1" ref="AE13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A136),0)),""),0)</f>
        <v>0</v>
      </c>
      <c r="AF136" s="35">
        <f t="array" aca="1" ref="AF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A136),0)),"")</f>
        <v>0</v>
      </c>
      <c r="AG136" s="35">
        <f t="array" aca="1" ref="AG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A136),0))/1000,"")</f>
        <v>0</v>
      </c>
      <c r="AH136" s="51">
        <f t="array" aca="1" ref="AH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A136),0)),"")</f>
        <v>0</v>
      </c>
      <c r="AI136" s="35">
        <f t="array" aca="1" ref="AI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A136),0))/1000,"")</f>
        <v>0</v>
      </c>
      <c r="AJ136" s="35">
        <f t="array" aca="1" ref="AJ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A136),0))/1000,"")</f>
        <v>0</v>
      </c>
      <c r="AK136" s="32">
        <f t="array" aca="1" ref="AK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A136),0)),"")</f>
        <v>0</v>
      </c>
      <c r="AL136" s="32" t="str">
        <f t="shared" ca="1" si="59"/>
        <v>N/A</v>
      </c>
      <c r="AM136" s="32" t="str">
        <f t="shared" ca="1" si="60"/>
        <v>N/A</v>
      </c>
      <c r="AN136" s="37" t="str">
        <f t="array" aca="1" ref="AN136" ca="1">IF(AE136=0,"N/A",IFERROR(INDEX(INDIRECT(ADDRESS(1,MATCH(2020,Measure!$2:$2,0),,,"Measure")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A136),0)),""))</f>
        <v>N/A</v>
      </c>
      <c r="AO136" s="32">
        <f t="array" aca="1" ref="AO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A136),0)),"")</f>
        <v>0</v>
      </c>
      <c r="AP136" s="37" t="str">
        <f t="shared" ca="1" si="61"/>
        <v>N/A</v>
      </c>
      <c r="AQ136" s="50">
        <f t="array" aca="1" ref="AQ13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A136),0)),""),0)</f>
        <v>0</v>
      </c>
      <c r="AR136" s="35">
        <f t="array" aca="1" ref="AR1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A136),0)),"")</f>
        <v>0</v>
      </c>
      <c r="AS136" s="35">
        <f t="array" aca="1" ref="AS1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A136),0))/1000,"")</f>
        <v>0</v>
      </c>
      <c r="AT136" s="51">
        <f t="array" aca="1" ref="AT1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A136),0)),"")</f>
        <v>0</v>
      </c>
      <c r="AU136" s="35">
        <f t="array" aca="1" ref="AU1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A136),0))/1000,"")</f>
        <v>0</v>
      </c>
      <c r="AV136" s="35">
        <f t="array" aca="1" ref="AV1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A136),0))/1000,"")</f>
        <v>0</v>
      </c>
      <c r="AW136" s="32">
        <f t="array" aca="1" ref="AW1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A136),0)),"")</f>
        <v>0</v>
      </c>
      <c r="AX136" s="32" t="str">
        <f t="shared" ca="1" si="62"/>
        <v>N/A</v>
      </c>
      <c r="AY136" s="32" t="str">
        <f t="shared" ca="1" si="63"/>
        <v>N/A</v>
      </c>
      <c r="AZ136" s="37" t="str">
        <f t="array" aca="1" ref="AZ136" ca="1">IF(AQ136=0,"N/A",IFERROR(INDEX(INDIRECT(ADDRESS(1,MATCH(2021,Measure!$2:$2,0),,,"Measure")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A136),0)),""))</f>
        <v>N/A</v>
      </c>
      <c r="BA136" s="32">
        <f t="array" aca="1" ref="BA1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A136),0)),"")</f>
        <v>0</v>
      </c>
      <c r="BB136" s="37" t="str">
        <f t="shared" ca="1" si="64"/>
        <v>N/A</v>
      </c>
      <c r="BC136" s="50">
        <f t="array" aca="1" ref="BC13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A136),0)),""),0)</f>
        <v>0</v>
      </c>
      <c r="BD136" s="35">
        <f t="array" aca="1" ref="BD1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A136),0)),"")</f>
        <v>0</v>
      </c>
      <c r="BE136" s="35">
        <f t="array" aca="1" ref="BE1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A136),0))/1000,"")</f>
        <v>0</v>
      </c>
      <c r="BF136" s="51">
        <f t="array" aca="1" ref="BF1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A136),0)),"")</f>
        <v>0</v>
      </c>
      <c r="BG136" s="35">
        <f t="array" aca="1" ref="BG1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A136),0))/1000,"")</f>
        <v>0</v>
      </c>
      <c r="BH136" s="35">
        <f t="array" aca="1" ref="BH1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A136),0))/1000,"")</f>
        <v>0</v>
      </c>
      <c r="BI136" s="32">
        <f t="array" aca="1" ref="BI1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A136),0)),"")</f>
        <v>0</v>
      </c>
      <c r="BJ136" s="32" t="str">
        <f t="shared" ca="1" si="65"/>
        <v>N/A</v>
      </c>
      <c r="BK136" s="32" t="str">
        <f t="shared" ca="1" si="66"/>
        <v>N/A</v>
      </c>
      <c r="BL136" s="37" t="str">
        <f t="array" aca="1" ref="BL136" ca="1">IF(BC136=0,"N/A",IFERROR(INDEX(INDIRECT(ADDRESS(1,MATCH(2022,Measure!$2:$2,0),,,"Measure")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A136),0)),""))</f>
        <v>N/A</v>
      </c>
      <c r="BM136" s="32">
        <f t="array" aca="1" ref="BM1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A136),0)),"")</f>
        <v>0</v>
      </c>
      <c r="BN136" s="37" t="str">
        <f t="shared" ca="1" si="67"/>
        <v>N/A</v>
      </c>
    </row>
    <row r="137" spans="1:66" x14ac:dyDescent="0.25">
      <c r="A137" s="33" t="s">
        <v>371</v>
      </c>
      <c r="B137" t="str">
        <f t="shared" si="53"/>
        <v xml:space="preserve">VFD - 20 hp - Retail - Exhaust Fan </v>
      </c>
      <c r="C137" t="str">
        <f t="array" aca="1" ref="C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A137),0)),"")</f>
        <v>BNI HVAC</v>
      </c>
      <c r="D137" t="str">
        <f t="array" aca="1" ref="D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A137),0)),"")</f>
        <v>ROB/NEW</v>
      </c>
      <c r="E137" s="52">
        <f t="array" aca="1" ref="E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A137),0)),"")</f>
        <v>15</v>
      </c>
      <c r="F137" s="52" t="str">
        <f t="array" aca="1" ref="F13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A137),0)),""))</f>
        <v>N/A</v>
      </c>
      <c r="G137" s="52" t="str">
        <f t="array" aca="1" ref="G1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A137),0)),""))</f>
        <v>N/A</v>
      </c>
      <c r="H137" s="52" t="str">
        <f t="array" aca="1" ref="H1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A137),0)),""))</f>
        <v>N/A</v>
      </c>
      <c r="I137" s="44">
        <f t="array" aca="1" ref="I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A137),0)),"")</f>
        <v>68558.758000000002</v>
      </c>
      <c r="J137" s="45">
        <f t="array" aca="1" ref="J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A137),0)),"")*1000</f>
        <v>1020</v>
      </c>
      <c r="K137" s="44">
        <f t="array" aca="1" ref="K137" ca="1">IF(D137="ROB/NEW",I137,IFERROR(INDEX(INDIRECT(ADDRESS(1,MATCH(2020,Measure!$2:$2,0),,,"Measure")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A137),0)),""))</f>
        <v>68558.758000000002</v>
      </c>
      <c r="L137" s="45">
        <f t="array" aca="1" ref="L137" ca="1">IF(D137="ROB/NEW",J137,IFERROR(INDEX(INDIRECT(ADDRESS(1,MATCH(2020,Measure!$2:$2,0),,,"Measure")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A137),0))*1000,""))</f>
        <v>1020</v>
      </c>
      <c r="M137" s="46">
        <f t="array" aca="1" ref="M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A137),0)),"")</f>
        <v>5894.56</v>
      </c>
      <c r="N137" s="47">
        <f t="array" aca="1" ref="N137" ca="1">IF(M137=0,"N/A",IFERROR(INDEX(INDIRECT(ADDRESS(1,MATCH(2020,Measure!$2:$2,0),,,"Measure")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A137),0)),"")/M137)</f>
        <v>1.1875356260687819</v>
      </c>
      <c r="O137" s="46" t="str">
        <f t="array" aca="1" ref="O137" ca="1">IF(AE137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(Units)")*(INDIRECT(ADDRESS(1,MATCH("MeasureNames",Measure!$2:$2,0),,,"Measure")&amp;":"&amp;ADDRESS(ROWS(DynamicPivotTable)+10,MATCH("MeasureNames",Measure!$2:$2,0)))=A137),0)),""),0))</f>
        <v>N/A</v>
      </c>
      <c r="P137" s="46">
        <f t="array" aca="1" ref="P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A137),0)),0)</f>
        <v>0</v>
      </c>
      <c r="Q137" s="46" t="str">
        <f t="shared" ca="1" si="54"/>
        <v>N/A</v>
      </c>
      <c r="R137" s="46">
        <f t="shared" ca="1" si="55"/>
        <v>-1105.4399999999996</v>
      </c>
      <c r="S137" s="46" t="str">
        <f t="shared" ca="1" si="56"/>
        <v>N/A</v>
      </c>
      <c r="T137" s="39">
        <f t="array" aca="1" ref="T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A137),0)),"")</f>
        <v>57471.63913292699</v>
      </c>
      <c r="U137" s="39">
        <f t="array" aca="1" ref="U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A137),0)),"")</f>
        <v>0</v>
      </c>
      <c r="V137" s="39">
        <f t="shared" ca="1" si="57"/>
        <v>57471.63913292699</v>
      </c>
      <c r="W137" s="48">
        <f t="array" aca="1" ref="W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A137),0)),"")</f>
        <v>0.86</v>
      </c>
      <c r="X137" s="49" t="str">
        <f t="array" aca="1" ref="X137" ca="1">IF(AE137=0,"N/A",IFERROR(INDEX(INDIRECT(ADDRESS(1,MATCH(2020,Measure!$2:$2,0),,,"Measure")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A137),0)),""))</f>
        <v>N/A</v>
      </c>
      <c r="Y137" s="49" t="str">
        <f t="array" aca="1" ref="Y137" ca="1">IF(AE137=0,"N/A",IFERROR(INDEX(INDIRECT(ADDRESS(1,MATCH(2020,Measure!$2:$2,0),,,"Measure")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A137),0)),""))</f>
        <v>N/A</v>
      </c>
      <c r="Z137" s="39" t="str">
        <f t="array" aca="1" ref="Z1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A137),0)),""),"N/A")</f>
        <v>N/A</v>
      </c>
      <c r="AA137" s="39" t="str">
        <f t="array" aca="1" ref="AA1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A137),0)),""),"N/A")</f>
        <v>N/A</v>
      </c>
      <c r="AB137" s="39" t="str">
        <f t="array" aca="1" ref="AB1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A137),0)),"")/1000,"N/A")</f>
        <v>N/A</v>
      </c>
      <c r="AD137" t="str">
        <f t="shared" si="58"/>
        <v xml:space="preserve">VFD - 20 hp - Retail - Exhaust Fan </v>
      </c>
      <c r="AE137" s="50">
        <f t="array" aca="1" ref="AE13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A137),0)),""),0)</f>
        <v>0</v>
      </c>
      <c r="AF137" s="35">
        <f t="array" aca="1" ref="AF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A137),0)),"")</f>
        <v>0</v>
      </c>
      <c r="AG137" s="35">
        <f t="array" aca="1" ref="AG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A137),0))/1000,"")</f>
        <v>0</v>
      </c>
      <c r="AH137" s="51">
        <f t="array" aca="1" ref="AH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A137),0)),"")</f>
        <v>0</v>
      </c>
      <c r="AI137" s="35">
        <f t="array" aca="1" ref="AI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A137),0))/1000,"")</f>
        <v>0</v>
      </c>
      <c r="AJ137" s="35">
        <f t="array" aca="1" ref="AJ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A137),0))/1000,"")</f>
        <v>0</v>
      </c>
      <c r="AK137" s="32">
        <f t="array" aca="1" ref="AK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A137),0)),"")</f>
        <v>0</v>
      </c>
      <c r="AL137" s="32" t="str">
        <f t="shared" ca="1" si="59"/>
        <v>N/A</v>
      </c>
      <c r="AM137" s="32" t="str">
        <f t="shared" ca="1" si="60"/>
        <v>N/A</v>
      </c>
      <c r="AN137" s="37" t="str">
        <f t="array" aca="1" ref="AN137" ca="1">IF(AE137=0,"N/A",IFERROR(INDEX(INDIRECT(ADDRESS(1,MATCH(2020,Measure!$2:$2,0),,,"Measure")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A137),0)),""))</f>
        <v>N/A</v>
      </c>
      <c r="AO137" s="32">
        <f t="array" aca="1" ref="AO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A137),0)),"")</f>
        <v>0</v>
      </c>
      <c r="AP137" s="37" t="str">
        <f t="shared" ca="1" si="61"/>
        <v>N/A</v>
      </c>
      <c r="AQ137" s="50">
        <f t="array" aca="1" ref="AQ13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A137),0)),""),0)</f>
        <v>0</v>
      </c>
      <c r="AR137" s="35">
        <f t="array" aca="1" ref="AR1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A137),0)),"")</f>
        <v>0</v>
      </c>
      <c r="AS137" s="35">
        <f t="array" aca="1" ref="AS1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A137),0))/1000,"")</f>
        <v>0</v>
      </c>
      <c r="AT137" s="51">
        <f t="array" aca="1" ref="AT1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A137),0)),"")</f>
        <v>0</v>
      </c>
      <c r="AU137" s="35">
        <f t="array" aca="1" ref="AU1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A137),0))/1000,"")</f>
        <v>0</v>
      </c>
      <c r="AV137" s="35">
        <f t="array" aca="1" ref="AV1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A137),0))/1000,"")</f>
        <v>0</v>
      </c>
      <c r="AW137" s="32">
        <f t="array" aca="1" ref="AW1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A137),0)),"")</f>
        <v>0</v>
      </c>
      <c r="AX137" s="32" t="str">
        <f t="shared" ca="1" si="62"/>
        <v>N/A</v>
      </c>
      <c r="AY137" s="32" t="str">
        <f t="shared" ca="1" si="63"/>
        <v>N/A</v>
      </c>
      <c r="AZ137" s="37" t="str">
        <f t="array" aca="1" ref="AZ137" ca="1">IF(AQ137=0,"N/A",IFERROR(INDEX(INDIRECT(ADDRESS(1,MATCH(2021,Measure!$2:$2,0),,,"Measure")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A137),0)),""))</f>
        <v>N/A</v>
      </c>
      <c r="BA137" s="32">
        <f t="array" aca="1" ref="BA1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A137),0)),"")</f>
        <v>0</v>
      </c>
      <c r="BB137" s="37" t="str">
        <f t="shared" ca="1" si="64"/>
        <v>N/A</v>
      </c>
      <c r="BC137" s="50">
        <f t="array" aca="1" ref="BC13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A137),0)),""),0)</f>
        <v>0</v>
      </c>
      <c r="BD137" s="35">
        <f t="array" aca="1" ref="BD1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A137),0)),"")</f>
        <v>0</v>
      </c>
      <c r="BE137" s="35">
        <f t="array" aca="1" ref="BE1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A137),0))/1000,"")</f>
        <v>0</v>
      </c>
      <c r="BF137" s="51">
        <f t="array" aca="1" ref="BF1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A137),0)),"")</f>
        <v>0</v>
      </c>
      <c r="BG137" s="35">
        <f t="array" aca="1" ref="BG1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A137),0))/1000,"")</f>
        <v>0</v>
      </c>
      <c r="BH137" s="35">
        <f t="array" aca="1" ref="BH1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A137),0))/1000,"")</f>
        <v>0</v>
      </c>
      <c r="BI137" s="32">
        <f t="array" aca="1" ref="BI1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A137),0)),"")</f>
        <v>0</v>
      </c>
      <c r="BJ137" s="32" t="str">
        <f t="shared" ca="1" si="65"/>
        <v>N/A</v>
      </c>
      <c r="BK137" s="32" t="str">
        <f t="shared" ca="1" si="66"/>
        <v>N/A</v>
      </c>
      <c r="BL137" s="37" t="str">
        <f t="array" aca="1" ref="BL137" ca="1">IF(BC137=0,"N/A",IFERROR(INDEX(INDIRECT(ADDRESS(1,MATCH(2022,Measure!$2:$2,0),,,"Measure")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A137),0)),""))</f>
        <v>N/A</v>
      </c>
      <c r="BM137" s="32">
        <f t="array" aca="1" ref="BM1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A137),0)),"")</f>
        <v>0</v>
      </c>
      <c r="BN137" s="37" t="str">
        <f t="shared" ca="1" si="67"/>
        <v>N/A</v>
      </c>
    </row>
    <row r="138" spans="1:66" x14ac:dyDescent="0.25">
      <c r="A138" s="33" t="s">
        <v>377</v>
      </c>
      <c r="B138" t="str">
        <f t="shared" si="53"/>
        <v xml:space="preserve">VFD - 40  hp - Warehousing - Exhaust Fan </v>
      </c>
      <c r="C138" t="str">
        <f t="array" aca="1" ref="C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A138),0)),"")</f>
        <v>BNI HVAC</v>
      </c>
      <c r="D138" t="str">
        <f t="array" aca="1" ref="D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A138),0)),"")</f>
        <v>ROB/NEW</v>
      </c>
      <c r="E138" s="52">
        <f t="array" aca="1" ref="E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A138),0)),"")</f>
        <v>15</v>
      </c>
      <c r="F138" s="52" t="str">
        <f t="array" aca="1" ref="F13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A138),0)),""))</f>
        <v>N/A</v>
      </c>
      <c r="G138" s="52" t="str">
        <f t="array" aca="1" ref="G1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A138),0)),""))</f>
        <v>N/A</v>
      </c>
      <c r="H138" s="52" t="str">
        <f t="array" aca="1" ref="H1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A138),0)),""))</f>
        <v>N/A</v>
      </c>
      <c r="I138" s="44">
        <f t="array" aca="1" ref="I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A138),0)),"")</f>
        <v>144383.85999999999</v>
      </c>
      <c r="J138" s="45">
        <f t="array" aca="1" ref="J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A138),0)),"")*1000</f>
        <v>6910</v>
      </c>
      <c r="K138" s="44">
        <f t="array" aca="1" ref="K138" ca="1">IF(D138="ROB/NEW",I138,IFERROR(INDEX(INDIRECT(ADDRESS(1,MATCH(2020,Measure!$2:$2,0),,,"Measure")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A138),0)),""))</f>
        <v>144383.85999999999</v>
      </c>
      <c r="L138" s="45">
        <f t="array" aca="1" ref="L138" ca="1">IF(D138="ROB/NEW",J138,IFERROR(INDEX(INDIRECT(ADDRESS(1,MATCH(2020,Measure!$2:$2,0),,,"Measure")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A138),0))*1000,""))</f>
        <v>6910</v>
      </c>
      <c r="M138" s="46">
        <f t="array" aca="1" ref="M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A138),0)),"")</f>
        <v>8030.5400000000009</v>
      </c>
      <c r="N138" s="47">
        <f t="array" aca="1" ref="N138" ca="1">IF(M138=0,"N/A",IFERROR(INDEX(INDIRECT(ADDRESS(1,MATCH(2020,Measure!$2:$2,0),,,"Measure")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A138),0)),"")/M138)</f>
        <v>1.8678694085329253</v>
      </c>
      <c r="O138" s="46" t="str">
        <f t="array" aca="1" ref="O138" ca="1">IF(AE138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(Units)")*(INDIRECT(ADDRESS(1,MATCH("MeasureNames",Measure!$2:$2,0),,,"Measure")&amp;":"&amp;ADDRESS(ROWS(DynamicPivotTable)+10,MATCH("MeasureNames",Measure!$2:$2,0)))=A138),0)),""),0))</f>
        <v>N/A</v>
      </c>
      <c r="P138" s="46">
        <f t="array" aca="1" ref="P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A138),0)),0)</f>
        <v>0</v>
      </c>
      <c r="Q138" s="46" t="str">
        <f t="shared" ca="1" si="54"/>
        <v>N/A</v>
      </c>
      <c r="R138" s="46">
        <f t="shared" ca="1" si="55"/>
        <v>-6969.4599999999991</v>
      </c>
      <c r="S138" s="46" t="str">
        <f t="shared" ca="1" si="56"/>
        <v>N/A</v>
      </c>
      <c r="T138" s="39">
        <f t="array" aca="1" ref="T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A138),0)),"")</f>
        <v>130030.57749034694</v>
      </c>
      <c r="U138" s="39">
        <f t="array" aca="1" ref="U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A138),0)),"")</f>
        <v>0</v>
      </c>
      <c r="V138" s="39">
        <f t="shared" ca="1" si="57"/>
        <v>130030.57749034694</v>
      </c>
      <c r="W138" s="48">
        <f t="array" aca="1" ref="W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A138),0)),"")</f>
        <v>0.86</v>
      </c>
      <c r="X138" s="49" t="str">
        <f t="array" aca="1" ref="X138" ca="1">IF(AE138=0,"N/A",IFERROR(INDEX(INDIRECT(ADDRESS(1,MATCH(2020,Measure!$2:$2,0),,,"Measure")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A138),0)),""))</f>
        <v>N/A</v>
      </c>
      <c r="Y138" s="49" t="str">
        <f t="array" aca="1" ref="Y138" ca="1">IF(AE138=0,"N/A",IFERROR(INDEX(INDIRECT(ADDRESS(1,MATCH(2020,Measure!$2:$2,0),,,"Measure")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A138),0)),""))</f>
        <v>N/A</v>
      </c>
      <c r="Z138" s="39" t="str">
        <f t="array" aca="1" ref="Z1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A138),0)),""),"N/A")</f>
        <v>N/A</v>
      </c>
      <c r="AA138" s="39" t="str">
        <f t="array" aca="1" ref="AA1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A138),0)),""),"N/A")</f>
        <v>N/A</v>
      </c>
      <c r="AB138" s="39" t="str">
        <f t="array" aca="1" ref="AB1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A138),0)),"")/1000,"N/A")</f>
        <v>N/A</v>
      </c>
      <c r="AD138" t="str">
        <f t="shared" si="58"/>
        <v xml:space="preserve">VFD - 40  hp - Warehousing - Exhaust Fan </v>
      </c>
      <c r="AE138" s="50">
        <f t="array" aca="1" ref="AE13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A138),0)),""),0)</f>
        <v>0</v>
      </c>
      <c r="AF138" s="35">
        <f t="array" aca="1" ref="AF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A138),0)),"")</f>
        <v>0</v>
      </c>
      <c r="AG138" s="35">
        <f t="array" aca="1" ref="AG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A138),0))/1000,"")</f>
        <v>0</v>
      </c>
      <c r="AH138" s="51">
        <f t="array" aca="1" ref="AH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A138),0)),"")</f>
        <v>0</v>
      </c>
      <c r="AI138" s="35">
        <f t="array" aca="1" ref="AI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A138),0))/1000,"")</f>
        <v>0</v>
      </c>
      <c r="AJ138" s="35">
        <f t="array" aca="1" ref="AJ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A138),0))/1000,"")</f>
        <v>0</v>
      </c>
      <c r="AK138" s="32">
        <f t="array" aca="1" ref="AK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A138),0)),"")</f>
        <v>0</v>
      </c>
      <c r="AL138" s="32" t="str">
        <f t="shared" ca="1" si="59"/>
        <v>N/A</v>
      </c>
      <c r="AM138" s="32" t="str">
        <f t="shared" ca="1" si="60"/>
        <v>N/A</v>
      </c>
      <c r="AN138" s="37" t="str">
        <f t="array" aca="1" ref="AN138" ca="1">IF(AE138=0,"N/A",IFERROR(INDEX(INDIRECT(ADDRESS(1,MATCH(2020,Measure!$2:$2,0),,,"Measure")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A138),0)),""))</f>
        <v>N/A</v>
      </c>
      <c r="AO138" s="32">
        <f t="array" aca="1" ref="AO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A138),0)),"")</f>
        <v>0</v>
      </c>
      <c r="AP138" s="37" t="str">
        <f t="shared" ca="1" si="61"/>
        <v>N/A</v>
      </c>
      <c r="AQ138" s="50">
        <f t="array" aca="1" ref="AQ13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A138),0)),""),0)</f>
        <v>0</v>
      </c>
      <c r="AR138" s="35">
        <f t="array" aca="1" ref="AR1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A138),0)),"")</f>
        <v>0</v>
      </c>
      <c r="AS138" s="35">
        <f t="array" aca="1" ref="AS1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A138),0))/1000,"")</f>
        <v>0</v>
      </c>
      <c r="AT138" s="51">
        <f t="array" aca="1" ref="AT1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A138),0)),"")</f>
        <v>0</v>
      </c>
      <c r="AU138" s="35">
        <f t="array" aca="1" ref="AU1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A138),0))/1000,"")</f>
        <v>0</v>
      </c>
      <c r="AV138" s="35">
        <f t="array" aca="1" ref="AV1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A138),0))/1000,"")</f>
        <v>0</v>
      </c>
      <c r="AW138" s="32">
        <f t="array" aca="1" ref="AW1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A138),0)),"")</f>
        <v>0</v>
      </c>
      <c r="AX138" s="32" t="str">
        <f t="shared" ca="1" si="62"/>
        <v>N/A</v>
      </c>
      <c r="AY138" s="32" t="str">
        <f t="shared" ca="1" si="63"/>
        <v>N/A</v>
      </c>
      <c r="AZ138" s="37" t="str">
        <f t="array" aca="1" ref="AZ138" ca="1">IF(AQ138=0,"N/A",IFERROR(INDEX(INDIRECT(ADDRESS(1,MATCH(2021,Measure!$2:$2,0),,,"Measure")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A138),0)),""))</f>
        <v>N/A</v>
      </c>
      <c r="BA138" s="32">
        <f t="array" aca="1" ref="BA1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A138),0)),"")</f>
        <v>0</v>
      </c>
      <c r="BB138" s="37" t="str">
        <f t="shared" ca="1" si="64"/>
        <v>N/A</v>
      </c>
      <c r="BC138" s="50">
        <f t="array" aca="1" ref="BC13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A138),0)),""),0)</f>
        <v>0</v>
      </c>
      <c r="BD138" s="35">
        <f t="array" aca="1" ref="BD1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A138),0)),"")</f>
        <v>0</v>
      </c>
      <c r="BE138" s="35">
        <f t="array" aca="1" ref="BE1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A138),0))/1000,"")</f>
        <v>0</v>
      </c>
      <c r="BF138" s="51">
        <f t="array" aca="1" ref="BF1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A138),0)),"")</f>
        <v>0</v>
      </c>
      <c r="BG138" s="35">
        <f t="array" aca="1" ref="BG1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A138),0))/1000,"")</f>
        <v>0</v>
      </c>
      <c r="BH138" s="35">
        <f t="array" aca="1" ref="BH1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A138),0))/1000,"")</f>
        <v>0</v>
      </c>
      <c r="BI138" s="32">
        <f t="array" aca="1" ref="BI1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A138),0)),"")</f>
        <v>0</v>
      </c>
      <c r="BJ138" s="32" t="str">
        <f t="shared" ca="1" si="65"/>
        <v>N/A</v>
      </c>
      <c r="BK138" s="32" t="str">
        <f t="shared" ca="1" si="66"/>
        <v>N/A</v>
      </c>
      <c r="BL138" s="37" t="str">
        <f t="array" aca="1" ref="BL138" ca="1">IF(BC138=0,"N/A",IFERROR(INDEX(INDIRECT(ADDRESS(1,MATCH(2022,Measure!$2:$2,0),,,"Measure")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A138),0)),""))</f>
        <v>N/A</v>
      </c>
      <c r="BM138" s="32">
        <f t="array" aca="1" ref="BM1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A138),0)),"")</f>
        <v>0</v>
      </c>
      <c r="BN138" s="37" t="str">
        <f t="shared" ca="1" si="67"/>
        <v>N/A</v>
      </c>
    </row>
    <row r="139" spans="1:66" x14ac:dyDescent="0.25">
      <c r="A139" s="33" t="s">
        <v>387</v>
      </c>
      <c r="B139" t="str">
        <f t="shared" si="53"/>
        <v>Wall Mounted Area Luminaire (1000 lumen)</v>
      </c>
      <c r="C139" t="str">
        <f t="array" aca="1" ref="C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A139),0)),"")</f>
        <v>BNI Lighting</v>
      </c>
      <c r="D139" t="str">
        <f t="array" aca="1" ref="D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A139),0)),"")</f>
        <v>ROB/NEW</v>
      </c>
      <c r="E139" s="52">
        <f t="array" aca="1" ref="E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A139),0)),"")</f>
        <v>18.3</v>
      </c>
      <c r="F139" s="52" t="str">
        <f t="array" aca="1" ref="F13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A139),0)),""))</f>
        <v>N/A</v>
      </c>
      <c r="G139" s="52" t="str">
        <f t="array" aca="1" ref="G13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A139),0)),""))</f>
        <v>N/A</v>
      </c>
      <c r="H139" s="52" t="str">
        <f t="array" aca="1" ref="H13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A139),0)),""))</f>
        <v>N/A</v>
      </c>
      <c r="I139" s="44">
        <f t="array" aca="1" ref="I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A139),0)),"")</f>
        <v>153.30000000000001</v>
      </c>
      <c r="J139" s="45">
        <f t="array" aca="1" ref="J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A139),0)),"")*1000</f>
        <v>35</v>
      </c>
      <c r="K139" s="44">
        <f t="array" aca="1" ref="K139" ca="1">IF(D139="ROB/NEW",I139,IFERROR(INDEX(INDIRECT(ADDRESS(1,MATCH(2020,Measure!$2:$2,0),,,"Measure")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A139),0)),""))</f>
        <v>153.30000000000001</v>
      </c>
      <c r="L139" s="45">
        <f t="array" aca="1" ref="L139" ca="1">IF(D139="ROB/NEW",J139,IFERROR(INDEX(INDIRECT(ADDRESS(1,MATCH(2020,Measure!$2:$2,0),,,"Measure")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A139),0))*1000,""))</f>
        <v>35</v>
      </c>
      <c r="M139" s="46">
        <f t="array" aca="1" ref="M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A139),0)),"")</f>
        <v>0</v>
      </c>
      <c r="N139" s="47" t="str">
        <f t="array" aca="1" ref="N139" ca="1">IF(M139=0,"N/A",IFERROR(INDEX(INDIRECT(ADDRESS(1,MATCH(2020,Measure!$2:$2,0),,,"Measure")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A139),0)),"")/M139)</f>
        <v>N/A</v>
      </c>
      <c r="O139" s="46">
        <f t="array" aca="1" ref="O139" ca="1">IF(AE139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(Units)")*(INDIRECT(ADDRESS(1,MATCH("MeasureNames",Measure!$2:$2,0),,,"Measure")&amp;":"&amp;ADDRESS(ROWS(DynamicPivotTable)+10,MATCH("MeasureNames",Measure!$2:$2,0)))=A139),0)),""),0))</f>
        <v>4.1966698440885022</v>
      </c>
      <c r="P139" s="46">
        <f t="array" aca="1" ref="P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A139),0)),0)</f>
        <v>0</v>
      </c>
      <c r="Q139" s="46">
        <f t="shared" ca="1" si="54"/>
        <v>4.1966698440885022</v>
      </c>
      <c r="R139" s="46">
        <f t="shared" ca="1" si="55"/>
        <v>0</v>
      </c>
      <c r="S139" s="46">
        <f t="shared" ca="1" si="56"/>
        <v>4.1966698440885022</v>
      </c>
      <c r="T139" s="39">
        <f t="array" aca="1" ref="T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A139),0)),"")</f>
        <v>221.9043113587872</v>
      </c>
      <c r="U139" s="39">
        <f t="array" aca="1" ref="U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A139),0)),"")</f>
        <v>0</v>
      </c>
      <c r="V139" s="39">
        <f t="shared" ca="1" si="57"/>
        <v>221.9043113587872</v>
      </c>
      <c r="W139" s="48">
        <f t="array" aca="1" ref="W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A139),0)),"")</f>
        <v>0.86</v>
      </c>
      <c r="X139" s="49">
        <f t="array" aca="1" ref="X139" ca="1">IF(AE139=0,"N/A",IFERROR(INDEX(INDIRECT(ADDRESS(1,MATCH(2020,Measure!$2:$2,0),,,"Measure")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A139),0)),""))</f>
        <v>52.876285150561756</v>
      </c>
      <c r="Y139" s="49" t="str">
        <f t="array" aca="1" ref="Y139" ca="1">IF(AE139=0,"N/A",IFERROR(INDEX(INDIRECT(ADDRESS(1,MATCH(2020,Measure!$2:$2,0),,,"Measure")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A139),0)),""))</f>
        <v/>
      </c>
      <c r="Z139" s="39">
        <f t="array" aca="1" ref="Z1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A139),0)),""),"N/A")</f>
        <v>0.12176893599416788</v>
      </c>
      <c r="AA139" s="39">
        <f t="array" aca="1" ref="AA1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A139),0)),""),"N/A")</f>
        <v>6.6540402182605407E-3</v>
      </c>
      <c r="AB139" s="39">
        <f t="array" aca="1" ref="AB1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A139),0)),"")/1000,"N/A")</f>
        <v>0.53334793965445537</v>
      </c>
      <c r="AD139" t="str">
        <f t="shared" si="58"/>
        <v>Wall Mounted Area Luminaire (1000 lumen)</v>
      </c>
      <c r="AE139" s="50">
        <f t="array" aca="1" ref="AE13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A139),0)),""),0)</f>
        <v>2486</v>
      </c>
      <c r="AF139" s="35">
        <f t="array" aca="1" ref="AF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A139),0)),"")</f>
        <v>79.689669861554847</v>
      </c>
      <c r="AG139" s="35">
        <f t="array" aca="1" ref="AG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A139),0))/1000,"")</f>
        <v>349.04075399361022</v>
      </c>
      <c r="AH139" s="51">
        <f t="array" aca="1" ref="AH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A139),0)),"")</f>
        <v>79.689669861554847</v>
      </c>
      <c r="AI139" s="35">
        <f t="array" aca="1" ref="AI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A139),0))/1000,"")</f>
        <v>349.04075399361022</v>
      </c>
      <c r="AJ139" s="35">
        <f t="array" aca="1" ref="AJ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A139),0))/1000,"")</f>
        <v>6387.4457980830666</v>
      </c>
      <c r="AK139" s="32">
        <f t="array" aca="1" ref="AK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A139),0)),"")</f>
        <v>551654.11803794501</v>
      </c>
      <c r="AL139" s="32">
        <f t="shared" ca="1" si="59"/>
        <v>10432.921232404018</v>
      </c>
      <c r="AM139" s="32">
        <f t="shared" ca="1" si="60"/>
        <v>541221.19680554094</v>
      </c>
      <c r="AN139" s="37">
        <f t="array" aca="1" ref="AN139" ca="1">IF(AE139=0,"N/A",IFERROR(INDEX(INDIRECT(ADDRESS(1,MATCH(2020,Measure!$2:$2,0),,,"Measure")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A139),0)),""))</f>
        <v>52.876285150561756</v>
      </c>
      <c r="AO139" s="32">
        <f t="array" aca="1" ref="AO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A139),0)),"")</f>
        <v>47722.921232404013</v>
      </c>
      <c r="AP139" s="37">
        <f t="shared" ca="1" si="61"/>
        <v>11.559521164923369</v>
      </c>
      <c r="AQ139" s="50">
        <f t="array" aca="1" ref="AQ13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A139),0)),""),0)</f>
        <v>2486</v>
      </c>
      <c r="AR139" s="35">
        <f t="array" aca="1" ref="AR1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A139),0)),"")</f>
        <v>79.689669861554847</v>
      </c>
      <c r="AS139" s="35">
        <f t="array" aca="1" ref="AS1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A139),0))/1000,"")</f>
        <v>349.04075399361022</v>
      </c>
      <c r="AT139" s="51">
        <f t="array" aca="1" ref="AT1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A139),0)),"")</f>
        <v>159.37933972310969</v>
      </c>
      <c r="AU139" s="35">
        <f t="array" aca="1" ref="AU1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A139),0))/1000,"")</f>
        <v>698.08150798722045</v>
      </c>
      <c r="AV139" s="35">
        <f t="array" aca="1" ref="AV1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A139),0))/1000,"")</f>
        <v>6387.4457980830666</v>
      </c>
      <c r="AW139" s="32">
        <f t="array" aca="1" ref="AW1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A139),0)),"")</f>
        <v>572994.13473621116</v>
      </c>
      <c r="AX139" s="32">
        <f t="shared" ca="1" si="62"/>
        <v>10432.921232404016</v>
      </c>
      <c r="AY139" s="32">
        <f t="shared" ca="1" si="63"/>
        <v>562561.21350380708</v>
      </c>
      <c r="AZ139" s="37">
        <f t="array" aca="1" ref="AZ139" ca="1">IF(AQ139=0,"N/A",IFERROR(INDEX(INDIRECT(ADDRESS(1,MATCH(2021,Measure!$2:$2,0),,,"Measure")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A139),0)),""))</f>
        <v>54.921734955357124</v>
      </c>
      <c r="BA139" s="32">
        <f t="array" aca="1" ref="BA1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A139),0)),"")</f>
        <v>47722.921232404013</v>
      </c>
      <c r="BB139" s="37">
        <f t="shared" ca="1" si="64"/>
        <v>12.00668609421056</v>
      </c>
      <c r="BC139" s="50">
        <f t="array" aca="1" ref="BC13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A139),0)),""),0)</f>
        <v>2486</v>
      </c>
      <c r="BD139" s="35">
        <f t="array" aca="1" ref="BD1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A139),0)),"")</f>
        <v>79.689669861554847</v>
      </c>
      <c r="BE139" s="35">
        <f t="array" aca="1" ref="BE1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A139),0))/1000,"")</f>
        <v>349.04075399361022</v>
      </c>
      <c r="BF139" s="51">
        <f t="array" aca="1" ref="BF1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A139),0)),"")</f>
        <v>239.06900958466457</v>
      </c>
      <c r="BG139" s="35">
        <f t="array" aca="1" ref="BG1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A139),0))/1000,"")</f>
        <v>1047.1222619808307</v>
      </c>
      <c r="BH139" s="35">
        <f t="array" aca="1" ref="BH1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A139),0))/1000,"")</f>
        <v>6387.4457980830666</v>
      </c>
      <c r="BI139" s="32">
        <f t="array" aca="1" ref="BI1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A139),0)),"")</f>
        <v>596581.15207377274</v>
      </c>
      <c r="BJ139" s="32">
        <f t="shared" ca="1" si="65"/>
        <v>10432.921232404016</v>
      </c>
      <c r="BK139" s="32">
        <f t="shared" ca="1" si="66"/>
        <v>586148.23084136867</v>
      </c>
      <c r="BL139" s="37">
        <f t="array" aca="1" ref="BL139" ca="1">IF(BC139=0,"N/A",IFERROR(INDEX(INDIRECT(ADDRESS(1,MATCH(2022,Measure!$2:$2,0),,,"Measure")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A139),0)),""))</f>
        <v>57.182560740593736</v>
      </c>
      <c r="BM139" s="32">
        <f t="array" aca="1" ref="BM1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A139),0)),"")</f>
        <v>47722.921232404013</v>
      </c>
      <c r="BN139" s="37">
        <f t="shared" ca="1" si="67"/>
        <v>12.500935329765444</v>
      </c>
    </row>
    <row r="140" spans="1:66" x14ac:dyDescent="0.25">
      <c r="A140" s="33" t="s">
        <v>393</v>
      </c>
      <c r="B140" t="str">
        <f t="shared" si="53"/>
        <v>Wall Wash Luminaire (1000 lumen)</v>
      </c>
      <c r="C140" t="str">
        <f t="array" aca="1" ref="C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A140),0)),"")</f>
        <v>BNI Lighting</v>
      </c>
      <c r="D140" t="str">
        <f t="array" aca="1" ref="D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A140),0)),"")</f>
        <v>ROB/NEW</v>
      </c>
      <c r="E140" s="52">
        <f t="array" aca="1" ref="E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A140),0)),"")</f>
        <v>11.3</v>
      </c>
      <c r="F140" s="52" t="str">
        <f t="array" aca="1" ref="F14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A140),0)),""))</f>
        <v>N/A</v>
      </c>
      <c r="G140" s="52" t="str">
        <f t="array" aca="1" ref="G14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A140),0)),""))</f>
        <v>N/A</v>
      </c>
      <c r="H140" s="52" t="str">
        <f t="array" aca="1" ref="H14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A140),0)),""))</f>
        <v>N/A</v>
      </c>
      <c r="I140" s="44">
        <f t="array" aca="1" ref="I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A140),0)),"")</f>
        <v>145.4418</v>
      </c>
      <c r="J140" s="45">
        <f t="array" aca="1" ref="J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A140),0)),"")*1000</f>
        <v>25.060380000000002</v>
      </c>
      <c r="K140" s="44">
        <f t="array" aca="1" ref="K140" ca="1">IF(D140="ROB/NEW",I140,IFERROR(INDEX(INDIRECT(ADDRESS(1,MATCH(2020,Measure!$2:$2,0),,,"Measure")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A140),0)),""))</f>
        <v>145.4418</v>
      </c>
      <c r="L140" s="45">
        <f t="array" aca="1" ref="L140" ca="1">IF(D140="ROB/NEW",J140,IFERROR(INDEX(INDIRECT(ADDRESS(1,MATCH(2020,Measure!$2:$2,0),,,"Measure")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A140),0))*1000,""))</f>
        <v>25.060380000000002</v>
      </c>
      <c r="M140" s="46">
        <f t="array" aca="1" ref="M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A140),0)),"")</f>
        <v>0</v>
      </c>
      <c r="N140" s="47" t="str">
        <f t="array" aca="1" ref="N140" ca="1">IF(M140=0,"N/A",IFERROR(INDEX(INDIRECT(ADDRESS(1,MATCH(2020,Measure!$2:$2,0),,,"Measure")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A140),0)),"")/M140)</f>
        <v>N/A</v>
      </c>
      <c r="O140" s="46">
        <f t="array" aca="1" ref="O140" ca="1">IF(AE140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140)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(Units)")*(INDIRECT(ADDRESS(1,MATCH("MeasureNames",Measure!$2:$2,0),,,"Measure")&amp;":"&amp;ADDRESS(ROWS(DynamicPivotTable)+10,MATCH("MeasureNames",Measure!$2:$2,0)))=A140),0)),""),0))</f>
        <v>3.9815473981079652</v>
      </c>
      <c r="P140" s="46">
        <f t="array" aca="1" ref="P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A140),0)),0)</f>
        <v>0</v>
      </c>
      <c r="Q140" s="46">
        <f t="shared" ca="1" si="54"/>
        <v>3.9815473981079652</v>
      </c>
      <c r="R140" s="46">
        <f t="shared" ca="1" si="55"/>
        <v>0</v>
      </c>
      <c r="S140" s="46">
        <f t="shared" ca="1" si="56"/>
        <v>3.9815473981079652</v>
      </c>
      <c r="T140" s="39">
        <f t="array" aca="1" ref="T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A140),0)),"")</f>
        <v>132.05226155303811</v>
      </c>
      <c r="U140" s="39">
        <f t="array" aca="1" ref="U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A140),0)),"")</f>
        <v>0</v>
      </c>
      <c r="V140" s="39">
        <f t="shared" ca="1" si="57"/>
        <v>132.05226155303811</v>
      </c>
      <c r="W140" s="48">
        <f t="array" aca="1" ref="W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A140),0)),"")</f>
        <v>0.86</v>
      </c>
      <c r="X140" s="49">
        <f t="array" aca="1" ref="X140" ca="1">IF(AE140=0,"N/A",IFERROR(INDEX(INDIRECT(ADDRESS(1,MATCH(2020,Measure!$2:$2,0),,,"Measure")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A140),0)),""))</f>
        <v>33.166065438726022</v>
      </c>
      <c r="Y140" s="49" t="str">
        <f t="array" aca="1" ref="Y140" ca="1">IF(AE140=0,"N/A",IFERROR(INDEX(INDIRECT(ADDRESS(1,MATCH(2020,Measure!$2:$2,0),,,"Measure")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A140),0)),""))</f>
        <v/>
      </c>
      <c r="Z140" s="39">
        <f t="array" aca="1" ref="Z1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A140),0)),""),"N/A")</f>
        <v>9.4452173955359958E-2</v>
      </c>
      <c r="AA140" s="39">
        <f t="array" aca="1" ref="AA1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A140),0)),""),"N/A")</f>
        <v>8.3585994650761022E-3</v>
      </c>
      <c r="AB140" s="39">
        <f t="array" aca="1" ref="AB1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A140),0)),"")/1000,"N/A")</f>
        <v>0.54816783280942549</v>
      </c>
      <c r="AD140" t="str">
        <f t="shared" si="58"/>
        <v>Wall Wash Luminaire (1000 lumen)</v>
      </c>
      <c r="AE140" s="50">
        <f t="array" aca="1" ref="AE14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A140),0)),""),0)</f>
        <v>4</v>
      </c>
      <c r="AF140" s="35">
        <f t="array" aca="1" ref="AF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A140),0)),"")</f>
        <v>9.1807994888178937E-2</v>
      </c>
      <c r="AG140" s="35">
        <f t="array" aca="1" ref="AG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A140),0))/1000,"")</f>
        <v>0.53282192971246012</v>
      </c>
      <c r="AH140" s="51">
        <f t="array" aca="1" ref="AH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A140),0)),"")</f>
        <v>9.1807994888178937E-2</v>
      </c>
      <c r="AI140" s="35">
        <f t="array" aca="1" ref="AI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A140),0))/1000,"")</f>
        <v>0.53282192971246012</v>
      </c>
      <c r="AJ140" s="35">
        <f t="array" aca="1" ref="AJ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A140),0))/1000,"")</f>
        <v>6.0208878057507995</v>
      </c>
      <c r="AK140" s="32">
        <f t="array" aca="1" ref="AK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A140),0)),"")</f>
        <v>528.20904621215243</v>
      </c>
      <c r="AL140" s="32">
        <f t="shared" ca="1" si="59"/>
        <v>15.926189592431861</v>
      </c>
      <c r="AM140" s="32">
        <f t="shared" ca="1" si="60"/>
        <v>512.28285661972052</v>
      </c>
      <c r="AN140" s="37">
        <f t="array" aca="1" ref="AN140" ca="1">IF(AE140=0,"N/A",IFERROR(INDEX(INDIRECT(ADDRESS(1,MATCH(2020,Measure!$2:$2,0),,,"Measure")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A140),0)),""))</f>
        <v>33.166065438726022</v>
      </c>
      <c r="AO140" s="32">
        <f t="array" aca="1" ref="AO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A140),0)),"")</f>
        <v>55.926189592431861</v>
      </c>
      <c r="AP140" s="37">
        <f t="shared" ca="1" si="61"/>
        <v>9.444752987134164</v>
      </c>
      <c r="AQ140" s="50">
        <f t="array" aca="1" ref="AQ14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A140),0)),""),0)</f>
        <v>4</v>
      </c>
      <c r="AR140" s="35">
        <f t="array" aca="1" ref="AR1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A140),0)),"")</f>
        <v>9.1807994888178937E-2</v>
      </c>
      <c r="AS140" s="35">
        <f t="array" aca="1" ref="AS1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A140),0))/1000,"")</f>
        <v>0.53282192971246012</v>
      </c>
      <c r="AT140" s="51">
        <f t="array" aca="1" ref="AT1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A140),0)),"")</f>
        <v>0.18361598977635787</v>
      </c>
      <c r="AU140" s="35">
        <f t="array" aca="1" ref="AU1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A140),0))/1000,"")</f>
        <v>1.0656438594249202</v>
      </c>
      <c r="AV140" s="35">
        <f t="array" aca="1" ref="AV1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A140),0))/1000,"")</f>
        <v>6.0208878057507995</v>
      </c>
      <c r="AW140" s="32">
        <f t="array" aca="1" ref="AW1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A140),0)),"")</f>
        <v>550.42049290696264</v>
      </c>
      <c r="AX140" s="32">
        <f t="shared" ca="1" si="62"/>
        <v>15.926189592431859</v>
      </c>
      <c r="AY140" s="32">
        <f t="shared" ca="1" si="63"/>
        <v>534.49430331453073</v>
      </c>
      <c r="AZ140" s="37">
        <f t="array" aca="1" ref="AZ140" ca="1">IF(AQ140=0,"N/A",IFERROR(INDEX(INDIRECT(ADDRESS(1,MATCH(2021,Measure!$2:$2,0),,,"Measure")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A140),0)),""))</f>
        <v>34.560714583513622</v>
      </c>
      <c r="BA140" s="32">
        <f t="array" aca="1" ref="BA1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A140),0)),"")</f>
        <v>55.926189592431861</v>
      </c>
      <c r="BB140" s="37">
        <f t="shared" ca="1" si="64"/>
        <v>9.8419094330976478</v>
      </c>
      <c r="BC140" s="50">
        <f t="array" aca="1" ref="BC14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A140),0)),""),0)</f>
        <v>4</v>
      </c>
      <c r="BD140" s="35">
        <f t="array" aca="1" ref="BD1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A140),0)),"")</f>
        <v>9.1807994888178937E-2</v>
      </c>
      <c r="BE140" s="35">
        <f t="array" aca="1" ref="BE1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A140),0))/1000,"")</f>
        <v>0.53282192971246012</v>
      </c>
      <c r="BF140" s="51">
        <f t="array" aca="1" ref="BF1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A140),0)),"")</f>
        <v>0.27542398466453677</v>
      </c>
      <c r="BG140" s="35">
        <f t="array" aca="1" ref="BG1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A140),0))/1000,"")</f>
        <v>1.5984657891373804</v>
      </c>
      <c r="BH140" s="35">
        <f t="array" aca="1" ref="BH1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A140),0))/1000,"")</f>
        <v>6.0208878057507995</v>
      </c>
      <c r="BI140" s="32">
        <f t="array" aca="1" ref="BI1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A140),0)),"")</f>
        <v>575.18846207959359</v>
      </c>
      <c r="BJ140" s="32">
        <f t="shared" ca="1" si="65"/>
        <v>15.926189592431861</v>
      </c>
      <c r="BK140" s="32">
        <f t="shared" ca="1" si="66"/>
        <v>559.26227248716168</v>
      </c>
      <c r="BL140" s="37">
        <f t="array" aca="1" ref="BL140" ca="1">IF(BC140=0,"N/A",IFERROR(INDEX(INDIRECT(ADDRESS(1,MATCH(2022,Measure!$2:$2,0),,,"Measure")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A140),0)),""))</f>
        <v>36.115886900713754</v>
      </c>
      <c r="BM140" s="32">
        <f t="array" aca="1" ref="BM1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A140),0)),"")</f>
        <v>55.926189592431861</v>
      </c>
      <c r="BN140" s="37">
        <f t="shared" ca="1" si="67"/>
        <v>10.284778317123722</v>
      </c>
    </row>
    <row r="141" spans="1:66" x14ac:dyDescent="0.25">
      <c r="A141" s="33" t="s">
        <v>395</v>
      </c>
      <c r="B141" t="str">
        <f t="shared" si="53"/>
        <v>Wall wash luminaire (1500 lumen)</v>
      </c>
      <c r="C141" t="str">
        <f t="array" aca="1" ref="C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A141),0)),"")</f>
        <v>BNI Lighting</v>
      </c>
      <c r="D141" t="str">
        <f t="array" aca="1" ref="D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A141),0)),"")</f>
        <v>ROB/NEW</v>
      </c>
      <c r="E141" s="52">
        <f t="array" aca="1" ref="E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A141),0)),"")</f>
        <v>11.3</v>
      </c>
      <c r="F141" s="52" t="str">
        <f t="array" aca="1" ref="F14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A141),0)),""))</f>
        <v>N/A</v>
      </c>
      <c r="G141" s="52" t="str">
        <f t="array" aca="1" ref="G14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A141),0)),""))</f>
        <v>N/A</v>
      </c>
      <c r="H141" s="52" t="str">
        <f t="array" aca="1" ref="H14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A141),0)),""))</f>
        <v>N/A</v>
      </c>
      <c r="I141" s="44">
        <f t="array" aca="1" ref="I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A141),0)),"")</f>
        <v>269.49509999999998</v>
      </c>
      <c r="J141" s="45">
        <f t="array" aca="1" ref="J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A141),0)),"")*1000</f>
        <v>46.435410000000005</v>
      </c>
      <c r="K141" s="44">
        <f t="array" aca="1" ref="K141" ca="1">IF(D141="ROB/NEW",I141,IFERROR(INDEX(INDIRECT(ADDRESS(1,MATCH(2020,Measure!$2:$2,0),,,"Measure")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A141),0)),""))</f>
        <v>269.49509999999998</v>
      </c>
      <c r="L141" s="45">
        <f t="array" aca="1" ref="L141" ca="1">IF(D141="ROB/NEW",J141,IFERROR(INDEX(INDIRECT(ADDRESS(1,MATCH(2020,Measure!$2:$2,0),,,"Measure")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A141),0))*1000,""))</f>
        <v>46.435410000000005</v>
      </c>
      <c r="M141" s="46">
        <f t="array" aca="1" ref="M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A141),0)),"")</f>
        <v>0</v>
      </c>
      <c r="N141" s="47" t="str">
        <f t="array" aca="1" ref="N141" ca="1">IF(M141=0,"N/A",IFERROR(INDEX(INDIRECT(ADDRESS(1,MATCH(2020,Measure!$2:$2,0),,,"Measure")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A141),0)),"")/M141)</f>
        <v>N/A</v>
      </c>
      <c r="O141" s="46">
        <f t="array" aca="1" ref="O141" ca="1">IF(AE141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141)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(Units)")*(INDIRECT(ADDRESS(1,MATCH("MeasureNames",Measure!$2:$2,0),,,"Measure")&amp;":"&amp;ADDRESS(ROWS(DynamicPivotTable)+10,MATCH("MeasureNames",Measure!$2:$2,0)))=A141),0)),""),0))</f>
        <v>7.3775731200235812</v>
      </c>
      <c r="P141" s="46">
        <f t="array" aca="1" ref="P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A141),0)),0)</f>
        <v>0</v>
      </c>
      <c r="Q141" s="46">
        <f t="shared" ca="1" si="54"/>
        <v>7.3775731200235812</v>
      </c>
      <c r="R141" s="46">
        <f t="shared" ca="1" si="55"/>
        <v>0</v>
      </c>
      <c r="S141" s="46">
        <f t="shared" ca="1" si="56"/>
        <v>7.3775731200235812</v>
      </c>
      <c r="T141" s="39">
        <f t="array" aca="1" ref="T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A141),0)),"")</f>
        <v>244.68507287768827</v>
      </c>
      <c r="U141" s="39">
        <f t="array" aca="1" ref="U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A141),0)),"")</f>
        <v>0</v>
      </c>
      <c r="V141" s="39">
        <f t="shared" ca="1" si="57"/>
        <v>244.68507287768827</v>
      </c>
      <c r="W141" s="48">
        <f t="array" aca="1" ref="W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A141),0)),"")</f>
        <v>0.86</v>
      </c>
      <c r="X141" s="49">
        <f t="array" aca="1" ref="X141" ca="1">IF(AE141=0,"N/A",IFERROR(INDEX(INDIRECT(ADDRESS(1,MATCH(2020,Measure!$2:$2,0),,,"Measure")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A141),0)),""))</f>
        <v>33.166065438726029</v>
      </c>
      <c r="Y141" s="49" t="str">
        <f t="array" aca="1" ref="Y141" ca="1">IF(AE141=0,"N/A",IFERROR(INDEX(INDIRECT(ADDRESS(1,MATCH(2020,Measure!$2:$2,0),,,"Measure")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A141),0)),""))</f>
        <v/>
      </c>
      <c r="Z141" s="39">
        <f t="array" aca="1" ref="Z1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A141),0)),""),"N/A")</f>
        <v>9.9576134847195005E-2</v>
      </c>
      <c r="AA141" s="39">
        <f t="array" aca="1" ref="AA1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A141),0)),""),"N/A")</f>
        <v>8.8120473316101768E-3</v>
      </c>
      <c r="AB141" s="39">
        <f t="array" aca="1" ref="AB1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A141),0)),"")/1000,"N/A")</f>
        <v>0.57790553412273737</v>
      </c>
      <c r="AD141" t="str">
        <f t="shared" si="58"/>
        <v>Wall wash luminaire (1500 lumen)</v>
      </c>
      <c r="AE141" s="50">
        <f t="array" aca="1" ref="AE14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A141),0)),""),0)</f>
        <v>100</v>
      </c>
      <c r="AF141" s="35">
        <f t="array" aca="1" ref="AF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A141),0)),"")</f>
        <v>4.2528703514377009</v>
      </c>
      <c r="AG141" s="35">
        <f t="array" aca="1" ref="AG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A141),0))/1000,"")</f>
        <v>24.682192332268372</v>
      </c>
      <c r="AH141" s="51">
        <f t="array" aca="1" ref="AH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A141),0)),"")</f>
        <v>4.2528703514377009</v>
      </c>
      <c r="AI141" s="35">
        <f t="array" aca="1" ref="AI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A141),0))/1000,"")</f>
        <v>24.682192332268372</v>
      </c>
      <c r="AJ141" s="35">
        <f t="array" aca="1" ref="AJ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A141),0))/1000,"")</f>
        <v>278.90877335463261</v>
      </c>
      <c r="AK141" s="32">
        <f t="array" aca="1" ref="AK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A141),0)),"")</f>
        <v>24468.507287768825</v>
      </c>
      <c r="AL141" s="32">
        <f t="shared" ca="1" si="59"/>
        <v>737.75731200235816</v>
      </c>
      <c r="AM141" s="32">
        <f t="shared" ca="1" si="60"/>
        <v>23730.749975766466</v>
      </c>
      <c r="AN141" s="37">
        <f t="array" aca="1" ref="AN141" ca="1">IF(AE141=0,"N/A",IFERROR(INDEX(INDIRECT(ADDRESS(1,MATCH(2020,Measure!$2:$2,0),,,"Measure")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A141),0)),""))</f>
        <v>33.166065438726029</v>
      </c>
      <c r="AO141" s="32">
        <f t="array" aca="1" ref="AO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A141),0)),"")</f>
        <v>2737.757312002358</v>
      </c>
      <c r="AP141" s="37">
        <f t="shared" ca="1" si="61"/>
        <v>8.9374274266380809</v>
      </c>
      <c r="AQ141" s="50">
        <f t="array" aca="1" ref="AQ14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A141),0)),""),0)</f>
        <v>100</v>
      </c>
      <c r="AR141" s="35">
        <f t="array" aca="1" ref="AR1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A141),0)),"")</f>
        <v>4.2528703514377009</v>
      </c>
      <c r="AS141" s="35">
        <f t="array" aca="1" ref="AS1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A141),0))/1000,"")</f>
        <v>24.682192332268372</v>
      </c>
      <c r="AT141" s="51">
        <f t="array" aca="1" ref="AT1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A141),0)),"")</f>
        <v>8.5057407028754017</v>
      </c>
      <c r="AU141" s="35">
        <f t="array" aca="1" ref="AU1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A141),0))/1000,"")</f>
        <v>49.364384664536743</v>
      </c>
      <c r="AV141" s="35">
        <f t="array" aca="1" ref="AV1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A141),0))/1000,"")</f>
        <v>278.90877335463261</v>
      </c>
      <c r="AW141" s="32">
        <f t="array" aca="1" ref="AW1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A141),0)),"")</f>
        <v>25497.41989201371</v>
      </c>
      <c r="AX141" s="32">
        <f t="shared" ca="1" si="62"/>
        <v>737.75731200235816</v>
      </c>
      <c r="AY141" s="32">
        <f t="shared" ca="1" si="63"/>
        <v>24759.662580011351</v>
      </c>
      <c r="AZ141" s="37">
        <f t="array" aca="1" ref="AZ141" ca="1">IF(AQ141=0,"N/A",IFERROR(INDEX(INDIRECT(ADDRESS(1,MATCH(2021,Measure!$2:$2,0),,,"Measure")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A141),0)),""))</f>
        <v>34.560714583513622</v>
      </c>
      <c r="BA141" s="32">
        <f t="array" aca="1" ref="BA1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A141),0)),"")</f>
        <v>2737.757312002358</v>
      </c>
      <c r="BB141" s="37">
        <f t="shared" ca="1" si="64"/>
        <v>9.3132505866143589</v>
      </c>
      <c r="BC141" s="50">
        <f t="array" aca="1" ref="BC14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A141),0)),""),0)</f>
        <v>100</v>
      </c>
      <c r="BD141" s="35">
        <f t="array" aca="1" ref="BD1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A141),0)),"")</f>
        <v>4.2528703514377009</v>
      </c>
      <c r="BE141" s="35">
        <f t="array" aca="1" ref="BE1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A141),0))/1000,"")</f>
        <v>24.682192332268372</v>
      </c>
      <c r="BF141" s="51">
        <f t="array" aca="1" ref="BF1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A141),0)),"")</f>
        <v>12.7586110543131</v>
      </c>
      <c r="BG141" s="35">
        <f t="array" aca="1" ref="BG1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A141),0))/1000,"")</f>
        <v>74.046576996805115</v>
      </c>
      <c r="BH141" s="35">
        <f t="array" aca="1" ref="BH1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A141),0))/1000,"")</f>
        <v>278.90877335463261</v>
      </c>
      <c r="BI141" s="32">
        <f t="array" aca="1" ref="BI1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A141),0)),"")</f>
        <v>26644.759640451764</v>
      </c>
      <c r="BJ141" s="32">
        <f t="shared" ca="1" si="65"/>
        <v>737.75731200235828</v>
      </c>
      <c r="BK141" s="32">
        <f t="shared" ca="1" si="66"/>
        <v>25907.002328449405</v>
      </c>
      <c r="BL141" s="37">
        <f t="array" aca="1" ref="BL141" ca="1">IF(BC141=0,"N/A",IFERROR(INDEX(INDIRECT(ADDRESS(1,MATCH(2022,Measure!$2:$2,0),,,"Measure")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A141),0)),""))</f>
        <v>36.115886900713761</v>
      </c>
      <c r="BM141" s="32">
        <f t="array" aca="1" ref="BM1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A141),0)),"")</f>
        <v>2737.757312002358</v>
      </c>
      <c r="BN141" s="37">
        <f t="shared" ca="1" si="67"/>
        <v>9.7323307378783532</v>
      </c>
    </row>
    <row r="142" spans="1:66" x14ac:dyDescent="0.25">
      <c r="Y142" s="29"/>
      <c r="AD142" s="1" t="s">
        <v>681</v>
      </c>
      <c r="AE142" s="53">
        <f t="shared" ref="AE142:AM142" ca="1" si="68">SUM(AE28:AE141)</f>
        <v>310098.54685872787</v>
      </c>
      <c r="AF142" s="54">
        <f t="shared" ca="1" si="68"/>
        <v>8878.7119754457635</v>
      </c>
      <c r="AG142" s="54">
        <f t="shared" ca="1" si="68"/>
        <v>34228.01060149433</v>
      </c>
      <c r="AH142" s="55">
        <f t="shared" ca="1" si="68"/>
        <v>8878.7119754457635</v>
      </c>
      <c r="AI142" s="54">
        <f t="shared" ca="1" si="68"/>
        <v>34228.01060149433</v>
      </c>
      <c r="AJ142" s="54">
        <f t="shared" ca="1" si="68"/>
        <v>469872.38476959994</v>
      </c>
      <c r="AK142" s="56">
        <f t="shared" ca="1" si="68"/>
        <v>44919251.015489027</v>
      </c>
      <c r="AL142" s="56">
        <f t="shared" ca="1" si="68"/>
        <v>11544351.477345815</v>
      </c>
      <c r="AM142" s="56">
        <f t="shared" ca="1" si="68"/>
        <v>33374899.538143203</v>
      </c>
      <c r="AN142" s="57">
        <f ca="1">IFERROR(AK142/AL142,"N/A")</f>
        <v>3.891015541551798</v>
      </c>
      <c r="AO142" s="56">
        <f ca="1">SUM(AO28:AO141)</f>
        <v>4925304.2232857691</v>
      </c>
      <c r="AP142" s="57">
        <f t="shared" ca="1" si="61"/>
        <v>9.1200967451148625</v>
      </c>
      <c r="AQ142" s="53">
        <f t="shared" ref="AQ142:AY142" ca="1" si="69">SUM(AQ28:AQ141)</f>
        <v>310107.3284991759</v>
      </c>
      <c r="AR142" s="54">
        <f t="shared" ca="1" si="69"/>
        <v>8912.3935615122482</v>
      </c>
      <c r="AS142" s="54">
        <f t="shared" ca="1" si="69"/>
        <v>34333.504350335541</v>
      </c>
      <c r="AT142" s="55">
        <f t="shared" ca="1" si="69"/>
        <v>17824.787123024496</v>
      </c>
      <c r="AU142" s="54">
        <f t="shared" ca="1" si="69"/>
        <v>68667.008700671082</v>
      </c>
      <c r="AV142" s="54">
        <f t="shared" ca="1" si="69"/>
        <v>471592.90706124157</v>
      </c>
      <c r="AW142" s="56">
        <f t="shared" ca="1" si="69"/>
        <v>46771916.91021587</v>
      </c>
      <c r="AX142" s="56">
        <f t="shared" ca="1" si="69"/>
        <v>11590181.002434015</v>
      </c>
      <c r="AY142" s="56">
        <f t="shared" ca="1" si="69"/>
        <v>35181735.907781847</v>
      </c>
      <c r="AZ142" s="57">
        <f ca="1">IFERROR(AW142/AX142,"N/A")</f>
        <v>4.0354776944720241</v>
      </c>
      <c r="BA142" s="56">
        <f ca="1">SUM(BA28:BA141)</f>
        <v>4734711.6897827117</v>
      </c>
      <c r="BB142" s="57">
        <f t="shared" ca="1" si="64"/>
        <v>9.8785142527574585</v>
      </c>
      <c r="BC142" s="53">
        <f t="shared" ref="BC142:BK142" ca="1" si="70">SUM(BC28:BC141)</f>
        <v>310122.87291633367</v>
      </c>
      <c r="BD142" s="54">
        <f t="shared" ca="1" si="70"/>
        <v>8965.8000927931043</v>
      </c>
      <c r="BE142" s="54">
        <f t="shared" ca="1" si="70"/>
        <v>34499.504501548574</v>
      </c>
      <c r="BF142" s="55">
        <f t="shared" ca="1" si="70"/>
        <v>26897.400278379315</v>
      </c>
      <c r="BG142" s="54">
        <f t="shared" ca="1" si="70"/>
        <v>103498.51350464569</v>
      </c>
      <c r="BH142" s="54">
        <f t="shared" ca="1" si="70"/>
        <v>474371.1319705763</v>
      </c>
      <c r="BI142" s="56">
        <f t="shared" ca="1" si="70"/>
        <v>49006807.871705018</v>
      </c>
      <c r="BJ142" s="56">
        <f t="shared" ca="1" si="70"/>
        <v>11675910.01280017</v>
      </c>
      <c r="BK142" s="56">
        <f t="shared" ca="1" si="70"/>
        <v>37330897.858904824</v>
      </c>
      <c r="BL142" s="57">
        <f ca="1">IFERROR(BI142/BJ142,"N/A")</f>
        <v>4.1972580996238751</v>
      </c>
      <c r="BM142" s="56">
        <f ca="1">SUM(BM28:BM141)</f>
        <v>4754951.5065911887</v>
      </c>
      <c r="BN142" s="57">
        <f t="shared" ca="1" si="67"/>
        <v>10.306479004838025</v>
      </c>
    </row>
    <row r="143" spans="1:66" ht="18" x14ac:dyDescent="0.25">
      <c r="A143" s="28"/>
      <c r="B143" s="28" t="s">
        <v>616</v>
      </c>
      <c r="Y143" s="29"/>
    </row>
    <row r="144" spans="1:66" ht="15.75" thickBot="1" x14ac:dyDescent="0.3">
      <c r="Y144" s="29"/>
    </row>
    <row r="145" spans="1:66" ht="87" thickBot="1" x14ac:dyDescent="0.3">
      <c r="A145" s="34" t="s">
        <v>652</v>
      </c>
      <c r="B145" s="42" t="s">
        <v>653</v>
      </c>
      <c r="C145" s="43" t="s">
        <v>592</v>
      </c>
      <c r="D145" s="43" t="s">
        <v>593</v>
      </c>
      <c r="E145" s="21" t="s">
        <v>594</v>
      </c>
      <c r="F145" s="21" t="s">
        <v>674</v>
      </c>
      <c r="G145" s="21" t="s">
        <v>675</v>
      </c>
      <c r="H145" s="21" t="s">
        <v>676</v>
      </c>
      <c r="I145" s="21" t="s">
        <v>656</v>
      </c>
      <c r="J145" s="21" t="s">
        <v>657</v>
      </c>
      <c r="K145" s="21" t="s">
        <v>658</v>
      </c>
      <c r="L145" s="21" t="s">
        <v>659</v>
      </c>
      <c r="M145" s="21" t="s">
        <v>671</v>
      </c>
      <c r="N145" s="21" t="s">
        <v>654</v>
      </c>
      <c r="O145" s="21" t="s">
        <v>660</v>
      </c>
      <c r="P145" s="21" t="s">
        <v>661</v>
      </c>
      <c r="Q145" s="21" t="s">
        <v>662</v>
      </c>
      <c r="R145" s="21" t="s">
        <v>663</v>
      </c>
      <c r="S145" s="21" t="s">
        <v>664</v>
      </c>
      <c r="T145" s="21" t="s">
        <v>673</v>
      </c>
      <c r="U145" s="21" t="s">
        <v>665</v>
      </c>
      <c r="V145" s="21" t="s">
        <v>666</v>
      </c>
      <c r="W145" s="21" t="s">
        <v>595</v>
      </c>
      <c r="X145" s="21" t="s">
        <v>655</v>
      </c>
      <c r="Y145" s="21" t="s">
        <v>672</v>
      </c>
      <c r="Z145" s="21" t="s">
        <v>668</v>
      </c>
      <c r="AA145" s="21" t="s">
        <v>669</v>
      </c>
      <c r="AB145" s="41" t="s">
        <v>670</v>
      </c>
      <c r="AD145" s="20" t="s">
        <v>591</v>
      </c>
      <c r="AE145" s="22" t="s">
        <v>667</v>
      </c>
      <c r="AF145" s="23" t="s">
        <v>596</v>
      </c>
      <c r="AG145" s="23" t="s">
        <v>597</v>
      </c>
      <c r="AH145" s="24" t="s">
        <v>598</v>
      </c>
      <c r="AI145" s="25" t="s">
        <v>599</v>
      </c>
      <c r="AJ145" s="25" t="s">
        <v>600</v>
      </c>
      <c r="AK145" s="23" t="s">
        <v>601</v>
      </c>
      <c r="AL145" s="23" t="s">
        <v>602</v>
      </c>
      <c r="AM145" s="25" t="s">
        <v>603</v>
      </c>
      <c r="AN145" s="26" t="s">
        <v>604</v>
      </c>
      <c r="AO145" s="23" t="s">
        <v>605</v>
      </c>
      <c r="AP145" s="27" t="s">
        <v>606</v>
      </c>
      <c r="AQ145" s="22" t="s">
        <v>667</v>
      </c>
      <c r="AR145" s="23" t="s">
        <v>596</v>
      </c>
      <c r="AS145" s="23" t="s">
        <v>597</v>
      </c>
      <c r="AT145" s="24" t="s">
        <v>598</v>
      </c>
      <c r="AU145" s="23" t="s">
        <v>599</v>
      </c>
      <c r="AV145" s="23" t="s">
        <v>600</v>
      </c>
      <c r="AW145" s="23" t="s">
        <v>601</v>
      </c>
      <c r="AX145" s="23" t="s">
        <v>602</v>
      </c>
      <c r="AY145" s="25" t="s">
        <v>603</v>
      </c>
      <c r="AZ145" s="26" t="s">
        <v>604</v>
      </c>
      <c r="BA145" s="23" t="s">
        <v>605</v>
      </c>
      <c r="BB145" s="27" t="s">
        <v>606</v>
      </c>
      <c r="BC145" s="22" t="s">
        <v>667</v>
      </c>
      <c r="BD145" s="24" t="s">
        <v>596</v>
      </c>
      <c r="BE145" s="23" t="s">
        <v>597</v>
      </c>
      <c r="BF145" s="24" t="s">
        <v>598</v>
      </c>
      <c r="BG145" s="23" t="s">
        <v>599</v>
      </c>
      <c r="BH145" s="23" t="s">
        <v>600</v>
      </c>
      <c r="BI145" s="23" t="s">
        <v>601</v>
      </c>
      <c r="BJ145" s="23" t="s">
        <v>602</v>
      </c>
      <c r="BK145" s="25" t="s">
        <v>603</v>
      </c>
      <c r="BL145" s="26" t="s">
        <v>604</v>
      </c>
      <c r="BM145" s="23" t="s">
        <v>605</v>
      </c>
      <c r="BN145" s="27" t="s">
        <v>606</v>
      </c>
    </row>
    <row r="146" spans="1:66" x14ac:dyDescent="0.25">
      <c r="A146" s="33" t="s">
        <v>64</v>
      </c>
      <c r="B146" t="str">
        <f>LEFT(A146,(FIND(" | ",A146,1)-1))</f>
        <v>Custom Energy Efficiency</v>
      </c>
      <c r="C146" t="str">
        <f t="array" aca="1" ref="C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A146),0)),"")</f>
        <v>BNI Other</v>
      </c>
      <c r="D146" t="str">
        <f t="array" aca="1" ref="D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A146),0)),"")</f>
        <v>ROB/NEW</v>
      </c>
      <c r="E146" s="52">
        <f t="array" aca="1" ref="E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A146),0)),"")</f>
        <v>14.86</v>
      </c>
      <c r="F146" s="52" t="str">
        <f t="array" aca="1" ref="F14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A146),0)),""))</f>
        <v>N/A</v>
      </c>
      <c r="G146" s="52" t="str">
        <f t="array" aca="1" ref="G1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A146),0)),""))</f>
        <v>N/A</v>
      </c>
      <c r="H146" s="52" t="str">
        <f t="array" aca="1" ref="H1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A146),0)),""))</f>
        <v>N/A</v>
      </c>
      <c r="I146" s="44">
        <f t="array" aca="1" ref="I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A146),0)),"")</f>
        <v>1000000</v>
      </c>
      <c r="J146" s="45">
        <f t="array" aca="1" ref="J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A146),0)),"")*1000</f>
        <v>277025.13399999996</v>
      </c>
      <c r="K146" s="44">
        <f t="array" aca="1" ref="K146" ca="1">IF(D146="ROB/NEW",I146,IFERROR(INDEX(INDIRECT(ADDRESS(1,MATCH(2020,Measure!$2:$2,0),,,"Measure")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A146),0)),""))</f>
        <v>1000000</v>
      </c>
      <c r="L146" s="45">
        <f t="array" aca="1" ref="L146" ca="1">IF(D146="ROB/NEW",J146,IFERROR(INDEX(INDIRECT(ADDRESS(1,MATCH(2020,Measure!$2:$2,0),,,"Measure")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A146),0))*1000,""))</f>
        <v>277025.13399999996</v>
      </c>
      <c r="M146" s="46">
        <f t="array" aca="1" ref="M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A146),0)),"")</f>
        <v>612886.66669999994</v>
      </c>
      <c r="N146" s="47">
        <f t="array" aca="1" ref="N146" ca="1">IF(M146=0,"N/A",IFERROR(INDEX(INDIRECT(ADDRESS(1,MATCH(2020,Measure!$2:$2,0),,,"Measure")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A146),0)),"")/M146)</f>
        <v>0.23225098168055808</v>
      </c>
      <c r="O146" s="46">
        <f t="array" aca="1" ref="O146" ca="1">IF(AE146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146)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(Units)")*(INDIRECT(ADDRESS(1,MATCH("MeasureNames",Measure!$2:$2,0),,,"Measure")&amp;":"&amp;ADDRESS(ROWS(DynamicPivotTable)+10,MATCH("MeasureNames",Measure!$2:$2,0)))=A146),0)),""),0))</f>
        <v>136072</v>
      </c>
      <c r="P146" s="46">
        <f t="array" aca="1" ref="P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A146),0)),0)</f>
        <v>0</v>
      </c>
      <c r="Q146" s="46">
        <f ca="1">IF(AE146=0,"N/A",SUM(O146,P146,IF(N146="N/A",0,N146*M146)))</f>
        <v>278415.53000000003</v>
      </c>
      <c r="R146" s="46">
        <f ca="1">M146-(IF(N146="N/A",0,N146*M146))</f>
        <v>470543.13669999992</v>
      </c>
      <c r="S146" s="46">
        <f ca="1">IF(AE146=0,"N/A",Q146+R146)</f>
        <v>748958.66669999994</v>
      </c>
      <c r="T146" s="39">
        <f t="array" aca="1" ref="T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A146),0)),"")</f>
        <v>1447148.7295579091</v>
      </c>
      <c r="U146" s="39">
        <f t="array" aca="1" ref="U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A146),0)),"")</f>
        <v>0</v>
      </c>
      <c r="V146" s="39">
        <f ca="1">T146+U146</f>
        <v>1447148.7295579091</v>
      </c>
      <c r="W146" s="48">
        <f t="array" aca="1" ref="W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A146),0)),"")</f>
        <v>0.94</v>
      </c>
      <c r="X146" s="49">
        <f t="array" aca="1" ref="X146" ca="1">IF(AE146=0,"N/A",IFERROR(INDEX(INDIRECT(ADDRESS(1,MATCH(2020,Measure!$2:$2,0),,,"Measure")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A146),0)),""))</f>
        <v>2.0319829556021647</v>
      </c>
      <c r="Y146" s="49" t="str">
        <f t="array" aca="1" ref="Y146" ca="1">IF(AE146=0,"N/A",IFERROR(INDEX(INDIRECT(ADDRESS(1,MATCH(2020,Measure!$2:$2,0),,,"Measure")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A146),0)),""))</f>
        <v/>
      </c>
      <c r="Z146" s="39">
        <f t="array" aca="1" ref="Z1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A146),0)),""),"N/A")</f>
        <v>0.26958781722319147</v>
      </c>
      <c r="AA146" s="39">
        <f t="array" aca="1" ref="AA1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A146),0)),""),"N/A")</f>
        <v>1.8141845035208038E-2</v>
      </c>
      <c r="AB146" s="39">
        <f t="array" aca="1" ref="AB1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A146),0)),"")/1000,"N/A")</f>
        <v>0.97315291695948247</v>
      </c>
      <c r="AD146" t="str">
        <f>B146</f>
        <v>Custom Energy Efficiency</v>
      </c>
      <c r="AE146" s="50">
        <f t="array" aca="1" ref="AE14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A146),0)),""),0)</f>
        <v>37.815495930175452</v>
      </c>
      <c r="AF146" s="35">
        <f t="array" aca="1" ref="AF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A146),0)),"")</f>
        <v>10486.999209471043</v>
      </c>
      <c r="AG146" s="35">
        <f t="array" aca="1" ref="AG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A146),0))/1000,"")</f>
        <v>37855.768023817815</v>
      </c>
      <c r="AH146" s="51">
        <f t="array" aca="1" ref="AH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A146),0)),"")</f>
        <v>10486.999209471043</v>
      </c>
      <c r="AI146" s="35">
        <f t="array" aca="1" ref="AI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A146),0))/1000,"")</f>
        <v>37855.768023817815</v>
      </c>
      <c r="AJ146" s="35">
        <f t="array" aca="1" ref="AJ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A146),0))/1000,"")</f>
        <v>562536.71283393272</v>
      </c>
      <c r="AK146" s="32">
        <f t="array" aca="1" ref="AK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A146),0)),"")</f>
        <v>54724646.892955683</v>
      </c>
      <c r="AL146" s="32">
        <f ca="1">IFERROR(AK146/AN146,"N/A")</f>
        <v>26931646.617448322</v>
      </c>
      <c r="AM146" s="32">
        <f ca="1">IFERROR(AK146-AL146,"N/A")</f>
        <v>27793000.275507361</v>
      </c>
      <c r="AN146" s="37">
        <f t="array" aca="1" ref="AN146" ca="1">IF(AE146=0,"N/A",IFERROR(INDEX(INDIRECT(ADDRESS(1,MATCH(2020,Measure!$2:$2,0),,,"Measure")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A146),0)),""))</f>
        <v>2.0319829556021647</v>
      </c>
      <c r="AO146" s="32">
        <f t="array" aca="1" ref="AO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A146),0)),"")</f>
        <v>10528421.341612641</v>
      </c>
      <c r="AP146" s="37">
        <f ca="1">IFERROR(AK146/AO146,"N/A")</f>
        <v>5.1978017517841373</v>
      </c>
      <c r="AQ146" s="50">
        <f t="array" aca="1" ref="AQ14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A146),0)),""),0)</f>
        <v>38.523588087695515</v>
      </c>
      <c r="AR146" s="35">
        <f t="array" aca="1" ref="AR1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A146),0)),"")</f>
        <v>10683.36743666174</v>
      </c>
      <c r="AS146" s="35">
        <f t="array" aca="1" ref="AS1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A146),0))/1000,"")</f>
        <v>38564.614273092418</v>
      </c>
      <c r="AT146" s="51">
        <f t="array" aca="1" ref="AT1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A146),0)),"")</f>
        <v>21366.734873323479</v>
      </c>
      <c r="AU146" s="35">
        <f t="array" aca="1" ref="AU1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A146),0))/1000,"")</f>
        <v>77129.228546184837</v>
      </c>
      <c r="AV146" s="35">
        <f t="array" aca="1" ref="AV1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A146),0))/1000,"")</f>
        <v>573070.16809815343</v>
      </c>
      <c r="AW146" s="32">
        <f t="array" aca="1" ref="AW1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A146),0)),"")</f>
        <v>57802555.43427182</v>
      </c>
      <c r="AX146" s="32">
        <f ca="1">IFERROR(AW146/AZ146,"N/A")</f>
        <v>27435939.561116941</v>
      </c>
      <c r="AY146" s="32">
        <f ca="1">IFERROR(AW146-AX146,"N/A")</f>
        <v>30366615.873154879</v>
      </c>
      <c r="AZ146" s="37">
        <f t="array" aca="1" ref="AZ146" ca="1">IF(AQ146=0,"N/A",IFERROR(INDEX(INDIRECT(ADDRESS(1,MATCH(2021,Measure!$2:$2,0),,,"Measure")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A146),0)),""))</f>
        <v>2.1068188791387841</v>
      </c>
      <c r="BA146" s="32">
        <f t="array" aca="1" ref="BA1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A146),0)),"")</f>
        <v>10725565.194937434</v>
      </c>
      <c r="BB146" s="37">
        <f ca="1">IFERROR(AW146/BA146,"N/A")</f>
        <v>5.3892316520116967</v>
      </c>
      <c r="BC146" s="50">
        <f t="array" aca="1" ref="BC14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A146),0)),""),0)</f>
        <v>38.462738193123876</v>
      </c>
      <c r="BD146" s="35">
        <f t="array" aca="1" ref="BD1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A146),0)),"")</f>
        <v>10666.492534440506</v>
      </c>
      <c r="BE146" s="35">
        <f t="array" aca="1" ref="BE1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A146),0))/1000,"")</f>
        <v>38503.699575651168</v>
      </c>
      <c r="BF146" s="51">
        <f t="array" aca="1" ref="BF1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A146),0)),"")</f>
        <v>31999.477603321517</v>
      </c>
      <c r="BG146" s="35">
        <f t="array" aca="1" ref="BG1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A146),0))/1000,"")</f>
        <v>115511.09872695351</v>
      </c>
      <c r="BH146" s="35">
        <f t="array" aca="1" ref="BH1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A146),0))/1000,"")</f>
        <v>572164.97569417639</v>
      </c>
      <c r="BI146" s="32">
        <f t="array" aca="1" ref="BI1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A146),0)),"")</f>
        <v>60102122.196640871</v>
      </c>
      <c r="BJ146" s="32">
        <f ca="1">IFERROR(BI146/BL146,"N/A")</f>
        <v>27392603.150552914</v>
      </c>
      <c r="BK146" s="32">
        <f ca="1">IFERROR(BI146-BJ146,"N/A")</f>
        <v>32709519.046087958</v>
      </c>
      <c r="BL146" s="37">
        <f t="array" aca="1" ref="BL146" ca="1">IF(BC146=0,"N/A",IFERROR(INDEX(INDIRECT(ADDRESS(1,MATCH(2022,Measure!$2:$2,0),,,"Measure")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A146),0)),""))</f>
        <v>2.1941004243485973</v>
      </c>
      <c r="BM146" s="32">
        <f t="array" aca="1" ref="BM1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A146),0)),"")</f>
        <v>10708623.639289826</v>
      </c>
      <c r="BN146" s="37">
        <f ca="1">IFERROR(BI146/BM146,"N/A")</f>
        <v>5.612497387257763</v>
      </c>
    </row>
    <row r="147" spans="1:66" x14ac:dyDescent="0.25">
      <c r="Y147" s="29"/>
      <c r="AD147" s="1" t="s">
        <v>681</v>
      </c>
      <c r="AE147" s="53">
        <f t="shared" ref="AE147:AM147" ca="1" si="71">SUM(AE146)</f>
        <v>37.815495930175452</v>
      </c>
      <c r="AF147" s="54">
        <f t="shared" ca="1" si="71"/>
        <v>10486.999209471043</v>
      </c>
      <c r="AG147" s="54">
        <f t="shared" ca="1" si="71"/>
        <v>37855.768023817815</v>
      </c>
      <c r="AH147" s="55">
        <f t="shared" ca="1" si="71"/>
        <v>10486.999209471043</v>
      </c>
      <c r="AI147" s="54">
        <f t="shared" ca="1" si="71"/>
        <v>37855.768023817815</v>
      </c>
      <c r="AJ147" s="54">
        <f t="shared" ca="1" si="71"/>
        <v>562536.71283393272</v>
      </c>
      <c r="AK147" s="56">
        <f t="shared" ca="1" si="71"/>
        <v>54724646.892955683</v>
      </c>
      <c r="AL147" s="56">
        <f t="shared" ca="1" si="71"/>
        <v>26931646.617448322</v>
      </c>
      <c r="AM147" s="56">
        <f t="shared" ca="1" si="71"/>
        <v>27793000.275507361</v>
      </c>
      <c r="AN147" s="57">
        <f ca="1">IFERROR(AK147/AL147,"N/A")</f>
        <v>2.0319829556021647</v>
      </c>
      <c r="AO147" s="56">
        <f ca="1">SUM(AO146)</f>
        <v>10528421.341612641</v>
      </c>
      <c r="AP147" s="57">
        <f t="shared" ref="AP147" ca="1" si="72">IFERROR(AK147/AO147,"N/A")</f>
        <v>5.1978017517841373</v>
      </c>
      <c r="AQ147" s="53">
        <f t="shared" ref="AQ147:AY147" ca="1" si="73">SUM(AQ146)</f>
        <v>38.523588087695515</v>
      </c>
      <c r="AR147" s="54">
        <f t="shared" ca="1" si="73"/>
        <v>10683.36743666174</v>
      </c>
      <c r="AS147" s="54">
        <f t="shared" ca="1" si="73"/>
        <v>38564.614273092418</v>
      </c>
      <c r="AT147" s="55">
        <f t="shared" ca="1" si="73"/>
        <v>21366.734873323479</v>
      </c>
      <c r="AU147" s="54">
        <f t="shared" ca="1" si="73"/>
        <v>77129.228546184837</v>
      </c>
      <c r="AV147" s="54">
        <f t="shared" ca="1" si="73"/>
        <v>573070.16809815343</v>
      </c>
      <c r="AW147" s="56">
        <f t="shared" ca="1" si="73"/>
        <v>57802555.43427182</v>
      </c>
      <c r="AX147" s="56">
        <f t="shared" ca="1" si="73"/>
        <v>27435939.561116941</v>
      </c>
      <c r="AY147" s="56">
        <f t="shared" ca="1" si="73"/>
        <v>30366615.873154879</v>
      </c>
      <c r="AZ147" s="57">
        <f ca="1">IFERROR(AW147/AX147,"N/A")</f>
        <v>2.1068188791387841</v>
      </c>
      <c r="BA147" s="56">
        <f ca="1">SUM(BA146)</f>
        <v>10725565.194937434</v>
      </c>
      <c r="BB147" s="57">
        <f t="shared" ref="BB147" ca="1" si="74">IFERROR(AW147/BA147,"N/A")</f>
        <v>5.3892316520116967</v>
      </c>
      <c r="BC147" s="53">
        <f t="shared" ref="BC147:BK147" ca="1" si="75">SUM(BC146)</f>
        <v>38.462738193123876</v>
      </c>
      <c r="BD147" s="54">
        <f t="shared" ca="1" si="75"/>
        <v>10666.492534440506</v>
      </c>
      <c r="BE147" s="54">
        <f t="shared" ca="1" si="75"/>
        <v>38503.699575651168</v>
      </c>
      <c r="BF147" s="55">
        <f t="shared" ca="1" si="75"/>
        <v>31999.477603321517</v>
      </c>
      <c r="BG147" s="54">
        <f t="shared" ca="1" si="75"/>
        <v>115511.09872695351</v>
      </c>
      <c r="BH147" s="54">
        <f t="shared" ca="1" si="75"/>
        <v>572164.97569417639</v>
      </c>
      <c r="BI147" s="56">
        <f t="shared" ca="1" si="75"/>
        <v>60102122.196640871</v>
      </c>
      <c r="BJ147" s="56">
        <f t="shared" ca="1" si="75"/>
        <v>27392603.150552914</v>
      </c>
      <c r="BK147" s="56">
        <f t="shared" ca="1" si="75"/>
        <v>32709519.046087958</v>
      </c>
      <c r="BL147" s="57">
        <f ca="1">IFERROR(BI147/BJ147,"N/A")</f>
        <v>2.1941004243485973</v>
      </c>
      <c r="BM147" s="56">
        <f ca="1">SUM(BM146)</f>
        <v>10708623.639289826</v>
      </c>
      <c r="BN147" s="57">
        <f t="shared" ref="BN147" ca="1" si="76">IFERROR(BI147/BM147,"N/A")</f>
        <v>5.612497387257763</v>
      </c>
    </row>
    <row r="148" spans="1:66" ht="18" x14ac:dyDescent="0.25">
      <c r="A148" s="28"/>
      <c r="B148" s="28" t="s">
        <v>410</v>
      </c>
      <c r="Y148" s="29"/>
    </row>
    <row r="149" spans="1:66" ht="15.75" thickBot="1" x14ac:dyDescent="0.3">
      <c r="Y149" s="29"/>
    </row>
    <row r="150" spans="1:66" ht="87" thickBot="1" x14ac:dyDescent="0.3">
      <c r="A150" s="34" t="s">
        <v>652</v>
      </c>
      <c r="B150" s="42" t="s">
        <v>653</v>
      </c>
      <c r="C150" s="43" t="s">
        <v>592</v>
      </c>
      <c r="D150" s="43" t="s">
        <v>593</v>
      </c>
      <c r="E150" s="21" t="s">
        <v>594</v>
      </c>
      <c r="F150" s="21" t="s">
        <v>674</v>
      </c>
      <c r="G150" s="21" t="s">
        <v>675</v>
      </c>
      <c r="H150" s="21" t="s">
        <v>676</v>
      </c>
      <c r="I150" s="21" t="s">
        <v>656</v>
      </c>
      <c r="J150" s="21" t="s">
        <v>657</v>
      </c>
      <c r="K150" s="21" t="s">
        <v>658</v>
      </c>
      <c r="L150" s="21" t="s">
        <v>659</v>
      </c>
      <c r="M150" s="21" t="s">
        <v>671</v>
      </c>
      <c r="N150" s="21" t="s">
        <v>654</v>
      </c>
      <c r="O150" s="21" t="s">
        <v>660</v>
      </c>
      <c r="P150" s="21" t="s">
        <v>661</v>
      </c>
      <c r="Q150" s="21" t="s">
        <v>662</v>
      </c>
      <c r="R150" s="21" t="s">
        <v>663</v>
      </c>
      <c r="S150" s="21" t="s">
        <v>664</v>
      </c>
      <c r="T150" s="21" t="s">
        <v>673</v>
      </c>
      <c r="U150" s="21" t="s">
        <v>665</v>
      </c>
      <c r="V150" s="21" t="s">
        <v>666</v>
      </c>
      <c r="W150" s="21" t="s">
        <v>595</v>
      </c>
      <c r="X150" s="21" t="s">
        <v>655</v>
      </c>
      <c r="Y150" s="21" t="s">
        <v>672</v>
      </c>
      <c r="Z150" s="21" t="s">
        <v>668</v>
      </c>
      <c r="AA150" s="21" t="s">
        <v>669</v>
      </c>
      <c r="AB150" s="41" t="s">
        <v>670</v>
      </c>
      <c r="AD150" s="20" t="s">
        <v>591</v>
      </c>
      <c r="AE150" s="22" t="s">
        <v>667</v>
      </c>
      <c r="AF150" s="23" t="s">
        <v>596</v>
      </c>
      <c r="AG150" s="23" t="s">
        <v>597</v>
      </c>
      <c r="AH150" s="24" t="s">
        <v>598</v>
      </c>
      <c r="AI150" s="25" t="s">
        <v>599</v>
      </c>
      <c r="AJ150" s="25" t="s">
        <v>600</v>
      </c>
      <c r="AK150" s="23" t="s">
        <v>601</v>
      </c>
      <c r="AL150" s="23" t="s">
        <v>602</v>
      </c>
      <c r="AM150" s="25" t="s">
        <v>603</v>
      </c>
      <c r="AN150" s="26" t="s">
        <v>604</v>
      </c>
      <c r="AO150" s="23" t="s">
        <v>605</v>
      </c>
      <c r="AP150" s="27" t="s">
        <v>606</v>
      </c>
      <c r="AQ150" s="22" t="s">
        <v>667</v>
      </c>
      <c r="AR150" s="23" t="s">
        <v>596</v>
      </c>
      <c r="AS150" s="23" t="s">
        <v>597</v>
      </c>
      <c r="AT150" s="24" t="s">
        <v>598</v>
      </c>
      <c r="AU150" s="23" t="s">
        <v>599</v>
      </c>
      <c r="AV150" s="23" t="s">
        <v>600</v>
      </c>
      <c r="AW150" s="23" t="s">
        <v>601</v>
      </c>
      <c r="AX150" s="23" t="s">
        <v>602</v>
      </c>
      <c r="AY150" s="25" t="s">
        <v>603</v>
      </c>
      <c r="AZ150" s="26" t="s">
        <v>604</v>
      </c>
      <c r="BA150" s="23" t="s">
        <v>605</v>
      </c>
      <c r="BB150" s="27" t="s">
        <v>606</v>
      </c>
      <c r="BC150" s="22" t="s">
        <v>667</v>
      </c>
      <c r="BD150" s="24" t="s">
        <v>596</v>
      </c>
      <c r="BE150" s="23" t="s">
        <v>597</v>
      </c>
      <c r="BF150" s="24" t="s">
        <v>598</v>
      </c>
      <c r="BG150" s="23" t="s">
        <v>599</v>
      </c>
      <c r="BH150" s="23" t="s">
        <v>600</v>
      </c>
      <c r="BI150" s="23" t="s">
        <v>601</v>
      </c>
      <c r="BJ150" s="23" t="s">
        <v>602</v>
      </c>
      <c r="BK150" s="25" t="s">
        <v>603</v>
      </c>
      <c r="BL150" s="26" t="s">
        <v>604</v>
      </c>
      <c r="BM150" s="23" t="s">
        <v>605</v>
      </c>
      <c r="BN150" s="27" t="s">
        <v>606</v>
      </c>
    </row>
    <row r="151" spans="1:66" x14ac:dyDescent="0.25">
      <c r="A151" s="33" t="s">
        <v>16</v>
      </c>
      <c r="B151" t="str">
        <f t="shared" ref="B151:B194" si="77">LEFT(A151,(FIND(" | ",A151,1)-1))</f>
        <v>11W Replacing 60W - MURB</v>
      </c>
      <c r="C151" t="str">
        <f t="array" aca="1" ref="C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A151),0)),"")</f>
        <v>Res Lighting</v>
      </c>
      <c r="D151" t="str">
        <f t="array" aca="1" ref="D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A151),0)),"")</f>
        <v>RET</v>
      </c>
      <c r="E151" s="52">
        <f t="array" aca="1" ref="E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A151),0)),"")</f>
        <v>25</v>
      </c>
      <c r="F151" s="52">
        <f t="array" aca="1" ref="F15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A151),0)),""))</f>
        <v>1</v>
      </c>
      <c r="G151" s="52">
        <f t="array" aca="1" ref="G1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A151),0)),""))</f>
        <v>1</v>
      </c>
      <c r="H151" s="52">
        <f t="array" aca="1" ref="H1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A151),0)),""))</f>
        <v>1</v>
      </c>
      <c r="I151" s="44">
        <f t="array" aca="1" ref="I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A151),0)),"")</f>
        <v>40.128574499999992</v>
      </c>
      <c r="J151" s="45">
        <f t="array" aca="1" ref="J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A151),0)),"")*1000</f>
        <v>4.8154289399999985</v>
      </c>
      <c r="K151" s="44">
        <f t="array" aca="1" ref="K151" ca="1">IF(D151="ROB/NEW",I151,IFERROR(INDEX(INDIRECT(ADDRESS(1,MATCH(2020,Measure!$2:$2,0),,,"Measure")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A151),0)),""))</f>
        <v>9.7250371874999999</v>
      </c>
      <c r="L151" s="45">
        <f t="array" aca="1" ref="L151" ca="1">IF(D151="ROB/NEW",J151,IFERROR(INDEX(INDIRECT(ADDRESS(1,MATCH(2020,Measure!$2:$2,0),,,"Measure")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A151),0))*1000,""))</f>
        <v>1.1670044625</v>
      </c>
      <c r="M151" s="46">
        <f t="array" aca="1" ref="M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A151),0)),"")</f>
        <v>0</v>
      </c>
      <c r="N151" s="47" t="str">
        <f t="array" aca="1" ref="N151" ca="1">IF(M151=0,"N/A",IFERROR(INDEX(INDIRECT(ADDRESS(1,MATCH(2020,Measure!$2:$2,0),,,"Measure")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A151),0)),"")/M151)</f>
        <v>N/A</v>
      </c>
      <c r="O151" s="46" t="str">
        <f t="array" aca="1" ref="O151" ca="1">IF(AE151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(Units)")*(INDIRECT(ADDRESS(1,MATCH("MeasureNames",Measure!$2:$2,0),,,"Measure")&amp;":"&amp;ADDRESS(ROWS(DynamicPivotTable)+10,MATCH("MeasureNames",Measure!$2:$2,0)))=A151),0)),""),0))</f>
        <v>N/A</v>
      </c>
      <c r="P151" s="46">
        <f t="array" aca="1" ref="P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A151),0)),0)</f>
        <v>7.1501999999999999</v>
      </c>
      <c r="Q151" s="46" t="str">
        <f t="shared" ref="Q151:Q194" ca="1" si="78">IF(AE151=0,"N/A",SUM(O151,P151,IF(N151="N/A",0,N151*M151)))</f>
        <v>N/A</v>
      </c>
      <c r="R151" s="46">
        <f t="shared" ref="R151:R194" ca="1" si="79">M151-(IF(N151="N/A",0,N151*M151))</f>
        <v>0</v>
      </c>
      <c r="S151" s="46" t="str">
        <f t="shared" ref="S151:S194" ca="1" si="80">IF(AE151=0,"N/A",Q151+R151)</f>
        <v>N/A</v>
      </c>
      <c r="T151" s="39">
        <f t="array" aca="1" ref="T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A151),0)),"")</f>
        <v>18.174689018725321</v>
      </c>
      <c r="U151" s="39">
        <f t="array" aca="1" ref="U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A151),0)),"")</f>
        <v>0</v>
      </c>
      <c r="V151" s="39">
        <f t="shared" ref="V151:V194" ca="1" si="81">T151+U151</f>
        <v>18.174689018725321</v>
      </c>
      <c r="W151" s="48">
        <f t="array" aca="1" ref="W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A151),0)),"")</f>
        <v>0.87</v>
      </c>
      <c r="X151" s="49" t="str">
        <f t="array" aca="1" ref="X151" ca="1">IF(AE151=0,"N/A",IFERROR(INDEX(INDIRECT(ADDRESS(1,MATCH(2020,Measure!$2:$2,0),,,"Measure")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A151),0)),""))</f>
        <v>N/A</v>
      </c>
      <c r="Y151" s="49" t="str">
        <f t="array" aca="1" ref="Y151" ca="1">IF(AE151=0,"N/A",IFERROR(INDEX(INDIRECT(ADDRESS(1,MATCH(2020,Measure!$2:$2,0),,,"Measure")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A151),0)),""))</f>
        <v>N/A</v>
      </c>
      <c r="Z151" s="39" t="str">
        <f t="array" aca="1" ref="Z1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A151),0)),""),"N/A")</f>
        <v>N/A</v>
      </c>
      <c r="AA151" s="39" t="str">
        <f t="array" aca="1" ref="AA1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A151),0)),""),"N/A")</f>
        <v>N/A</v>
      </c>
      <c r="AB151" s="39" t="str">
        <f t="array" aca="1" ref="AB1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A151),0)),"")/1000,"N/A")</f>
        <v>N/A</v>
      </c>
      <c r="AD151" t="str">
        <f t="shared" ref="AD151:AD194" si="82">B151</f>
        <v>11W Replacing 60W - MURB</v>
      </c>
      <c r="AE151" s="50">
        <f t="array" aca="1" ref="AE15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A151),0)),""),0)</f>
        <v>0</v>
      </c>
      <c r="AF151" s="35">
        <f t="array" aca="1" ref="AF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A151),0)),"")</f>
        <v>0</v>
      </c>
      <c r="AG151" s="35">
        <f t="array" aca="1" ref="AG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A151),0))/1000,"")</f>
        <v>0</v>
      </c>
      <c r="AH151" s="51">
        <f t="array" aca="1" ref="AH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A151),0)),"")</f>
        <v>0</v>
      </c>
      <c r="AI151" s="35">
        <f t="array" aca="1" ref="AI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A151),0))/1000,"")</f>
        <v>0</v>
      </c>
      <c r="AJ151" s="35">
        <f t="array" aca="1" ref="AJ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A151),0))/1000,"")</f>
        <v>0</v>
      </c>
      <c r="AK151" s="32">
        <f t="array" aca="1" ref="AK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A151),0)),"")</f>
        <v>0</v>
      </c>
      <c r="AL151" s="32" t="str">
        <f t="shared" ref="AL151:AL194" ca="1" si="83">IFERROR(AK151/AN151,"N/A")</f>
        <v>N/A</v>
      </c>
      <c r="AM151" s="32" t="str">
        <f t="shared" ref="AM151:AM194" ca="1" si="84">IFERROR(AK151-AL151,"N/A")</f>
        <v>N/A</v>
      </c>
      <c r="AN151" s="37" t="str">
        <f t="array" aca="1" ref="AN151" ca="1">IF(AE151=0,"N/A",IFERROR(INDEX(INDIRECT(ADDRESS(1,MATCH(2020,Measure!$2:$2,0),,,"Measure")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A151),0)),""))</f>
        <v>N/A</v>
      </c>
      <c r="AO151" s="32">
        <f t="array" aca="1" ref="AO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A151),0)),"")</f>
        <v>0</v>
      </c>
      <c r="AP151" s="37" t="str">
        <f t="shared" ref="AP151:AP195" ca="1" si="85">IFERROR(AK151/AO151,"N/A")</f>
        <v>N/A</v>
      </c>
      <c r="AQ151" s="50">
        <f t="array" aca="1" ref="AQ15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A151),0)),""),0)</f>
        <v>0</v>
      </c>
      <c r="AR151" s="35">
        <f t="array" aca="1" ref="AR1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A151),0)),"")</f>
        <v>0</v>
      </c>
      <c r="AS151" s="35">
        <f t="array" aca="1" ref="AS1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A151),0))/1000,"")</f>
        <v>0</v>
      </c>
      <c r="AT151" s="51">
        <f t="array" aca="1" ref="AT1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A151),0)),"")</f>
        <v>0</v>
      </c>
      <c r="AU151" s="35">
        <f t="array" aca="1" ref="AU1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A151),0))/1000,"")</f>
        <v>0</v>
      </c>
      <c r="AV151" s="35">
        <f t="array" aca="1" ref="AV1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A151),0))/1000,"")</f>
        <v>0</v>
      </c>
      <c r="AW151" s="32">
        <f t="array" aca="1" ref="AW1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A151),0)),"")</f>
        <v>0</v>
      </c>
      <c r="AX151" s="32" t="str">
        <f t="shared" ref="AX151:AX194" ca="1" si="86">IFERROR(AW151/AZ151,"N/A")</f>
        <v>N/A</v>
      </c>
      <c r="AY151" s="32" t="str">
        <f t="shared" ref="AY151:AY194" ca="1" si="87">IFERROR(AW151-AX151,"N/A")</f>
        <v>N/A</v>
      </c>
      <c r="AZ151" s="37" t="str">
        <f t="array" aca="1" ref="AZ151" ca="1">IF(AQ151=0,"N/A",IFERROR(INDEX(INDIRECT(ADDRESS(1,MATCH(2021,Measure!$2:$2,0),,,"Measure")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A151),0)),""))</f>
        <v>N/A</v>
      </c>
      <c r="BA151" s="32">
        <f t="array" aca="1" ref="BA1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A151),0)),"")</f>
        <v>0</v>
      </c>
      <c r="BB151" s="37" t="str">
        <f t="shared" ref="BB151:BB195" ca="1" si="88">IFERROR(AW151/BA151,"N/A")</f>
        <v>N/A</v>
      </c>
      <c r="BC151" s="50">
        <f t="array" aca="1" ref="BC15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A151),0)),""),0)</f>
        <v>0</v>
      </c>
      <c r="BD151" s="35">
        <f t="array" aca="1" ref="BD1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A151),0)),"")</f>
        <v>0</v>
      </c>
      <c r="BE151" s="35">
        <f t="array" aca="1" ref="BE1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A151),0))/1000,"")</f>
        <v>0</v>
      </c>
      <c r="BF151" s="51">
        <f t="array" aca="1" ref="BF1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A151),0)),"")</f>
        <v>0</v>
      </c>
      <c r="BG151" s="35">
        <f t="array" aca="1" ref="BG1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A151),0))/1000,"")</f>
        <v>0</v>
      </c>
      <c r="BH151" s="35">
        <f t="array" aca="1" ref="BH1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A151),0))/1000,"")</f>
        <v>0</v>
      </c>
      <c r="BI151" s="32">
        <f t="array" aca="1" ref="BI1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A151),0)),"")</f>
        <v>0</v>
      </c>
      <c r="BJ151" s="32" t="str">
        <f t="shared" ref="BJ151:BJ194" ca="1" si="89">IFERROR(BI151/BL151,"N/A")</f>
        <v>N/A</v>
      </c>
      <c r="BK151" s="32" t="str">
        <f t="shared" ref="BK151:BK194" ca="1" si="90">IFERROR(BI151-BJ151,"N/A")</f>
        <v>N/A</v>
      </c>
      <c r="BL151" s="37" t="str">
        <f t="array" aca="1" ref="BL151" ca="1">IF(BC151=0,"N/A",IFERROR(INDEX(INDIRECT(ADDRESS(1,MATCH(2022,Measure!$2:$2,0),,,"Measure")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A151),0)),""))</f>
        <v>N/A</v>
      </c>
      <c r="BM151" s="32">
        <f t="array" aca="1" ref="BM1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A151),0)),"")</f>
        <v>0</v>
      </c>
      <c r="BN151" s="37" t="str">
        <f t="shared" ref="BN151:BN195" ca="1" si="91">IFERROR(BI151/BM151,"N/A")</f>
        <v>N/A</v>
      </c>
    </row>
    <row r="152" spans="1:66" x14ac:dyDescent="0.25">
      <c r="A152" s="33" t="s">
        <v>17</v>
      </c>
      <c r="B152" t="str">
        <f t="shared" si="77"/>
        <v>11W Replacing 60W</v>
      </c>
      <c r="C152" t="str">
        <f t="array" aca="1" ref="C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A152),0)),"")</f>
        <v>Res Lighting</v>
      </c>
      <c r="D152" t="str">
        <f t="array" aca="1" ref="D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A152),0)),"")</f>
        <v>RET</v>
      </c>
      <c r="E152" s="52">
        <f t="array" aca="1" ref="E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A152),0)),"")</f>
        <v>25</v>
      </c>
      <c r="F152" s="52">
        <f t="array" aca="1" ref="F15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A152),0)),""))</f>
        <v>1</v>
      </c>
      <c r="G152" s="52">
        <f t="array" aca="1" ref="G1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A152),0)),""))</f>
        <v>1</v>
      </c>
      <c r="H152" s="52">
        <f t="array" aca="1" ref="H1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A152),0)),""))</f>
        <v>1</v>
      </c>
      <c r="I152" s="44">
        <f t="array" aca="1" ref="I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A152),0)),"")</f>
        <v>40.128574499999992</v>
      </c>
      <c r="J152" s="45">
        <f t="array" aca="1" ref="J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A152),0)),"")*1000</f>
        <v>4.8154289399999985</v>
      </c>
      <c r="K152" s="44">
        <f t="array" aca="1" ref="K152" ca="1">IF(D152="ROB/NEW",I152,IFERROR(INDEX(INDIRECT(ADDRESS(1,MATCH(2020,Measure!$2:$2,0),,,"Measure")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A152),0)),""))</f>
        <v>9.7250371874999999</v>
      </c>
      <c r="L152" s="45">
        <f t="array" aca="1" ref="L152" ca="1">IF(D152="ROB/NEW",J152,IFERROR(INDEX(INDIRECT(ADDRESS(1,MATCH(2020,Measure!$2:$2,0),,,"Measure")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A152),0))*1000,""))</f>
        <v>1.1670044625</v>
      </c>
      <c r="M152" s="46">
        <f t="array" aca="1" ref="M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A152),0)),"")</f>
        <v>0</v>
      </c>
      <c r="N152" s="47" t="str">
        <f t="array" aca="1" ref="N152" ca="1">IF(M152=0,"N/A",IFERROR(INDEX(INDIRECT(ADDRESS(1,MATCH(2020,Measure!$2:$2,0),,,"Measure")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A152),0)),"")/M152)</f>
        <v>N/A</v>
      </c>
      <c r="O152" s="46" t="str">
        <f t="array" aca="1" ref="O152" ca="1">IF(AE152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(Units)")*(INDIRECT(ADDRESS(1,MATCH("MeasureNames",Measure!$2:$2,0),,,"Measure")&amp;":"&amp;ADDRESS(ROWS(DynamicPivotTable)+10,MATCH("MeasureNames",Measure!$2:$2,0)))=A152),0)),""),0))</f>
        <v>N/A</v>
      </c>
      <c r="P152" s="46">
        <f t="array" aca="1" ref="P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A152),0)),0)</f>
        <v>7.1501999999999999</v>
      </c>
      <c r="Q152" s="46" t="str">
        <f t="shared" ca="1" si="78"/>
        <v>N/A</v>
      </c>
      <c r="R152" s="46">
        <f t="shared" ca="1" si="79"/>
        <v>0</v>
      </c>
      <c r="S152" s="46" t="str">
        <f t="shared" ca="1" si="80"/>
        <v>N/A</v>
      </c>
      <c r="T152" s="39">
        <f t="array" aca="1" ref="T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A152),0)),"")</f>
        <v>18.174689018725321</v>
      </c>
      <c r="U152" s="39">
        <f t="array" aca="1" ref="U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A152),0)),"")</f>
        <v>0</v>
      </c>
      <c r="V152" s="39">
        <f t="shared" ca="1" si="81"/>
        <v>18.174689018725321</v>
      </c>
      <c r="W152" s="48">
        <f t="array" aca="1" ref="W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A152),0)),"")</f>
        <v>0.87</v>
      </c>
      <c r="X152" s="49" t="str">
        <f t="array" aca="1" ref="X152" ca="1">IF(AE152=0,"N/A",IFERROR(INDEX(INDIRECT(ADDRESS(1,MATCH(2020,Measure!$2:$2,0),,,"Measure")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A152),0)),""))</f>
        <v>N/A</v>
      </c>
      <c r="Y152" s="49" t="str">
        <f t="array" aca="1" ref="Y152" ca="1">IF(AE152=0,"N/A",IFERROR(INDEX(INDIRECT(ADDRESS(1,MATCH(2020,Measure!$2:$2,0),,,"Measure")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A152),0)),""))</f>
        <v>N/A</v>
      </c>
      <c r="Z152" s="39" t="str">
        <f t="array" aca="1" ref="Z1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A152),0)),""),"N/A")</f>
        <v>N/A</v>
      </c>
      <c r="AA152" s="39" t="str">
        <f t="array" aca="1" ref="AA1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A152),0)),""),"N/A")</f>
        <v>N/A</v>
      </c>
      <c r="AB152" s="39" t="str">
        <f t="array" aca="1" ref="AB1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A152),0)),"")/1000,"N/A")</f>
        <v>N/A</v>
      </c>
      <c r="AD152" t="str">
        <f t="shared" si="82"/>
        <v>11W Replacing 60W</v>
      </c>
      <c r="AE152" s="50">
        <f t="array" aca="1" ref="AE15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A152),0)),""),0)</f>
        <v>0</v>
      </c>
      <c r="AF152" s="35">
        <f t="array" aca="1" ref="AF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A152),0)),"")</f>
        <v>0</v>
      </c>
      <c r="AG152" s="35">
        <f t="array" aca="1" ref="AG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A152),0))/1000,"")</f>
        <v>0</v>
      </c>
      <c r="AH152" s="51">
        <f t="array" aca="1" ref="AH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A152),0)),"")</f>
        <v>0</v>
      </c>
      <c r="AI152" s="35">
        <f t="array" aca="1" ref="AI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A152),0))/1000,"")</f>
        <v>0</v>
      </c>
      <c r="AJ152" s="35">
        <f t="array" aca="1" ref="AJ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A152),0))/1000,"")</f>
        <v>0</v>
      </c>
      <c r="AK152" s="32">
        <f t="array" aca="1" ref="AK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A152),0)),"")</f>
        <v>0</v>
      </c>
      <c r="AL152" s="32" t="str">
        <f t="shared" ca="1" si="83"/>
        <v>N/A</v>
      </c>
      <c r="AM152" s="32" t="str">
        <f t="shared" ca="1" si="84"/>
        <v>N/A</v>
      </c>
      <c r="AN152" s="37" t="str">
        <f t="array" aca="1" ref="AN152" ca="1">IF(AE152=0,"N/A",IFERROR(INDEX(INDIRECT(ADDRESS(1,MATCH(2020,Measure!$2:$2,0),,,"Measure")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A152),0)),""))</f>
        <v>N/A</v>
      </c>
      <c r="AO152" s="32">
        <f t="array" aca="1" ref="AO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A152),0)),"")</f>
        <v>0</v>
      </c>
      <c r="AP152" s="37" t="str">
        <f t="shared" ca="1" si="85"/>
        <v>N/A</v>
      </c>
      <c r="AQ152" s="50">
        <f t="array" aca="1" ref="AQ15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A152),0)),""),0)</f>
        <v>0</v>
      </c>
      <c r="AR152" s="35">
        <f t="array" aca="1" ref="AR1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A152),0)),"")</f>
        <v>0</v>
      </c>
      <c r="AS152" s="35">
        <f t="array" aca="1" ref="AS1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A152),0))/1000,"")</f>
        <v>0</v>
      </c>
      <c r="AT152" s="51">
        <f t="array" aca="1" ref="AT1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A152),0)),"")</f>
        <v>0</v>
      </c>
      <c r="AU152" s="35">
        <f t="array" aca="1" ref="AU1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A152),0))/1000,"")</f>
        <v>0</v>
      </c>
      <c r="AV152" s="35">
        <f t="array" aca="1" ref="AV1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A152),0))/1000,"")</f>
        <v>0</v>
      </c>
      <c r="AW152" s="32">
        <f t="array" aca="1" ref="AW1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A152),0)),"")</f>
        <v>0</v>
      </c>
      <c r="AX152" s="32" t="str">
        <f t="shared" ca="1" si="86"/>
        <v>N/A</v>
      </c>
      <c r="AY152" s="32" t="str">
        <f t="shared" ca="1" si="87"/>
        <v>N/A</v>
      </c>
      <c r="AZ152" s="37" t="str">
        <f t="array" aca="1" ref="AZ152" ca="1">IF(AQ152=0,"N/A",IFERROR(INDEX(INDIRECT(ADDRESS(1,MATCH(2021,Measure!$2:$2,0),,,"Measure")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A152),0)),""))</f>
        <v>N/A</v>
      </c>
      <c r="BA152" s="32">
        <f t="array" aca="1" ref="BA1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A152),0)),"")</f>
        <v>0</v>
      </c>
      <c r="BB152" s="37" t="str">
        <f t="shared" ca="1" si="88"/>
        <v>N/A</v>
      </c>
      <c r="BC152" s="50">
        <f t="array" aca="1" ref="BC15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A152),0)),""),0)</f>
        <v>0</v>
      </c>
      <c r="BD152" s="35">
        <f t="array" aca="1" ref="BD1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A152),0)),"")</f>
        <v>0</v>
      </c>
      <c r="BE152" s="35">
        <f t="array" aca="1" ref="BE1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A152),0))/1000,"")</f>
        <v>0</v>
      </c>
      <c r="BF152" s="51">
        <f t="array" aca="1" ref="BF1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A152),0)),"")</f>
        <v>0</v>
      </c>
      <c r="BG152" s="35">
        <f t="array" aca="1" ref="BG1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A152),0))/1000,"")</f>
        <v>0</v>
      </c>
      <c r="BH152" s="35">
        <f t="array" aca="1" ref="BH1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A152),0))/1000,"")</f>
        <v>0</v>
      </c>
      <c r="BI152" s="32">
        <f t="array" aca="1" ref="BI1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A152),0)),"")</f>
        <v>0</v>
      </c>
      <c r="BJ152" s="32" t="str">
        <f t="shared" ca="1" si="89"/>
        <v>N/A</v>
      </c>
      <c r="BK152" s="32" t="str">
        <f t="shared" ca="1" si="90"/>
        <v>N/A</v>
      </c>
      <c r="BL152" s="37" t="str">
        <f t="array" aca="1" ref="BL152" ca="1">IF(BC152=0,"N/A",IFERROR(INDEX(INDIRECT(ADDRESS(1,MATCH(2022,Measure!$2:$2,0),,,"Measure")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A152),0)),""))</f>
        <v>N/A</v>
      </c>
      <c r="BM152" s="32">
        <f t="array" aca="1" ref="BM1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A152),0)),"")</f>
        <v>0</v>
      </c>
      <c r="BN152" s="37" t="str">
        <f t="shared" ca="1" si="91"/>
        <v>N/A</v>
      </c>
    </row>
    <row r="153" spans="1:66" x14ac:dyDescent="0.25">
      <c r="A153" s="33" t="s">
        <v>18</v>
      </c>
      <c r="B153" t="str">
        <f t="shared" si="77"/>
        <v>18W Replacing 100W - MURB</v>
      </c>
      <c r="C153" t="str">
        <f t="array" aca="1" ref="C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A153),0)),"")</f>
        <v>Res Lighting</v>
      </c>
      <c r="D153" t="str">
        <f t="array" aca="1" ref="D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A153),0)),"")</f>
        <v>RET</v>
      </c>
      <c r="E153" s="52">
        <f t="array" aca="1" ref="E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A153),0)),"")</f>
        <v>25</v>
      </c>
      <c r="F153" s="52">
        <f t="array" aca="1" ref="F15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A153),0)),""))</f>
        <v>1</v>
      </c>
      <c r="G153" s="52">
        <f t="array" aca="1" ref="G1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A153),0)),""))</f>
        <v>1</v>
      </c>
      <c r="H153" s="52">
        <f t="array" aca="1" ref="H1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A153),0)),""))</f>
        <v>1</v>
      </c>
      <c r="I153" s="44">
        <f t="array" aca="1" ref="I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A153),0)),"")</f>
        <v>67.153941000000003</v>
      </c>
      <c r="J153" s="45">
        <f t="array" aca="1" ref="J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A153),0)),"")*1000</f>
        <v>8.0584729199999998</v>
      </c>
      <c r="K153" s="44">
        <f t="array" aca="1" ref="K153" ca="1">IF(D153="ROB/NEW",I153,IFERROR(INDEX(INDIRECT(ADDRESS(1,MATCH(2020,Measure!$2:$2,0),,,"Measure")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A153),0)),""))</f>
        <v>17.7098045625</v>
      </c>
      <c r="L153" s="45">
        <f t="array" aca="1" ref="L153" ca="1">IF(D153="ROB/NEW",J153,IFERROR(INDEX(INDIRECT(ADDRESS(1,MATCH(2020,Measure!$2:$2,0),,,"Measure")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A153),0))*1000,""))</f>
        <v>2.1251765475000002</v>
      </c>
      <c r="M153" s="46">
        <f t="array" aca="1" ref="M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A153),0)),"")</f>
        <v>0</v>
      </c>
      <c r="N153" s="47" t="str">
        <f t="array" aca="1" ref="N153" ca="1">IF(M153=0,"N/A",IFERROR(INDEX(INDIRECT(ADDRESS(1,MATCH(2020,Measure!$2:$2,0),,,"Measure")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A153),0)),"")/M153)</f>
        <v>N/A</v>
      </c>
      <c r="O153" s="46">
        <f t="array" aca="1" ref="O153" ca="1">IF(AE153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(Units)")*(INDIRECT(ADDRESS(1,MATCH("MeasureNames",Measure!$2:$2,0),,,"Measure")&amp;":"&amp;ADDRESS(ROWS(DynamicPivotTable)+10,MATCH("MeasureNames",Measure!$2:$2,0)))=A153),0)),""),0))</f>
        <v>11.86568927091735</v>
      </c>
      <c r="P153" s="46">
        <f t="array" aca="1" ref="P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A153),0)),0)</f>
        <v>9.6083999999999996</v>
      </c>
      <c r="Q153" s="46">
        <f t="shared" ca="1" si="78"/>
        <v>21.47408927091735</v>
      </c>
      <c r="R153" s="46">
        <f t="shared" ca="1" si="79"/>
        <v>0</v>
      </c>
      <c r="S153" s="46">
        <f t="shared" ca="1" si="80"/>
        <v>21.47408927091735</v>
      </c>
      <c r="T153" s="39">
        <f t="array" aca="1" ref="T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A153),0)),"")</f>
        <v>32.610605014389577</v>
      </c>
      <c r="U153" s="39">
        <f t="array" aca="1" ref="U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A153),0)),"")</f>
        <v>0</v>
      </c>
      <c r="V153" s="39">
        <f t="shared" ca="1" si="81"/>
        <v>32.610605014389577</v>
      </c>
      <c r="W153" s="48">
        <f t="array" aca="1" ref="W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A153),0)),"")</f>
        <v>0.87</v>
      </c>
      <c r="X153" s="49">
        <f t="array" aca="1" ref="X153" ca="1">IF(AE153=0,"N/A",IFERROR(INDEX(INDIRECT(ADDRESS(1,MATCH(2020,Measure!$2:$2,0),,,"Measure")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A153),0)),""))</f>
        <v>2.74831105634274</v>
      </c>
      <c r="Y153" s="49" t="str">
        <f t="array" aca="1" ref="Y153" ca="1">IF(AE153=0,"N/A",IFERROR(INDEX(INDIRECT(ADDRESS(1,MATCH(2020,Measure!$2:$2,0),,,"Measure")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A153),0)),""))</f>
        <v/>
      </c>
      <c r="Z153" s="39">
        <f t="array" aca="1" ref="Z1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A153),0)),""),"N/A")</f>
        <v>0.18278675513495926</v>
      </c>
      <c r="AA153" s="39">
        <f t="array" aca="1" ref="AA1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A153),0)),""),"N/A")</f>
        <v>2.4939291050027724E-2</v>
      </c>
      <c r="AB153" s="39">
        <f t="array" aca="1" ref="AB1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A153),0)),"")/1000,"N/A")</f>
        <v>1.5232229594579938</v>
      </c>
      <c r="AD153" t="str">
        <f t="shared" si="82"/>
        <v>18W Replacing 100W - MURB</v>
      </c>
      <c r="AE153" s="50">
        <f t="array" aca="1" ref="AE15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A153),0)),""),0)</f>
        <v>100</v>
      </c>
      <c r="AF153" s="35">
        <f t="array" aca="1" ref="AF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A153),0)),"")</f>
        <v>0.77898571560000007</v>
      </c>
      <c r="AG153" s="35">
        <f t="array" aca="1" ref="AG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A153),0))/1000,"")</f>
        <v>6.4915476300000003</v>
      </c>
      <c r="AH153" s="51">
        <f t="array" aca="1" ref="AH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A153),0)),"")</f>
        <v>0.77898571560000007</v>
      </c>
      <c r="AI153" s="35">
        <f t="array" aca="1" ref="AI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A153),0))/1000,"")</f>
        <v>6.4915476300000003</v>
      </c>
      <c r="AJ153" s="35">
        <f t="array" aca="1" ref="AJ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A153),0))/1000,"")</f>
        <v>47.578294214999985</v>
      </c>
      <c r="AK153" s="32">
        <f t="array" aca="1" ref="AK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A153),0)),"")</f>
        <v>3261.0605014389575</v>
      </c>
      <c r="AL153" s="32">
        <f t="shared" ca="1" si="83"/>
        <v>1186.5689270917348</v>
      </c>
      <c r="AM153" s="32">
        <f t="shared" ca="1" si="84"/>
        <v>2074.4915743472229</v>
      </c>
      <c r="AN153" s="37">
        <f t="array" aca="1" ref="AN153" ca="1">IF(AE153=0,"N/A",IFERROR(INDEX(INDIRECT(ADDRESS(1,MATCH(2020,Measure!$2:$2,0),,,"Measure")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A153),0)),""))</f>
        <v>2.74831105634274</v>
      </c>
      <c r="AO153" s="32">
        <f t="array" aca="1" ref="AO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A153),0)),"")</f>
        <v>1186.5689270917351</v>
      </c>
      <c r="AP153" s="37">
        <f t="shared" ca="1" si="85"/>
        <v>2.7483110563427395</v>
      </c>
      <c r="AQ153" s="50">
        <f t="array" aca="1" ref="AQ15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A153),0)),""),0)</f>
        <v>100</v>
      </c>
      <c r="AR153" s="35">
        <f t="array" aca="1" ref="AR1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A153),0)),"")</f>
        <v>0.77898571560000007</v>
      </c>
      <c r="AS153" s="35">
        <f t="array" aca="1" ref="AS1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A153),0))/1000,"")</f>
        <v>6.4915476300000003</v>
      </c>
      <c r="AT153" s="51">
        <f t="array" aca="1" ref="AT1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A153),0)),"")</f>
        <v>0.96977388375000007</v>
      </c>
      <c r="AU153" s="35">
        <f t="array" aca="1" ref="AU1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A153),0))/1000,"")</f>
        <v>8.0814490312500009</v>
      </c>
      <c r="AV153" s="35">
        <f t="array" aca="1" ref="AV1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A153),0))/1000,"")</f>
        <v>44.64918125999997</v>
      </c>
      <c r="AW153" s="32">
        <f t="array" aca="1" ref="AW1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A153),0)),"")</f>
        <v>3176.6210459304157</v>
      </c>
      <c r="AX153" s="32">
        <f t="shared" ca="1" si="86"/>
        <v>1186.5689270917351</v>
      </c>
      <c r="AY153" s="32">
        <f t="shared" ca="1" si="87"/>
        <v>1990.0521188386806</v>
      </c>
      <c r="AZ153" s="37">
        <f t="array" aca="1" ref="AZ153" ca="1">IF(AQ153=0,"N/A",IFERROR(INDEX(INDIRECT(ADDRESS(1,MATCH(2021,Measure!$2:$2,0),,,"Measure")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A153),0)),""))</f>
        <v>2.6771483505103006</v>
      </c>
      <c r="BA153" s="32">
        <f t="array" aca="1" ref="BA1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A153),0)),"")</f>
        <v>1186.5689270917351</v>
      </c>
      <c r="BB153" s="37">
        <f t="shared" ca="1" si="88"/>
        <v>2.6771483505103006</v>
      </c>
      <c r="BC153" s="50">
        <f t="array" aca="1" ref="BC15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A153),0)),""),0)</f>
        <v>100</v>
      </c>
      <c r="BD153" s="35">
        <f t="array" aca="1" ref="BD1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A153),0)),"")</f>
        <v>0.77898571560000007</v>
      </c>
      <c r="BE153" s="35">
        <f t="array" aca="1" ref="BE1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A153),0))/1000,"")</f>
        <v>6.4915476300000003</v>
      </c>
      <c r="BF153" s="51">
        <f t="array" aca="1" ref="BF1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A153),0)),"")</f>
        <v>1.1312709223500002</v>
      </c>
      <c r="BG153" s="35">
        <f t="array" aca="1" ref="BG1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A153),0))/1000,"")</f>
        <v>9.4272576862500017</v>
      </c>
      <c r="BH153" s="35">
        <f t="array" aca="1" ref="BH1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A153),0))/1000,"")</f>
        <v>41.720068304999984</v>
      </c>
      <c r="BI153" s="32">
        <f t="array" aca="1" ref="BI1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A153),0)),"")</f>
        <v>3196.9867748552565</v>
      </c>
      <c r="BJ153" s="32">
        <f t="shared" ca="1" si="89"/>
        <v>1186.5689270917348</v>
      </c>
      <c r="BK153" s="32">
        <f t="shared" ca="1" si="90"/>
        <v>2010.4178477635216</v>
      </c>
      <c r="BL153" s="37">
        <f t="array" aca="1" ref="BL153" ca="1">IF(BC153=0,"N/A",IFERROR(INDEX(INDIRECT(ADDRESS(1,MATCH(2022,Measure!$2:$2,0),,,"Measure")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A153),0)),""))</f>
        <v>2.694311895298851</v>
      </c>
      <c r="BM153" s="32">
        <f t="array" aca="1" ref="BM1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A153),0)),"")</f>
        <v>1186.5689270917351</v>
      </c>
      <c r="BN153" s="37">
        <f t="shared" ca="1" si="91"/>
        <v>2.6943118952988505</v>
      </c>
    </row>
    <row r="154" spans="1:66" x14ac:dyDescent="0.25">
      <c r="A154" s="33" t="s">
        <v>19</v>
      </c>
      <c r="B154" t="str">
        <f t="shared" si="77"/>
        <v>18W Replacing 100W</v>
      </c>
      <c r="C154" t="str">
        <f t="array" aca="1" ref="C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A154),0)),"")</f>
        <v>Res Lighting</v>
      </c>
      <c r="D154" t="str">
        <f t="array" aca="1" ref="D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A154),0)),"")</f>
        <v>RET</v>
      </c>
      <c r="E154" s="52">
        <f t="array" aca="1" ref="E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A154),0)),"")</f>
        <v>25</v>
      </c>
      <c r="F154" s="52">
        <f t="array" aca="1" ref="F15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A154),0)),""))</f>
        <v>1</v>
      </c>
      <c r="G154" s="52">
        <f t="array" aca="1" ref="G1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A154),0)),""))</f>
        <v>1</v>
      </c>
      <c r="H154" s="52">
        <f t="array" aca="1" ref="H1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A154),0)),""))</f>
        <v>1</v>
      </c>
      <c r="I154" s="44">
        <f t="array" aca="1" ref="I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A154),0)),"")</f>
        <v>67.153941000000003</v>
      </c>
      <c r="J154" s="45">
        <f t="array" aca="1" ref="J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A154),0)),"")*1000</f>
        <v>8.0584729199999998</v>
      </c>
      <c r="K154" s="44">
        <f t="array" aca="1" ref="K154" ca="1">IF(D154="ROB/NEW",I154,IFERROR(INDEX(INDIRECT(ADDRESS(1,MATCH(2020,Measure!$2:$2,0),,,"Measure")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A154),0)),""))</f>
        <v>17.7098045625</v>
      </c>
      <c r="L154" s="45">
        <f t="array" aca="1" ref="L154" ca="1">IF(D154="ROB/NEW",J154,IFERROR(INDEX(INDIRECT(ADDRESS(1,MATCH(2020,Measure!$2:$2,0),,,"Measure")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A154),0))*1000,""))</f>
        <v>2.1251765475000002</v>
      </c>
      <c r="M154" s="46">
        <f t="array" aca="1" ref="M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A154),0)),"")</f>
        <v>0</v>
      </c>
      <c r="N154" s="47" t="str">
        <f t="array" aca="1" ref="N154" ca="1">IF(M154=0,"N/A",IFERROR(INDEX(INDIRECT(ADDRESS(1,MATCH(2020,Measure!$2:$2,0),,,"Measure")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A154),0)),"")/M154)</f>
        <v>N/A</v>
      </c>
      <c r="O154" s="46">
        <f t="array" aca="1" ref="O154" ca="1">IF(AE154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(Units)")*(INDIRECT(ADDRESS(1,MATCH("MeasureNames",Measure!$2:$2,0),,,"Measure")&amp;":"&amp;ADDRESS(ROWS(DynamicPivotTable)+10,MATCH("MeasureNames",Measure!$2:$2,0)))=A154),0)),""),0))</f>
        <v>11.86568927091735</v>
      </c>
      <c r="P154" s="46">
        <f t="array" aca="1" ref="P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A154),0)),0)</f>
        <v>9.6083999999999996</v>
      </c>
      <c r="Q154" s="46">
        <f t="shared" ca="1" si="78"/>
        <v>21.47408927091735</v>
      </c>
      <c r="R154" s="46">
        <f t="shared" ca="1" si="79"/>
        <v>0</v>
      </c>
      <c r="S154" s="46">
        <f t="shared" ca="1" si="80"/>
        <v>21.47408927091735</v>
      </c>
      <c r="T154" s="39">
        <f t="array" aca="1" ref="T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A154),0)),"")</f>
        <v>32.610605014389577</v>
      </c>
      <c r="U154" s="39">
        <f t="array" aca="1" ref="U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A154),0)),"")</f>
        <v>0</v>
      </c>
      <c r="V154" s="39">
        <f t="shared" ca="1" si="81"/>
        <v>32.610605014389577</v>
      </c>
      <c r="W154" s="48">
        <f t="array" aca="1" ref="W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A154),0)),"")</f>
        <v>0.87</v>
      </c>
      <c r="X154" s="49">
        <f t="array" aca="1" ref="X154" ca="1">IF(AE154=0,"N/A",IFERROR(INDEX(INDIRECT(ADDRESS(1,MATCH(2020,Measure!$2:$2,0),,,"Measure")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A154),0)),""))</f>
        <v>2.74831105634274</v>
      </c>
      <c r="Y154" s="49" t="str">
        <f t="array" aca="1" ref="Y154" ca="1">IF(AE154=0,"N/A",IFERROR(INDEX(INDIRECT(ADDRESS(1,MATCH(2020,Measure!$2:$2,0),,,"Measure")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A154),0)),""))</f>
        <v/>
      </c>
      <c r="Z154" s="39">
        <f t="array" aca="1" ref="Z1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A154),0)),""),"N/A")</f>
        <v>0.18278675513495921</v>
      </c>
      <c r="AA154" s="39">
        <f t="array" aca="1" ref="AA1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A154),0)),""),"N/A")</f>
        <v>2.4939291050027727E-2</v>
      </c>
      <c r="AB154" s="39">
        <f t="array" aca="1" ref="AB1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A154),0)),"")/1000,"N/A")</f>
        <v>1.5232229594579936</v>
      </c>
      <c r="AD154" t="str">
        <f t="shared" si="82"/>
        <v>18W Replacing 100W</v>
      </c>
      <c r="AE154" s="50">
        <f t="array" aca="1" ref="AE15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A154),0)),""),0)</f>
        <v>3192</v>
      </c>
      <c r="AF154" s="35">
        <f t="array" aca="1" ref="AF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A154),0)),"")</f>
        <v>24.865224041952001</v>
      </c>
      <c r="AG154" s="35">
        <f t="array" aca="1" ref="AG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A154),0))/1000,"")</f>
        <v>207.21020034960003</v>
      </c>
      <c r="AH154" s="51">
        <f t="array" aca="1" ref="AH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A154),0)),"")</f>
        <v>24.865224041952001</v>
      </c>
      <c r="AI154" s="35">
        <f t="array" aca="1" ref="AI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A154),0))/1000,"")</f>
        <v>207.21020034960003</v>
      </c>
      <c r="AJ154" s="35">
        <f t="array" aca="1" ref="AJ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A154),0))/1000,"")</f>
        <v>1518.6991513427995</v>
      </c>
      <c r="AK154" s="32">
        <f t="array" aca="1" ref="AK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A154),0)),"")</f>
        <v>104093.05120593154</v>
      </c>
      <c r="AL154" s="32">
        <f t="shared" ca="1" si="83"/>
        <v>37875.28015276818</v>
      </c>
      <c r="AM154" s="32">
        <f t="shared" ca="1" si="84"/>
        <v>66217.771053163364</v>
      </c>
      <c r="AN154" s="37">
        <f t="array" aca="1" ref="AN154" ca="1">IF(AE154=0,"N/A",IFERROR(INDEX(INDIRECT(ADDRESS(1,MATCH(2020,Measure!$2:$2,0),,,"Measure")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A154),0)),""))</f>
        <v>2.74831105634274</v>
      </c>
      <c r="AO154" s="32">
        <f t="array" aca="1" ref="AO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A154),0)),"")</f>
        <v>37875.28015276818</v>
      </c>
      <c r="AP154" s="37">
        <f t="shared" ca="1" si="85"/>
        <v>2.74831105634274</v>
      </c>
      <c r="AQ154" s="50">
        <f t="array" aca="1" ref="AQ15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A154),0)),""),0)</f>
        <v>3192</v>
      </c>
      <c r="AR154" s="35">
        <f t="array" aca="1" ref="AR1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A154),0)),"")</f>
        <v>24.865224041952001</v>
      </c>
      <c r="AS154" s="35">
        <f t="array" aca="1" ref="AS1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A154),0))/1000,"")</f>
        <v>207.21020034960003</v>
      </c>
      <c r="AT154" s="51">
        <f t="array" aca="1" ref="AT1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A154),0)),"")</f>
        <v>30.955182369299997</v>
      </c>
      <c r="AU154" s="35">
        <f t="array" aca="1" ref="AU1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A154),0))/1000,"")</f>
        <v>257.95985307749999</v>
      </c>
      <c r="AV154" s="35">
        <f t="array" aca="1" ref="AV1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A154),0))/1000,"")</f>
        <v>1425.2018658191989</v>
      </c>
      <c r="AW154" s="32">
        <f t="array" aca="1" ref="AW1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A154),0)),"")</f>
        <v>101397.74378609886</v>
      </c>
      <c r="AX154" s="32">
        <f t="shared" ca="1" si="86"/>
        <v>37875.28015276818</v>
      </c>
      <c r="AY154" s="32">
        <f t="shared" ca="1" si="87"/>
        <v>63522.463633330677</v>
      </c>
      <c r="AZ154" s="37">
        <f t="array" aca="1" ref="AZ154" ca="1">IF(AQ154=0,"N/A",IFERROR(INDEX(INDIRECT(ADDRESS(1,MATCH(2021,Measure!$2:$2,0),,,"Measure")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A154),0)),""))</f>
        <v>2.6771483505103006</v>
      </c>
      <c r="BA154" s="32">
        <f t="array" aca="1" ref="BA1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A154),0)),"")</f>
        <v>37875.28015276818</v>
      </c>
      <c r="BB154" s="37">
        <f t="shared" ca="1" si="88"/>
        <v>2.6771483505103006</v>
      </c>
      <c r="BC154" s="50">
        <f t="array" aca="1" ref="BC15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A154),0)),""),0)</f>
        <v>3192</v>
      </c>
      <c r="BD154" s="35">
        <f t="array" aca="1" ref="BD1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A154),0)),"")</f>
        <v>24.865224041952001</v>
      </c>
      <c r="BE154" s="35">
        <f t="array" aca="1" ref="BE1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A154),0))/1000,"")</f>
        <v>207.21020034960003</v>
      </c>
      <c r="BF154" s="51">
        <f t="array" aca="1" ref="BF1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A154),0)),"")</f>
        <v>36.110167841412</v>
      </c>
      <c r="BG154" s="35">
        <f t="array" aca="1" ref="BG1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A154),0))/1000,"")</f>
        <v>300.91806534509999</v>
      </c>
      <c r="BH154" s="35">
        <f t="array" aca="1" ref="BH1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A154),0))/1000,"")</f>
        <v>1331.7045802955997</v>
      </c>
      <c r="BI154" s="32">
        <f t="array" aca="1" ref="BI1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A154),0)),"")</f>
        <v>102047.81785337979</v>
      </c>
      <c r="BJ154" s="32">
        <f t="shared" ca="1" si="89"/>
        <v>37875.28015276818</v>
      </c>
      <c r="BK154" s="32">
        <f t="shared" ca="1" si="90"/>
        <v>64172.53770061161</v>
      </c>
      <c r="BL154" s="37">
        <f t="array" aca="1" ref="BL154" ca="1">IF(BC154=0,"N/A",IFERROR(INDEX(INDIRECT(ADDRESS(1,MATCH(2022,Measure!$2:$2,0),,,"Measure")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A154),0)),""))</f>
        <v>2.694311895298851</v>
      </c>
      <c r="BM154" s="32">
        <f t="array" aca="1" ref="BM1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A154),0)),"")</f>
        <v>37875.28015276818</v>
      </c>
      <c r="BN154" s="37">
        <f t="shared" ca="1" si="91"/>
        <v>2.694311895298851</v>
      </c>
    </row>
    <row r="155" spans="1:66" x14ac:dyDescent="0.25">
      <c r="A155" s="33" t="s">
        <v>20</v>
      </c>
      <c r="B155" t="str">
        <f t="shared" si="77"/>
        <v>18W Replacing 75W - MURB</v>
      </c>
      <c r="C155" t="str">
        <f t="array" aca="1" ref="C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A155),0)),"")</f>
        <v>Res Lighting</v>
      </c>
      <c r="D155" t="str">
        <f t="array" aca="1" ref="D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A155),0)),"")</f>
        <v>RET</v>
      </c>
      <c r="E155" s="52">
        <f t="array" aca="1" ref="E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A155),0)),"")</f>
        <v>25</v>
      </c>
      <c r="F155" s="52">
        <f t="array" aca="1" ref="F15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A155),0)),""))</f>
        <v>1</v>
      </c>
      <c r="G155" s="52">
        <f t="array" aca="1" ref="G15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A155),0)),""))</f>
        <v>1</v>
      </c>
      <c r="H155" s="52">
        <f t="array" aca="1" ref="H15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A155),0)),""))</f>
        <v>1</v>
      </c>
      <c r="I155" s="44">
        <f t="array" aca="1" ref="I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A155),0)),"")</f>
        <v>46.680178499999997</v>
      </c>
      <c r="J155" s="45">
        <f t="array" aca="1" ref="J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A155),0)),"")*1000</f>
        <v>5.601621419999999</v>
      </c>
      <c r="K155" s="44">
        <f t="array" aca="1" ref="K155" ca="1">IF(D155="ROB/NEW",I155,IFERROR(INDEX(INDIRECT(ADDRESS(1,MATCH(2020,Measure!$2:$2,0),,,"Measure")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A155),0)),""))</f>
        <v>8.5989802499999985</v>
      </c>
      <c r="L155" s="45">
        <f t="array" aca="1" ref="L155" ca="1">IF(D155="ROB/NEW",J155,IFERROR(INDEX(INDIRECT(ADDRESS(1,MATCH(2020,Measure!$2:$2,0),,,"Measure")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A155),0))*1000,""))</f>
        <v>1.0318776300000001</v>
      </c>
      <c r="M155" s="46">
        <f t="array" aca="1" ref="M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A155),0)),"")</f>
        <v>0</v>
      </c>
      <c r="N155" s="47" t="str">
        <f t="array" aca="1" ref="N155" ca="1">IF(M155=0,"N/A",IFERROR(INDEX(INDIRECT(ADDRESS(1,MATCH(2020,Measure!$2:$2,0),,,"Measure")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A155),0)),"")/M155)</f>
        <v>N/A</v>
      </c>
      <c r="O155" s="46" t="str">
        <f t="array" aca="1" ref="O155" ca="1">IF(AE155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(Units)")*(INDIRECT(ADDRESS(1,MATCH("MeasureNames",Measure!$2:$2,0),,,"Measure")&amp;":"&amp;ADDRESS(ROWS(DynamicPivotTable)+10,MATCH("MeasureNames",Measure!$2:$2,0)))=A155),0)),""),0))</f>
        <v>N/A</v>
      </c>
      <c r="P155" s="46">
        <f t="array" aca="1" ref="P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A155),0)),0)</f>
        <v>8.8739999999999988</v>
      </c>
      <c r="Q155" s="46" t="str">
        <f t="shared" ca="1" si="78"/>
        <v>N/A</v>
      </c>
      <c r="R155" s="46">
        <f t="shared" ca="1" si="79"/>
        <v>0</v>
      </c>
      <c r="S155" s="46" t="str">
        <f t="shared" ca="1" si="80"/>
        <v>N/A</v>
      </c>
      <c r="T155" s="39">
        <f t="array" aca="1" ref="T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A155),0)),"")</f>
        <v>16.990064831118364</v>
      </c>
      <c r="U155" s="39">
        <f t="array" aca="1" ref="U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A155),0)),"")</f>
        <v>0</v>
      </c>
      <c r="V155" s="39">
        <f t="shared" ca="1" si="81"/>
        <v>16.990064831118364</v>
      </c>
      <c r="W155" s="48">
        <f t="array" aca="1" ref="W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A155),0)),"")</f>
        <v>0.87</v>
      </c>
      <c r="X155" s="49" t="str">
        <f t="array" aca="1" ref="X155" ca="1">IF(AE155=0,"N/A",IFERROR(INDEX(INDIRECT(ADDRESS(1,MATCH(2020,Measure!$2:$2,0),,,"Measure")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A155),0)),""))</f>
        <v>N/A</v>
      </c>
      <c r="Y155" s="49" t="str">
        <f t="array" aca="1" ref="Y155" ca="1">IF(AE155=0,"N/A",IFERROR(INDEX(INDIRECT(ADDRESS(1,MATCH(2020,Measure!$2:$2,0),,,"Measure")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A155),0)),""))</f>
        <v>N/A</v>
      </c>
      <c r="Z155" s="39" t="str">
        <f t="array" aca="1" ref="Z1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A155),0)),""),"N/A")</f>
        <v>N/A</v>
      </c>
      <c r="AA155" s="39" t="str">
        <f t="array" aca="1" ref="AA1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A155),0)),""),"N/A")</f>
        <v>N/A</v>
      </c>
      <c r="AB155" s="39" t="str">
        <f t="array" aca="1" ref="AB1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A155),0)),"")/1000,"N/A")</f>
        <v>N/A</v>
      </c>
      <c r="AD155" t="str">
        <f t="shared" si="82"/>
        <v>18W Replacing 75W - MURB</v>
      </c>
      <c r="AE155" s="50">
        <f t="array" aca="1" ref="AE15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A155),0)),""),0)</f>
        <v>0</v>
      </c>
      <c r="AF155" s="35">
        <f t="array" aca="1" ref="AF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A155),0)),"")</f>
        <v>0</v>
      </c>
      <c r="AG155" s="35">
        <f t="array" aca="1" ref="AG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A155),0))/1000,"")</f>
        <v>0</v>
      </c>
      <c r="AH155" s="51">
        <f t="array" aca="1" ref="AH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A155),0)),"")</f>
        <v>0</v>
      </c>
      <c r="AI155" s="35">
        <f t="array" aca="1" ref="AI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A155),0))/1000,"")</f>
        <v>0</v>
      </c>
      <c r="AJ155" s="35">
        <f t="array" aca="1" ref="AJ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A155),0))/1000,"")</f>
        <v>0</v>
      </c>
      <c r="AK155" s="32">
        <f t="array" aca="1" ref="AK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A155),0)),"")</f>
        <v>0</v>
      </c>
      <c r="AL155" s="32" t="str">
        <f t="shared" ca="1" si="83"/>
        <v>N/A</v>
      </c>
      <c r="AM155" s="32" t="str">
        <f t="shared" ca="1" si="84"/>
        <v>N/A</v>
      </c>
      <c r="AN155" s="37" t="str">
        <f t="array" aca="1" ref="AN155" ca="1">IF(AE155=0,"N/A",IFERROR(INDEX(INDIRECT(ADDRESS(1,MATCH(2020,Measure!$2:$2,0),,,"Measure")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A155),0)),""))</f>
        <v>N/A</v>
      </c>
      <c r="AO155" s="32">
        <f t="array" aca="1" ref="AO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A155),0)),"")</f>
        <v>0</v>
      </c>
      <c r="AP155" s="37" t="str">
        <f t="shared" ca="1" si="85"/>
        <v>N/A</v>
      </c>
      <c r="AQ155" s="50">
        <f t="array" aca="1" ref="AQ15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A155),0)),""),0)</f>
        <v>0</v>
      </c>
      <c r="AR155" s="35">
        <f t="array" aca="1" ref="AR1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A155),0)),"")</f>
        <v>0</v>
      </c>
      <c r="AS155" s="35">
        <f t="array" aca="1" ref="AS1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A155),0))/1000,"")</f>
        <v>0</v>
      </c>
      <c r="AT155" s="51">
        <f t="array" aca="1" ref="AT1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A155),0)),"")</f>
        <v>0</v>
      </c>
      <c r="AU155" s="35">
        <f t="array" aca="1" ref="AU1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A155),0))/1000,"")</f>
        <v>0</v>
      </c>
      <c r="AV155" s="35">
        <f t="array" aca="1" ref="AV1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A155),0))/1000,"")</f>
        <v>0</v>
      </c>
      <c r="AW155" s="32">
        <f t="array" aca="1" ref="AW1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A155),0)),"")</f>
        <v>0</v>
      </c>
      <c r="AX155" s="32" t="str">
        <f t="shared" ca="1" si="86"/>
        <v>N/A</v>
      </c>
      <c r="AY155" s="32" t="str">
        <f t="shared" ca="1" si="87"/>
        <v>N/A</v>
      </c>
      <c r="AZ155" s="37" t="str">
        <f t="array" aca="1" ref="AZ155" ca="1">IF(AQ155=0,"N/A",IFERROR(INDEX(INDIRECT(ADDRESS(1,MATCH(2021,Measure!$2:$2,0),,,"Measure")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A155),0)),""))</f>
        <v>N/A</v>
      </c>
      <c r="BA155" s="32">
        <f t="array" aca="1" ref="BA1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A155),0)),"")</f>
        <v>0</v>
      </c>
      <c r="BB155" s="37" t="str">
        <f t="shared" ca="1" si="88"/>
        <v>N/A</v>
      </c>
      <c r="BC155" s="50">
        <f t="array" aca="1" ref="BC15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A155),0)),""),0)</f>
        <v>0</v>
      </c>
      <c r="BD155" s="35">
        <f t="array" aca="1" ref="BD1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A155),0)),"")</f>
        <v>0</v>
      </c>
      <c r="BE155" s="35">
        <f t="array" aca="1" ref="BE1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A155),0))/1000,"")</f>
        <v>0</v>
      </c>
      <c r="BF155" s="51">
        <f t="array" aca="1" ref="BF1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A155),0)),"")</f>
        <v>0</v>
      </c>
      <c r="BG155" s="35">
        <f t="array" aca="1" ref="BG1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A155),0))/1000,"")</f>
        <v>0</v>
      </c>
      <c r="BH155" s="35">
        <f t="array" aca="1" ref="BH1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A155),0))/1000,"")</f>
        <v>0</v>
      </c>
      <c r="BI155" s="32">
        <f t="array" aca="1" ref="BI1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A155),0)),"")</f>
        <v>0</v>
      </c>
      <c r="BJ155" s="32" t="str">
        <f t="shared" ca="1" si="89"/>
        <v>N/A</v>
      </c>
      <c r="BK155" s="32" t="str">
        <f t="shared" ca="1" si="90"/>
        <v>N/A</v>
      </c>
      <c r="BL155" s="37" t="str">
        <f t="array" aca="1" ref="BL155" ca="1">IF(BC155=0,"N/A",IFERROR(INDEX(INDIRECT(ADDRESS(1,MATCH(2022,Measure!$2:$2,0),,,"Measure")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A155),0)),""))</f>
        <v>N/A</v>
      </c>
      <c r="BM155" s="32">
        <f t="array" aca="1" ref="BM1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A155),0)),"")</f>
        <v>0</v>
      </c>
      <c r="BN155" s="37" t="str">
        <f t="shared" ca="1" si="91"/>
        <v>N/A</v>
      </c>
    </row>
    <row r="156" spans="1:66" x14ac:dyDescent="0.25">
      <c r="A156" s="33" t="s">
        <v>21</v>
      </c>
      <c r="B156" t="str">
        <f t="shared" si="77"/>
        <v>18W Replacing 75W</v>
      </c>
      <c r="C156" t="str">
        <f t="array" aca="1" ref="C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A156),0)),"")</f>
        <v>Res Lighting</v>
      </c>
      <c r="D156" t="str">
        <f t="array" aca="1" ref="D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A156),0)),"")</f>
        <v>RET</v>
      </c>
      <c r="E156" s="52">
        <f t="array" aca="1" ref="E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A156),0)),"")</f>
        <v>25</v>
      </c>
      <c r="F156" s="52">
        <f t="array" aca="1" ref="F15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A156),0)),""))</f>
        <v>1</v>
      </c>
      <c r="G156" s="52">
        <f t="array" aca="1" ref="G15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A156),0)),""))</f>
        <v>1</v>
      </c>
      <c r="H156" s="52">
        <f t="array" aca="1" ref="H15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A156),0)),""))</f>
        <v>1</v>
      </c>
      <c r="I156" s="44">
        <f t="array" aca="1" ref="I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A156),0)),"")</f>
        <v>46.680178499999997</v>
      </c>
      <c r="J156" s="45">
        <f t="array" aca="1" ref="J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A156),0)),"")*1000</f>
        <v>5.601621419999999</v>
      </c>
      <c r="K156" s="44">
        <f t="array" aca="1" ref="K156" ca="1">IF(D156="ROB/NEW",I156,IFERROR(INDEX(INDIRECT(ADDRESS(1,MATCH(2020,Measure!$2:$2,0),,,"Measure")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A156),0)),""))</f>
        <v>8.5989802499999985</v>
      </c>
      <c r="L156" s="45">
        <f t="array" aca="1" ref="L156" ca="1">IF(D156="ROB/NEW",J156,IFERROR(INDEX(INDIRECT(ADDRESS(1,MATCH(2020,Measure!$2:$2,0),,,"Measure")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A156),0))*1000,""))</f>
        <v>1.0318776300000001</v>
      </c>
      <c r="M156" s="46">
        <f t="array" aca="1" ref="M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A156),0)),"")</f>
        <v>0</v>
      </c>
      <c r="N156" s="47" t="str">
        <f t="array" aca="1" ref="N156" ca="1">IF(M156=0,"N/A",IFERROR(INDEX(INDIRECT(ADDRESS(1,MATCH(2020,Measure!$2:$2,0),,,"Measure")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A156),0)),"")/M156)</f>
        <v>N/A</v>
      </c>
      <c r="O156" s="46" t="str">
        <f t="array" aca="1" ref="O156" ca="1">IF(AE156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(Units)")*(INDIRECT(ADDRESS(1,MATCH("MeasureNames",Measure!$2:$2,0),,,"Measure")&amp;":"&amp;ADDRESS(ROWS(DynamicPivotTable)+10,MATCH("MeasureNames",Measure!$2:$2,0)))=A156),0)),""),0))</f>
        <v>N/A</v>
      </c>
      <c r="P156" s="46">
        <f t="array" aca="1" ref="P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A156),0)),0)</f>
        <v>8.8739999999999988</v>
      </c>
      <c r="Q156" s="46" t="str">
        <f t="shared" ca="1" si="78"/>
        <v>N/A</v>
      </c>
      <c r="R156" s="46">
        <f t="shared" ca="1" si="79"/>
        <v>0</v>
      </c>
      <c r="S156" s="46" t="str">
        <f t="shared" ca="1" si="80"/>
        <v>N/A</v>
      </c>
      <c r="T156" s="39">
        <f t="array" aca="1" ref="T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A156),0)),"")</f>
        <v>16.990064831118364</v>
      </c>
      <c r="U156" s="39">
        <f t="array" aca="1" ref="U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A156),0)),"")</f>
        <v>0</v>
      </c>
      <c r="V156" s="39">
        <f t="shared" ca="1" si="81"/>
        <v>16.990064831118364</v>
      </c>
      <c r="W156" s="48">
        <f t="array" aca="1" ref="W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A156),0)),"")</f>
        <v>0.87</v>
      </c>
      <c r="X156" s="49" t="str">
        <f t="array" aca="1" ref="X156" ca="1">IF(AE156=0,"N/A",IFERROR(INDEX(INDIRECT(ADDRESS(1,MATCH(2020,Measure!$2:$2,0),,,"Measure")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A156),0)),""))</f>
        <v>N/A</v>
      </c>
      <c r="Y156" s="49" t="str">
        <f t="array" aca="1" ref="Y156" ca="1">IF(AE156=0,"N/A",IFERROR(INDEX(INDIRECT(ADDRESS(1,MATCH(2020,Measure!$2:$2,0),,,"Measure")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A156),0)),""))</f>
        <v>N/A</v>
      </c>
      <c r="Z156" s="39" t="str">
        <f t="array" aca="1" ref="Z1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A156),0)),""),"N/A")</f>
        <v>N/A</v>
      </c>
      <c r="AA156" s="39" t="str">
        <f t="array" aca="1" ref="AA1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A156),0)),""),"N/A")</f>
        <v>N/A</v>
      </c>
      <c r="AB156" s="39" t="str">
        <f t="array" aca="1" ref="AB1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A156),0)),"")/1000,"N/A")</f>
        <v>N/A</v>
      </c>
      <c r="AD156" t="str">
        <f t="shared" si="82"/>
        <v>18W Replacing 75W</v>
      </c>
      <c r="AE156" s="50">
        <f t="array" aca="1" ref="AE15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A156),0)),""),0)</f>
        <v>0</v>
      </c>
      <c r="AF156" s="35">
        <f t="array" aca="1" ref="AF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A156),0)),"")</f>
        <v>0</v>
      </c>
      <c r="AG156" s="35">
        <f t="array" aca="1" ref="AG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A156),0))/1000,"")</f>
        <v>0</v>
      </c>
      <c r="AH156" s="51">
        <f t="array" aca="1" ref="AH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A156),0)),"")</f>
        <v>0</v>
      </c>
      <c r="AI156" s="35">
        <f t="array" aca="1" ref="AI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A156),0))/1000,"")</f>
        <v>0</v>
      </c>
      <c r="AJ156" s="35">
        <f t="array" aca="1" ref="AJ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A156),0))/1000,"")</f>
        <v>0</v>
      </c>
      <c r="AK156" s="32">
        <f t="array" aca="1" ref="AK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A156),0)),"")</f>
        <v>0</v>
      </c>
      <c r="AL156" s="32" t="str">
        <f t="shared" ca="1" si="83"/>
        <v>N/A</v>
      </c>
      <c r="AM156" s="32" t="str">
        <f t="shared" ca="1" si="84"/>
        <v>N/A</v>
      </c>
      <c r="AN156" s="37" t="str">
        <f t="array" aca="1" ref="AN156" ca="1">IF(AE156=0,"N/A",IFERROR(INDEX(INDIRECT(ADDRESS(1,MATCH(2020,Measure!$2:$2,0),,,"Measure")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A156),0)),""))</f>
        <v>N/A</v>
      </c>
      <c r="AO156" s="32">
        <f t="array" aca="1" ref="AO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A156),0)),"")</f>
        <v>0</v>
      </c>
      <c r="AP156" s="37" t="str">
        <f t="shared" ca="1" si="85"/>
        <v>N/A</v>
      </c>
      <c r="AQ156" s="50">
        <f t="array" aca="1" ref="AQ15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A156),0)),""),0)</f>
        <v>0</v>
      </c>
      <c r="AR156" s="35">
        <f t="array" aca="1" ref="AR1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A156),0)),"")</f>
        <v>0</v>
      </c>
      <c r="AS156" s="35">
        <f t="array" aca="1" ref="AS1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A156),0))/1000,"")</f>
        <v>0</v>
      </c>
      <c r="AT156" s="51">
        <f t="array" aca="1" ref="AT1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A156),0)),"")</f>
        <v>0</v>
      </c>
      <c r="AU156" s="35">
        <f t="array" aca="1" ref="AU1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A156),0))/1000,"")</f>
        <v>0</v>
      </c>
      <c r="AV156" s="35">
        <f t="array" aca="1" ref="AV1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A156),0))/1000,"")</f>
        <v>0</v>
      </c>
      <c r="AW156" s="32">
        <f t="array" aca="1" ref="AW1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A156),0)),"")</f>
        <v>0</v>
      </c>
      <c r="AX156" s="32" t="str">
        <f t="shared" ca="1" si="86"/>
        <v>N/A</v>
      </c>
      <c r="AY156" s="32" t="str">
        <f t="shared" ca="1" si="87"/>
        <v>N/A</v>
      </c>
      <c r="AZ156" s="37" t="str">
        <f t="array" aca="1" ref="AZ156" ca="1">IF(AQ156=0,"N/A",IFERROR(INDEX(INDIRECT(ADDRESS(1,MATCH(2021,Measure!$2:$2,0),,,"Measure")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A156),0)),""))</f>
        <v>N/A</v>
      </c>
      <c r="BA156" s="32">
        <f t="array" aca="1" ref="BA1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A156),0)),"")</f>
        <v>0</v>
      </c>
      <c r="BB156" s="37" t="str">
        <f t="shared" ca="1" si="88"/>
        <v>N/A</v>
      </c>
      <c r="BC156" s="50">
        <f t="array" aca="1" ref="BC15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A156),0)),""),0)</f>
        <v>0</v>
      </c>
      <c r="BD156" s="35">
        <f t="array" aca="1" ref="BD1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A156),0)),"")</f>
        <v>0</v>
      </c>
      <c r="BE156" s="35">
        <f t="array" aca="1" ref="BE1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A156),0))/1000,"")</f>
        <v>0</v>
      </c>
      <c r="BF156" s="51">
        <f t="array" aca="1" ref="BF1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A156),0)),"")</f>
        <v>0</v>
      </c>
      <c r="BG156" s="35">
        <f t="array" aca="1" ref="BG1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A156),0))/1000,"")</f>
        <v>0</v>
      </c>
      <c r="BH156" s="35">
        <f t="array" aca="1" ref="BH1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A156),0))/1000,"")</f>
        <v>0</v>
      </c>
      <c r="BI156" s="32">
        <f t="array" aca="1" ref="BI1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A156),0)),"")</f>
        <v>0</v>
      </c>
      <c r="BJ156" s="32" t="str">
        <f t="shared" ca="1" si="89"/>
        <v>N/A</v>
      </c>
      <c r="BK156" s="32" t="str">
        <f t="shared" ca="1" si="90"/>
        <v>N/A</v>
      </c>
      <c r="BL156" s="37" t="str">
        <f t="array" aca="1" ref="BL156" ca="1">IF(BC156=0,"N/A",IFERROR(INDEX(INDIRECT(ADDRESS(1,MATCH(2022,Measure!$2:$2,0),,,"Measure")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A156),0)),""))</f>
        <v>N/A</v>
      </c>
      <c r="BM156" s="32">
        <f t="array" aca="1" ref="BM1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A156),0)),"")</f>
        <v>0</v>
      </c>
      <c r="BN156" s="37" t="str">
        <f t="shared" ca="1" si="91"/>
        <v>N/A</v>
      </c>
    </row>
    <row r="157" spans="1:66" x14ac:dyDescent="0.25">
      <c r="A157" s="33" t="s">
        <v>22</v>
      </c>
      <c r="B157" t="str">
        <f t="shared" si="77"/>
        <v>5W Chandelier E12 - MURB</v>
      </c>
      <c r="C157" t="str">
        <f t="array" aca="1" ref="C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A157),0)),"")</f>
        <v>Res Lighting</v>
      </c>
      <c r="D157" t="str">
        <f t="array" aca="1" ref="D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A157),0)),"")</f>
        <v>RET</v>
      </c>
      <c r="E157" s="52">
        <f t="array" aca="1" ref="E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A157),0)),"")</f>
        <v>15</v>
      </c>
      <c r="F157" s="52">
        <f t="array" aca="1" ref="F15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A157),0)),""))</f>
        <v>4</v>
      </c>
      <c r="G157" s="52">
        <f t="array" aca="1" ref="G15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A157),0)),""))</f>
        <v>3</v>
      </c>
      <c r="H157" s="52">
        <f t="array" aca="1" ref="H15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A157),0)),""))</f>
        <v>3</v>
      </c>
      <c r="I157" s="44">
        <f t="array" aca="1" ref="I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A157),0)),"")</f>
        <v>28.387327499999998</v>
      </c>
      <c r="J157" s="45">
        <f t="array" aca="1" ref="J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A157),0)),"")*1000</f>
        <v>3.3213173175000001</v>
      </c>
      <c r="K157" s="44">
        <f t="array" aca="1" ref="K157" ca="1">IF(D157="ROB/NEW",I157,IFERROR(INDEX(INDIRECT(ADDRESS(1,MATCH(2020,Measure!$2:$2,0),,,"Measure")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A157),0)),""))</f>
        <v>1.622133</v>
      </c>
      <c r="L157" s="45">
        <f t="array" aca="1" ref="L157" ca="1">IF(D157="ROB/NEW",J157,IFERROR(INDEX(INDIRECT(ADDRESS(1,MATCH(2020,Measure!$2:$2,0),,,"Measure")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A157),0))*1000,""))</f>
        <v>0.18978956100000002</v>
      </c>
      <c r="M157" s="46">
        <f t="array" aca="1" ref="M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A157),0)),"")</f>
        <v>0</v>
      </c>
      <c r="N157" s="47" t="str">
        <f t="array" aca="1" ref="N157" ca="1">IF(M157=0,"N/A",IFERROR(INDEX(INDIRECT(ADDRESS(1,MATCH(2020,Measure!$2:$2,0),,,"Measure")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A157),0)),"")/M157)</f>
        <v>N/A</v>
      </c>
      <c r="O157" s="46" t="str">
        <f t="array" aca="1" ref="O157" ca="1">IF(AE157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(Units)")*(INDIRECT(ADDRESS(1,MATCH("MeasureNames",Measure!$2:$2,0),,,"Measure")&amp;":"&amp;ADDRESS(ROWS(DynamicPivotTable)+10,MATCH("MeasureNames",Measure!$2:$2,0)))=A157),0)),""),0))</f>
        <v>N/A</v>
      </c>
      <c r="P157" s="46">
        <f t="array" aca="1" ref="P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A157),0)),0)</f>
        <v>5.3346000000000009</v>
      </c>
      <c r="Q157" s="46" t="str">
        <f t="shared" ca="1" si="78"/>
        <v>N/A</v>
      </c>
      <c r="R157" s="46">
        <f t="shared" ca="1" si="79"/>
        <v>0</v>
      </c>
      <c r="S157" s="46" t="str">
        <f t="shared" ca="1" si="80"/>
        <v>N/A</v>
      </c>
      <c r="T157" s="39">
        <f t="array" aca="1" ref="T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A157),0)),"")</f>
        <v>10.802123685203306</v>
      </c>
      <c r="U157" s="39">
        <f t="array" aca="1" ref="U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A157),0)),"")</f>
        <v>0</v>
      </c>
      <c r="V157" s="39">
        <f t="shared" ca="1" si="81"/>
        <v>10.802123685203306</v>
      </c>
      <c r="W157" s="48">
        <f t="array" aca="1" ref="W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A157),0)),"")</f>
        <v>0.87</v>
      </c>
      <c r="X157" s="49" t="str">
        <f t="array" aca="1" ref="X157" ca="1">IF(AE157=0,"N/A",IFERROR(INDEX(INDIRECT(ADDRESS(1,MATCH(2020,Measure!$2:$2,0),,,"Measure")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A157),0)),""))</f>
        <v>N/A</v>
      </c>
      <c r="Y157" s="49" t="str">
        <f t="array" aca="1" ref="Y157" ca="1">IF(AE157=0,"N/A",IFERROR(INDEX(INDIRECT(ADDRESS(1,MATCH(2020,Measure!$2:$2,0),,,"Measure")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A157),0)),""))</f>
        <v>N/A</v>
      </c>
      <c r="Z157" s="39" t="str">
        <f t="array" aca="1" ref="Z1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A157),0)),""),"N/A")</f>
        <v>N/A</v>
      </c>
      <c r="AA157" s="39" t="str">
        <f t="array" aca="1" ref="AA1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A157),0)),""),"N/A")</f>
        <v>N/A</v>
      </c>
      <c r="AB157" s="39" t="str">
        <f t="array" aca="1" ref="AB1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A157),0)),"")/1000,"N/A")</f>
        <v>N/A</v>
      </c>
      <c r="AD157" t="str">
        <f t="shared" si="82"/>
        <v>5W Chandelier E12 - MURB</v>
      </c>
      <c r="AE157" s="50">
        <f t="array" aca="1" ref="AE15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A157),0)),""),0)</f>
        <v>0</v>
      </c>
      <c r="AF157" s="35">
        <f t="array" aca="1" ref="AF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A157),0)),"")</f>
        <v>0</v>
      </c>
      <c r="AG157" s="35">
        <f t="array" aca="1" ref="AG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A157),0))/1000,"")</f>
        <v>0</v>
      </c>
      <c r="AH157" s="51">
        <f t="array" aca="1" ref="AH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A157),0)),"")</f>
        <v>0</v>
      </c>
      <c r="AI157" s="35">
        <f t="array" aca="1" ref="AI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A157),0))/1000,"")</f>
        <v>0</v>
      </c>
      <c r="AJ157" s="35">
        <f t="array" aca="1" ref="AJ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A157),0))/1000,"")</f>
        <v>0</v>
      </c>
      <c r="AK157" s="32">
        <f t="array" aca="1" ref="AK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A157),0)),"")</f>
        <v>0</v>
      </c>
      <c r="AL157" s="32" t="str">
        <f t="shared" ca="1" si="83"/>
        <v>N/A</v>
      </c>
      <c r="AM157" s="32" t="str">
        <f t="shared" ca="1" si="84"/>
        <v>N/A</v>
      </c>
      <c r="AN157" s="37" t="str">
        <f t="array" aca="1" ref="AN157" ca="1">IF(AE157=0,"N/A",IFERROR(INDEX(INDIRECT(ADDRESS(1,MATCH(2020,Measure!$2:$2,0),,,"Measure")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A157),0)),""))</f>
        <v>N/A</v>
      </c>
      <c r="AO157" s="32">
        <f t="array" aca="1" ref="AO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A157),0)),"")</f>
        <v>0</v>
      </c>
      <c r="AP157" s="37" t="str">
        <f t="shared" ca="1" si="85"/>
        <v>N/A</v>
      </c>
      <c r="AQ157" s="50">
        <f t="array" aca="1" ref="AQ15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A157),0)),""),0)</f>
        <v>0</v>
      </c>
      <c r="AR157" s="35">
        <f t="array" aca="1" ref="AR1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A157),0)),"")</f>
        <v>0</v>
      </c>
      <c r="AS157" s="35">
        <f t="array" aca="1" ref="AS1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A157),0))/1000,"")</f>
        <v>0</v>
      </c>
      <c r="AT157" s="51">
        <f t="array" aca="1" ref="AT1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A157),0)),"")</f>
        <v>0</v>
      </c>
      <c r="AU157" s="35">
        <f t="array" aca="1" ref="AU1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A157),0))/1000,"")</f>
        <v>0</v>
      </c>
      <c r="AV157" s="35">
        <f t="array" aca="1" ref="AV1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A157),0))/1000,"")</f>
        <v>0</v>
      </c>
      <c r="AW157" s="32">
        <f t="array" aca="1" ref="AW1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A157),0)),"")</f>
        <v>0</v>
      </c>
      <c r="AX157" s="32" t="str">
        <f t="shared" ca="1" si="86"/>
        <v>N/A</v>
      </c>
      <c r="AY157" s="32" t="str">
        <f t="shared" ca="1" si="87"/>
        <v>N/A</v>
      </c>
      <c r="AZ157" s="37" t="str">
        <f t="array" aca="1" ref="AZ157" ca="1">IF(AQ157=0,"N/A",IFERROR(INDEX(INDIRECT(ADDRESS(1,MATCH(2021,Measure!$2:$2,0),,,"Measure")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A157),0)),""))</f>
        <v>N/A</v>
      </c>
      <c r="BA157" s="32">
        <f t="array" aca="1" ref="BA1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A157),0)),"")</f>
        <v>0</v>
      </c>
      <c r="BB157" s="37" t="str">
        <f t="shared" ca="1" si="88"/>
        <v>N/A</v>
      </c>
      <c r="BC157" s="50">
        <f t="array" aca="1" ref="BC15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A157),0)),""),0)</f>
        <v>0</v>
      </c>
      <c r="BD157" s="35">
        <f t="array" aca="1" ref="BD1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A157),0)),"")</f>
        <v>0</v>
      </c>
      <c r="BE157" s="35">
        <f t="array" aca="1" ref="BE1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A157),0))/1000,"")</f>
        <v>0</v>
      </c>
      <c r="BF157" s="51">
        <f t="array" aca="1" ref="BF1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A157),0)),"")</f>
        <v>0</v>
      </c>
      <c r="BG157" s="35">
        <f t="array" aca="1" ref="BG1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A157),0))/1000,"")</f>
        <v>0</v>
      </c>
      <c r="BH157" s="35">
        <f t="array" aca="1" ref="BH1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A157),0))/1000,"")</f>
        <v>0</v>
      </c>
      <c r="BI157" s="32">
        <f t="array" aca="1" ref="BI1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A157),0)),"")</f>
        <v>0</v>
      </c>
      <c r="BJ157" s="32" t="str">
        <f t="shared" ca="1" si="89"/>
        <v>N/A</v>
      </c>
      <c r="BK157" s="32" t="str">
        <f t="shared" ca="1" si="90"/>
        <v>N/A</v>
      </c>
      <c r="BL157" s="37" t="str">
        <f t="array" aca="1" ref="BL157" ca="1">IF(BC157=0,"N/A",IFERROR(INDEX(INDIRECT(ADDRESS(1,MATCH(2022,Measure!$2:$2,0),,,"Measure")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A157),0)),""))</f>
        <v>N/A</v>
      </c>
      <c r="BM157" s="32">
        <f t="array" aca="1" ref="BM1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A157),0)),"")</f>
        <v>0</v>
      </c>
      <c r="BN157" s="37" t="str">
        <f t="shared" ca="1" si="91"/>
        <v>N/A</v>
      </c>
    </row>
    <row r="158" spans="1:66" x14ac:dyDescent="0.25">
      <c r="A158" s="33" t="s">
        <v>23</v>
      </c>
      <c r="B158" t="str">
        <f t="shared" si="77"/>
        <v>5W Chandelier E12</v>
      </c>
      <c r="C158" t="str">
        <f t="array" aca="1" ref="C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A158),0)),"")</f>
        <v>Res Lighting</v>
      </c>
      <c r="D158" t="str">
        <f t="array" aca="1" ref="D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A158),0)),"")</f>
        <v>RET</v>
      </c>
      <c r="E158" s="52">
        <f t="array" aca="1" ref="E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A158),0)),"")</f>
        <v>15</v>
      </c>
      <c r="F158" s="52">
        <f t="array" aca="1" ref="F15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A158),0)),""))</f>
        <v>4</v>
      </c>
      <c r="G158" s="52">
        <f t="array" aca="1" ref="G15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A158),0)),""))</f>
        <v>3</v>
      </c>
      <c r="H158" s="52">
        <f t="array" aca="1" ref="H15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A158),0)),""))</f>
        <v>3</v>
      </c>
      <c r="I158" s="44">
        <f t="array" aca="1" ref="I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A158),0)),"")</f>
        <v>28.387327499999998</v>
      </c>
      <c r="J158" s="45">
        <f t="array" aca="1" ref="J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A158),0)),"")*1000</f>
        <v>3.3213173175000001</v>
      </c>
      <c r="K158" s="44">
        <f t="array" aca="1" ref="K158" ca="1">IF(D158="ROB/NEW",I158,IFERROR(INDEX(INDIRECT(ADDRESS(1,MATCH(2020,Measure!$2:$2,0),,,"Measure")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A158),0)),""))</f>
        <v>1.622133</v>
      </c>
      <c r="L158" s="45">
        <f t="array" aca="1" ref="L158" ca="1">IF(D158="ROB/NEW",J158,IFERROR(INDEX(INDIRECT(ADDRESS(1,MATCH(2020,Measure!$2:$2,0),,,"Measure")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A158),0))*1000,""))</f>
        <v>0.18978956100000002</v>
      </c>
      <c r="M158" s="46">
        <f t="array" aca="1" ref="M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A158),0)),"")</f>
        <v>0</v>
      </c>
      <c r="N158" s="47" t="str">
        <f t="array" aca="1" ref="N158" ca="1">IF(M158=0,"N/A",IFERROR(INDEX(INDIRECT(ADDRESS(1,MATCH(2020,Measure!$2:$2,0),,,"Measure")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A158),0)),"")/M158)</f>
        <v>N/A</v>
      </c>
      <c r="O158" s="46" t="str">
        <f t="array" aca="1" ref="O158" ca="1">IF(AE158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(Units)")*(INDIRECT(ADDRESS(1,MATCH("MeasureNames",Measure!$2:$2,0),,,"Measure")&amp;":"&amp;ADDRESS(ROWS(DynamicPivotTable)+10,MATCH("MeasureNames",Measure!$2:$2,0)))=A158),0)),""),0))</f>
        <v>N/A</v>
      </c>
      <c r="P158" s="46">
        <f t="array" aca="1" ref="P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A158),0)),0)</f>
        <v>5.3346000000000009</v>
      </c>
      <c r="Q158" s="46" t="str">
        <f t="shared" ca="1" si="78"/>
        <v>N/A</v>
      </c>
      <c r="R158" s="46">
        <f t="shared" ca="1" si="79"/>
        <v>0</v>
      </c>
      <c r="S158" s="46" t="str">
        <f t="shared" ca="1" si="80"/>
        <v>N/A</v>
      </c>
      <c r="T158" s="39">
        <f t="array" aca="1" ref="T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A158),0)),"")</f>
        <v>10.802123685203306</v>
      </c>
      <c r="U158" s="39">
        <f t="array" aca="1" ref="U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A158),0)),"")</f>
        <v>0</v>
      </c>
      <c r="V158" s="39">
        <f t="shared" ca="1" si="81"/>
        <v>10.802123685203306</v>
      </c>
      <c r="W158" s="48">
        <f t="array" aca="1" ref="W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A158),0)),"")</f>
        <v>0.87</v>
      </c>
      <c r="X158" s="49" t="str">
        <f t="array" aca="1" ref="X158" ca="1">IF(AE158=0,"N/A",IFERROR(INDEX(INDIRECT(ADDRESS(1,MATCH(2020,Measure!$2:$2,0),,,"Measure")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A158),0)),""))</f>
        <v>N/A</v>
      </c>
      <c r="Y158" s="49" t="str">
        <f t="array" aca="1" ref="Y158" ca="1">IF(AE158=0,"N/A",IFERROR(INDEX(INDIRECT(ADDRESS(1,MATCH(2020,Measure!$2:$2,0),,,"Measure")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A158),0)),""))</f>
        <v>N/A</v>
      </c>
      <c r="Z158" s="39" t="str">
        <f t="array" aca="1" ref="Z1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A158),0)),""),"N/A")</f>
        <v>N/A</v>
      </c>
      <c r="AA158" s="39" t="str">
        <f t="array" aca="1" ref="AA1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A158),0)),""),"N/A")</f>
        <v>N/A</v>
      </c>
      <c r="AB158" s="39" t="str">
        <f t="array" aca="1" ref="AB1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A158),0)),"")/1000,"N/A")</f>
        <v>N/A</v>
      </c>
      <c r="AD158" t="str">
        <f t="shared" si="82"/>
        <v>5W Chandelier E12</v>
      </c>
      <c r="AE158" s="50">
        <f t="array" aca="1" ref="AE15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A158),0)),""),0)</f>
        <v>0</v>
      </c>
      <c r="AF158" s="35">
        <f t="array" aca="1" ref="AF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A158),0)),"")</f>
        <v>0</v>
      </c>
      <c r="AG158" s="35">
        <f t="array" aca="1" ref="AG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A158),0))/1000,"")</f>
        <v>0</v>
      </c>
      <c r="AH158" s="51">
        <f t="array" aca="1" ref="AH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A158),0)),"")</f>
        <v>0</v>
      </c>
      <c r="AI158" s="35">
        <f t="array" aca="1" ref="AI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A158),0))/1000,"")</f>
        <v>0</v>
      </c>
      <c r="AJ158" s="35">
        <f t="array" aca="1" ref="AJ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A158),0))/1000,"")</f>
        <v>0</v>
      </c>
      <c r="AK158" s="32">
        <f t="array" aca="1" ref="AK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A158),0)),"")</f>
        <v>0</v>
      </c>
      <c r="AL158" s="32" t="str">
        <f t="shared" ca="1" si="83"/>
        <v>N/A</v>
      </c>
      <c r="AM158" s="32" t="str">
        <f t="shared" ca="1" si="84"/>
        <v>N/A</v>
      </c>
      <c r="AN158" s="37" t="str">
        <f t="array" aca="1" ref="AN158" ca="1">IF(AE158=0,"N/A",IFERROR(INDEX(INDIRECT(ADDRESS(1,MATCH(2020,Measure!$2:$2,0),,,"Measure")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A158),0)),""))</f>
        <v>N/A</v>
      </c>
      <c r="AO158" s="32">
        <f t="array" aca="1" ref="AO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A158),0)),"")</f>
        <v>0</v>
      </c>
      <c r="AP158" s="37" t="str">
        <f t="shared" ca="1" si="85"/>
        <v>N/A</v>
      </c>
      <c r="AQ158" s="50">
        <f t="array" aca="1" ref="AQ15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A158),0)),""),0)</f>
        <v>0</v>
      </c>
      <c r="AR158" s="35">
        <f t="array" aca="1" ref="AR1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A158),0)),"")</f>
        <v>0</v>
      </c>
      <c r="AS158" s="35">
        <f t="array" aca="1" ref="AS1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A158),0))/1000,"")</f>
        <v>0</v>
      </c>
      <c r="AT158" s="51">
        <f t="array" aca="1" ref="AT1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A158),0)),"")</f>
        <v>0</v>
      </c>
      <c r="AU158" s="35">
        <f t="array" aca="1" ref="AU1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A158),0))/1000,"")</f>
        <v>0</v>
      </c>
      <c r="AV158" s="35">
        <f t="array" aca="1" ref="AV1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A158),0))/1000,"")</f>
        <v>0</v>
      </c>
      <c r="AW158" s="32">
        <f t="array" aca="1" ref="AW1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A158),0)),"")</f>
        <v>0</v>
      </c>
      <c r="AX158" s="32" t="str">
        <f t="shared" ca="1" si="86"/>
        <v>N/A</v>
      </c>
      <c r="AY158" s="32" t="str">
        <f t="shared" ca="1" si="87"/>
        <v>N/A</v>
      </c>
      <c r="AZ158" s="37" t="str">
        <f t="array" aca="1" ref="AZ158" ca="1">IF(AQ158=0,"N/A",IFERROR(INDEX(INDIRECT(ADDRESS(1,MATCH(2021,Measure!$2:$2,0),,,"Measure")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A158),0)),""))</f>
        <v>N/A</v>
      </c>
      <c r="BA158" s="32">
        <f t="array" aca="1" ref="BA1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A158),0)),"")</f>
        <v>0</v>
      </c>
      <c r="BB158" s="37" t="str">
        <f t="shared" ca="1" si="88"/>
        <v>N/A</v>
      </c>
      <c r="BC158" s="50">
        <f t="array" aca="1" ref="BC15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A158),0)),""),0)</f>
        <v>0</v>
      </c>
      <c r="BD158" s="35">
        <f t="array" aca="1" ref="BD1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A158),0)),"")</f>
        <v>0</v>
      </c>
      <c r="BE158" s="35">
        <f t="array" aca="1" ref="BE1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A158),0))/1000,"")</f>
        <v>0</v>
      </c>
      <c r="BF158" s="51">
        <f t="array" aca="1" ref="BF1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A158),0)),"")</f>
        <v>0</v>
      </c>
      <c r="BG158" s="35">
        <f t="array" aca="1" ref="BG1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A158),0))/1000,"")</f>
        <v>0</v>
      </c>
      <c r="BH158" s="35">
        <f t="array" aca="1" ref="BH1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A158),0))/1000,"")</f>
        <v>0</v>
      </c>
      <c r="BI158" s="32">
        <f t="array" aca="1" ref="BI1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A158),0)),"")</f>
        <v>0</v>
      </c>
      <c r="BJ158" s="32" t="str">
        <f t="shared" ca="1" si="89"/>
        <v>N/A</v>
      </c>
      <c r="BK158" s="32" t="str">
        <f t="shared" ca="1" si="90"/>
        <v>N/A</v>
      </c>
      <c r="BL158" s="37" t="str">
        <f t="array" aca="1" ref="BL158" ca="1">IF(BC158=0,"N/A",IFERROR(INDEX(INDIRECT(ADDRESS(1,MATCH(2022,Measure!$2:$2,0),,,"Measure")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A158),0)),""))</f>
        <v>N/A</v>
      </c>
      <c r="BM158" s="32">
        <f t="array" aca="1" ref="BM1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A158),0)),"")</f>
        <v>0</v>
      </c>
      <c r="BN158" s="37" t="str">
        <f t="shared" ca="1" si="91"/>
        <v>N/A</v>
      </c>
    </row>
    <row r="159" spans="1:66" x14ac:dyDescent="0.25">
      <c r="A159" s="33" t="s">
        <v>24</v>
      </c>
      <c r="B159" t="str">
        <f t="shared" si="77"/>
        <v>7W G25 - MURB</v>
      </c>
      <c r="C159" t="str">
        <f t="array" aca="1" ref="C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A159),0)),"")</f>
        <v>Res Lighting</v>
      </c>
      <c r="D159" t="str">
        <f t="array" aca="1" ref="D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A159),0)),"")</f>
        <v>RET</v>
      </c>
      <c r="E159" s="52">
        <f t="array" aca="1" ref="E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A159),0)),"")</f>
        <v>15</v>
      </c>
      <c r="F159" s="52">
        <f t="array" aca="1" ref="F15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A159),0)),""))</f>
        <v>4</v>
      </c>
      <c r="G159" s="52">
        <f t="array" aca="1" ref="G1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A159),0)),""))</f>
        <v>3</v>
      </c>
      <c r="H159" s="52">
        <f t="array" aca="1" ref="H1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A159),0)),""))</f>
        <v>3</v>
      </c>
      <c r="I159" s="44">
        <f t="array" aca="1" ref="I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A159),0)),"")</f>
        <v>26.7651945</v>
      </c>
      <c r="J159" s="45">
        <f t="array" aca="1" ref="J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A159),0)),"")*1000</f>
        <v>3.1315277565000001</v>
      </c>
      <c r="K159" s="44">
        <f t="array" aca="1" ref="K159" ca="1">IF(D159="ROB/NEW",I159,IFERROR(INDEX(INDIRECT(ADDRESS(1,MATCH(2020,Measure!$2:$2,0),,,"Measure")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A159),0)),""))</f>
        <v>0</v>
      </c>
      <c r="L159" s="45">
        <f t="array" aca="1" ref="L159" ca="1">IF(D159="ROB/NEW",J159,IFERROR(INDEX(INDIRECT(ADDRESS(1,MATCH(2020,Measure!$2:$2,0),,,"Measure")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A159),0))*1000,""))</f>
        <v>0</v>
      </c>
      <c r="M159" s="46">
        <f t="array" aca="1" ref="M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A159),0)),"")</f>
        <v>0</v>
      </c>
      <c r="N159" s="47" t="str">
        <f t="array" aca="1" ref="N159" ca="1">IF(M159=0,"N/A",IFERROR(INDEX(INDIRECT(ADDRESS(1,MATCH(2020,Measure!$2:$2,0),,,"Measure")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A159),0)),"")/M159)</f>
        <v>N/A</v>
      </c>
      <c r="O159" s="46" t="str">
        <f t="array" aca="1" ref="O159" ca="1">IF(AE159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(Units)")*(INDIRECT(ADDRESS(1,MATCH("MeasureNames",Measure!$2:$2,0),,,"Measure")&amp;":"&amp;ADDRESS(ROWS(DynamicPivotTable)+10,MATCH("MeasureNames",Measure!$2:$2,0)))=A159),0)),""),0))</f>
        <v>N/A</v>
      </c>
      <c r="P159" s="46">
        <f t="array" aca="1" ref="P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A159),0)),0)</f>
        <v>4.8653999999999993</v>
      </c>
      <c r="Q159" s="46" t="str">
        <f t="shared" ca="1" si="78"/>
        <v>N/A</v>
      </c>
      <c r="R159" s="46">
        <f t="shared" ca="1" si="79"/>
        <v>0</v>
      </c>
      <c r="S159" s="46" t="str">
        <f t="shared" ca="1" si="80"/>
        <v>N/A</v>
      </c>
      <c r="T159" s="39">
        <f t="array" aca="1" ref="T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A159),0)),"")</f>
        <v>9.0305197486328979</v>
      </c>
      <c r="U159" s="39">
        <f t="array" aca="1" ref="U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A159),0)),"")</f>
        <v>0</v>
      </c>
      <c r="V159" s="39">
        <f t="shared" ca="1" si="81"/>
        <v>9.0305197486328979</v>
      </c>
      <c r="W159" s="48">
        <f t="array" aca="1" ref="W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A159),0)),"")</f>
        <v>0.87</v>
      </c>
      <c r="X159" s="49" t="str">
        <f t="array" aca="1" ref="X159" ca="1">IF(AE159=0,"N/A",IFERROR(INDEX(INDIRECT(ADDRESS(1,MATCH(2020,Measure!$2:$2,0),,,"Measure")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A159),0)),""))</f>
        <v>N/A</v>
      </c>
      <c r="Y159" s="49" t="str">
        <f t="array" aca="1" ref="Y159" ca="1">IF(AE159=0,"N/A",IFERROR(INDEX(INDIRECT(ADDRESS(1,MATCH(2020,Measure!$2:$2,0),,,"Measure")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A159),0)),""))</f>
        <v>N/A</v>
      </c>
      <c r="Z159" s="39" t="str">
        <f t="array" aca="1" ref="Z1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A159),0)),""),"N/A")</f>
        <v>N/A</v>
      </c>
      <c r="AA159" s="39" t="str">
        <f t="array" aca="1" ref="AA1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A159),0)),""),"N/A")</f>
        <v>N/A</v>
      </c>
      <c r="AB159" s="39" t="str">
        <f t="array" aca="1" ref="AB1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A159),0)),"")/1000,"N/A")</f>
        <v>N/A</v>
      </c>
      <c r="AD159" t="str">
        <f t="shared" si="82"/>
        <v>7W G25 - MURB</v>
      </c>
      <c r="AE159" s="50">
        <f t="array" aca="1" ref="AE15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A159),0)),""),0)</f>
        <v>0</v>
      </c>
      <c r="AF159" s="35">
        <f t="array" aca="1" ref="AF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A159),0)),"")</f>
        <v>0</v>
      </c>
      <c r="AG159" s="35">
        <f t="array" aca="1" ref="AG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A159),0))/1000,"")</f>
        <v>0</v>
      </c>
      <c r="AH159" s="51">
        <f t="array" aca="1" ref="AH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A159),0)),"")</f>
        <v>0</v>
      </c>
      <c r="AI159" s="35">
        <f t="array" aca="1" ref="AI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A159),0))/1000,"")</f>
        <v>0</v>
      </c>
      <c r="AJ159" s="35">
        <f t="array" aca="1" ref="AJ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A159),0))/1000,"")</f>
        <v>0</v>
      </c>
      <c r="AK159" s="32">
        <f t="array" aca="1" ref="AK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A159),0)),"")</f>
        <v>0</v>
      </c>
      <c r="AL159" s="32" t="str">
        <f t="shared" ca="1" si="83"/>
        <v>N/A</v>
      </c>
      <c r="AM159" s="32" t="str">
        <f t="shared" ca="1" si="84"/>
        <v>N/A</v>
      </c>
      <c r="AN159" s="37" t="str">
        <f t="array" aca="1" ref="AN159" ca="1">IF(AE159=0,"N/A",IFERROR(INDEX(INDIRECT(ADDRESS(1,MATCH(2020,Measure!$2:$2,0),,,"Measure")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A159),0)),""))</f>
        <v>N/A</v>
      </c>
      <c r="AO159" s="32">
        <f t="array" aca="1" ref="AO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A159),0)),"")</f>
        <v>0</v>
      </c>
      <c r="AP159" s="37" t="str">
        <f t="shared" ca="1" si="85"/>
        <v>N/A</v>
      </c>
      <c r="AQ159" s="50">
        <f t="array" aca="1" ref="AQ15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A159),0)),""),0)</f>
        <v>0</v>
      </c>
      <c r="AR159" s="35">
        <f t="array" aca="1" ref="AR1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A159),0)),"")</f>
        <v>0</v>
      </c>
      <c r="AS159" s="35">
        <f t="array" aca="1" ref="AS1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A159),0))/1000,"")</f>
        <v>0</v>
      </c>
      <c r="AT159" s="51">
        <f t="array" aca="1" ref="AT1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A159),0)),"")</f>
        <v>0</v>
      </c>
      <c r="AU159" s="35">
        <f t="array" aca="1" ref="AU1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A159),0))/1000,"")</f>
        <v>0</v>
      </c>
      <c r="AV159" s="35">
        <f t="array" aca="1" ref="AV1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A159),0))/1000,"")</f>
        <v>0</v>
      </c>
      <c r="AW159" s="32">
        <f t="array" aca="1" ref="AW1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A159),0)),"")</f>
        <v>0</v>
      </c>
      <c r="AX159" s="32" t="str">
        <f t="shared" ca="1" si="86"/>
        <v>N/A</v>
      </c>
      <c r="AY159" s="32" t="str">
        <f t="shared" ca="1" si="87"/>
        <v>N/A</v>
      </c>
      <c r="AZ159" s="37" t="str">
        <f t="array" aca="1" ref="AZ159" ca="1">IF(AQ159=0,"N/A",IFERROR(INDEX(INDIRECT(ADDRESS(1,MATCH(2021,Measure!$2:$2,0),,,"Measure")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A159),0)),""))</f>
        <v>N/A</v>
      </c>
      <c r="BA159" s="32">
        <f t="array" aca="1" ref="BA1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A159),0)),"")</f>
        <v>0</v>
      </c>
      <c r="BB159" s="37" t="str">
        <f t="shared" ca="1" si="88"/>
        <v>N/A</v>
      </c>
      <c r="BC159" s="50">
        <f t="array" aca="1" ref="BC15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A159),0)),""),0)</f>
        <v>0</v>
      </c>
      <c r="BD159" s="35">
        <f t="array" aca="1" ref="BD1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A159),0)),"")</f>
        <v>0</v>
      </c>
      <c r="BE159" s="35">
        <f t="array" aca="1" ref="BE1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A159),0))/1000,"")</f>
        <v>0</v>
      </c>
      <c r="BF159" s="51">
        <f t="array" aca="1" ref="BF1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A159),0)),"")</f>
        <v>0</v>
      </c>
      <c r="BG159" s="35">
        <f t="array" aca="1" ref="BG1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A159),0))/1000,"")</f>
        <v>0</v>
      </c>
      <c r="BH159" s="35">
        <f t="array" aca="1" ref="BH1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A159),0))/1000,"")</f>
        <v>0</v>
      </c>
      <c r="BI159" s="32">
        <f t="array" aca="1" ref="BI1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A159),0)),"")</f>
        <v>0</v>
      </c>
      <c r="BJ159" s="32" t="str">
        <f t="shared" ca="1" si="89"/>
        <v>N/A</v>
      </c>
      <c r="BK159" s="32" t="str">
        <f t="shared" ca="1" si="90"/>
        <v>N/A</v>
      </c>
      <c r="BL159" s="37" t="str">
        <f t="array" aca="1" ref="BL159" ca="1">IF(BC159=0,"N/A",IFERROR(INDEX(INDIRECT(ADDRESS(1,MATCH(2022,Measure!$2:$2,0),,,"Measure")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A159),0)),""))</f>
        <v>N/A</v>
      </c>
      <c r="BM159" s="32">
        <f t="array" aca="1" ref="BM1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A159),0)),"")</f>
        <v>0</v>
      </c>
      <c r="BN159" s="37" t="str">
        <f t="shared" ca="1" si="91"/>
        <v>N/A</v>
      </c>
    </row>
    <row r="160" spans="1:66" x14ac:dyDescent="0.25">
      <c r="A160" s="33" t="s">
        <v>25</v>
      </c>
      <c r="B160" t="str">
        <f t="shared" si="77"/>
        <v>7W G25</v>
      </c>
      <c r="C160" t="str">
        <f t="array" aca="1" ref="C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A160),0)),"")</f>
        <v>Res Lighting</v>
      </c>
      <c r="D160" t="str">
        <f t="array" aca="1" ref="D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A160),0)),"")</f>
        <v>RET</v>
      </c>
      <c r="E160" s="52">
        <f t="array" aca="1" ref="E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A160),0)),"")</f>
        <v>15</v>
      </c>
      <c r="F160" s="52">
        <f t="array" aca="1" ref="F16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A160),0)),""))</f>
        <v>4</v>
      </c>
      <c r="G160" s="52">
        <f t="array" aca="1" ref="G1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A160),0)),""))</f>
        <v>3</v>
      </c>
      <c r="H160" s="52">
        <f t="array" aca="1" ref="H1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A160),0)),""))</f>
        <v>3</v>
      </c>
      <c r="I160" s="44">
        <f t="array" aca="1" ref="I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A160),0)),"")</f>
        <v>26.7651945</v>
      </c>
      <c r="J160" s="45">
        <f t="array" aca="1" ref="J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A160),0)),"")*1000</f>
        <v>3.1315277565000001</v>
      </c>
      <c r="K160" s="44">
        <f t="array" aca="1" ref="K160" ca="1">IF(D160="ROB/NEW",I160,IFERROR(INDEX(INDIRECT(ADDRESS(1,MATCH(2020,Measure!$2:$2,0),,,"Measure")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A160),0)),""))</f>
        <v>0</v>
      </c>
      <c r="L160" s="45">
        <f t="array" aca="1" ref="L160" ca="1">IF(D160="ROB/NEW",J160,IFERROR(INDEX(INDIRECT(ADDRESS(1,MATCH(2020,Measure!$2:$2,0),,,"Measure")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A160),0))*1000,""))</f>
        <v>0</v>
      </c>
      <c r="M160" s="46">
        <f t="array" aca="1" ref="M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A160),0)),"")</f>
        <v>0</v>
      </c>
      <c r="N160" s="47" t="str">
        <f t="array" aca="1" ref="N160" ca="1">IF(M160=0,"N/A",IFERROR(INDEX(INDIRECT(ADDRESS(1,MATCH(2020,Measure!$2:$2,0),,,"Measure")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A160),0)),"")/M160)</f>
        <v>N/A</v>
      </c>
      <c r="O160" s="46" t="str">
        <f t="array" aca="1" ref="O160" ca="1">IF(AE160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(Units)")*(INDIRECT(ADDRESS(1,MATCH("MeasureNames",Measure!$2:$2,0),,,"Measure")&amp;":"&amp;ADDRESS(ROWS(DynamicPivotTable)+10,MATCH("MeasureNames",Measure!$2:$2,0)))=A160),0)),""),0))</f>
        <v>N/A</v>
      </c>
      <c r="P160" s="46">
        <f t="array" aca="1" ref="P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A160),0)),0)</f>
        <v>4.8653999999999993</v>
      </c>
      <c r="Q160" s="46" t="str">
        <f t="shared" ca="1" si="78"/>
        <v>N/A</v>
      </c>
      <c r="R160" s="46">
        <f t="shared" ca="1" si="79"/>
        <v>0</v>
      </c>
      <c r="S160" s="46" t="str">
        <f t="shared" ca="1" si="80"/>
        <v>N/A</v>
      </c>
      <c r="T160" s="39">
        <f t="array" aca="1" ref="T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A160),0)),"")</f>
        <v>9.0305197486328979</v>
      </c>
      <c r="U160" s="39">
        <f t="array" aca="1" ref="U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A160),0)),"")</f>
        <v>0</v>
      </c>
      <c r="V160" s="39">
        <f t="shared" ca="1" si="81"/>
        <v>9.0305197486328979</v>
      </c>
      <c r="W160" s="48">
        <f t="array" aca="1" ref="W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A160),0)),"")</f>
        <v>0.87</v>
      </c>
      <c r="X160" s="49" t="str">
        <f t="array" aca="1" ref="X160" ca="1">IF(AE160=0,"N/A",IFERROR(INDEX(INDIRECT(ADDRESS(1,MATCH(2020,Measure!$2:$2,0),,,"Measure")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A160),0)),""))</f>
        <v>N/A</v>
      </c>
      <c r="Y160" s="49" t="str">
        <f t="array" aca="1" ref="Y160" ca="1">IF(AE160=0,"N/A",IFERROR(INDEX(INDIRECT(ADDRESS(1,MATCH(2020,Measure!$2:$2,0),,,"Measure")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A160),0)),""))</f>
        <v>N/A</v>
      </c>
      <c r="Z160" s="39" t="str">
        <f t="array" aca="1" ref="Z1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A160),0)),""),"N/A")</f>
        <v>N/A</v>
      </c>
      <c r="AA160" s="39" t="str">
        <f t="array" aca="1" ref="AA1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A160),0)),""),"N/A")</f>
        <v>N/A</v>
      </c>
      <c r="AB160" s="39" t="str">
        <f t="array" aca="1" ref="AB1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A160),0)),"")/1000,"N/A")</f>
        <v>N/A</v>
      </c>
      <c r="AD160" t="str">
        <f t="shared" si="82"/>
        <v>7W G25</v>
      </c>
      <c r="AE160" s="50">
        <f t="array" aca="1" ref="AE16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A160),0)),""),0)</f>
        <v>0</v>
      </c>
      <c r="AF160" s="35">
        <f t="array" aca="1" ref="AF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A160),0)),"")</f>
        <v>0</v>
      </c>
      <c r="AG160" s="35">
        <f t="array" aca="1" ref="AG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A160),0))/1000,"")</f>
        <v>0</v>
      </c>
      <c r="AH160" s="51">
        <f t="array" aca="1" ref="AH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A160),0)),"")</f>
        <v>0</v>
      </c>
      <c r="AI160" s="35">
        <f t="array" aca="1" ref="AI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A160),0))/1000,"")</f>
        <v>0</v>
      </c>
      <c r="AJ160" s="35">
        <f t="array" aca="1" ref="AJ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A160),0))/1000,"")</f>
        <v>0</v>
      </c>
      <c r="AK160" s="32">
        <f t="array" aca="1" ref="AK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A160),0)),"")</f>
        <v>0</v>
      </c>
      <c r="AL160" s="32" t="str">
        <f t="shared" ca="1" si="83"/>
        <v>N/A</v>
      </c>
      <c r="AM160" s="32" t="str">
        <f t="shared" ca="1" si="84"/>
        <v>N/A</v>
      </c>
      <c r="AN160" s="37" t="str">
        <f t="array" aca="1" ref="AN160" ca="1">IF(AE160=0,"N/A",IFERROR(INDEX(INDIRECT(ADDRESS(1,MATCH(2020,Measure!$2:$2,0),,,"Measure")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A160),0)),""))</f>
        <v>N/A</v>
      </c>
      <c r="AO160" s="32">
        <f t="array" aca="1" ref="AO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A160),0)),"")</f>
        <v>0</v>
      </c>
      <c r="AP160" s="37" t="str">
        <f t="shared" ca="1" si="85"/>
        <v>N/A</v>
      </c>
      <c r="AQ160" s="50">
        <f t="array" aca="1" ref="AQ16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A160),0)),""),0)</f>
        <v>0</v>
      </c>
      <c r="AR160" s="35">
        <f t="array" aca="1" ref="AR1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A160),0)),"")</f>
        <v>0</v>
      </c>
      <c r="AS160" s="35">
        <f t="array" aca="1" ref="AS1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A160),0))/1000,"")</f>
        <v>0</v>
      </c>
      <c r="AT160" s="51">
        <f t="array" aca="1" ref="AT1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A160),0)),"")</f>
        <v>0</v>
      </c>
      <c r="AU160" s="35">
        <f t="array" aca="1" ref="AU1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A160),0))/1000,"")</f>
        <v>0</v>
      </c>
      <c r="AV160" s="35">
        <f t="array" aca="1" ref="AV1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A160),0))/1000,"")</f>
        <v>0</v>
      </c>
      <c r="AW160" s="32">
        <f t="array" aca="1" ref="AW1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A160),0)),"")</f>
        <v>0</v>
      </c>
      <c r="AX160" s="32" t="str">
        <f t="shared" ca="1" si="86"/>
        <v>N/A</v>
      </c>
      <c r="AY160" s="32" t="str">
        <f t="shared" ca="1" si="87"/>
        <v>N/A</v>
      </c>
      <c r="AZ160" s="37" t="str">
        <f t="array" aca="1" ref="AZ160" ca="1">IF(AQ160=0,"N/A",IFERROR(INDEX(INDIRECT(ADDRESS(1,MATCH(2021,Measure!$2:$2,0),,,"Measure")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A160),0)),""))</f>
        <v>N/A</v>
      </c>
      <c r="BA160" s="32">
        <f t="array" aca="1" ref="BA1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A160),0)),"")</f>
        <v>0</v>
      </c>
      <c r="BB160" s="37" t="str">
        <f t="shared" ca="1" si="88"/>
        <v>N/A</v>
      </c>
      <c r="BC160" s="50">
        <f t="array" aca="1" ref="BC16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A160),0)),""),0)</f>
        <v>0</v>
      </c>
      <c r="BD160" s="35">
        <f t="array" aca="1" ref="BD1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A160),0)),"")</f>
        <v>0</v>
      </c>
      <c r="BE160" s="35">
        <f t="array" aca="1" ref="BE1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A160),0))/1000,"")</f>
        <v>0</v>
      </c>
      <c r="BF160" s="51">
        <f t="array" aca="1" ref="BF1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A160),0)),"")</f>
        <v>0</v>
      </c>
      <c r="BG160" s="35">
        <f t="array" aca="1" ref="BG1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A160),0))/1000,"")</f>
        <v>0</v>
      </c>
      <c r="BH160" s="35">
        <f t="array" aca="1" ref="BH1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A160),0))/1000,"")</f>
        <v>0</v>
      </c>
      <c r="BI160" s="32">
        <f t="array" aca="1" ref="BI1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A160),0)),"")</f>
        <v>0</v>
      </c>
      <c r="BJ160" s="32" t="str">
        <f t="shared" ca="1" si="89"/>
        <v>N/A</v>
      </c>
      <c r="BK160" s="32" t="str">
        <f t="shared" ca="1" si="90"/>
        <v>N/A</v>
      </c>
      <c r="BL160" s="37" t="str">
        <f t="array" aca="1" ref="BL160" ca="1">IF(BC160=0,"N/A",IFERROR(INDEX(INDIRECT(ADDRESS(1,MATCH(2022,Measure!$2:$2,0),,,"Measure")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A160),0)),""))</f>
        <v>N/A</v>
      </c>
      <c r="BM160" s="32">
        <f t="array" aca="1" ref="BM1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A160),0)),"")</f>
        <v>0</v>
      </c>
      <c r="BN160" s="37" t="str">
        <f t="shared" ca="1" si="91"/>
        <v>N/A</v>
      </c>
    </row>
    <row r="161" spans="1:66" x14ac:dyDescent="0.25">
      <c r="A161" s="33" t="s">
        <v>26</v>
      </c>
      <c r="B161" t="str">
        <f t="shared" si="77"/>
        <v>7W GU10 Replacing 35W - MURB</v>
      </c>
      <c r="C161" t="str">
        <f t="array" aca="1" ref="C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A161),0)),"")</f>
        <v>Res Lighting</v>
      </c>
      <c r="D161" t="str">
        <f t="array" aca="1" ref="D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A161),0)),"")</f>
        <v>RET</v>
      </c>
      <c r="E161" s="52">
        <f t="array" aca="1" ref="E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A161),0)),"")</f>
        <v>25</v>
      </c>
      <c r="F161" s="52">
        <f t="array" aca="1" ref="F16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A161),0)),""))</f>
        <v>4</v>
      </c>
      <c r="G161" s="52">
        <f t="array" aca="1" ref="G1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A161),0)),""))</f>
        <v>3</v>
      </c>
      <c r="H161" s="52">
        <f t="array" aca="1" ref="H1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A161),0)),""))</f>
        <v>3</v>
      </c>
      <c r="I161" s="44">
        <f t="array" aca="1" ref="I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A161),0)),"")</f>
        <v>22.709862000000001</v>
      </c>
      <c r="J161" s="45">
        <f t="array" aca="1" ref="J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A161),0)),"")*1000</f>
        <v>2.6570538540000004</v>
      </c>
      <c r="K161" s="44">
        <f t="array" aca="1" ref="K161" ca="1">IF(D161="ROB/NEW",I161,IFERROR(INDEX(INDIRECT(ADDRESS(1,MATCH(2020,Measure!$2:$2,0),,,"Measure")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A161),0)),""))</f>
        <v>0</v>
      </c>
      <c r="L161" s="45">
        <f t="array" aca="1" ref="L161" ca="1">IF(D161="ROB/NEW",J161,IFERROR(INDEX(INDIRECT(ADDRESS(1,MATCH(2020,Measure!$2:$2,0),,,"Measure")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A161),0))*1000,""))</f>
        <v>0</v>
      </c>
      <c r="M161" s="46">
        <f t="array" aca="1" ref="M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A161),0)),"")</f>
        <v>0</v>
      </c>
      <c r="N161" s="47" t="str">
        <f t="array" aca="1" ref="N161" ca="1">IF(M161=0,"N/A",IFERROR(INDEX(INDIRECT(ADDRESS(1,MATCH(2020,Measure!$2:$2,0),,,"Measure")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A161),0)),"")/M161)</f>
        <v>N/A</v>
      </c>
      <c r="O161" s="46" t="str">
        <f t="array" aca="1" ref="O161" ca="1">IF(AE161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(Units)")*(INDIRECT(ADDRESS(1,MATCH("MeasureNames",Measure!$2:$2,0),,,"Measure")&amp;":"&amp;ADDRESS(ROWS(DynamicPivotTable)+10,MATCH("MeasureNames",Measure!$2:$2,0)))=A161),0)),""),0))</f>
        <v>N/A</v>
      </c>
      <c r="P161" s="46">
        <f t="array" aca="1" ref="P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A161),0)),0)</f>
        <v>6.1811999999999996</v>
      </c>
      <c r="Q161" s="46" t="str">
        <f t="shared" ca="1" si="78"/>
        <v>N/A</v>
      </c>
      <c r="R161" s="46">
        <f t="shared" ca="1" si="79"/>
        <v>0</v>
      </c>
      <c r="S161" s="46" t="str">
        <f t="shared" ca="1" si="80"/>
        <v>N/A</v>
      </c>
      <c r="T161" s="39">
        <f t="array" aca="1" ref="T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A161),0)),"")</f>
        <v>7.6622591806582143</v>
      </c>
      <c r="U161" s="39">
        <f t="array" aca="1" ref="U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A161),0)),"")</f>
        <v>0</v>
      </c>
      <c r="V161" s="39">
        <f t="shared" ca="1" si="81"/>
        <v>7.6622591806582143</v>
      </c>
      <c r="W161" s="48">
        <f t="array" aca="1" ref="W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A161),0)),"")</f>
        <v>0.87</v>
      </c>
      <c r="X161" s="49" t="str">
        <f t="array" aca="1" ref="X161" ca="1">IF(AE161=0,"N/A",IFERROR(INDEX(INDIRECT(ADDRESS(1,MATCH(2020,Measure!$2:$2,0),,,"Measure")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A161),0)),""))</f>
        <v>N/A</v>
      </c>
      <c r="Y161" s="49" t="str">
        <f t="array" aca="1" ref="Y161" ca="1">IF(AE161=0,"N/A",IFERROR(INDEX(INDIRECT(ADDRESS(1,MATCH(2020,Measure!$2:$2,0),,,"Measure")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A161),0)),""))</f>
        <v>N/A</v>
      </c>
      <c r="Z161" s="39" t="str">
        <f t="array" aca="1" ref="Z1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A161),0)),""),"N/A")</f>
        <v>N/A</v>
      </c>
      <c r="AA161" s="39" t="str">
        <f t="array" aca="1" ref="AA1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A161),0)),""),"N/A")</f>
        <v>N/A</v>
      </c>
      <c r="AB161" s="39" t="str">
        <f t="array" aca="1" ref="AB1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A161),0)),"")/1000,"N/A")</f>
        <v>N/A</v>
      </c>
      <c r="AD161" t="str">
        <f t="shared" si="82"/>
        <v>7W GU10 Replacing 35W - MURB</v>
      </c>
      <c r="AE161" s="50">
        <f t="array" aca="1" ref="AE16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A161),0)),""),0)</f>
        <v>0</v>
      </c>
      <c r="AF161" s="35">
        <f t="array" aca="1" ref="AF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A161),0)),"")</f>
        <v>0</v>
      </c>
      <c r="AG161" s="35">
        <f t="array" aca="1" ref="AG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A161),0))/1000,"")</f>
        <v>0</v>
      </c>
      <c r="AH161" s="51">
        <f t="array" aca="1" ref="AH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A161),0)),"")</f>
        <v>0</v>
      </c>
      <c r="AI161" s="35">
        <f t="array" aca="1" ref="AI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A161),0))/1000,"")</f>
        <v>0</v>
      </c>
      <c r="AJ161" s="35">
        <f t="array" aca="1" ref="AJ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A161),0))/1000,"")</f>
        <v>0</v>
      </c>
      <c r="AK161" s="32">
        <f t="array" aca="1" ref="AK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A161),0)),"")</f>
        <v>0</v>
      </c>
      <c r="AL161" s="32" t="str">
        <f t="shared" ca="1" si="83"/>
        <v>N/A</v>
      </c>
      <c r="AM161" s="32" t="str">
        <f t="shared" ca="1" si="84"/>
        <v>N/A</v>
      </c>
      <c r="AN161" s="37" t="str">
        <f t="array" aca="1" ref="AN161" ca="1">IF(AE161=0,"N/A",IFERROR(INDEX(INDIRECT(ADDRESS(1,MATCH(2020,Measure!$2:$2,0),,,"Measure")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A161),0)),""))</f>
        <v>N/A</v>
      </c>
      <c r="AO161" s="32">
        <f t="array" aca="1" ref="AO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A161),0)),"")</f>
        <v>0</v>
      </c>
      <c r="AP161" s="37" t="str">
        <f t="shared" ca="1" si="85"/>
        <v>N/A</v>
      </c>
      <c r="AQ161" s="50">
        <f t="array" aca="1" ref="AQ16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A161),0)),""),0)</f>
        <v>0</v>
      </c>
      <c r="AR161" s="35">
        <f t="array" aca="1" ref="AR1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A161),0)),"")</f>
        <v>0</v>
      </c>
      <c r="AS161" s="35">
        <f t="array" aca="1" ref="AS1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A161),0))/1000,"")</f>
        <v>0</v>
      </c>
      <c r="AT161" s="51">
        <f t="array" aca="1" ref="AT1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A161),0)),"")</f>
        <v>0</v>
      </c>
      <c r="AU161" s="35">
        <f t="array" aca="1" ref="AU1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A161),0))/1000,"")</f>
        <v>0</v>
      </c>
      <c r="AV161" s="35">
        <f t="array" aca="1" ref="AV1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A161),0))/1000,"")</f>
        <v>0</v>
      </c>
      <c r="AW161" s="32">
        <f t="array" aca="1" ref="AW1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A161),0)),"")</f>
        <v>0</v>
      </c>
      <c r="AX161" s="32" t="str">
        <f t="shared" ca="1" si="86"/>
        <v>N/A</v>
      </c>
      <c r="AY161" s="32" t="str">
        <f t="shared" ca="1" si="87"/>
        <v>N/A</v>
      </c>
      <c r="AZ161" s="37" t="str">
        <f t="array" aca="1" ref="AZ161" ca="1">IF(AQ161=0,"N/A",IFERROR(INDEX(INDIRECT(ADDRESS(1,MATCH(2021,Measure!$2:$2,0),,,"Measure")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A161),0)),""))</f>
        <v>N/A</v>
      </c>
      <c r="BA161" s="32">
        <f t="array" aca="1" ref="BA1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A161),0)),"")</f>
        <v>0</v>
      </c>
      <c r="BB161" s="37" t="str">
        <f t="shared" ca="1" si="88"/>
        <v>N/A</v>
      </c>
      <c r="BC161" s="50">
        <f t="array" aca="1" ref="BC16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A161),0)),""),0)</f>
        <v>0</v>
      </c>
      <c r="BD161" s="35">
        <f t="array" aca="1" ref="BD1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A161),0)),"")</f>
        <v>0</v>
      </c>
      <c r="BE161" s="35">
        <f t="array" aca="1" ref="BE1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A161),0))/1000,"")</f>
        <v>0</v>
      </c>
      <c r="BF161" s="51">
        <f t="array" aca="1" ref="BF1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A161),0)),"")</f>
        <v>0</v>
      </c>
      <c r="BG161" s="35">
        <f t="array" aca="1" ref="BG1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A161),0))/1000,"")</f>
        <v>0</v>
      </c>
      <c r="BH161" s="35">
        <f t="array" aca="1" ref="BH1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A161),0))/1000,"")</f>
        <v>0</v>
      </c>
      <c r="BI161" s="32">
        <f t="array" aca="1" ref="BI1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A161),0)),"")</f>
        <v>0</v>
      </c>
      <c r="BJ161" s="32" t="str">
        <f t="shared" ca="1" si="89"/>
        <v>N/A</v>
      </c>
      <c r="BK161" s="32" t="str">
        <f t="shared" ca="1" si="90"/>
        <v>N/A</v>
      </c>
      <c r="BL161" s="37" t="str">
        <f t="array" aca="1" ref="BL161" ca="1">IF(BC161=0,"N/A",IFERROR(INDEX(INDIRECT(ADDRESS(1,MATCH(2022,Measure!$2:$2,0),,,"Measure")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A161),0)),""))</f>
        <v>N/A</v>
      </c>
      <c r="BM161" s="32">
        <f t="array" aca="1" ref="BM1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A161),0)),"")</f>
        <v>0</v>
      </c>
      <c r="BN161" s="37" t="str">
        <f t="shared" ca="1" si="91"/>
        <v>N/A</v>
      </c>
    </row>
    <row r="162" spans="1:66" x14ac:dyDescent="0.25">
      <c r="A162" s="33" t="s">
        <v>27</v>
      </c>
      <c r="B162" t="str">
        <f t="shared" si="77"/>
        <v>7W GU10 Replacing 35W</v>
      </c>
      <c r="C162" t="str">
        <f t="array" aca="1" ref="C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A162),0)),"")</f>
        <v>Res Lighting</v>
      </c>
      <c r="D162" t="str">
        <f t="array" aca="1" ref="D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A162),0)),"")</f>
        <v>RET</v>
      </c>
      <c r="E162" s="52">
        <f t="array" aca="1" ref="E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A162),0)),"")</f>
        <v>25</v>
      </c>
      <c r="F162" s="52">
        <f t="array" aca="1" ref="F16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A162),0)),""))</f>
        <v>4</v>
      </c>
      <c r="G162" s="52">
        <f t="array" aca="1" ref="G1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A162),0)),""))</f>
        <v>3</v>
      </c>
      <c r="H162" s="52">
        <f t="array" aca="1" ref="H1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A162),0)),""))</f>
        <v>3</v>
      </c>
      <c r="I162" s="44">
        <f t="array" aca="1" ref="I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A162),0)),"")</f>
        <v>22.709862000000001</v>
      </c>
      <c r="J162" s="45">
        <f t="array" aca="1" ref="J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A162),0)),"")*1000</f>
        <v>2.6570538540000004</v>
      </c>
      <c r="K162" s="44">
        <f t="array" aca="1" ref="K162" ca="1">IF(D162="ROB/NEW",I162,IFERROR(INDEX(INDIRECT(ADDRESS(1,MATCH(2020,Measure!$2:$2,0),,,"Measure")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A162),0)),""))</f>
        <v>0</v>
      </c>
      <c r="L162" s="45">
        <f t="array" aca="1" ref="L162" ca="1">IF(D162="ROB/NEW",J162,IFERROR(INDEX(INDIRECT(ADDRESS(1,MATCH(2020,Measure!$2:$2,0),,,"Measure")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A162),0))*1000,""))</f>
        <v>0</v>
      </c>
      <c r="M162" s="46">
        <f t="array" aca="1" ref="M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A162),0)),"")</f>
        <v>0</v>
      </c>
      <c r="N162" s="47" t="str">
        <f t="array" aca="1" ref="N162" ca="1">IF(M162=0,"N/A",IFERROR(INDEX(INDIRECT(ADDRESS(1,MATCH(2020,Measure!$2:$2,0),,,"Measure")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A162),0)),"")/M162)</f>
        <v>N/A</v>
      </c>
      <c r="O162" s="46" t="str">
        <f t="array" aca="1" ref="O162" ca="1">IF(AE162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(Units)")*(INDIRECT(ADDRESS(1,MATCH("MeasureNames",Measure!$2:$2,0),,,"Measure")&amp;":"&amp;ADDRESS(ROWS(DynamicPivotTable)+10,MATCH("MeasureNames",Measure!$2:$2,0)))=A162),0)),""),0))</f>
        <v>N/A</v>
      </c>
      <c r="P162" s="46">
        <f t="array" aca="1" ref="P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A162),0)),0)</f>
        <v>6.1811999999999996</v>
      </c>
      <c r="Q162" s="46" t="str">
        <f t="shared" ca="1" si="78"/>
        <v>N/A</v>
      </c>
      <c r="R162" s="46">
        <f t="shared" ca="1" si="79"/>
        <v>0</v>
      </c>
      <c r="S162" s="46" t="str">
        <f t="shared" ca="1" si="80"/>
        <v>N/A</v>
      </c>
      <c r="T162" s="39">
        <f t="array" aca="1" ref="T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A162),0)),"")</f>
        <v>7.6622591806582143</v>
      </c>
      <c r="U162" s="39">
        <f t="array" aca="1" ref="U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A162),0)),"")</f>
        <v>0</v>
      </c>
      <c r="V162" s="39">
        <f t="shared" ca="1" si="81"/>
        <v>7.6622591806582143</v>
      </c>
      <c r="W162" s="48">
        <f t="array" aca="1" ref="W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A162),0)),"")</f>
        <v>0.87</v>
      </c>
      <c r="X162" s="49" t="str">
        <f t="array" aca="1" ref="X162" ca="1">IF(AE162=0,"N/A",IFERROR(INDEX(INDIRECT(ADDRESS(1,MATCH(2020,Measure!$2:$2,0),,,"Measure")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A162),0)),""))</f>
        <v>N/A</v>
      </c>
      <c r="Y162" s="49" t="str">
        <f t="array" aca="1" ref="Y162" ca="1">IF(AE162=0,"N/A",IFERROR(INDEX(INDIRECT(ADDRESS(1,MATCH(2020,Measure!$2:$2,0),,,"Measure")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A162),0)),""))</f>
        <v>N/A</v>
      </c>
      <c r="Z162" s="39" t="str">
        <f t="array" aca="1" ref="Z1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A162),0)),""),"N/A")</f>
        <v>N/A</v>
      </c>
      <c r="AA162" s="39" t="str">
        <f t="array" aca="1" ref="AA1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A162),0)),""),"N/A")</f>
        <v>N/A</v>
      </c>
      <c r="AB162" s="39" t="str">
        <f t="array" aca="1" ref="AB1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A162),0)),"")/1000,"N/A")</f>
        <v>N/A</v>
      </c>
      <c r="AD162" t="str">
        <f t="shared" si="82"/>
        <v>7W GU10 Replacing 35W</v>
      </c>
      <c r="AE162" s="50">
        <f t="array" aca="1" ref="AE16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A162),0)),""),0)</f>
        <v>0</v>
      </c>
      <c r="AF162" s="35">
        <f t="array" aca="1" ref="AF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A162),0)),"")</f>
        <v>0</v>
      </c>
      <c r="AG162" s="35">
        <f t="array" aca="1" ref="AG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A162),0))/1000,"")</f>
        <v>0</v>
      </c>
      <c r="AH162" s="51">
        <f t="array" aca="1" ref="AH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A162),0)),"")</f>
        <v>0</v>
      </c>
      <c r="AI162" s="35">
        <f t="array" aca="1" ref="AI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A162),0))/1000,"")</f>
        <v>0</v>
      </c>
      <c r="AJ162" s="35">
        <f t="array" aca="1" ref="AJ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A162),0))/1000,"")</f>
        <v>0</v>
      </c>
      <c r="AK162" s="32">
        <f t="array" aca="1" ref="AK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A162),0)),"")</f>
        <v>0</v>
      </c>
      <c r="AL162" s="32" t="str">
        <f t="shared" ca="1" si="83"/>
        <v>N/A</v>
      </c>
      <c r="AM162" s="32" t="str">
        <f t="shared" ca="1" si="84"/>
        <v>N/A</v>
      </c>
      <c r="AN162" s="37" t="str">
        <f t="array" aca="1" ref="AN162" ca="1">IF(AE162=0,"N/A",IFERROR(INDEX(INDIRECT(ADDRESS(1,MATCH(2020,Measure!$2:$2,0),,,"Measure")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A162),0)),""))</f>
        <v>N/A</v>
      </c>
      <c r="AO162" s="32">
        <f t="array" aca="1" ref="AO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A162),0)),"")</f>
        <v>0</v>
      </c>
      <c r="AP162" s="37" t="str">
        <f t="shared" ca="1" si="85"/>
        <v>N/A</v>
      </c>
      <c r="AQ162" s="50">
        <f t="array" aca="1" ref="AQ16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A162),0)),""),0)</f>
        <v>0</v>
      </c>
      <c r="AR162" s="35">
        <f t="array" aca="1" ref="AR1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A162),0)),"")</f>
        <v>0</v>
      </c>
      <c r="AS162" s="35">
        <f t="array" aca="1" ref="AS1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A162),0))/1000,"")</f>
        <v>0</v>
      </c>
      <c r="AT162" s="51">
        <f t="array" aca="1" ref="AT1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A162),0)),"")</f>
        <v>0</v>
      </c>
      <c r="AU162" s="35">
        <f t="array" aca="1" ref="AU1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A162),0))/1000,"")</f>
        <v>0</v>
      </c>
      <c r="AV162" s="35">
        <f t="array" aca="1" ref="AV1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A162),0))/1000,"")</f>
        <v>0</v>
      </c>
      <c r="AW162" s="32">
        <f t="array" aca="1" ref="AW1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A162),0)),"")</f>
        <v>0</v>
      </c>
      <c r="AX162" s="32" t="str">
        <f t="shared" ca="1" si="86"/>
        <v>N/A</v>
      </c>
      <c r="AY162" s="32" t="str">
        <f t="shared" ca="1" si="87"/>
        <v>N/A</v>
      </c>
      <c r="AZ162" s="37" t="str">
        <f t="array" aca="1" ref="AZ162" ca="1">IF(AQ162=0,"N/A",IFERROR(INDEX(INDIRECT(ADDRESS(1,MATCH(2021,Measure!$2:$2,0),,,"Measure")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A162),0)),""))</f>
        <v>N/A</v>
      </c>
      <c r="BA162" s="32">
        <f t="array" aca="1" ref="BA1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A162),0)),"")</f>
        <v>0</v>
      </c>
      <c r="BB162" s="37" t="str">
        <f t="shared" ca="1" si="88"/>
        <v>N/A</v>
      </c>
      <c r="BC162" s="50">
        <f t="array" aca="1" ref="BC16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A162),0)),""),0)</f>
        <v>0</v>
      </c>
      <c r="BD162" s="35">
        <f t="array" aca="1" ref="BD1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A162),0)),"")</f>
        <v>0</v>
      </c>
      <c r="BE162" s="35">
        <f t="array" aca="1" ref="BE1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A162),0))/1000,"")</f>
        <v>0</v>
      </c>
      <c r="BF162" s="51">
        <f t="array" aca="1" ref="BF1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A162),0)),"")</f>
        <v>0</v>
      </c>
      <c r="BG162" s="35">
        <f t="array" aca="1" ref="BG1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A162),0))/1000,"")</f>
        <v>0</v>
      </c>
      <c r="BH162" s="35">
        <f t="array" aca="1" ref="BH1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A162),0))/1000,"")</f>
        <v>0</v>
      </c>
      <c r="BI162" s="32">
        <f t="array" aca="1" ref="BI1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A162),0)),"")</f>
        <v>0</v>
      </c>
      <c r="BJ162" s="32" t="str">
        <f t="shared" ca="1" si="89"/>
        <v>N/A</v>
      </c>
      <c r="BK162" s="32" t="str">
        <f t="shared" ca="1" si="90"/>
        <v>N/A</v>
      </c>
      <c r="BL162" s="37" t="str">
        <f t="array" aca="1" ref="BL162" ca="1">IF(BC162=0,"N/A",IFERROR(INDEX(INDIRECT(ADDRESS(1,MATCH(2022,Measure!$2:$2,0),,,"Measure")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A162),0)),""))</f>
        <v>N/A</v>
      </c>
      <c r="BM162" s="32">
        <f t="array" aca="1" ref="BM1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A162),0)),"")</f>
        <v>0</v>
      </c>
      <c r="BN162" s="37" t="str">
        <f t="shared" ca="1" si="91"/>
        <v>N/A</v>
      </c>
    </row>
    <row r="163" spans="1:66" x14ac:dyDescent="0.25">
      <c r="A163" s="33" t="s">
        <v>28</v>
      </c>
      <c r="B163" t="str">
        <f t="shared" si="77"/>
        <v>7W GU10 Replacing 50W - MURB</v>
      </c>
      <c r="C163" t="str">
        <f t="array" aca="1" ref="C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A163),0)),"")</f>
        <v>Res Lighting</v>
      </c>
      <c r="D163" t="str">
        <f t="array" aca="1" ref="D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A163),0)),"")</f>
        <v>RET</v>
      </c>
      <c r="E163" s="52">
        <f t="array" aca="1" ref="E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A163),0)),"")</f>
        <v>25</v>
      </c>
      <c r="F163" s="52">
        <f t="array" aca="1" ref="F16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A163),0)),""))</f>
        <v>4</v>
      </c>
      <c r="G163" s="52">
        <f t="array" aca="1" ref="G1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A163),0)),""))</f>
        <v>3</v>
      </c>
      <c r="H163" s="52">
        <f t="array" aca="1" ref="H1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A163),0)),""))</f>
        <v>3</v>
      </c>
      <c r="I163" s="44">
        <f t="array" aca="1" ref="I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A163),0)),"")</f>
        <v>34.875859499999997</v>
      </c>
      <c r="J163" s="45">
        <f t="array" aca="1" ref="J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A163),0)),"")*1000</f>
        <v>4.0804755615000001</v>
      </c>
      <c r="K163" s="44">
        <f t="array" aca="1" ref="K163" ca="1">IF(D163="ROB/NEW",I163,IFERROR(INDEX(INDIRECT(ADDRESS(1,MATCH(2020,Measure!$2:$2,0),,,"Measure")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A163),0)),""))</f>
        <v>2.4331995000000002</v>
      </c>
      <c r="L163" s="45">
        <f t="array" aca="1" ref="L163" ca="1">IF(D163="ROB/NEW",J163,IFERROR(INDEX(INDIRECT(ADDRESS(1,MATCH(2020,Measure!$2:$2,0),,,"Measure")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A163),0))*1000,""))</f>
        <v>0.2846843415000001</v>
      </c>
      <c r="M163" s="46">
        <f t="array" aca="1" ref="M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A163),0)),"")</f>
        <v>0</v>
      </c>
      <c r="N163" s="47" t="str">
        <f t="array" aca="1" ref="N163" ca="1">IF(M163=0,"N/A",IFERROR(INDEX(INDIRECT(ADDRESS(1,MATCH(2020,Measure!$2:$2,0),,,"Measure")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A163),0)),"")/M163)</f>
        <v>N/A</v>
      </c>
      <c r="O163" s="46" t="str">
        <f t="array" aca="1" ref="O163" ca="1">IF(AE163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(Units)")*(INDIRECT(ADDRESS(1,MATCH("MeasureNames",Measure!$2:$2,0),,,"Measure")&amp;":"&amp;ADDRESS(ROWS(DynamicPivotTable)+10,MATCH("MeasureNames",Measure!$2:$2,0)))=A163),0)),""),0))</f>
        <v>N/A</v>
      </c>
      <c r="P163" s="46">
        <f t="array" aca="1" ref="P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A163),0)),0)</f>
        <v>6.1811999999999996</v>
      </c>
      <c r="Q163" s="46" t="str">
        <f t="shared" ca="1" si="78"/>
        <v>N/A</v>
      </c>
      <c r="R163" s="46">
        <f t="shared" ca="1" si="79"/>
        <v>0</v>
      </c>
      <c r="S163" s="46" t="str">
        <f t="shared" ca="1" si="80"/>
        <v>N/A</v>
      </c>
      <c r="T163" s="39">
        <f t="array" aca="1" ref="T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A163),0)),"")</f>
        <v>14.849677430989182</v>
      </c>
      <c r="U163" s="39">
        <f t="array" aca="1" ref="U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A163),0)),"")</f>
        <v>0</v>
      </c>
      <c r="V163" s="39">
        <f t="shared" ca="1" si="81"/>
        <v>14.849677430989182</v>
      </c>
      <c r="W163" s="48">
        <f t="array" aca="1" ref="W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A163),0)),"")</f>
        <v>0.87</v>
      </c>
      <c r="X163" s="49" t="str">
        <f t="array" aca="1" ref="X163" ca="1">IF(AE163=0,"N/A",IFERROR(INDEX(INDIRECT(ADDRESS(1,MATCH(2020,Measure!$2:$2,0),,,"Measure")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A163),0)),""))</f>
        <v>N/A</v>
      </c>
      <c r="Y163" s="49" t="str">
        <f t="array" aca="1" ref="Y163" ca="1">IF(AE163=0,"N/A",IFERROR(INDEX(INDIRECT(ADDRESS(1,MATCH(2020,Measure!$2:$2,0),,,"Measure")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A163),0)),""))</f>
        <v>N/A</v>
      </c>
      <c r="Z163" s="39" t="str">
        <f t="array" aca="1" ref="Z1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A163),0)),""),"N/A")</f>
        <v>N/A</v>
      </c>
      <c r="AA163" s="39" t="str">
        <f t="array" aca="1" ref="AA1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A163),0)),""),"N/A")</f>
        <v>N/A</v>
      </c>
      <c r="AB163" s="39" t="str">
        <f t="array" aca="1" ref="AB1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A163),0)),"")/1000,"N/A")</f>
        <v>N/A</v>
      </c>
      <c r="AD163" t="str">
        <f t="shared" si="82"/>
        <v>7W GU10 Replacing 50W - MURB</v>
      </c>
      <c r="AE163" s="50">
        <f t="array" aca="1" ref="AE16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A163),0)),""),0)</f>
        <v>0</v>
      </c>
      <c r="AF163" s="35">
        <f t="array" aca="1" ref="AF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A163),0)),"")</f>
        <v>0</v>
      </c>
      <c r="AG163" s="35">
        <f t="array" aca="1" ref="AG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A163),0))/1000,"")</f>
        <v>0</v>
      </c>
      <c r="AH163" s="51">
        <f t="array" aca="1" ref="AH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A163),0)),"")</f>
        <v>0</v>
      </c>
      <c r="AI163" s="35">
        <f t="array" aca="1" ref="AI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A163),0))/1000,"")</f>
        <v>0</v>
      </c>
      <c r="AJ163" s="35">
        <f t="array" aca="1" ref="AJ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A163),0))/1000,"")</f>
        <v>0</v>
      </c>
      <c r="AK163" s="32">
        <f t="array" aca="1" ref="AK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A163),0)),"")</f>
        <v>0</v>
      </c>
      <c r="AL163" s="32" t="str">
        <f t="shared" ca="1" si="83"/>
        <v>N/A</v>
      </c>
      <c r="AM163" s="32" t="str">
        <f t="shared" ca="1" si="84"/>
        <v>N/A</v>
      </c>
      <c r="AN163" s="37" t="str">
        <f t="array" aca="1" ref="AN163" ca="1">IF(AE163=0,"N/A",IFERROR(INDEX(INDIRECT(ADDRESS(1,MATCH(2020,Measure!$2:$2,0),,,"Measure")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A163),0)),""))</f>
        <v>N/A</v>
      </c>
      <c r="AO163" s="32">
        <f t="array" aca="1" ref="AO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A163),0)),"")</f>
        <v>0</v>
      </c>
      <c r="AP163" s="37" t="str">
        <f t="shared" ca="1" si="85"/>
        <v>N/A</v>
      </c>
      <c r="AQ163" s="50">
        <f t="array" aca="1" ref="AQ16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A163),0)),""),0)</f>
        <v>0</v>
      </c>
      <c r="AR163" s="35">
        <f t="array" aca="1" ref="AR1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A163),0)),"")</f>
        <v>0</v>
      </c>
      <c r="AS163" s="35">
        <f t="array" aca="1" ref="AS1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A163),0))/1000,"")</f>
        <v>0</v>
      </c>
      <c r="AT163" s="51">
        <f t="array" aca="1" ref="AT1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A163),0)),"")</f>
        <v>0</v>
      </c>
      <c r="AU163" s="35">
        <f t="array" aca="1" ref="AU1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A163),0))/1000,"")</f>
        <v>0</v>
      </c>
      <c r="AV163" s="35">
        <f t="array" aca="1" ref="AV1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A163),0))/1000,"")</f>
        <v>0</v>
      </c>
      <c r="AW163" s="32">
        <f t="array" aca="1" ref="AW1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A163),0)),"")</f>
        <v>0</v>
      </c>
      <c r="AX163" s="32" t="str">
        <f t="shared" ca="1" si="86"/>
        <v>N/A</v>
      </c>
      <c r="AY163" s="32" t="str">
        <f t="shared" ca="1" si="87"/>
        <v>N/A</v>
      </c>
      <c r="AZ163" s="37" t="str">
        <f t="array" aca="1" ref="AZ163" ca="1">IF(AQ163=0,"N/A",IFERROR(INDEX(INDIRECT(ADDRESS(1,MATCH(2021,Measure!$2:$2,0),,,"Measure")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A163),0)),""))</f>
        <v>N/A</v>
      </c>
      <c r="BA163" s="32">
        <f t="array" aca="1" ref="BA1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A163),0)),"")</f>
        <v>0</v>
      </c>
      <c r="BB163" s="37" t="str">
        <f t="shared" ca="1" si="88"/>
        <v>N/A</v>
      </c>
      <c r="BC163" s="50">
        <f t="array" aca="1" ref="BC16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A163),0)),""),0)</f>
        <v>0</v>
      </c>
      <c r="BD163" s="35">
        <f t="array" aca="1" ref="BD1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A163),0)),"")</f>
        <v>0</v>
      </c>
      <c r="BE163" s="35">
        <f t="array" aca="1" ref="BE1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A163),0))/1000,"")</f>
        <v>0</v>
      </c>
      <c r="BF163" s="51">
        <f t="array" aca="1" ref="BF1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A163),0)),"")</f>
        <v>0</v>
      </c>
      <c r="BG163" s="35">
        <f t="array" aca="1" ref="BG1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A163),0))/1000,"")</f>
        <v>0</v>
      </c>
      <c r="BH163" s="35">
        <f t="array" aca="1" ref="BH1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A163),0))/1000,"")</f>
        <v>0</v>
      </c>
      <c r="BI163" s="32">
        <f t="array" aca="1" ref="BI1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A163),0)),"")</f>
        <v>0</v>
      </c>
      <c r="BJ163" s="32" t="str">
        <f t="shared" ca="1" si="89"/>
        <v>N/A</v>
      </c>
      <c r="BK163" s="32" t="str">
        <f t="shared" ca="1" si="90"/>
        <v>N/A</v>
      </c>
      <c r="BL163" s="37" t="str">
        <f t="array" aca="1" ref="BL163" ca="1">IF(BC163=0,"N/A",IFERROR(INDEX(INDIRECT(ADDRESS(1,MATCH(2022,Measure!$2:$2,0),,,"Measure")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A163),0)),""))</f>
        <v>N/A</v>
      </c>
      <c r="BM163" s="32">
        <f t="array" aca="1" ref="BM1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A163),0)),"")</f>
        <v>0</v>
      </c>
      <c r="BN163" s="37" t="str">
        <f t="shared" ca="1" si="91"/>
        <v>N/A</v>
      </c>
    </row>
    <row r="164" spans="1:66" x14ac:dyDescent="0.25">
      <c r="A164" s="33" t="s">
        <v>29</v>
      </c>
      <c r="B164" t="str">
        <f t="shared" si="77"/>
        <v>7W GU10 Replacing 50W</v>
      </c>
      <c r="C164" t="str">
        <f t="array" aca="1" ref="C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A164),0)),"")</f>
        <v>Res Lighting</v>
      </c>
      <c r="D164" t="str">
        <f t="array" aca="1" ref="D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A164),0)),"")</f>
        <v>RET</v>
      </c>
      <c r="E164" s="52">
        <f t="array" aca="1" ref="E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A164),0)),"")</f>
        <v>25</v>
      </c>
      <c r="F164" s="52">
        <f t="array" aca="1" ref="F16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A164),0)),""))</f>
        <v>4</v>
      </c>
      <c r="G164" s="52">
        <f t="array" aca="1" ref="G16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A164),0)),""))</f>
        <v>3</v>
      </c>
      <c r="H164" s="52">
        <f t="array" aca="1" ref="H16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A164),0)),""))</f>
        <v>3</v>
      </c>
      <c r="I164" s="44">
        <f t="array" aca="1" ref="I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A164),0)),"")</f>
        <v>34.875859499999997</v>
      </c>
      <c r="J164" s="45">
        <f t="array" aca="1" ref="J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A164),0)),"")*1000</f>
        <v>4.0804755615000001</v>
      </c>
      <c r="K164" s="44">
        <f t="array" aca="1" ref="K164" ca="1">IF(D164="ROB/NEW",I164,IFERROR(INDEX(INDIRECT(ADDRESS(1,MATCH(2020,Measure!$2:$2,0),,,"Measure")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A164),0)),""))</f>
        <v>2.4331995000000002</v>
      </c>
      <c r="L164" s="45">
        <f t="array" aca="1" ref="L164" ca="1">IF(D164="ROB/NEW",J164,IFERROR(INDEX(INDIRECT(ADDRESS(1,MATCH(2020,Measure!$2:$2,0),,,"Measure")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A164),0))*1000,""))</f>
        <v>0.2846843415000001</v>
      </c>
      <c r="M164" s="46">
        <f t="array" aca="1" ref="M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A164),0)),"")</f>
        <v>0</v>
      </c>
      <c r="N164" s="47" t="str">
        <f t="array" aca="1" ref="N164" ca="1">IF(M164=0,"N/A",IFERROR(INDEX(INDIRECT(ADDRESS(1,MATCH(2020,Measure!$2:$2,0),,,"Measure")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A164),0)),"")/M164)</f>
        <v>N/A</v>
      </c>
      <c r="O164" s="46" t="str">
        <f t="array" aca="1" ref="O164" ca="1">IF(AE164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(Units)")*(INDIRECT(ADDRESS(1,MATCH("MeasureNames",Measure!$2:$2,0),,,"Measure")&amp;":"&amp;ADDRESS(ROWS(DynamicPivotTable)+10,MATCH("MeasureNames",Measure!$2:$2,0)))=A164),0)),""),0))</f>
        <v>N/A</v>
      </c>
      <c r="P164" s="46">
        <f t="array" aca="1" ref="P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A164),0)),0)</f>
        <v>6.1811999999999996</v>
      </c>
      <c r="Q164" s="46" t="str">
        <f t="shared" ca="1" si="78"/>
        <v>N/A</v>
      </c>
      <c r="R164" s="46">
        <f t="shared" ca="1" si="79"/>
        <v>0</v>
      </c>
      <c r="S164" s="46" t="str">
        <f t="shared" ca="1" si="80"/>
        <v>N/A</v>
      </c>
      <c r="T164" s="39">
        <f t="array" aca="1" ref="T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A164),0)),"")</f>
        <v>14.849677430989182</v>
      </c>
      <c r="U164" s="39">
        <f t="array" aca="1" ref="U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A164),0)),"")</f>
        <v>0</v>
      </c>
      <c r="V164" s="39">
        <f t="shared" ca="1" si="81"/>
        <v>14.849677430989182</v>
      </c>
      <c r="W164" s="48">
        <f t="array" aca="1" ref="W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A164),0)),"")</f>
        <v>0.87</v>
      </c>
      <c r="X164" s="49" t="str">
        <f t="array" aca="1" ref="X164" ca="1">IF(AE164=0,"N/A",IFERROR(INDEX(INDIRECT(ADDRESS(1,MATCH(2020,Measure!$2:$2,0),,,"Measure")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A164),0)),""))</f>
        <v>N/A</v>
      </c>
      <c r="Y164" s="49" t="str">
        <f t="array" aca="1" ref="Y164" ca="1">IF(AE164=0,"N/A",IFERROR(INDEX(INDIRECT(ADDRESS(1,MATCH(2020,Measure!$2:$2,0),,,"Measure")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A164),0)),""))</f>
        <v>N/A</v>
      </c>
      <c r="Z164" s="39" t="str">
        <f t="array" aca="1" ref="Z16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A164),0)),""),"N/A")</f>
        <v>N/A</v>
      </c>
      <c r="AA164" s="39" t="str">
        <f t="array" aca="1" ref="AA16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A164),0)),""),"N/A")</f>
        <v>N/A</v>
      </c>
      <c r="AB164" s="39" t="str">
        <f t="array" aca="1" ref="AB16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A164),0)),"")/1000,"N/A")</f>
        <v>N/A</v>
      </c>
      <c r="AD164" t="str">
        <f t="shared" si="82"/>
        <v>7W GU10 Replacing 50W</v>
      </c>
      <c r="AE164" s="50">
        <f t="array" aca="1" ref="AE16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A164),0)),""),0)</f>
        <v>0</v>
      </c>
      <c r="AF164" s="35">
        <f t="array" aca="1" ref="AF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A164),0)),"")</f>
        <v>0</v>
      </c>
      <c r="AG164" s="35">
        <f t="array" aca="1" ref="AG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A164),0))/1000,"")</f>
        <v>0</v>
      </c>
      <c r="AH164" s="51">
        <f t="array" aca="1" ref="AH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A164),0)),"")</f>
        <v>0</v>
      </c>
      <c r="AI164" s="35">
        <f t="array" aca="1" ref="AI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A164),0))/1000,"")</f>
        <v>0</v>
      </c>
      <c r="AJ164" s="35">
        <f t="array" aca="1" ref="AJ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A164),0))/1000,"")</f>
        <v>0</v>
      </c>
      <c r="AK164" s="32">
        <f t="array" aca="1" ref="AK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A164),0)),"")</f>
        <v>0</v>
      </c>
      <c r="AL164" s="32" t="str">
        <f t="shared" ca="1" si="83"/>
        <v>N/A</v>
      </c>
      <c r="AM164" s="32" t="str">
        <f t="shared" ca="1" si="84"/>
        <v>N/A</v>
      </c>
      <c r="AN164" s="37" t="str">
        <f t="array" aca="1" ref="AN164" ca="1">IF(AE164=0,"N/A",IFERROR(INDEX(INDIRECT(ADDRESS(1,MATCH(2020,Measure!$2:$2,0),,,"Measure")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A164),0)),""))</f>
        <v>N/A</v>
      </c>
      <c r="AO164" s="32">
        <f t="array" aca="1" ref="AO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A164),0)),"")</f>
        <v>0</v>
      </c>
      <c r="AP164" s="37" t="str">
        <f t="shared" ca="1" si="85"/>
        <v>N/A</v>
      </c>
      <c r="AQ164" s="50">
        <f t="array" aca="1" ref="AQ16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A164),0)),""),0)</f>
        <v>0</v>
      </c>
      <c r="AR164" s="35">
        <f t="array" aca="1" ref="AR1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A164),0)),"")</f>
        <v>0</v>
      </c>
      <c r="AS164" s="35">
        <f t="array" aca="1" ref="AS1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A164),0))/1000,"")</f>
        <v>0</v>
      </c>
      <c r="AT164" s="51">
        <f t="array" aca="1" ref="AT1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A164),0)),"")</f>
        <v>0</v>
      </c>
      <c r="AU164" s="35">
        <f t="array" aca="1" ref="AU1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A164),0))/1000,"")</f>
        <v>0</v>
      </c>
      <c r="AV164" s="35">
        <f t="array" aca="1" ref="AV1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A164),0))/1000,"")</f>
        <v>0</v>
      </c>
      <c r="AW164" s="32">
        <f t="array" aca="1" ref="AW1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A164),0)),"")</f>
        <v>0</v>
      </c>
      <c r="AX164" s="32" t="str">
        <f t="shared" ca="1" si="86"/>
        <v>N/A</v>
      </c>
      <c r="AY164" s="32" t="str">
        <f t="shared" ca="1" si="87"/>
        <v>N/A</v>
      </c>
      <c r="AZ164" s="37" t="str">
        <f t="array" aca="1" ref="AZ164" ca="1">IF(AQ164=0,"N/A",IFERROR(INDEX(INDIRECT(ADDRESS(1,MATCH(2021,Measure!$2:$2,0),,,"Measure")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A164),0)),""))</f>
        <v>N/A</v>
      </c>
      <c r="BA164" s="32">
        <f t="array" aca="1" ref="BA1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A164),0)),"")</f>
        <v>0</v>
      </c>
      <c r="BB164" s="37" t="str">
        <f t="shared" ca="1" si="88"/>
        <v>N/A</v>
      </c>
      <c r="BC164" s="50">
        <f t="array" aca="1" ref="BC16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A164),0)),""),0)</f>
        <v>0</v>
      </c>
      <c r="BD164" s="35">
        <f t="array" aca="1" ref="BD1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A164),0)),"")</f>
        <v>0</v>
      </c>
      <c r="BE164" s="35">
        <f t="array" aca="1" ref="BE1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A164),0))/1000,"")</f>
        <v>0</v>
      </c>
      <c r="BF164" s="51">
        <f t="array" aca="1" ref="BF1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A164),0)),"")</f>
        <v>0</v>
      </c>
      <c r="BG164" s="35">
        <f t="array" aca="1" ref="BG1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A164),0))/1000,"")</f>
        <v>0</v>
      </c>
      <c r="BH164" s="35">
        <f t="array" aca="1" ref="BH1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A164),0))/1000,"")</f>
        <v>0</v>
      </c>
      <c r="BI164" s="32">
        <f t="array" aca="1" ref="BI1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A164),0)),"")</f>
        <v>0</v>
      </c>
      <c r="BJ164" s="32" t="str">
        <f t="shared" ca="1" si="89"/>
        <v>N/A</v>
      </c>
      <c r="BK164" s="32" t="str">
        <f t="shared" ca="1" si="90"/>
        <v>N/A</v>
      </c>
      <c r="BL164" s="37" t="str">
        <f t="array" aca="1" ref="BL164" ca="1">IF(BC164=0,"N/A",IFERROR(INDEX(INDIRECT(ADDRESS(1,MATCH(2022,Measure!$2:$2,0),,,"Measure")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A164),0)),""))</f>
        <v>N/A</v>
      </c>
      <c r="BM164" s="32">
        <f t="array" aca="1" ref="BM1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A164),0)),"")</f>
        <v>0</v>
      </c>
      <c r="BN164" s="37" t="str">
        <f t="shared" ca="1" si="91"/>
        <v>N/A</v>
      </c>
    </row>
    <row r="165" spans="1:66" x14ac:dyDescent="0.25">
      <c r="A165" s="33" t="s">
        <v>30</v>
      </c>
      <c r="B165" t="str">
        <f t="shared" si="77"/>
        <v>9.5W Replacing 100W - MURB</v>
      </c>
      <c r="C165" t="str">
        <f t="array" aca="1" ref="C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A165),0)),"")</f>
        <v>Res Lighting</v>
      </c>
      <c r="D165" t="str">
        <f t="array" aca="1" ref="D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A165),0)),"")</f>
        <v>RET</v>
      </c>
      <c r="E165" s="52">
        <f t="array" aca="1" ref="E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A165),0)),"")</f>
        <v>25</v>
      </c>
      <c r="F165" s="52">
        <f t="array" aca="1" ref="F16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A165),0)),""))</f>
        <v>1</v>
      </c>
      <c r="G165" s="52">
        <f t="array" aca="1" ref="G16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A165),0)),""))</f>
        <v>1</v>
      </c>
      <c r="H165" s="52">
        <f t="array" aca="1" ref="H16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A165),0)),""))</f>
        <v>1</v>
      </c>
      <c r="I165" s="44">
        <f t="array" aca="1" ref="I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A165),0)),"")</f>
        <v>74.115020249999986</v>
      </c>
      <c r="J165" s="45">
        <f t="array" aca="1" ref="J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A165),0)),"")*1000</f>
        <v>8.8938024299999974</v>
      </c>
      <c r="K165" s="44">
        <f t="array" aca="1" ref="K165" ca="1">IF(D165="ROB/NEW",I165,IFERROR(INDEX(INDIRECT(ADDRESS(1,MATCH(2020,Measure!$2:$2,0),,,"Measure")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A165),0)),""))</f>
        <v>24.670883812500001</v>
      </c>
      <c r="L165" s="45">
        <f t="array" aca="1" ref="L165" ca="1">IF(D165="ROB/NEW",J165,IFERROR(INDEX(INDIRECT(ADDRESS(1,MATCH(2020,Measure!$2:$2,0),,,"Measure")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A165),0))*1000,""))</f>
        <v>2.9605060575</v>
      </c>
      <c r="M165" s="46">
        <f t="array" aca="1" ref="M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A165),0)),"")</f>
        <v>0</v>
      </c>
      <c r="N165" s="47" t="str">
        <f t="array" aca="1" ref="N165" ca="1">IF(M165=0,"N/A",IFERROR(INDEX(INDIRECT(ADDRESS(1,MATCH(2020,Measure!$2:$2,0),,,"Measure")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A165),0)),"")/M165)</f>
        <v>N/A</v>
      </c>
      <c r="O165" s="46">
        <f t="array" aca="1" ref="O165" ca="1">IF(AE165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(Units)")*(INDIRECT(ADDRESS(1,MATCH("MeasureNames",Measure!$2:$2,0),,,"Measure")&amp;":"&amp;ADDRESS(ROWS(DynamicPivotTable)+10,MATCH("MeasureNames",Measure!$2:$2,0)))=A165),0)),""),0))</f>
        <v>9.6414765733904915</v>
      </c>
      <c r="P165" s="46">
        <f t="array" aca="1" ref="P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A165),0)),0)</f>
        <v>7.1501999999999999</v>
      </c>
      <c r="Q165" s="46">
        <f t="shared" ca="1" si="78"/>
        <v>16.79167657339049</v>
      </c>
      <c r="R165" s="46">
        <f t="shared" ca="1" si="79"/>
        <v>0</v>
      </c>
      <c r="S165" s="46">
        <f t="shared" ca="1" si="80"/>
        <v>16.79167657339049</v>
      </c>
      <c r="T165" s="39">
        <f t="array" aca="1" ref="T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A165),0)),"")</f>
        <v>43.832273999032502</v>
      </c>
      <c r="U165" s="39">
        <f t="array" aca="1" ref="U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A165),0)),"")</f>
        <v>0</v>
      </c>
      <c r="V165" s="39">
        <f t="shared" ca="1" si="81"/>
        <v>43.832273999032502</v>
      </c>
      <c r="W165" s="48">
        <f t="array" aca="1" ref="W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A165),0)),"")</f>
        <v>0.87</v>
      </c>
      <c r="X165" s="49">
        <f t="array" aca="1" ref="X165" ca="1">IF(AE165=0,"N/A",IFERROR(INDEX(INDIRECT(ADDRESS(1,MATCH(2020,Measure!$2:$2,0),,,"Measure")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A165),0)),""))</f>
        <v>4.5462200385369584</v>
      </c>
      <c r="Y165" s="49" t="str">
        <f t="array" aca="1" ref="Y165" ca="1">IF(AE165=0,"N/A",IFERROR(INDEX(INDIRECT(ADDRESS(1,MATCH(2020,Measure!$2:$2,0),,,"Measure")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A165),0)),""))</f>
        <v/>
      </c>
      <c r="Z165" s="39">
        <f t="array" aca="1" ref="Z16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A165),0)),""),"N/A")</f>
        <v>0.13457381849420399</v>
      </c>
      <c r="AA165" s="39">
        <f t="array" aca="1" ref="AA16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A165),0)),""),"N/A")</f>
        <v>1.4971027134266079E-2</v>
      </c>
      <c r="AB165" s="39">
        <f t="array" aca="1" ref="AB16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A165),0)),"")/1000,"N/A")</f>
        <v>1.1214484874516999</v>
      </c>
      <c r="AD165" t="str">
        <f t="shared" si="82"/>
        <v>9.5W Replacing 100W - MURB</v>
      </c>
      <c r="AE165" s="50">
        <f t="array" aca="1" ref="AE16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A165),0)),""),0)</f>
        <v>100.00000000000023</v>
      </c>
      <c r="AF165" s="35">
        <f t="array" aca="1" ref="AF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A165),0)),"")</f>
        <v>0.85973423490000156</v>
      </c>
      <c r="AG165" s="35">
        <f t="array" aca="1" ref="AG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A165),0))/1000,"")</f>
        <v>7.1644519575000141</v>
      </c>
      <c r="AH165" s="51">
        <f t="array" aca="1" ref="AH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A165),0)),"")</f>
        <v>0.85973423490000156</v>
      </c>
      <c r="AI165" s="35">
        <f t="array" aca="1" ref="AI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A165),0))/1000,"")</f>
        <v>7.1644519575000141</v>
      </c>
      <c r="AJ165" s="35">
        <f t="array" aca="1" ref="AJ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A165),0))/1000,"")</f>
        <v>64.400902402500151</v>
      </c>
      <c r="AK165" s="32">
        <f t="array" aca="1" ref="AK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A165),0)),"")</f>
        <v>4383.2273999032604</v>
      </c>
      <c r="AL165" s="32">
        <f t="shared" ca="1" si="83"/>
        <v>964.14765733905142</v>
      </c>
      <c r="AM165" s="32">
        <f t="shared" ca="1" si="84"/>
        <v>3419.079742564209</v>
      </c>
      <c r="AN165" s="37">
        <f t="array" aca="1" ref="AN165" ca="1">IF(AE165=0,"N/A",IFERROR(INDEX(INDIRECT(ADDRESS(1,MATCH(2020,Measure!$2:$2,0),,,"Measure")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A165),0)),""))</f>
        <v>4.5462200385369584</v>
      </c>
      <c r="AO165" s="32">
        <f t="array" aca="1" ref="AO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A165),0)),"")</f>
        <v>964.14765733905131</v>
      </c>
      <c r="AP165" s="37">
        <f t="shared" ca="1" si="85"/>
        <v>4.5462200385369584</v>
      </c>
      <c r="AQ165" s="50">
        <f t="array" aca="1" ref="AQ16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A165),0)),""),0)</f>
        <v>99.999999999999773</v>
      </c>
      <c r="AR165" s="35">
        <f t="array" aca="1" ref="AR1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A165),0)),"")</f>
        <v>0.85973423489999767</v>
      </c>
      <c r="AS165" s="35">
        <f t="array" aca="1" ref="AS1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A165),0))/1000,"")</f>
        <v>7.1644519574999812</v>
      </c>
      <c r="AT165" s="51">
        <f t="array" aca="1" ref="AT1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A165),0)),"")</f>
        <v>1.131270922349997</v>
      </c>
      <c r="AU165" s="35">
        <f t="array" aca="1" ref="AU1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A165),0))/1000,"")</f>
        <v>9.4272576862499768</v>
      </c>
      <c r="AV165" s="35">
        <f t="array" aca="1" ref="AV1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A165),0))/1000,"")</f>
        <v>61.471789447499845</v>
      </c>
      <c r="AW165" s="32">
        <f t="array" aca="1" ref="AW1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A165),0)),"")</f>
        <v>4343.8542870839638</v>
      </c>
      <c r="AX165" s="32">
        <f t="shared" ca="1" si="86"/>
        <v>964.14765733904687</v>
      </c>
      <c r="AY165" s="32">
        <f t="shared" ca="1" si="87"/>
        <v>3379.7066297449169</v>
      </c>
      <c r="AZ165" s="37">
        <f t="array" aca="1" ref="AZ165" ca="1">IF(AQ165=0,"N/A",IFERROR(INDEX(INDIRECT(ADDRESS(1,MATCH(2021,Measure!$2:$2,0),,,"Measure")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A165),0)),""))</f>
        <v>4.5053828156079083</v>
      </c>
      <c r="BA165" s="32">
        <f t="array" aca="1" ref="BA1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A165),0)),"")</f>
        <v>964.14765733904699</v>
      </c>
      <c r="BB165" s="37">
        <f t="shared" ca="1" si="88"/>
        <v>4.5053828156079074</v>
      </c>
      <c r="BC165" s="50">
        <f t="array" aca="1" ref="BC16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A165),0)),""),0)</f>
        <v>99.999999999999773</v>
      </c>
      <c r="BD165" s="35">
        <f t="array" aca="1" ref="BD1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A165),0)),"")</f>
        <v>0.85973423489999767</v>
      </c>
      <c r="BE165" s="35">
        <f t="array" aca="1" ref="BE1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A165),0))/1000,"")</f>
        <v>7.1644519574999812</v>
      </c>
      <c r="BF165" s="51">
        <f t="array" aca="1" ref="BF1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A165),0)),"")</f>
        <v>1.3735164802499966</v>
      </c>
      <c r="BG165" s="35">
        <f t="array" aca="1" ref="BG1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A165),0))/1000,"")</f>
        <v>11.44597066874997</v>
      </c>
      <c r="BH165" s="35">
        <f t="array" aca="1" ref="BH1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A165),0))/1000,"")</f>
        <v>58.542676492499851</v>
      </c>
      <c r="BI165" s="32">
        <f t="array" aca="1" ref="BI1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A165),0)),"")</f>
        <v>4412.5712022792559</v>
      </c>
      <c r="BJ165" s="32">
        <f t="shared" ca="1" si="89"/>
        <v>964.1476573390471</v>
      </c>
      <c r="BK165" s="32">
        <f t="shared" ca="1" si="90"/>
        <v>3448.4235449402086</v>
      </c>
      <c r="BL165" s="37">
        <f t="array" aca="1" ref="BL165" ca="1">IF(BC165=0,"N/A",IFERROR(INDEX(INDIRECT(ADDRESS(1,MATCH(2022,Measure!$2:$2,0),,,"Measure")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A165),0)),""))</f>
        <v>4.5766550057877229</v>
      </c>
      <c r="BM165" s="32">
        <f t="array" aca="1" ref="BM1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A165),0)),"")</f>
        <v>964.14765733904699</v>
      </c>
      <c r="BN165" s="37">
        <f t="shared" ca="1" si="91"/>
        <v>4.5766550057877229</v>
      </c>
    </row>
    <row r="166" spans="1:66" x14ac:dyDescent="0.25">
      <c r="A166" s="33" t="s">
        <v>31</v>
      </c>
      <c r="B166" t="str">
        <f t="shared" si="77"/>
        <v>9.5W Replacing 100W</v>
      </c>
      <c r="C166" t="str">
        <f t="array" aca="1" ref="C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A166),0)),"")</f>
        <v>Res Lighting</v>
      </c>
      <c r="D166" t="str">
        <f t="array" aca="1" ref="D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A166),0)),"")</f>
        <v>RET</v>
      </c>
      <c r="E166" s="52">
        <f t="array" aca="1" ref="E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A166),0)),"")</f>
        <v>25</v>
      </c>
      <c r="F166" s="52">
        <f t="array" aca="1" ref="F16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A166),0)),""))</f>
        <v>1</v>
      </c>
      <c r="G166" s="52">
        <f t="array" aca="1" ref="G16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A166),0)),""))</f>
        <v>1</v>
      </c>
      <c r="H166" s="52">
        <f t="array" aca="1" ref="H16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A166),0)),""))</f>
        <v>1</v>
      </c>
      <c r="I166" s="44">
        <f t="array" aca="1" ref="I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A166),0)),"")</f>
        <v>74.115020249999986</v>
      </c>
      <c r="J166" s="45">
        <f t="array" aca="1" ref="J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A166),0)),"")*1000</f>
        <v>8.8938024299999974</v>
      </c>
      <c r="K166" s="44">
        <f t="array" aca="1" ref="K166" ca="1">IF(D166="ROB/NEW",I166,IFERROR(INDEX(INDIRECT(ADDRESS(1,MATCH(2020,Measure!$2:$2,0),,,"Measure")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A166),0)),""))</f>
        <v>24.670883812500001</v>
      </c>
      <c r="L166" s="45">
        <f t="array" aca="1" ref="L166" ca="1">IF(D166="ROB/NEW",J166,IFERROR(INDEX(INDIRECT(ADDRESS(1,MATCH(2020,Measure!$2:$2,0),,,"Measure")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A166),0))*1000,""))</f>
        <v>2.9605060575</v>
      </c>
      <c r="M166" s="46">
        <f t="array" aca="1" ref="M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A166),0)),"")</f>
        <v>0</v>
      </c>
      <c r="N166" s="47" t="str">
        <f t="array" aca="1" ref="N166" ca="1">IF(M166=0,"N/A",IFERROR(INDEX(INDIRECT(ADDRESS(1,MATCH(2020,Measure!$2:$2,0),,,"Measure")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A166),0)),"")/M166)</f>
        <v>N/A</v>
      </c>
      <c r="O166" s="46">
        <f t="array" aca="1" ref="O166" ca="1">IF(AE166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(Units)")*(INDIRECT(ADDRESS(1,MATCH("MeasureNames",Measure!$2:$2,0),,,"Measure")&amp;":"&amp;ADDRESS(ROWS(DynamicPivotTable)+10,MATCH("MeasureNames",Measure!$2:$2,0)))=A166),0)),""),0))</f>
        <v>9.6414765733904915</v>
      </c>
      <c r="P166" s="46">
        <f t="array" aca="1" ref="P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A166),0)),0)</f>
        <v>7.1501999999999999</v>
      </c>
      <c r="Q166" s="46">
        <f t="shared" ca="1" si="78"/>
        <v>16.79167657339049</v>
      </c>
      <c r="R166" s="46">
        <f t="shared" ca="1" si="79"/>
        <v>0</v>
      </c>
      <c r="S166" s="46">
        <f t="shared" ca="1" si="80"/>
        <v>16.79167657339049</v>
      </c>
      <c r="T166" s="39">
        <f t="array" aca="1" ref="T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A166),0)),"")</f>
        <v>43.832273999032502</v>
      </c>
      <c r="U166" s="39">
        <f t="array" aca="1" ref="U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A166),0)),"")</f>
        <v>0</v>
      </c>
      <c r="V166" s="39">
        <f t="shared" ca="1" si="81"/>
        <v>43.832273999032502</v>
      </c>
      <c r="W166" s="48">
        <f t="array" aca="1" ref="W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A166),0)),"")</f>
        <v>0.87</v>
      </c>
      <c r="X166" s="49">
        <f t="array" aca="1" ref="X166" ca="1">IF(AE166=0,"N/A",IFERROR(INDEX(INDIRECT(ADDRESS(1,MATCH(2020,Measure!$2:$2,0),,,"Measure")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A166),0)),""))</f>
        <v>4.5462200385369584</v>
      </c>
      <c r="Y166" s="49" t="str">
        <f t="array" aca="1" ref="Y166" ca="1">IF(AE166=0,"N/A",IFERROR(INDEX(INDIRECT(ADDRESS(1,MATCH(2020,Measure!$2:$2,0),,,"Measure")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A166),0)),""))</f>
        <v/>
      </c>
      <c r="Z166" s="39">
        <f t="array" aca="1" ref="Z16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A166),0)),""),"N/A")</f>
        <v>0.13457381849420399</v>
      </c>
      <c r="AA166" s="39">
        <f t="array" aca="1" ref="AA16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A166),0)),""),"N/A")</f>
        <v>1.4971027134266079E-2</v>
      </c>
      <c r="AB166" s="39">
        <f t="array" aca="1" ref="AB16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A166),0)),"")/1000,"N/A")</f>
        <v>1.1214484874517001</v>
      </c>
      <c r="AD166" t="str">
        <f t="shared" si="82"/>
        <v>9.5W Replacing 100W</v>
      </c>
      <c r="AE166" s="50">
        <f t="array" aca="1" ref="AE16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A166),0)),""),0)</f>
        <v>1698</v>
      </c>
      <c r="AF166" s="35">
        <f t="array" aca="1" ref="AF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A166),0)),"")</f>
        <v>14.598287308601993</v>
      </c>
      <c r="AG166" s="35">
        <f t="array" aca="1" ref="AG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A166),0))/1000,"")</f>
        <v>121.65239423834997</v>
      </c>
      <c r="AH166" s="51">
        <f t="array" aca="1" ref="AH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A166),0)),"")</f>
        <v>14.598287308601993</v>
      </c>
      <c r="AI166" s="35">
        <f t="array" aca="1" ref="AI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A166),0))/1000,"")</f>
        <v>121.65239423834997</v>
      </c>
      <c r="AJ166" s="35">
        <f t="array" aca="1" ref="AJ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A166),0))/1000,"")</f>
        <v>1093.5273227944501</v>
      </c>
      <c r="AK166" s="32">
        <f t="array" aca="1" ref="AK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A166),0)),"")</f>
        <v>74427.20125035719</v>
      </c>
      <c r="AL166" s="32">
        <f t="shared" ca="1" si="83"/>
        <v>16371.227221617055</v>
      </c>
      <c r="AM166" s="32">
        <f t="shared" ca="1" si="84"/>
        <v>58055.974028740136</v>
      </c>
      <c r="AN166" s="37">
        <f t="array" aca="1" ref="AN166" ca="1">IF(AE166=0,"N/A",IFERROR(INDEX(INDIRECT(ADDRESS(1,MATCH(2020,Measure!$2:$2,0),,,"Measure")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A166),0)),""))</f>
        <v>4.5462200385369584</v>
      </c>
      <c r="AO166" s="32">
        <f t="array" aca="1" ref="AO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A166),0)),"")</f>
        <v>16371.227221617055</v>
      </c>
      <c r="AP166" s="37">
        <f t="shared" ca="1" si="85"/>
        <v>4.5462200385369584</v>
      </c>
      <c r="AQ166" s="50">
        <f t="array" aca="1" ref="AQ16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A166),0)),""),0)</f>
        <v>1698</v>
      </c>
      <c r="AR166" s="35">
        <f t="array" aca="1" ref="AR1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A166),0)),"")</f>
        <v>14.598287308601993</v>
      </c>
      <c r="AS166" s="35">
        <f t="array" aca="1" ref="AS1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A166),0))/1000,"")</f>
        <v>121.65239423834997</v>
      </c>
      <c r="AT166" s="51">
        <f t="array" aca="1" ref="AT1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A166),0)),"")</f>
        <v>19.20898026150299</v>
      </c>
      <c r="AU166" s="35">
        <f t="array" aca="1" ref="AU1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A166),0))/1000,"")</f>
        <v>160.07483551252497</v>
      </c>
      <c r="AV166" s="35">
        <f t="array" aca="1" ref="AV1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A166),0))/1000,"")</f>
        <v>1043.7909848185498</v>
      </c>
      <c r="AW166" s="32">
        <f t="array" aca="1" ref="AW1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A166),0)),"")</f>
        <v>73758.645794685872</v>
      </c>
      <c r="AX166" s="32">
        <f t="shared" ca="1" si="86"/>
        <v>16371.227221617053</v>
      </c>
      <c r="AY166" s="32">
        <f t="shared" ca="1" si="87"/>
        <v>57387.418573068819</v>
      </c>
      <c r="AZ166" s="37">
        <f t="array" aca="1" ref="AZ166" ca="1">IF(AQ166=0,"N/A",IFERROR(INDEX(INDIRECT(ADDRESS(1,MATCH(2021,Measure!$2:$2,0),,,"Measure")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A166),0)),""))</f>
        <v>4.5053828156079083</v>
      </c>
      <c r="BA166" s="32">
        <f t="array" aca="1" ref="BA1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A166),0)),"")</f>
        <v>16371.227221617055</v>
      </c>
      <c r="BB166" s="37">
        <f t="shared" ca="1" si="88"/>
        <v>4.5053828156079074</v>
      </c>
      <c r="BC166" s="50">
        <f t="array" aca="1" ref="BC16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A166),0)),""),0)</f>
        <v>1698</v>
      </c>
      <c r="BD166" s="35">
        <f t="array" aca="1" ref="BD1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A166),0)),"")</f>
        <v>14.598287308601993</v>
      </c>
      <c r="BE166" s="35">
        <f t="array" aca="1" ref="BE1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A166),0))/1000,"")</f>
        <v>121.65239423834997</v>
      </c>
      <c r="BF166" s="51">
        <f t="array" aca="1" ref="BF1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A166),0)),"")</f>
        <v>23.32230983464499</v>
      </c>
      <c r="BG166" s="35">
        <f t="array" aca="1" ref="BG1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A166),0))/1000,"")</f>
        <v>194.35258195537494</v>
      </c>
      <c r="BH166" s="35">
        <f t="array" aca="1" ref="BH1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A166),0))/1000,"")</f>
        <v>994.05464684264984</v>
      </c>
      <c r="BI166" s="32">
        <f t="array" aca="1" ref="BI1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A166),0)),"")</f>
        <v>74925.459014701933</v>
      </c>
      <c r="BJ166" s="32">
        <f t="shared" ca="1" si="89"/>
        <v>16371.227221617057</v>
      </c>
      <c r="BK166" s="32">
        <f t="shared" ca="1" si="90"/>
        <v>58554.23179308488</v>
      </c>
      <c r="BL166" s="37">
        <f t="array" aca="1" ref="BL166" ca="1">IF(BC166=0,"N/A",IFERROR(INDEX(INDIRECT(ADDRESS(1,MATCH(2022,Measure!$2:$2,0),,,"Measure")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A166),0)),""))</f>
        <v>4.5766550057877229</v>
      </c>
      <c r="BM166" s="32">
        <f t="array" aca="1" ref="BM1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A166),0)),"")</f>
        <v>16371.227221617055</v>
      </c>
      <c r="BN166" s="37">
        <f t="shared" ca="1" si="91"/>
        <v>4.5766550057877229</v>
      </c>
    </row>
    <row r="167" spans="1:66" x14ac:dyDescent="0.25">
      <c r="A167" s="33" t="s">
        <v>32</v>
      </c>
      <c r="B167" t="str">
        <f t="shared" si="77"/>
        <v>9.5W Replacing 40W - MURB</v>
      </c>
      <c r="C167" t="str">
        <f t="array" aca="1" ref="C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A167),0)),"")</f>
        <v>Res Lighting</v>
      </c>
      <c r="D167" t="str">
        <f t="array" aca="1" ref="D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A167),0)),"")</f>
        <v>RET</v>
      </c>
      <c r="E167" s="52">
        <f t="array" aca="1" ref="E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A167),0)),"")</f>
        <v>25</v>
      </c>
      <c r="F167" s="52">
        <f t="array" aca="1" ref="F16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A167),0)),""))</f>
        <v>1</v>
      </c>
      <c r="G167" s="52">
        <f t="array" aca="1" ref="G16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A167),0)),""))</f>
        <v>1</v>
      </c>
      <c r="H167" s="52">
        <f t="array" aca="1" ref="H16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A167),0)),""))</f>
        <v>1</v>
      </c>
      <c r="I167" s="44">
        <f t="array" aca="1" ref="I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A167),0)),"")</f>
        <v>24.977990249999998</v>
      </c>
      <c r="J167" s="45">
        <f t="array" aca="1" ref="J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A167),0)),"")*1000</f>
        <v>2.9973588299999996</v>
      </c>
      <c r="K167" s="44">
        <f t="array" aca="1" ref="K167" ca="1">IF(D167="ROB/NEW",I167,IFERROR(INDEX(INDIRECT(ADDRESS(1,MATCH(2020,Measure!$2:$2,0),,,"Measure")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A167),0)),""))</f>
        <v>3.7876460625000004</v>
      </c>
      <c r="L167" s="45">
        <f t="array" aca="1" ref="L167" ca="1">IF(D167="ROB/NEW",J167,IFERROR(INDEX(INDIRECT(ADDRESS(1,MATCH(2020,Measure!$2:$2,0),,,"Measure")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A167),0))*1000,""))</f>
        <v>0.45451752750000007</v>
      </c>
      <c r="M167" s="46">
        <f t="array" aca="1" ref="M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A167),0)),"")</f>
        <v>0</v>
      </c>
      <c r="N167" s="47" t="str">
        <f t="array" aca="1" ref="N167" ca="1">IF(M167=0,"N/A",IFERROR(INDEX(INDIRECT(ADDRESS(1,MATCH(2020,Measure!$2:$2,0),,,"Measure")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A167),0)),"")/M167)</f>
        <v>N/A</v>
      </c>
      <c r="O167" s="46" t="str">
        <f t="array" aca="1" ref="O167" ca="1">IF(AE167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(Units)")*(INDIRECT(ADDRESS(1,MATCH("MeasureNames",Measure!$2:$2,0),,,"Measure")&amp;":"&amp;ADDRESS(ROWS(DynamicPivotTable)+10,MATCH("MeasureNames",Measure!$2:$2,0)))=A167),0)),""),0))</f>
        <v>N/A</v>
      </c>
      <c r="P167" s="46">
        <f t="array" aca="1" ref="P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A167),0)),0)</f>
        <v>7.1501999999999999</v>
      </c>
      <c r="Q167" s="46" t="str">
        <f t="shared" ca="1" si="78"/>
        <v>N/A</v>
      </c>
      <c r="R167" s="46">
        <f t="shared" ca="1" si="79"/>
        <v>0</v>
      </c>
      <c r="S167" s="46" t="str">
        <f t="shared" ca="1" si="80"/>
        <v>N/A</v>
      </c>
      <c r="T167" s="39">
        <f t="array" aca="1" ref="T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A167),0)),"")</f>
        <v>7.8464905187569638</v>
      </c>
      <c r="U167" s="39">
        <f t="array" aca="1" ref="U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A167),0)),"")</f>
        <v>0</v>
      </c>
      <c r="V167" s="39">
        <f t="shared" ca="1" si="81"/>
        <v>7.8464905187569638</v>
      </c>
      <c r="W167" s="48">
        <f t="array" aca="1" ref="W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A167),0)),"")</f>
        <v>0.87</v>
      </c>
      <c r="X167" s="49" t="str">
        <f t="array" aca="1" ref="X167" ca="1">IF(AE167=0,"N/A",IFERROR(INDEX(INDIRECT(ADDRESS(1,MATCH(2020,Measure!$2:$2,0),,,"Measure")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A167),0)),""))</f>
        <v>N/A</v>
      </c>
      <c r="Y167" s="49" t="str">
        <f t="array" aca="1" ref="Y167" ca="1">IF(AE167=0,"N/A",IFERROR(INDEX(INDIRECT(ADDRESS(1,MATCH(2020,Measure!$2:$2,0),,,"Measure")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A167),0)),""))</f>
        <v>N/A</v>
      </c>
      <c r="Z167" s="39" t="str">
        <f t="array" aca="1" ref="Z16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A167),0)),""),"N/A")</f>
        <v>N/A</v>
      </c>
      <c r="AA167" s="39" t="str">
        <f t="array" aca="1" ref="AA16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A167),0)),""),"N/A")</f>
        <v>N/A</v>
      </c>
      <c r="AB167" s="39" t="str">
        <f t="array" aca="1" ref="AB16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A167),0)),"")/1000,"N/A")</f>
        <v>N/A</v>
      </c>
      <c r="AD167" t="str">
        <f t="shared" si="82"/>
        <v>9.5W Replacing 40W - MURB</v>
      </c>
      <c r="AE167" s="50">
        <f t="array" aca="1" ref="AE16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A167),0)),""),0)</f>
        <v>0</v>
      </c>
      <c r="AF167" s="35">
        <f t="array" aca="1" ref="AF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A167),0)),"")</f>
        <v>0</v>
      </c>
      <c r="AG167" s="35">
        <f t="array" aca="1" ref="AG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A167),0))/1000,"")</f>
        <v>0</v>
      </c>
      <c r="AH167" s="51">
        <f t="array" aca="1" ref="AH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A167),0)),"")</f>
        <v>0</v>
      </c>
      <c r="AI167" s="35">
        <f t="array" aca="1" ref="AI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A167),0))/1000,"")</f>
        <v>0</v>
      </c>
      <c r="AJ167" s="35">
        <f t="array" aca="1" ref="AJ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A167),0))/1000,"")</f>
        <v>0</v>
      </c>
      <c r="AK167" s="32">
        <f t="array" aca="1" ref="AK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A167),0)),"")</f>
        <v>0</v>
      </c>
      <c r="AL167" s="32" t="str">
        <f t="shared" ca="1" si="83"/>
        <v>N/A</v>
      </c>
      <c r="AM167" s="32" t="str">
        <f t="shared" ca="1" si="84"/>
        <v>N/A</v>
      </c>
      <c r="AN167" s="37" t="str">
        <f t="array" aca="1" ref="AN167" ca="1">IF(AE167=0,"N/A",IFERROR(INDEX(INDIRECT(ADDRESS(1,MATCH(2020,Measure!$2:$2,0),,,"Measure")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A167),0)),""))</f>
        <v>N/A</v>
      </c>
      <c r="AO167" s="32">
        <f t="array" aca="1" ref="AO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A167),0)),"")</f>
        <v>0</v>
      </c>
      <c r="AP167" s="37" t="str">
        <f t="shared" ca="1" si="85"/>
        <v>N/A</v>
      </c>
      <c r="AQ167" s="50">
        <f t="array" aca="1" ref="AQ16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A167),0)),""),0)</f>
        <v>0</v>
      </c>
      <c r="AR167" s="35">
        <f t="array" aca="1" ref="AR1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A167),0)),"")</f>
        <v>0</v>
      </c>
      <c r="AS167" s="35">
        <f t="array" aca="1" ref="AS1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A167),0))/1000,"")</f>
        <v>0</v>
      </c>
      <c r="AT167" s="51">
        <f t="array" aca="1" ref="AT1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A167),0)),"")</f>
        <v>0</v>
      </c>
      <c r="AU167" s="35">
        <f t="array" aca="1" ref="AU1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A167),0))/1000,"")</f>
        <v>0</v>
      </c>
      <c r="AV167" s="35">
        <f t="array" aca="1" ref="AV1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A167),0))/1000,"")</f>
        <v>0</v>
      </c>
      <c r="AW167" s="32">
        <f t="array" aca="1" ref="AW1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A167),0)),"")</f>
        <v>0</v>
      </c>
      <c r="AX167" s="32" t="str">
        <f t="shared" ca="1" si="86"/>
        <v>N/A</v>
      </c>
      <c r="AY167" s="32" t="str">
        <f t="shared" ca="1" si="87"/>
        <v>N/A</v>
      </c>
      <c r="AZ167" s="37" t="str">
        <f t="array" aca="1" ref="AZ167" ca="1">IF(AQ167=0,"N/A",IFERROR(INDEX(INDIRECT(ADDRESS(1,MATCH(2021,Measure!$2:$2,0),,,"Measure")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A167),0)),""))</f>
        <v>N/A</v>
      </c>
      <c r="BA167" s="32">
        <f t="array" aca="1" ref="BA1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A167),0)),"")</f>
        <v>0</v>
      </c>
      <c r="BB167" s="37" t="str">
        <f t="shared" ca="1" si="88"/>
        <v>N/A</v>
      </c>
      <c r="BC167" s="50">
        <f t="array" aca="1" ref="BC16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A167),0)),""),0)</f>
        <v>0</v>
      </c>
      <c r="BD167" s="35">
        <f t="array" aca="1" ref="BD1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A167),0)),"")</f>
        <v>0</v>
      </c>
      <c r="BE167" s="35">
        <f t="array" aca="1" ref="BE1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A167),0))/1000,"")</f>
        <v>0</v>
      </c>
      <c r="BF167" s="51">
        <f t="array" aca="1" ref="BF1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A167),0)),"")</f>
        <v>0</v>
      </c>
      <c r="BG167" s="35">
        <f t="array" aca="1" ref="BG1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A167),0))/1000,"")</f>
        <v>0</v>
      </c>
      <c r="BH167" s="35">
        <f t="array" aca="1" ref="BH1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A167),0))/1000,"")</f>
        <v>0</v>
      </c>
      <c r="BI167" s="32">
        <f t="array" aca="1" ref="BI1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A167),0)),"")</f>
        <v>0</v>
      </c>
      <c r="BJ167" s="32" t="str">
        <f t="shared" ca="1" si="89"/>
        <v>N/A</v>
      </c>
      <c r="BK167" s="32" t="str">
        <f t="shared" ca="1" si="90"/>
        <v>N/A</v>
      </c>
      <c r="BL167" s="37" t="str">
        <f t="array" aca="1" ref="BL167" ca="1">IF(BC167=0,"N/A",IFERROR(INDEX(INDIRECT(ADDRESS(1,MATCH(2022,Measure!$2:$2,0),,,"Measure")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A167),0)),""))</f>
        <v>N/A</v>
      </c>
      <c r="BM167" s="32">
        <f t="array" aca="1" ref="BM1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A167),0)),"")</f>
        <v>0</v>
      </c>
      <c r="BN167" s="37" t="str">
        <f t="shared" ca="1" si="91"/>
        <v>N/A</v>
      </c>
    </row>
    <row r="168" spans="1:66" x14ac:dyDescent="0.25">
      <c r="A168" s="33" t="s">
        <v>33</v>
      </c>
      <c r="B168" t="str">
        <f t="shared" si="77"/>
        <v>9.5W Replacing 40W</v>
      </c>
      <c r="C168" t="str">
        <f t="array" aca="1" ref="C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A168),0)),"")</f>
        <v>Res Lighting</v>
      </c>
      <c r="D168" t="str">
        <f t="array" aca="1" ref="D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A168),0)),"")</f>
        <v>RET</v>
      </c>
      <c r="E168" s="52">
        <f t="array" aca="1" ref="E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A168),0)),"")</f>
        <v>25</v>
      </c>
      <c r="F168" s="52">
        <f t="array" aca="1" ref="F16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A168),0)),""))</f>
        <v>1</v>
      </c>
      <c r="G168" s="52">
        <f t="array" aca="1" ref="G16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A168),0)),""))</f>
        <v>1</v>
      </c>
      <c r="H168" s="52">
        <f t="array" aca="1" ref="H16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A168),0)),""))</f>
        <v>1</v>
      </c>
      <c r="I168" s="44">
        <f t="array" aca="1" ref="I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A168),0)),"")</f>
        <v>24.977990249999998</v>
      </c>
      <c r="J168" s="45">
        <f t="array" aca="1" ref="J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A168),0)),"")*1000</f>
        <v>2.9973588299999996</v>
      </c>
      <c r="K168" s="44">
        <f t="array" aca="1" ref="K168" ca="1">IF(D168="ROB/NEW",I168,IFERROR(INDEX(INDIRECT(ADDRESS(1,MATCH(2020,Measure!$2:$2,0),,,"Measure")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A168),0)),""))</f>
        <v>3.7876460625000004</v>
      </c>
      <c r="L168" s="45">
        <f t="array" aca="1" ref="L168" ca="1">IF(D168="ROB/NEW",J168,IFERROR(INDEX(INDIRECT(ADDRESS(1,MATCH(2020,Measure!$2:$2,0),,,"Measure")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A168),0))*1000,""))</f>
        <v>0.45451752750000007</v>
      </c>
      <c r="M168" s="46">
        <f t="array" aca="1" ref="M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A168),0)),"")</f>
        <v>0</v>
      </c>
      <c r="N168" s="47" t="str">
        <f t="array" aca="1" ref="N168" ca="1">IF(M168=0,"N/A",IFERROR(INDEX(INDIRECT(ADDRESS(1,MATCH(2020,Measure!$2:$2,0),,,"Measure")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A168),0)),"")/M168)</f>
        <v>N/A</v>
      </c>
      <c r="O168" s="46" t="str">
        <f t="array" aca="1" ref="O168" ca="1">IF(AE168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(Units)")*(INDIRECT(ADDRESS(1,MATCH("MeasureNames",Measure!$2:$2,0),,,"Measure")&amp;":"&amp;ADDRESS(ROWS(DynamicPivotTable)+10,MATCH("MeasureNames",Measure!$2:$2,0)))=A168),0)),""),0))</f>
        <v>N/A</v>
      </c>
      <c r="P168" s="46">
        <f t="array" aca="1" ref="P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A168),0)),0)</f>
        <v>7.1501999999999999</v>
      </c>
      <c r="Q168" s="46" t="str">
        <f t="shared" ca="1" si="78"/>
        <v>N/A</v>
      </c>
      <c r="R168" s="46">
        <f t="shared" ca="1" si="79"/>
        <v>0</v>
      </c>
      <c r="S168" s="46" t="str">
        <f t="shared" ca="1" si="80"/>
        <v>N/A</v>
      </c>
      <c r="T168" s="39">
        <f t="array" aca="1" ref="T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A168),0)),"")</f>
        <v>7.8464905187569638</v>
      </c>
      <c r="U168" s="39">
        <f t="array" aca="1" ref="U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A168),0)),"")</f>
        <v>0</v>
      </c>
      <c r="V168" s="39">
        <f t="shared" ca="1" si="81"/>
        <v>7.8464905187569638</v>
      </c>
      <c r="W168" s="48">
        <f t="array" aca="1" ref="W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A168),0)),"")</f>
        <v>0.87</v>
      </c>
      <c r="X168" s="49" t="str">
        <f t="array" aca="1" ref="X168" ca="1">IF(AE168=0,"N/A",IFERROR(INDEX(INDIRECT(ADDRESS(1,MATCH(2020,Measure!$2:$2,0),,,"Measure")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A168),0)),""))</f>
        <v>N/A</v>
      </c>
      <c r="Y168" s="49" t="str">
        <f t="array" aca="1" ref="Y168" ca="1">IF(AE168=0,"N/A",IFERROR(INDEX(INDIRECT(ADDRESS(1,MATCH(2020,Measure!$2:$2,0),,,"Measure")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A168),0)),""))</f>
        <v>N/A</v>
      </c>
      <c r="Z168" s="39" t="str">
        <f t="array" aca="1" ref="Z1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A168),0)),""),"N/A")</f>
        <v>N/A</v>
      </c>
      <c r="AA168" s="39" t="str">
        <f t="array" aca="1" ref="AA1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A168),0)),""),"N/A")</f>
        <v>N/A</v>
      </c>
      <c r="AB168" s="39" t="str">
        <f t="array" aca="1" ref="AB1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A168),0)),"")/1000,"N/A")</f>
        <v>N/A</v>
      </c>
      <c r="AD168" t="str">
        <f t="shared" si="82"/>
        <v>9.5W Replacing 40W</v>
      </c>
      <c r="AE168" s="50">
        <f t="array" aca="1" ref="AE16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A168),0)),""),0)</f>
        <v>0</v>
      </c>
      <c r="AF168" s="35">
        <f t="array" aca="1" ref="AF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A168),0)),"")</f>
        <v>0</v>
      </c>
      <c r="AG168" s="35">
        <f t="array" aca="1" ref="AG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A168),0))/1000,"")</f>
        <v>0</v>
      </c>
      <c r="AH168" s="51">
        <f t="array" aca="1" ref="AH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A168),0)),"")</f>
        <v>0</v>
      </c>
      <c r="AI168" s="35">
        <f t="array" aca="1" ref="AI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A168),0))/1000,"")</f>
        <v>0</v>
      </c>
      <c r="AJ168" s="35">
        <f t="array" aca="1" ref="AJ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A168),0))/1000,"")</f>
        <v>0</v>
      </c>
      <c r="AK168" s="32">
        <f t="array" aca="1" ref="AK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A168),0)),"")</f>
        <v>0</v>
      </c>
      <c r="AL168" s="32" t="str">
        <f t="shared" ca="1" si="83"/>
        <v>N/A</v>
      </c>
      <c r="AM168" s="32" t="str">
        <f t="shared" ca="1" si="84"/>
        <v>N/A</v>
      </c>
      <c r="AN168" s="37" t="str">
        <f t="array" aca="1" ref="AN168" ca="1">IF(AE168=0,"N/A",IFERROR(INDEX(INDIRECT(ADDRESS(1,MATCH(2020,Measure!$2:$2,0),,,"Measure")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A168),0)),""))</f>
        <v>N/A</v>
      </c>
      <c r="AO168" s="32">
        <f t="array" aca="1" ref="AO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A168),0)),"")</f>
        <v>0</v>
      </c>
      <c r="AP168" s="37" t="str">
        <f t="shared" ca="1" si="85"/>
        <v>N/A</v>
      </c>
      <c r="AQ168" s="50">
        <f t="array" aca="1" ref="AQ16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A168),0)),""),0)</f>
        <v>0</v>
      </c>
      <c r="AR168" s="35">
        <f t="array" aca="1" ref="AR1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A168),0)),"")</f>
        <v>0</v>
      </c>
      <c r="AS168" s="35">
        <f t="array" aca="1" ref="AS1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A168),0))/1000,"")</f>
        <v>0</v>
      </c>
      <c r="AT168" s="51">
        <f t="array" aca="1" ref="AT1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A168),0)),"")</f>
        <v>0</v>
      </c>
      <c r="AU168" s="35">
        <f t="array" aca="1" ref="AU1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A168),0))/1000,"")</f>
        <v>0</v>
      </c>
      <c r="AV168" s="35">
        <f t="array" aca="1" ref="AV1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A168),0))/1000,"")</f>
        <v>0</v>
      </c>
      <c r="AW168" s="32">
        <f t="array" aca="1" ref="AW1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A168),0)),"")</f>
        <v>0</v>
      </c>
      <c r="AX168" s="32" t="str">
        <f t="shared" ca="1" si="86"/>
        <v>N/A</v>
      </c>
      <c r="AY168" s="32" t="str">
        <f t="shared" ca="1" si="87"/>
        <v>N/A</v>
      </c>
      <c r="AZ168" s="37" t="str">
        <f t="array" aca="1" ref="AZ168" ca="1">IF(AQ168=0,"N/A",IFERROR(INDEX(INDIRECT(ADDRESS(1,MATCH(2021,Measure!$2:$2,0),,,"Measure")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A168),0)),""))</f>
        <v>N/A</v>
      </c>
      <c r="BA168" s="32">
        <f t="array" aca="1" ref="BA1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A168),0)),"")</f>
        <v>0</v>
      </c>
      <c r="BB168" s="37" t="str">
        <f t="shared" ca="1" si="88"/>
        <v>N/A</v>
      </c>
      <c r="BC168" s="50">
        <f t="array" aca="1" ref="BC16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A168),0)),""),0)</f>
        <v>0</v>
      </c>
      <c r="BD168" s="35">
        <f t="array" aca="1" ref="BD1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A168),0)),"")</f>
        <v>0</v>
      </c>
      <c r="BE168" s="35">
        <f t="array" aca="1" ref="BE1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A168),0))/1000,"")</f>
        <v>0</v>
      </c>
      <c r="BF168" s="51">
        <f t="array" aca="1" ref="BF1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A168),0)),"")</f>
        <v>0</v>
      </c>
      <c r="BG168" s="35">
        <f t="array" aca="1" ref="BG1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A168),0))/1000,"")</f>
        <v>0</v>
      </c>
      <c r="BH168" s="35">
        <f t="array" aca="1" ref="BH1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A168),0))/1000,"")</f>
        <v>0</v>
      </c>
      <c r="BI168" s="32">
        <f t="array" aca="1" ref="BI1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A168),0)),"")</f>
        <v>0</v>
      </c>
      <c r="BJ168" s="32" t="str">
        <f t="shared" ca="1" si="89"/>
        <v>N/A</v>
      </c>
      <c r="BK168" s="32" t="str">
        <f t="shared" ca="1" si="90"/>
        <v>N/A</v>
      </c>
      <c r="BL168" s="37" t="str">
        <f t="array" aca="1" ref="BL168" ca="1">IF(BC168=0,"N/A",IFERROR(INDEX(INDIRECT(ADDRESS(1,MATCH(2022,Measure!$2:$2,0),,,"Measure")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A168),0)),""))</f>
        <v>N/A</v>
      </c>
      <c r="BM168" s="32">
        <f t="array" aca="1" ref="BM1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A168),0)),"")</f>
        <v>0</v>
      </c>
      <c r="BN168" s="37" t="str">
        <f t="shared" ca="1" si="91"/>
        <v>N/A</v>
      </c>
    </row>
    <row r="169" spans="1:66" x14ac:dyDescent="0.25">
      <c r="A169" s="33" t="s">
        <v>34</v>
      </c>
      <c r="B169" t="str">
        <f t="shared" si="77"/>
        <v>9.5W Replacing 60W - MURB</v>
      </c>
      <c r="C169" t="str">
        <f t="array" aca="1" ref="C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A169),0)),"")</f>
        <v>Res Lighting</v>
      </c>
      <c r="D169" t="str">
        <f t="array" aca="1" ref="D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A169),0)),"")</f>
        <v>RET</v>
      </c>
      <c r="E169" s="52">
        <f t="array" aca="1" ref="E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A169),0)),"")</f>
        <v>25</v>
      </c>
      <c r="F169" s="52">
        <f t="array" aca="1" ref="F16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A169),0)),""))</f>
        <v>1</v>
      </c>
      <c r="G169" s="52">
        <f t="array" aca="1" ref="G16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A169),0)),""))</f>
        <v>1</v>
      </c>
      <c r="H169" s="52">
        <f t="array" aca="1" ref="H16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A169),0)),""))</f>
        <v>1</v>
      </c>
      <c r="I169" s="44">
        <f t="array" aca="1" ref="I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A169),0)),"")</f>
        <v>41.357000249999999</v>
      </c>
      <c r="J169" s="45">
        <f t="array" aca="1" ref="J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A169),0)),"")*1000</f>
        <v>4.9628400299999997</v>
      </c>
      <c r="K169" s="44">
        <f t="array" aca="1" ref="K169" ca="1">IF(D169="ROB/NEW",I169,IFERROR(INDEX(INDIRECT(ADDRESS(1,MATCH(2020,Measure!$2:$2,0),,,"Measure")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A169),0)),""))</f>
        <v>10.953462937499999</v>
      </c>
      <c r="L169" s="45">
        <f t="array" aca="1" ref="L169" ca="1">IF(D169="ROB/NEW",J169,IFERROR(INDEX(INDIRECT(ADDRESS(1,MATCH(2020,Measure!$2:$2,0),,,"Measure")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A169),0))*1000,""))</f>
        <v>1.3144155524999999</v>
      </c>
      <c r="M169" s="46">
        <f t="array" aca="1" ref="M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A169),0)),"")</f>
        <v>0</v>
      </c>
      <c r="N169" s="47" t="str">
        <f t="array" aca="1" ref="N169" ca="1">IF(M169=0,"N/A",IFERROR(INDEX(INDIRECT(ADDRESS(1,MATCH(2020,Measure!$2:$2,0),,,"Measure")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A169),0)),"")/M169)</f>
        <v>N/A</v>
      </c>
      <c r="O169" s="46" t="str">
        <f t="array" aca="1" ref="O169" ca="1">IF(AE169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(Units)")*(INDIRECT(ADDRESS(1,MATCH("MeasureNames",Measure!$2:$2,0),,,"Measure")&amp;":"&amp;ADDRESS(ROWS(DynamicPivotTable)+10,MATCH("MeasureNames",Measure!$2:$2,0)))=A169),0)),""),0))</f>
        <v>N/A</v>
      </c>
      <c r="P169" s="46">
        <f t="array" aca="1" ref="P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A169),0)),0)</f>
        <v>7.1501999999999999</v>
      </c>
      <c r="Q169" s="46" t="str">
        <f t="shared" ca="1" si="78"/>
        <v>N/A</v>
      </c>
      <c r="R169" s="46">
        <f t="shared" ca="1" si="79"/>
        <v>0</v>
      </c>
      <c r="S169" s="46" t="str">
        <f t="shared" ca="1" si="80"/>
        <v>N/A</v>
      </c>
      <c r="T169" s="39">
        <f t="array" aca="1" ref="T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A169),0)),"")</f>
        <v>20.154983545427015</v>
      </c>
      <c r="U169" s="39">
        <f t="array" aca="1" ref="U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A169),0)),"")</f>
        <v>0</v>
      </c>
      <c r="V169" s="39">
        <f t="shared" ca="1" si="81"/>
        <v>20.154983545427015</v>
      </c>
      <c r="W169" s="48">
        <f t="array" aca="1" ref="W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A169),0)),"")</f>
        <v>0.87</v>
      </c>
      <c r="X169" s="49" t="str">
        <f t="array" aca="1" ref="X169" ca="1">IF(AE169=0,"N/A",IFERROR(INDEX(INDIRECT(ADDRESS(1,MATCH(2020,Measure!$2:$2,0),,,"Measure")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A169),0)),""))</f>
        <v>N/A</v>
      </c>
      <c r="Y169" s="49" t="str">
        <f t="array" aca="1" ref="Y169" ca="1">IF(AE169=0,"N/A",IFERROR(INDEX(INDIRECT(ADDRESS(1,MATCH(2020,Measure!$2:$2,0),,,"Measure")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A169),0)),""))</f>
        <v>N/A</v>
      </c>
      <c r="Z169" s="39" t="str">
        <f t="array" aca="1" ref="Z1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A169),0)),""),"N/A")</f>
        <v>N/A</v>
      </c>
      <c r="AA169" s="39" t="str">
        <f t="array" aca="1" ref="AA1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A169),0)),""),"N/A")</f>
        <v>N/A</v>
      </c>
      <c r="AB169" s="39" t="str">
        <f t="array" aca="1" ref="AB1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A169),0)),"")/1000,"N/A")</f>
        <v>N/A</v>
      </c>
      <c r="AD169" t="str">
        <f t="shared" si="82"/>
        <v>9.5W Replacing 60W - MURB</v>
      </c>
      <c r="AE169" s="50">
        <f t="array" aca="1" ref="AE16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A169),0)),""),0)</f>
        <v>0</v>
      </c>
      <c r="AF169" s="35">
        <f t="array" aca="1" ref="AF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A169),0)),"")</f>
        <v>0</v>
      </c>
      <c r="AG169" s="35">
        <f t="array" aca="1" ref="AG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A169),0))/1000,"")</f>
        <v>0</v>
      </c>
      <c r="AH169" s="51">
        <f t="array" aca="1" ref="AH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A169),0)),"")</f>
        <v>0</v>
      </c>
      <c r="AI169" s="35">
        <f t="array" aca="1" ref="AI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A169),0))/1000,"")</f>
        <v>0</v>
      </c>
      <c r="AJ169" s="35">
        <f t="array" aca="1" ref="AJ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A169),0))/1000,"")</f>
        <v>0</v>
      </c>
      <c r="AK169" s="32">
        <f t="array" aca="1" ref="AK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A169),0)),"")</f>
        <v>0</v>
      </c>
      <c r="AL169" s="32" t="str">
        <f t="shared" ca="1" si="83"/>
        <v>N/A</v>
      </c>
      <c r="AM169" s="32" t="str">
        <f t="shared" ca="1" si="84"/>
        <v>N/A</v>
      </c>
      <c r="AN169" s="37" t="str">
        <f t="array" aca="1" ref="AN169" ca="1">IF(AE169=0,"N/A",IFERROR(INDEX(INDIRECT(ADDRESS(1,MATCH(2020,Measure!$2:$2,0),,,"Measure")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A169),0)),""))</f>
        <v>N/A</v>
      </c>
      <c r="AO169" s="32">
        <f t="array" aca="1" ref="AO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A169),0)),"")</f>
        <v>0</v>
      </c>
      <c r="AP169" s="37" t="str">
        <f t="shared" ca="1" si="85"/>
        <v>N/A</v>
      </c>
      <c r="AQ169" s="50">
        <f t="array" aca="1" ref="AQ16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A169),0)),""),0)</f>
        <v>0</v>
      </c>
      <c r="AR169" s="35">
        <f t="array" aca="1" ref="AR1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A169),0)),"")</f>
        <v>0</v>
      </c>
      <c r="AS169" s="35">
        <f t="array" aca="1" ref="AS1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A169),0))/1000,"")</f>
        <v>0</v>
      </c>
      <c r="AT169" s="51">
        <f t="array" aca="1" ref="AT1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A169),0)),"")</f>
        <v>0</v>
      </c>
      <c r="AU169" s="35">
        <f t="array" aca="1" ref="AU1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A169),0))/1000,"")</f>
        <v>0</v>
      </c>
      <c r="AV169" s="35">
        <f t="array" aca="1" ref="AV1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A169),0))/1000,"")</f>
        <v>0</v>
      </c>
      <c r="AW169" s="32">
        <f t="array" aca="1" ref="AW1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A169),0)),"")</f>
        <v>0</v>
      </c>
      <c r="AX169" s="32" t="str">
        <f t="shared" ca="1" si="86"/>
        <v>N/A</v>
      </c>
      <c r="AY169" s="32" t="str">
        <f t="shared" ca="1" si="87"/>
        <v>N/A</v>
      </c>
      <c r="AZ169" s="37" t="str">
        <f t="array" aca="1" ref="AZ169" ca="1">IF(AQ169=0,"N/A",IFERROR(INDEX(INDIRECT(ADDRESS(1,MATCH(2021,Measure!$2:$2,0),,,"Measure")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A169),0)),""))</f>
        <v>N/A</v>
      </c>
      <c r="BA169" s="32">
        <f t="array" aca="1" ref="BA1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A169),0)),"")</f>
        <v>0</v>
      </c>
      <c r="BB169" s="37" t="str">
        <f t="shared" ca="1" si="88"/>
        <v>N/A</v>
      </c>
      <c r="BC169" s="50">
        <f t="array" aca="1" ref="BC16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A169),0)),""),0)</f>
        <v>0</v>
      </c>
      <c r="BD169" s="35">
        <f t="array" aca="1" ref="BD1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A169),0)),"")</f>
        <v>0</v>
      </c>
      <c r="BE169" s="35">
        <f t="array" aca="1" ref="BE1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A169),0))/1000,"")</f>
        <v>0</v>
      </c>
      <c r="BF169" s="51">
        <f t="array" aca="1" ref="BF1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A169),0)),"")</f>
        <v>0</v>
      </c>
      <c r="BG169" s="35">
        <f t="array" aca="1" ref="BG1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A169),0))/1000,"")</f>
        <v>0</v>
      </c>
      <c r="BH169" s="35">
        <f t="array" aca="1" ref="BH1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A169),0))/1000,"")</f>
        <v>0</v>
      </c>
      <c r="BI169" s="32">
        <f t="array" aca="1" ref="BI1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A169),0)),"")</f>
        <v>0</v>
      </c>
      <c r="BJ169" s="32" t="str">
        <f t="shared" ca="1" si="89"/>
        <v>N/A</v>
      </c>
      <c r="BK169" s="32" t="str">
        <f t="shared" ca="1" si="90"/>
        <v>N/A</v>
      </c>
      <c r="BL169" s="37" t="str">
        <f t="array" aca="1" ref="BL169" ca="1">IF(BC169=0,"N/A",IFERROR(INDEX(INDIRECT(ADDRESS(1,MATCH(2022,Measure!$2:$2,0),,,"Measure")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A169),0)),""))</f>
        <v>N/A</v>
      </c>
      <c r="BM169" s="32">
        <f t="array" aca="1" ref="BM1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A169),0)),"")</f>
        <v>0</v>
      </c>
      <c r="BN169" s="37" t="str">
        <f t="shared" ca="1" si="91"/>
        <v>N/A</v>
      </c>
    </row>
    <row r="170" spans="1:66" x14ac:dyDescent="0.25">
      <c r="A170" s="33" t="s">
        <v>35</v>
      </c>
      <c r="B170" t="str">
        <f t="shared" si="77"/>
        <v>9.5W Replacing 60W</v>
      </c>
      <c r="C170" t="str">
        <f t="array" aca="1" ref="C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A170),0)),"")</f>
        <v>Res Lighting</v>
      </c>
      <c r="D170" t="str">
        <f t="array" aca="1" ref="D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A170),0)),"")</f>
        <v>RET</v>
      </c>
      <c r="E170" s="52">
        <f t="array" aca="1" ref="E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A170),0)),"")</f>
        <v>25</v>
      </c>
      <c r="F170" s="52">
        <f t="array" aca="1" ref="F17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A170),0)),""))</f>
        <v>1</v>
      </c>
      <c r="G170" s="52">
        <f t="array" aca="1" ref="G17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A170),0)),""))</f>
        <v>1</v>
      </c>
      <c r="H170" s="52">
        <f t="array" aca="1" ref="H17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A170),0)),""))</f>
        <v>1</v>
      </c>
      <c r="I170" s="44">
        <f t="array" aca="1" ref="I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A170),0)),"")</f>
        <v>41.357000249999999</v>
      </c>
      <c r="J170" s="45">
        <f t="array" aca="1" ref="J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A170),0)),"")*1000</f>
        <v>4.9628400299999997</v>
      </c>
      <c r="K170" s="44">
        <f t="array" aca="1" ref="K170" ca="1">IF(D170="ROB/NEW",I170,IFERROR(INDEX(INDIRECT(ADDRESS(1,MATCH(2020,Measure!$2:$2,0),,,"Measure")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A170),0)),""))</f>
        <v>10.953462937499999</v>
      </c>
      <c r="L170" s="45">
        <f t="array" aca="1" ref="L170" ca="1">IF(D170="ROB/NEW",J170,IFERROR(INDEX(INDIRECT(ADDRESS(1,MATCH(2020,Measure!$2:$2,0),,,"Measure")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A170),0))*1000,""))</f>
        <v>1.3144155524999999</v>
      </c>
      <c r="M170" s="46">
        <f t="array" aca="1" ref="M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A170),0)),"")</f>
        <v>0</v>
      </c>
      <c r="N170" s="47" t="str">
        <f t="array" aca="1" ref="N170" ca="1">IF(M170=0,"N/A",IFERROR(INDEX(INDIRECT(ADDRESS(1,MATCH(2020,Measure!$2:$2,0),,,"Measure")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A170),0)),"")/M170)</f>
        <v>N/A</v>
      </c>
      <c r="O170" s="46" t="str">
        <f t="array" aca="1" ref="O170" ca="1">IF(AE170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(Units)")*(INDIRECT(ADDRESS(1,MATCH("MeasureNames",Measure!$2:$2,0),,,"Measure")&amp;":"&amp;ADDRESS(ROWS(DynamicPivotTable)+10,MATCH("MeasureNames",Measure!$2:$2,0)))=A170),0)),""),0))</f>
        <v>N/A</v>
      </c>
      <c r="P170" s="46">
        <f t="array" aca="1" ref="P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A170),0)),0)</f>
        <v>7.1501999999999999</v>
      </c>
      <c r="Q170" s="46" t="str">
        <f t="shared" ca="1" si="78"/>
        <v>N/A</v>
      </c>
      <c r="R170" s="46">
        <f t="shared" ca="1" si="79"/>
        <v>0</v>
      </c>
      <c r="S170" s="46" t="str">
        <f t="shared" ca="1" si="80"/>
        <v>N/A</v>
      </c>
      <c r="T170" s="39">
        <f t="array" aca="1" ref="T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A170),0)),"")</f>
        <v>20.154983545427015</v>
      </c>
      <c r="U170" s="39">
        <f t="array" aca="1" ref="U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A170),0)),"")</f>
        <v>0</v>
      </c>
      <c r="V170" s="39">
        <f t="shared" ca="1" si="81"/>
        <v>20.154983545427015</v>
      </c>
      <c r="W170" s="48">
        <f t="array" aca="1" ref="W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A170),0)),"")</f>
        <v>0.87</v>
      </c>
      <c r="X170" s="49" t="str">
        <f t="array" aca="1" ref="X170" ca="1">IF(AE170=0,"N/A",IFERROR(INDEX(INDIRECT(ADDRESS(1,MATCH(2020,Measure!$2:$2,0),,,"Measure")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A170),0)),""))</f>
        <v>N/A</v>
      </c>
      <c r="Y170" s="49" t="str">
        <f t="array" aca="1" ref="Y170" ca="1">IF(AE170=0,"N/A",IFERROR(INDEX(INDIRECT(ADDRESS(1,MATCH(2020,Measure!$2:$2,0),,,"Measure")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A170),0)),""))</f>
        <v>N/A</v>
      </c>
      <c r="Z170" s="39" t="str">
        <f t="array" aca="1" ref="Z1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A170),0)),""),"N/A")</f>
        <v>N/A</v>
      </c>
      <c r="AA170" s="39" t="str">
        <f t="array" aca="1" ref="AA1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A170),0)),""),"N/A")</f>
        <v>N/A</v>
      </c>
      <c r="AB170" s="39" t="str">
        <f t="array" aca="1" ref="AB1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A170),0)),"")/1000,"N/A")</f>
        <v>N/A</v>
      </c>
      <c r="AD170" t="str">
        <f t="shared" si="82"/>
        <v>9.5W Replacing 60W</v>
      </c>
      <c r="AE170" s="50">
        <f t="array" aca="1" ref="AE17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A170),0)),""),0)</f>
        <v>0</v>
      </c>
      <c r="AF170" s="35">
        <f t="array" aca="1" ref="AF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A170),0)),"")</f>
        <v>0</v>
      </c>
      <c r="AG170" s="35">
        <f t="array" aca="1" ref="AG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A170),0))/1000,"")</f>
        <v>0</v>
      </c>
      <c r="AH170" s="51">
        <f t="array" aca="1" ref="AH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A170),0)),"")</f>
        <v>0</v>
      </c>
      <c r="AI170" s="35">
        <f t="array" aca="1" ref="AI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A170),0))/1000,"")</f>
        <v>0</v>
      </c>
      <c r="AJ170" s="35">
        <f t="array" aca="1" ref="AJ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A170),0))/1000,"")</f>
        <v>0</v>
      </c>
      <c r="AK170" s="32">
        <f t="array" aca="1" ref="AK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A170),0)),"")</f>
        <v>0</v>
      </c>
      <c r="AL170" s="32" t="str">
        <f t="shared" ca="1" si="83"/>
        <v>N/A</v>
      </c>
      <c r="AM170" s="32" t="str">
        <f t="shared" ca="1" si="84"/>
        <v>N/A</v>
      </c>
      <c r="AN170" s="37" t="str">
        <f t="array" aca="1" ref="AN170" ca="1">IF(AE170=0,"N/A",IFERROR(INDEX(INDIRECT(ADDRESS(1,MATCH(2020,Measure!$2:$2,0),,,"Measure")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A170),0)),""))</f>
        <v>N/A</v>
      </c>
      <c r="AO170" s="32">
        <f t="array" aca="1" ref="AO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A170),0)),"")</f>
        <v>0</v>
      </c>
      <c r="AP170" s="37" t="str">
        <f t="shared" ca="1" si="85"/>
        <v>N/A</v>
      </c>
      <c r="AQ170" s="50">
        <f t="array" aca="1" ref="AQ17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A170),0)),""),0)</f>
        <v>0</v>
      </c>
      <c r="AR170" s="35">
        <f t="array" aca="1" ref="AR1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A170),0)),"")</f>
        <v>0</v>
      </c>
      <c r="AS170" s="35">
        <f t="array" aca="1" ref="AS1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A170),0))/1000,"")</f>
        <v>0</v>
      </c>
      <c r="AT170" s="51">
        <f t="array" aca="1" ref="AT1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A170),0)),"")</f>
        <v>0</v>
      </c>
      <c r="AU170" s="35">
        <f t="array" aca="1" ref="AU1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A170),0))/1000,"")</f>
        <v>0</v>
      </c>
      <c r="AV170" s="35">
        <f t="array" aca="1" ref="AV1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A170),0))/1000,"")</f>
        <v>0</v>
      </c>
      <c r="AW170" s="32">
        <f t="array" aca="1" ref="AW1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A170),0)),"")</f>
        <v>0</v>
      </c>
      <c r="AX170" s="32" t="str">
        <f t="shared" ca="1" si="86"/>
        <v>N/A</v>
      </c>
      <c r="AY170" s="32" t="str">
        <f t="shared" ca="1" si="87"/>
        <v>N/A</v>
      </c>
      <c r="AZ170" s="37" t="str">
        <f t="array" aca="1" ref="AZ170" ca="1">IF(AQ170=0,"N/A",IFERROR(INDEX(INDIRECT(ADDRESS(1,MATCH(2021,Measure!$2:$2,0),,,"Measure")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A170),0)),""))</f>
        <v>N/A</v>
      </c>
      <c r="BA170" s="32">
        <f t="array" aca="1" ref="BA1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A170),0)),"")</f>
        <v>0</v>
      </c>
      <c r="BB170" s="37" t="str">
        <f t="shared" ca="1" si="88"/>
        <v>N/A</v>
      </c>
      <c r="BC170" s="50">
        <f t="array" aca="1" ref="BC17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A170),0)),""),0)</f>
        <v>0</v>
      </c>
      <c r="BD170" s="35">
        <f t="array" aca="1" ref="BD1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A170),0)),"")</f>
        <v>0</v>
      </c>
      <c r="BE170" s="35">
        <f t="array" aca="1" ref="BE1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A170),0))/1000,"")</f>
        <v>0</v>
      </c>
      <c r="BF170" s="51">
        <f t="array" aca="1" ref="BF1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A170),0)),"")</f>
        <v>0</v>
      </c>
      <c r="BG170" s="35">
        <f t="array" aca="1" ref="BG1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A170),0))/1000,"")</f>
        <v>0</v>
      </c>
      <c r="BH170" s="35">
        <f t="array" aca="1" ref="BH1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A170),0))/1000,"")</f>
        <v>0</v>
      </c>
      <c r="BI170" s="32">
        <f t="array" aca="1" ref="BI1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A170),0)),"")</f>
        <v>0</v>
      </c>
      <c r="BJ170" s="32" t="str">
        <f t="shared" ca="1" si="89"/>
        <v>N/A</v>
      </c>
      <c r="BK170" s="32" t="str">
        <f t="shared" ca="1" si="90"/>
        <v>N/A</v>
      </c>
      <c r="BL170" s="37" t="str">
        <f t="array" aca="1" ref="BL170" ca="1">IF(BC170=0,"N/A",IFERROR(INDEX(INDIRECT(ADDRESS(1,MATCH(2022,Measure!$2:$2,0),,,"Measure")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A170),0)),""))</f>
        <v>N/A</v>
      </c>
      <c r="BM170" s="32">
        <f t="array" aca="1" ref="BM1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A170),0)),"")</f>
        <v>0</v>
      </c>
      <c r="BN170" s="37" t="str">
        <f t="shared" ca="1" si="91"/>
        <v>N/A</v>
      </c>
    </row>
    <row r="171" spans="1:66" x14ac:dyDescent="0.25">
      <c r="A171" s="33" t="s">
        <v>36</v>
      </c>
      <c r="B171" t="str">
        <f t="shared" si="77"/>
        <v>9W Replacing 100W - MURB</v>
      </c>
      <c r="C171" t="str">
        <f t="array" aca="1" ref="C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A171),0)),"")</f>
        <v>Res Lighting</v>
      </c>
      <c r="D171" t="str">
        <f t="array" aca="1" ref="D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A171),0)),"")</f>
        <v>RET</v>
      </c>
      <c r="E171" s="52">
        <f t="array" aca="1" ref="E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A171),0)),"")</f>
        <v>25</v>
      </c>
      <c r="F171" s="52">
        <f t="array" aca="1" ref="F17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A171),0)),""))</f>
        <v>1</v>
      </c>
      <c r="G171" s="52">
        <f t="array" aca="1" ref="G17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A171),0)),""))</f>
        <v>1</v>
      </c>
      <c r="H171" s="52">
        <f t="array" aca="1" ref="H17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A171),0)),""))</f>
        <v>1</v>
      </c>
      <c r="I171" s="44">
        <f t="array" aca="1" ref="I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A171),0)),"")</f>
        <v>74.524495499999986</v>
      </c>
      <c r="J171" s="45">
        <f t="array" aca="1" ref="J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A171),0)),"")*1000</f>
        <v>8.9429394599999981</v>
      </c>
      <c r="K171" s="44">
        <f t="array" aca="1" ref="K171" ca="1">IF(D171="ROB/NEW",I171,IFERROR(INDEX(INDIRECT(ADDRESS(1,MATCH(2020,Measure!$2:$2,0),,,"Measure")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A171),0)),""))</f>
        <v>25.080359062499998</v>
      </c>
      <c r="L171" s="45">
        <f t="array" aca="1" ref="L171" ca="1">IF(D171="ROB/NEW",J171,IFERROR(INDEX(INDIRECT(ADDRESS(1,MATCH(2020,Measure!$2:$2,0),,,"Measure")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A171),0))*1000,""))</f>
        <v>3.0096430874999998</v>
      </c>
      <c r="M171" s="46">
        <f t="array" aca="1" ref="M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A171),0)),"")</f>
        <v>0</v>
      </c>
      <c r="N171" s="47" t="str">
        <f t="array" aca="1" ref="N171" ca="1">IF(M171=0,"N/A",IFERROR(INDEX(INDIRECT(ADDRESS(1,MATCH(2020,Measure!$2:$2,0),,,"Measure")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A171),0)),"")/M171)</f>
        <v>N/A</v>
      </c>
      <c r="O171" s="46">
        <f t="array" aca="1" ref="O171" ca="1">IF(AE171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(Units)")*(INDIRECT(ADDRESS(1,MATCH("MeasureNames",Measure!$2:$2,0),,,"Measure")&amp;":"&amp;ADDRESS(ROWS(DynamicPivotTable)+10,MATCH("MeasureNames",Measure!$2:$2,0)))=A171),0)),""),0))</f>
        <v>9.6552405323594996</v>
      </c>
      <c r="P171" s="46">
        <f t="array" aca="1" ref="P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A171),0)),0)</f>
        <v>7.1501999999999999</v>
      </c>
      <c r="Q171" s="46">
        <f t="shared" ca="1" si="78"/>
        <v>16.805440532359498</v>
      </c>
      <c r="R171" s="46">
        <f t="shared" ca="1" si="79"/>
        <v>0</v>
      </c>
      <c r="S171" s="46">
        <f t="shared" ca="1" si="80"/>
        <v>16.805440532359498</v>
      </c>
      <c r="T171" s="39">
        <f t="array" aca="1" ref="T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A171),0)),"")</f>
        <v>44.492372174599737</v>
      </c>
      <c r="U171" s="39">
        <f t="array" aca="1" ref="U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A171),0)),"")</f>
        <v>0</v>
      </c>
      <c r="V171" s="39">
        <f t="shared" ca="1" si="81"/>
        <v>44.492372174599737</v>
      </c>
      <c r="W171" s="48">
        <f t="array" aca="1" ref="W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A171),0)),"")</f>
        <v>0.87</v>
      </c>
      <c r="X171" s="49">
        <f t="array" aca="1" ref="X171" ca="1">IF(AE171=0,"N/A",IFERROR(INDEX(INDIRECT(ADDRESS(1,MATCH(2020,Measure!$2:$2,0),,,"Measure")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A171),0)),""))</f>
        <v>4.6081060358345018</v>
      </c>
      <c r="Y171" s="49" t="str">
        <f t="array" aca="1" ref="Y171" ca="1">IF(AE171=0,"N/A",IFERROR(INDEX(INDIRECT(ADDRESS(1,MATCH(2020,Measure!$2:$2,0),,,"Measure")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A171),0)),""))</f>
        <v/>
      </c>
      <c r="Z171" s="39">
        <f t="array" aca="1" ref="Z1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A171),0)),""),"N/A")</f>
        <v>0.13402546094473802</v>
      </c>
      <c r="AA171" s="39">
        <f t="array" aca="1" ref="AA1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A171),0)),""),"N/A")</f>
        <v>1.4765516883742317E-2</v>
      </c>
      <c r="AB171" s="39">
        <f t="array" aca="1" ref="AB1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A171),0)),"")/1000,"N/A")</f>
        <v>1.1168788412061501</v>
      </c>
      <c r="AD171" t="str">
        <f t="shared" si="82"/>
        <v>9W Replacing 100W - MURB</v>
      </c>
      <c r="AE171" s="50">
        <f t="array" aca="1" ref="AE17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A171),0)),""),0)</f>
        <v>100</v>
      </c>
      <c r="AF171" s="35">
        <f t="array" aca="1" ref="AF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A171),0)),"")</f>
        <v>0.86448414779999982</v>
      </c>
      <c r="AG171" s="35">
        <f t="array" aca="1" ref="AG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A171),0))/1000,"")</f>
        <v>7.2040345649999979</v>
      </c>
      <c r="AH171" s="51">
        <f t="array" aca="1" ref="AH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A171),0)),"")</f>
        <v>0.86448414779999982</v>
      </c>
      <c r="AI171" s="35">
        <f t="array" aca="1" ref="AI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A171),0))/1000,"")</f>
        <v>7.2040345649999979</v>
      </c>
      <c r="AJ171" s="35">
        <f t="array" aca="1" ref="AJ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A171),0))/1000,"")</f>
        <v>65.390467590000014</v>
      </c>
      <c r="AK171" s="32">
        <f t="array" aca="1" ref="AK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A171),0)),"")</f>
        <v>4449.2372174599741</v>
      </c>
      <c r="AL171" s="32">
        <f t="shared" ca="1" si="83"/>
        <v>965.52405323594996</v>
      </c>
      <c r="AM171" s="32">
        <f t="shared" ca="1" si="84"/>
        <v>3483.7131642240242</v>
      </c>
      <c r="AN171" s="37">
        <f t="array" aca="1" ref="AN171" ca="1">IF(AE171=0,"N/A",IFERROR(INDEX(INDIRECT(ADDRESS(1,MATCH(2020,Measure!$2:$2,0),,,"Measure")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A171),0)),""))</f>
        <v>4.6081060358345018</v>
      </c>
      <c r="AO171" s="32">
        <f t="array" aca="1" ref="AO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A171),0)),"")</f>
        <v>965.52405323594996</v>
      </c>
      <c r="AP171" s="37">
        <f t="shared" ca="1" si="85"/>
        <v>4.6081060358345018</v>
      </c>
      <c r="AQ171" s="50">
        <f t="array" aca="1" ref="AQ17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A171),0)),""),0)</f>
        <v>100</v>
      </c>
      <c r="AR171" s="35">
        <f t="array" aca="1" ref="AR1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A171),0)),"")</f>
        <v>0.86448414779999982</v>
      </c>
      <c r="AS171" s="35">
        <f t="array" aca="1" ref="AS1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A171),0))/1000,"")</f>
        <v>7.2040345649999979</v>
      </c>
      <c r="AT171" s="51">
        <f t="array" aca="1" ref="AT1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A171),0)),"")</f>
        <v>1.1407707481499998</v>
      </c>
      <c r="AU171" s="35">
        <f t="array" aca="1" ref="AU1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A171),0))/1000,"")</f>
        <v>9.5064229012499979</v>
      </c>
      <c r="AV171" s="35">
        <f t="array" aca="1" ref="AV1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A171),0))/1000,"")</f>
        <v>62.461354635000014</v>
      </c>
      <c r="AW171" s="32">
        <f t="array" aca="1" ref="AW1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A171),0)),"")</f>
        <v>4412.5150659753608</v>
      </c>
      <c r="AX171" s="32">
        <f t="shared" ca="1" si="86"/>
        <v>965.52405323594996</v>
      </c>
      <c r="AY171" s="32">
        <f t="shared" ca="1" si="87"/>
        <v>3446.991012739411</v>
      </c>
      <c r="AZ171" s="37">
        <f t="array" aca="1" ref="AZ171" ca="1">IF(AQ171=0,"N/A",IFERROR(INDEX(INDIRECT(ADDRESS(1,MATCH(2021,Measure!$2:$2,0),,,"Measure")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A171),0)),""))</f>
        <v>4.5700726472705</v>
      </c>
      <c r="BA171" s="32">
        <f t="array" aca="1" ref="BA1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A171),0)),"")</f>
        <v>965.52405323594996</v>
      </c>
      <c r="BB171" s="37">
        <f t="shared" ca="1" si="88"/>
        <v>4.5700726472705</v>
      </c>
      <c r="BC171" s="50">
        <f t="array" aca="1" ref="BC17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A171),0)),""),0)</f>
        <v>100</v>
      </c>
      <c r="BD171" s="35">
        <f t="array" aca="1" ref="BD1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A171),0)),"")</f>
        <v>0.86448414779999982</v>
      </c>
      <c r="BE171" s="35">
        <f t="array" aca="1" ref="BE1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A171),0))/1000,"")</f>
        <v>7.2040345649999979</v>
      </c>
      <c r="BF171" s="51">
        <f t="array" aca="1" ref="BF1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A171),0)),"")</f>
        <v>1.3877662189499997</v>
      </c>
      <c r="BG171" s="35">
        <f t="array" aca="1" ref="BG1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A171),0))/1000,"")</f>
        <v>11.56471849125</v>
      </c>
      <c r="BH171" s="35">
        <f t="array" aca="1" ref="BH1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A171),0))/1000,"")</f>
        <v>59.532241680000006</v>
      </c>
      <c r="BI171" s="32">
        <f t="array" aca="1" ref="BI1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A171),0)),"")</f>
        <v>4484.0761685983261</v>
      </c>
      <c r="BJ171" s="32">
        <f t="shared" ca="1" si="89"/>
        <v>965.52405323594996</v>
      </c>
      <c r="BK171" s="32">
        <f t="shared" ca="1" si="90"/>
        <v>3518.5521153623763</v>
      </c>
      <c r="BL171" s="37">
        <f t="array" aca="1" ref="BL171" ca="1">IF(BC171=0,"N/A",IFERROR(INDEX(INDIRECT(ADDRESS(1,MATCH(2022,Measure!$2:$2,0),,,"Measure")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A171),0)),""))</f>
        <v>4.6441889806576677</v>
      </c>
      <c r="BM171" s="32">
        <f t="array" aca="1" ref="BM1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A171),0)),"")</f>
        <v>965.52405323594996</v>
      </c>
      <c r="BN171" s="37">
        <f t="shared" ca="1" si="91"/>
        <v>4.6441889806576677</v>
      </c>
    </row>
    <row r="172" spans="1:66" x14ac:dyDescent="0.25">
      <c r="A172" s="33" t="s">
        <v>37</v>
      </c>
      <c r="B172" t="str">
        <f t="shared" si="77"/>
        <v>9W Replacing 100W</v>
      </c>
      <c r="C172" t="str">
        <f t="array" aca="1" ref="C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A172),0)),"")</f>
        <v>Res Lighting</v>
      </c>
      <c r="D172" t="str">
        <f t="array" aca="1" ref="D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A172),0)),"")</f>
        <v>RET</v>
      </c>
      <c r="E172" s="52">
        <f t="array" aca="1" ref="E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A172),0)),"")</f>
        <v>25</v>
      </c>
      <c r="F172" s="52">
        <f t="array" aca="1" ref="F17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A172),0)),""))</f>
        <v>1</v>
      </c>
      <c r="G172" s="52">
        <f t="array" aca="1" ref="G17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A172),0)),""))</f>
        <v>1</v>
      </c>
      <c r="H172" s="52">
        <f t="array" aca="1" ref="H17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A172),0)),""))</f>
        <v>1</v>
      </c>
      <c r="I172" s="44">
        <f t="array" aca="1" ref="I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A172),0)),"")</f>
        <v>74.524495499999986</v>
      </c>
      <c r="J172" s="45">
        <f t="array" aca="1" ref="J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A172),0)),"")*1000</f>
        <v>8.9429394599999981</v>
      </c>
      <c r="K172" s="44">
        <f t="array" aca="1" ref="K172" ca="1">IF(D172="ROB/NEW",I172,IFERROR(INDEX(INDIRECT(ADDRESS(1,MATCH(2020,Measure!$2:$2,0),,,"Measure")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A172),0)),""))</f>
        <v>25.080359062499998</v>
      </c>
      <c r="L172" s="45">
        <f t="array" aca="1" ref="L172" ca="1">IF(D172="ROB/NEW",J172,IFERROR(INDEX(INDIRECT(ADDRESS(1,MATCH(2020,Measure!$2:$2,0),,,"Measure")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A172),0))*1000,""))</f>
        <v>3.0096430874999998</v>
      </c>
      <c r="M172" s="46">
        <f t="array" aca="1" ref="M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A172),0)),"")</f>
        <v>0</v>
      </c>
      <c r="N172" s="47" t="str">
        <f t="array" aca="1" ref="N172" ca="1">IF(M172=0,"N/A",IFERROR(INDEX(INDIRECT(ADDRESS(1,MATCH(2020,Measure!$2:$2,0),,,"Measure")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A172),0)),"")/M172)</f>
        <v>N/A</v>
      </c>
      <c r="O172" s="46">
        <f t="array" aca="1" ref="O172" ca="1">IF(AE172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(Units)")*(INDIRECT(ADDRESS(1,MATCH("MeasureNames",Measure!$2:$2,0),,,"Measure")&amp;":"&amp;ADDRESS(ROWS(DynamicPivotTable)+10,MATCH("MeasureNames",Measure!$2:$2,0)))=A172),0)),""),0))</f>
        <v>9.6552405323594996</v>
      </c>
      <c r="P172" s="46">
        <f t="array" aca="1" ref="P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A172),0)),0)</f>
        <v>7.1501999999999999</v>
      </c>
      <c r="Q172" s="46">
        <f t="shared" ca="1" si="78"/>
        <v>16.805440532359498</v>
      </c>
      <c r="R172" s="46">
        <f t="shared" ca="1" si="79"/>
        <v>0</v>
      </c>
      <c r="S172" s="46">
        <f t="shared" ca="1" si="80"/>
        <v>16.805440532359498</v>
      </c>
      <c r="T172" s="39">
        <f t="array" aca="1" ref="T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A172),0)),"")</f>
        <v>44.492372174599737</v>
      </c>
      <c r="U172" s="39">
        <f t="array" aca="1" ref="U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A172),0)),"")</f>
        <v>0</v>
      </c>
      <c r="V172" s="39">
        <f t="shared" ca="1" si="81"/>
        <v>44.492372174599737</v>
      </c>
      <c r="W172" s="48">
        <f t="array" aca="1" ref="W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A172),0)),"")</f>
        <v>0.87</v>
      </c>
      <c r="X172" s="49">
        <f t="array" aca="1" ref="X172" ca="1">IF(AE172=0,"N/A",IFERROR(INDEX(INDIRECT(ADDRESS(1,MATCH(2020,Measure!$2:$2,0),,,"Measure")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A172),0)),""))</f>
        <v>4.6081060358345018</v>
      </c>
      <c r="Y172" s="49" t="str">
        <f t="array" aca="1" ref="Y172" ca="1">IF(AE172=0,"N/A",IFERROR(INDEX(INDIRECT(ADDRESS(1,MATCH(2020,Measure!$2:$2,0),,,"Measure")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A172),0)),""))</f>
        <v/>
      </c>
      <c r="Z172" s="39">
        <f t="array" aca="1" ref="Z1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A172),0)),""),"N/A")</f>
        <v>0.134025460944738</v>
      </c>
      <c r="AA172" s="39">
        <f t="array" aca="1" ref="AA1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A172),0)),""),"N/A")</f>
        <v>1.4765516883742315E-2</v>
      </c>
      <c r="AB172" s="39">
        <f t="array" aca="1" ref="AB1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A172),0)),"")/1000,"N/A")</f>
        <v>1.1168788412061499</v>
      </c>
      <c r="AD172" t="str">
        <f t="shared" si="82"/>
        <v>9W Replacing 100W</v>
      </c>
      <c r="AE172" s="50">
        <f t="array" aca="1" ref="AE17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A172),0)),""),0)</f>
        <v>5588</v>
      </c>
      <c r="AF172" s="35">
        <f t="array" aca="1" ref="AF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A172),0)),"")</f>
        <v>48.307374179063991</v>
      </c>
      <c r="AG172" s="35">
        <f t="array" aca="1" ref="AG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A172),0))/1000,"")</f>
        <v>402.56145149219992</v>
      </c>
      <c r="AH172" s="51">
        <f t="array" aca="1" ref="AH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A172),0)),"")</f>
        <v>48.307374179063991</v>
      </c>
      <c r="AI172" s="35">
        <f t="array" aca="1" ref="AI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A172),0))/1000,"")</f>
        <v>402.56145149219992</v>
      </c>
      <c r="AJ172" s="35">
        <f t="array" aca="1" ref="AJ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A172),0))/1000,"")</f>
        <v>3654.019328929201</v>
      </c>
      <c r="AK172" s="32">
        <f t="array" aca="1" ref="AK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A172),0)),"")</f>
        <v>248623.37571166334</v>
      </c>
      <c r="AL172" s="32">
        <f t="shared" ca="1" si="83"/>
        <v>53953.484094824882</v>
      </c>
      <c r="AM172" s="32">
        <f t="shared" ca="1" si="84"/>
        <v>194669.89161683846</v>
      </c>
      <c r="AN172" s="37">
        <f t="array" aca="1" ref="AN172" ca="1">IF(AE172=0,"N/A",IFERROR(INDEX(INDIRECT(ADDRESS(1,MATCH(2020,Measure!$2:$2,0),,,"Measure")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A172),0)),""))</f>
        <v>4.6081060358345018</v>
      </c>
      <c r="AO172" s="32">
        <f t="array" aca="1" ref="AO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A172),0)),"")</f>
        <v>53953.484094824882</v>
      </c>
      <c r="AP172" s="37">
        <f t="shared" ca="1" si="85"/>
        <v>4.6081060358345018</v>
      </c>
      <c r="AQ172" s="50">
        <f t="array" aca="1" ref="AQ17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A172),0)),""),0)</f>
        <v>5588</v>
      </c>
      <c r="AR172" s="35">
        <f t="array" aca="1" ref="AR1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A172),0)),"")</f>
        <v>48.307374179063991</v>
      </c>
      <c r="AS172" s="35">
        <f t="array" aca="1" ref="AS1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A172),0))/1000,"")</f>
        <v>402.56145149219992</v>
      </c>
      <c r="AT172" s="51">
        <f t="array" aca="1" ref="AT1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A172),0)),"")</f>
        <v>63.746269406621991</v>
      </c>
      <c r="AU172" s="35">
        <f t="array" aca="1" ref="AU1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A172),0))/1000,"")</f>
        <v>531.21891172184996</v>
      </c>
      <c r="AV172" s="35">
        <f t="array" aca="1" ref="AV1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A172),0))/1000,"")</f>
        <v>3490.3404970038</v>
      </c>
      <c r="AW172" s="32">
        <f t="array" aca="1" ref="AW1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A172),0)),"")</f>
        <v>246571.34188670316</v>
      </c>
      <c r="AX172" s="32">
        <f t="shared" ca="1" si="86"/>
        <v>53953.484094824882</v>
      </c>
      <c r="AY172" s="32">
        <f t="shared" ca="1" si="87"/>
        <v>192617.85779187828</v>
      </c>
      <c r="AZ172" s="37">
        <f t="array" aca="1" ref="AZ172" ca="1">IF(AQ172=0,"N/A",IFERROR(INDEX(INDIRECT(ADDRESS(1,MATCH(2021,Measure!$2:$2,0),,,"Measure")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A172),0)),""))</f>
        <v>4.5700726472705</v>
      </c>
      <c r="BA172" s="32">
        <f t="array" aca="1" ref="BA1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A172),0)),"")</f>
        <v>53953.484094824882</v>
      </c>
      <c r="BB172" s="37">
        <f t="shared" ca="1" si="88"/>
        <v>4.5700726472705</v>
      </c>
      <c r="BC172" s="50">
        <f t="array" aca="1" ref="BC17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A172),0)),""),0)</f>
        <v>5588</v>
      </c>
      <c r="BD172" s="35">
        <f t="array" aca="1" ref="BD1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A172),0)),"")</f>
        <v>48.307374179063991</v>
      </c>
      <c r="BE172" s="35">
        <f t="array" aca="1" ref="BE1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A172),0))/1000,"")</f>
        <v>402.56145149219992</v>
      </c>
      <c r="BF172" s="51">
        <f t="array" aca="1" ref="BF1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A172),0)),"")</f>
        <v>77.548376314925974</v>
      </c>
      <c r="BG172" s="35">
        <f t="array" aca="1" ref="BG1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A172),0))/1000,"")</f>
        <v>646.23646929104984</v>
      </c>
      <c r="BH172" s="35">
        <f t="array" aca="1" ref="BH1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A172),0))/1000,"")</f>
        <v>3326.6616650784008</v>
      </c>
      <c r="BI172" s="32">
        <f t="array" aca="1" ref="BI1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A172),0)),"")</f>
        <v>250570.17630127445</v>
      </c>
      <c r="BJ172" s="32">
        <f t="shared" ca="1" si="89"/>
        <v>53953.484094824882</v>
      </c>
      <c r="BK172" s="32">
        <f t="shared" ca="1" si="90"/>
        <v>196616.69220644957</v>
      </c>
      <c r="BL172" s="37">
        <f t="array" aca="1" ref="BL172" ca="1">IF(BC172=0,"N/A",IFERROR(INDEX(INDIRECT(ADDRESS(1,MATCH(2022,Measure!$2:$2,0),,,"Measure")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A172),0)),""))</f>
        <v>4.6441889806576677</v>
      </c>
      <c r="BM172" s="32">
        <f t="array" aca="1" ref="BM1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A172),0)),"")</f>
        <v>53953.484094824882</v>
      </c>
      <c r="BN172" s="37">
        <f t="shared" ca="1" si="91"/>
        <v>4.6441889806576677</v>
      </c>
    </row>
    <row r="173" spans="1:66" x14ac:dyDescent="0.25">
      <c r="A173" s="33" t="s">
        <v>38</v>
      </c>
      <c r="B173" t="str">
        <f t="shared" si="77"/>
        <v>9W Replacing 40W - MURB</v>
      </c>
      <c r="C173" t="str">
        <f t="array" aca="1" ref="C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A173),0)),"")</f>
        <v>Res Lighting</v>
      </c>
      <c r="D173" t="str">
        <f t="array" aca="1" ref="D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A173),0)),"")</f>
        <v>RET</v>
      </c>
      <c r="E173" s="52">
        <f t="array" aca="1" ref="E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A173),0)),"")</f>
        <v>25</v>
      </c>
      <c r="F173" s="52">
        <f t="array" aca="1" ref="F17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A173),0)),""))</f>
        <v>1</v>
      </c>
      <c r="G173" s="52">
        <f t="array" aca="1" ref="G17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A173),0)),""))</f>
        <v>1</v>
      </c>
      <c r="H173" s="52">
        <f t="array" aca="1" ref="H17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A173),0)),""))</f>
        <v>1</v>
      </c>
      <c r="I173" s="44">
        <f t="array" aca="1" ref="I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A173),0)),"")</f>
        <v>25.387465499999998</v>
      </c>
      <c r="J173" s="45">
        <f t="array" aca="1" ref="J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A173),0)),"")*1000</f>
        <v>3.0464958599999994</v>
      </c>
      <c r="K173" s="44">
        <f t="array" aca="1" ref="K173" ca="1">IF(D173="ROB/NEW",I173,IFERROR(INDEX(INDIRECT(ADDRESS(1,MATCH(2020,Measure!$2:$2,0),,,"Measure")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A173),0)),""))</f>
        <v>4.1971213125000002</v>
      </c>
      <c r="L173" s="45">
        <f t="array" aca="1" ref="L173" ca="1">IF(D173="ROB/NEW",J173,IFERROR(INDEX(INDIRECT(ADDRESS(1,MATCH(2020,Measure!$2:$2,0),,,"Measure")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A173),0))*1000,""))</f>
        <v>0.50365455749999999</v>
      </c>
      <c r="M173" s="46">
        <f t="array" aca="1" ref="M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A173),0)),"")</f>
        <v>0</v>
      </c>
      <c r="N173" s="47" t="str">
        <f t="array" aca="1" ref="N173" ca="1">IF(M173=0,"N/A",IFERROR(INDEX(INDIRECT(ADDRESS(1,MATCH(2020,Measure!$2:$2,0),,,"Measure")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A173),0)),"")/M173)</f>
        <v>N/A</v>
      </c>
      <c r="O173" s="46" t="str">
        <f t="array" aca="1" ref="O173" ca="1">IF(AE173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(Units)")*(INDIRECT(ADDRESS(1,MATCH("MeasureNames",Measure!$2:$2,0),,,"Measure")&amp;":"&amp;ADDRESS(ROWS(DynamicPivotTable)+10,MATCH("MeasureNames",Measure!$2:$2,0)))=A173),0)),""),0))</f>
        <v>N/A</v>
      </c>
      <c r="P173" s="46">
        <f t="array" aca="1" ref="P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A173),0)),0)</f>
        <v>7.1501999999999999</v>
      </c>
      <c r="Q173" s="46" t="str">
        <f t="shared" ca="1" si="78"/>
        <v>N/A</v>
      </c>
      <c r="R173" s="46">
        <f t="shared" ca="1" si="79"/>
        <v>0</v>
      </c>
      <c r="S173" s="46" t="str">
        <f t="shared" ca="1" si="80"/>
        <v>N/A</v>
      </c>
      <c r="T173" s="39">
        <f t="array" aca="1" ref="T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A173),0)),"")</f>
        <v>8.5065886943241953</v>
      </c>
      <c r="U173" s="39">
        <f t="array" aca="1" ref="U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A173),0)),"")</f>
        <v>0</v>
      </c>
      <c r="V173" s="39">
        <f t="shared" ca="1" si="81"/>
        <v>8.5065886943241953</v>
      </c>
      <c r="W173" s="48">
        <f t="array" aca="1" ref="W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A173),0)),"")</f>
        <v>0.87</v>
      </c>
      <c r="X173" s="49" t="str">
        <f t="array" aca="1" ref="X173" ca="1">IF(AE173=0,"N/A",IFERROR(INDEX(INDIRECT(ADDRESS(1,MATCH(2020,Measure!$2:$2,0),,,"Measure")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A173),0)),""))</f>
        <v>N/A</v>
      </c>
      <c r="Y173" s="49" t="str">
        <f t="array" aca="1" ref="Y173" ca="1">IF(AE173=0,"N/A",IFERROR(INDEX(INDIRECT(ADDRESS(1,MATCH(2020,Measure!$2:$2,0),,,"Measure")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A173),0)),""))</f>
        <v>N/A</v>
      </c>
      <c r="Z173" s="39" t="str">
        <f t="array" aca="1" ref="Z1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A173),0)),""),"N/A")</f>
        <v>N/A</v>
      </c>
      <c r="AA173" s="39" t="str">
        <f t="array" aca="1" ref="AA1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A173),0)),""),"N/A")</f>
        <v>N/A</v>
      </c>
      <c r="AB173" s="39" t="str">
        <f t="array" aca="1" ref="AB1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A173),0)),"")/1000,"N/A")</f>
        <v>N/A</v>
      </c>
      <c r="AD173" t="str">
        <f t="shared" si="82"/>
        <v>9W Replacing 40W - MURB</v>
      </c>
      <c r="AE173" s="50">
        <f t="array" aca="1" ref="AE17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A173),0)),""),0)</f>
        <v>0</v>
      </c>
      <c r="AF173" s="35">
        <f t="array" aca="1" ref="AF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A173),0)),"")</f>
        <v>0</v>
      </c>
      <c r="AG173" s="35">
        <f t="array" aca="1" ref="AG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A173),0))/1000,"")</f>
        <v>0</v>
      </c>
      <c r="AH173" s="51">
        <f t="array" aca="1" ref="AH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A173),0)),"")</f>
        <v>0</v>
      </c>
      <c r="AI173" s="35">
        <f t="array" aca="1" ref="AI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A173),0))/1000,"")</f>
        <v>0</v>
      </c>
      <c r="AJ173" s="35">
        <f t="array" aca="1" ref="AJ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A173),0))/1000,"")</f>
        <v>0</v>
      </c>
      <c r="AK173" s="32">
        <f t="array" aca="1" ref="AK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A173),0)),"")</f>
        <v>0</v>
      </c>
      <c r="AL173" s="32" t="str">
        <f t="shared" ca="1" si="83"/>
        <v>N/A</v>
      </c>
      <c r="AM173" s="32" t="str">
        <f t="shared" ca="1" si="84"/>
        <v>N/A</v>
      </c>
      <c r="AN173" s="37" t="str">
        <f t="array" aca="1" ref="AN173" ca="1">IF(AE173=0,"N/A",IFERROR(INDEX(INDIRECT(ADDRESS(1,MATCH(2020,Measure!$2:$2,0),,,"Measure")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A173),0)),""))</f>
        <v>N/A</v>
      </c>
      <c r="AO173" s="32">
        <f t="array" aca="1" ref="AO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A173),0)),"")</f>
        <v>0</v>
      </c>
      <c r="AP173" s="37" t="str">
        <f t="shared" ca="1" si="85"/>
        <v>N/A</v>
      </c>
      <c r="AQ173" s="50">
        <f t="array" aca="1" ref="AQ17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A173),0)),""),0)</f>
        <v>0</v>
      </c>
      <c r="AR173" s="35">
        <f t="array" aca="1" ref="AR1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A173),0)),"")</f>
        <v>0</v>
      </c>
      <c r="AS173" s="35">
        <f t="array" aca="1" ref="AS1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A173),0))/1000,"")</f>
        <v>0</v>
      </c>
      <c r="AT173" s="51">
        <f t="array" aca="1" ref="AT1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A173),0)),"")</f>
        <v>0</v>
      </c>
      <c r="AU173" s="35">
        <f t="array" aca="1" ref="AU1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A173),0))/1000,"")</f>
        <v>0</v>
      </c>
      <c r="AV173" s="35">
        <f t="array" aca="1" ref="AV1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A173),0))/1000,"")</f>
        <v>0</v>
      </c>
      <c r="AW173" s="32">
        <f t="array" aca="1" ref="AW1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A173),0)),"")</f>
        <v>0</v>
      </c>
      <c r="AX173" s="32" t="str">
        <f t="shared" ca="1" si="86"/>
        <v>N/A</v>
      </c>
      <c r="AY173" s="32" t="str">
        <f t="shared" ca="1" si="87"/>
        <v>N/A</v>
      </c>
      <c r="AZ173" s="37" t="str">
        <f t="array" aca="1" ref="AZ173" ca="1">IF(AQ173=0,"N/A",IFERROR(INDEX(INDIRECT(ADDRESS(1,MATCH(2021,Measure!$2:$2,0),,,"Measure")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A173),0)),""))</f>
        <v>N/A</v>
      </c>
      <c r="BA173" s="32">
        <f t="array" aca="1" ref="BA1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A173),0)),"")</f>
        <v>0</v>
      </c>
      <c r="BB173" s="37" t="str">
        <f t="shared" ca="1" si="88"/>
        <v>N/A</v>
      </c>
      <c r="BC173" s="50">
        <f t="array" aca="1" ref="BC17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A173),0)),""),0)</f>
        <v>0</v>
      </c>
      <c r="BD173" s="35">
        <f t="array" aca="1" ref="BD1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A173),0)),"")</f>
        <v>0</v>
      </c>
      <c r="BE173" s="35">
        <f t="array" aca="1" ref="BE1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A173),0))/1000,"")</f>
        <v>0</v>
      </c>
      <c r="BF173" s="51">
        <f t="array" aca="1" ref="BF1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A173),0)),"")</f>
        <v>0</v>
      </c>
      <c r="BG173" s="35">
        <f t="array" aca="1" ref="BG1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A173),0))/1000,"")</f>
        <v>0</v>
      </c>
      <c r="BH173" s="35">
        <f t="array" aca="1" ref="BH1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A173),0))/1000,"")</f>
        <v>0</v>
      </c>
      <c r="BI173" s="32">
        <f t="array" aca="1" ref="BI1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A173),0)),"")</f>
        <v>0</v>
      </c>
      <c r="BJ173" s="32" t="str">
        <f t="shared" ca="1" si="89"/>
        <v>N/A</v>
      </c>
      <c r="BK173" s="32" t="str">
        <f t="shared" ca="1" si="90"/>
        <v>N/A</v>
      </c>
      <c r="BL173" s="37" t="str">
        <f t="array" aca="1" ref="BL173" ca="1">IF(BC173=0,"N/A",IFERROR(INDEX(INDIRECT(ADDRESS(1,MATCH(2022,Measure!$2:$2,0),,,"Measure")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A173),0)),""))</f>
        <v>N/A</v>
      </c>
      <c r="BM173" s="32">
        <f t="array" aca="1" ref="BM1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A173),0)),"")</f>
        <v>0</v>
      </c>
      <c r="BN173" s="37" t="str">
        <f t="shared" ca="1" si="91"/>
        <v>N/A</v>
      </c>
    </row>
    <row r="174" spans="1:66" x14ac:dyDescent="0.25">
      <c r="A174" s="33" t="s">
        <v>39</v>
      </c>
      <c r="B174" t="str">
        <f t="shared" si="77"/>
        <v>9W Replacing 40W</v>
      </c>
      <c r="C174" t="str">
        <f t="array" aca="1" ref="C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A174),0)),"")</f>
        <v>Res Lighting</v>
      </c>
      <c r="D174" t="str">
        <f t="array" aca="1" ref="D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A174),0)),"")</f>
        <v>RET</v>
      </c>
      <c r="E174" s="52">
        <f t="array" aca="1" ref="E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A174),0)),"")</f>
        <v>25</v>
      </c>
      <c r="F174" s="52">
        <f t="array" aca="1" ref="F17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A174),0)),""))</f>
        <v>1</v>
      </c>
      <c r="G174" s="52">
        <f t="array" aca="1" ref="G17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A174),0)),""))</f>
        <v>1</v>
      </c>
      <c r="H174" s="52">
        <f t="array" aca="1" ref="H17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A174),0)),""))</f>
        <v>1</v>
      </c>
      <c r="I174" s="44">
        <f t="array" aca="1" ref="I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A174),0)),"")</f>
        <v>25.387465499999998</v>
      </c>
      <c r="J174" s="45">
        <f t="array" aca="1" ref="J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A174),0)),"")*1000</f>
        <v>3.0464958599999994</v>
      </c>
      <c r="K174" s="44">
        <f t="array" aca="1" ref="K174" ca="1">IF(D174="ROB/NEW",I174,IFERROR(INDEX(INDIRECT(ADDRESS(1,MATCH(2020,Measure!$2:$2,0),,,"Measure")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A174),0)),""))</f>
        <v>4.1971213125000002</v>
      </c>
      <c r="L174" s="45">
        <f t="array" aca="1" ref="L174" ca="1">IF(D174="ROB/NEW",J174,IFERROR(INDEX(INDIRECT(ADDRESS(1,MATCH(2020,Measure!$2:$2,0),,,"Measure")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A174),0))*1000,""))</f>
        <v>0.50365455749999999</v>
      </c>
      <c r="M174" s="46">
        <f t="array" aca="1" ref="M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A174),0)),"")</f>
        <v>0</v>
      </c>
      <c r="N174" s="47" t="str">
        <f t="array" aca="1" ref="N174" ca="1">IF(M174=0,"N/A",IFERROR(INDEX(INDIRECT(ADDRESS(1,MATCH(2020,Measure!$2:$2,0),,,"Measure")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A174),0)),"")/M174)</f>
        <v>N/A</v>
      </c>
      <c r="O174" s="46" t="str">
        <f t="array" aca="1" ref="O174" ca="1">IF(AE174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(Units)")*(INDIRECT(ADDRESS(1,MATCH("MeasureNames",Measure!$2:$2,0),,,"Measure")&amp;":"&amp;ADDRESS(ROWS(DynamicPivotTable)+10,MATCH("MeasureNames",Measure!$2:$2,0)))=A174),0)),""),0))</f>
        <v>N/A</v>
      </c>
      <c r="P174" s="46">
        <f t="array" aca="1" ref="P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A174),0)),0)</f>
        <v>7.1501999999999999</v>
      </c>
      <c r="Q174" s="46" t="str">
        <f t="shared" ca="1" si="78"/>
        <v>N/A</v>
      </c>
      <c r="R174" s="46">
        <f t="shared" ca="1" si="79"/>
        <v>0</v>
      </c>
      <c r="S174" s="46" t="str">
        <f t="shared" ca="1" si="80"/>
        <v>N/A</v>
      </c>
      <c r="T174" s="39">
        <f t="array" aca="1" ref="T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A174),0)),"")</f>
        <v>8.5065886943241953</v>
      </c>
      <c r="U174" s="39">
        <f t="array" aca="1" ref="U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A174),0)),"")</f>
        <v>0</v>
      </c>
      <c r="V174" s="39">
        <f t="shared" ca="1" si="81"/>
        <v>8.5065886943241953</v>
      </c>
      <c r="W174" s="48">
        <f t="array" aca="1" ref="W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A174),0)),"")</f>
        <v>0.87</v>
      </c>
      <c r="X174" s="49" t="str">
        <f t="array" aca="1" ref="X174" ca="1">IF(AE174=0,"N/A",IFERROR(INDEX(INDIRECT(ADDRESS(1,MATCH(2020,Measure!$2:$2,0),,,"Measure")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A174),0)),""))</f>
        <v>N/A</v>
      </c>
      <c r="Y174" s="49" t="str">
        <f t="array" aca="1" ref="Y174" ca="1">IF(AE174=0,"N/A",IFERROR(INDEX(INDIRECT(ADDRESS(1,MATCH(2020,Measure!$2:$2,0),,,"Measure")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A174),0)),""))</f>
        <v>N/A</v>
      </c>
      <c r="Z174" s="39" t="str">
        <f t="array" aca="1" ref="Z1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A174),0)),""),"N/A")</f>
        <v>N/A</v>
      </c>
      <c r="AA174" s="39" t="str">
        <f t="array" aca="1" ref="AA1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A174),0)),""),"N/A")</f>
        <v>N/A</v>
      </c>
      <c r="AB174" s="39" t="str">
        <f t="array" aca="1" ref="AB1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A174),0)),"")/1000,"N/A")</f>
        <v>N/A</v>
      </c>
      <c r="AD174" t="str">
        <f t="shared" si="82"/>
        <v>9W Replacing 40W</v>
      </c>
      <c r="AE174" s="50">
        <f t="array" aca="1" ref="AE17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A174),0)),""),0)</f>
        <v>0</v>
      </c>
      <c r="AF174" s="35">
        <f t="array" aca="1" ref="AF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A174),0)),"")</f>
        <v>0</v>
      </c>
      <c r="AG174" s="35">
        <f t="array" aca="1" ref="AG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A174),0))/1000,"")</f>
        <v>0</v>
      </c>
      <c r="AH174" s="51">
        <f t="array" aca="1" ref="AH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A174),0)),"")</f>
        <v>0</v>
      </c>
      <c r="AI174" s="35">
        <f t="array" aca="1" ref="AI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A174),0))/1000,"")</f>
        <v>0</v>
      </c>
      <c r="AJ174" s="35">
        <f t="array" aca="1" ref="AJ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A174),0))/1000,"")</f>
        <v>0</v>
      </c>
      <c r="AK174" s="32">
        <f t="array" aca="1" ref="AK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A174),0)),"")</f>
        <v>0</v>
      </c>
      <c r="AL174" s="32" t="str">
        <f t="shared" ca="1" si="83"/>
        <v>N/A</v>
      </c>
      <c r="AM174" s="32" t="str">
        <f t="shared" ca="1" si="84"/>
        <v>N/A</v>
      </c>
      <c r="AN174" s="37" t="str">
        <f t="array" aca="1" ref="AN174" ca="1">IF(AE174=0,"N/A",IFERROR(INDEX(INDIRECT(ADDRESS(1,MATCH(2020,Measure!$2:$2,0),,,"Measure")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A174),0)),""))</f>
        <v>N/A</v>
      </c>
      <c r="AO174" s="32">
        <f t="array" aca="1" ref="AO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A174),0)),"")</f>
        <v>0</v>
      </c>
      <c r="AP174" s="37" t="str">
        <f t="shared" ca="1" si="85"/>
        <v>N/A</v>
      </c>
      <c r="AQ174" s="50">
        <f t="array" aca="1" ref="AQ17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A174),0)),""),0)</f>
        <v>0</v>
      </c>
      <c r="AR174" s="35">
        <f t="array" aca="1" ref="AR1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A174),0)),"")</f>
        <v>0</v>
      </c>
      <c r="AS174" s="35">
        <f t="array" aca="1" ref="AS1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A174),0))/1000,"")</f>
        <v>0</v>
      </c>
      <c r="AT174" s="51">
        <f t="array" aca="1" ref="AT1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A174),0)),"")</f>
        <v>0</v>
      </c>
      <c r="AU174" s="35">
        <f t="array" aca="1" ref="AU1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A174),0))/1000,"")</f>
        <v>0</v>
      </c>
      <c r="AV174" s="35">
        <f t="array" aca="1" ref="AV1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A174),0))/1000,"")</f>
        <v>0</v>
      </c>
      <c r="AW174" s="32">
        <f t="array" aca="1" ref="AW1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A174),0)),"")</f>
        <v>0</v>
      </c>
      <c r="AX174" s="32" t="str">
        <f t="shared" ca="1" si="86"/>
        <v>N/A</v>
      </c>
      <c r="AY174" s="32" t="str">
        <f t="shared" ca="1" si="87"/>
        <v>N/A</v>
      </c>
      <c r="AZ174" s="37" t="str">
        <f t="array" aca="1" ref="AZ174" ca="1">IF(AQ174=0,"N/A",IFERROR(INDEX(INDIRECT(ADDRESS(1,MATCH(2021,Measure!$2:$2,0),,,"Measure")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A174),0)),""))</f>
        <v>N/A</v>
      </c>
      <c r="BA174" s="32">
        <f t="array" aca="1" ref="BA1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A174),0)),"")</f>
        <v>0</v>
      </c>
      <c r="BB174" s="37" t="str">
        <f t="shared" ca="1" si="88"/>
        <v>N/A</v>
      </c>
      <c r="BC174" s="50">
        <f t="array" aca="1" ref="BC17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A174),0)),""),0)</f>
        <v>0</v>
      </c>
      <c r="BD174" s="35">
        <f t="array" aca="1" ref="BD1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A174),0)),"")</f>
        <v>0</v>
      </c>
      <c r="BE174" s="35">
        <f t="array" aca="1" ref="BE1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A174),0))/1000,"")</f>
        <v>0</v>
      </c>
      <c r="BF174" s="51">
        <f t="array" aca="1" ref="BF1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A174),0)),"")</f>
        <v>0</v>
      </c>
      <c r="BG174" s="35">
        <f t="array" aca="1" ref="BG1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A174),0))/1000,"")</f>
        <v>0</v>
      </c>
      <c r="BH174" s="35">
        <f t="array" aca="1" ref="BH1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A174),0))/1000,"")</f>
        <v>0</v>
      </c>
      <c r="BI174" s="32">
        <f t="array" aca="1" ref="BI1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A174),0)),"")</f>
        <v>0</v>
      </c>
      <c r="BJ174" s="32" t="str">
        <f t="shared" ca="1" si="89"/>
        <v>N/A</v>
      </c>
      <c r="BK174" s="32" t="str">
        <f t="shared" ca="1" si="90"/>
        <v>N/A</v>
      </c>
      <c r="BL174" s="37" t="str">
        <f t="array" aca="1" ref="BL174" ca="1">IF(BC174=0,"N/A",IFERROR(INDEX(INDIRECT(ADDRESS(1,MATCH(2022,Measure!$2:$2,0),,,"Measure")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A174),0)),""))</f>
        <v>N/A</v>
      </c>
      <c r="BM174" s="32">
        <f t="array" aca="1" ref="BM1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A174),0)),"")</f>
        <v>0</v>
      </c>
      <c r="BN174" s="37" t="str">
        <f t="shared" ca="1" si="91"/>
        <v>N/A</v>
      </c>
    </row>
    <row r="175" spans="1:66" x14ac:dyDescent="0.25">
      <c r="A175" s="33" t="s">
        <v>40</v>
      </c>
      <c r="B175" t="str">
        <f t="shared" si="77"/>
        <v>9W Replacing 60W - MURB</v>
      </c>
      <c r="C175" t="str">
        <f t="array" aca="1" ref="C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A175),0)),"")</f>
        <v>Res Lighting</v>
      </c>
      <c r="D175" t="str">
        <f t="array" aca="1" ref="D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A175),0)),"")</f>
        <v>RET</v>
      </c>
      <c r="E175" s="52">
        <f t="array" aca="1" ref="E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A175),0)),"")</f>
        <v>25</v>
      </c>
      <c r="F175" s="52">
        <f t="array" aca="1" ref="F17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A175),0)),""))</f>
        <v>1</v>
      </c>
      <c r="G175" s="52">
        <f t="array" aca="1" ref="G17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A175),0)),""))</f>
        <v>1</v>
      </c>
      <c r="H175" s="52">
        <f t="array" aca="1" ref="H17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A175),0)),""))</f>
        <v>1</v>
      </c>
      <c r="I175" s="44">
        <f t="array" aca="1" ref="I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A175),0)),"")</f>
        <v>41.766475499999999</v>
      </c>
      <c r="J175" s="45">
        <f t="array" aca="1" ref="J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A175),0)),"")*1000</f>
        <v>5.0119770600000004</v>
      </c>
      <c r="K175" s="44">
        <f t="array" aca="1" ref="K175" ca="1">IF(D175="ROB/NEW",I175,IFERROR(INDEX(INDIRECT(ADDRESS(1,MATCH(2020,Measure!$2:$2,0),,,"Measure")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A175),0)),""))</f>
        <v>11.362938187499999</v>
      </c>
      <c r="L175" s="45">
        <f t="array" aca="1" ref="L175" ca="1">IF(D175="ROB/NEW",J175,IFERROR(INDEX(INDIRECT(ADDRESS(1,MATCH(2020,Measure!$2:$2,0),,,"Measure")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A175),0))*1000,""))</f>
        <v>1.3635525825000001</v>
      </c>
      <c r="M175" s="46">
        <f t="array" aca="1" ref="M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A175),0)),"")</f>
        <v>0</v>
      </c>
      <c r="N175" s="47" t="str">
        <f t="array" aca="1" ref="N175" ca="1">IF(M175=0,"N/A",IFERROR(INDEX(INDIRECT(ADDRESS(1,MATCH(2020,Measure!$2:$2,0),,,"Measure")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A175),0)),"")/M175)</f>
        <v>N/A</v>
      </c>
      <c r="O175" s="46" t="str">
        <f t="array" aca="1" ref="O175" ca="1">IF(AE175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(Units)")*(INDIRECT(ADDRESS(1,MATCH("MeasureNames",Measure!$2:$2,0),,,"Measure")&amp;":"&amp;ADDRESS(ROWS(DynamicPivotTable)+10,MATCH("MeasureNames",Measure!$2:$2,0)))=A175),0)),""),0))</f>
        <v>N/A</v>
      </c>
      <c r="P175" s="46">
        <f t="array" aca="1" ref="P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A175),0)),0)</f>
        <v>7.1501999999999999</v>
      </c>
      <c r="Q175" s="46" t="str">
        <f t="shared" ca="1" si="78"/>
        <v>N/A</v>
      </c>
      <c r="R175" s="46">
        <f t="shared" ca="1" si="79"/>
        <v>0</v>
      </c>
      <c r="S175" s="46" t="str">
        <f t="shared" ca="1" si="80"/>
        <v>N/A</v>
      </c>
      <c r="T175" s="39">
        <f t="array" aca="1" ref="T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A175),0)),"")</f>
        <v>20.815081720994243</v>
      </c>
      <c r="U175" s="39">
        <f t="array" aca="1" ref="U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A175),0)),"")</f>
        <v>0</v>
      </c>
      <c r="V175" s="39">
        <f t="shared" ca="1" si="81"/>
        <v>20.815081720994243</v>
      </c>
      <c r="W175" s="48">
        <f t="array" aca="1" ref="W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A175),0)),"")</f>
        <v>0.87</v>
      </c>
      <c r="X175" s="49" t="str">
        <f t="array" aca="1" ref="X175" ca="1">IF(AE175=0,"N/A",IFERROR(INDEX(INDIRECT(ADDRESS(1,MATCH(2020,Measure!$2:$2,0),,,"Measure")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A175),0)),""))</f>
        <v>N/A</v>
      </c>
      <c r="Y175" s="49" t="str">
        <f t="array" aca="1" ref="Y175" ca="1">IF(AE175=0,"N/A",IFERROR(INDEX(INDIRECT(ADDRESS(1,MATCH(2020,Measure!$2:$2,0),,,"Measure")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A175),0)),""))</f>
        <v>N/A</v>
      </c>
      <c r="Z175" s="39" t="str">
        <f t="array" aca="1" ref="Z1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A175),0)),""),"N/A")</f>
        <v>N/A</v>
      </c>
      <c r="AA175" s="39" t="str">
        <f t="array" aca="1" ref="AA1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A175),0)),""),"N/A")</f>
        <v>N/A</v>
      </c>
      <c r="AB175" s="39" t="str">
        <f t="array" aca="1" ref="AB1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A175),0)),"")/1000,"N/A")</f>
        <v>N/A</v>
      </c>
      <c r="AD175" t="str">
        <f t="shared" si="82"/>
        <v>9W Replacing 60W - MURB</v>
      </c>
      <c r="AE175" s="50">
        <f t="array" aca="1" ref="AE17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A175),0)),""),0)</f>
        <v>0</v>
      </c>
      <c r="AF175" s="35">
        <f t="array" aca="1" ref="AF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A175),0)),"")</f>
        <v>0</v>
      </c>
      <c r="AG175" s="35">
        <f t="array" aca="1" ref="AG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A175),0))/1000,"")</f>
        <v>0</v>
      </c>
      <c r="AH175" s="51">
        <f t="array" aca="1" ref="AH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A175),0)),"")</f>
        <v>0</v>
      </c>
      <c r="AI175" s="35">
        <f t="array" aca="1" ref="AI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A175),0))/1000,"")</f>
        <v>0</v>
      </c>
      <c r="AJ175" s="35">
        <f t="array" aca="1" ref="AJ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A175),0))/1000,"")</f>
        <v>0</v>
      </c>
      <c r="AK175" s="32">
        <f t="array" aca="1" ref="AK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A175),0)),"")</f>
        <v>0</v>
      </c>
      <c r="AL175" s="32" t="str">
        <f t="shared" ca="1" si="83"/>
        <v>N/A</v>
      </c>
      <c r="AM175" s="32" t="str">
        <f t="shared" ca="1" si="84"/>
        <v>N/A</v>
      </c>
      <c r="AN175" s="37" t="str">
        <f t="array" aca="1" ref="AN175" ca="1">IF(AE175=0,"N/A",IFERROR(INDEX(INDIRECT(ADDRESS(1,MATCH(2020,Measure!$2:$2,0),,,"Measure")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A175),0)),""))</f>
        <v>N/A</v>
      </c>
      <c r="AO175" s="32">
        <f t="array" aca="1" ref="AO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A175),0)),"")</f>
        <v>0</v>
      </c>
      <c r="AP175" s="37" t="str">
        <f t="shared" ca="1" si="85"/>
        <v>N/A</v>
      </c>
      <c r="AQ175" s="50">
        <f t="array" aca="1" ref="AQ17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A175),0)),""),0)</f>
        <v>0</v>
      </c>
      <c r="AR175" s="35">
        <f t="array" aca="1" ref="AR1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A175),0)),"")</f>
        <v>0</v>
      </c>
      <c r="AS175" s="35">
        <f t="array" aca="1" ref="AS1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A175),0))/1000,"")</f>
        <v>0</v>
      </c>
      <c r="AT175" s="51">
        <f t="array" aca="1" ref="AT1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A175),0)),"")</f>
        <v>0</v>
      </c>
      <c r="AU175" s="35">
        <f t="array" aca="1" ref="AU1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A175),0))/1000,"")</f>
        <v>0</v>
      </c>
      <c r="AV175" s="35">
        <f t="array" aca="1" ref="AV1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A175),0))/1000,"")</f>
        <v>0</v>
      </c>
      <c r="AW175" s="32">
        <f t="array" aca="1" ref="AW1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A175),0)),"")</f>
        <v>0</v>
      </c>
      <c r="AX175" s="32" t="str">
        <f t="shared" ca="1" si="86"/>
        <v>N/A</v>
      </c>
      <c r="AY175" s="32" t="str">
        <f t="shared" ca="1" si="87"/>
        <v>N/A</v>
      </c>
      <c r="AZ175" s="37" t="str">
        <f t="array" aca="1" ref="AZ175" ca="1">IF(AQ175=0,"N/A",IFERROR(INDEX(INDIRECT(ADDRESS(1,MATCH(2021,Measure!$2:$2,0),,,"Measure")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A175),0)),""))</f>
        <v>N/A</v>
      </c>
      <c r="BA175" s="32">
        <f t="array" aca="1" ref="BA1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A175),0)),"")</f>
        <v>0</v>
      </c>
      <c r="BB175" s="37" t="str">
        <f t="shared" ca="1" si="88"/>
        <v>N/A</v>
      </c>
      <c r="BC175" s="50">
        <f t="array" aca="1" ref="BC17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A175),0)),""),0)</f>
        <v>0</v>
      </c>
      <c r="BD175" s="35">
        <f t="array" aca="1" ref="BD1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A175),0)),"")</f>
        <v>0</v>
      </c>
      <c r="BE175" s="35">
        <f t="array" aca="1" ref="BE1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A175),0))/1000,"")</f>
        <v>0</v>
      </c>
      <c r="BF175" s="51">
        <f t="array" aca="1" ref="BF1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A175),0)),"")</f>
        <v>0</v>
      </c>
      <c r="BG175" s="35">
        <f t="array" aca="1" ref="BG1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A175),0))/1000,"")</f>
        <v>0</v>
      </c>
      <c r="BH175" s="35">
        <f t="array" aca="1" ref="BH1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A175),0))/1000,"")</f>
        <v>0</v>
      </c>
      <c r="BI175" s="32">
        <f t="array" aca="1" ref="BI1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A175),0)),"")</f>
        <v>0</v>
      </c>
      <c r="BJ175" s="32" t="str">
        <f t="shared" ca="1" si="89"/>
        <v>N/A</v>
      </c>
      <c r="BK175" s="32" t="str">
        <f t="shared" ca="1" si="90"/>
        <v>N/A</v>
      </c>
      <c r="BL175" s="37" t="str">
        <f t="array" aca="1" ref="BL175" ca="1">IF(BC175=0,"N/A",IFERROR(INDEX(INDIRECT(ADDRESS(1,MATCH(2022,Measure!$2:$2,0),,,"Measure")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A175),0)),""))</f>
        <v>N/A</v>
      </c>
      <c r="BM175" s="32">
        <f t="array" aca="1" ref="BM1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A175),0)),"")</f>
        <v>0</v>
      </c>
      <c r="BN175" s="37" t="str">
        <f t="shared" ca="1" si="91"/>
        <v>N/A</v>
      </c>
    </row>
    <row r="176" spans="1:66" x14ac:dyDescent="0.25">
      <c r="A176" s="33" t="s">
        <v>41</v>
      </c>
      <c r="B176" t="str">
        <f t="shared" si="77"/>
        <v>9W Replacing 60W</v>
      </c>
      <c r="C176" t="str">
        <f t="array" aca="1" ref="C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A176),0)),"")</f>
        <v>Res Lighting</v>
      </c>
      <c r="D176" t="str">
        <f t="array" aca="1" ref="D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A176),0)),"")</f>
        <v>RET</v>
      </c>
      <c r="E176" s="52">
        <f t="array" aca="1" ref="E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A176),0)),"")</f>
        <v>25</v>
      </c>
      <c r="F176" s="52">
        <f t="array" aca="1" ref="F17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A176),0)),""))</f>
        <v>1</v>
      </c>
      <c r="G176" s="52">
        <f t="array" aca="1" ref="G17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A176),0)),""))</f>
        <v>1</v>
      </c>
      <c r="H176" s="52">
        <f t="array" aca="1" ref="H17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A176),0)),""))</f>
        <v>1</v>
      </c>
      <c r="I176" s="44">
        <f t="array" aca="1" ref="I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A176),0)),"")</f>
        <v>41.766475499999999</v>
      </c>
      <c r="J176" s="45">
        <f t="array" aca="1" ref="J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A176),0)),"")*1000</f>
        <v>5.0119770600000004</v>
      </c>
      <c r="K176" s="44">
        <f t="array" aca="1" ref="K176" ca="1">IF(D176="ROB/NEW",I176,IFERROR(INDEX(INDIRECT(ADDRESS(1,MATCH(2020,Measure!$2:$2,0),,,"Measure")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A176),0)),""))</f>
        <v>11.362938187499999</v>
      </c>
      <c r="L176" s="45">
        <f t="array" aca="1" ref="L176" ca="1">IF(D176="ROB/NEW",J176,IFERROR(INDEX(INDIRECT(ADDRESS(1,MATCH(2020,Measure!$2:$2,0),,,"Measure")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A176),0))*1000,""))</f>
        <v>1.3635525825000001</v>
      </c>
      <c r="M176" s="46">
        <f t="array" aca="1" ref="M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A176),0)),"")</f>
        <v>0</v>
      </c>
      <c r="N176" s="47" t="str">
        <f t="array" aca="1" ref="N176" ca="1">IF(M176=0,"N/A",IFERROR(INDEX(INDIRECT(ADDRESS(1,MATCH(2020,Measure!$2:$2,0),,,"Measure")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A176),0)),"")/M176)</f>
        <v>N/A</v>
      </c>
      <c r="O176" s="46">
        <f t="array" aca="1" ref="O176" ca="1">IF(AE176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(Units)")*(INDIRECT(ADDRESS(1,MATCH("MeasureNames",Measure!$2:$2,0),,,"Measure")&amp;":"&amp;ADDRESS(ROWS(DynamicPivotTable)+10,MATCH("MeasureNames",Measure!$2:$2,0)))=A176),0)),""),0))</f>
        <v>8.5541238148388405</v>
      </c>
      <c r="P176" s="46">
        <f t="array" aca="1" ref="P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A176),0)),0)</f>
        <v>7.1501999999999999</v>
      </c>
      <c r="Q176" s="46">
        <f t="shared" ca="1" si="78"/>
        <v>15.70432381483884</v>
      </c>
      <c r="R176" s="46">
        <f t="shared" ca="1" si="79"/>
        <v>0</v>
      </c>
      <c r="S176" s="46">
        <f t="shared" ca="1" si="80"/>
        <v>15.70432381483884</v>
      </c>
      <c r="T176" s="39">
        <f t="array" aca="1" ref="T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A176),0)),"")</f>
        <v>20.815081720994243</v>
      </c>
      <c r="U176" s="39">
        <f t="array" aca="1" ref="U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A176),0)),"")</f>
        <v>0</v>
      </c>
      <c r="V176" s="39">
        <f t="shared" ca="1" si="81"/>
        <v>20.815081720994243</v>
      </c>
      <c r="W176" s="48">
        <f t="array" aca="1" ref="W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A176),0)),"")</f>
        <v>0.87</v>
      </c>
      <c r="X176" s="49">
        <f t="array" aca="1" ref="X176" ca="1">IF(AE176=0,"N/A",IFERROR(INDEX(INDIRECT(ADDRESS(1,MATCH(2020,Measure!$2:$2,0),,,"Measure")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A176),0)),""))</f>
        <v>2.4333388400207996</v>
      </c>
      <c r="Y176" s="49" t="str">
        <f t="array" aca="1" ref="Y176" ca="1">IF(AE176=0,"N/A",IFERROR(INDEX(INDIRECT(ADDRESS(1,MATCH(2020,Measure!$2:$2,0),,,"Measure")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A176),0)),""))</f>
        <v/>
      </c>
      <c r="Z176" s="39">
        <f t="array" aca="1" ref="Z1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A176),0)),""),"N/A")</f>
        <v>0.21187072875127852</v>
      </c>
      <c r="AA176" s="39">
        <f t="array" aca="1" ref="AA1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A176),0)),""),"N/A")</f>
        <v>2.8139081162279204E-2</v>
      </c>
      <c r="AB176" s="39">
        <f t="array" aca="1" ref="AB1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A176),0)),"")/1000,"N/A")</f>
        <v>1.7655894062606543</v>
      </c>
      <c r="AD176" t="str">
        <f t="shared" si="82"/>
        <v>9W Replacing 60W</v>
      </c>
      <c r="AE176" s="50">
        <f t="array" aca="1" ref="AE17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A176),0)),""),0)</f>
        <v>250107.21993590123</v>
      </c>
      <c r="AF176" s="35">
        <f t="array" aca="1" ref="AF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A176),0)),"")</f>
        <v>1211.7472605638079</v>
      </c>
      <c r="AG176" s="35">
        <f t="array" aca="1" ref="AG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A176),0))/1000,"")</f>
        <v>10097.893838031734</v>
      </c>
      <c r="AH176" s="51">
        <f t="array" aca="1" ref="AH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A176),0)),"")</f>
        <v>1211.7472605638079</v>
      </c>
      <c r="AI176" s="35">
        <f t="array" aca="1" ref="AI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A176),0))/1000,"")</f>
        <v>10097.893838031734</v>
      </c>
      <c r="AJ176" s="35">
        <f t="array" aca="1" ref="AJ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A176),0))/1000,"")</f>
        <v>76031.200662827105</v>
      </c>
      <c r="AK176" s="32">
        <f t="array" aca="1" ref="AK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A176),0)),"")</f>
        <v>5206002.2219764646</v>
      </c>
      <c r="AL176" s="32">
        <f t="shared" ca="1" si="83"/>
        <v>2139448.1263168287</v>
      </c>
      <c r="AM176" s="32">
        <f t="shared" ca="1" si="84"/>
        <v>3066554.095659636</v>
      </c>
      <c r="AN176" s="37">
        <f t="array" aca="1" ref="AN176" ca="1">IF(AE176=0,"N/A",IFERROR(INDEX(INDIRECT(ADDRESS(1,MATCH(2020,Measure!$2:$2,0),,,"Measure")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A176),0)),""))</f>
        <v>2.4333388400207996</v>
      </c>
      <c r="AO176" s="32">
        <f t="array" aca="1" ref="AO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A176),0)),"")</f>
        <v>2139448.1263168282</v>
      </c>
      <c r="AP176" s="37">
        <f t="shared" ca="1" si="85"/>
        <v>2.4333388400208</v>
      </c>
      <c r="AQ176" s="50">
        <f t="array" aca="1" ref="AQ17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A176),0)),""),0)</f>
        <v>227439.39777394198</v>
      </c>
      <c r="AR176" s="35">
        <f t="array" aca="1" ref="AR1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A176),0)),"")</f>
        <v>1101.923676043772</v>
      </c>
      <c r="AS176" s="35">
        <f t="array" aca="1" ref="AS1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A176),0))/1000,"")</f>
        <v>9182.6973003647654</v>
      </c>
      <c r="AT176" s="51">
        <f t="array" aca="1" ref="AT1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A176),0)),"")</f>
        <v>1381.0056528195637</v>
      </c>
      <c r="AU176" s="35">
        <f t="array" aca="1" ref="AU1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A176),0))/1000,"")</f>
        <v>11508.380440163031</v>
      </c>
      <c r="AV176" s="35">
        <f t="array" aca="1" ref="AV1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A176),0))/1000,"")</f>
        <v>64999.092655523156</v>
      </c>
      <c r="AW176" s="32">
        <f t="array" aca="1" ref="AW1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A176),0)),"")</f>
        <v>4619969.295553972</v>
      </c>
      <c r="AX176" s="32">
        <f t="shared" ca="1" si="86"/>
        <v>1945544.7689306808</v>
      </c>
      <c r="AY176" s="32">
        <f t="shared" ca="1" si="87"/>
        <v>2674424.526623291</v>
      </c>
      <c r="AZ176" s="37">
        <f t="array" aca="1" ref="AZ176" ca="1">IF(AQ176=0,"N/A",IFERROR(INDEX(INDIRECT(ADDRESS(1,MATCH(2021,Measure!$2:$2,0),,,"Measure")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A176),0)),""))</f>
        <v>2.3746404448422025</v>
      </c>
      <c r="BA176" s="32">
        <f t="array" aca="1" ref="BA1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A176),0)),"")</f>
        <v>1945544.768930681</v>
      </c>
      <c r="BB176" s="37">
        <f t="shared" ca="1" si="88"/>
        <v>2.374640444842202</v>
      </c>
      <c r="BC176" s="50">
        <f t="array" aca="1" ref="BC17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A176),0)),""),0)</f>
        <v>256404.36248812958</v>
      </c>
      <c r="BD176" s="35">
        <f t="array" aca="1" ref="BD1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A176),0)),"")</f>
        <v>1242.256356778616</v>
      </c>
      <c r="BE176" s="35">
        <f t="array" aca="1" ref="BE1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A176),0))/1000,"")</f>
        <v>10352.136306488464</v>
      </c>
      <c r="BF176" s="51">
        <f t="array" aca="1" ref="BF1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A176),0)),"")</f>
        <v>1824.8177528496333</v>
      </c>
      <c r="BG176" s="35">
        <f t="array" aca="1" ref="BG1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A176),0))/1000,"")</f>
        <v>15206.814607080276</v>
      </c>
      <c r="BH176" s="35">
        <f t="array" aca="1" ref="BH1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A176),0))/1000,"")</f>
        <v>68608.275913590216</v>
      </c>
      <c r="BI176" s="32">
        <f t="array" aca="1" ref="BI1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A176),0)),"")</f>
        <v>5245198.1182430862</v>
      </c>
      <c r="BJ176" s="32">
        <f t="shared" ca="1" si="89"/>
        <v>2193314.6633882797</v>
      </c>
      <c r="BK176" s="32">
        <f t="shared" ca="1" si="90"/>
        <v>3051883.4548548064</v>
      </c>
      <c r="BL176" s="37">
        <f t="array" aca="1" ref="BL176" ca="1">IF(BC176=0,"N/A",IFERROR(INDEX(INDIRECT(ADDRESS(1,MATCH(2022,Measure!$2:$2,0),,,"Measure")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A176),0)),""))</f>
        <v>2.3914480698087299</v>
      </c>
      <c r="BM176" s="32">
        <f t="array" aca="1" ref="BM1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A176),0)),"")</f>
        <v>2193314.6633882797</v>
      </c>
      <c r="BN176" s="37">
        <f t="shared" ca="1" si="91"/>
        <v>2.3914480698087299</v>
      </c>
    </row>
    <row r="177" spans="1:66" x14ac:dyDescent="0.25">
      <c r="A177" s="33" t="s">
        <v>129</v>
      </c>
      <c r="B177" t="str">
        <f t="shared" si="77"/>
        <v>Faucet Aerators - MURB</v>
      </c>
      <c r="C177" t="str">
        <f t="array" aca="1" ref="C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A177),0)),"")</f>
        <v xml:space="preserve">Res Domestic Hot Water (DHW) </v>
      </c>
      <c r="D177" t="str">
        <f t="array" aca="1" ref="D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A177),0)),"")</f>
        <v>ROB/NEW</v>
      </c>
      <c r="E177" s="52">
        <f t="array" aca="1" ref="E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A177),0)),"")</f>
        <v>10</v>
      </c>
      <c r="F177" s="52" t="str">
        <f t="array" aca="1" ref="F17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A177),0)),""))</f>
        <v>N/A</v>
      </c>
      <c r="G177" s="52" t="str">
        <f t="array" aca="1" ref="G17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A177),0)),""))</f>
        <v>N/A</v>
      </c>
      <c r="H177" s="52" t="str">
        <f t="array" aca="1" ref="H17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A177),0)),""))</f>
        <v>N/A</v>
      </c>
      <c r="I177" s="44">
        <f t="array" aca="1" ref="I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A177),0)),"")</f>
        <v>95</v>
      </c>
      <c r="J177" s="45">
        <f t="array" aca="1" ref="J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A177),0)),"")*1000</f>
        <v>15.389999999999999</v>
      </c>
      <c r="K177" s="44">
        <f t="array" aca="1" ref="K177" ca="1">IF(D177="ROB/NEW",I177,IFERROR(INDEX(INDIRECT(ADDRESS(1,MATCH(2020,Measure!$2:$2,0),,,"Measure")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A177),0)),""))</f>
        <v>95</v>
      </c>
      <c r="L177" s="45">
        <f t="array" aca="1" ref="L177" ca="1">IF(D177="ROB/NEW",J177,IFERROR(INDEX(INDIRECT(ADDRESS(1,MATCH(2020,Measure!$2:$2,0),,,"Measure")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A177),0))*1000,""))</f>
        <v>15.389999999999999</v>
      </c>
      <c r="M177" s="46">
        <f t="array" aca="1" ref="M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A177),0)),"")</f>
        <v>0</v>
      </c>
      <c r="N177" s="47" t="str">
        <f t="array" aca="1" ref="N177" ca="1">IF(M177=0,"N/A",IFERROR(INDEX(INDIRECT(ADDRESS(1,MATCH(2020,Measure!$2:$2,0),,,"Measure")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A177),0)),"")/M177)</f>
        <v>N/A</v>
      </c>
      <c r="O177" s="46" t="str">
        <f t="array" aca="1" ref="O177" ca="1">IF(AE177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(Units)")*(INDIRECT(ADDRESS(1,MATCH("MeasureNames",Measure!$2:$2,0),,,"Measure")&amp;":"&amp;ADDRESS(ROWS(DynamicPivotTable)+10,MATCH("MeasureNames",Measure!$2:$2,0)))=A177),0)),""),0))</f>
        <v>N/A</v>
      </c>
      <c r="P177" s="46">
        <f t="array" aca="1" ref="P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A177),0)),0)</f>
        <v>16.1568</v>
      </c>
      <c r="Q177" s="46" t="str">
        <f t="shared" ca="1" si="78"/>
        <v>N/A</v>
      </c>
      <c r="R177" s="46">
        <f t="shared" ca="1" si="79"/>
        <v>0</v>
      </c>
      <c r="S177" s="46" t="str">
        <f t="shared" ca="1" si="80"/>
        <v>N/A</v>
      </c>
      <c r="T177" s="39">
        <f t="array" aca="1" ref="T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A177),0)),"")</f>
        <v>96.93141392110816</v>
      </c>
      <c r="U177" s="39">
        <f t="array" aca="1" ref="U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A177),0)),"")</f>
        <v>0</v>
      </c>
      <c r="V177" s="39">
        <f t="shared" ca="1" si="81"/>
        <v>96.93141392110816</v>
      </c>
      <c r="W177" s="48">
        <f t="array" aca="1" ref="W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A177),0)),"")</f>
        <v>1.04</v>
      </c>
      <c r="X177" s="49" t="str">
        <f t="array" aca="1" ref="X177" ca="1">IF(AE177=0,"N/A",IFERROR(INDEX(INDIRECT(ADDRESS(1,MATCH(2020,Measure!$2:$2,0),,,"Measure")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A177),0)),""))</f>
        <v>N/A</v>
      </c>
      <c r="Y177" s="49" t="str">
        <f t="array" aca="1" ref="Y177" ca="1">IF(AE177=0,"N/A",IFERROR(INDEX(INDIRECT(ADDRESS(1,MATCH(2020,Measure!$2:$2,0),,,"Measure")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A177),0)),""))</f>
        <v>N/A</v>
      </c>
      <c r="Z177" s="39" t="str">
        <f t="array" aca="1" ref="Z1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A177),0)),""),"N/A")</f>
        <v>N/A</v>
      </c>
      <c r="AA177" s="39" t="str">
        <f t="array" aca="1" ref="AA1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A177),0)),""),"N/A")</f>
        <v>N/A</v>
      </c>
      <c r="AB177" s="39" t="str">
        <f t="array" aca="1" ref="AB1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A177),0)),"")/1000,"N/A")</f>
        <v>N/A</v>
      </c>
      <c r="AD177" t="str">
        <f t="shared" si="82"/>
        <v>Faucet Aerators - MURB</v>
      </c>
      <c r="AE177" s="50">
        <f t="array" aca="1" ref="AE17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A177),0)),""),0)</f>
        <v>0</v>
      </c>
      <c r="AF177" s="35">
        <f t="array" aca="1" ref="AF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A177),0)),"")</f>
        <v>0</v>
      </c>
      <c r="AG177" s="35">
        <f t="array" aca="1" ref="AG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A177),0))/1000,"")</f>
        <v>0</v>
      </c>
      <c r="AH177" s="51">
        <f t="array" aca="1" ref="AH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A177),0)),"")</f>
        <v>0</v>
      </c>
      <c r="AI177" s="35">
        <f t="array" aca="1" ref="AI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A177),0))/1000,"")</f>
        <v>0</v>
      </c>
      <c r="AJ177" s="35">
        <f t="array" aca="1" ref="AJ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A177),0))/1000,"")</f>
        <v>0</v>
      </c>
      <c r="AK177" s="32">
        <f t="array" aca="1" ref="AK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A177),0)),"")</f>
        <v>0</v>
      </c>
      <c r="AL177" s="32" t="str">
        <f t="shared" ca="1" si="83"/>
        <v>N/A</v>
      </c>
      <c r="AM177" s="32" t="str">
        <f t="shared" ca="1" si="84"/>
        <v>N/A</v>
      </c>
      <c r="AN177" s="37" t="str">
        <f t="array" aca="1" ref="AN177" ca="1">IF(AE177=0,"N/A",IFERROR(INDEX(INDIRECT(ADDRESS(1,MATCH(2020,Measure!$2:$2,0),,,"Measure")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A177),0)),""))</f>
        <v>N/A</v>
      </c>
      <c r="AO177" s="32">
        <f t="array" aca="1" ref="AO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A177),0)),"")</f>
        <v>0</v>
      </c>
      <c r="AP177" s="37" t="str">
        <f t="shared" ca="1" si="85"/>
        <v>N/A</v>
      </c>
      <c r="AQ177" s="50">
        <f t="array" aca="1" ref="AQ17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A177),0)),""),0)</f>
        <v>0</v>
      </c>
      <c r="AR177" s="35">
        <f t="array" aca="1" ref="AR1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A177),0)),"")</f>
        <v>0</v>
      </c>
      <c r="AS177" s="35">
        <f t="array" aca="1" ref="AS1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A177),0))/1000,"")</f>
        <v>0</v>
      </c>
      <c r="AT177" s="51">
        <f t="array" aca="1" ref="AT1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A177),0)),"")</f>
        <v>0</v>
      </c>
      <c r="AU177" s="35">
        <f t="array" aca="1" ref="AU1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A177),0))/1000,"")</f>
        <v>0</v>
      </c>
      <c r="AV177" s="35">
        <f t="array" aca="1" ref="AV1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A177),0))/1000,"")</f>
        <v>0</v>
      </c>
      <c r="AW177" s="32">
        <f t="array" aca="1" ref="AW1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A177),0)),"")</f>
        <v>0</v>
      </c>
      <c r="AX177" s="32" t="str">
        <f t="shared" ca="1" si="86"/>
        <v>N/A</v>
      </c>
      <c r="AY177" s="32" t="str">
        <f t="shared" ca="1" si="87"/>
        <v>N/A</v>
      </c>
      <c r="AZ177" s="37" t="str">
        <f t="array" aca="1" ref="AZ177" ca="1">IF(AQ177=0,"N/A",IFERROR(INDEX(INDIRECT(ADDRESS(1,MATCH(2021,Measure!$2:$2,0),,,"Measure")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A177),0)),""))</f>
        <v>N/A</v>
      </c>
      <c r="BA177" s="32">
        <f t="array" aca="1" ref="BA1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A177),0)),"")</f>
        <v>0</v>
      </c>
      <c r="BB177" s="37" t="str">
        <f t="shared" ca="1" si="88"/>
        <v>N/A</v>
      </c>
      <c r="BC177" s="50">
        <f t="array" aca="1" ref="BC17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A177),0)),""),0)</f>
        <v>0</v>
      </c>
      <c r="BD177" s="35">
        <f t="array" aca="1" ref="BD1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A177),0)),"")</f>
        <v>0</v>
      </c>
      <c r="BE177" s="35">
        <f t="array" aca="1" ref="BE1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A177),0))/1000,"")</f>
        <v>0</v>
      </c>
      <c r="BF177" s="51">
        <f t="array" aca="1" ref="BF1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A177),0)),"")</f>
        <v>0</v>
      </c>
      <c r="BG177" s="35">
        <f t="array" aca="1" ref="BG1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A177),0))/1000,"")</f>
        <v>0</v>
      </c>
      <c r="BH177" s="35">
        <f t="array" aca="1" ref="BH1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A177),0))/1000,"")</f>
        <v>0</v>
      </c>
      <c r="BI177" s="32">
        <f t="array" aca="1" ref="BI1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A177),0)),"")</f>
        <v>0</v>
      </c>
      <c r="BJ177" s="32" t="str">
        <f t="shared" ca="1" si="89"/>
        <v>N/A</v>
      </c>
      <c r="BK177" s="32" t="str">
        <f t="shared" ca="1" si="90"/>
        <v>N/A</v>
      </c>
      <c r="BL177" s="37" t="str">
        <f t="array" aca="1" ref="BL177" ca="1">IF(BC177=0,"N/A",IFERROR(INDEX(INDIRECT(ADDRESS(1,MATCH(2022,Measure!$2:$2,0),,,"Measure")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A177),0)),""))</f>
        <v>N/A</v>
      </c>
      <c r="BM177" s="32">
        <f t="array" aca="1" ref="BM1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A177),0)),"")</f>
        <v>0</v>
      </c>
      <c r="BN177" s="37" t="str">
        <f t="shared" ca="1" si="91"/>
        <v>N/A</v>
      </c>
    </row>
    <row r="178" spans="1:66" x14ac:dyDescent="0.25">
      <c r="A178" s="33" t="s">
        <v>130</v>
      </c>
      <c r="B178" t="str">
        <f t="shared" si="77"/>
        <v>Faucet Aerators</v>
      </c>
      <c r="C178" t="str">
        <f t="array" aca="1" ref="C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A178),0)),"")</f>
        <v xml:space="preserve">Res Domestic Hot Water (DHW) </v>
      </c>
      <c r="D178" t="str">
        <f t="array" aca="1" ref="D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A178),0)),"")</f>
        <v>ROB/NEW</v>
      </c>
      <c r="E178" s="52">
        <f t="array" aca="1" ref="E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A178),0)),"")</f>
        <v>10</v>
      </c>
      <c r="F178" s="52" t="str">
        <f t="array" aca="1" ref="F17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A178),0)),""))</f>
        <v>N/A</v>
      </c>
      <c r="G178" s="52" t="str">
        <f t="array" aca="1" ref="G17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A178),0)),""))</f>
        <v>N/A</v>
      </c>
      <c r="H178" s="52" t="str">
        <f t="array" aca="1" ref="H17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A178),0)),""))</f>
        <v>N/A</v>
      </c>
      <c r="I178" s="44">
        <f t="array" aca="1" ref="I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A178),0)),"")</f>
        <v>98</v>
      </c>
      <c r="J178" s="45">
        <f t="array" aca="1" ref="J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A178),0)),"")*1000</f>
        <v>15.876000000000001</v>
      </c>
      <c r="K178" s="44">
        <f t="array" aca="1" ref="K178" ca="1">IF(D178="ROB/NEW",I178,IFERROR(INDEX(INDIRECT(ADDRESS(1,MATCH(2020,Measure!$2:$2,0),,,"Measure")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A178),0)),""))</f>
        <v>98</v>
      </c>
      <c r="L178" s="45">
        <f t="array" aca="1" ref="L178" ca="1">IF(D178="ROB/NEW",J178,IFERROR(INDEX(INDIRECT(ADDRESS(1,MATCH(2020,Measure!$2:$2,0),,,"Measure")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A178),0))*1000,""))</f>
        <v>15.876000000000001</v>
      </c>
      <c r="M178" s="46">
        <f t="array" aca="1" ref="M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A178),0)),"")</f>
        <v>0</v>
      </c>
      <c r="N178" s="47" t="str">
        <f t="array" aca="1" ref="N178" ca="1">IF(M178=0,"N/A",IFERROR(INDEX(INDIRECT(ADDRESS(1,MATCH(2020,Measure!$2:$2,0),,,"Measure")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A178),0)),"")/M178)</f>
        <v>N/A</v>
      </c>
      <c r="O178" s="46" t="str">
        <f t="array" aca="1" ref="O178" ca="1">IF(AE178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(Units)")*(INDIRECT(ADDRESS(1,MATCH("MeasureNames",Measure!$2:$2,0),,,"Measure")&amp;":"&amp;ADDRESS(ROWS(DynamicPivotTable)+10,MATCH("MeasureNames",Measure!$2:$2,0)))=A178),0)),""),0))</f>
        <v>N/A</v>
      </c>
      <c r="P178" s="46">
        <f t="array" aca="1" ref="P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A178),0)),0)</f>
        <v>16.1568</v>
      </c>
      <c r="Q178" s="46" t="str">
        <f t="shared" ca="1" si="78"/>
        <v>N/A</v>
      </c>
      <c r="R178" s="46">
        <f t="shared" ca="1" si="79"/>
        <v>0</v>
      </c>
      <c r="S178" s="46" t="str">
        <f t="shared" ca="1" si="80"/>
        <v>N/A</v>
      </c>
      <c r="T178" s="39">
        <f t="array" aca="1" ref="T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A178),0)),"")</f>
        <v>99.992407732810108</v>
      </c>
      <c r="U178" s="39">
        <f t="array" aca="1" ref="U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A178),0)),"")</f>
        <v>0</v>
      </c>
      <c r="V178" s="39">
        <f t="shared" ca="1" si="81"/>
        <v>99.992407732810108</v>
      </c>
      <c r="W178" s="48">
        <f t="array" aca="1" ref="W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A178),0)),"")</f>
        <v>1.04</v>
      </c>
      <c r="X178" s="49" t="str">
        <f t="array" aca="1" ref="X178" ca="1">IF(AE178=0,"N/A",IFERROR(INDEX(INDIRECT(ADDRESS(1,MATCH(2020,Measure!$2:$2,0),,,"Measure")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A178),0)),""))</f>
        <v>N/A</v>
      </c>
      <c r="Y178" s="49" t="str">
        <f t="array" aca="1" ref="Y178" ca="1">IF(AE178=0,"N/A",IFERROR(INDEX(INDIRECT(ADDRESS(1,MATCH(2020,Measure!$2:$2,0),,,"Measure")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A178),0)),""))</f>
        <v>N/A</v>
      </c>
      <c r="Z178" s="39" t="str">
        <f t="array" aca="1" ref="Z1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A178),0)),""),"N/A")</f>
        <v>N/A</v>
      </c>
      <c r="AA178" s="39" t="str">
        <f t="array" aca="1" ref="AA1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A178),0)),""),"N/A")</f>
        <v>N/A</v>
      </c>
      <c r="AB178" s="39" t="str">
        <f t="array" aca="1" ref="AB1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A178),0)),"")/1000,"N/A")</f>
        <v>N/A</v>
      </c>
      <c r="AD178" t="str">
        <f t="shared" si="82"/>
        <v>Faucet Aerators</v>
      </c>
      <c r="AE178" s="50">
        <f t="array" aca="1" ref="AE17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A178),0)),""),0)</f>
        <v>0</v>
      </c>
      <c r="AF178" s="35">
        <f t="array" aca="1" ref="AF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A178),0)),"")</f>
        <v>0</v>
      </c>
      <c r="AG178" s="35">
        <f t="array" aca="1" ref="AG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A178),0))/1000,"")</f>
        <v>0</v>
      </c>
      <c r="AH178" s="51">
        <f t="array" aca="1" ref="AH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A178),0)),"")</f>
        <v>0</v>
      </c>
      <c r="AI178" s="35">
        <f t="array" aca="1" ref="AI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A178),0))/1000,"")</f>
        <v>0</v>
      </c>
      <c r="AJ178" s="35">
        <f t="array" aca="1" ref="AJ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A178),0))/1000,"")</f>
        <v>0</v>
      </c>
      <c r="AK178" s="32">
        <f t="array" aca="1" ref="AK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A178),0)),"")</f>
        <v>0</v>
      </c>
      <c r="AL178" s="32" t="str">
        <f t="shared" ca="1" si="83"/>
        <v>N/A</v>
      </c>
      <c r="AM178" s="32" t="str">
        <f t="shared" ca="1" si="84"/>
        <v>N/A</v>
      </c>
      <c r="AN178" s="37" t="str">
        <f t="array" aca="1" ref="AN178" ca="1">IF(AE178=0,"N/A",IFERROR(INDEX(INDIRECT(ADDRESS(1,MATCH(2020,Measure!$2:$2,0),,,"Measure")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A178),0)),""))</f>
        <v>N/A</v>
      </c>
      <c r="AO178" s="32">
        <f t="array" aca="1" ref="AO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A178),0)),"")</f>
        <v>0</v>
      </c>
      <c r="AP178" s="37" t="str">
        <f t="shared" ca="1" si="85"/>
        <v>N/A</v>
      </c>
      <c r="AQ178" s="50">
        <f t="array" aca="1" ref="AQ17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A178),0)),""),0)</f>
        <v>0</v>
      </c>
      <c r="AR178" s="35">
        <f t="array" aca="1" ref="AR1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A178),0)),"")</f>
        <v>0</v>
      </c>
      <c r="AS178" s="35">
        <f t="array" aca="1" ref="AS1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A178),0))/1000,"")</f>
        <v>0</v>
      </c>
      <c r="AT178" s="51">
        <f t="array" aca="1" ref="AT1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A178),0)),"")</f>
        <v>0</v>
      </c>
      <c r="AU178" s="35">
        <f t="array" aca="1" ref="AU1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A178),0))/1000,"")</f>
        <v>0</v>
      </c>
      <c r="AV178" s="35">
        <f t="array" aca="1" ref="AV1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A178),0))/1000,"")</f>
        <v>0</v>
      </c>
      <c r="AW178" s="32">
        <f t="array" aca="1" ref="AW1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A178),0)),"")</f>
        <v>0</v>
      </c>
      <c r="AX178" s="32" t="str">
        <f t="shared" ca="1" si="86"/>
        <v>N/A</v>
      </c>
      <c r="AY178" s="32" t="str">
        <f t="shared" ca="1" si="87"/>
        <v>N/A</v>
      </c>
      <c r="AZ178" s="37" t="str">
        <f t="array" aca="1" ref="AZ178" ca="1">IF(AQ178=0,"N/A",IFERROR(INDEX(INDIRECT(ADDRESS(1,MATCH(2021,Measure!$2:$2,0),,,"Measure")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A178),0)),""))</f>
        <v>N/A</v>
      </c>
      <c r="BA178" s="32">
        <f t="array" aca="1" ref="BA1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A178),0)),"")</f>
        <v>0</v>
      </c>
      <c r="BB178" s="37" t="str">
        <f t="shared" ca="1" si="88"/>
        <v>N/A</v>
      </c>
      <c r="BC178" s="50">
        <f t="array" aca="1" ref="BC17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A178),0)),""),0)</f>
        <v>0</v>
      </c>
      <c r="BD178" s="35">
        <f t="array" aca="1" ref="BD1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A178),0)),"")</f>
        <v>0</v>
      </c>
      <c r="BE178" s="35">
        <f t="array" aca="1" ref="BE1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A178),0))/1000,"")</f>
        <v>0</v>
      </c>
      <c r="BF178" s="51">
        <f t="array" aca="1" ref="BF1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A178),0)),"")</f>
        <v>0</v>
      </c>
      <c r="BG178" s="35">
        <f t="array" aca="1" ref="BG1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A178),0))/1000,"")</f>
        <v>0</v>
      </c>
      <c r="BH178" s="35">
        <f t="array" aca="1" ref="BH1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A178),0))/1000,"")</f>
        <v>0</v>
      </c>
      <c r="BI178" s="32">
        <f t="array" aca="1" ref="BI1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A178),0)),"")</f>
        <v>0</v>
      </c>
      <c r="BJ178" s="32" t="str">
        <f t="shared" ca="1" si="89"/>
        <v>N/A</v>
      </c>
      <c r="BK178" s="32" t="str">
        <f t="shared" ca="1" si="90"/>
        <v>N/A</v>
      </c>
      <c r="BL178" s="37" t="str">
        <f t="array" aca="1" ref="BL178" ca="1">IF(BC178=0,"N/A",IFERROR(INDEX(INDIRECT(ADDRESS(1,MATCH(2022,Measure!$2:$2,0),,,"Measure")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A178),0)),""))</f>
        <v>N/A</v>
      </c>
      <c r="BM178" s="32">
        <f t="array" aca="1" ref="BM1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A178),0)),"")</f>
        <v>0</v>
      </c>
      <c r="BN178" s="37" t="str">
        <f t="shared" ca="1" si="91"/>
        <v>N/A</v>
      </c>
    </row>
    <row r="179" spans="1:66" x14ac:dyDescent="0.25">
      <c r="A179" s="33" t="s">
        <v>176</v>
      </c>
      <c r="B179" t="str">
        <f t="shared" si="77"/>
        <v>Holiday Lights Exchange - MURB</v>
      </c>
      <c r="C179" t="str">
        <f t="array" aca="1" ref="C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A179),0)),"")</f>
        <v>Res Lighting</v>
      </c>
      <c r="D179" t="str">
        <f t="array" aca="1" ref="D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A179),0)),"")</f>
        <v>RET</v>
      </c>
      <c r="E179" s="52">
        <f t="array" aca="1" ref="E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A179),0)),"")</f>
        <v>25</v>
      </c>
      <c r="F179" s="52">
        <f t="array" aca="1" ref="F17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A179),0)),""))</f>
        <v>8.3333333333333339</v>
      </c>
      <c r="G179" s="52">
        <f t="array" aca="1" ref="G17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A179),0)),""))</f>
        <v>8.3333333333333339</v>
      </c>
      <c r="H179" s="52">
        <f t="array" aca="1" ref="H17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A179),0)),""))</f>
        <v>8.3333333333333339</v>
      </c>
      <c r="I179" s="44">
        <f t="array" aca="1" ref="I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A179),0)),"")</f>
        <v>39.937600000000003</v>
      </c>
      <c r="J179" s="45">
        <f t="array" aca="1" ref="J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A179),0)),"")*1000</f>
        <v>53.236820800000004</v>
      </c>
      <c r="K179" s="44">
        <f t="array" aca="1" ref="K179" ca="1">IF(D179="ROB/NEW",I179,IFERROR(INDEX(INDIRECT(ADDRESS(1,MATCH(2020,Measure!$2:$2,0),,,"Measure")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A179),0)),""))</f>
        <v>39.937600000000003</v>
      </c>
      <c r="L179" s="45">
        <f t="array" aca="1" ref="L179" ca="1">IF(D179="ROB/NEW",J179,IFERROR(INDEX(INDIRECT(ADDRESS(1,MATCH(2020,Measure!$2:$2,0),,,"Measure")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A179),0))*1000,""))</f>
        <v>53.236820800000004</v>
      </c>
      <c r="M179" s="46">
        <f t="array" aca="1" ref="M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A179),0)),"")</f>
        <v>0</v>
      </c>
      <c r="N179" s="47" t="str">
        <f t="array" aca="1" ref="N179" ca="1">IF(M179=0,"N/A",IFERROR(INDEX(INDIRECT(ADDRESS(1,MATCH(2020,Measure!$2:$2,0),,,"Measure")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A179),0)),"")/M179)</f>
        <v>N/A</v>
      </c>
      <c r="O179" s="46">
        <f t="array" aca="1" ref="O179" ca="1">IF(AE179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(Units)")*(INDIRECT(ADDRESS(1,MATCH("MeasureNames",Measure!$2:$2,0),,,"Measure")&amp;":"&amp;ADDRESS(ROWS(DynamicPivotTable)+10,MATCH("MeasureNames",Measure!$2:$2,0)))=A179),0)),""),0))</f>
        <v>28.882448628386364</v>
      </c>
      <c r="P179" s="46">
        <f t="array" aca="1" ref="P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A179),0)),0)</f>
        <v>27.54</v>
      </c>
      <c r="Q179" s="46">
        <f t="shared" ca="1" si="78"/>
        <v>56.422448628386363</v>
      </c>
      <c r="R179" s="46">
        <f t="shared" ca="1" si="79"/>
        <v>0</v>
      </c>
      <c r="S179" s="46">
        <f t="shared" ca="1" si="80"/>
        <v>56.422448628386363</v>
      </c>
      <c r="T179" s="39">
        <f t="array" aca="1" ref="T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A179),0)),"")</f>
        <v>226.64701620219489</v>
      </c>
      <c r="U179" s="39">
        <f t="array" aca="1" ref="U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A179),0)),"")</f>
        <v>0</v>
      </c>
      <c r="V179" s="39">
        <f t="shared" ca="1" si="81"/>
        <v>226.64701620219489</v>
      </c>
      <c r="W179" s="48">
        <f t="array" aca="1" ref="W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A179),0)),"")</f>
        <v>1.04</v>
      </c>
      <c r="X179" s="49">
        <f t="array" aca="1" ref="X179" ca="1">IF(AE179=0,"N/A",IFERROR(INDEX(INDIRECT(ADDRESS(1,MATCH(2020,Measure!$2:$2,0),,,"Measure")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A179),0)),""))</f>
        <v>7.8472230356342001</v>
      </c>
      <c r="Y179" s="49" t="str">
        <f t="array" aca="1" ref="Y179" ca="1">IF(AE179=0,"N/A",IFERROR(INDEX(INDIRECT(ADDRESS(1,MATCH(2020,Measure!$2:$2,0),,,"Measure")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A179),0)),""))</f>
        <v/>
      </c>
      <c r="Z179" s="39">
        <f t="array" aca="1" ref="Z1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A179),0)),""),"N/A")</f>
        <v>0.6258369731191169</v>
      </c>
      <c r="AA179" s="39">
        <f t="array" aca="1" ref="AA1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A179),0)),""),"N/A")</f>
        <v>2.5033478924764669E-2</v>
      </c>
      <c r="AB179" s="39">
        <f t="array" aca="1" ref="AB1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A179),0)),"")/1000,"N/A")</f>
        <v>0.46949510361524155</v>
      </c>
      <c r="AD179" t="str">
        <f t="shared" si="82"/>
        <v>Holiday Lights Exchange - MURB</v>
      </c>
      <c r="AE179" s="50">
        <f t="array" aca="1" ref="AE17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A179),0)),""),0)</f>
        <v>100</v>
      </c>
      <c r="AF179" s="35">
        <f t="array" aca="1" ref="AF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A179),0)),"")</f>
        <v>6.1518104035555554</v>
      </c>
      <c r="AG179" s="35">
        <f t="array" aca="1" ref="AG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A179),0))/1000,"")</f>
        <v>4.6150115555555562</v>
      </c>
      <c r="AH179" s="51">
        <f t="array" aca="1" ref="AH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A179),0)),"")</f>
        <v>6.1518104035555554</v>
      </c>
      <c r="AI179" s="35">
        <f t="array" aca="1" ref="AI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A179),0))/1000,"")</f>
        <v>4.6150115555555562</v>
      </c>
      <c r="AJ179" s="35">
        <f t="array" aca="1" ref="AJ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A179),0))/1000,"")</f>
        <v>115.37528888888895</v>
      </c>
      <c r="AK179" s="32">
        <f t="array" aca="1" ref="AK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A179),0)),"")</f>
        <v>22664.70162021949</v>
      </c>
      <c r="AL179" s="32">
        <f t="shared" ca="1" si="83"/>
        <v>2888.2448628386364</v>
      </c>
      <c r="AM179" s="32">
        <f t="shared" ca="1" si="84"/>
        <v>19776.456757380853</v>
      </c>
      <c r="AN179" s="37">
        <f t="array" aca="1" ref="AN179" ca="1">IF(AE179=0,"N/A",IFERROR(INDEX(INDIRECT(ADDRESS(1,MATCH(2020,Measure!$2:$2,0),,,"Measure")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A179),0)),""))</f>
        <v>7.8472230356342001</v>
      </c>
      <c r="AO179" s="32">
        <f t="array" aca="1" ref="AO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A179),0)),"")</f>
        <v>2888.2448628386364</v>
      </c>
      <c r="AP179" s="37">
        <f t="shared" ca="1" si="85"/>
        <v>7.847223035634201</v>
      </c>
      <c r="AQ179" s="50">
        <f t="array" aca="1" ref="AQ17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A179),0)),""),0)</f>
        <v>100</v>
      </c>
      <c r="AR179" s="35">
        <f t="array" aca="1" ref="AR1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A179),0)),"")</f>
        <v>6.1518104035555554</v>
      </c>
      <c r="AS179" s="35">
        <f t="array" aca="1" ref="AS1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A179),0))/1000,"")</f>
        <v>4.6150115555555562</v>
      </c>
      <c r="AT179" s="51">
        <f t="array" aca="1" ref="AT1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A179),0)),"")</f>
        <v>12.303620807111111</v>
      </c>
      <c r="AU179" s="35">
        <f t="array" aca="1" ref="AU1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A179),0))/1000,"")</f>
        <v>9.2300231111111124</v>
      </c>
      <c r="AV179" s="35">
        <f t="array" aca="1" ref="AV1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A179),0))/1000,"")</f>
        <v>115.37528888888895</v>
      </c>
      <c r="AW179" s="32">
        <f t="array" aca="1" ref="AW1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A179),0)),"")</f>
        <v>22961.40990434392</v>
      </c>
      <c r="AX179" s="32">
        <f t="shared" ca="1" si="86"/>
        <v>2888.2448628386369</v>
      </c>
      <c r="AY179" s="32">
        <f t="shared" ca="1" si="87"/>
        <v>20073.165041505283</v>
      </c>
      <c r="AZ179" s="37">
        <f t="array" aca="1" ref="AZ179" ca="1">IF(AQ179=0,"N/A",IFERROR(INDEX(INDIRECT(ADDRESS(1,MATCH(2021,Measure!$2:$2,0),,,"Measure")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A179),0)),""))</f>
        <v>7.9499526510979033</v>
      </c>
      <c r="BA179" s="32">
        <f t="array" aca="1" ref="BA1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A179),0)),"")</f>
        <v>2888.2448628386364</v>
      </c>
      <c r="BB179" s="37">
        <f t="shared" ca="1" si="88"/>
        <v>7.9499526510979042</v>
      </c>
      <c r="BC179" s="50">
        <f t="array" aca="1" ref="BC17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A179),0)),""),0)</f>
        <v>100</v>
      </c>
      <c r="BD179" s="35">
        <f t="array" aca="1" ref="BD1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A179),0)),"")</f>
        <v>6.1518104035555554</v>
      </c>
      <c r="BE179" s="35">
        <f t="array" aca="1" ref="BE1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A179),0))/1000,"")</f>
        <v>4.6150115555555562</v>
      </c>
      <c r="BF179" s="51">
        <f t="array" aca="1" ref="BF1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A179),0)),"")</f>
        <v>18.455431210666667</v>
      </c>
      <c r="BG179" s="35">
        <f t="array" aca="1" ref="BG1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A179),0))/1000,"")</f>
        <v>13.845034666666667</v>
      </c>
      <c r="BH179" s="35">
        <f t="array" aca="1" ref="BH1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A179),0))/1000,"")</f>
        <v>115.37528888888895</v>
      </c>
      <c r="BI179" s="32">
        <f t="array" aca="1" ref="BI1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A179),0)),"")</f>
        <v>23381.585415560119</v>
      </c>
      <c r="BJ179" s="32">
        <f t="shared" ca="1" si="89"/>
        <v>2888.2448628386364</v>
      </c>
      <c r="BK179" s="32">
        <f t="shared" ca="1" si="90"/>
        <v>20493.340552721482</v>
      </c>
      <c r="BL179" s="37">
        <f t="array" aca="1" ref="BL179" ca="1">IF(BC179=0,"N/A",IFERROR(INDEX(INDIRECT(ADDRESS(1,MATCH(2022,Measure!$2:$2,0),,,"Measure")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A179),0)),""))</f>
        <v>8.09543045203589</v>
      </c>
      <c r="BM179" s="32">
        <f t="array" aca="1" ref="BM1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A179),0)),"")</f>
        <v>2888.2448628386364</v>
      </c>
      <c r="BN179" s="37">
        <f t="shared" ca="1" si="91"/>
        <v>8.09543045203589</v>
      </c>
    </row>
    <row r="180" spans="1:66" x14ac:dyDescent="0.25">
      <c r="A180" s="33" t="s">
        <v>177</v>
      </c>
      <c r="B180" t="str">
        <f t="shared" si="77"/>
        <v>Holiday Lights Exchange</v>
      </c>
      <c r="C180" t="str">
        <f t="array" aca="1" ref="C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A180),0)),"")</f>
        <v>Res Lighting</v>
      </c>
      <c r="D180" t="str">
        <f t="array" aca="1" ref="D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A180),0)),"")</f>
        <v>RET</v>
      </c>
      <c r="E180" s="52">
        <f t="array" aca="1" ref="E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A180),0)),"")</f>
        <v>25</v>
      </c>
      <c r="F180" s="52">
        <f t="array" aca="1" ref="F18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A180),0)),""))</f>
        <v>8.3333333333333339</v>
      </c>
      <c r="G180" s="52">
        <f t="array" aca="1" ref="G18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A180),0)),""))</f>
        <v>8.3333333333333339</v>
      </c>
      <c r="H180" s="52">
        <f t="array" aca="1" ref="H18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A180),0)),""))</f>
        <v>8.3333333333333339</v>
      </c>
      <c r="I180" s="44">
        <f t="array" aca="1" ref="I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A180),0)),"")</f>
        <v>39.937600000000003</v>
      </c>
      <c r="J180" s="45">
        <f t="array" aca="1" ref="J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A180),0)),"")*1000</f>
        <v>53.236820800000004</v>
      </c>
      <c r="K180" s="44">
        <f t="array" aca="1" ref="K180" ca="1">IF(D180="ROB/NEW",I180,IFERROR(INDEX(INDIRECT(ADDRESS(1,MATCH(2020,Measure!$2:$2,0),,,"Measure")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A180),0)),""))</f>
        <v>39.937600000000003</v>
      </c>
      <c r="L180" s="45">
        <f t="array" aca="1" ref="L180" ca="1">IF(D180="ROB/NEW",J180,IFERROR(INDEX(INDIRECT(ADDRESS(1,MATCH(2020,Measure!$2:$2,0),,,"Measure")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A180),0))*1000,""))</f>
        <v>53.236820800000004</v>
      </c>
      <c r="M180" s="46">
        <f t="array" aca="1" ref="M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A180),0)),"")</f>
        <v>0</v>
      </c>
      <c r="N180" s="47" t="str">
        <f t="array" aca="1" ref="N180" ca="1">IF(M180=0,"N/A",IFERROR(INDEX(INDIRECT(ADDRESS(1,MATCH(2020,Measure!$2:$2,0),,,"Measure")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A180),0)),"")/M180)</f>
        <v>N/A</v>
      </c>
      <c r="O180" s="46">
        <f t="array" aca="1" ref="O180" ca="1">IF(AE180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(Units)")*(INDIRECT(ADDRESS(1,MATCH("MeasureNames",Measure!$2:$2,0),,,"Measure")&amp;":"&amp;ADDRESS(ROWS(DynamicPivotTable)+10,MATCH("MeasureNames",Measure!$2:$2,0)))=A180),0)),""),0))</f>
        <v>28.882448628386367</v>
      </c>
      <c r="P180" s="46">
        <f t="array" aca="1" ref="P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A180),0)),0)</f>
        <v>27.54</v>
      </c>
      <c r="Q180" s="46">
        <f t="shared" ca="1" si="78"/>
        <v>56.422448628386363</v>
      </c>
      <c r="R180" s="46">
        <f t="shared" ca="1" si="79"/>
        <v>0</v>
      </c>
      <c r="S180" s="46">
        <f t="shared" ca="1" si="80"/>
        <v>56.422448628386363</v>
      </c>
      <c r="T180" s="39">
        <f t="array" aca="1" ref="T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A180),0)),"")</f>
        <v>226.64701620219489</v>
      </c>
      <c r="U180" s="39">
        <f t="array" aca="1" ref="U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A180),0)),"")</f>
        <v>0</v>
      </c>
      <c r="V180" s="39">
        <f t="shared" ca="1" si="81"/>
        <v>226.64701620219489</v>
      </c>
      <c r="W180" s="48">
        <f t="array" aca="1" ref="W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A180),0)),"")</f>
        <v>1.04</v>
      </c>
      <c r="X180" s="49">
        <f t="array" aca="1" ref="X180" ca="1">IF(AE180=0,"N/A",IFERROR(INDEX(INDIRECT(ADDRESS(1,MATCH(2020,Measure!$2:$2,0),,,"Measure")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A180),0)),""))</f>
        <v>7.8472230356342001</v>
      </c>
      <c r="Y180" s="49" t="str">
        <f t="array" aca="1" ref="Y180" ca="1">IF(AE180=0,"N/A",IFERROR(INDEX(INDIRECT(ADDRESS(1,MATCH(2020,Measure!$2:$2,0),,,"Measure")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A180),0)),""))</f>
        <v/>
      </c>
      <c r="Z180" s="39">
        <f t="array" aca="1" ref="Z1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A180),0)),""),"N/A")</f>
        <v>0.62583697311911701</v>
      </c>
      <c r="AA180" s="39">
        <f t="array" aca="1" ref="AA1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A180),0)),""),"N/A")</f>
        <v>2.5033478924764669E-2</v>
      </c>
      <c r="AB180" s="39">
        <f t="array" aca="1" ref="AB1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A180),0)),"")/1000,"N/A")</f>
        <v>0.4694951036152416</v>
      </c>
      <c r="AD180" t="str">
        <f t="shared" si="82"/>
        <v>Holiday Lights Exchange</v>
      </c>
      <c r="AE180" s="50">
        <f t="array" aca="1" ref="AE18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A180),0)),""),0)</f>
        <v>1322</v>
      </c>
      <c r="AF180" s="35">
        <f t="array" aca="1" ref="AF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A180),0)),"")</f>
        <v>81.326933535004443</v>
      </c>
      <c r="AG180" s="35">
        <f t="array" aca="1" ref="AG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A180),0))/1000,"")</f>
        <v>61.010452764444437</v>
      </c>
      <c r="AH180" s="51">
        <f t="array" aca="1" ref="AH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A180),0)),"")</f>
        <v>81.326933535004443</v>
      </c>
      <c r="AI180" s="35">
        <f t="array" aca="1" ref="AI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A180),0))/1000,"")</f>
        <v>61.010452764444437</v>
      </c>
      <c r="AJ180" s="35">
        <f t="array" aca="1" ref="AJ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A180),0))/1000,"")</f>
        <v>1525.2613191111118</v>
      </c>
      <c r="AK180" s="32">
        <f t="array" aca="1" ref="AK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A180),0)),"")</f>
        <v>299627.35541930166</v>
      </c>
      <c r="AL180" s="32">
        <f t="shared" ca="1" si="83"/>
        <v>38182.597086726775</v>
      </c>
      <c r="AM180" s="32">
        <f t="shared" ca="1" si="84"/>
        <v>261444.75833257489</v>
      </c>
      <c r="AN180" s="37">
        <f t="array" aca="1" ref="AN180" ca="1">IF(AE180=0,"N/A",IFERROR(INDEX(INDIRECT(ADDRESS(1,MATCH(2020,Measure!$2:$2,0),,,"Measure")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A180),0)),""))</f>
        <v>7.8472230356342001</v>
      </c>
      <c r="AO180" s="32">
        <f t="array" aca="1" ref="AO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A180),0)),"")</f>
        <v>38182.597086726775</v>
      </c>
      <c r="AP180" s="37">
        <f t="shared" ca="1" si="85"/>
        <v>7.8472230356342001</v>
      </c>
      <c r="AQ180" s="50">
        <f t="array" aca="1" ref="AQ18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A180),0)),""),0)</f>
        <v>1322</v>
      </c>
      <c r="AR180" s="35">
        <f t="array" aca="1" ref="AR1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A180),0)),"")</f>
        <v>81.326933535004443</v>
      </c>
      <c r="AS180" s="35">
        <f t="array" aca="1" ref="AS1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A180),0))/1000,"")</f>
        <v>61.010452764444437</v>
      </c>
      <c r="AT180" s="51">
        <f t="array" aca="1" ref="AT1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A180),0)),"")</f>
        <v>162.65386707000889</v>
      </c>
      <c r="AU180" s="35">
        <f t="array" aca="1" ref="AU1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A180),0))/1000,"")</f>
        <v>122.02090552888887</v>
      </c>
      <c r="AV180" s="35">
        <f t="array" aca="1" ref="AV1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A180),0))/1000,"")</f>
        <v>1525.2613191111118</v>
      </c>
      <c r="AW180" s="32">
        <f t="array" aca="1" ref="AW1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A180),0)),"")</f>
        <v>303549.83893542661</v>
      </c>
      <c r="AX180" s="32">
        <f t="shared" ca="1" si="86"/>
        <v>38182.597086726775</v>
      </c>
      <c r="AY180" s="32">
        <f t="shared" ca="1" si="87"/>
        <v>265367.24184869986</v>
      </c>
      <c r="AZ180" s="37">
        <f t="array" aca="1" ref="AZ180" ca="1">IF(AQ180=0,"N/A",IFERROR(INDEX(INDIRECT(ADDRESS(1,MATCH(2021,Measure!$2:$2,0),,,"Measure")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A180),0)),""))</f>
        <v>7.9499526510979033</v>
      </c>
      <c r="BA180" s="32">
        <f t="array" aca="1" ref="BA1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A180),0)),"")</f>
        <v>38182.597086726775</v>
      </c>
      <c r="BB180" s="37">
        <f t="shared" ca="1" si="88"/>
        <v>7.9499526510979033</v>
      </c>
      <c r="BC180" s="50">
        <f t="array" aca="1" ref="BC18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A180),0)),""),0)</f>
        <v>1322</v>
      </c>
      <c r="BD180" s="35">
        <f t="array" aca="1" ref="BD1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A180),0)),"")</f>
        <v>81.326933535004443</v>
      </c>
      <c r="BE180" s="35">
        <f t="array" aca="1" ref="BE1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A180),0))/1000,"")</f>
        <v>61.010452764444437</v>
      </c>
      <c r="BF180" s="51">
        <f t="array" aca="1" ref="BF1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A180),0)),"")</f>
        <v>243.98080060501331</v>
      </c>
      <c r="BG180" s="35">
        <f t="array" aca="1" ref="BG1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A180),0))/1000,"")</f>
        <v>183.03135829333331</v>
      </c>
      <c r="BH180" s="35">
        <f t="array" aca="1" ref="BH1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A180),0))/1000,"")</f>
        <v>1525.2613191111118</v>
      </c>
      <c r="BI180" s="32">
        <f t="array" aca="1" ref="BI1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A180),0)),"")</f>
        <v>309104.55919370474</v>
      </c>
      <c r="BJ180" s="32">
        <f t="shared" ca="1" si="89"/>
        <v>38182.597086726768</v>
      </c>
      <c r="BK180" s="32">
        <f t="shared" ca="1" si="90"/>
        <v>270921.962106978</v>
      </c>
      <c r="BL180" s="37">
        <f t="array" aca="1" ref="BL180" ca="1">IF(BC180=0,"N/A",IFERROR(INDEX(INDIRECT(ADDRESS(1,MATCH(2022,Measure!$2:$2,0),,,"Measure")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A180),0)),""))</f>
        <v>8.09543045203589</v>
      </c>
      <c r="BM180" s="32">
        <f t="array" aca="1" ref="BM1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A180),0)),"")</f>
        <v>38182.597086726775</v>
      </c>
      <c r="BN180" s="37">
        <f t="shared" ca="1" si="91"/>
        <v>8.0954304520358882</v>
      </c>
    </row>
    <row r="181" spans="1:66" x14ac:dyDescent="0.25">
      <c r="A181" s="33" t="s">
        <v>178</v>
      </c>
      <c r="B181" t="str">
        <f t="shared" si="77"/>
        <v>Hot Water Tank Wrap - MURB</v>
      </c>
      <c r="C181" t="str">
        <f t="array" aca="1" ref="C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A181),0)),"")</f>
        <v xml:space="preserve">Res Domestic Hot Water (DHW) </v>
      </c>
      <c r="D181" t="str">
        <f t="array" aca="1" ref="D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A181),0)),"")</f>
        <v>ROB/NEW</v>
      </c>
      <c r="E181" s="52">
        <f t="array" aca="1" ref="E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A181),0)),"")</f>
        <v>7</v>
      </c>
      <c r="F181" s="52" t="str">
        <f t="array" aca="1" ref="F18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A181),0)),""))</f>
        <v>N/A</v>
      </c>
      <c r="G181" s="52" t="str">
        <f t="array" aca="1" ref="G18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A181),0)),""))</f>
        <v>N/A</v>
      </c>
      <c r="H181" s="52" t="str">
        <f t="array" aca="1" ref="H18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A181),0)),""))</f>
        <v>N/A</v>
      </c>
      <c r="I181" s="44">
        <f t="array" aca="1" ref="I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A181),0)),"")</f>
        <v>102.77800000000001</v>
      </c>
      <c r="J181" s="45">
        <f t="array" aca="1" ref="J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A181),0)),"")*1000</f>
        <v>16.650036</v>
      </c>
      <c r="K181" s="44">
        <f t="array" aca="1" ref="K181" ca="1">IF(D181="ROB/NEW",I181,IFERROR(INDEX(INDIRECT(ADDRESS(1,MATCH(2020,Measure!$2:$2,0),,,"Measure")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A181),0)),""))</f>
        <v>102.77800000000001</v>
      </c>
      <c r="L181" s="45">
        <f t="array" aca="1" ref="L181" ca="1">IF(D181="ROB/NEW",J181,IFERROR(INDEX(INDIRECT(ADDRESS(1,MATCH(2020,Measure!$2:$2,0),,,"Measure")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A181),0))*1000,""))</f>
        <v>16.650036</v>
      </c>
      <c r="M181" s="46">
        <f t="array" aca="1" ref="M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A181),0)),"")</f>
        <v>0</v>
      </c>
      <c r="N181" s="47" t="str">
        <f t="array" aca="1" ref="N181" ca="1">IF(M181=0,"N/A",IFERROR(INDEX(INDIRECT(ADDRESS(1,MATCH(2020,Measure!$2:$2,0),,,"Measure")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A181),0)),"")/M181)</f>
        <v>N/A</v>
      </c>
      <c r="O181" s="46" t="str">
        <f t="array" aca="1" ref="O181" ca="1">IF(AE181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(Units)")*(INDIRECT(ADDRESS(1,MATCH("MeasureNames",Measure!$2:$2,0),,,"Measure")&amp;":"&amp;ADDRESS(ROWS(DynamicPivotTable)+10,MATCH("MeasureNames",Measure!$2:$2,0)))=A181),0)),""),0))</f>
        <v>N/A</v>
      </c>
      <c r="P181" s="46">
        <f t="array" aca="1" ref="P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A181),0)),0)</f>
        <v>29.855399999999999</v>
      </c>
      <c r="Q181" s="46" t="str">
        <f t="shared" ca="1" si="78"/>
        <v>N/A</v>
      </c>
      <c r="R181" s="46">
        <f t="shared" ca="1" si="79"/>
        <v>0</v>
      </c>
      <c r="S181" s="46" t="str">
        <f t="shared" ca="1" si="80"/>
        <v>N/A</v>
      </c>
      <c r="T181" s="39">
        <f t="array" aca="1" ref="T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A181),0)),"")</f>
        <v>77.067735131236191</v>
      </c>
      <c r="U181" s="39">
        <f t="array" aca="1" ref="U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A181),0)),"")</f>
        <v>0</v>
      </c>
      <c r="V181" s="39">
        <f t="shared" ca="1" si="81"/>
        <v>77.067735131236191</v>
      </c>
      <c r="W181" s="48">
        <f t="array" aca="1" ref="W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A181),0)),"")</f>
        <v>1.04</v>
      </c>
      <c r="X181" s="49" t="str">
        <f t="array" aca="1" ref="X181" ca="1">IF(AE181=0,"N/A",IFERROR(INDEX(INDIRECT(ADDRESS(1,MATCH(2020,Measure!$2:$2,0),,,"Measure")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A181),0)),""))</f>
        <v>N/A</v>
      </c>
      <c r="Y181" s="49" t="str">
        <f t="array" aca="1" ref="Y181" ca="1">IF(AE181=0,"N/A",IFERROR(INDEX(INDIRECT(ADDRESS(1,MATCH(2020,Measure!$2:$2,0),,,"Measure")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A181),0)),""))</f>
        <v>N/A</v>
      </c>
      <c r="Z181" s="39" t="str">
        <f t="array" aca="1" ref="Z1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A181),0)),""),"N/A")</f>
        <v>N/A</v>
      </c>
      <c r="AA181" s="39" t="str">
        <f t="array" aca="1" ref="AA1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A181),0)),""),"N/A")</f>
        <v>N/A</v>
      </c>
      <c r="AB181" s="39" t="str">
        <f t="array" aca="1" ref="AB1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A181),0)),"")/1000,"N/A")</f>
        <v>N/A</v>
      </c>
      <c r="AD181" t="str">
        <f t="shared" si="82"/>
        <v>Hot Water Tank Wrap - MURB</v>
      </c>
      <c r="AE181" s="50">
        <f t="array" aca="1" ref="AE18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A181),0)),""),0)</f>
        <v>0</v>
      </c>
      <c r="AF181" s="35">
        <f t="array" aca="1" ref="AF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A181),0)),"")</f>
        <v>0</v>
      </c>
      <c r="AG181" s="35">
        <f t="array" aca="1" ref="AG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A181),0))/1000,"")</f>
        <v>0</v>
      </c>
      <c r="AH181" s="51">
        <f t="array" aca="1" ref="AH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A181),0)),"")</f>
        <v>0</v>
      </c>
      <c r="AI181" s="35">
        <f t="array" aca="1" ref="AI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A181),0))/1000,"")</f>
        <v>0</v>
      </c>
      <c r="AJ181" s="35">
        <f t="array" aca="1" ref="AJ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A181),0))/1000,"")</f>
        <v>0</v>
      </c>
      <c r="AK181" s="32">
        <f t="array" aca="1" ref="AK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A181),0)),"")</f>
        <v>0</v>
      </c>
      <c r="AL181" s="32" t="str">
        <f t="shared" ca="1" si="83"/>
        <v>N/A</v>
      </c>
      <c r="AM181" s="32" t="str">
        <f t="shared" ca="1" si="84"/>
        <v>N/A</v>
      </c>
      <c r="AN181" s="37" t="str">
        <f t="array" aca="1" ref="AN181" ca="1">IF(AE181=0,"N/A",IFERROR(INDEX(INDIRECT(ADDRESS(1,MATCH(2020,Measure!$2:$2,0),,,"Measure")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A181),0)),""))</f>
        <v>N/A</v>
      </c>
      <c r="AO181" s="32">
        <f t="array" aca="1" ref="AO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A181),0)),"")</f>
        <v>0</v>
      </c>
      <c r="AP181" s="37" t="str">
        <f t="shared" ca="1" si="85"/>
        <v>N/A</v>
      </c>
      <c r="AQ181" s="50">
        <f t="array" aca="1" ref="AQ18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A181),0)),""),0)</f>
        <v>0</v>
      </c>
      <c r="AR181" s="35">
        <f t="array" aca="1" ref="AR1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A181),0)),"")</f>
        <v>0</v>
      </c>
      <c r="AS181" s="35">
        <f t="array" aca="1" ref="AS1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A181),0))/1000,"")</f>
        <v>0</v>
      </c>
      <c r="AT181" s="51">
        <f t="array" aca="1" ref="AT1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A181),0)),"")</f>
        <v>0</v>
      </c>
      <c r="AU181" s="35">
        <f t="array" aca="1" ref="AU1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A181),0))/1000,"")</f>
        <v>0</v>
      </c>
      <c r="AV181" s="35">
        <f t="array" aca="1" ref="AV1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A181),0))/1000,"")</f>
        <v>0</v>
      </c>
      <c r="AW181" s="32">
        <f t="array" aca="1" ref="AW1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A181),0)),"")</f>
        <v>0</v>
      </c>
      <c r="AX181" s="32" t="str">
        <f t="shared" ca="1" si="86"/>
        <v>N/A</v>
      </c>
      <c r="AY181" s="32" t="str">
        <f t="shared" ca="1" si="87"/>
        <v>N/A</v>
      </c>
      <c r="AZ181" s="37" t="str">
        <f t="array" aca="1" ref="AZ181" ca="1">IF(AQ181=0,"N/A",IFERROR(INDEX(INDIRECT(ADDRESS(1,MATCH(2021,Measure!$2:$2,0),,,"Measure")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A181),0)),""))</f>
        <v>N/A</v>
      </c>
      <c r="BA181" s="32">
        <f t="array" aca="1" ref="BA1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A181),0)),"")</f>
        <v>0</v>
      </c>
      <c r="BB181" s="37" t="str">
        <f t="shared" ca="1" si="88"/>
        <v>N/A</v>
      </c>
      <c r="BC181" s="50">
        <f t="array" aca="1" ref="BC18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A181),0)),""),0)</f>
        <v>0</v>
      </c>
      <c r="BD181" s="35">
        <f t="array" aca="1" ref="BD1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A181),0)),"")</f>
        <v>0</v>
      </c>
      <c r="BE181" s="35">
        <f t="array" aca="1" ref="BE1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A181),0))/1000,"")</f>
        <v>0</v>
      </c>
      <c r="BF181" s="51">
        <f t="array" aca="1" ref="BF1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A181),0)),"")</f>
        <v>0</v>
      </c>
      <c r="BG181" s="35">
        <f t="array" aca="1" ref="BG1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A181),0))/1000,"")</f>
        <v>0</v>
      </c>
      <c r="BH181" s="35">
        <f t="array" aca="1" ref="BH1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A181),0))/1000,"")</f>
        <v>0</v>
      </c>
      <c r="BI181" s="32">
        <f t="array" aca="1" ref="BI1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A181),0)),"")</f>
        <v>0</v>
      </c>
      <c r="BJ181" s="32" t="str">
        <f t="shared" ca="1" si="89"/>
        <v>N/A</v>
      </c>
      <c r="BK181" s="32" t="str">
        <f t="shared" ca="1" si="90"/>
        <v>N/A</v>
      </c>
      <c r="BL181" s="37" t="str">
        <f t="array" aca="1" ref="BL181" ca="1">IF(BC181=0,"N/A",IFERROR(INDEX(INDIRECT(ADDRESS(1,MATCH(2022,Measure!$2:$2,0),,,"Measure")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A181),0)),""))</f>
        <v>N/A</v>
      </c>
      <c r="BM181" s="32">
        <f t="array" aca="1" ref="BM1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A181),0)),"")</f>
        <v>0</v>
      </c>
      <c r="BN181" s="37" t="str">
        <f t="shared" ca="1" si="91"/>
        <v>N/A</v>
      </c>
    </row>
    <row r="182" spans="1:66" x14ac:dyDescent="0.25">
      <c r="A182" s="33" t="s">
        <v>179</v>
      </c>
      <c r="B182" t="str">
        <f t="shared" si="77"/>
        <v>Hot Water Tank Wrap</v>
      </c>
      <c r="C182" t="str">
        <f t="array" aca="1" ref="C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A182),0)),"")</f>
        <v xml:space="preserve">Res Domestic Hot Water (DHW) </v>
      </c>
      <c r="D182" t="str">
        <f t="array" aca="1" ref="D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A182),0)),"")</f>
        <v>ROB/NEW</v>
      </c>
      <c r="E182" s="52">
        <f t="array" aca="1" ref="E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A182),0)),"")</f>
        <v>7</v>
      </c>
      <c r="F182" s="52" t="str">
        <f t="array" aca="1" ref="F18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A182),0)),""))</f>
        <v>N/A</v>
      </c>
      <c r="G182" s="52" t="str">
        <f t="array" aca="1" ref="G18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A182),0)),""))</f>
        <v>N/A</v>
      </c>
      <c r="H182" s="52" t="str">
        <f t="array" aca="1" ref="H18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A182),0)),""))</f>
        <v>N/A</v>
      </c>
      <c r="I182" s="44">
        <f t="array" aca="1" ref="I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A182),0)),"")</f>
        <v>138.489</v>
      </c>
      <c r="J182" s="45">
        <f t="array" aca="1" ref="J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A182),0)),"")*1000</f>
        <v>22.435218000000003</v>
      </c>
      <c r="K182" s="44">
        <f t="array" aca="1" ref="K182" ca="1">IF(D182="ROB/NEW",I182,IFERROR(INDEX(INDIRECT(ADDRESS(1,MATCH(2020,Measure!$2:$2,0),,,"Measure")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A182),0)),""))</f>
        <v>138.489</v>
      </c>
      <c r="L182" s="45">
        <f t="array" aca="1" ref="L182" ca="1">IF(D182="ROB/NEW",J182,IFERROR(INDEX(INDIRECT(ADDRESS(1,MATCH(2020,Measure!$2:$2,0),,,"Measure")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A182),0))*1000,""))</f>
        <v>22.435218000000003</v>
      </c>
      <c r="M182" s="46">
        <f t="array" aca="1" ref="M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A182),0)),"")</f>
        <v>0</v>
      </c>
      <c r="N182" s="47" t="str">
        <f t="array" aca="1" ref="N182" ca="1">IF(M182=0,"N/A",IFERROR(INDEX(INDIRECT(ADDRESS(1,MATCH(2020,Measure!$2:$2,0),,,"Measure")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A182),0)),"")/M182)</f>
        <v>N/A</v>
      </c>
      <c r="O182" s="46" t="str">
        <f t="array" aca="1" ref="O182" ca="1">IF(AE182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(Units)")*(INDIRECT(ADDRESS(1,MATCH("MeasureNames",Measure!$2:$2,0),,,"Measure")&amp;":"&amp;ADDRESS(ROWS(DynamicPivotTable)+10,MATCH("MeasureNames",Measure!$2:$2,0)))=A182),0)),""),0))</f>
        <v>N/A</v>
      </c>
      <c r="P182" s="46">
        <f t="array" aca="1" ref="P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A182),0)),0)</f>
        <v>29.855399999999999</v>
      </c>
      <c r="Q182" s="46" t="str">
        <f t="shared" ca="1" si="78"/>
        <v>N/A</v>
      </c>
      <c r="R182" s="46">
        <f t="shared" ca="1" si="79"/>
        <v>0</v>
      </c>
      <c r="S182" s="46" t="str">
        <f t="shared" ca="1" si="80"/>
        <v>N/A</v>
      </c>
      <c r="T182" s="39">
        <f t="array" aca="1" ref="T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A182),0)),"")</f>
        <v>103.84550750734365</v>
      </c>
      <c r="U182" s="39">
        <f t="array" aca="1" ref="U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A182),0)),"")</f>
        <v>0</v>
      </c>
      <c r="V182" s="39">
        <f t="shared" ca="1" si="81"/>
        <v>103.84550750734365</v>
      </c>
      <c r="W182" s="48">
        <f t="array" aca="1" ref="W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A182),0)),"")</f>
        <v>1.04</v>
      </c>
      <c r="X182" s="49" t="str">
        <f t="array" aca="1" ref="X182" ca="1">IF(AE182=0,"N/A",IFERROR(INDEX(INDIRECT(ADDRESS(1,MATCH(2020,Measure!$2:$2,0),,,"Measure")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A182),0)),""))</f>
        <v>N/A</v>
      </c>
      <c r="Y182" s="49" t="str">
        <f t="array" aca="1" ref="Y182" ca="1">IF(AE182=0,"N/A",IFERROR(INDEX(INDIRECT(ADDRESS(1,MATCH(2020,Measure!$2:$2,0),,,"Measure")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A182),0)),""))</f>
        <v>N/A</v>
      </c>
      <c r="Z182" s="39" t="str">
        <f t="array" aca="1" ref="Z1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A182),0)),""),"N/A")</f>
        <v>N/A</v>
      </c>
      <c r="AA182" s="39" t="str">
        <f t="array" aca="1" ref="AA1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A182),0)),""),"N/A")</f>
        <v>N/A</v>
      </c>
      <c r="AB182" s="39" t="str">
        <f t="array" aca="1" ref="AB1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A182),0)),"")/1000,"N/A")</f>
        <v>N/A</v>
      </c>
      <c r="AD182" t="str">
        <f t="shared" si="82"/>
        <v>Hot Water Tank Wrap</v>
      </c>
      <c r="AE182" s="50">
        <f t="array" aca="1" ref="AE18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A182),0)),""),0)</f>
        <v>0</v>
      </c>
      <c r="AF182" s="35">
        <f t="array" aca="1" ref="AF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A182),0)),"")</f>
        <v>0</v>
      </c>
      <c r="AG182" s="35">
        <f t="array" aca="1" ref="AG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A182),0))/1000,"")</f>
        <v>0</v>
      </c>
      <c r="AH182" s="51">
        <f t="array" aca="1" ref="AH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A182),0)),"")</f>
        <v>0</v>
      </c>
      <c r="AI182" s="35">
        <f t="array" aca="1" ref="AI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A182),0))/1000,"")</f>
        <v>0</v>
      </c>
      <c r="AJ182" s="35">
        <f t="array" aca="1" ref="AJ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A182),0))/1000,"")</f>
        <v>0</v>
      </c>
      <c r="AK182" s="32">
        <f t="array" aca="1" ref="AK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A182),0)),"")</f>
        <v>0</v>
      </c>
      <c r="AL182" s="32" t="str">
        <f t="shared" ca="1" si="83"/>
        <v>N/A</v>
      </c>
      <c r="AM182" s="32" t="str">
        <f t="shared" ca="1" si="84"/>
        <v>N/A</v>
      </c>
      <c r="AN182" s="37" t="str">
        <f t="array" aca="1" ref="AN182" ca="1">IF(AE182=0,"N/A",IFERROR(INDEX(INDIRECT(ADDRESS(1,MATCH(2020,Measure!$2:$2,0),,,"Measure")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A182),0)),""))</f>
        <v>N/A</v>
      </c>
      <c r="AO182" s="32">
        <f t="array" aca="1" ref="AO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A182),0)),"")</f>
        <v>0</v>
      </c>
      <c r="AP182" s="37" t="str">
        <f t="shared" ca="1" si="85"/>
        <v>N/A</v>
      </c>
      <c r="AQ182" s="50">
        <f t="array" aca="1" ref="AQ18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A182),0)),""),0)</f>
        <v>0</v>
      </c>
      <c r="AR182" s="35">
        <f t="array" aca="1" ref="AR1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A182),0)),"")</f>
        <v>0</v>
      </c>
      <c r="AS182" s="35">
        <f t="array" aca="1" ref="AS1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A182),0))/1000,"")</f>
        <v>0</v>
      </c>
      <c r="AT182" s="51">
        <f t="array" aca="1" ref="AT1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A182),0)),"")</f>
        <v>0</v>
      </c>
      <c r="AU182" s="35">
        <f t="array" aca="1" ref="AU1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A182),0))/1000,"")</f>
        <v>0</v>
      </c>
      <c r="AV182" s="35">
        <f t="array" aca="1" ref="AV1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A182),0))/1000,"")</f>
        <v>0</v>
      </c>
      <c r="AW182" s="32">
        <f t="array" aca="1" ref="AW1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A182),0)),"")</f>
        <v>0</v>
      </c>
      <c r="AX182" s="32" t="str">
        <f t="shared" ca="1" si="86"/>
        <v>N/A</v>
      </c>
      <c r="AY182" s="32" t="str">
        <f t="shared" ca="1" si="87"/>
        <v>N/A</v>
      </c>
      <c r="AZ182" s="37" t="str">
        <f t="array" aca="1" ref="AZ182" ca="1">IF(AQ182=0,"N/A",IFERROR(INDEX(INDIRECT(ADDRESS(1,MATCH(2021,Measure!$2:$2,0),,,"Measure")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A182),0)),""))</f>
        <v>N/A</v>
      </c>
      <c r="BA182" s="32">
        <f t="array" aca="1" ref="BA1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A182),0)),"")</f>
        <v>0</v>
      </c>
      <c r="BB182" s="37" t="str">
        <f t="shared" ca="1" si="88"/>
        <v>N/A</v>
      </c>
      <c r="BC182" s="50">
        <f t="array" aca="1" ref="BC18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A182),0)),""),0)</f>
        <v>0</v>
      </c>
      <c r="BD182" s="35">
        <f t="array" aca="1" ref="BD1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A182),0)),"")</f>
        <v>0</v>
      </c>
      <c r="BE182" s="35">
        <f t="array" aca="1" ref="BE1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A182),0))/1000,"")</f>
        <v>0</v>
      </c>
      <c r="BF182" s="51">
        <f t="array" aca="1" ref="BF1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A182),0)),"")</f>
        <v>0</v>
      </c>
      <c r="BG182" s="35">
        <f t="array" aca="1" ref="BG1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A182),0))/1000,"")</f>
        <v>0</v>
      </c>
      <c r="BH182" s="35">
        <f t="array" aca="1" ref="BH1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A182),0))/1000,"")</f>
        <v>0</v>
      </c>
      <c r="BI182" s="32">
        <f t="array" aca="1" ref="BI1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A182),0)),"")</f>
        <v>0</v>
      </c>
      <c r="BJ182" s="32" t="str">
        <f t="shared" ca="1" si="89"/>
        <v>N/A</v>
      </c>
      <c r="BK182" s="32" t="str">
        <f t="shared" ca="1" si="90"/>
        <v>N/A</v>
      </c>
      <c r="BL182" s="37" t="str">
        <f t="array" aca="1" ref="BL182" ca="1">IF(BC182=0,"N/A",IFERROR(INDEX(INDIRECT(ADDRESS(1,MATCH(2022,Measure!$2:$2,0),,,"Measure")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A182),0)),""))</f>
        <v>N/A</v>
      </c>
      <c r="BM182" s="32">
        <f t="array" aca="1" ref="BM1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A182),0)),"")</f>
        <v>0</v>
      </c>
      <c r="BN182" s="37" t="str">
        <f t="shared" ca="1" si="91"/>
        <v>N/A</v>
      </c>
    </row>
    <row r="183" spans="1:66" x14ac:dyDescent="0.25">
      <c r="A183" s="33" t="s">
        <v>193</v>
      </c>
      <c r="B183" t="str">
        <f t="shared" si="77"/>
        <v>LED Nightlights - MURB</v>
      </c>
      <c r="C183" t="str">
        <f t="array" aca="1" ref="C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A183),0)),"")</f>
        <v>Res Lighting</v>
      </c>
      <c r="D183" t="str">
        <f t="array" aca="1" ref="D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A183),0)),"")</f>
        <v>RET</v>
      </c>
      <c r="E183" s="52">
        <f t="array" aca="1" ref="E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A183),0)),"")</f>
        <v>23</v>
      </c>
      <c r="F183" s="52">
        <f t="array" aca="1" ref="F18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A183),0)),""))</f>
        <v>7.666666666666667</v>
      </c>
      <c r="G183" s="52">
        <f t="array" aca="1" ref="G18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A183),0)),""))</f>
        <v>7.666666666666667</v>
      </c>
      <c r="H183" s="52">
        <f t="array" aca="1" ref="H18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A183),0)),""))</f>
        <v>7.666666666666667</v>
      </c>
      <c r="I183" s="44">
        <f t="array" aca="1" ref="I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A183),0)),"")</f>
        <v>23.455499999999997</v>
      </c>
      <c r="J183" s="45">
        <f t="array" aca="1" ref="J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A183),0)),"")*1000</f>
        <v>2.7442934999999999</v>
      </c>
      <c r="K183" s="44">
        <f t="array" aca="1" ref="K183" ca="1">IF(D183="ROB/NEW",I183,IFERROR(INDEX(INDIRECT(ADDRESS(1,MATCH(2020,Measure!$2:$2,0),,,"Measure")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A183),0)),""))</f>
        <v>23.455499999999997</v>
      </c>
      <c r="L183" s="45">
        <f t="array" aca="1" ref="L183" ca="1">IF(D183="ROB/NEW",J183,IFERROR(INDEX(INDIRECT(ADDRESS(1,MATCH(2020,Measure!$2:$2,0),,,"Measure")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A183),0))*1000,""))</f>
        <v>2.7442934999999999</v>
      </c>
      <c r="M183" s="46">
        <f t="array" aca="1" ref="M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A183),0)),"")</f>
        <v>0</v>
      </c>
      <c r="N183" s="47" t="str">
        <f t="array" aca="1" ref="N183" ca="1">IF(M183=0,"N/A",IFERROR(INDEX(INDIRECT(ADDRESS(1,MATCH(2020,Measure!$2:$2,0),,,"Measure")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A183),0)),"")/M183)</f>
        <v>N/A</v>
      </c>
      <c r="O183" s="46">
        <f t="array" aca="1" ref="O183" ca="1">IF(AE183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(Units)")*(INDIRECT(ADDRESS(1,MATCH("MeasureNames",Measure!$2:$2,0),,,"Measure")&amp;":"&amp;ADDRESS(ROWS(DynamicPivotTable)+10,MATCH("MeasureNames",Measure!$2:$2,0)))=A183),0)),""),0))</f>
        <v>2.451025038137403</v>
      </c>
      <c r="P183" s="46">
        <f t="array" aca="1" ref="P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A183),0)),0)</f>
        <v>1.6625999999999999</v>
      </c>
      <c r="Q183" s="46">
        <f t="shared" ca="1" si="78"/>
        <v>4.1136250381374033</v>
      </c>
      <c r="R183" s="46">
        <f t="shared" ca="1" si="79"/>
        <v>0</v>
      </c>
      <c r="S183" s="46">
        <f t="shared" ca="1" si="80"/>
        <v>4.1136250381374033</v>
      </c>
      <c r="T183" s="39">
        <f t="array" aca="1" ref="T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A183),0)),"")</f>
        <v>42.605423124705908</v>
      </c>
      <c r="U183" s="39">
        <f t="array" aca="1" ref="U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A183),0)),"")</f>
        <v>0</v>
      </c>
      <c r="V183" s="39">
        <f t="shared" ca="1" si="81"/>
        <v>42.605423124705908</v>
      </c>
      <c r="W183" s="48">
        <f t="array" aca="1" ref="W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A183),0)),"")</f>
        <v>1.04</v>
      </c>
      <c r="X183" s="49">
        <f t="array" aca="1" ref="X183" ca="1">IF(AE183=0,"N/A",IFERROR(INDEX(INDIRECT(ADDRESS(1,MATCH(2020,Measure!$2:$2,0),,,"Measure")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A183),0)),""))</f>
        <v>17.382695999337024</v>
      </c>
      <c r="Y183" s="49" t="str">
        <f t="array" aca="1" ref="Y183" ca="1">IF(AE183=0,"N/A",IFERROR(INDEX(INDIRECT(ADDRESS(1,MATCH(2020,Measure!$2:$2,0),,,"Measure")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A183),0)),""))</f>
        <v/>
      </c>
      <c r="Z183" s="39">
        <f t="array" aca="1" ref="Z1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A183),0)),""),"N/A")</f>
        <v>9.0429935832815292E-2</v>
      </c>
      <c r="AA183" s="39">
        <f t="array" aca="1" ref="AA1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A183),0)),""),"N/A")</f>
        <v>3.9317363405571874E-3</v>
      </c>
      <c r="AB183" s="39">
        <f t="array" aca="1" ref="AB1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A183),0)),"")/1000,"N/A")</f>
        <v>0.77290543446850668</v>
      </c>
      <c r="AD183" t="str">
        <f t="shared" si="82"/>
        <v>LED Nightlights - MURB</v>
      </c>
      <c r="AE183" s="50">
        <f t="array" aca="1" ref="AE18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A183),0)),""),0)</f>
        <v>100</v>
      </c>
      <c r="AF183" s="35">
        <f t="array" aca="1" ref="AF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A183),0)),"")</f>
        <v>0.31711835999999999</v>
      </c>
      <c r="AG183" s="35">
        <f t="array" aca="1" ref="AG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A183),0))/1000,"")</f>
        <v>2.7104133333333329</v>
      </c>
      <c r="AH183" s="51">
        <f t="array" aca="1" ref="AH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A183),0)),"")</f>
        <v>0.31711835999999999</v>
      </c>
      <c r="AI183" s="35">
        <f t="array" aca="1" ref="AI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A183),0))/1000,"")</f>
        <v>2.7104133333333329</v>
      </c>
      <c r="AJ183" s="35">
        <f t="array" aca="1" ref="AJ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A183),0))/1000,"")</f>
        <v>62.339506666666644</v>
      </c>
      <c r="AK183" s="32">
        <f t="array" aca="1" ref="AK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A183),0)),"")</f>
        <v>4260.5423124705903</v>
      </c>
      <c r="AL183" s="32">
        <f t="shared" ca="1" si="83"/>
        <v>245.10250381374024</v>
      </c>
      <c r="AM183" s="32">
        <f t="shared" ca="1" si="84"/>
        <v>4015.4398086568499</v>
      </c>
      <c r="AN183" s="37">
        <f t="array" aca="1" ref="AN183" ca="1">IF(AE183=0,"N/A",IFERROR(INDEX(INDIRECT(ADDRESS(1,MATCH(2020,Measure!$2:$2,0),,,"Measure")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A183),0)),""))</f>
        <v>17.382695999337024</v>
      </c>
      <c r="AO183" s="32">
        <f t="array" aca="1" ref="AO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A183),0)),"")</f>
        <v>245.1025038137403</v>
      </c>
      <c r="AP183" s="37">
        <f t="shared" ca="1" si="85"/>
        <v>17.38269599933702</v>
      </c>
      <c r="AQ183" s="50">
        <f t="array" aca="1" ref="AQ18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A183),0)),""),0)</f>
        <v>100</v>
      </c>
      <c r="AR183" s="35">
        <f t="array" aca="1" ref="AR1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A183),0)),"")</f>
        <v>0.31711835999999999</v>
      </c>
      <c r="AS183" s="35">
        <f t="array" aca="1" ref="AS1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A183),0))/1000,"")</f>
        <v>2.7104133333333329</v>
      </c>
      <c r="AT183" s="51">
        <f t="array" aca="1" ref="AT1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A183),0)),"")</f>
        <v>0.63423671999999998</v>
      </c>
      <c r="AU183" s="35">
        <f t="array" aca="1" ref="AU1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A183),0))/1000,"")</f>
        <v>5.4208266666666658</v>
      </c>
      <c r="AV183" s="35">
        <f t="array" aca="1" ref="AV1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A183),0))/1000,"")</f>
        <v>62.339506666666644</v>
      </c>
      <c r="AW183" s="32">
        <f t="array" aca="1" ref="AW1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A183),0)),"")</f>
        <v>4437.7942010955048</v>
      </c>
      <c r="AX183" s="32">
        <f t="shared" ca="1" si="86"/>
        <v>245.10250381374033</v>
      </c>
      <c r="AY183" s="32">
        <f t="shared" ca="1" si="87"/>
        <v>4192.6916972817644</v>
      </c>
      <c r="AZ183" s="37">
        <f t="array" aca="1" ref="AZ183" ca="1">IF(AQ183=0,"N/A",IFERROR(INDEX(INDIRECT(ADDRESS(1,MATCH(2021,Measure!$2:$2,0),,,"Measure")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A183),0)),""))</f>
        <v>18.105870531897537</v>
      </c>
      <c r="BA183" s="32">
        <f t="array" aca="1" ref="BA1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A183),0)),"")</f>
        <v>245.1025038137403</v>
      </c>
      <c r="BB183" s="37">
        <f t="shared" ca="1" si="88"/>
        <v>18.105870531897541</v>
      </c>
      <c r="BC183" s="50">
        <f t="array" aca="1" ref="BC18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A183),0)),""),0)</f>
        <v>100</v>
      </c>
      <c r="BD183" s="35">
        <f t="array" aca="1" ref="BD1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A183),0)),"")</f>
        <v>0.31711835999999999</v>
      </c>
      <c r="BE183" s="35">
        <f t="array" aca="1" ref="BE1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A183),0))/1000,"")</f>
        <v>2.7104133333333329</v>
      </c>
      <c r="BF183" s="51">
        <f t="array" aca="1" ref="BF1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A183),0)),"")</f>
        <v>0.95135507999999991</v>
      </c>
      <c r="BG183" s="35">
        <f t="array" aca="1" ref="BG1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A183),0))/1000,"")</f>
        <v>8.13124</v>
      </c>
      <c r="BH183" s="35">
        <f t="array" aca="1" ref="BH1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A183),0))/1000,"")</f>
        <v>62.339506666666644</v>
      </c>
      <c r="BI183" s="32">
        <f t="array" aca="1" ref="BI1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A183),0)),"")</f>
        <v>4628.0447972603615</v>
      </c>
      <c r="BJ183" s="32">
        <f t="shared" ca="1" si="89"/>
        <v>245.10250381374033</v>
      </c>
      <c r="BK183" s="32">
        <f t="shared" ca="1" si="90"/>
        <v>4382.9422934466211</v>
      </c>
      <c r="BL183" s="37">
        <f t="array" aca="1" ref="BL183" ca="1">IF(BC183=0,"N/A",IFERROR(INDEX(INDIRECT(ADDRESS(1,MATCH(2022,Measure!$2:$2,0),,,"Measure")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A183),0)),""))</f>
        <v>18.882078825181367</v>
      </c>
      <c r="BM183" s="32">
        <f t="array" aca="1" ref="BM1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A183),0)),"")</f>
        <v>245.1025038137403</v>
      </c>
      <c r="BN183" s="37">
        <f t="shared" ca="1" si="91"/>
        <v>18.88207882518137</v>
      </c>
    </row>
    <row r="184" spans="1:66" x14ac:dyDescent="0.25">
      <c r="A184" s="33" t="s">
        <v>194</v>
      </c>
      <c r="B184" t="str">
        <f t="shared" si="77"/>
        <v>LED Nightlights</v>
      </c>
      <c r="C184" t="str">
        <f t="array" aca="1" ref="C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A184),0)),"")</f>
        <v>Res Lighting</v>
      </c>
      <c r="D184" t="str">
        <f t="array" aca="1" ref="D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A184),0)),"")</f>
        <v>RET</v>
      </c>
      <c r="E184" s="52">
        <f t="array" aca="1" ref="E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A184),0)),"")</f>
        <v>23</v>
      </c>
      <c r="F184" s="52">
        <f t="array" aca="1" ref="F18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A184),0)),""))</f>
        <v>7.666666666666667</v>
      </c>
      <c r="G184" s="52">
        <f t="array" aca="1" ref="G18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A184),0)),""))</f>
        <v>7.666666666666667</v>
      </c>
      <c r="H184" s="52">
        <f t="array" aca="1" ref="H18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A184),0)),""))</f>
        <v>7.666666666666667</v>
      </c>
      <c r="I184" s="44">
        <f t="array" aca="1" ref="I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A184),0)),"")</f>
        <v>23.455499999999997</v>
      </c>
      <c r="J184" s="45">
        <f t="array" aca="1" ref="J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A184),0)),"")*1000</f>
        <v>2.7442934999999999</v>
      </c>
      <c r="K184" s="44">
        <f t="array" aca="1" ref="K184" ca="1">IF(D184="ROB/NEW",I184,IFERROR(INDEX(INDIRECT(ADDRESS(1,MATCH(2020,Measure!$2:$2,0),,,"Measure")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A184),0)),""))</f>
        <v>23.455499999999997</v>
      </c>
      <c r="L184" s="45">
        <f t="array" aca="1" ref="L184" ca="1">IF(D184="ROB/NEW",J184,IFERROR(INDEX(INDIRECT(ADDRESS(1,MATCH(2020,Measure!$2:$2,0),,,"Measure")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A184),0))*1000,""))</f>
        <v>2.7442934999999999</v>
      </c>
      <c r="M184" s="46">
        <f t="array" aca="1" ref="M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A184),0)),"")</f>
        <v>0</v>
      </c>
      <c r="N184" s="47" t="str">
        <f t="array" aca="1" ref="N184" ca="1">IF(M184=0,"N/A",IFERROR(INDEX(INDIRECT(ADDRESS(1,MATCH(2020,Measure!$2:$2,0),,,"Measure")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A184),0)),"")/M184)</f>
        <v>N/A</v>
      </c>
      <c r="O184" s="46">
        <f t="array" aca="1" ref="O184" ca="1">IF(AE184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(Units)")*(INDIRECT(ADDRESS(1,MATCH("MeasureNames",Measure!$2:$2,0),,,"Measure")&amp;":"&amp;ADDRESS(ROWS(DynamicPivotTable)+10,MATCH("MeasureNames",Measure!$2:$2,0)))=A184),0)),""),0))</f>
        <v>2.451025038137403</v>
      </c>
      <c r="P184" s="46">
        <f t="array" aca="1" ref="P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A184),0)),0)</f>
        <v>1.6625999999999999</v>
      </c>
      <c r="Q184" s="46">
        <f t="shared" ca="1" si="78"/>
        <v>4.1136250381374033</v>
      </c>
      <c r="R184" s="46">
        <f t="shared" ca="1" si="79"/>
        <v>0</v>
      </c>
      <c r="S184" s="46">
        <f t="shared" ca="1" si="80"/>
        <v>4.1136250381374033</v>
      </c>
      <c r="T184" s="39">
        <f t="array" aca="1" ref="T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A184),0)),"")</f>
        <v>42.605423124705908</v>
      </c>
      <c r="U184" s="39">
        <f t="array" aca="1" ref="U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A184),0)),"")</f>
        <v>0</v>
      </c>
      <c r="V184" s="39">
        <f t="shared" ca="1" si="81"/>
        <v>42.605423124705908</v>
      </c>
      <c r="W184" s="48">
        <f t="array" aca="1" ref="W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A184),0)),"")</f>
        <v>1.04</v>
      </c>
      <c r="X184" s="49">
        <f t="array" aca="1" ref="X184" ca="1">IF(AE184=0,"N/A",IFERROR(INDEX(INDIRECT(ADDRESS(1,MATCH(2020,Measure!$2:$2,0),,,"Measure")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A184),0)),""))</f>
        <v>17.382695999337024</v>
      </c>
      <c r="Y184" s="49" t="str">
        <f t="array" aca="1" ref="Y184" ca="1">IF(AE184=0,"N/A",IFERROR(INDEX(INDIRECT(ADDRESS(1,MATCH(2020,Measure!$2:$2,0),,,"Measure")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A184),0)),""))</f>
        <v/>
      </c>
      <c r="Z184" s="39">
        <f t="array" aca="1" ref="Z1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A184),0)),""),"N/A")</f>
        <v>9.0429935832815292E-2</v>
      </c>
      <c r="AA184" s="39">
        <f t="array" aca="1" ref="AA1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A184),0)),""),"N/A")</f>
        <v>3.9317363405571874E-3</v>
      </c>
      <c r="AB184" s="39">
        <f t="array" aca="1" ref="AB1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A184),0)),"")/1000,"N/A")</f>
        <v>0.7729054344685069</v>
      </c>
      <c r="AD184" t="str">
        <f t="shared" si="82"/>
        <v>LED Nightlights</v>
      </c>
      <c r="AE184" s="50">
        <f t="array" aca="1" ref="AE18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A184),0)),""),0)</f>
        <v>17066</v>
      </c>
      <c r="AF184" s="35">
        <f t="array" aca="1" ref="AF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A184),0)),"")</f>
        <v>54.119419317599991</v>
      </c>
      <c r="AG184" s="35">
        <f t="array" aca="1" ref="AG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A184),0))/1000,"")</f>
        <v>462.55913946666664</v>
      </c>
      <c r="AH184" s="51">
        <f t="array" aca="1" ref="AH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A184),0)),"")</f>
        <v>54.119419317599991</v>
      </c>
      <c r="AI184" s="35">
        <f t="array" aca="1" ref="AI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A184),0))/1000,"")</f>
        <v>462.55913946666664</v>
      </c>
      <c r="AJ184" s="35">
        <f t="array" aca="1" ref="AJ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A184),0))/1000,"")</f>
        <v>10638.860207733329</v>
      </c>
      <c r="AK184" s="32">
        <f t="array" aca="1" ref="AK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A184),0)),"")</f>
        <v>727104.15104623104</v>
      </c>
      <c r="AL184" s="32">
        <f t="shared" ca="1" si="83"/>
        <v>41829.193300852916</v>
      </c>
      <c r="AM184" s="32">
        <f t="shared" ca="1" si="84"/>
        <v>685274.95774537814</v>
      </c>
      <c r="AN184" s="37">
        <f t="array" aca="1" ref="AN184" ca="1">IF(AE184=0,"N/A",IFERROR(INDEX(INDIRECT(ADDRESS(1,MATCH(2020,Measure!$2:$2,0),,,"Measure")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A184),0)),""))</f>
        <v>17.382695999337024</v>
      </c>
      <c r="AO184" s="32">
        <f t="array" aca="1" ref="AO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A184),0)),"")</f>
        <v>41829.193300852923</v>
      </c>
      <c r="AP184" s="37">
        <f t="shared" ca="1" si="85"/>
        <v>17.38269599933702</v>
      </c>
      <c r="AQ184" s="50">
        <f t="array" aca="1" ref="AQ18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A184),0)),""),0)</f>
        <v>17066</v>
      </c>
      <c r="AR184" s="35">
        <f t="array" aca="1" ref="AR1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A184),0)),"")</f>
        <v>54.119419317599991</v>
      </c>
      <c r="AS184" s="35">
        <f t="array" aca="1" ref="AS1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A184),0))/1000,"")</f>
        <v>462.55913946666664</v>
      </c>
      <c r="AT184" s="51">
        <f t="array" aca="1" ref="AT1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A184),0)),"")</f>
        <v>108.23883863519998</v>
      </c>
      <c r="AU184" s="35">
        <f t="array" aca="1" ref="AU1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A184),0))/1000,"")</f>
        <v>925.11827893333327</v>
      </c>
      <c r="AV184" s="35">
        <f t="array" aca="1" ref="AV1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A184),0))/1000,"")</f>
        <v>10638.860207733329</v>
      </c>
      <c r="AW184" s="32">
        <f t="array" aca="1" ref="AW1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A184),0)),"")</f>
        <v>757353.95835895883</v>
      </c>
      <c r="AX184" s="32">
        <f t="shared" ca="1" si="86"/>
        <v>41829.193300852923</v>
      </c>
      <c r="AY184" s="32">
        <f t="shared" ca="1" si="87"/>
        <v>715524.76505810593</v>
      </c>
      <c r="AZ184" s="37">
        <f t="array" aca="1" ref="AZ184" ca="1">IF(AQ184=0,"N/A",IFERROR(INDEX(INDIRECT(ADDRESS(1,MATCH(2021,Measure!$2:$2,0),,,"Measure")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A184),0)),""))</f>
        <v>18.105870531897537</v>
      </c>
      <c r="BA184" s="32">
        <f t="array" aca="1" ref="BA1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A184),0)),"")</f>
        <v>41829.193300852923</v>
      </c>
      <c r="BB184" s="37">
        <f t="shared" ca="1" si="88"/>
        <v>18.105870531897537</v>
      </c>
      <c r="BC184" s="50">
        <f t="array" aca="1" ref="BC18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A184),0)),""),0)</f>
        <v>17066</v>
      </c>
      <c r="BD184" s="35">
        <f t="array" aca="1" ref="BD1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A184),0)),"")</f>
        <v>54.119419317599991</v>
      </c>
      <c r="BE184" s="35">
        <f t="array" aca="1" ref="BE1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A184),0))/1000,"")</f>
        <v>462.55913946666664</v>
      </c>
      <c r="BF184" s="51">
        <f t="array" aca="1" ref="BF1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A184),0)),"")</f>
        <v>162.35825795279999</v>
      </c>
      <c r="BG184" s="35">
        <f t="array" aca="1" ref="BG1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A184),0))/1000,"")</f>
        <v>1387.6774184000001</v>
      </c>
      <c r="BH184" s="35">
        <f t="array" aca="1" ref="BH1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A184),0))/1000,"")</f>
        <v>10638.860207733329</v>
      </c>
      <c r="BI184" s="32">
        <f t="array" aca="1" ref="BI1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A184),0)),"")</f>
        <v>789822.12510045327</v>
      </c>
      <c r="BJ184" s="32">
        <f t="shared" ca="1" si="89"/>
        <v>41829.193300852923</v>
      </c>
      <c r="BK184" s="32">
        <f t="shared" ca="1" si="90"/>
        <v>747992.93179960037</v>
      </c>
      <c r="BL184" s="37">
        <f t="array" aca="1" ref="BL184" ca="1">IF(BC184=0,"N/A",IFERROR(INDEX(INDIRECT(ADDRESS(1,MATCH(2022,Measure!$2:$2,0),,,"Measure")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A184),0)),""))</f>
        <v>18.882078825181367</v>
      </c>
      <c r="BM184" s="32">
        <f t="array" aca="1" ref="BM1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A184),0)),"")</f>
        <v>41829.193300852923</v>
      </c>
      <c r="BN184" s="37">
        <f t="shared" ca="1" si="91"/>
        <v>18.882078825181367</v>
      </c>
    </row>
    <row r="185" spans="1:66" x14ac:dyDescent="0.25">
      <c r="A185" s="33" t="s">
        <v>224</v>
      </c>
      <c r="B185" t="str">
        <f t="shared" si="77"/>
        <v>Low-flow showerhead - 0.5 gpm Reduction - MURB</v>
      </c>
      <c r="C185" t="str">
        <f t="array" aca="1" ref="C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A185),0)),"")</f>
        <v xml:space="preserve">Res Domestic Hot Water (DHW) </v>
      </c>
      <c r="D185" t="str">
        <f t="array" aca="1" ref="D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A185),0)),"")</f>
        <v>ROB/NEW</v>
      </c>
      <c r="E185" s="52">
        <f t="array" aca="1" ref="E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A185),0)),"")</f>
        <v>10</v>
      </c>
      <c r="F185" s="52" t="str">
        <f t="array" aca="1" ref="F18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A185),0)),""))</f>
        <v>N/A</v>
      </c>
      <c r="G185" s="52" t="str">
        <f t="array" aca="1" ref="G18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A185),0)),""))</f>
        <v>N/A</v>
      </c>
      <c r="H185" s="52" t="str">
        <f t="array" aca="1" ref="H18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A185),0)),""))</f>
        <v>N/A</v>
      </c>
      <c r="I185" s="44">
        <f t="array" aca="1" ref="I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A185),0)),"")</f>
        <v>207</v>
      </c>
      <c r="J185" s="45">
        <f t="array" aca="1" ref="J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A185),0)),"")*1000</f>
        <v>33.533999999999999</v>
      </c>
      <c r="K185" s="44">
        <f t="array" aca="1" ref="K185" ca="1">IF(D185="ROB/NEW",I185,IFERROR(INDEX(INDIRECT(ADDRESS(1,MATCH(2020,Measure!$2:$2,0),,,"Measure")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A185),0)),""))</f>
        <v>207</v>
      </c>
      <c r="L185" s="45">
        <f t="array" aca="1" ref="L185" ca="1">IF(D185="ROB/NEW",J185,IFERROR(INDEX(INDIRECT(ADDRESS(1,MATCH(2020,Measure!$2:$2,0),,,"Measure")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A185),0))*1000,""))</f>
        <v>33.533999999999999</v>
      </c>
      <c r="M185" s="46">
        <f t="array" aca="1" ref="M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A185),0)),"")</f>
        <v>0</v>
      </c>
      <c r="N185" s="47" t="str">
        <f t="array" aca="1" ref="N185" ca="1">IF(M185=0,"N/A",IFERROR(INDEX(INDIRECT(ADDRESS(1,MATCH(2020,Measure!$2:$2,0),,,"Measure")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A185),0)),"")/M185)</f>
        <v>N/A</v>
      </c>
      <c r="O185" s="46" t="str">
        <f t="array" aca="1" ref="O185" ca="1">IF(AE185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(Units)")*(INDIRECT(ADDRESS(1,MATCH("MeasureNames",Measure!$2:$2,0),,,"Measure")&amp;":"&amp;ADDRESS(ROWS(DynamicPivotTable)+10,MATCH("MeasureNames",Measure!$2:$2,0)))=A185),0)),""),0))</f>
        <v>N/A</v>
      </c>
      <c r="P185" s="46">
        <f t="array" aca="1" ref="P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A185),0)),0)</f>
        <v>43.625400000000006</v>
      </c>
      <c r="Q185" s="46" t="str">
        <f t="shared" ca="1" si="78"/>
        <v>N/A</v>
      </c>
      <c r="R185" s="46">
        <f t="shared" ca="1" si="79"/>
        <v>0</v>
      </c>
      <c r="S185" s="46" t="str">
        <f t="shared" ca="1" si="80"/>
        <v>N/A</v>
      </c>
      <c r="T185" s="39">
        <f t="array" aca="1" ref="T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A185),0)),"")</f>
        <v>211.20885446558668</v>
      </c>
      <c r="U185" s="39">
        <f t="array" aca="1" ref="U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A185),0)),"")</f>
        <v>0</v>
      </c>
      <c r="V185" s="39">
        <f t="shared" ca="1" si="81"/>
        <v>211.20885446558668</v>
      </c>
      <c r="W185" s="48">
        <f t="array" aca="1" ref="W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A185),0)),"")</f>
        <v>1.04</v>
      </c>
      <c r="X185" s="49" t="str">
        <f t="array" aca="1" ref="X185" ca="1">IF(AE185=0,"N/A",IFERROR(INDEX(INDIRECT(ADDRESS(1,MATCH(2020,Measure!$2:$2,0),,,"Measure")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A185),0)),""))</f>
        <v>N/A</v>
      </c>
      <c r="Y185" s="49" t="str">
        <f t="array" aca="1" ref="Y185" ca="1">IF(AE185=0,"N/A",IFERROR(INDEX(INDIRECT(ADDRESS(1,MATCH(2020,Measure!$2:$2,0),,,"Measure")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A185),0)),""))</f>
        <v>N/A</v>
      </c>
      <c r="Z185" s="39" t="str">
        <f t="array" aca="1" ref="Z1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A185),0)),""),"N/A")</f>
        <v>N/A</v>
      </c>
      <c r="AA185" s="39" t="str">
        <f t="array" aca="1" ref="AA1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A185),0)),""),"N/A")</f>
        <v>N/A</v>
      </c>
      <c r="AB185" s="39" t="str">
        <f t="array" aca="1" ref="AB1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A185),0)),"")/1000,"N/A")</f>
        <v>N/A</v>
      </c>
      <c r="AD185" t="str">
        <f t="shared" si="82"/>
        <v>Low-flow showerhead - 0.5 gpm Reduction - MURB</v>
      </c>
      <c r="AE185" s="50">
        <f t="array" aca="1" ref="AE18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A185),0)),""),0)</f>
        <v>0</v>
      </c>
      <c r="AF185" s="35">
        <f t="array" aca="1" ref="AF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A185),0)),"")</f>
        <v>0</v>
      </c>
      <c r="AG185" s="35">
        <f t="array" aca="1" ref="AG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A185),0))/1000,"")</f>
        <v>0</v>
      </c>
      <c r="AH185" s="51">
        <f t="array" aca="1" ref="AH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A185),0)),"")</f>
        <v>0</v>
      </c>
      <c r="AI185" s="35">
        <f t="array" aca="1" ref="AI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A185),0))/1000,"")</f>
        <v>0</v>
      </c>
      <c r="AJ185" s="35">
        <f t="array" aca="1" ref="AJ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A185),0))/1000,"")</f>
        <v>0</v>
      </c>
      <c r="AK185" s="32">
        <f t="array" aca="1" ref="AK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A185),0)),"")</f>
        <v>0</v>
      </c>
      <c r="AL185" s="32" t="str">
        <f t="shared" ca="1" si="83"/>
        <v>N/A</v>
      </c>
      <c r="AM185" s="32" t="str">
        <f t="shared" ca="1" si="84"/>
        <v>N/A</v>
      </c>
      <c r="AN185" s="37" t="str">
        <f t="array" aca="1" ref="AN185" ca="1">IF(AE185=0,"N/A",IFERROR(INDEX(INDIRECT(ADDRESS(1,MATCH(2020,Measure!$2:$2,0),,,"Measure")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A185),0)),""))</f>
        <v>N/A</v>
      </c>
      <c r="AO185" s="32">
        <f t="array" aca="1" ref="AO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A185),0)),"")</f>
        <v>0</v>
      </c>
      <c r="AP185" s="37" t="str">
        <f t="shared" ca="1" si="85"/>
        <v>N/A</v>
      </c>
      <c r="AQ185" s="50">
        <f t="array" aca="1" ref="AQ18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A185),0)),""),0)</f>
        <v>0</v>
      </c>
      <c r="AR185" s="35">
        <f t="array" aca="1" ref="AR1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A185),0)),"")</f>
        <v>0</v>
      </c>
      <c r="AS185" s="35">
        <f t="array" aca="1" ref="AS1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A185),0))/1000,"")</f>
        <v>0</v>
      </c>
      <c r="AT185" s="51">
        <f t="array" aca="1" ref="AT1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A185),0)),"")</f>
        <v>0</v>
      </c>
      <c r="AU185" s="35">
        <f t="array" aca="1" ref="AU1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A185),0))/1000,"")</f>
        <v>0</v>
      </c>
      <c r="AV185" s="35">
        <f t="array" aca="1" ref="AV1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A185),0))/1000,"")</f>
        <v>0</v>
      </c>
      <c r="AW185" s="32">
        <f t="array" aca="1" ref="AW1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A185),0)),"")</f>
        <v>0</v>
      </c>
      <c r="AX185" s="32" t="str">
        <f t="shared" ca="1" si="86"/>
        <v>N/A</v>
      </c>
      <c r="AY185" s="32" t="str">
        <f t="shared" ca="1" si="87"/>
        <v>N/A</v>
      </c>
      <c r="AZ185" s="37" t="str">
        <f t="array" aca="1" ref="AZ185" ca="1">IF(AQ185=0,"N/A",IFERROR(INDEX(INDIRECT(ADDRESS(1,MATCH(2021,Measure!$2:$2,0),,,"Measure")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A185),0)),""))</f>
        <v>N/A</v>
      </c>
      <c r="BA185" s="32">
        <f t="array" aca="1" ref="BA1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A185),0)),"")</f>
        <v>0</v>
      </c>
      <c r="BB185" s="37" t="str">
        <f t="shared" ca="1" si="88"/>
        <v>N/A</v>
      </c>
      <c r="BC185" s="50">
        <f t="array" aca="1" ref="BC18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A185),0)),""),0)</f>
        <v>0</v>
      </c>
      <c r="BD185" s="35">
        <f t="array" aca="1" ref="BD1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A185),0)),"")</f>
        <v>0</v>
      </c>
      <c r="BE185" s="35">
        <f t="array" aca="1" ref="BE1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A185),0))/1000,"")</f>
        <v>0</v>
      </c>
      <c r="BF185" s="51">
        <f t="array" aca="1" ref="BF1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A185),0)),"")</f>
        <v>0</v>
      </c>
      <c r="BG185" s="35">
        <f t="array" aca="1" ref="BG1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A185),0))/1000,"")</f>
        <v>0</v>
      </c>
      <c r="BH185" s="35">
        <f t="array" aca="1" ref="BH1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A185),0))/1000,"")</f>
        <v>0</v>
      </c>
      <c r="BI185" s="32">
        <f t="array" aca="1" ref="BI1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A185),0)),"")</f>
        <v>0</v>
      </c>
      <c r="BJ185" s="32" t="str">
        <f t="shared" ca="1" si="89"/>
        <v>N/A</v>
      </c>
      <c r="BK185" s="32" t="str">
        <f t="shared" ca="1" si="90"/>
        <v>N/A</v>
      </c>
      <c r="BL185" s="37" t="str">
        <f t="array" aca="1" ref="BL185" ca="1">IF(BC185=0,"N/A",IFERROR(INDEX(INDIRECT(ADDRESS(1,MATCH(2022,Measure!$2:$2,0),,,"Measure")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A185),0)),""))</f>
        <v>N/A</v>
      </c>
      <c r="BM185" s="32">
        <f t="array" aca="1" ref="BM1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A185),0)),"")</f>
        <v>0</v>
      </c>
      <c r="BN185" s="37" t="str">
        <f t="shared" ca="1" si="91"/>
        <v>N/A</v>
      </c>
    </row>
    <row r="186" spans="1:66" x14ac:dyDescent="0.25">
      <c r="A186" s="33" t="s">
        <v>225</v>
      </c>
      <c r="B186" t="str">
        <f t="shared" si="77"/>
        <v>Low-flow showerhead - 0.5 gpm Reduction</v>
      </c>
      <c r="C186" t="str">
        <f t="array" aca="1" ref="C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A186),0)),"")</f>
        <v xml:space="preserve">Res Domestic Hot Water (DHW) </v>
      </c>
      <c r="D186" t="str">
        <f t="array" aca="1" ref="D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A186),0)),"")</f>
        <v>ROB/NEW</v>
      </c>
      <c r="E186" s="52">
        <f t="array" aca="1" ref="E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A186),0)),"")</f>
        <v>10</v>
      </c>
      <c r="F186" s="52" t="str">
        <f t="array" aca="1" ref="F18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A186),0)),""))</f>
        <v>N/A</v>
      </c>
      <c r="G186" s="52" t="str">
        <f t="array" aca="1" ref="G18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A186),0)),""))</f>
        <v>N/A</v>
      </c>
      <c r="H186" s="52" t="str">
        <f t="array" aca="1" ref="H18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A186),0)),""))</f>
        <v>N/A</v>
      </c>
      <c r="I186" s="44">
        <f t="array" aca="1" ref="I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A186),0)),"")</f>
        <v>236</v>
      </c>
      <c r="J186" s="45">
        <f t="array" aca="1" ref="J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A186),0)),"")*1000</f>
        <v>38.231999999999999</v>
      </c>
      <c r="K186" s="44">
        <f t="array" aca="1" ref="K186" ca="1">IF(D186="ROB/NEW",I186,IFERROR(INDEX(INDIRECT(ADDRESS(1,MATCH(2020,Measure!$2:$2,0),,,"Measure")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A186),0)),""))</f>
        <v>236</v>
      </c>
      <c r="L186" s="45">
        <f t="array" aca="1" ref="L186" ca="1">IF(D186="ROB/NEW",J186,IFERROR(INDEX(INDIRECT(ADDRESS(1,MATCH(2020,Measure!$2:$2,0),,,"Measure")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A186),0))*1000,""))</f>
        <v>38.231999999999999</v>
      </c>
      <c r="M186" s="46">
        <f t="array" aca="1" ref="M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A186),0)),"")</f>
        <v>0</v>
      </c>
      <c r="N186" s="47" t="str">
        <f t="array" aca="1" ref="N186" ca="1">IF(M186=0,"N/A",IFERROR(INDEX(INDIRECT(ADDRESS(1,MATCH(2020,Measure!$2:$2,0),,,"Measure")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A186),0)),"")/M186)</f>
        <v>N/A</v>
      </c>
      <c r="O186" s="46" t="str">
        <f t="array" aca="1" ref="O186" ca="1">IF(AE186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(Units)")*(INDIRECT(ADDRESS(1,MATCH("MeasureNames",Measure!$2:$2,0),,,"Measure")&amp;":"&amp;ADDRESS(ROWS(DynamicPivotTable)+10,MATCH("MeasureNames",Measure!$2:$2,0)))=A186),0)),""),0))</f>
        <v>N/A</v>
      </c>
      <c r="P186" s="46">
        <f t="array" aca="1" ref="P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A186),0)),0)</f>
        <v>43.625400000000006</v>
      </c>
      <c r="Q186" s="46" t="str">
        <f t="shared" ca="1" si="78"/>
        <v>N/A</v>
      </c>
      <c r="R186" s="46">
        <f t="shared" ca="1" si="79"/>
        <v>0</v>
      </c>
      <c r="S186" s="46" t="str">
        <f t="shared" ca="1" si="80"/>
        <v>N/A</v>
      </c>
      <c r="T186" s="39">
        <f t="array" aca="1" ref="T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A186),0)),"")</f>
        <v>240.79873319345853</v>
      </c>
      <c r="U186" s="39">
        <f t="array" aca="1" ref="U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A186),0)),"")</f>
        <v>0</v>
      </c>
      <c r="V186" s="39">
        <f t="shared" ca="1" si="81"/>
        <v>240.79873319345853</v>
      </c>
      <c r="W186" s="48">
        <f t="array" aca="1" ref="W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A186),0)),"")</f>
        <v>1.04</v>
      </c>
      <c r="X186" s="49" t="str">
        <f t="array" aca="1" ref="X186" ca="1">IF(AE186=0,"N/A",IFERROR(INDEX(INDIRECT(ADDRESS(1,MATCH(2020,Measure!$2:$2,0),,,"Measure")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A186),0)),""))</f>
        <v>N/A</v>
      </c>
      <c r="Y186" s="49" t="str">
        <f t="array" aca="1" ref="Y186" ca="1">IF(AE186=0,"N/A",IFERROR(INDEX(INDIRECT(ADDRESS(1,MATCH(2020,Measure!$2:$2,0),,,"Measure")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A186),0)),""))</f>
        <v>N/A</v>
      </c>
      <c r="Z186" s="39" t="str">
        <f t="array" aca="1" ref="Z1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A186),0)),""),"N/A")</f>
        <v>N/A</v>
      </c>
      <c r="AA186" s="39" t="str">
        <f t="array" aca="1" ref="AA1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A186),0)),""),"N/A")</f>
        <v>N/A</v>
      </c>
      <c r="AB186" s="39" t="str">
        <f t="array" aca="1" ref="AB1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A186),0)),"")/1000,"N/A")</f>
        <v>N/A</v>
      </c>
      <c r="AD186" t="str">
        <f t="shared" si="82"/>
        <v>Low-flow showerhead - 0.5 gpm Reduction</v>
      </c>
      <c r="AE186" s="50">
        <f t="array" aca="1" ref="AE18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A186),0)),""),0)</f>
        <v>0</v>
      </c>
      <c r="AF186" s="35">
        <f t="array" aca="1" ref="AF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A186),0)),"")</f>
        <v>0</v>
      </c>
      <c r="AG186" s="35">
        <f t="array" aca="1" ref="AG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A186),0))/1000,"")</f>
        <v>0</v>
      </c>
      <c r="AH186" s="51">
        <f t="array" aca="1" ref="AH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A186),0)),"")</f>
        <v>0</v>
      </c>
      <c r="AI186" s="35">
        <f t="array" aca="1" ref="AI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A186),0))/1000,"")</f>
        <v>0</v>
      </c>
      <c r="AJ186" s="35">
        <f t="array" aca="1" ref="AJ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A186),0))/1000,"")</f>
        <v>0</v>
      </c>
      <c r="AK186" s="32">
        <f t="array" aca="1" ref="AK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A186),0)),"")</f>
        <v>0</v>
      </c>
      <c r="AL186" s="32" t="str">
        <f t="shared" ca="1" si="83"/>
        <v>N/A</v>
      </c>
      <c r="AM186" s="32" t="str">
        <f t="shared" ca="1" si="84"/>
        <v>N/A</v>
      </c>
      <c r="AN186" s="37" t="str">
        <f t="array" aca="1" ref="AN186" ca="1">IF(AE186=0,"N/A",IFERROR(INDEX(INDIRECT(ADDRESS(1,MATCH(2020,Measure!$2:$2,0),,,"Measure")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A186),0)),""))</f>
        <v>N/A</v>
      </c>
      <c r="AO186" s="32">
        <f t="array" aca="1" ref="AO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A186),0)),"")</f>
        <v>0</v>
      </c>
      <c r="AP186" s="37" t="str">
        <f t="shared" ca="1" si="85"/>
        <v>N/A</v>
      </c>
      <c r="AQ186" s="50">
        <f t="array" aca="1" ref="AQ18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A186),0)),""),0)</f>
        <v>0</v>
      </c>
      <c r="AR186" s="35">
        <f t="array" aca="1" ref="AR1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A186),0)),"")</f>
        <v>0</v>
      </c>
      <c r="AS186" s="35">
        <f t="array" aca="1" ref="AS1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A186),0))/1000,"")</f>
        <v>0</v>
      </c>
      <c r="AT186" s="51">
        <f t="array" aca="1" ref="AT1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A186),0)),"")</f>
        <v>0</v>
      </c>
      <c r="AU186" s="35">
        <f t="array" aca="1" ref="AU1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A186),0))/1000,"")</f>
        <v>0</v>
      </c>
      <c r="AV186" s="35">
        <f t="array" aca="1" ref="AV1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A186),0))/1000,"")</f>
        <v>0</v>
      </c>
      <c r="AW186" s="32">
        <f t="array" aca="1" ref="AW1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A186),0)),"")</f>
        <v>0</v>
      </c>
      <c r="AX186" s="32" t="str">
        <f t="shared" ca="1" si="86"/>
        <v>N/A</v>
      </c>
      <c r="AY186" s="32" t="str">
        <f t="shared" ca="1" si="87"/>
        <v>N/A</v>
      </c>
      <c r="AZ186" s="37" t="str">
        <f t="array" aca="1" ref="AZ186" ca="1">IF(AQ186=0,"N/A",IFERROR(INDEX(INDIRECT(ADDRESS(1,MATCH(2021,Measure!$2:$2,0),,,"Measure")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A186),0)),""))</f>
        <v>N/A</v>
      </c>
      <c r="BA186" s="32">
        <f t="array" aca="1" ref="BA1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A186),0)),"")</f>
        <v>0</v>
      </c>
      <c r="BB186" s="37" t="str">
        <f t="shared" ca="1" si="88"/>
        <v>N/A</v>
      </c>
      <c r="BC186" s="50">
        <f t="array" aca="1" ref="BC18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A186),0)),""),0)</f>
        <v>0</v>
      </c>
      <c r="BD186" s="35">
        <f t="array" aca="1" ref="BD1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A186),0)),"")</f>
        <v>0</v>
      </c>
      <c r="BE186" s="35">
        <f t="array" aca="1" ref="BE1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A186),0))/1000,"")</f>
        <v>0</v>
      </c>
      <c r="BF186" s="51">
        <f t="array" aca="1" ref="BF1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A186),0)),"")</f>
        <v>0</v>
      </c>
      <c r="BG186" s="35">
        <f t="array" aca="1" ref="BG1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A186),0))/1000,"")</f>
        <v>0</v>
      </c>
      <c r="BH186" s="35">
        <f t="array" aca="1" ref="BH1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A186),0))/1000,"")</f>
        <v>0</v>
      </c>
      <c r="BI186" s="32">
        <f t="array" aca="1" ref="BI1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A186),0)),"")</f>
        <v>0</v>
      </c>
      <c r="BJ186" s="32" t="str">
        <f t="shared" ca="1" si="89"/>
        <v>N/A</v>
      </c>
      <c r="BK186" s="32" t="str">
        <f t="shared" ca="1" si="90"/>
        <v>N/A</v>
      </c>
      <c r="BL186" s="37" t="str">
        <f t="array" aca="1" ref="BL186" ca="1">IF(BC186=0,"N/A",IFERROR(INDEX(INDIRECT(ADDRESS(1,MATCH(2022,Measure!$2:$2,0),,,"Measure")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A186),0)),""))</f>
        <v>N/A</v>
      </c>
      <c r="BM186" s="32">
        <f t="array" aca="1" ref="BM1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A186),0)),"")</f>
        <v>0</v>
      </c>
      <c r="BN186" s="37" t="str">
        <f t="shared" ca="1" si="91"/>
        <v>N/A</v>
      </c>
    </row>
    <row r="187" spans="1:66" x14ac:dyDescent="0.25">
      <c r="A187" s="33" t="s">
        <v>226</v>
      </c>
      <c r="B187" t="str">
        <f t="shared" si="77"/>
        <v>Low-flow showerhead - 1.0 gpm Reduction - MURB</v>
      </c>
      <c r="C187" t="str">
        <f t="array" aca="1" ref="C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A187),0)),"")</f>
        <v xml:space="preserve">Res Domestic Hot Water (DHW) </v>
      </c>
      <c r="D187" t="str">
        <f t="array" aca="1" ref="D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A187),0)),"")</f>
        <v>ROB/NEW</v>
      </c>
      <c r="E187" s="52">
        <f t="array" aca="1" ref="E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A187),0)),"")</f>
        <v>10</v>
      </c>
      <c r="F187" s="52" t="str">
        <f t="array" aca="1" ref="F18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A187),0)),""))</f>
        <v>N/A</v>
      </c>
      <c r="G187" s="52" t="str">
        <f t="array" aca="1" ref="G18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A187),0)),""))</f>
        <v>N/A</v>
      </c>
      <c r="H187" s="52" t="str">
        <f t="array" aca="1" ref="H18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A187),0)),""))</f>
        <v>N/A</v>
      </c>
      <c r="I187" s="44">
        <f t="array" aca="1" ref="I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A187),0)),"")</f>
        <v>413</v>
      </c>
      <c r="J187" s="45">
        <f t="array" aca="1" ref="J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A187),0)),"")*1000</f>
        <v>66.906000000000006</v>
      </c>
      <c r="K187" s="44">
        <f t="array" aca="1" ref="K187" ca="1">IF(D187="ROB/NEW",I187,IFERROR(INDEX(INDIRECT(ADDRESS(1,MATCH(2020,Measure!$2:$2,0),,,"Measure")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A187),0)),""))</f>
        <v>413</v>
      </c>
      <c r="L187" s="45">
        <f t="array" aca="1" ref="L187" ca="1">IF(D187="ROB/NEW",J187,IFERROR(INDEX(INDIRECT(ADDRESS(1,MATCH(2020,Measure!$2:$2,0),,,"Measure")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A187),0))*1000,""))</f>
        <v>66.906000000000006</v>
      </c>
      <c r="M187" s="46">
        <f t="array" aca="1" ref="M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A187),0)),"")</f>
        <v>0</v>
      </c>
      <c r="N187" s="47" t="str">
        <f t="array" aca="1" ref="N187" ca="1">IF(M187=0,"N/A",IFERROR(INDEX(INDIRECT(ADDRESS(1,MATCH(2020,Measure!$2:$2,0),,,"Measure")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A187),0)),"")/M187)</f>
        <v>N/A</v>
      </c>
      <c r="O187" s="46">
        <f t="array" aca="1" ref="O187" ca="1">IF(AE187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(Units)")*(INDIRECT(ADDRESS(1,MATCH("MeasureNames",Measure!$2:$2,0),,,"Measure")&amp;":"&amp;ADDRESS(ROWS(DynamicPivotTable)+10,MATCH("MeasureNames",Measure!$2:$2,0)))=A187),0)),""),0))</f>
        <v>57.50783869244944</v>
      </c>
      <c r="P187" s="46">
        <f t="array" aca="1" ref="P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A187),0)),0)</f>
        <v>43.625400000000006</v>
      </c>
      <c r="Q187" s="46">
        <f t="shared" ca="1" si="78"/>
        <v>101.13323869244945</v>
      </c>
      <c r="R187" s="46">
        <f t="shared" ca="1" si="79"/>
        <v>0</v>
      </c>
      <c r="S187" s="46">
        <f t="shared" ca="1" si="80"/>
        <v>101.13323869244945</v>
      </c>
      <c r="T187" s="39">
        <f t="array" aca="1" ref="T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A187),0)),"")</f>
        <v>421.39738081449906</v>
      </c>
      <c r="U187" s="39">
        <f t="array" aca="1" ref="U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A187),0)),"")</f>
        <v>0</v>
      </c>
      <c r="V187" s="39">
        <f t="shared" ca="1" si="81"/>
        <v>421.39738081449906</v>
      </c>
      <c r="W187" s="48">
        <f t="array" aca="1" ref="W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A187),0)),"")</f>
        <v>1.04</v>
      </c>
      <c r="X187" s="49">
        <f t="array" aca="1" ref="X187" ca="1">IF(AE187=0,"N/A",IFERROR(INDEX(INDIRECT(ADDRESS(1,MATCH(2020,Measure!$2:$2,0),,,"Measure")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A187),0)),""))</f>
        <v>7.3276511584468036</v>
      </c>
      <c r="Y187" s="49" t="str">
        <f t="array" aca="1" ref="Y187" ca="1">IF(AE187=0,"N/A",IFERROR(INDEX(INDIRECT(ADDRESS(1,MATCH(2020,Measure!$2:$2,0),,,"Measure")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A187),0)),""))</f>
        <v/>
      </c>
      <c r="Z187" s="39">
        <f t="array" aca="1" ref="Z1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A187),0)),""),"N/A")</f>
        <v>0.12049975512945729</v>
      </c>
      <c r="AA187" s="39">
        <f t="array" aca="1" ref="AA1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A187),0)),""),"N/A")</f>
        <v>1.204997551294573E-2</v>
      </c>
      <c r="AB187" s="39">
        <f t="array" aca="1" ref="AB1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A187),0)),"")/1000,"N/A")</f>
        <v>0.7438256489472671</v>
      </c>
      <c r="AD187" t="str">
        <f t="shared" si="82"/>
        <v>Low-flow showerhead - 1.0 gpm Reduction - MURB</v>
      </c>
      <c r="AE187" s="50">
        <f t="array" aca="1" ref="AE18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A187),0)),""),0)</f>
        <v>100</v>
      </c>
      <c r="AF187" s="35">
        <f t="array" aca="1" ref="AF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A187),0)),"")</f>
        <v>7.7313600000000005</v>
      </c>
      <c r="AG187" s="35">
        <f t="array" aca="1" ref="AG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A187),0))/1000,"")</f>
        <v>47.724444444444444</v>
      </c>
      <c r="AH187" s="51">
        <f t="array" aca="1" ref="AH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A187),0)),"")</f>
        <v>7.7313600000000005</v>
      </c>
      <c r="AI187" s="35">
        <f t="array" aca="1" ref="AI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A187),0))/1000,"")</f>
        <v>47.724444444444444</v>
      </c>
      <c r="AJ187" s="35">
        <f t="array" aca="1" ref="AJ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A187),0))/1000,"")</f>
        <v>477.24444444444441</v>
      </c>
      <c r="AK187" s="32">
        <f t="array" aca="1" ref="AK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A187),0)),"")</f>
        <v>42139.738081449905</v>
      </c>
      <c r="AL187" s="32">
        <f t="shared" ca="1" si="83"/>
        <v>5750.7838692449441</v>
      </c>
      <c r="AM187" s="32">
        <f t="shared" ca="1" si="84"/>
        <v>36388.954212204961</v>
      </c>
      <c r="AN187" s="37">
        <f t="array" aca="1" ref="AN187" ca="1">IF(AE187=0,"N/A",IFERROR(INDEX(INDIRECT(ADDRESS(1,MATCH(2020,Measure!$2:$2,0),,,"Measure")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A187),0)),""))</f>
        <v>7.3276511584468036</v>
      </c>
      <c r="AO187" s="32">
        <f t="array" aca="1" ref="AO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A187),0)),"")</f>
        <v>5750.7838692449441</v>
      </c>
      <c r="AP187" s="37">
        <f t="shared" ca="1" si="85"/>
        <v>7.3276511584468036</v>
      </c>
      <c r="AQ187" s="50">
        <f t="array" aca="1" ref="AQ18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A187),0)),""),0)</f>
        <v>100</v>
      </c>
      <c r="AR187" s="35">
        <f t="array" aca="1" ref="AR1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A187),0)),"")</f>
        <v>8.8358399999999993</v>
      </c>
      <c r="AS187" s="35">
        <f t="array" aca="1" ref="AS1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A187),0))/1000,"")</f>
        <v>54.542222222222222</v>
      </c>
      <c r="AT187" s="51">
        <f t="array" aca="1" ref="AT1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A187),0)),"")</f>
        <v>17.671679999999999</v>
      </c>
      <c r="AU187" s="35">
        <f t="array" aca="1" ref="AU1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A187),0))/1000,"")</f>
        <v>109.08444444444444</v>
      </c>
      <c r="AV187" s="35">
        <f t="array" aca="1" ref="AV1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A187),0))/1000,"")</f>
        <v>545.42222222222222</v>
      </c>
      <c r="AW187" s="32">
        <f t="array" aca="1" ref="AW1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A187),0)),"")</f>
        <v>50270.952716933163</v>
      </c>
      <c r="AX187" s="32">
        <f t="shared" ca="1" si="86"/>
        <v>5750.7838692449441</v>
      </c>
      <c r="AY187" s="32">
        <f t="shared" ca="1" si="87"/>
        <v>44520.168847688219</v>
      </c>
      <c r="AZ187" s="37">
        <f t="array" aca="1" ref="AZ187" ca="1">IF(AQ187=0,"N/A",IFERROR(INDEX(INDIRECT(ADDRESS(1,MATCH(2021,Measure!$2:$2,0),,,"Measure")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A187),0)),""))</f>
        <v>8.7415826885411274</v>
      </c>
      <c r="BA187" s="32">
        <f t="array" aca="1" ref="BA1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A187),0)),"")</f>
        <v>5750.7838692449441</v>
      </c>
      <c r="BB187" s="37">
        <f t="shared" ca="1" si="88"/>
        <v>8.7415826885411274</v>
      </c>
      <c r="BC187" s="50">
        <f t="array" aca="1" ref="BC18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A187),0)),""),0)</f>
        <v>100</v>
      </c>
      <c r="BD187" s="35">
        <f t="array" aca="1" ref="BD1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A187),0)),"")</f>
        <v>8.8358399999999993</v>
      </c>
      <c r="BE187" s="35">
        <f t="array" aca="1" ref="BE1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A187),0))/1000,"")</f>
        <v>54.542222222222222</v>
      </c>
      <c r="BF187" s="51">
        <f t="array" aca="1" ref="BF1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A187),0)),"")</f>
        <v>26.507520000000003</v>
      </c>
      <c r="BG187" s="35">
        <f t="array" aca="1" ref="BG1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A187),0))/1000,"")</f>
        <v>163.62666666666667</v>
      </c>
      <c r="BH187" s="35">
        <f t="array" aca="1" ref="BH1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A187),0))/1000,"")</f>
        <v>545.42222222222222</v>
      </c>
      <c r="BI187" s="32">
        <f t="array" aca="1" ref="BI1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A187),0)),"")</f>
        <v>52667.712774416395</v>
      </c>
      <c r="BJ187" s="32">
        <f t="shared" ca="1" si="89"/>
        <v>5750.7838692449441</v>
      </c>
      <c r="BK187" s="32">
        <f t="shared" ca="1" si="90"/>
        <v>46916.928905171451</v>
      </c>
      <c r="BL187" s="37">
        <f t="array" aca="1" ref="BL187" ca="1">IF(BC187=0,"N/A",IFERROR(INDEX(INDIRECT(ADDRESS(1,MATCH(2022,Measure!$2:$2,0),,,"Measure")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A187),0)),""))</f>
        <v>9.1583537082800266</v>
      </c>
      <c r="BM187" s="32">
        <f t="array" aca="1" ref="BM1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A187),0)),"")</f>
        <v>5750.7838692449441</v>
      </c>
      <c r="BN187" s="37">
        <f t="shared" ca="1" si="91"/>
        <v>9.1583537082800266</v>
      </c>
    </row>
    <row r="188" spans="1:66" x14ac:dyDescent="0.25">
      <c r="A188" s="33" t="s">
        <v>227</v>
      </c>
      <c r="B188" t="str">
        <f t="shared" si="77"/>
        <v>Low-flow showerhead - 1.0 gpm Reduction</v>
      </c>
      <c r="C188" t="str">
        <f t="array" aca="1" ref="C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A188),0)),"")</f>
        <v xml:space="preserve">Res Domestic Hot Water (DHW) </v>
      </c>
      <c r="D188" t="str">
        <f t="array" aca="1" ref="D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A188),0)),"")</f>
        <v>ROB/NEW</v>
      </c>
      <c r="E188" s="52">
        <f t="array" aca="1" ref="E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A188),0)),"")</f>
        <v>10</v>
      </c>
      <c r="F188" s="52" t="str">
        <f t="array" aca="1" ref="F18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A188),0)),""))</f>
        <v>N/A</v>
      </c>
      <c r="G188" s="52" t="str">
        <f t="array" aca="1" ref="G18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A188),0)),""))</f>
        <v>N/A</v>
      </c>
      <c r="H188" s="52" t="str">
        <f t="array" aca="1" ref="H18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A188),0)),""))</f>
        <v>N/A</v>
      </c>
      <c r="I188" s="44">
        <f t="array" aca="1" ref="I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A188),0)),"")</f>
        <v>472</v>
      </c>
      <c r="J188" s="45">
        <f t="array" aca="1" ref="J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A188),0)),"")*1000</f>
        <v>76.463999999999999</v>
      </c>
      <c r="K188" s="44">
        <f t="array" aca="1" ref="K188" ca="1">IF(D188="ROB/NEW",I188,IFERROR(INDEX(INDIRECT(ADDRESS(1,MATCH(2020,Measure!$2:$2,0),,,"Measure")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A188),0)),""))</f>
        <v>472</v>
      </c>
      <c r="L188" s="45">
        <f t="array" aca="1" ref="L188" ca="1">IF(D188="ROB/NEW",J188,IFERROR(INDEX(INDIRECT(ADDRESS(1,MATCH(2020,Measure!$2:$2,0),,,"Measure")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A188),0))*1000,""))</f>
        <v>76.463999999999999</v>
      </c>
      <c r="M188" s="46">
        <f t="array" aca="1" ref="M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A188),0)),"")</f>
        <v>0</v>
      </c>
      <c r="N188" s="47" t="str">
        <f t="array" aca="1" ref="N188" ca="1">IF(M188=0,"N/A",IFERROR(INDEX(INDIRECT(ADDRESS(1,MATCH(2020,Measure!$2:$2,0),,,"Measure")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A188),0)),"")/M188)</f>
        <v>N/A</v>
      </c>
      <c r="O188" s="46">
        <f t="array" aca="1" ref="O188" ca="1">IF(AE188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(Units)")*(INDIRECT(ADDRESS(1,MATCH("MeasureNames",Measure!$2:$2,0),,,"Measure")&amp;":"&amp;ADDRESS(ROWS(DynamicPivotTable)+10,MATCH("MeasureNames",Measure!$2:$2,0)))=A188),0)),""),0))</f>
        <v>59.491044219942211</v>
      </c>
      <c r="P188" s="46">
        <f t="array" aca="1" ref="P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A188),0)),0)</f>
        <v>43.625400000000006</v>
      </c>
      <c r="Q188" s="46">
        <f t="shared" ca="1" si="78"/>
        <v>103.11644421994222</v>
      </c>
      <c r="R188" s="46">
        <f t="shared" ca="1" si="79"/>
        <v>0</v>
      </c>
      <c r="S188" s="46">
        <f t="shared" ca="1" si="80"/>
        <v>103.11644421994222</v>
      </c>
      <c r="T188" s="39">
        <f t="array" aca="1" ref="T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A188),0)),"")</f>
        <v>481.59746638180258</v>
      </c>
      <c r="U188" s="39">
        <f t="array" aca="1" ref="U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A188),0)),"")</f>
        <v>0</v>
      </c>
      <c r="V188" s="39">
        <f t="shared" ca="1" si="81"/>
        <v>481.59746638180258</v>
      </c>
      <c r="W188" s="48">
        <f t="array" aca="1" ref="W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A188),0)),"")</f>
        <v>1.04</v>
      </c>
      <c r="X188" s="49">
        <f t="array" aca="1" ref="X188" ca="1">IF(AE188=0,"N/A",IFERROR(INDEX(INDIRECT(ADDRESS(1,MATCH(2020,Measure!$2:$2,0),,,"Measure")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A188),0)),""))</f>
        <v>8.0952935470640899</v>
      </c>
      <c r="Y188" s="49" t="str">
        <f t="array" aca="1" ref="Y188" ca="1">IF(AE188=0,"N/A",IFERROR(INDEX(INDIRECT(ADDRESS(1,MATCH(2020,Measure!$2:$2,0),,,"Measure")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A188),0)),""))</f>
        <v/>
      </c>
      <c r="Z188" s="39">
        <f t="array" aca="1" ref="Z1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A188),0)),""),"N/A")</f>
        <v>0.10907337801081322</v>
      </c>
      <c r="AA188" s="39">
        <f t="array" aca="1" ref="AA1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A188),0)),""),"N/A")</f>
        <v>1.0907337801081321E-2</v>
      </c>
      <c r="AB188" s="39">
        <f t="array" aca="1" ref="AB1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A188),0)),"")/1000,"N/A")</f>
        <v>0.67329245685687167</v>
      </c>
      <c r="AD188" t="str">
        <f t="shared" si="82"/>
        <v>Low-flow showerhead - 1.0 gpm Reduction</v>
      </c>
      <c r="AE188" s="50">
        <f t="array" aca="1" ref="AE18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A188),0)),""),0)</f>
        <v>4875.9999999999991</v>
      </c>
      <c r="AF188" s="35">
        <f t="array" aca="1" ref="AF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A188),0)),"")</f>
        <v>430.83555839999991</v>
      </c>
      <c r="AG188" s="35">
        <f t="array" aca="1" ref="AG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A188),0))/1000,"")</f>
        <v>2659.4787555555549</v>
      </c>
      <c r="AH188" s="51">
        <f t="array" aca="1" ref="AH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A188),0)),"")</f>
        <v>430.83555839999991</v>
      </c>
      <c r="AI188" s="35">
        <f t="array" aca="1" ref="AI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A188),0))/1000,"")</f>
        <v>2659.4787555555549</v>
      </c>
      <c r="AJ188" s="35">
        <f t="array" aca="1" ref="AJ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A188),0))/1000,"")</f>
        <v>26594.787555555551</v>
      </c>
      <c r="AK188" s="32">
        <f t="array" aca="1" ref="AK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A188),0)),"")</f>
        <v>2348269.2460776689</v>
      </c>
      <c r="AL188" s="32">
        <f t="shared" ca="1" si="83"/>
        <v>290078.33161643817</v>
      </c>
      <c r="AM188" s="32">
        <f t="shared" ca="1" si="84"/>
        <v>2058190.9144612306</v>
      </c>
      <c r="AN188" s="37">
        <f t="array" aca="1" ref="AN188" ca="1">IF(AE188=0,"N/A",IFERROR(INDEX(INDIRECT(ADDRESS(1,MATCH(2020,Measure!$2:$2,0),,,"Measure")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A188),0)),""))</f>
        <v>8.0952935470640899</v>
      </c>
      <c r="AO188" s="32">
        <f t="array" aca="1" ref="AO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A188),0)),"")</f>
        <v>290078.33161643817</v>
      </c>
      <c r="AP188" s="37">
        <f t="shared" ca="1" si="85"/>
        <v>8.0952935470640899</v>
      </c>
      <c r="AQ188" s="50">
        <f t="array" aca="1" ref="AQ18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A188),0)),""),0)</f>
        <v>4875.9999999999991</v>
      </c>
      <c r="AR188" s="35">
        <f t="array" aca="1" ref="AR1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A188),0)),"")</f>
        <v>430.83555839999991</v>
      </c>
      <c r="AS188" s="35">
        <f t="array" aca="1" ref="AS1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A188),0))/1000,"")</f>
        <v>2659.4787555555549</v>
      </c>
      <c r="AT188" s="51">
        <f t="array" aca="1" ref="AT1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A188),0)),"")</f>
        <v>861.67111679999982</v>
      </c>
      <c r="AU188" s="35">
        <f t="array" aca="1" ref="AU1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A188),0))/1000,"")</f>
        <v>5318.9575111111099</v>
      </c>
      <c r="AV188" s="35">
        <f t="array" aca="1" ref="AV1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A188),0))/1000,"")</f>
        <v>26594.787555555551</v>
      </c>
      <c r="AW188" s="32">
        <f t="array" aca="1" ref="AW1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A188),0)),"")</f>
        <v>2451215.2686526654</v>
      </c>
      <c r="AX188" s="32">
        <f t="shared" ca="1" si="86"/>
        <v>290078.33161643817</v>
      </c>
      <c r="AY188" s="32">
        <f t="shared" ca="1" si="87"/>
        <v>2161136.9370362274</v>
      </c>
      <c r="AZ188" s="37">
        <f t="array" aca="1" ref="AZ188" ca="1">IF(AQ188=0,"N/A",IFERROR(INDEX(INDIRECT(ADDRESS(1,MATCH(2021,Measure!$2:$2,0),,,"Measure")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A188),0)),""))</f>
        <v>8.4501839726996</v>
      </c>
      <c r="BA188" s="32">
        <f t="array" aca="1" ref="BA1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A188),0)),"")</f>
        <v>290078.33161643817</v>
      </c>
      <c r="BB188" s="37">
        <f t="shared" ca="1" si="88"/>
        <v>8.4501839726996</v>
      </c>
      <c r="BC188" s="50">
        <f t="array" aca="1" ref="BC18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A188),0)),""),0)</f>
        <v>4875.9999999999991</v>
      </c>
      <c r="BD188" s="35">
        <f t="array" aca="1" ref="BD1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A188),0)),"")</f>
        <v>430.83555839999991</v>
      </c>
      <c r="BE188" s="35">
        <f t="array" aca="1" ref="BE1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A188),0))/1000,"")</f>
        <v>2659.4787555555549</v>
      </c>
      <c r="BF188" s="51">
        <f t="array" aca="1" ref="BF1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A188),0)),"")</f>
        <v>1292.5066751999998</v>
      </c>
      <c r="BG188" s="35">
        <f t="array" aca="1" ref="BG1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A188),0))/1000,"")</f>
        <v>7978.4362666666648</v>
      </c>
      <c r="BH188" s="35">
        <f t="array" aca="1" ref="BH1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A188),0))/1000,"")</f>
        <v>26594.787555555551</v>
      </c>
      <c r="BI188" s="32">
        <f t="array" aca="1" ref="BI1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A188),0)),"")</f>
        <v>2568081.361339048</v>
      </c>
      <c r="BJ188" s="32">
        <f t="shared" ca="1" si="89"/>
        <v>290078.33161643817</v>
      </c>
      <c r="BK188" s="32">
        <f t="shared" ca="1" si="90"/>
        <v>2278003.02972261</v>
      </c>
      <c r="BL188" s="37">
        <f t="array" aca="1" ref="BL188" ca="1">IF(BC188=0,"N/A",IFERROR(INDEX(INDIRECT(ADDRESS(1,MATCH(2022,Measure!$2:$2,0),,,"Measure")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A188),0)),""))</f>
        <v>8.8530616783012412</v>
      </c>
      <c r="BM188" s="32">
        <f t="array" aca="1" ref="BM1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A188),0)),"")</f>
        <v>290078.33161643817</v>
      </c>
      <c r="BN188" s="37">
        <f t="shared" ca="1" si="91"/>
        <v>8.8530616783012412</v>
      </c>
    </row>
    <row r="189" spans="1:66" x14ac:dyDescent="0.25">
      <c r="A189" s="33" t="s">
        <v>228</v>
      </c>
      <c r="B189" t="str">
        <f t="shared" si="77"/>
        <v>Low-flow showerhead -0.75 gpm Reduction - MURB</v>
      </c>
      <c r="C189" t="str">
        <f t="array" aca="1" ref="C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A189),0)),"")</f>
        <v xml:space="preserve">Res Domestic Hot Water (DHW) </v>
      </c>
      <c r="D189" t="str">
        <f t="array" aca="1" ref="D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A189),0)),"")</f>
        <v>ROB/NEW</v>
      </c>
      <c r="E189" s="52">
        <f t="array" aca="1" ref="E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A189),0)),"")</f>
        <v>10</v>
      </c>
      <c r="F189" s="52" t="str">
        <f t="array" aca="1" ref="F18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A189),0)),""))</f>
        <v>N/A</v>
      </c>
      <c r="G189" s="52" t="str">
        <f t="array" aca="1" ref="G18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A189),0)),""))</f>
        <v>N/A</v>
      </c>
      <c r="H189" s="52" t="str">
        <f t="array" aca="1" ref="H18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A189),0)),""))</f>
        <v>N/A</v>
      </c>
      <c r="I189" s="44">
        <f t="array" aca="1" ref="I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A189),0)),"")</f>
        <v>310</v>
      </c>
      <c r="J189" s="45">
        <f t="array" aca="1" ref="J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A189),0)),"")*1000</f>
        <v>50.22</v>
      </c>
      <c r="K189" s="44">
        <f t="array" aca="1" ref="K189" ca="1">IF(D189="ROB/NEW",I189,IFERROR(INDEX(INDIRECT(ADDRESS(1,MATCH(2020,Measure!$2:$2,0),,,"Measure")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A189),0)),""))</f>
        <v>310</v>
      </c>
      <c r="L189" s="45">
        <f t="array" aca="1" ref="L189" ca="1">IF(D189="ROB/NEW",J189,IFERROR(INDEX(INDIRECT(ADDRESS(1,MATCH(2020,Measure!$2:$2,0),,,"Measure")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A189),0))*1000,""))</f>
        <v>50.22</v>
      </c>
      <c r="M189" s="46">
        <f t="array" aca="1" ref="M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A189),0)),"")</f>
        <v>0</v>
      </c>
      <c r="N189" s="47" t="str">
        <f t="array" aca="1" ref="N189" ca="1">IF(M189=0,"N/A",IFERROR(INDEX(INDIRECT(ADDRESS(1,MATCH(2020,Measure!$2:$2,0),,,"Measure")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A189),0)),"")/M189)</f>
        <v>N/A</v>
      </c>
      <c r="O189" s="46" t="str">
        <f t="array" aca="1" ref="O189" ca="1">IF(AE189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(Units)")*(INDIRECT(ADDRESS(1,MATCH("MeasureNames",Measure!$2:$2,0),,,"Measure")&amp;":"&amp;ADDRESS(ROWS(DynamicPivotTable)+10,MATCH("MeasureNames",Measure!$2:$2,0)))=A189),0)),""),0))</f>
        <v>N/A</v>
      </c>
      <c r="P189" s="46">
        <f t="array" aca="1" ref="P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A189),0)),0)</f>
        <v>43.625400000000006</v>
      </c>
      <c r="Q189" s="46" t="str">
        <f t="shared" ca="1" si="78"/>
        <v>N/A</v>
      </c>
      <c r="R189" s="46">
        <f t="shared" ca="1" si="79"/>
        <v>0</v>
      </c>
      <c r="S189" s="46" t="str">
        <f t="shared" ca="1" si="80"/>
        <v>N/A</v>
      </c>
      <c r="T189" s="39">
        <f t="array" aca="1" ref="T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A189),0)),"")</f>
        <v>316.30311763748568</v>
      </c>
      <c r="U189" s="39">
        <f t="array" aca="1" ref="U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A189),0)),"")</f>
        <v>0</v>
      </c>
      <c r="V189" s="39">
        <f t="shared" ca="1" si="81"/>
        <v>316.30311763748568</v>
      </c>
      <c r="W189" s="48">
        <f t="array" aca="1" ref="W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A189),0)),"")</f>
        <v>1.04</v>
      </c>
      <c r="X189" s="49" t="str">
        <f t="array" aca="1" ref="X189" ca="1">IF(AE189=0,"N/A",IFERROR(INDEX(INDIRECT(ADDRESS(1,MATCH(2020,Measure!$2:$2,0),,,"Measure")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A189),0)),""))</f>
        <v>N/A</v>
      </c>
      <c r="Y189" s="49" t="str">
        <f t="array" aca="1" ref="Y189" ca="1">IF(AE189=0,"N/A",IFERROR(INDEX(INDIRECT(ADDRESS(1,MATCH(2020,Measure!$2:$2,0),,,"Measure")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A189),0)),""))</f>
        <v>N/A</v>
      </c>
      <c r="Z189" s="39" t="str">
        <f t="array" aca="1" ref="Z1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A189),0)),""),"N/A")</f>
        <v>N/A</v>
      </c>
      <c r="AA189" s="39" t="str">
        <f t="array" aca="1" ref="AA1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A189),0)),""),"N/A")</f>
        <v>N/A</v>
      </c>
      <c r="AB189" s="39" t="str">
        <f t="array" aca="1" ref="AB1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A189),0)),"")/1000,"N/A")</f>
        <v>N/A</v>
      </c>
      <c r="AD189" t="str">
        <f t="shared" si="82"/>
        <v>Low-flow showerhead -0.75 gpm Reduction - MURB</v>
      </c>
      <c r="AE189" s="50">
        <f t="array" aca="1" ref="AE18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A189),0)),""),0)</f>
        <v>0</v>
      </c>
      <c r="AF189" s="35">
        <f t="array" aca="1" ref="AF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A189),0)),"")</f>
        <v>0</v>
      </c>
      <c r="AG189" s="35">
        <f t="array" aca="1" ref="AG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A189),0))/1000,"")</f>
        <v>0</v>
      </c>
      <c r="AH189" s="51">
        <f t="array" aca="1" ref="AH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A189),0)),"")</f>
        <v>0</v>
      </c>
      <c r="AI189" s="35">
        <f t="array" aca="1" ref="AI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A189),0))/1000,"")</f>
        <v>0</v>
      </c>
      <c r="AJ189" s="35">
        <f t="array" aca="1" ref="AJ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A189),0))/1000,"")</f>
        <v>0</v>
      </c>
      <c r="AK189" s="32">
        <f t="array" aca="1" ref="AK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A189),0)),"")</f>
        <v>0</v>
      </c>
      <c r="AL189" s="32" t="str">
        <f t="shared" ca="1" si="83"/>
        <v>N/A</v>
      </c>
      <c r="AM189" s="32" t="str">
        <f t="shared" ca="1" si="84"/>
        <v>N/A</v>
      </c>
      <c r="AN189" s="37" t="str">
        <f t="array" aca="1" ref="AN189" ca="1">IF(AE189=0,"N/A",IFERROR(INDEX(INDIRECT(ADDRESS(1,MATCH(2020,Measure!$2:$2,0),,,"Measure")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A189),0)),""))</f>
        <v>N/A</v>
      </c>
      <c r="AO189" s="32">
        <f t="array" aca="1" ref="AO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A189),0)),"")</f>
        <v>0</v>
      </c>
      <c r="AP189" s="37" t="str">
        <f t="shared" ca="1" si="85"/>
        <v>N/A</v>
      </c>
      <c r="AQ189" s="50">
        <f t="array" aca="1" ref="AQ18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A189),0)),""),0)</f>
        <v>68.445346452630147</v>
      </c>
      <c r="AR189" s="35">
        <f t="array" aca="1" ref="AR1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A189),0)),"")</f>
        <v>4.5357909750000571</v>
      </c>
      <c r="AS189" s="35">
        <f t="array" aca="1" ref="AS1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A189),0))/1000,"")</f>
        <v>27.998709722222571</v>
      </c>
      <c r="AT189" s="51">
        <f t="array" aca="1" ref="AT1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A189),0)),"")</f>
        <v>9.0715819500001142</v>
      </c>
      <c r="AU189" s="35">
        <f t="array" aca="1" ref="AU1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A189),0))/1000,"")</f>
        <v>55.997419444445143</v>
      </c>
      <c r="AV189" s="35">
        <f t="array" aca="1" ref="AV1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A189),0))/1000,"")</f>
        <v>279.98709722222571</v>
      </c>
      <c r="AW189" s="32">
        <f t="array" aca="1" ref="AW1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A189),0)),"")</f>
        <v>25806.095813928565</v>
      </c>
      <c r="AX189" s="32">
        <f t="shared" ca="1" si="86"/>
        <v>3699.1720361000698</v>
      </c>
      <c r="AY189" s="32">
        <f t="shared" ca="1" si="87"/>
        <v>22106.923777828495</v>
      </c>
      <c r="AZ189" s="37">
        <f t="array" aca="1" ref="AZ189" ca="1">IF(AQ189=0,"N/A",IFERROR(INDEX(INDIRECT(ADDRESS(1,MATCH(2021,Measure!$2:$2,0),,,"Measure")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A189),0)),""))</f>
        <v>6.9761815784959236</v>
      </c>
      <c r="BA189" s="32">
        <f t="array" aca="1" ref="BA1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A189),0)),"")</f>
        <v>3699.1720361000698</v>
      </c>
      <c r="BB189" s="37">
        <f t="shared" ca="1" si="88"/>
        <v>6.9761815784959236</v>
      </c>
      <c r="BC189" s="50">
        <f t="array" aca="1" ref="BC18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A189),0)),""),0)</f>
        <v>100</v>
      </c>
      <c r="BD189" s="35">
        <f t="array" aca="1" ref="BD1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A189),0)),"")</f>
        <v>6.6268800000000008</v>
      </c>
      <c r="BE189" s="35">
        <f t="array" aca="1" ref="BE1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A189),0))/1000,"")</f>
        <v>40.906666666666666</v>
      </c>
      <c r="BF189" s="51">
        <f t="array" aca="1" ref="BF1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A189),0)),"")</f>
        <v>19.880640000000003</v>
      </c>
      <c r="BG189" s="35">
        <f t="array" aca="1" ref="BG1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A189),0))/1000,"")</f>
        <v>122.72</v>
      </c>
      <c r="BH189" s="35">
        <f t="array" aca="1" ref="BH1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A189),0))/1000,"")</f>
        <v>409.06666666666661</v>
      </c>
      <c r="BI189" s="32">
        <f t="array" aca="1" ref="BI1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A189),0)),"")</f>
        <v>39500.784580546242</v>
      </c>
      <c r="BJ189" s="32">
        <f t="shared" ca="1" si="89"/>
        <v>5404.5632432589164</v>
      </c>
      <c r="BK189" s="32">
        <f t="shared" ca="1" si="90"/>
        <v>34096.221337287323</v>
      </c>
      <c r="BL189" s="37">
        <f t="array" aca="1" ref="BL189" ca="1">IF(BC189=0,"N/A",IFERROR(INDEX(INDIRECT(ADDRESS(1,MATCH(2022,Measure!$2:$2,0),,,"Measure")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A189),0)),""))</f>
        <v>7.3087838559046121</v>
      </c>
      <c r="BM189" s="32">
        <f t="array" aca="1" ref="BM1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A189),0)),"")</f>
        <v>5404.5632432589164</v>
      </c>
      <c r="BN189" s="37">
        <f t="shared" ca="1" si="91"/>
        <v>7.308783855904613</v>
      </c>
    </row>
    <row r="190" spans="1:66" x14ac:dyDescent="0.25">
      <c r="A190" s="33" t="s">
        <v>229</v>
      </c>
      <c r="B190" t="str">
        <f t="shared" si="77"/>
        <v>Low-flow showerhead -0.75 gpm Reduction</v>
      </c>
      <c r="C190" t="str">
        <f t="array" aca="1" ref="C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A190),0)),"")</f>
        <v xml:space="preserve">Res Domestic Hot Water (DHW) </v>
      </c>
      <c r="D190" t="str">
        <f t="array" aca="1" ref="D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A190),0)),"")</f>
        <v>ROB/NEW</v>
      </c>
      <c r="E190" s="52">
        <f t="array" aca="1" ref="E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A190),0)),"")</f>
        <v>10</v>
      </c>
      <c r="F190" s="52" t="str">
        <f t="array" aca="1" ref="F19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A190),0)),""))</f>
        <v>N/A</v>
      </c>
      <c r="G190" s="52" t="str">
        <f t="array" aca="1" ref="G19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A190),0)),""))</f>
        <v>N/A</v>
      </c>
      <c r="H190" s="52" t="str">
        <f t="array" aca="1" ref="H19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A190),0)),""))</f>
        <v>N/A</v>
      </c>
      <c r="I190" s="44">
        <f t="array" aca="1" ref="I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A190),0)),"")</f>
        <v>354</v>
      </c>
      <c r="J190" s="45">
        <f t="array" aca="1" ref="J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A190),0)),"")*1000</f>
        <v>57.348000000000006</v>
      </c>
      <c r="K190" s="44">
        <f t="array" aca="1" ref="K190" ca="1">IF(D190="ROB/NEW",I190,IFERROR(INDEX(INDIRECT(ADDRESS(1,MATCH(2020,Measure!$2:$2,0),,,"Measure")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A190),0)),""))</f>
        <v>354</v>
      </c>
      <c r="L190" s="45">
        <f t="array" aca="1" ref="L190" ca="1">IF(D190="ROB/NEW",J190,IFERROR(INDEX(INDIRECT(ADDRESS(1,MATCH(2020,Measure!$2:$2,0),,,"Measure")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A190),0))*1000,""))</f>
        <v>57.348000000000006</v>
      </c>
      <c r="M190" s="46">
        <f t="array" aca="1" ref="M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A190),0)),"")</f>
        <v>0</v>
      </c>
      <c r="N190" s="47" t="str">
        <f t="array" aca="1" ref="N190" ca="1">IF(M190=0,"N/A",IFERROR(INDEX(INDIRECT(ADDRESS(1,MATCH(2020,Measure!$2:$2,0),,,"Measure")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A190),0)),"")/M190)</f>
        <v>N/A</v>
      </c>
      <c r="O190" s="46">
        <f t="array" aca="1" ref="O190" ca="1">IF(AE190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190)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(Units)")*(INDIRECT(ADDRESS(1,MATCH("MeasureNames",Measure!$2:$2,0),,,"Measure")&amp;":"&amp;ADDRESS(ROWS(DynamicPivotTable)+10,MATCH("MeasureNames",Measure!$2:$2,0)))=A190),0)),""),0))</f>
        <v>55.524633164956661</v>
      </c>
      <c r="P190" s="46">
        <f t="array" aca="1" ref="P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A190),0)),0)</f>
        <v>43.625400000000006</v>
      </c>
      <c r="Q190" s="46">
        <f t="shared" ca="1" si="78"/>
        <v>99.150033164956668</v>
      </c>
      <c r="R190" s="46">
        <f t="shared" ca="1" si="79"/>
        <v>0</v>
      </c>
      <c r="S190" s="46">
        <f t="shared" ca="1" si="80"/>
        <v>99.150033164956668</v>
      </c>
      <c r="T190" s="39">
        <f t="array" aca="1" ref="T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A190),0)),"")</f>
        <v>361.19809978763061</v>
      </c>
      <c r="U190" s="39">
        <f t="array" aca="1" ref="U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A190),0)),"")</f>
        <v>0</v>
      </c>
      <c r="V190" s="39">
        <f t="shared" ca="1" si="81"/>
        <v>361.19809978763061</v>
      </c>
      <c r="W190" s="48">
        <f t="array" aca="1" ref="W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A190),0)),"")</f>
        <v>1.04</v>
      </c>
      <c r="X190" s="49">
        <f t="array" aca="1" ref="X190" ca="1">IF(AE190=0,"N/A",IFERROR(INDEX(INDIRECT(ADDRESS(1,MATCH(2020,Measure!$2:$2,0),,,"Measure")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A190),0)),""))</f>
        <v>6.5051866027562353</v>
      </c>
      <c r="Y190" s="49" t="str">
        <f t="array" aca="1" ref="Y190" ca="1">IF(AE190=0,"N/A",IFERROR(INDEX(INDIRECT(ADDRESS(1,MATCH(2020,Measure!$2:$2,0),,,"Measure")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A190),0)),""))</f>
        <v/>
      </c>
      <c r="Z190" s="39">
        <f t="array" aca="1" ref="Z1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A190),0)),""),"N/A")</f>
        <v>0.13573492462098269</v>
      </c>
      <c r="AA190" s="39">
        <f t="array" aca="1" ref="AA1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A190),0)),""),"N/A")</f>
        <v>1.3573492462098271E-2</v>
      </c>
      <c r="AB190" s="39">
        <f t="array" aca="1" ref="AB1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A190),0)),"")/1000,"N/A")</f>
        <v>0.83786990506779457</v>
      </c>
      <c r="AD190" t="str">
        <f t="shared" si="82"/>
        <v>Low-flow showerhead -0.75 gpm Reduction</v>
      </c>
      <c r="AE190" s="50">
        <f t="array" aca="1" ref="AE19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A190),0)),""),0)</f>
        <v>43.892173239897275</v>
      </c>
      <c r="AF190" s="35">
        <f t="array" aca="1" ref="AF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A190),0)),"")</f>
        <v>2.9086816500001045</v>
      </c>
      <c r="AG190" s="35">
        <f t="array" aca="1" ref="AG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A190),0))/1000,"")</f>
        <v>17.95482500000065</v>
      </c>
      <c r="AH190" s="51">
        <f t="array" aca="1" ref="AH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A190),0)),"")</f>
        <v>2.9086816500001045</v>
      </c>
      <c r="AI190" s="35">
        <f t="array" aca="1" ref="AI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A190),0))/1000,"")</f>
        <v>17.95482500000065</v>
      </c>
      <c r="AJ190" s="35">
        <f t="array" aca="1" ref="AJ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A190),0))/1000,"")</f>
        <v>179.54825000000645</v>
      </c>
      <c r="AK190" s="32">
        <f t="array" aca="1" ref="AK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A190),0)),"")</f>
        <v>15853.769569800386</v>
      </c>
      <c r="AL190" s="32">
        <f t="shared" ca="1" si="83"/>
        <v>2437.0968179580236</v>
      </c>
      <c r="AM190" s="32">
        <f t="shared" ca="1" si="84"/>
        <v>13416.672751842363</v>
      </c>
      <c r="AN190" s="37">
        <f t="array" aca="1" ref="AN190" ca="1">IF(AE190=0,"N/A",IFERROR(INDEX(INDIRECT(ADDRESS(1,MATCH(2020,Measure!$2:$2,0),,,"Measure")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A190),0)),""))</f>
        <v>6.5051866027562353</v>
      </c>
      <c r="AO190" s="32">
        <f t="array" aca="1" ref="AO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A190),0)),"")</f>
        <v>2437.0968179580236</v>
      </c>
      <c r="AP190" s="37">
        <f t="shared" ca="1" si="85"/>
        <v>6.5051866027562353</v>
      </c>
      <c r="AQ190" s="50">
        <f t="array" aca="1" ref="AQ19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A190),0)),""),0)</f>
        <v>0</v>
      </c>
      <c r="AR190" s="35">
        <f t="array" aca="1" ref="AR1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A190),0)),"")</f>
        <v>0</v>
      </c>
      <c r="AS190" s="35">
        <f t="array" aca="1" ref="AS1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A190),0))/1000,"")</f>
        <v>0</v>
      </c>
      <c r="AT190" s="51">
        <f t="array" aca="1" ref="AT1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A190),0)),"")</f>
        <v>0</v>
      </c>
      <c r="AU190" s="35">
        <f t="array" aca="1" ref="AU1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A190),0))/1000,"")</f>
        <v>0</v>
      </c>
      <c r="AV190" s="35">
        <f t="array" aca="1" ref="AV1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A190),0))/1000,"")</f>
        <v>0</v>
      </c>
      <c r="AW190" s="32">
        <f t="array" aca="1" ref="AW1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A190),0)),"")</f>
        <v>0</v>
      </c>
      <c r="AX190" s="32" t="str">
        <f t="shared" ca="1" si="86"/>
        <v>N/A</v>
      </c>
      <c r="AY190" s="32" t="str">
        <f t="shared" ca="1" si="87"/>
        <v>N/A</v>
      </c>
      <c r="AZ190" s="37" t="str">
        <f t="array" aca="1" ref="AZ190" ca="1">IF(AQ190=0,"N/A",IFERROR(INDEX(INDIRECT(ADDRESS(1,MATCH(2021,Measure!$2:$2,0),,,"Measure")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A190),0)),""))</f>
        <v>N/A</v>
      </c>
      <c r="BA190" s="32">
        <f t="array" aca="1" ref="BA1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A190),0)),"")</f>
        <v>0</v>
      </c>
      <c r="BB190" s="37" t="str">
        <f t="shared" ca="1" si="88"/>
        <v>N/A</v>
      </c>
      <c r="BC190" s="50">
        <f t="array" aca="1" ref="BC19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A190),0)),""),0)</f>
        <v>19.963018796176424</v>
      </c>
      <c r="BD190" s="35">
        <f t="array" aca="1" ref="BD1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A190),0)),"")</f>
        <v>1.3229253000000563</v>
      </c>
      <c r="BE190" s="35">
        <f t="array" aca="1" ref="BE1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A190),0))/1000,"")</f>
        <v>8.1662055555559032</v>
      </c>
      <c r="BF190" s="51">
        <f t="array" aca="1" ref="BF1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A190),0)),"")</f>
        <v>3.968775900000169</v>
      </c>
      <c r="BG190" s="35">
        <f t="array" aca="1" ref="BG1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A190),0))/1000,"")</f>
        <v>24.498616666667708</v>
      </c>
      <c r="BH190" s="35">
        <f t="array" aca="1" ref="BH1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A190),0))/1000,"")</f>
        <v>81.662055555559022</v>
      </c>
      <c r="BI190" s="32">
        <f t="array" aca="1" ref="BI1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A190),0)),"")</f>
        <v>7885.5603701847449</v>
      </c>
      <c r="BJ190" s="32">
        <f t="shared" ca="1" si="89"/>
        <v>1108.4392955228307</v>
      </c>
      <c r="BK190" s="32">
        <f t="shared" ca="1" si="90"/>
        <v>6777.1210746619145</v>
      </c>
      <c r="BL190" s="37">
        <f t="array" aca="1" ref="BL190" ca="1">IF(BC190=0,"N/A",IFERROR(INDEX(INDIRECT(ADDRESS(1,MATCH(2022,Measure!$2:$2,0),,,"Measure")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A190),0)),""))</f>
        <v>7.1141111669676684</v>
      </c>
      <c r="BM190" s="32">
        <f t="array" aca="1" ref="BM1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A190),0)),"")</f>
        <v>1108.4392955228307</v>
      </c>
      <c r="BN190" s="37">
        <f t="shared" ca="1" si="91"/>
        <v>7.1141111669676684</v>
      </c>
    </row>
    <row r="191" spans="1:66" x14ac:dyDescent="0.25">
      <c r="A191" s="33" t="s">
        <v>281</v>
      </c>
      <c r="B191" t="str">
        <f t="shared" si="77"/>
        <v>Pipe Insulation - MURB</v>
      </c>
      <c r="C191" t="str">
        <f t="array" aca="1" ref="C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A191),0)),"")</f>
        <v xml:space="preserve">Res Domestic Hot Water (DHW) </v>
      </c>
      <c r="D191" t="str">
        <f t="array" aca="1" ref="D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A191),0)),"")</f>
        <v>ROB/NEW</v>
      </c>
      <c r="E191" s="52">
        <f t="array" aca="1" ref="E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A191),0)),"")</f>
        <v>15</v>
      </c>
      <c r="F191" s="52" t="str">
        <f t="array" aca="1" ref="F19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A191),0)),""))</f>
        <v>N/A</v>
      </c>
      <c r="G191" s="52" t="str">
        <f t="array" aca="1" ref="G19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A191),0)),""))</f>
        <v>N/A</v>
      </c>
      <c r="H191" s="52" t="str">
        <f t="array" aca="1" ref="H19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A191),0)),""))</f>
        <v>N/A</v>
      </c>
      <c r="I191" s="44">
        <f t="array" aca="1" ref="I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A191),0)),"")</f>
        <v>11.0617</v>
      </c>
      <c r="J191" s="45">
        <f t="array" aca="1" ref="J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A191),0)),"")*1000</f>
        <v>1.7919954</v>
      </c>
      <c r="K191" s="44">
        <f t="array" aca="1" ref="K191" ca="1">IF(D191="ROB/NEW",I191,IFERROR(INDEX(INDIRECT(ADDRESS(1,MATCH(2020,Measure!$2:$2,0),,,"Measure")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A191),0)),""))</f>
        <v>11.0617</v>
      </c>
      <c r="L191" s="45">
        <f t="array" aca="1" ref="L191" ca="1">IF(D191="ROB/NEW",J191,IFERROR(INDEX(INDIRECT(ADDRESS(1,MATCH(2020,Measure!$2:$2,0),,,"Measure")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A191),0))*1000,""))</f>
        <v>1.7919954</v>
      </c>
      <c r="M191" s="46">
        <f t="array" aca="1" ref="M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A191),0)),"")</f>
        <v>0</v>
      </c>
      <c r="N191" s="47" t="str">
        <f t="array" aca="1" ref="N191" ca="1">IF(M191=0,"N/A",IFERROR(INDEX(INDIRECT(ADDRESS(1,MATCH(2020,Measure!$2:$2,0),,,"Measure")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A191),0)),"")/M191)</f>
        <v>N/A</v>
      </c>
      <c r="O191" s="46" t="str">
        <f t="array" aca="1" ref="O191" ca="1">IF(AE191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191)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(Units)")*(INDIRECT(ADDRESS(1,MATCH("MeasureNames",Measure!$2:$2,0),,,"Measure")&amp;":"&amp;ADDRESS(ROWS(DynamicPivotTable)+10,MATCH("MeasureNames",Measure!$2:$2,0)))=A191),0)),""),0))</f>
        <v>N/A</v>
      </c>
      <c r="P191" s="46">
        <f t="array" aca="1" ref="P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A191),0)),0)</f>
        <v>1.4483999999999999</v>
      </c>
      <c r="Q191" s="46" t="str">
        <f t="shared" ca="1" si="78"/>
        <v>N/A</v>
      </c>
      <c r="R191" s="46">
        <f t="shared" ca="1" si="79"/>
        <v>0</v>
      </c>
      <c r="S191" s="46" t="str">
        <f t="shared" ca="1" si="80"/>
        <v>N/A</v>
      </c>
      <c r="T191" s="39">
        <f t="array" aca="1" ref="T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A191),0)),"")</f>
        <v>15.647133422278387</v>
      </c>
      <c r="U191" s="39">
        <f t="array" aca="1" ref="U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A191),0)),"")</f>
        <v>0</v>
      </c>
      <c r="V191" s="39">
        <f t="shared" ca="1" si="81"/>
        <v>15.647133422278387</v>
      </c>
      <c r="W191" s="48">
        <f t="array" aca="1" ref="W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A191),0)),"")</f>
        <v>1.04</v>
      </c>
      <c r="X191" s="49" t="str">
        <f t="array" aca="1" ref="X191" ca="1">IF(AE191=0,"N/A",IFERROR(INDEX(INDIRECT(ADDRESS(1,MATCH(2020,Measure!$2:$2,0),,,"Measure")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A191),0)),""))</f>
        <v>N/A</v>
      </c>
      <c r="Y191" s="49" t="str">
        <f t="array" aca="1" ref="Y191" ca="1">IF(AE191=0,"N/A",IFERROR(INDEX(INDIRECT(ADDRESS(1,MATCH(2020,Measure!$2:$2,0),,,"Measure")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A191),0)),""))</f>
        <v>N/A</v>
      </c>
      <c r="Z191" s="39" t="str">
        <f t="array" aca="1" ref="Z19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A191),0)),""),"N/A")</f>
        <v>N/A</v>
      </c>
      <c r="AA191" s="39" t="str">
        <f t="array" aca="1" ref="AA19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A191),0)),""),"N/A")</f>
        <v>N/A</v>
      </c>
      <c r="AB191" s="39" t="str">
        <f t="array" aca="1" ref="AB19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A191),0)),"")/1000,"N/A")</f>
        <v>N/A</v>
      </c>
      <c r="AD191" t="str">
        <f t="shared" si="82"/>
        <v>Pipe Insulation - MURB</v>
      </c>
      <c r="AE191" s="50">
        <f t="array" aca="1" ref="AE19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A191),0)),""),0)</f>
        <v>0</v>
      </c>
      <c r="AF191" s="35">
        <f t="array" aca="1" ref="AF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A191),0)),"")</f>
        <v>0</v>
      </c>
      <c r="AG191" s="35">
        <f t="array" aca="1" ref="AG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A191),0))/1000,"")</f>
        <v>0</v>
      </c>
      <c r="AH191" s="51">
        <f t="array" aca="1" ref="AH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A191),0)),"")</f>
        <v>0</v>
      </c>
      <c r="AI191" s="35">
        <f t="array" aca="1" ref="AI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A191),0))/1000,"")</f>
        <v>0</v>
      </c>
      <c r="AJ191" s="35">
        <f t="array" aca="1" ref="AJ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A191),0))/1000,"")</f>
        <v>0</v>
      </c>
      <c r="AK191" s="32">
        <f t="array" aca="1" ref="AK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A191),0)),"")</f>
        <v>0</v>
      </c>
      <c r="AL191" s="32" t="str">
        <f t="shared" ca="1" si="83"/>
        <v>N/A</v>
      </c>
      <c r="AM191" s="32" t="str">
        <f t="shared" ca="1" si="84"/>
        <v>N/A</v>
      </c>
      <c r="AN191" s="37" t="str">
        <f t="array" aca="1" ref="AN191" ca="1">IF(AE191=0,"N/A",IFERROR(INDEX(INDIRECT(ADDRESS(1,MATCH(2020,Measure!$2:$2,0),,,"Measure")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A191),0)),""))</f>
        <v>N/A</v>
      </c>
      <c r="AO191" s="32">
        <f t="array" aca="1" ref="AO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A191),0)),"")</f>
        <v>0</v>
      </c>
      <c r="AP191" s="37" t="str">
        <f t="shared" ca="1" si="85"/>
        <v>N/A</v>
      </c>
      <c r="AQ191" s="50">
        <f t="array" aca="1" ref="AQ19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A191),0)),""),0)</f>
        <v>0</v>
      </c>
      <c r="AR191" s="35">
        <f t="array" aca="1" ref="AR1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A191),0)),"")</f>
        <v>0</v>
      </c>
      <c r="AS191" s="35">
        <f t="array" aca="1" ref="AS1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A191),0))/1000,"")</f>
        <v>0</v>
      </c>
      <c r="AT191" s="51">
        <f t="array" aca="1" ref="AT1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A191),0)),"")</f>
        <v>0</v>
      </c>
      <c r="AU191" s="35">
        <f t="array" aca="1" ref="AU1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A191),0))/1000,"")</f>
        <v>0</v>
      </c>
      <c r="AV191" s="35">
        <f t="array" aca="1" ref="AV1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A191),0))/1000,"")</f>
        <v>0</v>
      </c>
      <c r="AW191" s="32">
        <f t="array" aca="1" ref="AW1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A191),0)),"")</f>
        <v>0</v>
      </c>
      <c r="AX191" s="32" t="str">
        <f t="shared" ca="1" si="86"/>
        <v>N/A</v>
      </c>
      <c r="AY191" s="32" t="str">
        <f t="shared" ca="1" si="87"/>
        <v>N/A</v>
      </c>
      <c r="AZ191" s="37" t="str">
        <f t="array" aca="1" ref="AZ191" ca="1">IF(AQ191=0,"N/A",IFERROR(INDEX(INDIRECT(ADDRESS(1,MATCH(2021,Measure!$2:$2,0),,,"Measure")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A191),0)),""))</f>
        <v>N/A</v>
      </c>
      <c r="BA191" s="32">
        <f t="array" aca="1" ref="BA1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A191),0)),"")</f>
        <v>0</v>
      </c>
      <c r="BB191" s="37" t="str">
        <f t="shared" ca="1" si="88"/>
        <v>N/A</v>
      </c>
      <c r="BC191" s="50">
        <f t="array" aca="1" ref="BC19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A191),0)),""),0)</f>
        <v>0</v>
      </c>
      <c r="BD191" s="35">
        <f t="array" aca="1" ref="BD1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A191),0)),"")</f>
        <v>0</v>
      </c>
      <c r="BE191" s="35">
        <f t="array" aca="1" ref="BE1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A191),0))/1000,"")</f>
        <v>0</v>
      </c>
      <c r="BF191" s="51">
        <f t="array" aca="1" ref="BF1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A191),0)),"")</f>
        <v>0</v>
      </c>
      <c r="BG191" s="35">
        <f t="array" aca="1" ref="BG1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A191),0))/1000,"")</f>
        <v>0</v>
      </c>
      <c r="BH191" s="35">
        <f t="array" aca="1" ref="BH1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A191),0))/1000,"")</f>
        <v>0</v>
      </c>
      <c r="BI191" s="32">
        <f t="array" aca="1" ref="BI1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A191),0)),"")</f>
        <v>0</v>
      </c>
      <c r="BJ191" s="32" t="str">
        <f t="shared" ca="1" si="89"/>
        <v>N/A</v>
      </c>
      <c r="BK191" s="32" t="str">
        <f t="shared" ca="1" si="90"/>
        <v>N/A</v>
      </c>
      <c r="BL191" s="37" t="str">
        <f t="array" aca="1" ref="BL191" ca="1">IF(BC191=0,"N/A",IFERROR(INDEX(INDIRECT(ADDRESS(1,MATCH(2022,Measure!$2:$2,0),,,"Measure")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A191),0)),""))</f>
        <v>N/A</v>
      </c>
      <c r="BM191" s="32">
        <f t="array" aca="1" ref="BM1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A191),0)),"")</f>
        <v>0</v>
      </c>
      <c r="BN191" s="37" t="str">
        <f t="shared" ca="1" si="91"/>
        <v>N/A</v>
      </c>
    </row>
    <row r="192" spans="1:66" x14ac:dyDescent="0.25">
      <c r="A192" s="33" t="s">
        <v>282</v>
      </c>
      <c r="B192" t="str">
        <f t="shared" si="77"/>
        <v>Pipe Insulation</v>
      </c>
      <c r="C192" t="str">
        <f t="array" aca="1" ref="C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A192),0)),"")</f>
        <v xml:space="preserve">Res Domestic Hot Water (DHW) </v>
      </c>
      <c r="D192" t="str">
        <f t="array" aca="1" ref="D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A192),0)),"")</f>
        <v>ROB/NEW</v>
      </c>
      <c r="E192" s="52">
        <f t="array" aca="1" ref="E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A192),0)),"")</f>
        <v>15</v>
      </c>
      <c r="F192" s="52" t="str">
        <f t="array" aca="1" ref="F19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A192),0)),""))</f>
        <v>N/A</v>
      </c>
      <c r="G192" s="52" t="str">
        <f t="array" aca="1" ref="G19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A192),0)),""))</f>
        <v>N/A</v>
      </c>
      <c r="H192" s="52" t="str">
        <f t="array" aca="1" ref="H19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A192),0)),""))</f>
        <v>N/A</v>
      </c>
      <c r="I192" s="44">
        <f t="array" aca="1" ref="I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A192),0)),"")</f>
        <v>11.0617</v>
      </c>
      <c r="J192" s="45">
        <f t="array" aca="1" ref="J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A192),0)),"")*1000</f>
        <v>1.7919954</v>
      </c>
      <c r="K192" s="44">
        <f t="array" aca="1" ref="K192" ca="1">IF(D192="ROB/NEW",I192,IFERROR(INDEX(INDIRECT(ADDRESS(1,MATCH(2020,Measure!$2:$2,0),,,"Measure")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A192),0)),""))</f>
        <v>11.0617</v>
      </c>
      <c r="L192" s="45">
        <f t="array" aca="1" ref="L192" ca="1">IF(D192="ROB/NEW",J192,IFERROR(INDEX(INDIRECT(ADDRESS(1,MATCH(2020,Measure!$2:$2,0),,,"Measure")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A192),0))*1000,""))</f>
        <v>1.7919954</v>
      </c>
      <c r="M192" s="46">
        <f t="array" aca="1" ref="M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A192),0)),"")</f>
        <v>0</v>
      </c>
      <c r="N192" s="47" t="str">
        <f t="array" aca="1" ref="N192" ca="1">IF(M192=0,"N/A",IFERROR(INDEX(INDIRECT(ADDRESS(1,MATCH(2020,Measure!$2:$2,0),,,"Measure")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A192),0)),"")/M192)</f>
        <v>N/A</v>
      </c>
      <c r="O192" s="46" t="str">
        <f t="array" aca="1" ref="O192" ca="1">IF(AE192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192)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(Units)")*(INDIRECT(ADDRESS(1,MATCH("MeasureNames",Measure!$2:$2,0),,,"Measure")&amp;":"&amp;ADDRESS(ROWS(DynamicPivotTable)+10,MATCH("MeasureNames",Measure!$2:$2,0)))=A192),0)),""),0))</f>
        <v>N/A</v>
      </c>
      <c r="P192" s="46">
        <f t="array" aca="1" ref="P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A192),0)),0)</f>
        <v>1.4483999999999999</v>
      </c>
      <c r="Q192" s="46" t="str">
        <f t="shared" ca="1" si="78"/>
        <v>N/A</v>
      </c>
      <c r="R192" s="46">
        <f t="shared" ca="1" si="79"/>
        <v>0</v>
      </c>
      <c r="S192" s="46" t="str">
        <f t="shared" ca="1" si="80"/>
        <v>N/A</v>
      </c>
      <c r="T192" s="39">
        <f t="array" aca="1" ref="T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A192),0)),"")</f>
        <v>15.647133422278387</v>
      </c>
      <c r="U192" s="39">
        <f t="array" aca="1" ref="U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A192),0)),"")</f>
        <v>0</v>
      </c>
      <c r="V192" s="39">
        <f t="shared" ca="1" si="81"/>
        <v>15.647133422278387</v>
      </c>
      <c r="W192" s="48">
        <f t="array" aca="1" ref="W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A192),0)),"")</f>
        <v>1.04</v>
      </c>
      <c r="X192" s="49" t="str">
        <f t="array" aca="1" ref="X192" ca="1">IF(AE192=0,"N/A",IFERROR(INDEX(INDIRECT(ADDRESS(1,MATCH(2020,Measure!$2:$2,0),,,"Measure")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A192),0)),""))</f>
        <v>N/A</v>
      </c>
      <c r="Y192" s="49" t="str">
        <f t="array" aca="1" ref="Y192" ca="1">IF(AE192=0,"N/A",IFERROR(INDEX(INDIRECT(ADDRESS(1,MATCH(2020,Measure!$2:$2,0),,,"Measure")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A192),0)),""))</f>
        <v>N/A</v>
      </c>
      <c r="Z192" s="39" t="str">
        <f t="array" aca="1" ref="Z19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A192),0)),""),"N/A")</f>
        <v>N/A</v>
      </c>
      <c r="AA192" s="39" t="str">
        <f t="array" aca="1" ref="AA19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A192),0)),""),"N/A")</f>
        <v>N/A</v>
      </c>
      <c r="AB192" s="39" t="str">
        <f t="array" aca="1" ref="AB19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A192),0)),"")/1000,"N/A")</f>
        <v>N/A</v>
      </c>
      <c r="AD192" t="str">
        <f t="shared" si="82"/>
        <v>Pipe Insulation</v>
      </c>
      <c r="AE192" s="50">
        <f t="array" aca="1" ref="AE19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A192),0)),""),0)</f>
        <v>0</v>
      </c>
      <c r="AF192" s="35">
        <f t="array" aca="1" ref="AF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A192),0)),"")</f>
        <v>0</v>
      </c>
      <c r="AG192" s="35">
        <f t="array" aca="1" ref="AG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A192),0))/1000,"")</f>
        <v>0</v>
      </c>
      <c r="AH192" s="51">
        <f t="array" aca="1" ref="AH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A192),0)),"")</f>
        <v>0</v>
      </c>
      <c r="AI192" s="35">
        <f t="array" aca="1" ref="AI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A192),0))/1000,"")</f>
        <v>0</v>
      </c>
      <c r="AJ192" s="35">
        <f t="array" aca="1" ref="AJ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A192),0))/1000,"")</f>
        <v>0</v>
      </c>
      <c r="AK192" s="32">
        <f t="array" aca="1" ref="AK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A192),0)),"")</f>
        <v>0</v>
      </c>
      <c r="AL192" s="32" t="str">
        <f t="shared" ca="1" si="83"/>
        <v>N/A</v>
      </c>
      <c r="AM192" s="32" t="str">
        <f t="shared" ca="1" si="84"/>
        <v>N/A</v>
      </c>
      <c r="AN192" s="37" t="str">
        <f t="array" aca="1" ref="AN192" ca="1">IF(AE192=0,"N/A",IFERROR(INDEX(INDIRECT(ADDRESS(1,MATCH(2020,Measure!$2:$2,0),,,"Measure")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A192),0)),""))</f>
        <v>N/A</v>
      </c>
      <c r="AO192" s="32">
        <f t="array" aca="1" ref="AO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A192),0)),"")</f>
        <v>0</v>
      </c>
      <c r="AP192" s="37" t="str">
        <f t="shared" ca="1" si="85"/>
        <v>N/A</v>
      </c>
      <c r="AQ192" s="50">
        <f t="array" aca="1" ref="AQ19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A192),0)),""),0)</f>
        <v>0</v>
      </c>
      <c r="AR192" s="35">
        <f t="array" aca="1" ref="AR1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A192),0)),"")</f>
        <v>0</v>
      </c>
      <c r="AS192" s="35">
        <f t="array" aca="1" ref="AS1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A192),0))/1000,"")</f>
        <v>0</v>
      </c>
      <c r="AT192" s="51">
        <f t="array" aca="1" ref="AT1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A192),0)),"")</f>
        <v>0</v>
      </c>
      <c r="AU192" s="35">
        <f t="array" aca="1" ref="AU1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A192),0))/1000,"")</f>
        <v>0</v>
      </c>
      <c r="AV192" s="35">
        <f t="array" aca="1" ref="AV1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A192),0))/1000,"")</f>
        <v>0</v>
      </c>
      <c r="AW192" s="32">
        <f t="array" aca="1" ref="AW1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A192),0)),"")</f>
        <v>0</v>
      </c>
      <c r="AX192" s="32" t="str">
        <f t="shared" ca="1" si="86"/>
        <v>N/A</v>
      </c>
      <c r="AY192" s="32" t="str">
        <f t="shared" ca="1" si="87"/>
        <v>N/A</v>
      </c>
      <c r="AZ192" s="37" t="str">
        <f t="array" aca="1" ref="AZ192" ca="1">IF(AQ192=0,"N/A",IFERROR(INDEX(INDIRECT(ADDRESS(1,MATCH(2021,Measure!$2:$2,0),,,"Measure")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A192),0)),""))</f>
        <v>N/A</v>
      </c>
      <c r="BA192" s="32">
        <f t="array" aca="1" ref="BA1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A192),0)),"")</f>
        <v>0</v>
      </c>
      <c r="BB192" s="37" t="str">
        <f t="shared" ca="1" si="88"/>
        <v>N/A</v>
      </c>
      <c r="BC192" s="50">
        <f t="array" aca="1" ref="BC19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A192),0)),""),0)</f>
        <v>0</v>
      </c>
      <c r="BD192" s="35">
        <f t="array" aca="1" ref="BD1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A192),0)),"")</f>
        <v>0</v>
      </c>
      <c r="BE192" s="35">
        <f t="array" aca="1" ref="BE1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A192),0))/1000,"")</f>
        <v>0</v>
      </c>
      <c r="BF192" s="51">
        <f t="array" aca="1" ref="BF1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A192),0)),"")</f>
        <v>0</v>
      </c>
      <c r="BG192" s="35">
        <f t="array" aca="1" ref="BG1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A192),0))/1000,"")</f>
        <v>0</v>
      </c>
      <c r="BH192" s="35">
        <f t="array" aca="1" ref="BH1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A192),0))/1000,"")</f>
        <v>0</v>
      </c>
      <c r="BI192" s="32">
        <f t="array" aca="1" ref="BI1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A192),0)),"")</f>
        <v>0</v>
      </c>
      <c r="BJ192" s="32" t="str">
        <f t="shared" ca="1" si="89"/>
        <v>N/A</v>
      </c>
      <c r="BK192" s="32" t="str">
        <f t="shared" ca="1" si="90"/>
        <v>N/A</v>
      </c>
      <c r="BL192" s="37" t="str">
        <f t="array" aca="1" ref="BL192" ca="1">IF(BC192=0,"N/A",IFERROR(INDEX(INDIRECT(ADDRESS(1,MATCH(2022,Measure!$2:$2,0),,,"Measure")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A192),0)),""))</f>
        <v>N/A</v>
      </c>
      <c r="BM192" s="32">
        <f t="array" aca="1" ref="BM1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A192),0)),"")</f>
        <v>0</v>
      </c>
      <c r="BN192" s="37" t="str">
        <f t="shared" ca="1" si="91"/>
        <v>N/A</v>
      </c>
    </row>
    <row r="193" spans="1:66" x14ac:dyDescent="0.25">
      <c r="A193" s="33" t="s">
        <v>335</v>
      </c>
      <c r="B193" t="str">
        <f t="shared" si="77"/>
        <v>Smart Power Controllers - MURB</v>
      </c>
      <c r="C193" t="str">
        <f t="array" aca="1" ref="C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A193),0)),"")</f>
        <v>Res Other</v>
      </c>
      <c r="D193" t="str">
        <f t="array" aca="1" ref="D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A193),0)),"")</f>
        <v>ROB/NEW</v>
      </c>
      <c r="E193" s="52">
        <f t="array" aca="1" ref="E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A193),0)),"")</f>
        <v>4</v>
      </c>
      <c r="F193" s="52" t="str">
        <f t="array" aca="1" ref="F19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A193),0)),""))</f>
        <v>N/A</v>
      </c>
      <c r="G193" s="52" t="str">
        <f t="array" aca="1" ref="G19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A193),0)),""))</f>
        <v>N/A</v>
      </c>
      <c r="H193" s="52" t="str">
        <f t="array" aca="1" ref="H19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A193),0)),""))</f>
        <v>N/A</v>
      </c>
      <c r="I193" s="44">
        <f t="array" aca="1" ref="I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A193),0)),"")</f>
        <v>411</v>
      </c>
      <c r="J193" s="45">
        <f t="array" aca="1" ref="J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A193),0)),"")*1000</f>
        <v>0</v>
      </c>
      <c r="K193" s="44">
        <f t="array" aca="1" ref="K193" ca="1">IF(D193="ROB/NEW",I193,IFERROR(INDEX(INDIRECT(ADDRESS(1,MATCH(2020,Measure!$2:$2,0),,,"Measure")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A193),0)),""))</f>
        <v>411</v>
      </c>
      <c r="L193" s="45">
        <f t="array" aca="1" ref="L193" ca="1">IF(D193="ROB/NEW",J193,IFERROR(INDEX(INDIRECT(ADDRESS(1,MATCH(2020,Measure!$2:$2,0),,,"Measure")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A193),0))*1000,""))</f>
        <v>0</v>
      </c>
      <c r="M193" s="46">
        <f t="array" aca="1" ref="M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A193),0)),"")</f>
        <v>0</v>
      </c>
      <c r="N193" s="47" t="str">
        <f t="array" aca="1" ref="N193" ca="1">IF(M193=0,"N/A",IFERROR(INDEX(INDIRECT(ADDRESS(1,MATCH(2020,Measure!$2:$2,0),,,"Measure")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A193),0)),"")/M193)</f>
        <v>N/A</v>
      </c>
      <c r="O193" s="46" t="str">
        <f t="array" aca="1" ref="O193" ca="1">IF(AE193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193)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(Units)")*(INDIRECT(ADDRESS(1,MATCH("MeasureNames",Measure!$2:$2,0),,,"Measure")&amp;":"&amp;ADDRESS(ROWS(DynamicPivotTable)+10,MATCH("MeasureNames",Measure!$2:$2,0)))=A193),0)),""),0))</f>
        <v>N/A</v>
      </c>
      <c r="P193" s="46">
        <f t="array" aca="1" ref="P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A193),0)),0)</f>
        <v>69.692999999999998</v>
      </c>
      <c r="Q193" s="46" t="str">
        <f t="shared" ca="1" si="78"/>
        <v>N/A</v>
      </c>
      <c r="R193" s="46">
        <f t="shared" ca="1" si="79"/>
        <v>0</v>
      </c>
      <c r="S193" s="46" t="str">
        <f t="shared" ca="1" si="80"/>
        <v>N/A</v>
      </c>
      <c r="T193" s="39">
        <f t="array" aca="1" ref="T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A193),0)),"")</f>
        <v>123.69250473846465</v>
      </c>
      <c r="U193" s="39">
        <f t="array" aca="1" ref="U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A193),0)),"")</f>
        <v>0</v>
      </c>
      <c r="V193" s="39">
        <f t="shared" ca="1" si="81"/>
        <v>123.69250473846465</v>
      </c>
      <c r="W193" s="48">
        <f t="array" aca="1" ref="W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A193),0)),"")</f>
        <v>1.04</v>
      </c>
      <c r="X193" s="49" t="str">
        <f t="array" aca="1" ref="X193" ca="1">IF(AE193=0,"N/A",IFERROR(INDEX(INDIRECT(ADDRESS(1,MATCH(2020,Measure!$2:$2,0),,,"Measure")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A193),0)),""))</f>
        <v>N/A</v>
      </c>
      <c r="Y193" s="49" t="str">
        <f t="array" aca="1" ref="Y193" ca="1">IF(AE193=0,"N/A",IFERROR(INDEX(INDIRECT(ADDRESS(1,MATCH(2020,Measure!$2:$2,0),,,"Measure")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A193),0)),""))</f>
        <v>N/A</v>
      </c>
      <c r="Z193" s="39" t="str">
        <f t="array" aca="1" ref="Z19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A193),0)),""),"N/A")</f>
        <v>N/A</v>
      </c>
      <c r="AA193" s="39" t="str">
        <f t="array" aca="1" ref="AA19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A193),0)),""),"N/A")</f>
        <v>N/A</v>
      </c>
      <c r="AB193" s="39" t="str">
        <f t="array" aca="1" ref="AB19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A193),0)),"")/1000,"N/A")</f>
        <v>N/A</v>
      </c>
      <c r="AD193" t="str">
        <f t="shared" si="82"/>
        <v>Smart Power Controllers - MURB</v>
      </c>
      <c r="AE193" s="50">
        <f t="array" aca="1" ref="AE19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A193),0)),""),0)</f>
        <v>0</v>
      </c>
      <c r="AF193" s="35">
        <f t="array" aca="1" ref="AF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A193),0)),"")</f>
        <v>0</v>
      </c>
      <c r="AG193" s="35">
        <f t="array" aca="1" ref="AG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A193),0))/1000,"")</f>
        <v>0</v>
      </c>
      <c r="AH193" s="51">
        <f t="array" aca="1" ref="AH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A193),0)),"")</f>
        <v>0</v>
      </c>
      <c r="AI193" s="35">
        <f t="array" aca="1" ref="AI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A193),0))/1000,"")</f>
        <v>0</v>
      </c>
      <c r="AJ193" s="35">
        <f t="array" aca="1" ref="AJ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A193),0))/1000,"")</f>
        <v>0</v>
      </c>
      <c r="AK193" s="32">
        <f t="array" aca="1" ref="AK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A193),0)),"")</f>
        <v>0</v>
      </c>
      <c r="AL193" s="32" t="str">
        <f t="shared" ca="1" si="83"/>
        <v>N/A</v>
      </c>
      <c r="AM193" s="32" t="str">
        <f t="shared" ca="1" si="84"/>
        <v>N/A</v>
      </c>
      <c r="AN193" s="37" t="str">
        <f t="array" aca="1" ref="AN193" ca="1">IF(AE193=0,"N/A",IFERROR(INDEX(INDIRECT(ADDRESS(1,MATCH(2020,Measure!$2:$2,0),,,"Measure")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A193),0)),""))</f>
        <v>N/A</v>
      </c>
      <c r="AO193" s="32">
        <f t="array" aca="1" ref="AO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A193),0)),"")</f>
        <v>0</v>
      </c>
      <c r="AP193" s="37" t="str">
        <f t="shared" ca="1" si="85"/>
        <v>N/A</v>
      </c>
      <c r="AQ193" s="50">
        <f t="array" aca="1" ref="AQ19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A193),0)),""),0)</f>
        <v>0</v>
      </c>
      <c r="AR193" s="35">
        <f t="array" aca="1" ref="AR1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A193),0)),"")</f>
        <v>0</v>
      </c>
      <c r="AS193" s="35">
        <f t="array" aca="1" ref="AS1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A193),0))/1000,"")</f>
        <v>0</v>
      </c>
      <c r="AT193" s="51">
        <f t="array" aca="1" ref="AT1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A193),0)),"")</f>
        <v>0</v>
      </c>
      <c r="AU193" s="35">
        <f t="array" aca="1" ref="AU1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A193),0))/1000,"")</f>
        <v>0</v>
      </c>
      <c r="AV193" s="35">
        <f t="array" aca="1" ref="AV1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A193),0))/1000,"")</f>
        <v>0</v>
      </c>
      <c r="AW193" s="32">
        <f t="array" aca="1" ref="AW1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A193),0)),"")</f>
        <v>0</v>
      </c>
      <c r="AX193" s="32" t="str">
        <f t="shared" ca="1" si="86"/>
        <v>N/A</v>
      </c>
      <c r="AY193" s="32" t="str">
        <f t="shared" ca="1" si="87"/>
        <v>N/A</v>
      </c>
      <c r="AZ193" s="37" t="str">
        <f t="array" aca="1" ref="AZ193" ca="1">IF(AQ193=0,"N/A",IFERROR(INDEX(INDIRECT(ADDRESS(1,MATCH(2021,Measure!$2:$2,0),,,"Measure")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A193),0)),""))</f>
        <v>N/A</v>
      </c>
      <c r="BA193" s="32">
        <f t="array" aca="1" ref="BA1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A193),0)),"")</f>
        <v>0</v>
      </c>
      <c r="BB193" s="37" t="str">
        <f t="shared" ca="1" si="88"/>
        <v>N/A</v>
      </c>
      <c r="BC193" s="50">
        <f t="array" aca="1" ref="BC19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A193),0)),""),0)</f>
        <v>0</v>
      </c>
      <c r="BD193" s="35">
        <f t="array" aca="1" ref="BD1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A193),0)),"")</f>
        <v>0</v>
      </c>
      <c r="BE193" s="35">
        <f t="array" aca="1" ref="BE1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A193),0))/1000,"")</f>
        <v>0</v>
      </c>
      <c r="BF193" s="51">
        <f t="array" aca="1" ref="BF1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A193),0)),"")</f>
        <v>0</v>
      </c>
      <c r="BG193" s="35">
        <f t="array" aca="1" ref="BG1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A193),0))/1000,"")</f>
        <v>0</v>
      </c>
      <c r="BH193" s="35">
        <f t="array" aca="1" ref="BH1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A193),0))/1000,"")</f>
        <v>0</v>
      </c>
      <c r="BI193" s="32">
        <f t="array" aca="1" ref="BI1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A193),0)),"")</f>
        <v>0</v>
      </c>
      <c r="BJ193" s="32" t="str">
        <f t="shared" ca="1" si="89"/>
        <v>N/A</v>
      </c>
      <c r="BK193" s="32" t="str">
        <f t="shared" ca="1" si="90"/>
        <v>N/A</v>
      </c>
      <c r="BL193" s="37" t="str">
        <f t="array" aca="1" ref="BL193" ca="1">IF(BC193=0,"N/A",IFERROR(INDEX(INDIRECT(ADDRESS(1,MATCH(2022,Measure!$2:$2,0),,,"Measure")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A193),0)),""))</f>
        <v>N/A</v>
      </c>
      <c r="BM193" s="32">
        <f t="array" aca="1" ref="BM1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A193),0)),"")</f>
        <v>0</v>
      </c>
      <c r="BN193" s="37" t="str">
        <f t="shared" ca="1" si="91"/>
        <v>N/A</v>
      </c>
    </row>
    <row r="194" spans="1:66" x14ac:dyDescent="0.25">
      <c r="A194" s="33" t="s">
        <v>336</v>
      </c>
      <c r="B194" t="str">
        <f t="shared" si="77"/>
        <v>Smart Power Controllers</v>
      </c>
      <c r="C194" t="str">
        <f t="array" aca="1" ref="C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A194),0)),"")</f>
        <v>Res Other</v>
      </c>
      <c r="D194" t="str">
        <f t="array" aca="1" ref="D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A194),0)),"")</f>
        <v>ROB/NEW</v>
      </c>
      <c r="E194" s="52">
        <f t="array" aca="1" ref="E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A194),0)),"")</f>
        <v>4</v>
      </c>
      <c r="F194" s="52" t="str">
        <f t="array" aca="1" ref="F19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A194),0)),""))</f>
        <v>N/A</v>
      </c>
      <c r="G194" s="52" t="str">
        <f t="array" aca="1" ref="G19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A194),0)),""))</f>
        <v>N/A</v>
      </c>
      <c r="H194" s="52" t="str">
        <f t="array" aca="1" ref="H19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A194),0)),""))</f>
        <v>N/A</v>
      </c>
      <c r="I194" s="44">
        <f t="array" aca="1" ref="I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A194),0)),"")</f>
        <v>411</v>
      </c>
      <c r="J194" s="45">
        <f t="array" aca="1" ref="J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A194),0)),"")*1000</f>
        <v>0</v>
      </c>
      <c r="K194" s="44">
        <f t="array" aca="1" ref="K194" ca="1">IF(D194="ROB/NEW",I194,IFERROR(INDEX(INDIRECT(ADDRESS(1,MATCH(2020,Measure!$2:$2,0),,,"Measure")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A194),0)),""))</f>
        <v>411</v>
      </c>
      <c r="L194" s="45">
        <f t="array" aca="1" ref="L194" ca="1">IF(D194="ROB/NEW",J194,IFERROR(INDEX(INDIRECT(ADDRESS(1,MATCH(2020,Measure!$2:$2,0),,,"Measure")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A194),0))*1000,""))</f>
        <v>0</v>
      </c>
      <c r="M194" s="46">
        <f t="array" aca="1" ref="M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A194),0)),"")</f>
        <v>0</v>
      </c>
      <c r="N194" s="47" t="str">
        <f t="array" aca="1" ref="N194" ca="1">IF(M194=0,"N/A",IFERROR(INDEX(INDIRECT(ADDRESS(1,MATCH(2020,Measure!$2:$2,0),,,"Measure")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A194),0)),"")/M194)</f>
        <v>N/A</v>
      </c>
      <c r="O194" s="46" t="str">
        <f t="array" aca="1" ref="O194" ca="1">IF(AE194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194)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(Units)")*(INDIRECT(ADDRESS(1,MATCH("MeasureNames",Measure!$2:$2,0),,,"Measure")&amp;":"&amp;ADDRESS(ROWS(DynamicPivotTable)+10,MATCH("MeasureNames",Measure!$2:$2,0)))=A194),0)),""),0))</f>
        <v>N/A</v>
      </c>
      <c r="P194" s="46">
        <f t="array" aca="1" ref="P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A194),0)),0)</f>
        <v>69.692999999999998</v>
      </c>
      <c r="Q194" s="46" t="str">
        <f t="shared" ca="1" si="78"/>
        <v>N/A</v>
      </c>
      <c r="R194" s="46">
        <f t="shared" ca="1" si="79"/>
        <v>0</v>
      </c>
      <c r="S194" s="46" t="str">
        <f t="shared" ca="1" si="80"/>
        <v>N/A</v>
      </c>
      <c r="T194" s="39">
        <f t="array" aca="1" ref="T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A194),0)),"")</f>
        <v>123.69250473846465</v>
      </c>
      <c r="U194" s="39">
        <f t="array" aca="1" ref="U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A194),0)),"")</f>
        <v>0</v>
      </c>
      <c r="V194" s="39">
        <f t="shared" ca="1" si="81"/>
        <v>123.69250473846465</v>
      </c>
      <c r="W194" s="48">
        <f t="array" aca="1" ref="W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A194),0)),"")</f>
        <v>1.04</v>
      </c>
      <c r="X194" s="49" t="str">
        <f t="array" aca="1" ref="X194" ca="1">IF(AE194=0,"N/A",IFERROR(INDEX(INDIRECT(ADDRESS(1,MATCH(2020,Measure!$2:$2,0),,,"Measure")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A194),0)),""))</f>
        <v>N/A</v>
      </c>
      <c r="Y194" s="49" t="str">
        <f t="array" aca="1" ref="Y194" ca="1">IF(AE194=0,"N/A",IFERROR(INDEX(INDIRECT(ADDRESS(1,MATCH(2020,Measure!$2:$2,0),,,"Measure")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A194),0)),""))</f>
        <v>N/A</v>
      </c>
      <c r="Z194" s="39" t="str">
        <f t="array" aca="1" ref="Z19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A194),0)),""),"N/A")</f>
        <v>N/A</v>
      </c>
      <c r="AA194" s="39" t="str">
        <f t="array" aca="1" ref="AA19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A194),0)),""),"N/A")</f>
        <v>N/A</v>
      </c>
      <c r="AB194" s="39" t="str">
        <f t="array" aca="1" ref="AB19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A194),0)),"")/1000,"N/A")</f>
        <v>N/A</v>
      </c>
      <c r="AD194" t="str">
        <f t="shared" si="82"/>
        <v>Smart Power Controllers</v>
      </c>
      <c r="AE194" s="50">
        <f t="array" aca="1" ref="AE19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A194),0)),""),0)</f>
        <v>0</v>
      </c>
      <c r="AF194" s="35">
        <f t="array" aca="1" ref="AF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A194),0)),"")</f>
        <v>0</v>
      </c>
      <c r="AG194" s="35">
        <f t="array" aca="1" ref="AG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A194),0))/1000,"")</f>
        <v>0</v>
      </c>
      <c r="AH194" s="51">
        <f t="array" aca="1" ref="AH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A194),0)),"")</f>
        <v>0</v>
      </c>
      <c r="AI194" s="35">
        <f t="array" aca="1" ref="AI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A194),0))/1000,"")</f>
        <v>0</v>
      </c>
      <c r="AJ194" s="35">
        <f t="array" aca="1" ref="AJ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A194),0))/1000,"")</f>
        <v>0</v>
      </c>
      <c r="AK194" s="32">
        <f t="array" aca="1" ref="AK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A194),0)),"")</f>
        <v>0</v>
      </c>
      <c r="AL194" s="32" t="str">
        <f t="shared" ca="1" si="83"/>
        <v>N/A</v>
      </c>
      <c r="AM194" s="32" t="str">
        <f t="shared" ca="1" si="84"/>
        <v>N/A</v>
      </c>
      <c r="AN194" s="37" t="str">
        <f t="array" aca="1" ref="AN194" ca="1">IF(AE194=0,"N/A",IFERROR(INDEX(INDIRECT(ADDRESS(1,MATCH(2020,Measure!$2:$2,0),,,"Measure")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A194),0)),""))</f>
        <v>N/A</v>
      </c>
      <c r="AO194" s="32">
        <f t="array" aca="1" ref="AO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A194),0)),"")</f>
        <v>0</v>
      </c>
      <c r="AP194" s="37" t="str">
        <f t="shared" ca="1" si="85"/>
        <v>N/A</v>
      </c>
      <c r="AQ194" s="50">
        <f t="array" aca="1" ref="AQ19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A194),0)),""),0)</f>
        <v>0</v>
      </c>
      <c r="AR194" s="35">
        <f t="array" aca="1" ref="AR1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A194),0)),"")</f>
        <v>0</v>
      </c>
      <c r="AS194" s="35">
        <f t="array" aca="1" ref="AS1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A194),0))/1000,"")</f>
        <v>0</v>
      </c>
      <c r="AT194" s="51">
        <f t="array" aca="1" ref="AT1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A194),0)),"")</f>
        <v>0</v>
      </c>
      <c r="AU194" s="35">
        <f t="array" aca="1" ref="AU1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A194),0))/1000,"")</f>
        <v>0</v>
      </c>
      <c r="AV194" s="35">
        <f t="array" aca="1" ref="AV1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A194),0))/1000,"")</f>
        <v>0</v>
      </c>
      <c r="AW194" s="32">
        <f t="array" aca="1" ref="AW1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A194),0)),"")</f>
        <v>0</v>
      </c>
      <c r="AX194" s="32" t="str">
        <f t="shared" ca="1" si="86"/>
        <v>N/A</v>
      </c>
      <c r="AY194" s="32" t="str">
        <f t="shared" ca="1" si="87"/>
        <v>N/A</v>
      </c>
      <c r="AZ194" s="37" t="str">
        <f t="array" aca="1" ref="AZ194" ca="1">IF(AQ194=0,"N/A",IFERROR(INDEX(INDIRECT(ADDRESS(1,MATCH(2021,Measure!$2:$2,0),,,"Measure")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A194),0)),""))</f>
        <v>N/A</v>
      </c>
      <c r="BA194" s="32">
        <f t="array" aca="1" ref="BA1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A194),0)),"")</f>
        <v>0</v>
      </c>
      <c r="BB194" s="37" t="str">
        <f t="shared" ca="1" si="88"/>
        <v>N/A</v>
      </c>
      <c r="BC194" s="50">
        <f t="array" aca="1" ref="BC19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A194),0)),""),0)</f>
        <v>0</v>
      </c>
      <c r="BD194" s="35">
        <f t="array" aca="1" ref="BD1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A194),0)),"")</f>
        <v>0</v>
      </c>
      <c r="BE194" s="35">
        <f t="array" aca="1" ref="BE1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A194),0))/1000,"")</f>
        <v>0</v>
      </c>
      <c r="BF194" s="51">
        <f t="array" aca="1" ref="BF1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A194),0)),"")</f>
        <v>0</v>
      </c>
      <c r="BG194" s="35">
        <f t="array" aca="1" ref="BG1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A194),0))/1000,"")</f>
        <v>0</v>
      </c>
      <c r="BH194" s="35">
        <f t="array" aca="1" ref="BH1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A194),0))/1000,"")</f>
        <v>0</v>
      </c>
      <c r="BI194" s="32">
        <f t="array" aca="1" ref="BI1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A194),0)),"")</f>
        <v>0</v>
      </c>
      <c r="BJ194" s="32" t="str">
        <f t="shared" ca="1" si="89"/>
        <v>N/A</v>
      </c>
      <c r="BK194" s="32" t="str">
        <f t="shared" ca="1" si="90"/>
        <v>N/A</v>
      </c>
      <c r="BL194" s="37" t="str">
        <f t="array" aca="1" ref="BL194" ca="1">IF(BC194=0,"N/A",IFERROR(INDEX(INDIRECT(ADDRESS(1,MATCH(2022,Measure!$2:$2,0),,,"Measure")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A194),0)),""))</f>
        <v>N/A</v>
      </c>
      <c r="BM194" s="32">
        <f t="array" aca="1" ref="BM1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A194),0)),"")</f>
        <v>0</v>
      </c>
      <c r="BN194" s="37" t="str">
        <f t="shared" ca="1" si="91"/>
        <v>N/A</v>
      </c>
    </row>
    <row r="195" spans="1:66" x14ac:dyDescent="0.25">
      <c r="Y195" s="29"/>
      <c r="AD195" s="1" t="s">
        <v>681</v>
      </c>
      <c r="AE195" s="53">
        <f ca="1">SUM(AE151:AE194)</f>
        <v>284493.11210914113</v>
      </c>
      <c r="AF195" s="54">
        <f t="shared" ref="AF195:AM195" ca="1" si="92">SUM(AF151:AF194)</f>
        <v>1885.4122318578859</v>
      </c>
      <c r="AG195" s="54">
        <f t="shared" ca="1" si="92"/>
        <v>14106.230960384386</v>
      </c>
      <c r="AH195" s="55">
        <f t="shared" ca="1" si="92"/>
        <v>1885.4122318578859</v>
      </c>
      <c r="AI195" s="54">
        <f t="shared" ca="1" si="92"/>
        <v>14106.230960384386</v>
      </c>
      <c r="AJ195" s="54">
        <f t="shared" ca="1" si="92"/>
        <v>122068.23270250106</v>
      </c>
      <c r="AK195" s="56">
        <f t="shared" ca="1" si="92"/>
        <v>9105158.8793903608</v>
      </c>
      <c r="AL195" s="56">
        <f t="shared" ca="1" si="92"/>
        <v>2632175.7084815791</v>
      </c>
      <c r="AM195" s="56">
        <f t="shared" ca="1" si="92"/>
        <v>6472983.1709087817</v>
      </c>
      <c r="AN195" s="57">
        <f ca="1">IFERROR(AK195/AL195,"N/A")</f>
        <v>3.4591759395283099</v>
      </c>
      <c r="AO195" s="56">
        <f ca="1">SUM(AO151:AO194)</f>
        <v>2632175.7084815786</v>
      </c>
      <c r="AP195" s="57">
        <f t="shared" ca="1" si="85"/>
        <v>3.4591759395283104</v>
      </c>
      <c r="AQ195" s="53">
        <f ca="1">SUM(AQ151:AQ194)</f>
        <v>261849.84312039459</v>
      </c>
      <c r="AR195" s="54">
        <f t="shared" ref="AR195" ca="1" si="93">SUM(AR151:AR194)</f>
        <v>1778.3202366628498</v>
      </c>
      <c r="AS195" s="54">
        <f t="shared" ref="AS195" ca="1" si="94">SUM(AS151:AS194)</f>
        <v>13207.896085217417</v>
      </c>
      <c r="AT195" s="55">
        <f t="shared" ref="AT195" ca="1" si="95">SUM(AT151:AT194)</f>
        <v>2670.4028423935583</v>
      </c>
      <c r="AU195" s="54">
        <f t="shared" ref="AU195" ca="1" si="96">SUM(AU151:AU194)</f>
        <v>19030.478579333656</v>
      </c>
      <c r="AV195" s="54">
        <f t="shared" ref="AV195" ca="1" si="97">SUM(AV151:AV194)</f>
        <v>110889.0415259072</v>
      </c>
      <c r="AW195" s="56">
        <f t="shared" ref="AW195" ca="1" si="98">SUM(AW151:AW194)</f>
        <v>8669225.3360038009</v>
      </c>
      <c r="AX195" s="56">
        <f t="shared" ref="AX195" ca="1" si="99">SUM(AX151:AX194)</f>
        <v>2439534.426313573</v>
      </c>
      <c r="AY195" s="56">
        <f t="shared" ref="AY195" ca="1" si="100">SUM(AY151:AY194)</f>
        <v>6229690.9096902283</v>
      </c>
      <c r="AZ195" s="57">
        <f ca="1">IFERROR(AW195/AX195,"N/A")</f>
        <v>3.5536392692371357</v>
      </c>
      <c r="BA195" s="56">
        <f ca="1">SUM(BA151:BA194)</f>
        <v>2439534.4263135735</v>
      </c>
      <c r="BB195" s="57">
        <f t="shared" ca="1" si="88"/>
        <v>3.5536392692371352</v>
      </c>
      <c r="BC195" s="53">
        <f ca="1">SUM(BC151:BC194)</f>
        <v>290866.32550692576</v>
      </c>
      <c r="BD195" s="54">
        <f t="shared" ref="BD195" ca="1" si="101">SUM(BD151:BD194)</f>
        <v>1922.0669317226937</v>
      </c>
      <c r="BE195" s="54">
        <f t="shared" ref="BE195" ca="1" si="102">SUM(BE151:BE194)</f>
        <v>14398.409253841115</v>
      </c>
      <c r="BF195" s="55">
        <f t="shared" ref="BF195" ca="1" si="103">SUM(BF151:BF194)</f>
        <v>3734.3006164106464</v>
      </c>
      <c r="BG195" s="54">
        <f t="shared" ref="BG195" ca="1" si="104">SUM(BG151:BG194)</f>
        <v>26262.726271878048</v>
      </c>
      <c r="BH195" s="54">
        <f t="shared" ref="BH195" ca="1" si="105">SUM(BH151:BH194)</f>
        <v>114393.26661468435</v>
      </c>
      <c r="BI195" s="56">
        <f t="shared" ref="BI195" ca="1" si="106">SUM(BI151:BI194)</f>
        <v>9479906.9391293488</v>
      </c>
      <c r="BJ195" s="56">
        <f t="shared" ref="BJ195" ca="1" si="107">SUM(BJ151:BJ194)</f>
        <v>2690118.1512738536</v>
      </c>
      <c r="BK195" s="56">
        <f t="shared" ref="BK195" ca="1" si="108">SUM(BK151:BK194)</f>
        <v>6789788.7878554957</v>
      </c>
      <c r="BL195" s="57">
        <f ca="1">IFERROR(BI195/BJ195,"N/A")</f>
        <v>3.5239741922265835</v>
      </c>
      <c r="BM195" s="56">
        <f ca="1">SUM(BM151:BM194)</f>
        <v>2690118.1512738536</v>
      </c>
      <c r="BN195" s="57">
        <f t="shared" ca="1" si="91"/>
        <v>3.5239741922265835</v>
      </c>
    </row>
    <row r="196" spans="1:66" ht="18" x14ac:dyDescent="0.25">
      <c r="A196" s="28"/>
      <c r="B196" s="28" t="s">
        <v>416</v>
      </c>
      <c r="Y196" s="29"/>
    </row>
    <row r="197" spans="1:66" ht="15.75" thickBot="1" x14ac:dyDescent="0.3">
      <c r="Y197" s="29"/>
    </row>
    <row r="198" spans="1:66" ht="87" thickBot="1" x14ac:dyDescent="0.3">
      <c r="A198" s="34" t="s">
        <v>652</v>
      </c>
      <c r="B198" s="42" t="s">
        <v>653</v>
      </c>
      <c r="C198" s="43" t="s">
        <v>592</v>
      </c>
      <c r="D198" s="43" t="s">
        <v>593</v>
      </c>
      <c r="E198" s="21" t="s">
        <v>594</v>
      </c>
      <c r="F198" s="21" t="s">
        <v>674</v>
      </c>
      <c r="G198" s="21" t="s">
        <v>675</v>
      </c>
      <c r="H198" s="21" t="s">
        <v>676</v>
      </c>
      <c r="I198" s="21" t="s">
        <v>656</v>
      </c>
      <c r="J198" s="21" t="s">
        <v>657</v>
      </c>
      <c r="K198" s="21" t="s">
        <v>658</v>
      </c>
      <c r="L198" s="21" t="s">
        <v>659</v>
      </c>
      <c r="M198" s="21" t="s">
        <v>671</v>
      </c>
      <c r="N198" s="21" t="s">
        <v>654</v>
      </c>
      <c r="O198" s="21" t="s">
        <v>660</v>
      </c>
      <c r="P198" s="21" t="s">
        <v>661</v>
      </c>
      <c r="Q198" s="21" t="s">
        <v>662</v>
      </c>
      <c r="R198" s="21" t="s">
        <v>663</v>
      </c>
      <c r="S198" s="21" t="s">
        <v>664</v>
      </c>
      <c r="T198" s="21" t="s">
        <v>673</v>
      </c>
      <c r="U198" s="21" t="s">
        <v>665</v>
      </c>
      <c r="V198" s="21" t="s">
        <v>666</v>
      </c>
      <c r="W198" s="21" t="s">
        <v>595</v>
      </c>
      <c r="X198" s="21" t="s">
        <v>655</v>
      </c>
      <c r="Y198" s="21" t="s">
        <v>672</v>
      </c>
      <c r="Z198" s="21" t="s">
        <v>668</v>
      </c>
      <c r="AA198" s="21" t="s">
        <v>669</v>
      </c>
      <c r="AB198" s="41" t="s">
        <v>670</v>
      </c>
      <c r="AD198" s="20" t="s">
        <v>591</v>
      </c>
      <c r="AE198" s="22" t="s">
        <v>667</v>
      </c>
      <c r="AF198" s="23" t="s">
        <v>596</v>
      </c>
      <c r="AG198" s="23" t="s">
        <v>597</v>
      </c>
      <c r="AH198" s="24" t="s">
        <v>598</v>
      </c>
      <c r="AI198" s="25" t="s">
        <v>599</v>
      </c>
      <c r="AJ198" s="25" t="s">
        <v>600</v>
      </c>
      <c r="AK198" s="23" t="s">
        <v>601</v>
      </c>
      <c r="AL198" s="23" t="s">
        <v>602</v>
      </c>
      <c r="AM198" s="25" t="s">
        <v>603</v>
      </c>
      <c r="AN198" s="26" t="s">
        <v>604</v>
      </c>
      <c r="AO198" s="23" t="s">
        <v>605</v>
      </c>
      <c r="AP198" s="27" t="s">
        <v>606</v>
      </c>
      <c r="AQ198" s="22" t="s">
        <v>667</v>
      </c>
      <c r="AR198" s="23" t="s">
        <v>596</v>
      </c>
      <c r="AS198" s="23" t="s">
        <v>597</v>
      </c>
      <c r="AT198" s="24" t="s">
        <v>598</v>
      </c>
      <c r="AU198" s="23" t="s">
        <v>599</v>
      </c>
      <c r="AV198" s="23" t="s">
        <v>600</v>
      </c>
      <c r="AW198" s="23" t="s">
        <v>601</v>
      </c>
      <c r="AX198" s="23" t="s">
        <v>602</v>
      </c>
      <c r="AY198" s="25" t="s">
        <v>603</v>
      </c>
      <c r="AZ198" s="26" t="s">
        <v>604</v>
      </c>
      <c r="BA198" s="23" t="s">
        <v>605</v>
      </c>
      <c r="BB198" s="27" t="s">
        <v>606</v>
      </c>
      <c r="BC198" s="22" t="s">
        <v>667</v>
      </c>
      <c r="BD198" s="24" t="s">
        <v>596</v>
      </c>
      <c r="BE198" s="23" t="s">
        <v>597</v>
      </c>
      <c r="BF198" s="24" t="s">
        <v>598</v>
      </c>
      <c r="BG198" s="23" t="s">
        <v>599</v>
      </c>
      <c r="BH198" s="23" t="s">
        <v>600</v>
      </c>
      <c r="BI198" s="23" t="s">
        <v>601</v>
      </c>
      <c r="BJ198" s="23" t="s">
        <v>602</v>
      </c>
      <c r="BK198" s="25" t="s">
        <v>603</v>
      </c>
      <c r="BL198" s="26" t="s">
        <v>604</v>
      </c>
      <c r="BM198" s="23" t="s">
        <v>605</v>
      </c>
      <c r="BN198" s="27" t="s">
        <v>606</v>
      </c>
    </row>
    <row r="199" spans="1:66" x14ac:dyDescent="0.25">
      <c r="A199" s="33" t="s">
        <v>118</v>
      </c>
      <c r="B199" t="str">
        <f>LEFT(A199,(FIND(" | ",A199,1)-1))</f>
        <v xml:space="preserve">Energy Management Information Systems </v>
      </c>
      <c r="C199" t="str">
        <f t="array" aca="1" ref="C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A199),0)),"")</f>
        <v>BNI Energy Management</v>
      </c>
      <c r="D199" t="str">
        <f t="array" aca="1" ref="D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A199),0)),"")</f>
        <v>ROB/NEW</v>
      </c>
      <c r="E199" s="52">
        <f t="array" aca="1" ref="E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A199),0)),"")</f>
        <v>2.9329999999999998</v>
      </c>
      <c r="F199" s="52" t="str">
        <f t="array" aca="1" ref="F19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A199),0)),""))</f>
        <v>N/A</v>
      </c>
      <c r="G199" s="52" t="str">
        <f t="array" aca="1" ref="G19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A199),0)),""))</f>
        <v>N/A</v>
      </c>
      <c r="H199" s="52" t="str">
        <f t="array" aca="1" ref="H19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A199),0)),""))</f>
        <v>N/A</v>
      </c>
      <c r="I199" s="44">
        <f t="array" aca="1" ref="I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A199),0)),"")</f>
        <v>1000000</v>
      </c>
      <c r="J199" s="45">
        <f t="array" aca="1" ref="J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A199),0)),"")*1000</f>
        <v>168500</v>
      </c>
      <c r="K199" s="44">
        <f t="array" aca="1" ref="K199" ca="1">IF(D199="ROB/NEW",I199,IFERROR(INDEX(INDIRECT(ADDRESS(1,MATCH(2020,Measure!$2:$2,0),,,"Measure")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A199),0)),""))</f>
        <v>1000000</v>
      </c>
      <c r="L199" s="45">
        <f t="array" aca="1" ref="L199" ca="1">IF(D199="ROB/NEW",J199,IFERROR(INDEX(INDIRECT(ADDRESS(1,MATCH(2020,Measure!$2:$2,0),,,"Measure")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A199),0))*1000,""))</f>
        <v>168500</v>
      </c>
      <c r="M199" s="46">
        <f t="array" aca="1" ref="M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A199),0)),"")</f>
        <v>140000</v>
      </c>
      <c r="N199" s="47">
        <f t="array" aca="1" ref="N199" ca="1">IF(M199=0,"N/A",IFERROR(INDEX(INDIRECT(ADDRESS(1,MATCH(2020,Measure!$2:$2,0),,,"Measure")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A199),0)),"")/M199)</f>
        <v>0.5</v>
      </c>
      <c r="O199" s="46" t="str">
        <f t="array" aca="1" ref="O199" ca="1">IF(AE199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199)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(Units)")*(INDIRECT(ADDRESS(1,MATCH("MeasureNames",Measure!$2:$2,0),,,"Measure")&amp;":"&amp;ADDRESS(ROWS(DynamicPivotTable)+10,MATCH("MeasureNames",Measure!$2:$2,0)))=A199),0)),""),0))</f>
        <v>N/A</v>
      </c>
      <c r="P199" s="46">
        <f t="array" aca="1" ref="P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A199),0)),0)</f>
        <v>0</v>
      </c>
      <c r="Q199" s="46" t="str">
        <f ca="1">IF(AE199=0,"N/A",SUM(O199,P199,IF(N199="N/A",0,N199*M199)))</f>
        <v>N/A</v>
      </c>
      <c r="R199" s="46">
        <f ca="1">M199-(IF(N199="N/A",0,N199*M199))</f>
        <v>70000</v>
      </c>
      <c r="S199" s="46" t="str">
        <f ca="1">IF(AE199=0,"N/A",Q199+R199)</f>
        <v>N/A</v>
      </c>
      <c r="T199" s="39">
        <f t="array" aca="1" ref="T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A199),0)),"")</f>
        <v>297758.10270837951</v>
      </c>
      <c r="U199" s="39">
        <f t="array" aca="1" ref="U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A199),0)),"")</f>
        <v>0</v>
      </c>
      <c r="V199" s="39">
        <f ca="1">T199+U199</f>
        <v>297758.10270837951</v>
      </c>
      <c r="W199" s="48">
        <f t="array" aca="1" ref="W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A199),0)),"")</f>
        <v>1</v>
      </c>
      <c r="X199" s="49" t="str">
        <f t="array" aca="1" ref="X199" ca="1">IF(AE199=0,"N/A",IFERROR(INDEX(INDIRECT(ADDRESS(1,MATCH(2020,Measure!$2:$2,0),,,"Measure")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A199),0)),""))</f>
        <v>N/A</v>
      </c>
      <c r="Y199" s="49" t="str">
        <f t="array" aca="1" ref="Y199" ca="1">IF(AE199=0,"N/A",IFERROR(INDEX(INDIRECT(ADDRESS(1,MATCH(2020,Measure!$2:$2,0),,,"Measure")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A199),0)),""))</f>
        <v>N/A</v>
      </c>
      <c r="Z199" s="39" t="str">
        <f t="array" aca="1" ref="Z19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A199),0)),""),"N/A")</f>
        <v>N/A</v>
      </c>
      <c r="AA199" s="39" t="str">
        <f t="array" aca="1" ref="AA19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A199),0)),""),"N/A")</f>
        <v>N/A</v>
      </c>
      <c r="AB199" s="39" t="str">
        <f t="array" aca="1" ref="AB19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A199),0)),"")/1000,"N/A")</f>
        <v>N/A</v>
      </c>
      <c r="AD199" t="str">
        <f>B199</f>
        <v xml:space="preserve">Energy Management Information Systems </v>
      </c>
      <c r="AE199" s="50">
        <f t="array" aca="1" ref="AE19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A199),0)),""),0)</f>
        <v>0</v>
      </c>
      <c r="AF199" s="35">
        <f t="array" aca="1" ref="AF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A199),0)),"")</f>
        <v>0</v>
      </c>
      <c r="AG199" s="35">
        <f t="array" aca="1" ref="AG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A199),0))/1000,"")</f>
        <v>0</v>
      </c>
      <c r="AH199" s="51">
        <f t="array" aca="1" ref="AH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A199),0)),"")</f>
        <v>0</v>
      </c>
      <c r="AI199" s="35">
        <f t="array" aca="1" ref="AI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A199),0))/1000,"")</f>
        <v>0</v>
      </c>
      <c r="AJ199" s="35">
        <f t="array" aca="1" ref="AJ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A199),0))/1000,"")</f>
        <v>0</v>
      </c>
      <c r="AK199" s="32">
        <f t="array" aca="1" ref="AK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A199),0)),"")</f>
        <v>0</v>
      </c>
      <c r="AL199" s="32" t="str">
        <f ca="1">IFERROR(AK199/AN199,"N/A")</f>
        <v>N/A</v>
      </c>
      <c r="AM199" s="32" t="str">
        <f ca="1">IFERROR(AK199-AL199,"N/A")</f>
        <v>N/A</v>
      </c>
      <c r="AN199" s="37" t="str">
        <f t="array" aca="1" ref="AN199" ca="1">IF(AE199=0,"N/A",IFERROR(INDEX(INDIRECT(ADDRESS(1,MATCH(2020,Measure!$2:$2,0),,,"Measure")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A199),0)),""))</f>
        <v>N/A</v>
      </c>
      <c r="AO199" s="32">
        <f t="array" aca="1" ref="AO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A199),0)),"")</f>
        <v>0</v>
      </c>
      <c r="AP199" s="37" t="str">
        <f ca="1">IFERROR(AK199/AO199,"N/A")</f>
        <v>N/A</v>
      </c>
      <c r="AQ199" s="50">
        <f t="array" aca="1" ref="AQ19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A199),0)),""),0)</f>
        <v>0</v>
      </c>
      <c r="AR199" s="35">
        <f t="array" aca="1" ref="AR1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A199),0)),"")</f>
        <v>0</v>
      </c>
      <c r="AS199" s="35">
        <f t="array" aca="1" ref="AS1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A199),0))/1000,"")</f>
        <v>0</v>
      </c>
      <c r="AT199" s="51">
        <f t="array" aca="1" ref="AT1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A199),0)),"")</f>
        <v>0</v>
      </c>
      <c r="AU199" s="35">
        <f t="array" aca="1" ref="AU1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A199),0))/1000,"")</f>
        <v>0</v>
      </c>
      <c r="AV199" s="35">
        <f t="array" aca="1" ref="AV1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A199),0))/1000,"")</f>
        <v>0</v>
      </c>
      <c r="AW199" s="32">
        <f t="array" aca="1" ref="AW1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A199),0)),"")</f>
        <v>0</v>
      </c>
      <c r="AX199" s="32" t="str">
        <f ca="1">IFERROR(AW199/AZ199,"N/A")</f>
        <v>N/A</v>
      </c>
      <c r="AY199" s="32" t="str">
        <f ca="1">IFERROR(AW199-AX199,"N/A")</f>
        <v>N/A</v>
      </c>
      <c r="AZ199" s="37" t="str">
        <f t="array" aca="1" ref="AZ199" ca="1">IF(AQ199=0,"N/A",IFERROR(INDEX(INDIRECT(ADDRESS(1,MATCH(2021,Measure!$2:$2,0),,,"Measure")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A199),0)),""))</f>
        <v>N/A</v>
      </c>
      <c r="BA199" s="32">
        <f t="array" aca="1" ref="BA1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A199),0)),"")</f>
        <v>0</v>
      </c>
      <c r="BB199" s="37" t="str">
        <f ca="1">IFERROR(AW199/BA199,"N/A")</f>
        <v>N/A</v>
      </c>
      <c r="BC199" s="50">
        <f t="array" aca="1" ref="BC19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A199),0)),""),0)</f>
        <v>0</v>
      </c>
      <c r="BD199" s="35">
        <f t="array" aca="1" ref="BD1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A199),0)),"")</f>
        <v>0</v>
      </c>
      <c r="BE199" s="35">
        <f t="array" aca="1" ref="BE1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A199),0))/1000,"")</f>
        <v>0</v>
      </c>
      <c r="BF199" s="51">
        <f t="array" aca="1" ref="BF1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A199),0)),"")</f>
        <v>0</v>
      </c>
      <c r="BG199" s="35">
        <f t="array" aca="1" ref="BG1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A199),0))/1000,"")</f>
        <v>0</v>
      </c>
      <c r="BH199" s="35">
        <f t="array" aca="1" ref="BH1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A199),0))/1000,"")</f>
        <v>0</v>
      </c>
      <c r="BI199" s="32">
        <f t="array" aca="1" ref="BI1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A199),0)),"")</f>
        <v>0</v>
      </c>
      <c r="BJ199" s="32" t="str">
        <f ca="1">IFERROR(BI199/BL199,"N/A")</f>
        <v>N/A</v>
      </c>
      <c r="BK199" s="32" t="str">
        <f ca="1">IFERROR(BI199-BJ199,"N/A")</f>
        <v>N/A</v>
      </c>
      <c r="BL199" s="37" t="str">
        <f t="array" aca="1" ref="BL199" ca="1">IF(BC199=0,"N/A",IFERROR(INDEX(INDIRECT(ADDRESS(1,MATCH(2022,Measure!$2:$2,0),,,"Measure")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A199),0)),""))</f>
        <v>N/A</v>
      </c>
      <c r="BM199" s="32">
        <f t="array" aca="1" ref="BM1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A199),0)),"")</f>
        <v>0</v>
      </c>
      <c r="BN199" s="37" t="str">
        <f ca="1">IFERROR(BI199/BM199,"N/A")</f>
        <v>N/A</v>
      </c>
    </row>
    <row r="200" spans="1:66" x14ac:dyDescent="0.25">
      <c r="Y200" s="29"/>
      <c r="AD200" s="1" t="s">
        <v>681</v>
      </c>
      <c r="AE200" s="53">
        <f t="shared" ref="AE200:AM200" ca="1" si="109">SUM(AE199)</f>
        <v>0</v>
      </c>
      <c r="AF200" s="54">
        <f t="shared" ca="1" si="109"/>
        <v>0</v>
      </c>
      <c r="AG200" s="54">
        <f t="shared" ca="1" si="109"/>
        <v>0</v>
      </c>
      <c r="AH200" s="55">
        <f t="shared" ca="1" si="109"/>
        <v>0</v>
      </c>
      <c r="AI200" s="54">
        <f t="shared" ca="1" si="109"/>
        <v>0</v>
      </c>
      <c r="AJ200" s="54">
        <f t="shared" ca="1" si="109"/>
        <v>0</v>
      </c>
      <c r="AK200" s="56">
        <f t="shared" ca="1" si="109"/>
        <v>0</v>
      </c>
      <c r="AL200" s="56">
        <f t="shared" ca="1" si="109"/>
        <v>0</v>
      </c>
      <c r="AM200" s="56">
        <f t="shared" ca="1" si="109"/>
        <v>0</v>
      </c>
      <c r="AN200" s="57" t="str">
        <f ca="1">IFERROR(AK200/AL200,"N/A")</f>
        <v>N/A</v>
      </c>
      <c r="AO200" s="56">
        <f ca="1">SUM(AO199)</f>
        <v>0</v>
      </c>
      <c r="AP200" s="57" t="str">
        <f t="shared" ref="AP200" ca="1" si="110">IFERROR(AK200/AO200,"N/A")</f>
        <v>N/A</v>
      </c>
      <c r="AQ200" s="53">
        <f t="shared" ref="AQ200:AY200" ca="1" si="111">SUM(AQ199)</f>
        <v>0</v>
      </c>
      <c r="AR200" s="54">
        <f t="shared" ca="1" si="111"/>
        <v>0</v>
      </c>
      <c r="AS200" s="54">
        <f t="shared" ca="1" si="111"/>
        <v>0</v>
      </c>
      <c r="AT200" s="55">
        <f t="shared" ca="1" si="111"/>
        <v>0</v>
      </c>
      <c r="AU200" s="54">
        <f t="shared" ca="1" si="111"/>
        <v>0</v>
      </c>
      <c r="AV200" s="54">
        <f t="shared" ca="1" si="111"/>
        <v>0</v>
      </c>
      <c r="AW200" s="56">
        <f t="shared" ca="1" si="111"/>
        <v>0</v>
      </c>
      <c r="AX200" s="56">
        <f t="shared" ca="1" si="111"/>
        <v>0</v>
      </c>
      <c r="AY200" s="56">
        <f t="shared" ca="1" si="111"/>
        <v>0</v>
      </c>
      <c r="AZ200" s="57" t="str">
        <f ca="1">IFERROR(AW200/AX200,"N/A")</f>
        <v>N/A</v>
      </c>
      <c r="BA200" s="56">
        <f ca="1">SUM(BA199)</f>
        <v>0</v>
      </c>
      <c r="BB200" s="57" t="str">
        <f t="shared" ref="BB200" ca="1" si="112">IFERROR(AW200/BA200,"N/A")</f>
        <v>N/A</v>
      </c>
      <c r="BC200" s="53">
        <f t="shared" ref="BC200:BK200" ca="1" si="113">SUM(BC199)</f>
        <v>0</v>
      </c>
      <c r="BD200" s="54">
        <f t="shared" ca="1" si="113"/>
        <v>0</v>
      </c>
      <c r="BE200" s="54">
        <f t="shared" ca="1" si="113"/>
        <v>0</v>
      </c>
      <c r="BF200" s="55">
        <f t="shared" ca="1" si="113"/>
        <v>0</v>
      </c>
      <c r="BG200" s="54">
        <f t="shared" ca="1" si="113"/>
        <v>0</v>
      </c>
      <c r="BH200" s="54">
        <f t="shared" ca="1" si="113"/>
        <v>0</v>
      </c>
      <c r="BI200" s="56">
        <f t="shared" ca="1" si="113"/>
        <v>0</v>
      </c>
      <c r="BJ200" s="56">
        <f t="shared" ca="1" si="113"/>
        <v>0</v>
      </c>
      <c r="BK200" s="56">
        <f t="shared" ca="1" si="113"/>
        <v>0</v>
      </c>
      <c r="BL200" s="57" t="str">
        <f ca="1">IFERROR(BI200/BJ200,"N/A")</f>
        <v>N/A</v>
      </c>
      <c r="BM200" s="56">
        <f ca="1">SUM(BM199)</f>
        <v>0</v>
      </c>
      <c r="BN200" s="57" t="str">
        <f t="shared" ref="BN200" ca="1" si="114">IFERROR(BI200/BM200,"N/A")</f>
        <v>N/A</v>
      </c>
    </row>
    <row r="201" spans="1:66" ht="18" x14ac:dyDescent="0.25">
      <c r="A201" s="28"/>
      <c r="B201" s="28" t="s">
        <v>617</v>
      </c>
      <c r="Y201" s="29"/>
    </row>
    <row r="202" spans="1:66" ht="15.75" thickBot="1" x14ac:dyDescent="0.3">
      <c r="Y202" s="29"/>
    </row>
    <row r="203" spans="1:66" ht="87" thickBot="1" x14ac:dyDescent="0.3">
      <c r="A203" s="34" t="s">
        <v>652</v>
      </c>
      <c r="B203" s="42" t="s">
        <v>653</v>
      </c>
      <c r="C203" s="43" t="s">
        <v>592</v>
      </c>
      <c r="D203" s="43" t="s">
        <v>593</v>
      </c>
      <c r="E203" s="21" t="s">
        <v>594</v>
      </c>
      <c r="F203" s="21" t="s">
        <v>674</v>
      </c>
      <c r="G203" s="21" t="s">
        <v>675</v>
      </c>
      <c r="H203" s="21" t="s">
        <v>676</v>
      </c>
      <c r="I203" s="21" t="s">
        <v>656</v>
      </c>
      <c r="J203" s="21" t="s">
        <v>657</v>
      </c>
      <c r="K203" s="21" t="s">
        <v>658</v>
      </c>
      <c r="L203" s="21" t="s">
        <v>659</v>
      </c>
      <c r="M203" s="21" t="s">
        <v>671</v>
      </c>
      <c r="N203" s="21" t="s">
        <v>654</v>
      </c>
      <c r="O203" s="21" t="s">
        <v>660</v>
      </c>
      <c r="P203" s="21" t="s">
        <v>661</v>
      </c>
      <c r="Q203" s="21" t="s">
        <v>662</v>
      </c>
      <c r="R203" s="21" t="s">
        <v>663</v>
      </c>
      <c r="S203" s="21" t="s">
        <v>664</v>
      </c>
      <c r="T203" s="21" t="s">
        <v>673</v>
      </c>
      <c r="U203" s="21" t="s">
        <v>665</v>
      </c>
      <c r="V203" s="21" t="s">
        <v>666</v>
      </c>
      <c r="W203" s="21" t="s">
        <v>595</v>
      </c>
      <c r="X203" s="21" t="s">
        <v>655</v>
      </c>
      <c r="Y203" s="21" t="s">
        <v>672</v>
      </c>
      <c r="Z203" s="21" t="s">
        <v>668</v>
      </c>
      <c r="AA203" s="21" t="s">
        <v>669</v>
      </c>
      <c r="AB203" s="41" t="s">
        <v>670</v>
      </c>
      <c r="AD203" s="20" t="s">
        <v>591</v>
      </c>
      <c r="AE203" s="22" t="s">
        <v>667</v>
      </c>
      <c r="AF203" s="23" t="s">
        <v>596</v>
      </c>
      <c r="AG203" s="23" t="s">
        <v>597</v>
      </c>
      <c r="AH203" s="24" t="s">
        <v>598</v>
      </c>
      <c r="AI203" s="25" t="s">
        <v>599</v>
      </c>
      <c r="AJ203" s="25" t="s">
        <v>600</v>
      </c>
      <c r="AK203" s="23" t="s">
        <v>601</v>
      </c>
      <c r="AL203" s="23" t="s">
        <v>602</v>
      </c>
      <c r="AM203" s="25" t="s">
        <v>603</v>
      </c>
      <c r="AN203" s="26" t="s">
        <v>604</v>
      </c>
      <c r="AO203" s="23" t="s">
        <v>605</v>
      </c>
      <c r="AP203" s="27" t="s">
        <v>606</v>
      </c>
      <c r="AQ203" s="22" t="s">
        <v>667</v>
      </c>
      <c r="AR203" s="23" t="s">
        <v>596</v>
      </c>
      <c r="AS203" s="23" t="s">
        <v>597</v>
      </c>
      <c r="AT203" s="24" t="s">
        <v>598</v>
      </c>
      <c r="AU203" s="23" t="s">
        <v>599</v>
      </c>
      <c r="AV203" s="23" t="s">
        <v>600</v>
      </c>
      <c r="AW203" s="23" t="s">
        <v>601</v>
      </c>
      <c r="AX203" s="23" t="s">
        <v>602</v>
      </c>
      <c r="AY203" s="25" t="s">
        <v>603</v>
      </c>
      <c r="AZ203" s="26" t="s">
        <v>604</v>
      </c>
      <c r="BA203" s="23" t="s">
        <v>605</v>
      </c>
      <c r="BB203" s="27" t="s">
        <v>606</v>
      </c>
      <c r="BC203" s="22" t="s">
        <v>667</v>
      </c>
      <c r="BD203" s="24" t="s">
        <v>596</v>
      </c>
      <c r="BE203" s="23" t="s">
        <v>597</v>
      </c>
      <c r="BF203" s="24" t="s">
        <v>598</v>
      </c>
      <c r="BG203" s="23" t="s">
        <v>599</v>
      </c>
      <c r="BH203" s="23" t="s">
        <v>600</v>
      </c>
      <c r="BI203" s="23" t="s">
        <v>601</v>
      </c>
      <c r="BJ203" s="23" t="s">
        <v>602</v>
      </c>
      <c r="BK203" s="25" t="s">
        <v>603</v>
      </c>
      <c r="BL203" s="26" t="s">
        <v>604</v>
      </c>
      <c r="BM203" s="23" t="s">
        <v>605</v>
      </c>
      <c r="BN203" s="27" t="s">
        <v>606</v>
      </c>
    </row>
    <row r="204" spans="1:66" x14ac:dyDescent="0.25">
      <c r="A204" s="33" t="s">
        <v>187</v>
      </c>
      <c r="B204" t="str">
        <f t="shared" ref="B204:B206" si="115">LEFT(A204,(FIND(" | ",A204,1)-1))</f>
        <v xml:space="preserve">Large Commercial/Industrial ETS System </v>
      </c>
      <c r="C204" t="str">
        <f t="array" aca="1" ref="C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A204),0)),"")</f>
        <v>BNI HVAC</v>
      </c>
      <c r="D204" t="str">
        <f t="array" aca="1" ref="D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A204),0)),"")</f>
        <v>ROB/NEW</v>
      </c>
      <c r="E204" s="52">
        <f t="array" aca="1" ref="E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A204),0)),"")</f>
        <v>18</v>
      </c>
      <c r="F204" s="52" t="str">
        <f t="array" aca="1" ref="F20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A204),0)),""))</f>
        <v>N/A</v>
      </c>
      <c r="G204" s="52" t="str">
        <f t="array" aca="1" ref="G20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A204),0)),""))</f>
        <v>N/A</v>
      </c>
      <c r="H204" s="52" t="str">
        <f t="array" aca="1" ref="H20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A204),0)),""))</f>
        <v>N/A</v>
      </c>
      <c r="I204" s="44">
        <f t="array" aca="1" ref="I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A204),0)),"")</f>
        <v>0</v>
      </c>
      <c r="J204" s="45">
        <f t="array" aca="1" ref="J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A204),0)),"")*1000</f>
        <v>20000</v>
      </c>
      <c r="K204" s="44">
        <f t="array" aca="1" ref="K204" ca="1">IF(D204="ROB/NEW",I204,IFERROR(INDEX(INDIRECT(ADDRESS(1,MATCH(2020,Measure!$2:$2,0),,,"Measure")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A204),0)),""))</f>
        <v>0</v>
      </c>
      <c r="L204" s="45">
        <f t="array" aca="1" ref="L204" ca="1">IF(D204="ROB/NEW",J204,IFERROR(INDEX(INDIRECT(ADDRESS(1,MATCH(2020,Measure!$2:$2,0),,,"Measure")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A204),0))*1000,""))</f>
        <v>20000</v>
      </c>
      <c r="M204" s="46">
        <f t="array" aca="1" ref="M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A204),0)),"")</f>
        <v>12000</v>
      </c>
      <c r="N204" s="47">
        <f t="array" aca="1" ref="N204" ca="1">IF(M204=0,"N/A",IFERROR(INDEX(INDIRECT(ADDRESS(1,MATCH(2020,Measure!$2:$2,0),,,"Measure")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A204),0)),"")/M204)</f>
        <v>0.5</v>
      </c>
      <c r="O204" s="46">
        <f t="array" aca="1" ref="O204" ca="1">IF(AE204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204)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(Units)")*(INDIRECT(ADDRESS(1,MATCH("MeasureNames",Measure!$2:$2,0),,,"Measure")&amp;":"&amp;ADDRESS(ROWS(DynamicPivotTable)+10,MATCH("MeasureNames",Measure!$2:$2,0)))=A204),0)),""),0))</f>
        <v>3.1700000000000004</v>
      </c>
      <c r="P204" s="46">
        <f t="array" aca="1" ref="P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A204),0)),0)</f>
        <v>0</v>
      </c>
      <c r="Q204" s="46">
        <f t="shared" ref="Q204:Q206" ca="1" si="116">IF(AE204=0,"N/A",SUM(O204,P204,IF(N204="N/A",0,N204*M204)))</f>
        <v>6003.17</v>
      </c>
      <c r="R204" s="46">
        <f t="shared" ref="R204:R206" ca="1" si="117">M204-(IF(N204="N/A",0,N204*M204))</f>
        <v>6000</v>
      </c>
      <c r="S204" s="46">
        <f t="shared" ref="S204:S206" ca="1" si="118">IF(AE204=0,"N/A",Q204+R204)</f>
        <v>12003.17</v>
      </c>
      <c r="T204" s="39">
        <f t="array" aca="1" ref="T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A204),0)),"")</f>
        <v>41819.238376167385</v>
      </c>
      <c r="U204" s="39">
        <f t="array" aca="1" ref="U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A204),0)),"")</f>
        <v>0</v>
      </c>
      <c r="V204" s="39">
        <f t="shared" ref="V204:V206" ca="1" si="119">T204+U204</f>
        <v>41819.238376167385</v>
      </c>
      <c r="W204" s="48">
        <f t="array" aca="1" ref="W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A204),0)),"")</f>
        <v>0.86</v>
      </c>
      <c r="X204" s="49">
        <f t="array" aca="1" ref="X204" ca="1">IF(AE204=0,"N/A",IFERROR(INDEX(INDIRECT(ADDRESS(1,MATCH(2020,Measure!$2:$2,0),,,"Measure")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A204),0)),""))</f>
        <v>4.0510074304857309</v>
      </c>
      <c r="Y204" s="49" t="str">
        <f t="array" aca="1" ref="Y204" ca="1">IF(AE204=0,"N/A",IFERROR(INDEX(INDIRECT(ADDRESS(1,MATCH(2020,Measure!$2:$2,0),,,"Measure")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A204),0)),""))</f>
        <v/>
      </c>
      <c r="Z204" s="39" t="str">
        <f t="array" aca="1" ref="Z20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A204),0)),""),"N/A")</f>
        <v>N/A</v>
      </c>
      <c r="AA204" s="39" t="str">
        <f t="array" aca="1" ref="AA20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A204),0)),""),"N/A")</f>
        <v>N/A</v>
      </c>
      <c r="AB204" s="39">
        <f t="array" aca="1" ref="AB20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A204),0)),"")/1000,"N/A")</f>
        <v>0.28187305988372097</v>
      </c>
      <c r="AD204" t="str">
        <f t="shared" ref="AD204:AD206" si="120">B204</f>
        <v xml:space="preserve">Large Commercial/Industrial ETS System </v>
      </c>
      <c r="AE204" s="50">
        <f t="array" aca="1" ref="AE20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A204),0)),""),0)</f>
        <v>26.62914915430262</v>
      </c>
      <c r="AF204" s="35">
        <f t="array" aca="1" ref="AF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A204),0)),"")</f>
        <v>487.77568205964332</v>
      </c>
      <c r="AG204" s="35">
        <f t="array" aca="1" ref="AG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A204),0))/1000,"")</f>
        <v>0</v>
      </c>
      <c r="AH204" s="51">
        <f t="array" aca="1" ref="AH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A204),0)),"")</f>
        <v>487.77568205964332</v>
      </c>
      <c r="AI204" s="35">
        <f t="array" aca="1" ref="AI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A204),0))/1000,"")</f>
        <v>0</v>
      </c>
      <c r="AJ204" s="35">
        <f t="array" aca="1" ref="AJ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A204),0))/1000,"")</f>
        <v>0</v>
      </c>
      <c r="AK204" s="32">
        <f t="array" aca="1" ref="AK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A204),0)),"")</f>
        <v>1113610.7362382973</v>
      </c>
      <c r="AL204" s="32">
        <f t="shared" ref="AL204:AL206" ca="1" si="121">IFERROR(AK204/AN204,"N/A")</f>
        <v>274897.2336752222</v>
      </c>
      <c r="AM204" s="32">
        <f t="shared" ref="AM204:AM206" ca="1" si="122">IFERROR(AK204-AL204,"N/A")</f>
        <v>838713.50256307516</v>
      </c>
      <c r="AN204" s="37">
        <f t="array" aca="1" ref="AN204" ca="1">IF(AE204=0,"N/A",IFERROR(INDEX(INDIRECT(ADDRESS(1,MATCH(2020,Measure!$2:$2,0),,,"Measure")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A204),0)),""))</f>
        <v>4.0510074304857309</v>
      </c>
      <c r="AO204" s="32">
        <f t="array" aca="1" ref="AO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A204),0)),"")</f>
        <v>159859.30932863487</v>
      </c>
      <c r="AP204" s="37">
        <f t="shared" ref="AP204:AP206" ca="1" si="123">IFERROR(AK204/AO204,"N/A")</f>
        <v>6.9661925909423488</v>
      </c>
      <c r="AQ204" s="50">
        <f t="array" aca="1" ref="AQ20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A204),0)),""),0)</f>
        <v>26.62914915430262</v>
      </c>
      <c r="AR204" s="35">
        <f t="array" aca="1" ref="AR2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A204),0)),"")</f>
        <v>487.77568205964332</v>
      </c>
      <c r="AS204" s="35">
        <f t="array" aca="1" ref="AS2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A204),0))/1000,"")</f>
        <v>0</v>
      </c>
      <c r="AT204" s="51">
        <f t="array" aca="1" ref="AT2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A204),0)),"")</f>
        <v>975.55136411928663</v>
      </c>
      <c r="AU204" s="35">
        <f t="array" aca="1" ref="AU2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A204),0))/1000,"")</f>
        <v>0</v>
      </c>
      <c r="AV204" s="35">
        <f t="array" aca="1" ref="AV2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A204),0))/1000,"")</f>
        <v>0</v>
      </c>
      <c r="AW204" s="32">
        <f t="array" aca="1" ref="AW2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A204),0)),"")</f>
        <v>1115007.4482973153</v>
      </c>
      <c r="AX204" s="32">
        <f t="shared" ref="AX204:AX206" ca="1" si="124">IFERROR(AW204/AZ204,"N/A")</f>
        <v>274897.23367522215</v>
      </c>
      <c r="AY204" s="32">
        <f t="shared" ref="AY204:AY206" ca="1" si="125">IFERROR(AW204-AX204,"N/A")</f>
        <v>840110.21462209313</v>
      </c>
      <c r="AZ204" s="37">
        <f t="array" aca="1" ref="AZ204" ca="1">IF(AQ204=0,"N/A",IFERROR(INDEX(INDIRECT(ADDRESS(1,MATCH(2021,Measure!$2:$2,0),,,"Measure")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A204),0)),""))</f>
        <v>4.0560882821201574</v>
      </c>
      <c r="BA204" s="32">
        <f t="array" aca="1" ref="BA2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A204),0)),"")</f>
        <v>159859.30932863487</v>
      </c>
      <c r="BB204" s="37">
        <f t="shared" ref="BB204:BB206" ca="1" si="126">IFERROR(AW204/BA204,"N/A")</f>
        <v>6.9749297240181996</v>
      </c>
      <c r="BC204" s="50">
        <f t="array" aca="1" ref="BC20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A204),0)),""),0)</f>
        <v>26.62914915430262</v>
      </c>
      <c r="BD204" s="35">
        <f t="array" aca="1" ref="BD2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A204),0)),"")</f>
        <v>487.77568205964332</v>
      </c>
      <c r="BE204" s="35">
        <f t="array" aca="1" ref="BE2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A204),0))/1000,"")</f>
        <v>0</v>
      </c>
      <c r="BF204" s="51">
        <f t="array" aca="1" ref="BF2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A204),0)),"")</f>
        <v>1463.32704617893</v>
      </c>
      <c r="BG204" s="35">
        <f t="array" aca="1" ref="BG2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A204),0))/1000,"")</f>
        <v>0</v>
      </c>
      <c r="BH204" s="35">
        <f t="array" aca="1" ref="BH2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A204),0))/1000,"")</f>
        <v>0</v>
      </c>
      <c r="BI204" s="32">
        <f t="array" aca="1" ref="BI2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A204),0)),"")</f>
        <v>1121702.9471789228</v>
      </c>
      <c r="BJ204" s="32">
        <f t="shared" ref="BJ204:BJ206" ca="1" si="127">IFERROR(BI204/BL204,"N/A")</f>
        <v>274897.2336752222</v>
      </c>
      <c r="BK204" s="32">
        <f t="shared" ref="BK204:BK206" ca="1" si="128">IFERROR(BI204-BJ204,"N/A")</f>
        <v>846805.71350370068</v>
      </c>
      <c r="BL204" s="37">
        <f t="array" aca="1" ref="BL204" ca="1">IF(BC204=0,"N/A",IFERROR(INDEX(INDIRECT(ADDRESS(1,MATCH(2022,Measure!$2:$2,0),,,"Measure")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A204),0)),""))</f>
        <v>4.0804446526521279</v>
      </c>
      <c r="BM204" s="32">
        <f t="array" aca="1" ref="BM2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A204),0)),"")</f>
        <v>159859.30932863487</v>
      </c>
      <c r="BN204" s="37">
        <f t="shared" ref="BN204:BN206" ca="1" si="129">IFERROR(BI204/BM204,"N/A")</f>
        <v>7.0168134210623494</v>
      </c>
    </row>
    <row r="205" spans="1:66" x14ac:dyDescent="0.25">
      <c r="A205" s="33" t="s">
        <v>236</v>
      </c>
      <c r="B205" t="str">
        <f t="shared" si="115"/>
        <v xml:space="preserve">Medium Commercial ETS System </v>
      </c>
      <c r="C205" t="str">
        <f t="array" aca="1" ref="C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A205),0)),"")</f>
        <v>BNI HVAC</v>
      </c>
      <c r="D205" t="str">
        <f t="array" aca="1" ref="D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A205),0)),"")</f>
        <v>ROB/NEW</v>
      </c>
      <c r="E205" s="52">
        <f t="array" aca="1" ref="E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A205),0)),"")</f>
        <v>18</v>
      </c>
      <c r="F205" s="52" t="str">
        <f t="array" aca="1" ref="F20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A205),0)),""))</f>
        <v>N/A</v>
      </c>
      <c r="G205" s="52" t="str">
        <f t="array" aca="1" ref="G20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A205),0)),""))</f>
        <v>N/A</v>
      </c>
      <c r="H205" s="52" t="str">
        <f t="array" aca="1" ref="H20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A205),0)),""))</f>
        <v>N/A</v>
      </c>
      <c r="I205" s="44">
        <f t="array" aca="1" ref="I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A205),0)),"")</f>
        <v>0</v>
      </c>
      <c r="J205" s="45">
        <f t="array" aca="1" ref="J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A205),0)),"")*1000</f>
        <v>10000</v>
      </c>
      <c r="K205" s="44">
        <f t="array" aca="1" ref="K205" ca="1">IF(D205="ROB/NEW",I205,IFERROR(INDEX(INDIRECT(ADDRESS(1,MATCH(2020,Measure!$2:$2,0),,,"Measure")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A205),0)),""))</f>
        <v>0</v>
      </c>
      <c r="L205" s="45">
        <f t="array" aca="1" ref="L205" ca="1">IF(D205="ROB/NEW",J205,IFERROR(INDEX(INDIRECT(ADDRESS(1,MATCH(2020,Measure!$2:$2,0),,,"Measure")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A205),0))*1000,""))</f>
        <v>10000</v>
      </c>
      <c r="M205" s="46">
        <f t="array" aca="1" ref="M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A205),0)),"")</f>
        <v>6000</v>
      </c>
      <c r="N205" s="47">
        <f t="array" aca="1" ref="N205" ca="1">IF(M205=0,"N/A",IFERROR(INDEX(INDIRECT(ADDRESS(1,MATCH(2020,Measure!$2:$2,0),,,"Measure")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A205),0)),"")/M205)</f>
        <v>0.5</v>
      </c>
      <c r="O205" s="46">
        <f t="array" aca="1" ref="O205" ca="1">IF(AE205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205)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(Units)")*(INDIRECT(ADDRESS(1,MATCH("MeasureNames",Measure!$2:$2,0),,,"Measure")&amp;":"&amp;ADDRESS(ROWS(DynamicPivotTable)+10,MATCH("MeasureNames",Measure!$2:$2,0)))=A205),0)),""),0))</f>
        <v>3.17</v>
      </c>
      <c r="P205" s="46">
        <f t="array" aca="1" ref="P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A205),0)),0)</f>
        <v>0</v>
      </c>
      <c r="Q205" s="46">
        <f t="shared" ca="1" si="116"/>
        <v>3003.17</v>
      </c>
      <c r="R205" s="46">
        <f t="shared" ca="1" si="117"/>
        <v>3000</v>
      </c>
      <c r="S205" s="46">
        <f t="shared" ca="1" si="118"/>
        <v>6003.17</v>
      </c>
      <c r="T205" s="39">
        <f t="array" aca="1" ref="T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A205),0)),"")</f>
        <v>20909.619188083692</v>
      </c>
      <c r="U205" s="39">
        <f t="array" aca="1" ref="U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A205),0)),"")</f>
        <v>0</v>
      </c>
      <c r="V205" s="39">
        <f t="shared" ca="1" si="119"/>
        <v>20909.619188083692</v>
      </c>
      <c r="W205" s="48">
        <f t="array" aca="1" ref="W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A205),0)),"")</f>
        <v>0.86</v>
      </c>
      <c r="X205" s="49">
        <f t="array" aca="1" ref="X205" ca="1">IF(AE205=0,"N/A",IFERROR(INDEX(INDIRECT(ADDRESS(1,MATCH(2020,Measure!$2:$2,0),,,"Measure")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A205),0)),""))</f>
        <v>4.0497638443211619</v>
      </c>
      <c r="Y205" s="49" t="str">
        <f t="array" aca="1" ref="Y205" ca="1">IF(AE205=0,"N/A",IFERROR(INDEX(INDIRECT(ADDRESS(1,MATCH(2020,Measure!$2:$2,0),,,"Measure")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A205),0)),""))</f>
        <v/>
      </c>
      <c r="Z205" s="39" t="str">
        <f t="array" aca="1" ref="Z20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A205),0)),""),"N/A")</f>
        <v>N/A</v>
      </c>
      <c r="AA205" s="39" t="str">
        <f t="array" aca="1" ref="AA20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A205),0)),""),"N/A")</f>
        <v>N/A</v>
      </c>
      <c r="AB205" s="39">
        <f t="array" aca="1" ref="AB20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A205),0)),"")/1000,"N/A")</f>
        <v>0.28204611976744176</v>
      </c>
      <c r="AD205" t="str">
        <f t="shared" si="120"/>
        <v xml:space="preserve">Medium Commercial ETS System </v>
      </c>
      <c r="AE205" s="50">
        <f t="array" aca="1" ref="AE20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A205),0)),""),0)</f>
        <v>53.25829830860522</v>
      </c>
      <c r="AF205" s="35">
        <f t="array" aca="1" ref="AF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A205),0)),"")</f>
        <v>487.77568205964315</v>
      </c>
      <c r="AG205" s="35">
        <f t="array" aca="1" ref="AG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A205),0))/1000,"")</f>
        <v>0</v>
      </c>
      <c r="AH205" s="51">
        <f t="array" aca="1" ref="AH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A205),0)),"")</f>
        <v>487.77568205964315</v>
      </c>
      <c r="AI205" s="35">
        <f t="array" aca="1" ref="AI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A205),0))/1000,"")</f>
        <v>0</v>
      </c>
      <c r="AJ205" s="35">
        <f t="array" aca="1" ref="AJ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A205),0))/1000,"")</f>
        <v>0</v>
      </c>
      <c r="AK205" s="32">
        <f t="array" aca="1" ref="AK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A205),0)),"")</f>
        <v>1113610.7362382968</v>
      </c>
      <c r="AL205" s="32">
        <f t="shared" ca="1" si="121"/>
        <v>274981.64807804115</v>
      </c>
      <c r="AM205" s="32">
        <f t="shared" ca="1" si="122"/>
        <v>838629.08816025569</v>
      </c>
      <c r="AN205" s="37">
        <f t="array" aca="1" ref="AN205" ca="1">IF(AE205=0,"N/A",IFERROR(INDEX(INDIRECT(ADDRESS(1,MATCH(2020,Measure!$2:$2,0),,,"Measure")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A205),0)),""))</f>
        <v>4.0497638443211619</v>
      </c>
      <c r="AO205" s="32">
        <f t="array" aca="1" ref="AO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A205),0)),"")</f>
        <v>159943.72373145394</v>
      </c>
      <c r="AP205" s="37">
        <f t="shared" ca="1" si="123"/>
        <v>6.9625160041168801</v>
      </c>
      <c r="AQ205" s="50">
        <f t="array" aca="1" ref="AQ20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A205),0)),""),0)</f>
        <v>53.25829830860522</v>
      </c>
      <c r="AR205" s="35">
        <f t="array" aca="1" ref="AR2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A205),0)),"")</f>
        <v>487.77568205964315</v>
      </c>
      <c r="AS205" s="35">
        <f t="array" aca="1" ref="AS2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A205),0))/1000,"")</f>
        <v>0</v>
      </c>
      <c r="AT205" s="51">
        <f t="array" aca="1" ref="AT2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A205),0)),"")</f>
        <v>975.55136411928629</v>
      </c>
      <c r="AU205" s="35">
        <f t="array" aca="1" ref="AU2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A205),0))/1000,"")</f>
        <v>0</v>
      </c>
      <c r="AV205" s="35">
        <f t="array" aca="1" ref="AV2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A205),0))/1000,"")</f>
        <v>0</v>
      </c>
      <c r="AW205" s="32">
        <f t="array" aca="1" ref="AW2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A205),0)),"")</f>
        <v>1115007.4482973148</v>
      </c>
      <c r="AX205" s="32">
        <f t="shared" ca="1" si="124"/>
        <v>274981.64807804115</v>
      </c>
      <c r="AY205" s="32">
        <f t="shared" ca="1" si="125"/>
        <v>840025.80021927366</v>
      </c>
      <c r="AZ205" s="37">
        <f t="array" aca="1" ref="AZ205" ca="1">IF(AQ205=0,"N/A",IFERROR(INDEX(INDIRECT(ADDRESS(1,MATCH(2021,Measure!$2:$2,0),,,"Measure")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A205),0)),""))</f>
        <v>4.0548431362258404</v>
      </c>
      <c r="BA205" s="32">
        <f t="array" aca="1" ref="BA2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A205),0)),"")</f>
        <v>159943.72373145394</v>
      </c>
      <c r="BB205" s="37">
        <f t="shared" ca="1" si="126"/>
        <v>6.9712485259466392</v>
      </c>
      <c r="BC205" s="50">
        <f t="array" aca="1" ref="BC20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A205),0)),""),0)</f>
        <v>53.25829830860522</v>
      </c>
      <c r="BD205" s="35">
        <f t="array" aca="1" ref="BD2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A205),0)),"")</f>
        <v>487.77568205964315</v>
      </c>
      <c r="BE205" s="35">
        <f t="array" aca="1" ref="BE2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A205),0))/1000,"")</f>
        <v>0</v>
      </c>
      <c r="BF205" s="51">
        <f t="array" aca="1" ref="BF2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A205),0)),"")</f>
        <v>1463.3270461789293</v>
      </c>
      <c r="BG205" s="35">
        <f t="array" aca="1" ref="BG2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A205),0))/1000,"")</f>
        <v>0</v>
      </c>
      <c r="BH205" s="35">
        <f t="array" aca="1" ref="BH2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A205),0))/1000,"")</f>
        <v>0</v>
      </c>
      <c r="BI205" s="32">
        <f t="array" aca="1" ref="BI2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A205),0)),"")</f>
        <v>1121702.9471789224</v>
      </c>
      <c r="BJ205" s="32">
        <f t="shared" ca="1" si="127"/>
        <v>274981.64807804121</v>
      </c>
      <c r="BK205" s="32">
        <f t="shared" ca="1" si="128"/>
        <v>846721.29910088121</v>
      </c>
      <c r="BL205" s="37">
        <f t="array" aca="1" ref="BL205" ca="1">IF(BC205=0,"N/A",IFERROR(INDEX(INDIRECT(ADDRESS(1,MATCH(2022,Measure!$2:$2,0),,,"Measure")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A205),0)),""))</f>
        <v>4.079192029791666</v>
      </c>
      <c r="BM205" s="32">
        <f t="array" aca="1" ref="BM2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A205),0)),"")</f>
        <v>159943.72373145394</v>
      </c>
      <c r="BN205" s="37">
        <f t="shared" ca="1" si="129"/>
        <v>7.0131101177953408</v>
      </c>
    </row>
    <row r="206" spans="1:66" x14ac:dyDescent="0.25">
      <c r="A206" s="33" t="s">
        <v>332</v>
      </c>
      <c r="B206" t="str">
        <f t="shared" si="115"/>
        <v xml:space="preserve">Small Commercial ETS Sytem </v>
      </c>
      <c r="C206" t="str">
        <f t="array" aca="1" ref="C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A206),0)),"")</f>
        <v>BNI HVAC</v>
      </c>
      <c r="D206" t="str">
        <f t="array" aca="1" ref="D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A206),0)),"")</f>
        <v>ROB/NEW</v>
      </c>
      <c r="E206" s="52">
        <f t="array" aca="1" ref="E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A206),0)),"")</f>
        <v>18</v>
      </c>
      <c r="F206" s="52" t="str">
        <f t="array" aca="1" ref="F20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A206),0)),""))</f>
        <v>N/A</v>
      </c>
      <c r="G206" s="52" t="str">
        <f t="array" aca="1" ref="G20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A206),0)),""))</f>
        <v>N/A</v>
      </c>
      <c r="H206" s="52" t="str">
        <f t="array" aca="1" ref="H20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A206),0)),""))</f>
        <v>N/A</v>
      </c>
      <c r="I206" s="44">
        <f t="array" aca="1" ref="I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A206),0)),"")</f>
        <v>0</v>
      </c>
      <c r="J206" s="45">
        <f t="array" aca="1" ref="J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A206),0)),"")*1000</f>
        <v>5000</v>
      </c>
      <c r="K206" s="44">
        <f t="array" aca="1" ref="K206" ca="1">IF(D206="ROB/NEW",I206,IFERROR(INDEX(INDIRECT(ADDRESS(1,MATCH(2020,Measure!$2:$2,0),,,"Measure")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A206),0)),""))</f>
        <v>0</v>
      </c>
      <c r="L206" s="45">
        <f t="array" aca="1" ref="L206" ca="1">IF(D206="ROB/NEW",J206,IFERROR(INDEX(INDIRECT(ADDRESS(1,MATCH(2020,Measure!$2:$2,0),,,"Measure")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A206),0))*1000,""))</f>
        <v>5000</v>
      </c>
      <c r="M206" s="46">
        <f t="array" aca="1" ref="M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A206),0)),"")</f>
        <v>3000</v>
      </c>
      <c r="N206" s="47">
        <f t="array" aca="1" ref="N206" ca="1">IF(M206=0,"N/A",IFERROR(INDEX(INDIRECT(ADDRESS(1,MATCH(2020,Measure!$2:$2,0),,,"Measure")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A206),0)),"")/M206)</f>
        <v>0.5</v>
      </c>
      <c r="O206" s="46">
        <f t="array" aca="1" ref="O206" ca="1">IF(AE206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206)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(Units)")*(INDIRECT(ADDRESS(1,MATCH("MeasureNames",Measure!$2:$2,0),,,"Measure")&amp;":"&amp;ADDRESS(ROWS(DynamicPivotTable)+10,MATCH("MeasureNames",Measure!$2:$2,0)))=A206),0)),""),0))</f>
        <v>3.17</v>
      </c>
      <c r="P206" s="46">
        <f t="array" aca="1" ref="P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A206),0)),0)</f>
        <v>0</v>
      </c>
      <c r="Q206" s="46">
        <f t="shared" ca="1" si="116"/>
        <v>1503.17</v>
      </c>
      <c r="R206" s="46">
        <f t="shared" ca="1" si="117"/>
        <v>1500</v>
      </c>
      <c r="S206" s="46">
        <f t="shared" ca="1" si="118"/>
        <v>3003.17</v>
      </c>
      <c r="T206" s="39">
        <f t="array" aca="1" ref="T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A206),0)),"")</f>
        <v>10454.809594041846</v>
      </c>
      <c r="U206" s="39">
        <f t="array" aca="1" ref="U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A206),0)),"")</f>
        <v>0</v>
      </c>
      <c r="V206" s="39">
        <f t="shared" ca="1" si="119"/>
        <v>10454.809594041846</v>
      </c>
      <c r="W206" s="48">
        <f t="array" aca="1" ref="W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A206),0)),"")</f>
        <v>0.86</v>
      </c>
      <c r="X206" s="49">
        <f t="array" aca="1" ref="X206" ca="1">IF(AE206=0,"N/A",IFERROR(INDEX(INDIRECT(ADDRESS(1,MATCH(2020,Measure!$2:$2,0),,,"Measure")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A206),0)),""))</f>
        <v>4.0472789611376125</v>
      </c>
      <c r="Y206" s="49" t="str">
        <f t="array" aca="1" ref="Y206" ca="1">IF(AE206=0,"N/A",IFERROR(INDEX(INDIRECT(ADDRESS(1,MATCH(2020,Measure!$2:$2,0),,,"Measure")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A206),0)),""))</f>
        <v/>
      </c>
      <c r="Z206" s="39" t="str">
        <f t="array" aca="1" ref="Z20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A206),0)),""),"N/A")</f>
        <v>N/A</v>
      </c>
      <c r="AA206" s="39" t="str">
        <f t="array" aca="1" ref="AA20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A206),0)),""),"N/A")</f>
        <v>N/A</v>
      </c>
      <c r="AB206" s="39">
        <f t="array" aca="1" ref="AB20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A206),0)),"")/1000,"N/A")</f>
        <v>0.28239223953488374</v>
      </c>
      <c r="AD206" t="str">
        <f t="shared" si="120"/>
        <v xml:space="preserve">Small Commercial ETS Sytem </v>
      </c>
      <c r="AE206" s="50">
        <f t="array" aca="1" ref="AE20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A206),0)),""),0)</f>
        <v>186.40404408011824</v>
      </c>
      <c r="AF206" s="35">
        <f t="array" aca="1" ref="AF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A206),0)),"")</f>
        <v>853.60744360437536</v>
      </c>
      <c r="AG206" s="35">
        <f t="array" aca="1" ref="AG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A206),0))/1000,"")</f>
        <v>0</v>
      </c>
      <c r="AH206" s="51">
        <f t="array" aca="1" ref="AH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A206),0)),"")</f>
        <v>853.60744360437536</v>
      </c>
      <c r="AI206" s="35">
        <f t="array" aca="1" ref="AI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A206),0))/1000,"")</f>
        <v>0</v>
      </c>
      <c r="AJ206" s="35">
        <f t="array" aca="1" ref="AJ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A206),0))/1000,"")</f>
        <v>0</v>
      </c>
      <c r="AK206" s="32">
        <f t="array" aca="1" ref="AK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A206),0)),"")</f>
        <v>1948818.7884170194</v>
      </c>
      <c r="AL206" s="32">
        <f t="shared" ca="1" si="121"/>
        <v>481513.334546439</v>
      </c>
      <c r="AM206" s="32">
        <f t="shared" ca="1" si="122"/>
        <v>1467305.4538705805</v>
      </c>
      <c r="AN206" s="37">
        <f t="array" aca="1" ref="AN206" ca="1">IF(AE206=0,"N/A",IFERROR(INDEX(INDIRECT(ADDRESS(1,MATCH(2020,Measure!$2:$2,0),,,"Measure")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A206),0)),""))</f>
        <v>4.0472789611376125</v>
      </c>
      <c r="AO206" s="32">
        <f t="array" aca="1" ref="AO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A206),0)),"")</f>
        <v>280196.9669399113</v>
      </c>
      <c r="AP206" s="37">
        <f t="shared" ca="1" si="123"/>
        <v>6.9551744606676875</v>
      </c>
      <c r="AQ206" s="50">
        <f t="array" aca="1" ref="AQ20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A206),0)),""),0)</f>
        <v>186.40404408011824</v>
      </c>
      <c r="AR206" s="35">
        <f t="array" aca="1" ref="AR2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A206),0)),"")</f>
        <v>853.60744360437536</v>
      </c>
      <c r="AS206" s="35">
        <f t="array" aca="1" ref="AS2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A206),0))/1000,"")</f>
        <v>0</v>
      </c>
      <c r="AT206" s="51">
        <f t="array" aca="1" ref="AT2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A206),0)),"")</f>
        <v>1707.2148872087507</v>
      </c>
      <c r="AU206" s="35">
        <f t="array" aca="1" ref="AU2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A206),0))/1000,"")</f>
        <v>0</v>
      </c>
      <c r="AV206" s="35">
        <f t="array" aca="1" ref="AV2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A206),0))/1000,"")</f>
        <v>0</v>
      </c>
      <c r="AW206" s="32">
        <f t="array" aca="1" ref="AW2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A206),0)),"")</f>
        <v>1951263.0345203008</v>
      </c>
      <c r="AX206" s="32">
        <f t="shared" ca="1" si="124"/>
        <v>481513.33454643912</v>
      </c>
      <c r="AY206" s="32">
        <f t="shared" ca="1" si="125"/>
        <v>1469749.6999738617</v>
      </c>
      <c r="AZ206" s="37">
        <f t="array" aca="1" ref="AZ206" ca="1">IF(AQ206=0,"N/A",IFERROR(INDEX(INDIRECT(ADDRESS(1,MATCH(2021,Measure!$2:$2,0),,,"Measure")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A206),0)),""))</f>
        <v>4.0523551364538859</v>
      </c>
      <c r="BA206" s="32">
        <f t="array" aca="1" ref="BA2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A206),0)),"")</f>
        <v>280196.9669399113</v>
      </c>
      <c r="BB206" s="37">
        <f t="shared" ca="1" si="126"/>
        <v>6.9638977745920867</v>
      </c>
      <c r="BC206" s="50">
        <f t="array" aca="1" ref="BC20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A206),0)),""),0)</f>
        <v>186.40404408011824</v>
      </c>
      <c r="BD206" s="35">
        <f t="array" aca="1" ref="BD2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A206),0)),"")</f>
        <v>853.60744360437536</v>
      </c>
      <c r="BE206" s="35">
        <f t="array" aca="1" ref="BE2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A206),0))/1000,"")</f>
        <v>0</v>
      </c>
      <c r="BF206" s="51">
        <f t="array" aca="1" ref="BF2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A206),0)),"")</f>
        <v>2560.8223308131264</v>
      </c>
      <c r="BG206" s="35">
        <f t="array" aca="1" ref="BG2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A206),0))/1000,"")</f>
        <v>0</v>
      </c>
      <c r="BH206" s="35">
        <f t="array" aca="1" ref="BH2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A206),0))/1000,"")</f>
        <v>0</v>
      </c>
      <c r="BI206" s="32">
        <f t="array" aca="1" ref="BI2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A206),0)),"")</f>
        <v>1962980.1575631138</v>
      </c>
      <c r="BJ206" s="32">
        <f t="shared" ca="1" si="127"/>
        <v>481513.33454643906</v>
      </c>
      <c r="BK206" s="32">
        <f t="shared" ca="1" si="128"/>
        <v>1481466.8230166747</v>
      </c>
      <c r="BL206" s="37">
        <f t="array" aca="1" ref="BL206" ca="1">IF(BC206=0,"N/A",IFERROR(INDEX(INDIRECT(ADDRESS(1,MATCH(2022,Measure!$2:$2,0),,,"Measure")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A206),0)),""))</f>
        <v>4.0766890898507322</v>
      </c>
      <c r="BM206" s="32">
        <f t="array" aca="1" ref="BM2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A206),0)),"")</f>
        <v>280196.9669399113</v>
      </c>
      <c r="BN206" s="37">
        <f t="shared" ca="1" si="129"/>
        <v>7.0057152259755835</v>
      </c>
    </row>
    <row r="207" spans="1:66" x14ac:dyDescent="0.25">
      <c r="Y207" s="29"/>
      <c r="AD207" s="1" t="s">
        <v>681</v>
      </c>
      <c r="AE207" s="53">
        <f ca="1">SUM(AE204:AE206)</f>
        <v>266.2914915430261</v>
      </c>
      <c r="AF207" s="54">
        <f t="shared" ref="AF207" ca="1" si="130">SUM(AF204:AF206)</f>
        <v>1829.158807723662</v>
      </c>
      <c r="AG207" s="54">
        <f t="shared" ref="AG207" ca="1" si="131">SUM(AG204:AG206)</f>
        <v>0</v>
      </c>
      <c r="AH207" s="55">
        <f t="shared" ref="AH207" ca="1" si="132">SUM(AH204:AH206)</f>
        <v>1829.158807723662</v>
      </c>
      <c r="AI207" s="54">
        <f t="shared" ref="AI207" ca="1" si="133">SUM(AI204:AI206)</f>
        <v>0</v>
      </c>
      <c r="AJ207" s="54">
        <f t="shared" ref="AJ207" ca="1" si="134">SUM(AJ204:AJ206)</f>
        <v>0</v>
      </c>
      <c r="AK207" s="56">
        <f t="shared" ref="AK207" ca="1" si="135">SUM(AK204:AK206)</f>
        <v>4176040.2608936136</v>
      </c>
      <c r="AL207" s="56">
        <f t="shared" ref="AL207" ca="1" si="136">SUM(AL204:AL206)</f>
        <v>1031392.2162997023</v>
      </c>
      <c r="AM207" s="56">
        <f t="shared" ref="AM207" ca="1" si="137">SUM(AM204:AM206)</f>
        <v>3144648.0445939116</v>
      </c>
      <c r="AN207" s="57">
        <f ca="1">IFERROR(AK207/AL207,"N/A")</f>
        <v>4.0489352109674428</v>
      </c>
      <c r="AO207" s="56">
        <f ca="1">SUM(AO204:AO206)</f>
        <v>600000.00000000012</v>
      </c>
      <c r="AP207" s="57">
        <f ca="1">AK207/AO207</f>
        <v>6.9600671014893543</v>
      </c>
      <c r="AQ207" s="53">
        <f ca="1">SUM(AQ204:AQ206)</f>
        <v>266.2914915430261</v>
      </c>
      <c r="AR207" s="54">
        <f t="shared" ref="AR207" ca="1" si="138">SUM(AR204:AR206)</f>
        <v>1829.158807723662</v>
      </c>
      <c r="AS207" s="54">
        <f t="shared" ref="AS207" ca="1" si="139">SUM(AS204:AS206)</f>
        <v>0</v>
      </c>
      <c r="AT207" s="55">
        <f t="shared" ref="AT207" ca="1" si="140">SUM(AT204:AT206)</f>
        <v>3658.317615447324</v>
      </c>
      <c r="AU207" s="54">
        <f t="shared" ref="AU207" ca="1" si="141">SUM(AU204:AU206)</f>
        <v>0</v>
      </c>
      <c r="AV207" s="54">
        <f t="shared" ref="AV207" ca="1" si="142">SUM(AV204:AV206)</f>
        <v>0</v>
      </c>
      <c r="AW207" s="56">
        <f t="shared" ref="AW207" ca="1" si="143">SUM(AW204:AW206)</f>
        <v>4181277.9311149307</v>
      </c>
      <c r="AX207" s="56">
        <f t="shared" ref="AX207" ca="1" si="144">SUM(AX204:AX206)</f>
        <v>1031392.2162997024</v>
      </c>
      <c r="AY207" s="56">
        <f t="shared" ref="AY207" ca="1" si="145">SUM(AY204:AY206)</f>
        <v>3149885.7148152282</v>
      </c>
      <c r="AZ207" s="57">
        <f ca="1">IFERROR(AW207/AX207,"N/A")</f>
        <v>4.05401346358419</v>
      </c>
      <c r="BA207" s="56">
        <f ca="1">SUM(BA204:BA206)</f>
        <v>600000.00000000012</v>
      </c>
      <c r="BB207" s="57">
        <f ca="1">AW207/BA207</f>
        <v>6.9687965518582162</v>
      </c>
      <c r="BC207" s="53">
        <f ca="1">SUM(BC204:BC206)</f>
        <v>266.2914915430261</v>
      </c>
      <c r="BD207" s="54">
        <f t="shared" ref="BD207" ca="1" si="146">SUM(BD204:BD206)</f>
        <v>1829.158807723662</v>
      </c>
      <c r="BE207" s="54">
        <f t="shared" ref="BE207" ca="1" si="147">SUM(BE204:BE206)</f>
        <v>0</v>
      </c>
      <c r="BF207" s="55">
        <f t="shared" ref="BF207" ca="1" si="148">SUM(BF204:BF206)</f>
        <v>5487.476423170986</v>
      </c>
      <c r="BG207" s="54">
        <f t="shared" ref="BG207" ca="1" si="149">SUM(BG204:BG206)</f>
        <v>0</v>
      </c>
      <c r="BH207" s="54">
        <f t="shared" ref="BH207" ca="1" si="150">SUM(BH204:BH206)</f>
        <v>0</v>
      </c>
      <c r="BI207" s="56">
        <f t="shared" ref="BI207" ca="1" si="151">SUM(BI204:BI206)</f>
        <v>4206386.0519209588</v>
      </c>
      <c r="BJ207" s="56">
        <f t="shared" ref="BJ207" ca="1" si="152">SUM(BJ204:BJ206)</f>
        <v>1031392.2162997024</v>
      </c>
      <c r="BK207" s="56">
        <f t="shared" ref="BK207" ca="1" si="153">SUM(BK204:BK206)</f>
        <v>3174993.8356212564</v>
      </c>
      <c r="BL207" s="57">
        <f ca="1">IFERROR(BI207/BJ207,"N/A")</f>
        <v>4.0783573750557229</v>
      </c>
      <c r="BM207" s="56">
        <f ca="1">SUM(BM204:BM206)</f>
        <v>600000.00000000012</v>
      </c>
      <c r="BN207" s="57">
        <f ca="1">BI207/BM207</f>
        <v>7.0106434198682637</v>
      </c>
    </row>
    <row r="208" spans="1:66" ht="18" x14ac:dyDescent="0.25">
      <c r="A208" s="28"/>
      <c r="B208" s="28" t="s">
        <v>418</v>
      </c>
      <c r="Y208" s="29"/>
    </row>
    <row r="209" spans="1:66" ht="15.75" thickBot="1" x14ac:dyDescent="0.3">
      <c r="Y209" s="29"/>
    </row>
    <row r="210" spans="1:66" ht="87" thickBot="1" x14ac:dyDescent="0.3">
      <c r="A210" s="34" t="s">
        <v>652</v>
      </c>
      <c r="B210" s="42" t="s">
        <v>653</v>
      </c>
      <c r="C210" s="43" t="s">
        <v>592</v>
      </c>
      <c r="D210" s="43" t="s">
        <v>593</v>
      </c>
      <c r="E210" s="21" t="s">
        <v>594</v>
      </c>
      <c r="F210" s="21" t="s">
        <v>674</v>
      </c>
      <c r="G210" s="21" t="s">
        <v>675</v>
      </c>
      <c r="H210" s="21" t="s">
        <v>676</v>
      </c>
      <c r="I210" s="21" t="s">
        <v>656</v>
      </c>
      <c r="J210" s="21" t="s">
        <v>657</v>
      </c>
      <c r="K210" s="21" t="s">
        <v>658</v>
      </c>
      <c r="L210" s="21" t="s">
        <v>659</v>
      </c>
      <c r="M210" s="21" t="s">
        <v>671</v>
      </c>
      <c r="N210" s="21" t="s">
        <v>654</v>
      </c>
      <c r="O210" s="21" t="s">
        <v>660</v>
      </c>
      <c r="P210" s="21" t="s">
        <v>661</v>
      </c>
      <c r="Q210" s="21" t="s">
        <v>662</v>
      </c>
      <c r="R210" s="21" t="s">
        <v>663</v>
      </c>
      <c r="S210" s="21" t="s">
        <v>664</v>
      </c>
      <c r="T210" s="21" t="s">
        <v>673</v>
      </c>
      <c r="U210" s="21" t="s">
        <v>665</v>
      </c>
      <c r="V210" s="21" t="s">
        <v>666</v>
      </c>
      <c r="W210" s="21" t="s">
        <v>595</v>
      </c>
      <c r="X210" s="21" t="s">
        <v>655</v>
      </c>
      <c r="Y210" s="21" t="s">
        <v>672</v>
      </c>
      <c r="Z210" s="21" t="s">
        <v>668</v>
      </c>
      <c r="AA210" s="21" t="s">
        <v>669</v>
      </c>
      <c r="AB210" s="41" t="s">
        <v>670</v>
      </c>
      <c r="AD210" s="20" t="s">
        <v>591</v>
      </c>
      <c r="AE210" s="22" t="s">
        <v>667</v>
      </c>
      <c r="AF210" s="23" t="s">
        <v>596</v>
      </c>
      <c r="AG210" s="23" t="s">
        <v>597</v>
      </c>
      <c r="AH210" s="24" t="s">
        <v>598</v>
      </c>
      <c r="AI210" s="25" t="s">
        <v>599</v>
      </c>
      <c r="AJ210" s="25" t="s">
        <v>600</v>
      </c>
      <c r="AK210" s="23" t="s">
        <v>601</v>
      </c>
      <c r="AL210" s="23" t="s">
        <v>602</v>
      </c>
      <c r="AM210" s="25" t="s">
        <v>603</v>
      </c>
      <c r="AN210" s="26" t="s">
        <v>604</v>
      </c>
      <c r="AO210" s="23" t="s">
        <v>605</v>
      </c>
      <c r="AP210" s="27" t="s">
        <v>606</v>
      </c>
      <c r="AQ210" s="22" t="s">
        <v>667</v>
      </c>
      <c r="AR210" s="23" t="s">
        <v>596</v>
      </c>
      <c r="AS210" s="23" t="s">
        <v>597</v>
      </c>
      <c r="AT210" s="24" t="s">
        <v>598</v>
      </c>
      <c r="AU210" s="23" t="s">
        <v>599</v>
      </c>
      <c r="AV210" s="23" t="s">
        <v>600</v>
      </c>
      <c r="AW210" s="23" t="s">
        <v>601</v>
      </c>
      <c r="AX210" s="23" t="s">
        <v>602</v>
      </c>
      <c r="AY210" s="25" t="s">
        <v>603</v>
      </c>
      <c r="AZ210" s="26" t="s">
        <v>604</v>
      </c>
      <c r="BA210" s="23" t="s">
        <v>605</v>
      </c>
      <c r="BB210" s="27" t="s">
        <v>606</v>
      </c>
      <c r="BC210" s="22" t="s">
        <v>667</v>
      </c>
      <c r="BD210" s="24" t="s">
        <v>596</v>
      </c>
      <c r="BE210" s="23" t="s">
        <v>597</v>
      </c>
      <c r="BF210" s="24" t="s">
        <v>598</v>
      </c>
      <c r="BG210" s="23" t="s">
        <v>599</v>
      </c>
      <c r="BH210" s="23" t="s">
        <v>600</v>
      </c>
      <c r="BI210" s="23" t="s">
        <v>601</v>
      </c>
      <c r="BJ210" s="23" t="s">
        <v>602</v>
      </c>
      <c r="BK210" s="25" t="s">
        <v>603</v>
      </c>
      <c r="BL210" s="26" t="s">
        <v>604</v>
      </c>
      <c r="BM210" s="23" t="s">
        <v>605</v>
      </c>
      <c r="BN210" s="27" t="s">
        <v>606</v>
      </c>
    </row>
    <row r="211" spans="1:66" x14ac:dyDescent="0.25">
      <c r="A211" s="33" t="s">
        <v>311</v>
      </c>
      <c r="B211" t="str">
        <f t="shared" ref="B211:B213" si="154">LEFT(A211,(FIND(" | ",A211,1)-1))</f>
        <v xml:space="preserve">Residential ETS System (Central) </v>
      </c>
      <c r="C211" t="str">
        <f t="array" aca="1" ref="C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A211),0)),"")</f>
        <v xml:space="preserve">Res Heating, Ventilation and Air-Conditioning </v>
      </c>
      <c r="D211" t="str">
        <f t="array" aca="1" ref="D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A211),0)),"")</f>
        <v>RET</v>
      </c>
      <c r="E211" s="52">
        <f t="array" aca="1" ref="E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A211),0)),"")</f>
        <v>18</v>
      </c>
      <c r="F211" s="52">
        <f t="array" aca="1" ref="F21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A211),0)),""))</f>
        <v>6</v>
      </c>
      <c r="G211" s="44" t="s">
        <v>677</v>
      </c>
      <c r="H211" s="44" t="s">
        <v>677</v>
      </c>
      <c r="I211" s="44">
        <f t="array" aca="1" ref="I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A211),0)),"")</f>
        <v>0</v>
      </c>
      <c r="J211" s="45">
        <f t="array" aca="1" ref="J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A211),0)),"")*1000</f>
        <v>5000</v>
      </c>
      <c r="K211" s="44">
        <f t="array" aca="1" ref="K211" ca="1">IF(D211="ROB/NEW",I211,IFERROR(INDEX(INDIRECT(ADDRESS(1,MATCH(2020,Measure!$2:$2,0),,,"Measure")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A211),0)),""))</f>
        <v>0</v>
      </c>
      <c r="L211" s="45">
        <f t="array" aca="1" ref="L211" ca="1">IF(D211="ROB/NEW",J211,IFERROR(INDEX(INDIRECT(ADDRESS(1,MATCH(2020,Measure!$2:$2,0),,,"Measure")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A211),0))*1000,""))</f>
        <v>5000</v>
      </c>
      <c r="M211" s="46">
        <f t="array" aca="1" ref="M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A211),0)),"")</f>
        <v>5000</v>
      </c>
      <c r="N211" s="47">
        <f t="array" aca="1" ref="N211" ca="1">IF(M211=0,"N/A",IFERROR(INDEX(INDIRECT(ADDRESS(1,MATCH(2020,Measure!$2:$2,0),,,"Measure")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A211),0)),"")/M211)</f>
        <v>0.3</v>
      </c>
      <c r="O211" s="46">
        <f t="array" aca="1" ref="O211" ca="1">IF(AE211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211)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(Units)")*(INDIRECT(ADDRESS(1,MATCH("MeasureNames",Measure!$2:$2,0),,,"Measure")&amp;":"&amp;ADDRESS(ROWS(DynamicPivotTable)+10,MATCH("MeasureNames",Measure!$2:$2,0)))=A211),0)),""),0))</f>
        <v>183.75</v>
      </c>
      <c r="P211" s="46">
        <f t="array" aca="1" ref="P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A211),0)),0)</f>
        <v>0</v>
      </c>
      <c r="Q211" s="46">
        <f t="shared" ref="Q211:Q213" ca="1" si="155">IF(AE211=0,"N/A",SUM(O211,P211,IF(N211="N/A",0,N211*M211)))</f>
        <v>1683.75</v>
      </c>
      <c r="R211" s="46">
        <f t="shared" ref="R211:R213" ca="1" si="156">M211-(IF(N211="N/A",0,N211*M211))</f>
        <v>3500</v>
      </c>
      <c r="S211" s="46">
        <f t="shared" ref="S211:S213" ca="1" si="157">IF(AE211=0,"N/A",Q211+R211)</f>
        <v>5183.75</v>
      </c>
      <c r="T211" s="39">
        <f t="array" aca="1" ref="T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A211),0)),"")</f>
        <v>8252.0181687488403</v>
      </c>
      <c r="U211" s="39">
        <f t="array" aca="1" ref="U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A211),0)),"")</f>
        <v>0</v>
      </c>
      <c r="V211" s="39">
        <f t="shared" ref="V211:V213" ca="1" si="158">T211+U211</f>
        <v>8252.0181687488403</v>
      </c>
      <c r="W211" s="48">
        <f t="array" aca="1" ref="W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A211),0)),"")</f>
        <v>0.64</v>
      </c>
      <c r="X211" s="49">
        <f t="array" aca="1" ref="X211" ca="1">IF(AE211=0,"N/A",IFERROR(INDEX(INDIRECT(ADDRESS(1,MATCH(2020,Measure!$2:$2,0),,,"Measure")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A211),0)),""))</f>
        <v>2.4387198134462773</v>
      </c>
      <c r="Y211" s="49" t="str">
        <f t="array" aca="1" ref="Y211" ca="1">IF(AE211=0,"N/A",IFERROR(INDEX(INDIRECT(ADDRESS(1,MATCH(2020,Measure!$2:$2,0),,,"Measure")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A211),0)),""))</f>
        <v/>
      </c>
      <c r="Z211" s="39" t="str">
        <f t="array" aca="1" ref="Z2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A211),0)),""),"N/A")</f>
        <v>N/A</v>
      </c>
      <c r="AA211" s="39" t="str">
        <f t="array" aca="1" ref="AA2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A211),0)),""),"N/A")</f>
        <v>N/A</v>
      </c>
      <c r="AB211" s="39">
        <f t="array" aca="1" ref="AB2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A211),0)),"")/1000,"N/A")</f>
        <v>0.32167968749999998</v>
      </c>
      <c r="AD211" t="str">
        <f t="shared" ref="AD211:AD213" si="159">B211</f>
        <v xml:space="preserve">Residential ETS System (Central) </v>
      </c>
      <c r="AE211" s="50">
        <f t="array" aca="1" ref="AE21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A211),0)),""),0)</f>
        <v>156.84629601608637</v>
      </c>
      <c r="AF211" s="35">
        <f t="array" aca="1" ref="AF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A211),0)),"")</f>
        <v>557.67571916830707</v>
      </c>
      <c r="AG211" s="35">
        <f t="array" aca="1" ref="AG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A211),0))/1000,"")</f>
        <v>0</v>
      </c>
      <c r="AH211" s="51">
        <f t="array" aca="1" ref="AH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A211),0)),"")</f>
        <v>557.67571916830707</v>
      </c>
      <c r="AI211" s="35">
        <f t="array" aca="1" ref="AI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A211),0))/1000,"")</f>
        <v>0</v>
      </c>
      <c r="AJ211" s="35">
        <f t="array" aca="1" ref="AJ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A211),0))/1000,"")</f>
        <v>0</v>
      </c>
      <c r="AK211" s="32">
        <f t="array" aca="1" ref="AK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A211),0)),"")</f>
        <v>1294298.4844257035</v>
      </c>
      <c r="AL211" s="32">
        <f t="shared" ref="AL211:AL213" ca="1" si="160">IFERROR(AK211/AN211,"N/A")</f>
        <v>530728.65414443216</v>
      </c>
      <c r="AM211" s="32">
        <f t="shared" ref="AM211:AM213" ca="1" si="161">IFERROR(AK211-AL211,"N/A")</f>
        <v>763569.83028127137</v>
      </c>
      <c r="AN211" s="37">
        <f t="array" aca="1" ref="AN211" ca="1">IF(AE211=0,"N/A",IFERROR(INDEX(INDIRECT(ADDRESS(1,MATCH(2020,Measure!$2:$2,0),,,"Measure")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A211),0)),""))</f>
        <v>2.4387198134462773</v>
      </c>
      <c r="AO211" s="32">
        <f t="array" aca="1" ref="AO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A211),0)),"")</f>
        <v>264089.95091708546</v>
      </c>
      <c r="AP211" s="37">
        <f t="shared" ref="AP211:AP214" ca="1" si="162">IFERROR(AK211/AO211,"N/A")</f>
        <v>4.9009758982918123</v>
      </c>
      <c r="AQ211" s="50">
        <f t="array" aca="1" ref="AQ21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A211),0)),""),0)</f>
        <v>156.84629601608637</v>
      </c>
      <c r="AR211" s="35">
        <f t="array" aca="1" ref="AR2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A211),0)),"")</f>
        <v>557.67571916830707</v>
      </c>
      <c r="AS211" s="35">
        <f t="array" aca="1" ref="AS2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A211),0))/1000,"")</f>
        <v>0</v>
      </c>
      <c r="AT211" s="51">
        <f t="array" aca="1" ref="AT2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A211),0)),"")</f>
        <v>1115.3514383366141</v>
      </c>
      <c r="AU211" s="35">
        <f t="array" aca="1" ref="AU2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A211),0))/1000,"")</f>
        <v>0</v>
      </c>
      <c r="AV211" s="35">
        <f t="array" aca="1" ref="AV2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A211),0))/1000,"")</f>
        <v>0</v>
      </c>
      <c r="AW211" s="32">
        <f t="array" aca="1" ref="AW2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A211),0)),"")</f>
        <v>1296577.626980894</v>
      </c>
      <c r="AX211" s="32">
        <f t="shared" ref="AX211:AX213" ca="1" si="163">IFERROR(AW211/AZ211,"N/A")</f>
        <v>530728.65414443228</v>
      </c>
      <c r="AY211" s="32">
        <f t="shared" ref="AY211:AY213" ca="1" si="164">IFERROR(AW211-AX211,"N/A")</f>
        <v>765848.97283646173</v>
      </c>
      <c r="AZ211" s="37">
        <f t="array" aca="1" ref="AZ211" ca="1">IF(AQ211=0,"N/A",IFERROR(INDEX(INDIRECT(ADDRESS(1,MATCH(2021,Measure!$2:$2,0),,,"Measure")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A211),0)),""))</f>
        <v>2.4430141784431405</v>
      </c>
      <c r="BA211" s="32">
        <f t="array" aca="1" ref="BA2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A211),0)),"")</f>
        <v>264089.95091708546</v>
      </c>
      <c r="BB211" s="37">
        <f t="shared" ref="BB211:BB214" ca="1" si="165">IFERROR(AW211/BA211,"N/A")</f>
        <v>4.9096060735304983</v>
      </c>
      <c r="BC211" s="50">
        <f t="array" aca="1" ref="BC21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A211),0)),""),0)</f>
        <v>156.84629601608637</v>
      </c>
      <c r="BD211" s="35">
        <f t="array" aca="1" ref="BD2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A211),0)),"")</f>
        <v>557.67571916830707</v>
      </c>
      <c r="BE211" s="35">
        <f t="array" aca="1" ref="BE2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A211),0))/1000,"")</f>
        <v>0</v>
      </c>
      <c r="BF211" s="51">
        <f t="array" aca="1" ref="BF2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A211),0)),"")</f>
        <v>1673.0271575049214</v>
      </c>
      <c r="BG211" s="35">
        <f t="array" aca="1" ref="BG2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A211),0))/1000,"")</f>
        <v>0</v>
      </c>
      <c r="BH211" s="35">
        <f t="array" aca="1" ref="BH2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A211),0))/1000,"")</f>
        <v>0</v>
      </c>
      <c r="BI211" s="32">
        <f t="array" aca="1" ref="BI2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A211),0)),"")</f>
        <v>1304932.9609907102</v>
      </c>
      <c r="BJ211" s="32">
        <f t="shared" ref="BJ211:BJ213" ca="1" si="166">IFERROR(BI211/BL211,"N/A")</f>
        <v>530728.65414443228</v>
      </c>
      <c r="BK211" s="32">
        <f t="shared" ref="BK211:BK213" ca="1" si="167">IFERROR(BI211-BJ211,"N/A")</f>
        <v>774204.3068462779</v>
      </c>
      <c r="BL211" s="37">
        <f t="array" aca="1" ref="BL211" ca="1">IF(BC211=0,"N/A",IFERROR(INDEX(INDIRECT(ADDRESS(1,MATCH(2022,Measure!$2:$2,0),,,"Measure")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A211),0)),""))</f>
        <v>2.4587573156274058</v>
      </c>
      <c r="BM211" s="32">
        <f t="array" aca="1" ref="BM2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A211),0)),"")</f>
        <v>264089.95091708546</v>
      </c>
      <c r="BN211" s="37">
        <f t="shared" ref="BN211:BN214" ca="1" si="168">IFERROR(BI211/BM211,"N/A")</f>
        <v>4.9412442861198125</v>
      </c>
    </row>
    <row r="212" spans="1:66" x14ac:dyDescent="0.25">
      <c r="A212" s="33" t="s">
        <v>313</v>
      </c>
      <c r="B212" t="str">
        <f t="shared" si="154"/>
        <v xml:space="preserve">Residential ETS System (Room) </v>
      </c>
      <c r="C212" t="str">
        <f t="array" aca="1" ref="C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A212),0)),"")</f>
        <v xml:space="preserve">Res Heating, Ventilation and Air-Conditioning </v>
      </c>
      <c r="D212" t="str">
        <f t="array" aca="1" ref="D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A212),0)),"")</f>
        <v>RET</v>
      </c>
      <c r="E212" s="52">
        <f t="array" aca="1" ref="E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A212),0)),"")</f>
        <v>18</v>
      </c>
      <c r="F212" s="52">
        <f t="array" aca="1" ref="F21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A212),0)),""))</f>
        <v>6</v>
      </c>
      <c r="G212" s="44" t="s">
        <v>677</v>
      </c>
      <c r="H212" s="44" t="s">
        <v>677</v>
      </c>
      <c r="I212" s="44">
        <f t="array" aca="1" ref="I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A212),0)),"")</f>
        <v>0</v>
      </c>
      <c r="J212" s="45">
        <f t="array" aca="1" ref="J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A212),0)),"")*1000</f>
        <v>2500</v>
      </c>
      <c r="K212" s="44">
        <f t="array" aca="1" ref="K212" ca="1">IF(D212="ROB/NEW",I212,IFERROR(INDEX(INDIRECT(ADDRESS(1,MATCH(2020,Measure!$2:$2,0),,,"Measure")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A212),0)),""))</f>
        <v>0</v>
      </c>
      <c r="L212" s="45">
        <f t="array" aca="1" ref="L212" ca="1">IF(D212="ROB/NEW",J212,IFERROR(INDEX(INDIRECT(ADDRESS(1,MATCH(2020,Measure!$2:$2,0),,,"Measure")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A212),0))*1000,""))</f>
        <v>2500</v>
      </c>
      <c r="M212" s="46">
        <f t="array" aca="1" ref="M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A212),0)),"")</f>
        <v>2000</v>
      </c>
      <c r="N212" s="47">
        <f t="array" aca="1" ref="N212" ca="1">IF(M212=0,"N/A",IFERROR(INDEX(INDIRECT(ADDRESS(1,MATCH(2020,Measure!$2:$2,0),,,"Measure")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A212),0)),"")/M212)</f>
        <v>0.375</v>
      </c>
      <c r="O212" s="46">
        <f t="array" aca="1" ref="O212" ca="1">IF(AE212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212)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(Units)")*(INDIRECT(ADDRESS(1,MATCH("MeasureNames",Measure!$2:$2,0),,,"Measure")&amp;":"&amp;ADDRESS(ROWS(DynamicPivotTable)+10,MATCH("MeasureNames",Measure!$2:$2,0)))=A212),0)),""),0))</f>
        <v>183.75</v>
      </c>
      <c r="P212" s="46">
        <f t="array" aca="1" ref="P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A212),0)),0)</f>
        <v>0</v>
      </c>
      <c r="Q212" s="46">
        <f t="shared" ca="1" si="155"/>
        <v>933.75</v>
      </c>
      <c r="R212" s="46">
        <f t="shared" ca="1" si="156"/>
        <v>1250</v>
      </c>
      <c r="S212" s="46">
        <f t="shared" ca="1" si="157"/>
        <v>2183.75</v>
      </c>
      <c r="T212" s="39">
        <f t="array" aca="1" ref="T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A212),0)),"")</f>
        <v>4126.0090843744201</v>
      </c>
      <c r="U212" s="39">
        <f t="array" aca="1" ref="U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A212),0)),"")</f>
        <v>0</v>
      </c>
      <c r="V212" s="39">
        <f t="shared" ca="1" si="158"/>
        <v>4126.0090843744201</v>
      </c>
      <c r="W212" s="48">
        <f t="array" aca="1" ref="W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A212),0)),"")</f>
        <v>0.64</v>
      </c>
      <c r="X212" s="49">
        <f t="array" aca="1" ref="X212" ca="1">IF(AE212=0,"N/A",IFERROR(INDEX(INDIRECT(ADDRESS(1,MATCH(2020,Measure!$2:$2,0),,,"Measure")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A212),0)),""))</f>
        <v>2.81879356746331</v>
      </c>
      <c r="Y212" s="49" t="str">
        <f t="array" aca="1" ref="Y212" ca="1">IF(AE212=0,"N/A",IFERROR(INDEX(INDIRECT(ADDRESS(1,MATCH(2020,Measure!$2:$2,0),,,"Measure")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A212),0)),""))</f>
        <v/>
      </c>
      <c r="Z212" s="39" t="str">
        <f t="array" aca="1" ref="Z2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A212),0)),""),"N/A")</f>
        <v>N/A</v>
      </c>
      <c r="AA212" s="39" t="str">
        <f t="array" aca="1" ref="AA2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A212),0)),""),"N/A")</f>
        <v>N/A</v>
      </c>
      <c r="AB212" s="39">
        <f t="array" aca="1" ref="AB2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A212),0)),"")/1000,"N/A")</f>
        <v>0.37335937499999999</v>
      </c>
      <c r="AD212" t="str">
        <f t="shared" si="159"/>
        <v xml:space="preserve">Residential ETS System (Room) </v>
      </c>
      <c r="AE212" s="50">
        <f t="array" aca="1" ref="AE21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A212),0)),""),0)</f>
        <v>313.69259203217268</v>
      </c>
      <c r="AF212" s="35">
        <f t="array" aca="1" ref="AF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A212),0)),"")</f>
        <v>557.67571916830695</v>
      </c>
      <c r="AG212" s="35">
        <f t="array" aca="1" ref="AG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A212),0))/1000,"")</f>
        <v>0</v>
      </c>
      <c r="AH212" s="51">
        <f t="array" aca="1" ref="AH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A212),0)),"")</f>
        <v>557.67571916830695</v>
      </c>
      <c r="AI212" s="35">
        <f t="array" aca="1" ref="AI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A212),0))/1000,"")</f>
        <v>0</v>
      </c>
      <c r="AJ212" s="35">
        <f t="array" aca="1" ref="AJ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A212),0))/1000,"")</f>
        <v>0</v>
      </c>
      <c r="AK212" s="32">
        <f t="array" aca="1" ref="AK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A212),0)),"")</f>
        <v>1294298.4844257033</v>
      </c>
      <c r="AL212" s="32">
        <f t="shared" ca="1" si="160"/>
        <v>459167.53158709279</v>
      </c>
      <c r="AM212" s="32">
        <f t="shared" ca="1" si="161"/>
        <v>835130.95283861051</v>
      </c>
      <c r="AN212" s="37">
        <f t="array" aca="1" ref="AN212" ca="1">IF(AE212=0,"N/A",IFERROR(INDEX(INDIRECT(ADDRESS(1,MATCH(2020,Measure!$2:$2,0),,,"Measure")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A212),0)),""))</f>
        <v>2.81879356746331</v>
      </c>
      <c r="AO212" s="32">
        <f t="array" aca="1" ref="AO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A212),0)),"")</f>
        <v>292910.45781004126</v>
      </c>
      <c r="AP212" s="37">
        <f t="shared" ca="1" si="162"/>
        <v>4.4187513621145058</v>
      </c>
      <c r="AQ212" s="50">
        <f t="array" aca="1" ref="AQ21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A212),0)),""),0)</f>
        <v>313.69259203217268</v>
      </c>
      <c r="AR212" s="35">
        <f t="array" aca="1" ref="AR2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A212),0)),"")</f>
        <v>557.67571916830695</v>
      </c>
      <c r="AS212" s="35">
        <f t="array" aca="1" ref="AS2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A212),0))/1000,"")</f>
        <v>0</v>
      </c>
      <c r="AT212" s="51">
        <f t="array" aca="1" ref="AT2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A212),0)),"")</f>
        <v>1115.3514383366139</v>
      </c>
      <c r="AU212" s="35">
        <f t="array" aca="1" ref="AU2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A212),0))/1000,"")</f>
        <v>0</v>
      </c>
      <c r="AV212" s="35">
        <f t="array" aca="1" ref="AV2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A212),0))/1000,"")</f>
        <v>0</v>
      </c>
      <c r="AW212" s="32">
        <f t="array" aca="1" ref="AW2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A212),0)),"")</f>
        <v>1296577.6269808938</v>
      </c>
      <c r="AX212" s="32">
        <f t="shared" ca="1" si="163"/>
        <v>459167.53158709285</v>
      </c>
      <c r="AY212" s="32">
        <f t="shared" ca="1" si="164"/>
        <v>837410.09539380088</v>
      </c>
      <c r="AZ212" s="37">
        <f t="array" aca="1" ref="AZ212" ca="1">IF(AQ212=0,"N/A",IFERROR(INDEX(INDIRECT(ADDRESS(1,MATCH(2021,Measure!$2:$2,0),,,"Measure")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A212),0)),""))</f>
        <v>2.8237572079613926</v>
      </c>
      <c r="BA212" s="32">
        <f t="array" aca="1" ref="BA2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A212),0)),"")</f>
        <v>292910.45781004126</v>
      </c>
      <c r="BB212" s="37">
        <f t="shared" ca="1" si="165"/>
        <v>4.4265323835646466</v>
      </c>
      <c r="BC212" s="50">
        <f t="array" aca="1" ref="BC21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A212),0)),""),0)</f>
        <v>313.69259203217268</v>
      </c>
      <c r="BD212" s="35">
        <f t="array" aca="1" ref="BD2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A212),0)),"")</f>
        <v>557.67571916830695</v>
      </c>
      <c r="BE212" s="35">
        <f t="array" aca="1" ref="BE2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A212),0))/1000,"")</f>
        <v>0</v>
      </c>
      <c r="BF212" s="51">
        <f t="array" aca="1" ref="BF2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A212),0)),"")</f>
        <v>1673.027157504921</v>
      </c>
      <c r="BG212" s="35">
        <f t="array" aca="1" ref="BG2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A212),0))/1000,"")</f>
        <v>0</v>
      </c>
      <c r="BH212" s="35">
        <f t="array" aca="1" ref="BH2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A212),0))/1000,"")</f>
        <v>0</v>
      </c>
      <c r="BI212" s="32">
        <f t="array" aca="1" ref="BI2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A212),0)),"")</f>
        <v>1304932.96099071</v>
      </c>
      <c r="BJ212" s="32">
        <f t="shared" ca="1" si="166"/>
        <v>459167.53158709273</v>
      </c>
      <c r="BK212" s="32">
        <f t="shared" ca="1" si="167"/>
        <v>845765.42940361728</v>
      </c>
      <c r="BL212" s="37">
        <f t="array" aca="1" ref="BL212" ca="1">IF(BC212=0,"N/A",IFERROR(INDEX(INDIRECT(ADDRESS(1,MATCH(2022,Measure!$2:$2,0),,,"Measure")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A212),0)),""))</f>
        <v>2.8419539083703622</v>
      </c>
      <c r="BM212" s="32">
        <f t="array" aca="1" ref="BM2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A212),0)),"")</f>
        <v>292910.45781004126</v>
      </c>
      <c r="BN212" s="37">
        <f t="shared" ca="1" si="168"/>
        <v>4.4550575993329238</v>
      </c>
    </row>
    <row r="213" spans="1:66" x14ac:dyDescent="0.25">
      <c r="A213" s="33" t="s">
        <v>637</v>
      </c>
      <c r="B213" t="str">
        <f t="shared" si="154"/>
        <v xml:space="preserve">Residential DHW Timer </v>
      </c>
      <c r="C213" t="str">
        <f t="array" aca="1" ref="C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A213),0)),"")</f>
        <v xml:space="preserve">Res Heating, Ventilation and Air-Conditioning </v>
      </c>
      <c r="D213" t="str">
        <f t="array" aca="1" ref="D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A213),0)),"")</f>
        <v>ROB/NEW</v>
      </c>
      <c r="E213" s="52">
        <f t="array" aca="1" ref="E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A213),0)),"")</f>
        <v>9</v>
      </c>
      <c r="F213" s="52" t="str">
        <f t="array" aca="1" ref="F21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A213),0)),""))</f>
        <v>N/A</v>
      </c>
      <c r="G213" s="44" t="s">
        <v>677</v>
      </c>
      <c r="H213" s="44" t="s">
        <v>677</v>
      </c>
      <c r="I213" s="44">
        <f t="array" aca="1" ref="I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A213),0)),"")</f>
        <v>0</v>
      </c>
      <c r="J213" s="45">
        <f t="array" aca="1" ref="J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A213),0)),"")*1000</f>
        <v>500</v>
      </c>
      <c r="K213" s="44">
        <f t="array" aca="1" ref="K213" ca="1">IF(D213="ROB/NEW",I213,IFERROR(INDEX(INDIRECT(ADDRESS(1,MATCH(2020,Measure!$2:$2,0),,,"Measure")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A213),0)),""))</f>
        <v>0</v>
      </c>
      <c r="L213" s="45">
        <f t="array" aca="1" ref="L213" ca="1">IF(D213="ROB/NEW",J213,IFERROR(INDEX(INDIRECT(ADDRESS(1,MATCH(2020,Measure!$2:$2,0),,,"Measure")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A213),0))*1000,""))</f>
        <v>500</v>
      </c>
      <c r="M213" s="46">
        <f t="array" aca="1" ref="M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A213),0)),"")</f>
        <v>200</v>
      </c>
      <c r="N213" s="47">
        <f t="array" aca="1" ref="N213" ca="1">IF(M213=0,"N/A",IFERROR(INDEX(INDIRECT(ADDRESS(1,MATCH(2020,Measure!$2:$2,0),,,"Measure")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A213),0)),"")/M213)</f>
        <v>0.25</v>
      </c>
      <c r="O213" s="46">
        <f t="array" aca="1" ref="O213" ca="1">IF(AE213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213)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(Units)")*(INDIRECT(ADDRESS(1,MATCH("MeasureNames",Measure!$2:$2,0),,,"Measure")&amp;":"&amp;ADDRESS(ROWS(DynamicPivotTable)+10,MATCH("MeasureNames",Measure!$2:$2,0)))=A213),0)),""),0))</f>
        <v>183.75</v>
      </c>
      <c r="P213" s="46">
        <f t="array" aca="1" ref="P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A213),0)),0)</f>
        <v>0</v>
      </c>
      <c r="Q213" s="46">
        <f t="shared" ca="1" si="155"/>
        <v>233.75</v>
      </c>
      <c r="R213" s="46">
        <f t="shared" ca="1" si="156"/>
        <v>150</v>
      </c>
      <c r="S213" s="46">
        <f t="shared" ca="1" si="157"/>
        <v>383.75</v>
      </c>
      <c r="T213" s="39">
        <f t="array" aca="1" ref="T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A213),0)),"")</f>
        <v>533.27709386359663</v>
      </c>
      <c r="U213" s="39">
        <f t="array" aca="1" ref="U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A213),0)),"")</f>
        <v>0</v>
      </c>
      <c r="V213" s="39">
        <f t="shared" ca="1" si="158"/>
        <v>533.27709386359663</v>
      </c>
      <c r="W213" s="48">
        <f t="array" aca="1" ref="W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A213),0)),"")</f>
        <v>0.64</v>
      </c>
      <c r="X213" s="49">
        <f t="array" aca="1" ref="X213" ca="1">IF(AE213=0,"N/A",IFERROR(INDEX(INDIRECT(ADDRESS(1,MATCH(2020,Measure!$2:$2,0),,,"Measure")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A213),0)),""))</f>
        <v>1.7105921214550013</v>
      </c>
      <c r="Y213" s="49" t="str">
        <f t="array" aca="1" ref="Y213" ca="1">IF(AE213=0,"N/A",IFERROR(INDEX(INDIRECT(ADDRESS(1,MATCH(2020,Measure!$2:$2,0),,,"Measure")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A213),0)),""))</f>
        <v/>
      </c>
      <c r="Z213" s="39" t="str">
        <f t="array" aca="1" ref="Z2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A213),0)),""),"N/A")</f>
        <v>N/A</v>
      </c>
      <c r="AA213" s="39" t="str">
        <f t="array" aca="1" ref="AA2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A213),0)),""),"N/A")</f>
        <v>N/A</v>
      </c>
      <c r="AB213" s="39">
        <f t="array" aca="1" ref="AB2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A213),0)),"")/1000,"N/A")</f>
        <v>0.60679687500000001</v>
      </c>
      <c r="AD213" t="str">
        <f t="shared" si="159"/>
        <v xml:space="preserve">Residential DHW Timer </v>
      </c>
      <c r="AE213" s="50">
        <f t="array" aca="1" ref="AE21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A213),0)),""),0)</f>
        <v>183.95547068609656</v>
      </c>
      <c r="AF213" s="35">
        <f t="array" aca="1" ref="AF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A213),0)),"")</f>
        <v>65.406389577278773</v>
      </c>
      <c r="AG213" s="35">
        <f t="array" aca="1" ref="AG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A213),0))/1000,"")</f>
        <v>0</v>
      </c>
      <c r="AH213" s="51">
        <f t="array" aca="1" ref="AH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A213),0)),"")</f>
        <v>65.406389577278773</v>
      </c>
      <c r="AI213" s="35">
        <f t="array" aca="1" ref="AI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A213),0))/1000,"")</f>
        <v>0</v>
      </c>
      <c r="AJ213" s="35">
        <f t="array" aca="1" ref="AJ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A213),0))/1000,"")</f>
        <v>0</v>
      </c>
      <c r="AK213" s="32">
        <f t="array" aca="1" ref="AK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A213),0)),"")</f>
        <v>98099.238807791611</v>
      </c>
      <c r="AL213" s="32">
        <f t="shared" ca="1" si="160"/>
        <v>57348.1179863906</v>
      </c>
      <c r="AM213" s="32">
        <f t="shared" ca="1" si="161"/>
        <v>40751.120821401011</v>
      </c>
      <c r="AN213" s="37">
        <f t="array" aca="1" ref="AN213" ca="1">IF(AE213=0,"N/A",IFERROR(INDEX(INDIRECT(ADDRESS(1,MATCH(2020,Measure!$2:$2,0),,,"Measure")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A213),0)),""))</f>
        <v>1.7105921214550013</v>
      </c>
      <c r="AO213" s="32">
        <f t="array" aca="1" ref="AO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A213),0)),"")</f>
        <v>42999.59127287507</v>
      </c>
      <c r="AP213" s="37">
        <f t="shared" ca="1" si="162"/>
        <v>2.2813993320367771</v>
      </c>
      <c r="AQ213" s="50">
        <f t="array" aca="1" ref="AQ21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A213),0)),""),0)</f>
        <v>183.95547068609656</v>
      </c>
      <c r="AR213" s="35">
        <f t="array" aca="1" ref="AR2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A213),0)),"")</f>
        <v>65.406389577278773</v>
      </c>
      <c r="AS213" s="35">
        <f t="array" aca="1" ref="AS2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A213),0))/1000,"")</f>
        <v>0</v>
      </c>
      <c r="AT213" s="51">
        <f t="array" aca="1" ref="AT2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A213),0)),"")</f>
        <v>130.81277915455755</v>
      </c>
      <c r="AU213" s="35">
        <f t="array" aca="1" ref="AU2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A213),0))/1000,"")</f>
        <v>0</v>
      </c>
      <c r="AV213" s="35">
        <f t="array" aca="1" ref="AV2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A213),0))/1000,"")</f>
        <v>0</v>
      </c>
      <c r="AW213" s="32">
        <f t="array" aca="1" ref="AW2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A213),0)),"")</f>
        <v>98273.313268499478</v>
      </c>
      <c r="AX213" s="32">
        <f t="shared" ca="1" si="163"/>
        <v>57348.1179863906</v>
      </c>
      <c r="AY213" s="32">
        <f t="shared" ca="1" si="164"/>
        <v>40925.195282108878</v>
      </c>
      <c r="AZ213" s="37">
        <f t="array" aca="1" ref="AZ213" ca="1">IF(AQ213=0,"N/A",IFERROR(INDEX(INDIRECT(ADDRESS(1,MATCH(2021,Measure!$2:$2,0),,,"Measure")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A213),0)),""))</f>
        <v>1.7136275211650525</v>
      </c>
      <c r="BA213" s="32">
        <f t="array" aca="1" ref="BA2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A213),0)),"")</f>
        <v>42999.59127287507</v>
      </c>
      <c r="BB213" s="37">
        <f t="shared" ca="1" si="165"/>
        <v>2.2854476137891124</v>
      </c>
      <c r="BC213" s="50">
        <f t="array" aca="1" ref="BC21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A213),0)),""),0)</f>
        <v>183.95547068609656</v>
      </c>
      <c r="BD213" s="35">
        <f t="array" aca="1" ref="BD2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A213),0)),"")</f>
        <v>65.406389577278773</v>
      </c>
      <c r="BE213" s="35">
        <f t="array" aca="1" ref="BE2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A213),0))/1000,"")</f>
        <v>0</v>
      </c>
      <c r="BF213" s="51">
        <f t="array" aca="1" ref="BF2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A213),0)),"")</f>
        <v>196.21916873183633</v>
      </c>
      <c r="BG213" s="35">
        <f t="array" aca="1" ref="BG2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A213),0))/1000,"")</f>
        <v>0</v>
      </c>
      <c r="BH213" s="35">
        <f t="array" aca="1" ref="BH2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A213),0))/1000,"")</f>
        <v>0</v>
      </c>
      <c r="BI213" s="32">
        <f t="array" aca="1" ref="BI2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A213),0)),"")</f>
        <v>99595.617709621976</v>
      </c>
      <c r="BJ213" s="32">
        <f t="shared" ca="1" si="166"/>
        <v>57348.1179863906</v>
      </c>
      <c r="BK213" s="32">
        <f t="shared" ca="1" si="167"/>
        <v>42247.499723231376</v>
      </c>
      <c r="BL213" s="37">
        <f t="array" aca="1" ref="BL213" ca="1">IF(BC213=0,"N/A",IFERROR(INDEX(INDIRECT(ADDRESS(1,MATCH(2022,Measure!$2:$2,0),,,"Measure")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A213),0)),""))</f>
        <v>1.7366850248382557</v>
      </c>
      <c r="BM213" s="32">
        <f t="array" aca="1" ref="BM2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A213),0)),"")</f>
        <v>42999.59127287507</v>
      </c>
      <c r="BN213" s="37">
        <f t="shared" ca="1" si="168"/>
        <v>2.3161991721639623</v>
      </c>
    </row>
    <row r="214" spans="1:66" x14ac:dyDescent="0.25">
      <c r="Y214" s="29"/>
      <c r="AD214" s="1" t="s">
        <v>681</v>
      </c>
      <c r="AE214" s="53">
        <f ca="1">SUM(AE211:AE213)</f>
        <v>654.49435873435561</v>
      </c>
      <c r="AF214" s="54">
        <f t="shared" ref="AF214:AM214" ca="1" si="169">SUM(AF211:AF213)</f>
        <v>1180.7578279138929</v>
      </c>
      <c r="AG214" s="54">
        <f t="shared" ca="1" si="169"/>
        <v>0</v>
      </c>
      <c r="AH214" s="55">
        <f t="shared" ca="1" si="169"/>
        <v>1180.7578279138929</v>
      </c>
      <c r="AI214" s="54">
        <f t="shared" ca="1" si="169"/>
        <v>0</v>
      </c>
      <c r="AJ214" s="54">
        <f t="shared" ca="1" si="169"/>
        <v>0</v>
      </c>
      <c r="AK214" s="56">
        <f t="shared" ca="1" si="169"/>
        <v>2686696.2076591989</v>
      </c>
      <c r="AL214" s="56">
        <f t="shared" ca="1" si="169"/>
        <v>1047244.3037179156</v>
      </c>
      <c r="AM214" s="56">
        <f t="shared" ca="1" si="169"/>
        <v>1639451.903941283</v>
      </c>
      <c r="AN214" s="57">
        <f ca="1">IFERROR(AK214/AL214,"N/A")</f>
        <v>2.5654913549024987</v>
      </c>
      <c r="AO214" s="56">
        <f ca="1">SUM(AO211:AO213)</f>
        <v>600000.00000000175</v>
      </c>
      <c r="AP214" s="57">
        <f t="shared" ca="1" si="162"/>
        <v>4.4778270127653181</v>
      </c>
      <c r="AQ214" s="53">
        <f ca="1">SUM(AQ211:AQ213)</f>
        <v>654.49435873435561</v>
      </c>
      <c r="AR214" s="54">
        <f t="shared" ref="AR214" ca="1" si="170">SUM(AR211:AR213)</f>
        <v>1180.7578279138929</v>
      </c>
      <c r="AS214" s="54">
        <f t="shared" ref="AS214" ca="1" si="171">SUM(AS211:AS213)</f>
        <v>0</v>
      </c>
      <c r="AT214" s="55">
        <f t="shared" ref="AT214" ca="1" si="172">SUM(AT211:AT213)</f>
        <v>2361.5156558277858</v>
      </c>
      <c r="AU214" s="54">
        <f t="shared" ref="AU214" ca="1" si="173">SUM(AU211:AU213)</f>
        <v>0</v>
      </c>
      <c r="AV214" s="54">
        <f t="shared" ref="AV214" ca="1" si="174">SUM(AV211:AV213)</f>
        <v>0</v>
      </c>
      <c r="AW214" s="56">
        <f t="shared" ref="AW214" ca="1" si="175">SUM(AW211:AW213)</f>
        <v>2691428.567230287</v>
      </c>
      <c r="AX214" s="56">
        <f t="shared" ref="AX214" ca="1" si="176">SUM(AX211:AX213)</f>
        <v>1047244.3037179157</v>
      </c>
      <c r="AY214" s="56">
        <f t="shared" ref="AY214" ca="1" si="177">SUM(AY211:AY213)</f>
        <v>1644184.2635123713</v>
      </c>
      <c r="AZ214" s="57">
        <f ca="1">IFERROR(AW214/AX214,"N/A")</f>
        <v>2.5700102236652955</v>
      </c>
      <c r="BA214" s="56">
        <f ca="1">SUM(BA211:BA213)</f>
        <v>600000.00000000175</v>
      </c>
      <c r="BB214" s="57">
        <f t="shared" ca="1" si="165"/>
        <v>4.4857142787171318</v>
      </c>
      <c r="BC214" s="53">
        <f ca="1">SUM(BC211:BC213)</f>
        <v>654.49435873435561</v>
      </c>
      <c r="BD214" s="54">
        <f t="shared" ref="BD214" ca="1" si="178">SUM(BD211:BD213)</f>
        <v>1180.7578279138929</v>
      </c>
      <c r="BE214" s="54">
        <f t="shared" ref="BE214" ca="1" si="179">SUM(BE211:BE213)</f>
        <v>0</v>
      </c>
      <c r="BF214" s="55">
        <f t="shared" ref="BF214" ca="1" si="180">SUM(BF211:BF213)</f>
        <v>3542.2734837416788</v>
      </c>
      <c r="BG214" s="54">
        <f t="shared" ref="BG214" ca="1" si="181">SUM(BG211:BG213)</f>
        <v>0</v>
      </c>
      <c r="BH214" s="54">
        <f t="shared" ref="BH214" ca="1" si="182">SUM(BH211:BH213)</f>
        <v>0</v>
      </c>
      <c r="BI214" s="56">
        <f t="shared" ref="BI214" ca="1" si="183">SUM(BI211:BI213)</f>
        <v>2709461.5396910422</v>
      </c>
      <c r="BJ214" s="56">
        <f t="shared" ref="BJ214" ca="1" si="184">SUM(BJ211:BJ213)</f>
        <v>1047244.3037179157</v>
      </c>
      <c r="BK214" s="56">
        <f t="shared" ref="BK214" ca="1" si="185">SUM(BK211:BK213)</f>
        <v>1662217.2359731267</v>
      </c>
      <c r="BL214" s="57">
        <f ca="1">IFERROR(BI214/BJ214,"N/A")</f>
        <v>2.5872296751311423</v>
      </c>
      <c r="BM214" s="56">
        <f ca="1">SUM(BM211:BM213)</f>
        <v>600000.00000000175</v>
      </c>
      <c r="BN214" s="57">
        <f t="shared" ca="1" si="168"/>
        <v>4.51576923281839</v>
      </c>
    </row>
    <row r="215" spans="1:66" ht="18" x14ac:dyDescent="0.25">
      <c r="A215" s="28"/>
      <c r="B215" s="28" t="s">
        <v>419</v>
      </c>
      <c r="Y215" s="29"/>
    </row>
    <row r="216" spans="1:66" ht="15.75" thickBot="1" x14ac:dyDescent="0.3">
      <c r="Y216" s="29"/>
    </row>
    <row r="217" spans="1:66" ht="87" thickBot="1" x14ac:dyDescent="0.3">
      <c r="A217" s="34" t="s">
        <v>652</v>
      </c>
      <c r="B217" s="42" t="s">
        <v>653</v>
      </c>
      <c r="C217" s="43" t="s">
        <v>592</v>
      </c>
      <c r="D217" s="43" t="s">
        <v>593</v>
      </c>
      <c r="E217" s="21" t="s">
        <v>594</v>
      </c>
      <c r="F217" s="21" t="s">
        <v>674</v>
      </c>
      <c r="G217" s="21" t="s">
        <v>675</v>
      </c>
      <c r="H217" s="21" t="s">
        <v>676</v>
      </c>
      <c r="I217" s="21" t="s">
        <v>656</v>
      </c>
      <c r="J217" s="21" t="s">
        <v>657</v>
      </c>
      <c r="K217" s="21" t="s">
        <v>658</v>
      </c>
      <c r="L217" s="21" t="s">
        <v>659</v>
      </c>
      <c r="M217" s="21" t="s">
        <v>671</v>
      </c>
      <c r="N217" s="21" t="s">
        <v>654</v>
      </c>
      <c r="O217" s="21" t="s">
        <v>660</v>
      </c>
      <c r="P217" s="21" t="s">
        <v>661</v>
      </c>
      <c r="Q217" s="21" t="s">
        <v>662</v>
      </c>
      <c r="R217" s="21" t="s">
        <v>663</v>
      </c>
      <c r="S217" s="21" t="s">
        <v>664</v>
      </c>
      <c r="T217" s="21" t="s">
        <v>673</v>
      </c>
      <c r="U217" s="21" t="s">
        <v>665</v>
      </c>
      <c r="V217" s="21" t="s">
        <v>666</v>
      </c>
      <c r="W217" s="21" t="s">
        <v>595</v>
      </c>
      <c r="X217" s="21" t="s">
        <v>655</v>
      </c>
      <c r="Y217" s="21" t="s">
        <v>672</v>
      </c>
      <c r="Z217" s="21" t="s">
        <v>668</v>
      </c>
      <c r="AA217" s="21" t="s">
        <v>669</v>
      </c>
      <c r="AB217" s="41" t="s">
        <v>670</v>
      </c>
      <c r="AD217" s="20" t="s">
        <v>591</v>
      </c>
      <c r="AE217" s="22" t="s">
        <v>667</v>
      </c>
      <c r="AF217" s="23" t="s">
        <v>596</v>
      </c>
      <c r="AG217" s="23" t="s">
        <v>597</v>
      </c>
      <c r="AH217" s="24" t="s">
        <v>598</v>
      </c>
      <c r="AI217" s="25" t="s">
        <v>599</v>
      </c>
      <c r="AJ217" s="25" t="s">
        <v>600</v>
      </c>
      <c r="AK217" s="23" t="s">
        <v>601</v>
      </c>
      <c r="AL217" s="23" t="s">
        <v>602</v>
      </c>
      <c r="AM217" s="25" t="s">
        <v>603</v>
      </c>
      <c r="AN217" s="26" t="s">
        <v>604</v>
      </c>
      <c r="AO217" s="23" t="s">
        <v>605</v>
      </c>
      <c r="AP217" s="27" t="s">
        <v>606</v>
      </c>
      <c r="AQ217" s="22" t="s">
        <v>667</v>
      </c>
      <c r="AR217" s="23" t="s">
        <v>596</v>
      </c>
      <c r="AS217" s="23" t="s">
        <v>597</v>
      </c>
      <c r="AT217" s="24" t="s">
        <v>598</v>
      </c>
      <c r="AU217" s="23" t="s">
        <v>599</v>
      </c>
      <c r="AV217" s="23" t="s">
        <v>600</v>
      </c>
      <c r="AW217" s="23" t="s">
        <v>601</v>
      </c>
      <c r="AX217" s="23" t="s">
        <v>602</v>
      </c>
      <c r="AY217" s="25" t="s">
        <v>603</v>
      </c>
      <c r="AZ217" s="26" t="s">
        <v>604</v>
      </c>
      <c r="BA217" s="23" t="s">
        <v>605</v>
      </c>
      <c r="BB217" s="27" t="s">
        <v>606</v>
      </c>
      <c r="BC217" s="22" t="s">
        <v>667</v>
      </c>
      <c r="BD217" s="24" t="s">
        <v>596</v>
      </c>
      <c r="BE217" s="23" t="s">
        <v>597</v>
      </c>
      <c r="BF217" s="24" t="s">
        <v>598</v>
      </c>
      <c r="BG217" s="23" t="s">
        <v>599</v>
      </c>
      <c r="BH217" s="23" t="s">
        <v>600</v>
      </c>
      <c r="BI217" s="23" t="s">
        <v>601</v>
      </c>
      <c r="BJ217" s="23" t="s">
        <v>602</v>
      </c>
      <c r="BK217" s="25" t="s">
        <v>603</v>
      </c>
      <c r="BL217" s="26" t="s">
        <v>604</v>
      </c>
      <c r="BM217" s="23" t="s">
        <v>605</v>
      </c>
      <c r="BN217" s="27" t="s">
        <v>606</v>
      </c>
    </row>
    <row r="218" spans="1:66" x14ac:dyDescent="0.25">
      <c r="A218" s="33" t="s">
        <v>312</v>
      </c>
      <c r="B218" t="str">
        <f t="shared" ref="B218:B219" si="186">LEFT(A218,(FIND(" | ",A218,1)-1))</f>
        <v xml:space="preserve">Residential ETS System (Central) </v>
      </c>
      <c r="C218" t="str">
        <f t="array" aca="1" ref="C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A218),0)),"")</f>
        <v xml:space="preserve">Res Heating, Ventilation and Air-Conditioning </v>
      </c>
      <c r="D218" t="str">
        <f t="array" aca="1" ref="D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A218),0)),"")</f>
        <v>RET</v>
      </c>
      <c r="E218" s="52">
        <f t="array" aca="1" ref="E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A218),0)),"")</f>
        <v>18</v>
      </c>
      <c r="F218" s="52">
        <f t="array" aca="1" ref="F21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A218),0)),""))</f>
        <v>6</v>
      </c>
      <c r="G218" s="52">
        <f t="array" aca="1" ref="G2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A218),0)),""))</f>
        <v>6</v>
      </c>
      <c r="H218" s="52">
        <f t="array" aca="1" ref="H2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A218),0)),""))</f>
        <v>6</v>
      </c>
      <c r="I218" s="44">
        <f t="array" aca="1" ref="I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A218),0)),"")</f>
        <v>0</v>
      </c>
      <c r="J218" s="45">
        <f t="array" aca="1" ref="J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A218),0)),"")*1000</f>
        <v>5000</v>
      </c>
      <c r="K218" s="44">
        <f t="array" aca="1" ref="K218" ca="1">IF(D218="ROB/NEW",I218,IFERROR(INDEX(INDIRECT(ADDRESS(1,MATCH(2020,Measure!$2:$2,0),,,"Measure")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A218),0)),""))</f>
        <v>0</v>
      </c>
      <c r="L218" s="45">
        <f t="array" aca="1" ref="L218" ca="1">IF(D218="ROB/NEW",J218,IFERROR(INDEX(INDIRECT(ADDRESS(1,MATCH(2020,Measure!$2:$2,0),,,"Measure")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A218),0))*1000,""))</f>
        <v>5000</v>
      </c>
      <c r="M218" s="46">
        <f t="array" aca="1" ref="M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A218),0)),"")</f>
        <v>5000</v>
      </c>
      <c r="N218" s="47">
        <f t="array" aca="1" ref="N218" ca="1">IF(M218=0,"N/A",IFERROR(INDEX(INDIRECT(ADDRESS(1,MATCH(2020,Measure!$2:$2,0),,,"Measure")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A218),0)),"")/M218)</f>
        <v>0.4</v>
      </c>
      <c r="O218" s="46">
        <f t="array" aca="1" ref="O218" ca="1">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218)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(Units)")*(INDIRECT(ADDRESS(1,MATCH("MeasureNames",Measure!$2:$2,0),,,"Measure")&amp;":"&amp;ADDRESS(ROWS(DynamicPivotTable)+10,MATCH("MeasureNames",Measure!$2:$2,0)))=A218),0)),""),0)</f>
        <v>848.68000000000006</v>
      </c>
      <c r="P218" s="46">
        <f t="array" aca="1" ref="P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A218),0)),0)</f>
        <v>0</v>
      </c>
      <c r="Q218" s="46">
        <f t="shared" ref="Q218:Q219" ca="1" si="187">IF(AE218=0,"N/A",SUM(O218,P218,IF(N218="N/A",0,N218*M218)))</f>
        <v>2848.6800000000003</v>
      </c>
      <c r="R218" s="46">
        <f t="shared" ref="R218:R219" ca="1" si="188">M218-(IF(N218="N/A",0,N218*M218))</f>
        <v>3000</v>
      </c>
      <c r="S218" s="46">
        <f t="shared" ref="S218:S219" ca="1" si="189">IF(AE218=0,"N/A",Q218+R218)</f>
        <v>5848.68</v>
      </c>
      <c r="T218" s="39">
        <f t="array" aca="1" ref="T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A218),0)),"")</f>
        <v>9799.271575389248</v>
      </c>
      <c r="U218" s="39">
        <f t="array" aca="1" ref="U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A218),0)),"")</f>
        <v>0</v>
      </c>
      <c r="V218" s="39">
        <f t="shared" ref="V218:V219" ca="1" si="190">T218+U218</f>
        <v>9799.271575389248</v>
      </c>
      <c r="W218" s="48">
        <f t="array" aca="1" ref="W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A218),0)),"")</f>
        <v>0.76</v>
      </c>
      <c r="X218" s="49">
        <f t="array" aca="1" ref="X218" ca="1">IF(AE218=0,"N/A",IFERROR(INDEX(INDIRECT(ADDRESS(1,MATCH(2020,Measure!$2:$2,0),,,"Measure")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A218),0)),""))</f>
        <v>2.1079686223593037</v>
      </c>
      <c r="Y218" s="49" t="str">
        <f t="array" aca="1" ref="Y218" ca="1">IF(AE218=0,"N/A",IFERROR(INDEX(INDIRECT(ADDRESS(1,MATCH(2020,Measure!$2:$2,0),,,"Measure")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A218),0)),""))</f>
        <v/>
      </c>
      <c r="Z218" s="39" t="str">
        <f t="array" aca="1" ref="Z2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A218),0)),""),"N/A")</f>
        <v>N/A</v>
      </c>
      <c r="AA218" s="39" t="str">
        <f t="array" aca="1" ref="AA2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A218),0)),""),"N/A")</f>
        <v>N/A</v>
      </c>
      <c r="AB218" s="39">
        <f t="array" aca="1" ref="AB2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A218),0)),"")/1000,"N/A")</f>
        <v>0.56100315789473687</v>
      </c>
      <c r="AD218" t="str">
        <f t="shared" ref="AD218:AD219" si="191">B218</f>
        <v xml:space="preserve">Residential ETS System (Central) </v>
      </c>
      <c r="AE218" s="50">
        <f t="array" aca="1" ref="AE21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A218),0)),""),0)</f>
        <v>91.65846832588889</v>
      </c>
      <c r="AF218" s="35">
        <f t="array" aca="1" ref="AF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A218),0)),"")</f>
        <v>387.00242182041973</v>
      </c>
      <c r="AG218" s="35">
        <f t="array" aca="1" ref="AG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A218),0))/1000,"")</f>
        <v>0</v>
      </c>
      <c r="AH218" s="51">
        <f t="array" aca="1" ref="AH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A218),0)),"")</f>
        <v>387.00242182041973</v>
      </c>
      <c r="AI218" s="35">
        <f t="array" aca="1" ref="AI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A218),0))/1000,"")</f>
        <v>0</v>
      </c>
      <c r="AJ218" s="35">
        <f t="array" aca="1" ref="AJ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A218),0))/1000,"")</f>
        <v>0</v>
      </c>
      <c r="AK218" s="32">
        <f t="array" aca="1" ref="AK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A218),0)),"")</f>
        <v>898186.22330959875</v>
      </c>
      <c r="AL218" s="32">
        <f t="shared" ref="AL218:AL219" ca="1" si="192">IFERROR(AK218/AN218,"N/A")</f>
        <v>426090.88853719318</v>
      </c>
      <c r="AM218" s="32">
        <f t="shared" ref="AM218:AM219" ca="1" si="193">IFERROR(AK218-AL218,"N/A")</f>
        <v>472095.33477240556</v>
      </c>
      <c r="AN218" s="37">
        <f t="array" aca="1" ref="AN218" ca="1">IF(AE218=0,"N/A",IFERROR(INDEX(INDIRECT(ADDRESS(1,MATCH(2020,Measure!$2:$2,0),,,"Measure")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A218),0)),""))</f>
        <v>2.1079686223593037</v>
      </c>
      <c r="AO218" s="32">
        <f t="array" aca="1" ref="AO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A218),0)),"")</f>
        <v>261105.64555059315</v>
      </c>
      <c r="AP218" s="37">
        <f t="shared" ref="AP218:AP220" ca="1" si="194">IFERROR(AK218/AO218,"N/A")</f>
        <v>3.4399341362979516</v>
      </c>
      <c r="AQ218" s="50">
        <f t="array" aca="1" ref="AQ21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A218),0)),""),0)</f>
        <v>91.65846832588889</v>
      </c>
      <c r="AR218" s="35">
        <f t="array" aca="1" ref="AR2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A218),0)),"")</f>
        <v>387.00242182041973</v>
      </c>
      <c r="AS218" s="35">
        <f t="array" aca="1" ref="AS2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A218),0))/1000,"")</f>
        <v>0</v>
      </c>
      <c r="AT218" s="51">
        <f t="array" aca="1" ref="AT2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A218),0)),"")</f>
        <v>774.00484364083945</v>
      </c>
      <c r="AU218" s="35">
        <f t="array" aca="1" ref="AU2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A218),0))/1000,"")</f>
        <v>0</v>
      </c>
      <c r="AV218" s="35">
        <f t="array" aca="1" ref="AV2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A218),0))/1000,"")</f>
        <v>0</v>
      </c>
      <c r="AW218" s="32">
        <f t="array" aca="1" ref="AW2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A218),0)),"")</f>
        <v>899767.84800333262</v>
      </c>
      <c r="AX218" s="32">
        <f t="shared" ref="AX218:AX219" ca="1" si="195">IFERROR(AW218/AZ218,"N/A")</f>
        <v>426090.88853719324</v>
      </c>
      <c r="AY218" s="32">
        <f t="shared" ref="AY218:AY219" ca="1" si="196">IFERROR(AW218-AX218,"N/A")</f>
        <v>473676.95946613938</v>
      </c>
      <c r="AZ218" s="37">
        <f t="array" aca="1" ref="AZ218" ca="1">IF(AQ218=0,"N/A",IFERROR(INDEX(INDIRECT(ADDRESS(1,MATCH(2021,Measure!$2:$2,0),,,"Measure")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A218),0)),""))</f>
        <v>2.11168056442679</v>
      </c>
      <c r="BA218" s="32">
        <f t="array" aca="1" ref="BA2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A218),0)),"")</f>
        <v>261105.64555059315</v>
      </c>
      <c r="BB218" s="37">
        <f t="shared" ref="BB218:BB220" ca="1" si="197">IFERROR(AW218/BA218,"N/A")</f>
        <v>3.4459915491524256</v>
      </c>
      <c r="BC218" s="50">
        <f t="array" aca="1" ref="BC21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A218),0)),""),0)</f>
        <v>91.65846832588889</v>
      </c>
      <c r="BD218" s="35">
        <f t="array" aca="1" ref="BD2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A218),0)),"")</f>
        <v>387.00242182041973</v>
      </c>
      <c r="BE218" s="35">
        <f t="array" aca="1" ref="BE2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A218),0))/1000,"")</f>
        <v>0</v>
      </c>
      <c r="BF218" s="51">
        <f t="array" aca="1" ref="BF2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A218),0)),"")</f>
        <v>1161.0072654612593</v>
      </c>
      <c r="BG218" s="35">
        <f t="array" aca="1" ref="BG2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A218),0))/1000,"")</f>
        <v>0</v>
      </c>
      <c r="BH218" s="35">
        <f t="array" aca="1" ref="BH2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A218),0))/1000,"")</f>
        <v>0</v>
      </c>
      <c r="BI218" s="32">
        <f t="array" aca="1" ref="BI2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A218),0)),"")</f>
        <v>905566.08232800441</v>
      </c>
      <c r="BJ218" s="32">
        <f t="shared" ref="BJ218:BJ219" ca="1" si="198">IFERROR(BI218/BL218,"N/A")</f>
        <v>426090.88853719318</v>
      </c>
      <c r="BK218" s="32">
        <f t="shared" ref="BK218:BK219" ca="1" si="199">IFERROR(BI218-BJ218,"N/A")</f>
        <v>479475.19379081123</v>
      </c>
      <c r="BL218" s="37">
        <f t="array" aca="1" ref="BL218" ca="1">IF(BC218=0,"N/A",IFERROR(INDEX(INDIRECT(ADDRESS(1,MATCH(2022,Measure!$2:$2,0),,,"Measure")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A218),0)),""))</f>
        <v>2.1252885398157444</v>
      </c>
      <c r="BM218" s="32">
        <f t="array" aca="1" ref="BM2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A218),0)),"")</f>
        <v>261105.64555059315</v>
      </c>
      <c r="BN218" s="37">
        <f t="shared" ref="BN218:BN220" ca="1" si="200">IFERROR(BI218/BM218,"N/A")</f>
        <v>3.468198017773374</v>
      </c>
    </row>
    <row r="219" spans="1:66" x14ac:dyDescent="0.25">
      <c r="A219" s="33" t="s">
        <v>314</v>
      </c>
      <c r="B219" t="str">
        <f t="shared" si="186"/>
        <v xml:space="preserve">Residential ETS System (Room) </v>
      </c>
      <c r="C219" t="str">
        <f t="array" aca="1" ref="C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A219),0)),"")</f>
        <v xml:space="preserve">Res Heating, Ventilation and Air-Conditioning </v>
      </c>
      <c r="D219" t="str">
        <f t="array" aca="1" ref="D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A219),0)),"")</f>
        <v>RET</v>
      </c>
      <c r="E219" s="52">
        <f t="array" aca="1" ref="E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A219),0)),"")</f>
        <v>18</v>
      </c>
      <c r="F219" s="52">
        <f t="array" aca="1" ref="F21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A219),0)),""))</f>
        <v>6</v>
      </c>
      <c r="G219" s="52">
        <f t="array" aca="1" ref="G2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A219),0)),""))</f>
        <v>6</v>
      </c>
      <c r="H219" s="52">
        <f t="array" aca="1" ref="H2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A219),0)),""))</f>
        <v>6</v>
      </c>
      <c r="I219" s="44">
        <f t="array" aca="1" ref="I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A219),0)),"")</f>
        <v>0</v>
      </c>
      <c r="J219" s="45">
        <f t="array" aca="1" ref="J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A219),0)),"")*1000</f>
        <v>2500</v>
      </c>
      <c r="K219" s="44">
        <f t="array" aca="1" ref="K219" ca="1">IF(D219="ROB/NEW",I219,IFERROR(INDEX(INDIRECT(ADDRESS(1,MATCH(2020,Measure!$2:$2,0),,,"Measure")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A219),0)),""))</f>
        <v>0</v>
      </c>
      <c r="L219" s="45">
        <f t="array" aca="1" ref="L219" ca="1">IF(D219="ROB/NEW",J219,IFERROR(INDEX(INDIRECT(ADDRESS(1,MATCH(2020,Measure!$2:$2,0),,,"Measure")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A219),0))*1000,""))</f>
        <v>2500</v>
      </c>
      <c r="M219" s="46">
        <f t="array" aca="1" ref="M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A219),0)),"")</f>
        <v>2000</v>
      </c>
      <c r="N219" s="47">
        <f t="array" aca="1" ref="N219" ca="1">IF(M219=0,"N/A",IFERROR(INDEX(INDIRECT(ADDRESS(1,MATCH(2020,Measure!$2:$2,0),,,"Measure")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A219),0)),"")/M219)</f>
        <v>0.5</v>
      </c>
      <c r="O219" s="46">
        <f t="array" aca="1" ref="O219" ca="1">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219)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(Units)")*(INDIRECT(ADDRESS(1,MATCH("MeasureNames",Measure!$2:$2,0),,,"Measure")&amp;":"&amp;ADDRESS(ROWS(DynamicPivotTable)+10,MATCH("MeasureNames",Measure!$2:$2,0)))=A219),0)),""),0)</f>
        <v>848.68</v>
      </c>
      <c r="P219" s="46">
        <f t="array" aca="1" ref="P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A219),0)),0)</f>
        <v>0</v>
      </c>
      <c r="Q219" s="46">
        <f t="shared" ca="1" si="187"/>
        <v>1848.6799999999998</v>
      </c>
      <c r="R219" s="46">
        <f t="shared" ca="1" si="188"/>
        <v>1000</v>
      </c>
      <c r="S219" s="46">
        <f t="shared" ca="1" si="189"/>
        <v>2848.68</v>
      </c>
      <c r="T219" s="39">
        <f t="array" aca="1" ref="T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A219),0)),"")</f>
        <v>4899.635787694624</v>
      </c>
      <c r="U219" s="39">
        <f t="array" aca="1" ref="U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A219),0)),"")</f>
        <v>0</v>
      </c>
      <c r="V219" s="39">
        <f t="shared" ca="1" si="190"/>
        <v>4899.635787694624</v>
      </c>
      <c r="W219" s="48">
        <f t="array" aca="1" ref="W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A219),0)),"")</f>
        <v>0.76</v>
      </c>
      <c r="X219" s="49">
        <f t="array" aca="1" ref="X219" ca="1">IF(AE219=0,"N/A",IFERROR(INDEX(INDIRECT(ADDRESS(1,MATCH(2020,Measure!$2:$2,0),,,"Measure")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A219),0)),""))</f>
        <v>2.0685089533810497</v>
      </c>
      <c r="Y219" s="49" t="str">
        <f t="array" aca="1" ref="Y219" ca="1">IF(AE219=0,"N/A",IFERROR(INDEX(INDIRECT(ADDRESS(1,MATCH(2020,Measure!$2:$2,0),,,"Measure")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A219),0)),""))</f>
        <v/>
      </c>
      <c r="Z219" s="39" t="str">
        <f t="array" aca="1" ref="Z2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A219),0)),""),"N/A")</f>
        <v>N/A</v>
      </c>
      <c r="AA219" s="39" t="str">
        <f t="array" aca="1" ref="AA2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A219),0)),""),"N/A")</f>
        <v>N/A</v>
      </c>
      <c r="AB219" s="39">
        <f t="array" aca="1" ref="AB2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A219),0)),"")/1000,"N/A")</f>
        <v>0.76200631578947364</v>
      </c>
      <c r="AD219" t="str">
        <f t="shared" si="191"/>
        <v xml:space="preserve">Residential ETS System (Room) </v>
      </c>
      <c r="AE219" s="50">
        <f t="array" aca="1" ref="AE21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A219),0)),""),0)</f>
        <v>183.31693665177775</v>
      </c>
      <c r="AF219" s="35">
        <f t="array" aca="1" ref="AF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A219),0)),"")</f>
        <v>387.00242182041967</v>
      </c>
      <c r="AG219" s="35">
        <f t="array" aca="1" ref="AG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A219),0))/1000,"")</f>
        <v>0</v>
      </c>
      <c r="AH219" s="51">
        <f t="array" aca="1" ref="AH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A219),0)),"")</f>
        <v>387.00242182041967</v>
      </c>
      <c r="AI219" s="35">
        <f t="array" aca="1" ref="AI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A219),0))/1000,"")</f>
        <v>0</v>
      </c>
      <c r="AJ219" s="35">
        <f t="array" aca="1" ref="AJ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A219),0))/1000,"")</f>
        <v>0</v>
      </c>
      <c r="AK219" s="32">
        <f t="array" aca="1" ref="AK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A219),0)),"")</f>
        <v>898186.22330959863</v>
      </c>
      <c r="AL219" s="32">
        <f t="shared" ca="1" si="192"/>
        <v>434219.16150833288</v>
      </c>
      <c r="AM219" s="32">
        <f t="shared" ca="1" si="193"/>
        <v>463967.06180126575</v>
      </c>
      <c r="AN219" s="37">
        <f t="array" aca="1" ref="AN219" ca="1">IF(AE219=0,"N/A",IFERROR(INDEX(INDIRECT(ADDRESS(1,MATCH(2020,Measure!$2:$2,0),,,"Measure")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A219),0)),""))</f>
        <v>2.0685089533810497</v>
      </c>
      <c r="AO219" s="32">
        <f t="array" aca="1" ref="AO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A219),0)),"")</f>
        <v>338894.35444940848</v>
      </c>
      <c r="AP219" s="37">
        <f t="shared" ca="1" si="194"/>
        <v>2.650342832558704</v>
      </c>
      <c r="AQ219" s="50">
        <f t="array" aca="1" ref="AQ21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A219),0)),""),0)</f>
        <v>183.31693665177775</v>
      </c>
      <c r="AR219" s="35">
        <f t="array" aca="1" ref="AR2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A219),0)),"")</f>
        <v>387.00242182041967</v>
      </c>
      <c r="AS219" s="35">
        <f t="array" aca="1" ref="AS2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A219),0))/1000,"")</f>
        <v>0</v>
      </c>
      <c r="AT219" s="51">
        <f t="array" aca="1" ref="AT2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A219),0)),"")</f>
        <v>774.00484364083934</v>
      </c>
      <c r="AU219" s="35">
        <f t="array" aca="1" ref="AU2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A219),0))/1000,"")</f>
        <v>0</v>
      </c>
      <c r="AV219" s="35">
        <f t="array" aca="1" ref="AV2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A219),0))/1000,"")</f>
        <v>0</v>
      </c>
      <c r="AW219" s="32">
        <f t="array" aca="1" ref="AW2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A219),0)),"")</f>
        <v>899767.84800333239</v>
      </c>
      <c r="AX219" s="32">
        <f t="shared" ca="1" si="195"/>
        <v>434219.16150833282</v>
      </c>
      <c r="AY219" s="32">
        <f t="shared" ca="1" si="196"/>
        <v>465548.68649499957</v>
      </c>
      <c r="AZ219" s="37">
        <f t="array" aca="1" ref="AZ219" ca="1">IF(AQ219=0,"N/A",IFERROR(INDEX(INDIRECT(ADDRESS(1,MATCH(2021,Measure!$2:$2,0),,,"Measure")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A219),0)),""))</f>
        <v>2.0721514105407932</v>
      </c>
      <c r="BA219" s="32">
        <f t="array" aca="1" ref="BA2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A219),0)),"")</f>
        <v>338894.35444940848</v>
      </c>
      <c r="BB219" s="37">
        <f t="shared" ca="1" si="197"/>
        <v>2.6550098465498437</v>
      </c>
      <c r="BC219" s="50">
        <f t="array" aca="1" ref="BC21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A219),0)),""),0)</f>
        <v>183.31693665177775</v>
      </c>
      <c r="BD219" s="35">
        <f t="array" aca="1" ref="BD2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A219),0)),"")</f>
        <v>387.00242182041967</v>
      </c>
      <c r="BE219" s="35">
        <f t="array" aca="1" ref="BE2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A219),0))/1000,"")</f>
        <v>0</v>
      </c>
      <c r="BF219" s="51">
        <f t="array" aca="1" ref="BF2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A219),0)),"")</f>
        <v>1161.0072654612588</v>
      </c>
      <c r="BG219" s="35">
        <f t="array" aca="1" ref="BG2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A219),0))/1000,"")</f>
        <v>0</v>
      </c>
      <c r="BH219" s="35">
        <f t="array" aca="1" ref="BH2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A219),0))/1000,"")</f>
        <v>0</v>
      </c>
      <c r="BI219" s="32">
        <f t="array" aca="1" ref="BI2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A219),0)),"")</f>
        <v>905566.0823280043</v>
      </c>
      <c r="BJ219" s="32">
        <f t="shared" ca="1" si="198"/>
        <v>434219.16150833288</v>
      </c>
      <c r="BK219" s="32">
        <f t="shared" ca="1" si="199"/>
        <v>471346.92081967142</v>
      </c>
      <c r="BL219" s="37">
        <f t="array" aca="1" ref="BL219" ca="1">IF(BC219=0,"N/A",IFERROR(INDEX(INDIRECT(ADDRESS(1,MATCH(2022,Measure!$2:$2,0),,,"Measure")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A219),0)),""))</f>
        <v>2.0855046543371532</v>
      </c>
      <c r="BM219" s="32">
        <f t="array" aca="1" ref="BM2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A219),0)),"")</f>
        <v>338894.35444940848</v>
      </c>
      <c r="BN219" s="37">
        <f t="shared" ca="1" si="200"/>
        <v>2.672119114522431</v>
      </c>
    </row>
    <row r="220" spans="1:66" x14ac:dyDescent="0.25">
      <c r="Y220" s="29"/>
      <c r="AD220" s="1" t="s">
        <v>681</v>
      </c>
      <c r="AE220" s="53">
        <f ca="1">SUM(AE218:AE219)</f>
        <v>274.97540497766664</v>
      </c>
      <c r="AF220" s="54">
        <f t="shared" ref="AF220" ca="1" si="201">SUM(AF218:AF219)</f>
        <v>774.00484364083945</v>
      </c>
      <c r="AG220" s="54">
        <f t="shared" ref="AG220" ca="1" si="202">SUM(AG218:AG219)</f>
        <v>0</v>
      </c>
      <c r="AH220" s="55">
        <f t="shared" ref="AH220" ca="1" si="203">SUM(AH218:AH219)</f>
        <v>774.00484364083945</v>
      </c>
      <c r="AI220" s="54">
        <f t="shared" ref="AI220" ca="1" si="204">SUM(AI218:AI219)</f>
        <v>0</v>
      </c>
      <c r="AJ220" s="54">
        <f t="shared" ref="AJ220" ca="1" si="205">SUM(AJ218:AJ219)</f>
        <v>0</v>
      </c>
      <c r="AK220" s="56">
        <f t="shared" ref="AK220" ca="1" si="206">SUM(AK218:AK219)</f>
        <v>1796372.4466191973</v>
      </c>
      <c r="AL220" s="56">
        <f t="shared" ref="AL220" ca="1" si="207">SUM(AL218:AL219)</f>
        <v>860310.05004552612</v>
      </c>
      <c r="AM220" s="56">
        <f t="shared" ref="AM220" ca="1" si="208">SUM(AM218:AM219)</f>
        <v>936062.39657367137</v>
      </c>
      <c r="AN220" s="57">
        <f ca="1">IFERROR(AK220/AL220,"N/A")</f>
        <v>2.0880523789349392</v>
      </c>
      <c r="AO220" s="56">
        <f ca="1">SUM(AO218:AO219)</f>
        <v>600000.00000000163</v>
      </c>
      <c r="AP220" s="57">
        <f t="shared" ca="1" si="194"/>
        <v>2.9939540776986542</v>
      </c>
      <c r="AQ220" s="53">
        <f ca="1">SUM(AQ218:AQ219)</f>
        <v>274.97540497766664</v>
      </c>
      <c r="AR220" s="54">
        <f t="shared" ref="AR220" ca="1" si="209">SUM(AR218:AR219)</f>
        <v>774.00484364083945</v>
      </c>
      <c r="AS220" s="54">
        <f t="shared" ref="AS220" ca="1" si="210">SUM(AS218:AS219)</f>
        <v>0</v>
      </c>
      <c r="AT220" s="55">
        <f t="shared" ref="AT220" ca="1" si="211">SUM(AT218:AT219)</f>
        <v>1548.0096872816789</v>
      </c>
      <c r="AU220" s="54">
        <f t="shared" ref="AU220" ca="1" si="212">SUM(AU218:AU219)</f>
        <v>0</v>
      </c>
      <c r="AV220" s="54">
        <f t="shared" ref="AV220" ca="1" si="213">SUM(AV218:AV219)</f>
        <v>0</v>
      </c>
      <c r="AW220" s="56">
        <f t="shared" ref="AW220" ca="1" si="214">SUM(AW218:AW219)</f>
        <v>1799535.696006665</v>
      </c>
      <c r="AX220" s="56">
        <f t="shared" ref="AX220" ca="1" si="215">SUM(AX218:AX219)</f>
        <v>860310.05004552612</v>
      </c>
      <c r="AY220" s="56">
        <f t="shared" ref="AY220" ca="1" si="216">SUM(AY218:AY219)</f>
        <v>939225.64596113889</v>
      </c>
      <c r="AZ220" s="57">
        <f ca="1">IFERROR(AW220/AX220,"N/A")</f>
        <v>2.0917292502992808</v>
      </c>
      <c r="BA220" s="56">
        <f ca="1">SUM(BA218:BA219)</f>
        <v>600000.00000000163</v>
      </c>
      <c r="BB220" s="57">
        <f t="shared" ca="1" si="197"/>
        <v>2.9992261600111001</v>
      </c>
      <c r="BC220" s="53">
        <f ca="1">SUM(BC218:BC219)</f>
        <v>274.97540497766664</v>
      </c>
      <c r="BD220" s="54">
        <f t="shared" ref="BD220" ca="1" si="217">SUM(BD218:BD219)</f>
        <v>774.00484364083945</v>
      </c>
      <c r="BE220" s="54">
        <f t="shared" ref="BE220" ca="1" si="218">SUM(BE218:BE219)</f>
        <v>0</v>
      </c>
      <c r="BF220" s="55">
        <f t="shared" ref="BF220" ca="1" si="219">SUM(BF218:BF219)</f>
        <v>2322.0145309225181</v>
      </c>
      <c r="BG220" s="54">
        <f t="shared" ref="BG220" ca="1" si="220">SUM(BG218:BG219)</f>
        <v>0</v>
      </c>
      <c r="BH220" s="54">
        <f t="shared" ref="BH220" ca="1" si="221">SUM(BH218:BH219)</f>
        <v>0</v>
      </c>
      <c r="BI220" s="56">
        <f t="shared" ref="BI220" ca="1" si="222">SUM(BI218:BI219)</f>
        <v>1811132.1646560086</v>
      </c>
      <c r="BJ220" s="56">
        <f t="shared" ref="BJ220" ca="1" si="223">SUM(BJ218:BJ219)</f>
        <v>860310.05004552612</v>
      </c>
      <c r="BK220" s="56">
        <f t="shared" ref="BK220" ca="1" si="224">SUM(BK218:BK219)</f>
        <v>950822.11461048271</v>
      </c>
      <c r="BL220" s="57">
        <f ca="1">IFERROR(BI220/BJ220,"N/A")</f>
        <v>2.105208656530476</v>
      </c>
      <c r="BM220" s="56">
        <f ca="1">SUM(BM218:BM219)</f>
        <v>600000.00000000163</v>
      </c>
      <c r="BN220" s="57">
        <f t="shared" ca="1" si="200"/>
        <v>3.0185536077600061</v>
      </c>
    </row>
    <row r="221" spans="1:66" ht="18" x14ac:dyDescent="0.25">
      <c r="A221" s="28"/>
      <c r="B221" s="28" t="s">
        <v>421</v>
      </c>
      <c r="Y221" s="29"/>
    </row>
    <row r="222" spans="1:66" ht="15.75" thickBot="1" x14ac:dyDescent="0.3">
      <c r="Y222" s="29"/>
    </row>
    <row r="223" spans="1:66" ht="87" thickBot="1" x14ac:dyDescent="0.3">
      <c r="A223" s="34" t="s">
        <v>652</v>
      </c>
      <c r="B223" s="42" t="s">
        <v>653</v>
      </c>
      <c r="C223" s="43" t="s">
        <v>592</v>
      </c>
      <c r="D223" s="43" t="s">
        <v>593</v>
      </c>
      <c r="E223" s="21" t="s">
        <v>594</v>
      </c>
      <c r="F223" s="21" t="s">
        <v>674</v>
      </c>
      <c r="G223" s="21" t="s">
        <v>675</v>
      </c>
      <c r="H223" s="21" t="s">
        <v>676</v>
      </c>
      <c r="I223" s="21" t="s">
        <v>656</v>
      </c>
      <c r="J223" s="21" t="s">
        <v>657</v>
      </c>
      <c r="K223" s="21" t="s">
        <v>658</v>
      </c>
      <c r="L223" s="21" t="s">
        <v>659</v>
      </c>
      <c r="M223" s="21" t="s">
        <v>671</v>
      </c>
      <c r="N223" s="21" t="s">
        <v>654</v>
      </c>
      <c r="O223" s="21" t="s">
        <v>660</v>
      </c>
      <c r="P223" s="21" t="s">
        <v>661</v>
      </c>
      <c r="Q223" s="21" t="s">
        <v>662</v>
      </c>
      <c r="R223" s="21" t="s">
        <v>663</v>
      </c>
      <c r="S223" s="21" t="s">
        <v>664</v>
      </c>
      <c r="T223" s="21" t="s">
        <v>673</v>
      </c>
      <c r="U223" s="21" t="s">
        <v>665</v>
      </c>
      <c r="V223" s="21" t="s">
        <v>666</v>
      </c>
      <c r="W223" s="21" t="s">
        <v>595</v>
      </c>
      <c r="X223" s="21" t="s">
        <v>655</v>
      </c>
      <c r="Y223" s="21" t="s">
        <v>672</v>
      </c>
      <c r="Z223" s="21" t="s">
        <v>668</v>
      </c>
      <c r="AA223" s="21" t="s">
        <v>669</v>
      </c>
      <c r="AB223" s="41" t="s">
        <v>670</v>
      </c>
      <c r="AD223" s="20" t="s">
        <v>591</v>
      </c>
      <c r="AE223" s="22" t="s">
        <v>667</v>
      </c>
      <c r="AF223" s="23" t="s">
        <v>596</v>
      </c>
      <c r="AG223" s="23" t="s">
        <v>597</v>
      </c>
      <c r="AH223" s="24" t="s">
        <v>598</v>
      </c>
      <c r="AI223" s="25" t="s">
        <v>599</v>
      </c>
      <c r="AJ223" s="25" t="s">
        <v>600</v>
      </c>
      <c r="AK223" s="23" t="s">
        <v>601</v>
      </c>
      <c r="AL223" s="23" t="s">
        <v>602</v>
      </c>
      <c r="AM223" s="25" t="s">
        <v>603</v>
      </c>
      <c r="AN223" s="26" t="s">
        <v>604</v>
      </c>
      <c r="AO223" s="23" t="s">
        <v>605</v>
      </c>
      <c r="AP223" s="27" t="s">
        <v>606</v>
      </c>
      <c r="AQ223" s="22" t="s">
        <v>667</v>
      </c>
      <c r="AR223" s="23" t="s">
        <v>596</v>
      </c>
      <c r="AS223" s="23" t="s">
        <v>597</v>
      </c>
      <c r="AT223" s="24" t="s">
        <v>598</v>
      </c>
      <c r="AU223" s="23" t="s">
        <v>599</v>
      </c>
      <c r="AV223" s="23" t="s">
        <v>600</v>
      </c>
      <c r="AW223" s="23" t="s">
        <v>601</v>
      </c>
      <c r="AX223" s="23" t="s">
        <v>602</v>
      </c>
      <c r="AY223" s="25" t="s">
        <v>603</v>
      </c>
      <c r="AZ223" s="26" t="s">
        <v>604</v>
      </c>
      <c r="BA223" s="23" t="s">
        <v>605</v>
      </c>
      <c r="BB223" s="27" t="s">
        <v>606</v>
      </c>
      <c r="BC223" s="22" t="s">
        <v>667</v>
      </c>
      <c r="BD223" s="24" t="s">
        <v>596</v>
      </c>
      <c r="BE223" s="23" t="s">
        <v>597</v>
      </c>
      <c r="BF223" s="24" t="s">
        <v>598</v>
      </c>
      <c r="BG223" s="23" t="s">
        <v>599</v>
      </c>
      <c r="BH223" s="23" t="s">
        <v>600</v>
      </c>
      <c r="BI223" s="23" t="s">
        <v>601</v>
      </c>
      <c r="BJ223" s="23" t="s">
        <v>602</v>
      </c>
      <c r="BK223" s="25" t="s">
        <v>603</v>
      </c>
      <c r="BL223" s="26" t="s">
        <v>604</v>
      </c>
      <c r="BM223" s="23" t="s">
        <v>605</v>
      </c>
      <c r="BN223" s="27" t="s">
        <v>606</v>
      </c>
    </row>
    <row r="224" spans="1:66" x14ac:dyDescent="0.25">
      <c r="A224" s="33" t="s">
        <v>237</v>
      </c>
      <c r="B224" t="str">
        <f t="shared" ref="B224:B225" si="225">LEFT(A224,(FIND(" | ",A224,1)-1))</f>
        <v xml:space="preserve">Medium Commercial ETS System </v>
      </c>
      <c r="C224" t="str">
        <f t="array" aca="1" ref="C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A224),0)),"")</f>
        <v>BNI HVAC</v>
      </c>
      <c r="D224" t="str">
        <f t="array" aca="1" ref="D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A224),0)),"")</f>
        <v>ROB/NEW</v>
      </c>
      <c r="E224" s="52">
        <f t="array" aca="1" ref="E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A224),0)),"")</f>
        <v>18</v>
      </c>
      <c r="F224" s="52" t="str">
        <f t="array" aca="1" ref="F22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A224),0)),""))</f>
        <v>N/A</v>
      </c>
      <c r="G224" s="52" t="str">
        <f t="array" aca="1" ref="G22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A224),0)),""))</f>
        <v>N/A</v>
      </c>
      <c r="H224" s="52" t="str">
        <f t="array" aca="1" ref="H22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A224),0)),""))</f>
        <v>N/A</v>
      </c>
      <c r="I224" s="44">
        <f t="array" aca="1" ref="I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A224),0)),"")</f>
        <v>0</v>
      </c>
      <c r="J224" s="45">
        <f t="array" aca="1" ref="J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A224),0)),"")*1000</f>
        <v>10000</v>
      </c>
      <c r="K224" s="44">
        <f t="array" aca="1" ref="K224" ca="1">IF(D224="ROB/NEW",I224,IFERROR(INDEX(INDIRECT(ADDRESS(1,MATCH(2020,Measure!$2:$2,0),,,"Measure")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A224),0)),""))</f>
        <v>0</v>
      </c>
      <c r="L224" s="45">
        <f t="array" aca="1" ref="L224" ca="1">IF(D224="ROB/NEW",J224,IFERROR(INDEX(INDIRECT(ADDRESS(1,MATCH(2020,Measure!$2:$2,0),,,"Measure")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A224),0))*1000,""))</f>
        <v>10000</v>
      </c>
      <c r="M224" s="46">
        <f t="array" aca="1" ref="M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A224),0)),"")</f>
        <v>4700</v>
      </c>
      <c r="N224" s="58">
        <f t="array" aca="1" ref="N224" ca="1">IF(M224=0,"N/A",IFERROR(INDEX(INDIRECT(ADDRESS(1,MATCH(2020,Measure!$2:$2,0),,,"Measure")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A224),0)),"")/M224)</f>
        <v>0.85104255319148925</v>
      </c>
      <c r="O224" s="46" t="str">
        <f t="array" aca="1" ref="O224" ca="1">IF(AE224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224)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(Units)")*(INDIRECT(ADDRESS(1,MATCH("MeasureNames",Measure!$2:$2,0),,,"Measure")&amp;":"&amp;ADDRESS(ROWS(DynamicPivotTable)+10,MATCH("MeasureNames",Measure!$2:$2,0)))=A224),0)),""),0))</f>
        <v>N/A</v>
      </c>
      <c r="P224" s="46">
        <f t="array" aca="1" ref="P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A224),0)),0)</f>
        <v>0</v>
      </c>
      <c r="Q224" s="46" t="str">
        <f t="shared" ref="Q224:Q225" ca="1" si="226">IF(AE224=0,"N/A",SUM(O224,P224,IF(N224="N/A",0,N224*M224)))</f>
        <v>N/A</v>
      </c>
      <c r="R224" s="46">
        <f t="shared" ref="R224:R225" ca="1" si="227">M224-(IF(N224="N/A",0,N224*M224))</f>
        <v>700.10000000000036</v>
      </c>
      <c r="S224" s="46" t="str">
        <f t="shared" ref="S224:S225" ca="1" si="228">IF(AE224=0,"N/A",Q224+R224)</f>
        <v>N/A</v>
      </c>
      <c r="T224" s="39">
        <f t="array" aca="1" ref="T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A224),0)),"")</f>
        <v>21395.889401760051</v>
      </c>
      <c r="U224" s="39">
        <f t="array" aca="1" ref="U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A224),0)),"")</f>
        <v>0</v>
      </c>
      <c r="V224" s="39">
        <f t="shared" ref="V224:V225" ca="1" si="229">T224+U224</f>
        <v>21395.889401760051</v>
      </c>
      <c r="W224" s="48">
        <f t="array" aca="1" ref="W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A224),0)),"")</f>
        <v>0.88</v>
      </c>
      <c r="X224" s="49" t="str">
        <f t="array" aca="1" ref="X224" ca="1">IF(AE224=0,"N/A",IFERROR(INDEX(INDIRECT(ADDRESS(1,MATCH(2020,Measure!$2:$2,0),,,"Measure")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A224),0)),""))</f>
        <v>N/A</v>
      </c>
      <c r="Y224" s="49" t="str">
        <f t="array" aca="1" ref="Y224" ca="1">IF(AE224=0,"N/A",IFERROR(INDEX(INDIRECT(ADDRESS(1,MATCH(2020,Measure!$2:$2,0),,,"Measure")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A224),0)),""))</f>
        <v>N/A</v>
      </c>
      <c r="Z224" s="39" t="str">
        <f t="array" aca="1" ref="Z2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A224),0)),""),"N/A")</f>
        <v>N/A</v>
      </c>
      <c r="AA224" s="39" t="str">
        <f t="array" aca="1" ref="AA2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A224),0)),""),"N/A")</f>
        <v>N/A</v>
      </c>
      <c r="AB224" s="39" t="str">
        <f t="array" aca="1" ref="AB2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A224),0)),"")/1000,"N/A")</f>
        <v>N/A</v>
      </c>
      <c r="AD224" t="str">
        <f t="shared" ref="AD224:AD225" si="230">B224</f>
        <v xml:space="preserve">Medium Commercial ETS System </v>
      </c>
      <c r="AE224" s="50">
        <f t="array" aca="1" ref="AE22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A224),0)),""),0)</f>
        <v>0</v>
      </c>
      <c r="AF224" s="35">
        <f t="array" aca="1" ref="AF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A224),0)),"")</f>
        <v>0</v>
      </c>
      <c r="AG224" s="35">
        <f t="array" aca="1" ref="AG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A224),0))/1000,"")</f>
        <v>0</v>
      </c>
      <c r="AH224" s="51">
        <f t="array" aca="1" ref="AH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A224),0)),"")</f>
        <v>0</v>
      </c>
      <c r="AI224" s="35">
        <f t="array" aca="1" ref="AI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A224),0))/1000,"")</f>
        <v>0</v>
      </c>
      <c r="AJ224" s="35">
        <f t="array" aca="1" ref="AJ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A224),0))/1000,"")</f>
        <v>0</v>
      </c>
      <c r="AK224" s="32">
        <f t="array" aca="1" ref="AK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A224),0)),"")</f>
        <v>0</v>
      </c>
      <c r="AL224" s="32" t="str">
        <f t="shared" ref="AL224:AL225" ca="1" si="231">IFERROR(AK224/AN224,"N/A")</f>
        <v>N/A</v>
      </c>
      <c r="AM224" s="32" t="str">
        <f t="shared" ref="AM224:AM225" ca="1" si="232">IFERROR(AK224-AL224,"N/A")</f>
        <v>N/A</v>
      </c>
      <c r="AN224" s="37" t="str">
        <f t="array" aca="1" ref="AN224" ca="1">IF(AE224=0,"N/A",IFERROR(INDEX(INDIRECT(ADDRESS(1,MATCH(2020,Measure!$2:$2,0),,,"Measure")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A224),0)),""))</f>
        <v>N/A</v>
      </c>
      <c r="AO224" s="32">
        <f t="array" aca="1" ref="AO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A224),0)),"")</f>
        <v>0</v>
      </c>
      <c r="AP224" s="37" t="str">
        <f t="shared" ref="AP224:AP226" ca="1" si="233">IFERROR(AK224/AO224,"N/A")</f>
        <v>N/A</v>
      </c>
      <c r="AQ224" s="50">
        <f t="array" aca="1" ref="AQ22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A224),0)),""),0)</f>
        <v>0</v>
      </c>
      <c r="AR224" s="35">
        <f t="array" aca="1" ref="AR2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A224),0)),"")</f>
        <v>0</v>
      </c>
      <c r="AS224" s="35">
        <f t="array" aca="1" ref="AS2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A224),0))/1000,"")</f>
        <v>0</v>
      </c>
      <c r="AT224" s="51">
        <f t="array" aca="1" ref="AT2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A224),0)),"")</f>
        <v>0</v>
      </c>
      <c r="AU224" s="35">
        <f t="array" aca="1" ref="AU2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A224),0))/1000,"")</f>
        <v>0</v>
      </c>
      <c r="AV224" s="35">
        <f t="array" aca="1" ref="AV2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A224),0))/1000,"")</f>
        <v>0</v>
      </c>
      <c r="AW224" s="32">
        <f t="array" aca="1" ref="AW2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A224),0)),"")</f>
        <v>0</v>
      </c>
      <c r="AX224" s="32" t="str">
        <f t="shared" ref="AX224:AX225" ca="1" si="234">IFERROR(AW224/AZ224,"N/A")</f>
        <v>N/A</v>
      </c>
      <c r="AY224" s="32" t="str">
        <f t="shared" ref="AY224:AY225" ca="1" si="235">IFERROR(AW224-AX224,"N/A")</f>
        <v>N/A</v>
      </c>
      <c r="AZ224" s="37" t="str">
        <f t="array" aca="1" ref="AZ224" ca="1">IF(AQ224=0,"N/A",IFERROR(INDEX(INDIRECT(ADDRESS(1,MATCH(2021,Measure!$2:$2,0),,,"Measure")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A224),0)),""))</f>
        <v>N/A</v>
      </c>
      <c r="BA224" s="32">
        <f t="array" aca="1" ref="BA2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A224),0)),"")</f>
        <v>0</v>
      </c>
      <c r="BB224" s="37" t="str">
        <f t="shared" ref="BB224:BB226" ca="1" si="236">IFERROR(AW224/BA224,"N/A")</f>
        <v>N/A</v>
      </c>
      <c r="BC224" s="50">
        <f t="array" aca="1" ref="BC22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A224),0)),""),0)</f>
        <v>0</v>
      </c>
      <c r="BD224" s="35">
        <f t="array" aca="1" ref="BD2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A224),0)),"")</f>
        <v>0</v>
      </c>
      <c r="BE224" s="35">
        <f t="array" aca="1" ref="BE2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A224),0))/1000,"")</f>
        <v>0</v>
      </c>
      <c r="BF224" s="51">
        <f t="array" aca="1" ref="BF2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A224),0)),"")</f>
        <v>0</v>
      </c>
      <c r="BG224" s="35">
        <f t="array" aca="1" ref="BG2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A224),0))/1000,"")</f>
        <v>0</v>
      </c>
      <c r="BH224" s="35">
        <f t="array" aca="1" ref="BH2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A224),0))/1000,"")</f>
        <v>0</v>
      </c>
      <c r="BI224" s="32">
        <f t="array" aca="1" ref="BI2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A224),0)),"")</f>
        <v>0</v>
      </c>
      <c r="BJ224" s="32" t="str">
        <f t="shared" ref="BJ224:BJ225" ca="1" si="237">IFERROR(BI224/BL224,"N/A")</f>
        <v>N/A</v>
      </c>
      <c r="BK224" s="32" t="str">
        <f t="shared" ref="BK224:BK225" ca="1" si="238">IFERROR(BI224-BJ224,"N/A")</f>
        <v>N/A</v>
      </c>
      <c r="BL224" s="37" t="str">
        <f t="array" aca="1" ref="BL224" ca="1">IF(BC224=0,"N/A",IFERROR(INDEX(INDIRECT(ADDRESS(1,MATCH(2022,Measure!$2:$2,0),,,"Measure")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A224),0)),""))</f>
        <v>N/A</v>
      </c>
      <c r="BM224" s="32">
        <f t="array" aca="1" ref="BM2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A224),0)),"")</f>
        <v>0</v>
      </c>
      <c r="BN224" s="37" t="str">
        <f t="shared" ref="BN224:BN226" ca="1" si="239">IFERROR(BI224/BM224,"N/A")</f>
        <v>N/A</v>
      </c>
    </row>
    <row r="225" spans="1:66" x14ac:dyDescent="0.25">
      <c r="A225" s="33" t="s">
        <v>333</v>
      </c>
      <c r="B225" t="str">
        <f t="shared" si="225"/>
        <v xml:space="preserve">Small Commercial ETS Sytem </v>
      </c>
      <c r="C225" t="str">
        <f t="array" aca="1" ref="C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A225),0)),"")</f>
        <v>BNI HVAC</v>
      </c>
      <c r="D225" t="str">
        <f t="array" aca="1" ref="D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A225),0)),"")</f>
        <v>ROB/NEW</v>
      </c>
      <c r="E225" s="52">
        <f t="array" aca="1" ref="E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A225),0)),"")</f>
        <v>18</v>
      </c>
      <c r="F225" s="52" t="str">
        <f t="array" aca="1" ref="F22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A225),0)),""))</f>
        <v>N/A</v>
      </c>
      <c r="G225" s="52" t="str">
        <f t="array" aca="1" ref="G22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A225),0)),""))</f>
        <v>N/A</v>
      </c>
      <c r="H225" s="52" t="str">
        <f t="array" aca="1" ref="H22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A225),0)),""))</f>
        <v>N/A</v>
      </c>
      <c r="I225" s="44">
        <f t="array" aca="1" ref="I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A225),0)),"")</f>
        <v>0</v>
      </c>
      <c r="J225" s="45">
        <f t="array" aca="1" ref="J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A225),0)),"")*1000</f>
        <v>5000</v>
      </c>
      <c r="K225" s="44">
        <f t="array" aca="1" ref="K225" ca="1">IF(D225="ROB/NEW",I225,IFERROR(INDEX(INDIRECT(ADDRESS(1,MATCH(2020,Measure!$2:$2,0),,,"Measure")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A225),0)),""))</f>
        <v>0</v>
      </c>
      <c r="L225" s="45">
        <f t="array" aca="1" ref="L225" ca="1">IF(D225="ROB/NEW",J225,IFERROR(INDEX(INDIRECT(ADDRESS(1,MATCH(2020,Measure!$2:$2,0),,,"Measure")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A225),0))*1000,""))</f>
        <v>5000</v>
      </c>
      <c r="M225" s="46">
        <f t="array" aca="1" ref="M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A225),0)),"")</f>
        <v>2161.0002599999998</v>
      </c>
      <c r="N225" s="58">
        <f t="array" aca="1" ref="N225" ca="1">IF(M225=0,"N/A",IFERROR(INDEX(INDIRECT(ADDRESS(1,MATCH(2020,Measure!$2:$2,0),,,"Measure")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A225),0)),"")/M225)</f>
        <v>0.92547420609750408</v>
      </c>
      <c r="O225" s="46" t="str">
        <f t="array" aca="1" ref="O225" ca="1">IF(AE225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225)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(Units)")*(INDIRECT(ADDRESS(1,MATCH("MeasureNames",Measure!$2:$2,0),,,"Measure")&amp;":"&amp;ADDRESS(ROWS(DynamicPivotTable)+10,MATCH("MeasureNames",Measure!$2:$2,0)))=A225),0)),""),0))</f>
        <v>N/A</v>
      </c>
      <c r="P225" s="46">
        <f t="array" aca="1" ref="P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A225),0)),0)</f>
        <v>0</v>
      </c>
      <c r="Q225" s="46" t="str">
        <f t="shared" ca="1" si="226"/>
        <v>N/A</v>
      </c>
      <c r="R225" s="46">
        <f t="shared" ca="1" si="227"/>
        <v>161.05025999999998</v>
      </c>
      <c r="S225" s="46" t="str">
        <f t="shared" ca="1" si="228"/>
        <v>N/A</v>
      </c>
      <c r="T225" s="39">
        <f t="array" aca="1" ref="T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A225),0)),"")</f>
        <v>10697.944700880025</v>
      </c>
      <c r="U225" s="39">
        <f t="array" aca="1" ref="U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A225),0)),"")</f>
        <v>0</v>
      </c>
      <c r="V225" s="39">
        <f t="shared" ca="1" si="229"/>
        <v>10697.944700880025</v>
      </c>
      <c r="W225" s="48">
        <f t="array" aca="1" ref="W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A225),0)),"")</f>
        <v>0.88</v>
      </c>
      <c r="X225" s="49" t="str">
        <f t="array" aca="1" ref="X225" ca="1">IF(AE225=0,"N/A",IFERROR(INDEX(INDIRECT(ADDRESS(1,MATCH(2020,Measure!$2:$2,0),,,"Measure")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A225),0)),""))</f>
        <v>N/A</v>
      </c>
      <c r="Y225" s="49" t="str">
        <f t="array" aca="1" ref="Y225" ca="1">IF(AE225=0,"N/A",IFERROR(INDEX(INDIRECT(ADDRESS(1,MATCH(2020,Measure!$2:$2,0),,,"Measure")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A225),0)),""))</f>
        <v>N/A</v>
      </c>
      <c r="Z225" s="39" t="str">
        <f t="array" aca="1" ref="Z2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A225),0)),""),"N/A")</f>
        <v>N/A</v>
      </c>
      <c r="AA225" s="39" t="str">
        <f t="array" aca="1" ref="AA2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A225),0)),""),"N/A")</f>
        <v>N/A</v>
      </c>
      <c r="AB225" s="39" t="str">
        <f t="array" aca="1" ref="AB2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A225),0)),"")/1000,"N/A")</f>
        <v>N/A</v>
      </c>
      <c r="AD225" t="str">
        <f t="shared" si="230"/>
        <v xml:space="preserve">Small Commercial ETS Sytem </v>
      </c>
      <c r="AE225" s="50">
        <f t="array" aca="1" ref="AE22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A225),0)),""),0)</f>
        <v>0</v>
      </c>
      <c r="AF225" s="35">
        <f t="array" aca="1" ref="AF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A225),0)),"")</f>
        <v>0</v>
      </c>
      <c r="AG225" s="35">
        <f t="array" aca="1" ref="AG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A225),0))/1000,"")</f>
        <v>0</v>
      </c>
      <c r="AH225" s="51">
        <f t="array" aca="1" ref="AH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A225),0)),"")</f>
        <v>0</v>
      </c>
      <c r="AI225" s="35">
        <f t="array" aca="1" ref="AI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A225),0))/1000,"")</f>
        <v>0</v>
      </c>
      <c r="AJ225" s="35">
        <f t="array" aca="1" ref="AJ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A225),0))/1000,"")</f>
        <v>0</v>
      </c>
      <c r="AK225" s="32">
        <f t="array" aca="1" ref="AK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A225),0)),"")</f>
        <v>0</v>
      </c>
      <c r="AL225" s="32" t="str">
        <f t="shared" ca="1" si="231"/>
        <v>N/A</v>
      </c>
      <c r="AM225" s="32" t="str">
        <f t="shared" ca="1" si="232"/>
        <v>N/A</v>
      </c>
      <c r="AN225" s="37" t="str">
        <f t="array" aca="1" ref="AN225" ca="1">IF(AE225=0,"N/A",IFERROR(INDEX(INDIRECT(ADDRESS(1,MATCH(2020,Measure!$2:$2,0),,,"Measure")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A225),0)),""))</f>
        <v>N/A</v>
      </c>
      <c r="AO225" s="32">
        <f t="array" aca="1" ref="AO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A225),0)),"")</f>
        <v>0</v>
      </c>
      <c r="AP225" s="37" t="str">
        <f t="shared" ca="1" si="233"/>
        <v>N/A</v>
      </c>
      <c r="AQ225" s="50">
        <f t="array" aca="1" ref="AQ22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A225),0)),""),0)</f>
        <v>0</v>
      </c>
      <c r="AR225" s="35">
        <f t="array" aca="1" ref="AR2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A225),0)),"")</f>
        <v>0</v>
      </c>
      <c r="AS225" s="35">
        <f t="array" aca="1" ref="AS2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A225),0))/1000,"")</f>
        <v>0</v>
      </c>
      <c r="AT225" s="51">
        <f t="array" aca="1" ref="AT2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A225),0)),"")</f>
        <v>0</v>
      </c>
      <c r="AU225" s="35">
        <f t="array" aca="1" ref="AU2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A225),0))/1000,"")</f>
        <v>0</v>
      </c>
      <c r="AV225" s="35">
        <f t="array" aca="1" ref="AV2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A225),0))/1000,"")</f>
        <v>0</v>
      </c>
      <c r="AW225" s="32">
        <f t="array" aca="1" ref="AW2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A225),0)),"")</f>
        <v>0</v>
      </c>
      <c r="AX225" s="32" t="str">
        <f t="shared" ca="1" si="234"/>
        <v>N/A</v>
      </c>
      <c r="AY225" s="32" t="str">
        <f t="shared" ca="1" si="235"/>
        <v>N/A</v>
      </c>
      <c r="AZ225" s="37" t="str">
        <f t="array" aca="1" ref="AZ225" ca="1">IF(AQ225=0,"N/A",IFERROR(INDEX(INDIRECT(ADDRESS(1,MATCH(2021,Measure!$2:$2,0),,,"Measure")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A225),0)),""))</f>
        <v>N/A</v>
      </c>
      <c r="BA225" s="32">
        <f t="array" aca="1" ref="BA2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A225),0)),"")</f>
        <v>0</v>
      </c>
      <c r="BB225" s="37" t="str">
        <f t="shared" ca="1" si="236"/>
        <v>N/A</v>
      </c>
      <c r="BC225" s="50">
        <f t="array" aca="1" ref="BC22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A225),0)),""),0)</f>
        <v>0</v>
      </c>
      <c r="BD225" s="35">
        <f t="array" aca="1" ref="BD2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A225),0)),"")</f>
        <v>0</v>
      </c>
      <c r="BE225" s="35">
        <f t="array" aca="1" ref="BE2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A225),0))/1000,"")</f>
        <v>0</v>
      </c>
      <c r="BF225" s="51">
        <f t="array" aca="1" ref="BF2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A225),0)),"")</f>
        <v>0</v>
      </c>
      <c r="BG225" s="35">
        <f t="array" aca="1" ref="BG2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A225),0))/1000,"")</f>
        <v>0</v>
      </c>
      <c r="BH225" s="35">
        <f t="array" aca="1" ref="BH2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A225),0))/1000,"")</f>
        <v>0</v>
      </c>
      <c r="BI225" s="32">
        <f t="array" aca="1" ref="BI2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A225),0)),"")</f>
        <v>0</v>
      </c>
      <c r="BJ225" s="32" t="str">
        <f t="shared" ca="1" si="237"/>
        <v>N/A</v>
      </c>
      <c r="BK225" s="32" t="str">
        <f t="shared" ca="1" si="238"/>
        <v>N/A</v>
      </c>
      <c r="BL225" s="37" t="str">
        <f t="array" aca="1" ref="BL225" ca="1">IF(BC225=0,"N/A",IFERROR(INDEX(INDIRECT(ADDRESS(1,MATCH(2022,Measure!$2:$2,0),,,"Measure")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A225),0)),""))</f>
        <v>N/A</v>
      </c>
      <c r="BM225" s="32">
        <f t="array" aca="1" ref="BM2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A225),0)),"")</f>
        <v>0</v>
      </c>
      <c r="BN225" s="37" t="str">
        <f t="shared" ca="1" si="239"/>
        <v>N/A</v>
      </c>
    </row>
    <row r="226" spans="1:66" x14ac:dyDescent="0.25">
      <c r="Y226" s="29"/>
      <c r="AD226" s="1" t="s">
        <v>681</v>
      </c>
      <c r="AE226" s="53">
        <f ca="1">SUM(AE224:AE225)</f>
        <v>0</v>
      </c>
      <c r="AF226" s="54">
        <f t="shared" ref="AF226:AM226" ca="1" si="240">SUM(AF224:AF225)</f>
        <v>0</v>
      </c>
      <c r="AG226" s="54">
        <f t="shared" ca="1" si="240"/>
        <v>0</v>
      </c>
      <c r="AH226" s="55">
        <f t="shared" ca="1" si="240"/>
        <v>0</v>
      </c>
      <c r="AI226" s="54">
        <f t="shared" ca="1" si="240"/>
        <v>0</v>
      </c>
      <c r="AJ226" s="54">
        <f t="shared" ca="1" si="240"/>
        <v>0</v>
      </c>
      <c r="AK226" s="56">
        <f t="shared" ca="1" si="240"/>
        <v>0</v>
      </c>
      <c r="AL226" s="56">
        <f t="shared" ca="1" si="240"/>
        <v>0</v>
      </c>
      <c r="AM226" s="56">
        <f t="shared" ca="1" si="240"/>
        <v>0</v>
      </c>
      <c r="AN226" s="57" t="str">
        <f ca="1">IFERROR(AK226/AL226,"N/A")</f>
        <v>N/A</v>
      </c>
      <c r="AO226" s="56">
        <f ca="1">SUM(AO224:AO225)</f>
        <v>0</v>
      </c>
      <c r="AP226" s="57" t="str">
        <f t="shared" ca="1" si="233"/>
        <v>N/A</v>
      </c>
      <c r="AQ226" s="53">
        <f ca="1">SUM(AQ224:AQ225)</f>
        <v>0</v>
      </c>
      <c r="AR226" s="54">
        <f t="shared" ref="AR226" ca="1" si="241">SUM(AR224:AR225)</f>
        <v>0</v>
      </c>
      <c r="AS226" s="54">
        <f t="shared" ref="AS226" ca="1" si="242">SUM(AS224:AS225)</f>
        <v>0</v>
      </c>
      <c r="AT226" s="55">
        <f t="shared" ref="AT226" ca="1" si="243">SUM(AT224:AT225)</f>
        <v>0</v>
      </c>
      <c r="AU226" s="54">
        <f t="shared" ref="AU226" ca="1" si="244">SUM(AU224:AU225)</f>
        <v>0</v>
      </c>
      <c r="AV226" s="54">
        <f t="shared" ref="AV226" ca="1" si="245">SUM(AV224:AV225)</f>
        <v>0</v>
      </c>
      <c r="AW226" s="56">
        <f t="shared" ref="AW226" ca="1" si="246">SUM(AW224:AW225)</f>
        <v>0</v>
      </c>
      <c r="AX226" s="56">
        <f t="shared" ref="AX226" ca="1" si="247">SUM(AX224:AX225)</f>
        <v>0</v>
      </c>
      <c r="AY226" s="56">
        <f t="shared" ref="AY226" ca="1" si="248">SUM(AY224:AY225)</f>
        <v>0</v>
      </c>
      <c r="AZ226" s="57" t="str">
        <f ca="1">IFERROR(AW226/AX226,"N/A")</f>
        <v>N/A</v>
      </c>
      <c r="BA226" s="56">
        <f ca="1">SUM(BA224:BA225)</f>
        <v>0</v>
      </c>
      <c r="BB226" s="57" t="str">
        <f t="shared" ca="1" si="236"/>
        <v>N/A</v>
      </c>
      <c r="BC226" s="53">
        <f ca="1">SUM(BC224:BC225)</f>
        <v>0</v>
      </c>
      <c r="BD226" s="54">
        <f t="shared" ref="BD226" ca="1" si="249">SUM(BD224:BD225)</f>
        <v>0</v>
      </c>
      <c r="BE226" s="54">
        <f t="shared" ref="BE226" ca="1" si="250">SUM(BE224:BE225)</f>
        <v>0</v>
      </c>
      <c r="BF226" s="55">
        <f t="shared" ref="BF226" ca="1" si="251">SUM(BF224:BF225)</f>
        <v>0</v>
      </c>
      <c r="BG226" s="54">
        <f t="shared" ref="BG226" ca="1" si="252">SUM(BG224:BG225)</f>
        <v>0</v>
      </c>
      <c r="BH226" s="54">
        <f t="shared" ref="BH226" ca="1" si="253">SUM(BH224:BH225)</f>
        <v>0</v>
      </c>
      <c r="BI226" s="56">
        <f t="shared" ref="BI226" ca="1" si="254">SUM(BI224:BI225)</f>
        <v>0</v>
      </c>
      <c r="BJ226" s="56">
        <f t="shared" ref="BJ226" ca="1" si="255">SUM(BJ224:BJ225)</f>
        <v>0</v>
      </c>
      <c r="BK226" s="56">
        <f t="shared" ref="BK226" ca="1" si="256">SUM(BK224:BK225)</f>
        <v>0</v>
      </c>
      <c r="BL226" s="57" t="str">
        <f ca="1">IFERROR(BI226/BJ226,"N/A")</f>
        <v>N/A</v>
      </c>
      <c r="BM226" s="56">
        <f ca="1">SUM(BM224:BM225)</f>
        <v>0</v>
      </c>
      <c r="BN226" s="57" t="str">
        <f t="shared" ca="1" si="239"/>
        <v>N/A</v>
      </c>
    </row>
    <row r="227" spans="1:66" ht="18" x14ac:dyDescent="0.25">
      <c r="A227" s="28"/>
      <c r="B227" s="28" t="s">
        <v>542</v>
      </c>
      <c r="Y227" s="29"/>
    </row>
    <row r="228" spans="1:66" ht="15.75" thickBot="1" x14ac:dyDescent="0.3">
      <c r="Y228" s="29"/>
    </row>
    <row r="229" spans="1:66" ht="87" thickBot="1" x14ac:dyDescent="0.3">
      <c r="A229" s="34" t="s">
        <v>652</v>
      </c>
      <c r="B229" s="42" t="s">
        <v>653</v>
      </c>
      <c r="C229" s="43" t="s">
        <v>592</v>
      </c>
      <c r="D229" s="43" t="s">
        <v>593</v>
      </c>
      <c r="E229" s="21" t="s">
        <v>594</v>
      </c>
      <c r="F229" s="21" t="s">
        <v>674</v>
      </c>
      <c r="G229" s="21" t="s">
        <v>675</v>
      </c>
      <c r="H229" s="21" t="s">
        <v>676</v>
      </c>
      <c r="I229" s="21" t="s">
        <v>656</v>
      </c>
      <c r="J229" s="21" t="s">
        <v>657</v>
      </c>
      <c r="K229" s="21" t="s">
        <v>658</v>
      </c>
      <c r="L229" s="21" t="s">
        <v>659</v>
      </c>
      <c r="M229" s="21" t="s">
        <v>671</v>
      </c>
      <c r="N229" s="21" t="s">
        <v>654</v>
      </c>
      <c r="O229" s="21" t="s">
        <v>660</v>
      </c>
      <c r="P229" s="21" t="s">
        <v>661</v>
      </c>
      <c r="Q229" s="21" t="s">
        <v>662</v>
      </c>
      <c r="R229" s="21" t="s">
        <v>663</v>
      </c>
      <c r="S229" s="21" t="s">
        <v>664</v>
      </c>
      <c r="T229" s="21" t="s">
        <v>673</v>
      </c>
      <c r="U229" s="21" t="s">
        <v>665</v>
      </c>
      <c r="V229" s="21" t="s">
        <v>666</v>
      </c>
      <c r="W229" s="21" t="s">
        <v>595</v>
      </c>
      <c r="X229" s="21" t="s">
        <v>655</v>
      </c>
      <c r="Y229" s="21" t="s">
        <v>672</v>
      </c>
      <c r="Z229" s="21" t="s">
        <v>668</v>
      </c>
      <c r="AA229" s="21" t="s">
        <v>669</v>
      </c>
      <c r="AB229" s="41" t="s">
        <v>670</v>
      </c>
      <c r="AD229" s="20" t="s">
        <v>591</v>
      </c>
      <c r="AE229" s="22" t="s">
        <v>667</v>
      </c>
      <c r="AF229" s="23" t="s">
        <v>596</v>
      </c>
      <c r="AG229" s="23" t="s">
        <v>597</v>
      </c>
      <c r="AH229" s="24" t="s">
        <v>598</v>
      </c>
      <c r="AI229" s="25" t="s">
        <v>599</v>
      </c>
      <c r="AJ229" s="25" t="s">
        <v>600</v>
      </c>
      <c r="AK229" s="23" t="s">
        <v>601</v>
      </c>
      <c r="AL229" s="23" t="s">
        <v>602</v>
      </c>
      <c r="AM229" s="25" t="s">
        <v>603</v>
      </c>
      <c r="AN229" s="26" t="s">
        <v>604</v>
      </c>
      <c r="AO229" s="23" t="s">
        <v>605</v>
      </c>
      <c r="AP229" s="27" t="s">
        <v>606</v>
      </c>
      <c r="AQ229" s="22" t="s">
        <v>667</v>
      </c>
      <c r="AR229" s="23" t="s">
        <v>596</v>
      </c>
      <c r="AS229" s="23" t="s">
        <v>597</v>
      </c>
      <c r="AT229" s="24" t="s">
        <v>598</v>
      </c>
      <c r="AU229" s="23" t="s">
        <v>599</v>
      </c>
      <c r="AV229" s="23" t="s">
        <v>600</v>
      </c>
      <c r="AW229" s="23" t="s">
        <v>601</v>
      </c>
      <c r="AX229" s="23" t="s">
        <v>602</v>
      </c>
      <c r="AY229" s="25" t="s">
        <v>603</v>
      </c>
      <c r="AZ229" s="26" t="s">
        <v>604</v>
      </c>
      <c r="BA229" s="23" t="s">
        <v>605</v>
      </c>
      <c r="BB229" s="27" t="s">
        <v>606</v>
      </c>
      <c r="BC229" s="22" t="s">
        <v>667</v>
      </c>
      <c r="BD229" s="24" t="s">
        <v>596</v>
      </c>
      <c r="BE229" s="23" t="s">
        <v>597</v>
      </c>
      <c r="BF229" s="24" t="s">
        <v>598</v>
      </c>
      <c r="BG229" s="23" t="s">
        <v>599</v>
      </c>
      <c r="BH229" s="23" t="s">
        <v>600</v>
      </c>
      <c r="BI229" s="23" t="s">
        <v>601</v>
      </c>
      <c r="BJ229" s="23" t="s">
        <v>602</v>
      </c>
      <c r="BK229" s="25" t="s">
        <v>603</v>
      </c>
      <c r="BL229" s="26" t="s">
        <v>604</v>
      </c>
      <c r="BM229" s="23" t="s">
        <v>605</v>
      </c>
      <c r="BN229" s="27" t="s">
        <v>606</v>
      </c>
    </row>
    <row r="230" spans="1:66" x14ac:dyDescent="0.25">
      <c r="A230" s="33" t="s">
        <v>77</v>
      </c>
      <c r="B230" t="str">
        <f t="shared" ref="B230:B238" si="257">LEFT(A230,(FIND(" | ",A230,1)-1))</f>
        <v>Dehumidifier replacement (Low income only)</v>
      </c>
      <c r="C230" t="str">
        <f t="array" aca="1" ref="C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A230),0)),"")</f>
        <v>Res Other</v>
      </c>
      <c r="D230" t="str">
        <f t="array" aca="1" ref="D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A230),0)),"")</f>
        <v>RET</v>
      </c>
      <c r="E230" s="52">
        <f t="array" aca="1" ref="E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A230),0)),"")</f>
        <v>12</v>
      </c>
      <c r="F230" s="52">
        <f t="array" aca="1" ref="F23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A230),0)),""))</f>
        <v>4</v>
      </c>
      <c r="G230" s="52">
        <f t="array" aca="1" ref="G2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A230),0)),""))</f>
        <v>4</v>
      </c>
      <c r="H230" s="52">
        <f t="array" aca="1" ref="H2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A230),0)),""))</f>
        <v>4</v>
      </c>
      <c r="I230" s="44">
        <f t="array" aca="1" ref="I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A230),0)),"")</f>
        <v>660</v>
      </c>
      <c r="J230" s="45">
        <f t="array" aca="1" ref="J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A230),0)),"")*1000</f>
        <v>221.1</v>
      </c>
      <c r="K230" s="44">
        <f t="array" aca="1" ref="K230" ca="1">IF(D230="ROB/NEW",I230,IFERROR(INDEX(INDIRECT(ADDRESS(1,MATCH(2020,Measure!$2:$2,0),,,"Measure")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A230),0)),""))</f>
        <v>81</v>
      </c>
      <c r="L230" s="45">
        <f t="array" aca="1" ref="L230" ca="1">IF(D230="ROB/NEW",J230,IFERROR(INDEX(INDIRECT(ADDRESS(1,MATCH(2020,Measure!$2:$2,0),,,"Measure")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A230),0))*1000,""))</f>
        <v>27.135000000000002</v>
      </c>
      <c r="M230" s="46">
        <f t="array" aca="1" ref="M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A230),0)),"")</f>
        <v>0</v>
      </c>
      <c r="N230" s="47" t="str">
        <f t="array" aca="1" ref="N230" ca="1">IF(M230=0,"N/A",IFERROR(INDEX(INDIRECT(ADDRESS(1,MATCH(2020,Measure!$2:$2,0),,,"Measure")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A230),0)),"")/M230)</f>
        <v>N/A</v>
      </c>
      <c r="O230" s="46">
        <f t="array" aca="1" ref="O230" ca="1">IF(AE230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(Units)")*(INDIRECT(ADDRESS(1,MATCH("MeasureNames",Measure!$2:$2,0),,,"Measure")&amp;":"&amp;ADDRESS(ROWS(DynamicPivotTable)+10,MATCH("MeasureNames",Measure!$2:$2,0)))=A230),0)),""),0))</f>
        <v>408.24</v>
      </c>
      <c r="P230" s="46">
        <f t="array" aca="1" ref="P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A230),0)),0)</f>
        <v>300</v>
      </c>
      <c r="Q230" s="46">
        <f t="shared" ref="Q230:Q238" ca="1" si="258">IF(AE230=0,"N/A",SUM(O230,P230,IF(N230="N/A",0,N230*M230)))</f>
        <v>708.24</v>
      </c>
      <c r="R230" s="46">
        <f t="shared" ref="R230:R238" ca="1" si="259">M230-(IF(N230="N/A",0,N230*M230))</f>
        <v>0</v>
      </c>
      <c r="S230" s="46">
        <f t="shared" ref="S230:S238" ca="1" si="260">IF(AE230=0,"N/A",Q230+R230)</f>
        <v>708.24</v>
      </c>
      <c r="T230" s="39">
        <f t="array" aca="1" ref="T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A230),0)),"")</f>
        <v>451.66091610068258</v>
      </c>
      <c r="U230" s="39">
        <f t="array" aca="1" ref="U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A230),0)),"")</f>
        <v>0</v>
      </c>
      <c r="V230" s="39">
        <f t="shared" ref="V230:V238" ca="1" si="261">T230+U230</f>
        <v>451.66091610068258</v>
      </c>
      <c r="W230" s="48">
        <f t="array" aca="1" ref="W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A230),0)),"")</f>
        <v>1</v>
      </c>
      <c r="X230" s="49">
        <f t="array" aca="1" ref="X230" ca="1">IF(AE230=0,"N/A",IFERROR(INDEX(INDIRECT(ADDRESS(1,MATCH(2020,Measure!$2:$2,0),,,"Measure")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A230),0)),""))</f>
        <v>1.1063612485319483</v>
      </c>
      <c r="Y230" s="49" t="str">
        <f t="array" aca="1" ref="Y230" ca="1">IF(AE230=0,"N/A",IFERROR(INDEX(INDIRECT(ADDRESS(1,MATCH(2020,Measure!$2:$2,0),,,"Measure")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A230),0)),""))</f>
        <v/>
      </c>
      <c r="Z230" s="39">
        <f t="array" aca="1" ref="Z2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A230),0)),""),"N/A")</f>
        <v>0.55669090909090913</v>
      </c>
      <c r="AA230" s="39">
        <f t="array" aca="1" ref="AA2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A230),0)),""),"N/A")</f>
        <v>0.11174452554744527</v>
      </c>
      <c r="AB230" s="39">
        <f t="array" aca="1" ref="AB2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A230),0)),"")/1000,"N/A")</f>
        <v>1.6617639077340571</v>
      </c>
      <c r="AD230" t="str">
        <f t="shared" ref="AD230:AD238" si="262">B230</f>
        <v>Dehumidifier replacement (Low income only)</v>
      </c>
      <c r="AE230" s="50">
        <f t="array" aca="1" ref="AE23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A230),0)),""),0)</f>
        <v>100</v>
      </c>
      <c r="AF230" s="35">
        <f t="array" aca="1" ref="AF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A230),0)),"")</f>
        <v>24.566666666666666</v>
      </c>
      <c r="AG230" s="35">
        <f t="array" aca="1" ref="AG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A230),0))/1000,"")</f>
        <v>73.333333333333329</v>
      </c>
      <c r="AH230" s="51">
        <f t="array" aca="1" ref="AH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A230),0)),"")</f>
        <v>24.566666666666666</v>
      </c>
      <c r="AI230" s="35">
        <f t="array" aca="1" ref="AI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A230),0))/1000,"")</f>
        <v>73.333333333333329</v>
      </c>
      <c r="AJ230" s="35">
        <f t="array" aca="1" ref="AJ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A230),0))/1000,"")</f>
        <v>365.33333333333331</v>
      </c>
      <c r="AK230" s="32">
        <f t="array" aca="1" ref="AK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A230),0)),"")</f>
        <v>45166.091610068259</v>
      </c>
      <c r="AL230" s="32">
        <f t="shared" ref="AL230:AL238" ca="1" si="263">IFERROR(AK230/AN230,"N/A")</f>
        <v>40824</v>
      </c>
      <c r="AM230" s="32">
        <f t="shared" ref="AM230:AM238" ca="1" si="264">IFERROR(AK230-AL230,"N/A")</f>
        <v>4342.0916100682589</v>
      </c>
      <c r="AN230" s="37">
        <f t="array" aca="1" ref="AN230" ca="1">IF(AE230=0,"N/A",IFERROR(INDEX(INDIRECT(ADDRESS(1,MATCH(2020,Measure!$2:$2,0),,,"Measure")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A230),0)),""))</f>
        <v>1.1063612485319483</v>
      </c>
      <c r="AO230" s="32">
        <f t="array" aca="1" ref="AO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A230),0)),"")</f>
        <v>40824</v>
      </c>
      <c r="AP230" s="37">
        <f t="shared" ref="AP230:AP239" ca="1" si="265">IFERROR(AK230/AO230,"N/A")</f>
        <v>1.1063612485319483</v>
      </c>
      <c r="AQ230" s="50">
        <f t="array" aca="1" ref="AQ23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A230),0)),""),0)</f>
        <v>100</v>
      </c>
      <c r="AR230" s="35">
        <f t="array" aca="1" ref="AR2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A230),0)),"")</f>
        <v>24.566666666666666</v>
      </c>
      <c r="AS230" s="35">
        <f t="array" aca="1" ref="AS2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A230),0))/1000,"")</f>
        <v>73.333333333333329</v>
      </c>
      <c r="AT230" s="51">
        <f t="array" aca="1" ref="AT2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A230),0)),"")</f>
        <v>49.133333333333333</v>
      </c>
      <c r="AU230" s="35">
        <f t="array" aca="1" ref="AU2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A230),0))/1000,"")</f>
        <v>146.66666666666666</v>
      </c>
      <c r="AV230" s="35">
        <f t="array" aca="1" ref="AV2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A230),0))/1000,"")</f>
        <v>365.33333333333331</v>
      </c>
      <c r="AW230" s="32">
        <f t="array" aca="1" ref="AW2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A230),0)),"")</f>
        <v>47227.680305151567</v>
      </c>
      <c r="AX230" s="32">
        <f t="shared" ref="AX230:AX238" ca="1" si="266">IFERROR(AW230/AZ230,"N/A")</f>
        <v>40824</v>
      </c>
      <c r="AY230" s="32">
        <f t="shared" ref="AY230:AY238" ca="1" si="267">IFERROR(AW230-AX230,"N/A")</f>
        <v>6403.6803051515672</v>
      </c>
      <c r="AZ230" s="37">
        <f t="array" aca="1" ref="AZ230" ca="1">IF(AQ230=0,"N/A",IFERROR(INDEX(INDIRECT(ADDRESS(1,MATCH(2021,Measure!$2:$2,0),,,"Measure")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A230),0)),""))</f>
        <v>1.1568606776688117</v>
      </c>
      <c r="BA230" s="32">
        <f t="array" aca="1" ref="BA2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A230),0)),"")</f>
        <v>40824</v>
      </c>
      <c r="BB230" s="37">
        <f t="shared" ref="BB230:BB239" ca="1" si="268">IFERROR(AW230/BA230,"N/A")</f>
        <v>1.1568606776688117</v>
      </c>
      <c r="BC230" s="50">
        <f t="array" aca="1" ref="BC23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A230),0)),""),0)</f>
        <v>100</v>
      </c>
      <c r="BD230" s="35">
        <f t="array" aca="1" ref="BD2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A230),0)),"")</f>
        <v>24.566666666666666</v>
      </c>
      <c r="BE230" s="35">
        <f t="array" aca="1" ref="BE2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A230),0))/1000,"")</f>
        <v>73.333333333333329</v>
      </c>
      <c r="BF230" s="51">
        <f t="array" aca="1" ref="BF2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A230),0)),"")</f>
        <v>73.7</v>
      </c>
      <c r="BG230" s="35">
        <f t="array" aca="1" ref="BG2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A230),0))/1000,"")</f>
        <v>220</v>
      </c>
      <c r="BH230" s="35">
        <f t="array" aca="1" ref="BH2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A230),0))/1000,"")</f>
        <v>365.33333333333331</v>
      </c>
      <c r="BI230" s="32">
        <f t="array" aca="1" ref="BI2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A230),0)),"")</f>
        <v>49971.40008862393</v>
      </c>
      <c r="BJ230" s="32">
        <f t="shared" ref="BJ230:BJ238" ca="1" si="269">IFERROR(BI230/BL230,"N/A")</f>
        <v>40824</v>
      </c>
      <c r="BK230" s="32">
        <f t="shared" ref="BK230:BK238" ca="1" si="270">IFERROR(BI230-BJ230,"N/A")</f>
        <v>9147.4000886239301</v>
      </c>
      <c r="BL230" s="37">
        <f t="array" aca="1" ref="BL230" ca="1">IF(BC230=0,"N/A",IFERROR(INDEX(INDIRECT(ADDRESS(1,MATCH(2022,Measure!$2:$2,0),,,"Measure")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A230),0)),""))</f>
        <v>1.2240691771659791</v>
      </c>
      <c r="BM230" s="32">
        <f t="array" aca="1" ref="BM2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A230),0)),"")</f>
        <v>40824</v>
      </c>
      <c r="BN230" s="37">
        <f t="shared" ref="BN230:BN239" ca="1" si="271">IFERROR(BI230/BM230,"N/A")</f>
        <v>1.2240691771659791</v>
      </c>
    </row>
    <row r="231" spans="1:66" x14ac:dyDescent="0.25">
      <c r="A231" s="33" t="s">
        <v>88</v>
      </c>
      <c r="B231" t="str">
        <f t="shared" si="257"/>
        <v>Drain Water Heat Recovery</v>
      </c>
      <c r="C231" t="str">
        <f t="array" aca="1" ref="C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A231),0)),"")</f>
        <v xml:space="preserve">Res Domestic Hot Water (DHW) </v>
      </c>
      <c r="D231" t="str">
        <f t="array" aca="1" ref="D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A231),0)),"")</f>
        <v>RET</v>
      </c>
      <c r="E231" s="52">
        <f t="array" aca="1" ref="E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A231),0)),"")</f>
        <v>20</v>
      </c>
      <c r="F231" s="52">
        <f t="array" aca="1" ref="F23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A231),0)),""))</f>
        <v>6.666666666666667</v>
      </c>
      <c r="G231" s="52">
        <f t="array" aca="1" ref="G2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A231),0)),""))</f>
        <v>6.666666666666667</v>
      </c>
      <c r="H231" s="52">
        <f t="array" aca="1" ref="H2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A231),0)),""))</f>
        <v>6.666666666666667</v>
      </c>
      <c r="I231" s="44">
        <f t="array" aca="1" ref="I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A231),0)),"")</f>
        <v>805</v>
      </c>
      <c r="J231" s="45">
        <f t="array" aca="1" ref="J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A231),0)),"")*1000</f>
        <v>130.41</v>
      </c>
      <c r="K231" s="44">
        <f t="array" aca="1" ref="K231" ca="1">IF(D231="ROB/NEW",I231,IFERROR(INDEX(INDIRECT(ADDRESS(1,MATCH(2020,Measure!$2:$2,0),,,"Measure")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A231),0)),""))</f>
        <v>805</v>
      </c>
      <c r="L231" s="45">
        <f t="array" aca="1" ref="L231" ca="1">IF(D231="ROB/NEW",J231,IFERROR(INDEX(INDIRECT(ADDRESS(1,MATCH(2020,Measure!$2:$2,0),,,"Measure")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A231),0))*1000,""))</f>
        <v>130.41</v>
      </c>
      <c r="M231" s="46">
        <f t="array" aca="1" ref="M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A231),0)),"")</f>
        <v>0</v>
      </c>
      <c r="N231" s="47" t="str">
        <f t="array" aca="1" ref="N231" ca="1">IF(M231=0,"N/A",IFERROR(INDEX(INDIRECT(ADDRESS(1,MATCH(2020,Measure!$2:$2,0),,,"Measure")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A231),0)),"")/M231)</f>
        <v>N/A</v>
      </c>
      <c r="O231" s="46" t="str">
        <f t="array" aca="1" ref="O231" ca="1">IF(AE231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(Units)")*(INDIRECT(ADDRESS(1,MATCH("MeasureNames",Measure!$2:$2,0),,,"Measure")&amp;":"&amp;ADDRESS(ROWS(DynamicPivotTable)+10,MATCH("MeasureNames",Measure!$2:$2,0)))=A231),0)),""),0))</f>
        <v>N/A</v>
      </c>
      <c r="P231" s="46">
        <f t="array" aca="1" ref="P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A231),0)),0)</f>
        <v>900</v>
      </c>
      <c r="Q231" s="46" t="str">
        <f t="shared" ca="1" si="258"/>
        <v>N/A</v>
      </c>
      <c r="R231" s="46">
        <f t="shared" ca="1" si="259"/>
        <v>0</v>
      </c>
      <c r="S231" s="46" t="str">
        <f t="shared" ca="1" si="260"/>
        <v>N/A</v>
      </c>
      <c r="T231" s="39">
        <f t="array" aca="1" ref="T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A231),0)),"")</f>
        <v>1371.4664794759772</v>
      </c>
      <c r="U231" s="39">
        <f t="array" aca="1" ref="U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A231),0)),"")</f>
        <v>0</v>
      </c>
      <c r="V231" s="39">
        <f t="shared" ca="1" si="261"/>
        <v>1371.4664794759772</v>
      </c>
      <c r="W231" s="48">
        <f t="array" aca="1" ref="W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A231),0)),"")</f>
        <v>1</v>
      </c>
      <c r="X231" s="49" t="str">
        <f t="array" aca="1" ref="X231" ca="1">IF(AE231=0,"N/A",IFERROR(INDEX(INDIRECT(ADDRESS(1,MATCH(2020,Measure!$2:$2,0),,,"Measure")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A231),0)),""))</f>
        <v>N/A</v>
      </c>
      <c r="Y231" s="49" t="str">
        <f t="array" aca="1" ref="Y231" ca="1">IF(AE231=0,"N/A",IFERROR(INDEX(INDIRECT(ADDRESS(1,MATCH(2020,Measure!$2:$2,0),,,"Measure")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A231),0)),""))</f>
        <v>N/A</v>
      </c>
      <c r="Z231" s="39" t="str">
        <f t="array" aca="1" ref="Z2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A231),0)),""),"N/A")</f>
        <v>N/A</v>
      </c>
      <c r="AA231" s="39" t="str">
        <f t="array" aca="1" ref="AA2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A231),0)),""),"N/A")</f>
        <v>N/A</v>
      </c>
      <c r="AB231" s="39" t="str">
        <f t="array" aca="1" ref="AB2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A231),0)),"")/1000,"N/A")</f>
        <v>N/A</v>
      </c>
      <c r="AD231" t="str">
        <f t="shared" si="262"/>
        <v>Drain Water Heat Recovery</v>
      </c>
      <c r="AE231" s="50">
        <f t="array" aca="1" ref="AE23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A231),0)),""),0)</f>
        <v>0</v>
      </c>
      <c r="AF231" s="35">
        <f t="array" aca="1" ref="AF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A231),0)),"")</f>
        <v>0</v>
      </c>
      <c r="AG231" s="35">
        <f t="array" aca="1" ref="AG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A231),0))/1000,"")</f>
        <v>0</v>
      </c>
      <c r="AH231" s="51">
        <f t="array" aca="1" ref="AH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A231),0)),"")</f>
        <v>0</v>
      </c>
      <c r="AI231" s="35">
        <f t="array" aca="1" ref="AI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A231),0))/1000,"")</f>
        <v>0</v>
      </c>
      <c r="AJ231" s="35">
        <f t="array" aca="1" ref="AJ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A231),0))/1000,"")</f>
        <v>0</v>
      </c>
      <c r="AK231" s="32">
        <f t="array" aca="1" ref="AK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A231),0)),"")</f>
        <v>0</v>
      </c>
      <c r="AL231" s="32" t="str">
        <f t="shared" ca="1" si="263"/>
        <v>N/A</v>
      </c>
      <c r="AM231" s="32" t="str">
        <f t="shared" ca="1" si="264"/>
        <v>N/A</v>
      </c>
      <c r="AN231" s="37" t="str">
        <f t="array" aca="1" ref="AN231" ca="1">IF(AE231=0,"N/A",IFERROR(INDEX(INDIRECT(ADDRESS(1,MATCH(2020,Measure!$2:$2,0),,,"Measure")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A231),0)),""))</f>
        <v>N/A</v>
      </c>
      <c r="AO231" s="32">
        <f t="array" aca="1" ref="AO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A231),0)),"")</f>
        <v>0</v>
      </c>
      <c r="AP231" s="37" t="str">
        <f t="shared" ca="1" si="265"/>
        <v>N/A</v>
      </c>
      <c r="AQ231" s="50">
        <f t="array" aca="1" ref="AQ23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A231),0)),""),0)</f>
        <v>0</v>
      </c>
      <c r="AR231" s="35">
        <f t="array" aca="1" ref="AR2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A231),0)),"")</f>
        <v>0</v>
      </c>
      <c r="AS231" s="35">
        <f t="array" aca="1" ref="AS2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A231),0))/1000,"")</f>
        <v>0</v>
      </c>
      <c r="AT231" s="51">
        <f t="array" aca="1" ref="AT2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A231),0)),"")</f>
        <v>0</v>
      </c>
      <c r="AU231" s="35">
        <f t="array" aca="1" ref="AU2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A231),0))/1000,"")</f>
        <v>0</v>
      </c>
      <c r="AV231" s="35">
        <f t="array" aca="1" ref="AV2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A231),0))/1000,"")</f>
        <v>0</v>
      </c>
      <c r="AW231" s="32">
        <f t="array" aca="1" ref="AW2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A231),0)),"")</f>
        <v>0</v>
      </c>
      <c r="AX231" s="32" t="str">
        <f t="shared" ca="1" si="266"/>
        <v>N/A</v>
      </c>
      <c r="AY231" s="32" t="str">
        <f t="shared" ca="1" si="267"/>
        <v>N/A</v>
      </c>
      <c r="AZ231" s="37" t="str">
        <f t="array" aca="1" ref="AZ231" ca="1">IF(AQ231=0,"N/A",IFERROR(INDEX(INDIRECT(ADDRESS(1,MATCH(2021,Measure!$2:$2,0),,,"Measure")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A231),0)),""))</f>
        <v>N/A</v>
      </c>
      <c r="BA231" s="32">
        <f t="array" aca="1" ref="BA2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A231),0)),"")</f>
        <v>0</v>
      </c>
      <c r="BB231" s="37" t="str">
        <f t="shared" ca="1" si="268"/>
        <v>N/A</v>
      </c>
      <c r="BC231" s="50">
        <f t="array" aca="1" ref="BC23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A231),0)),""),0)</f>
        <v>0</v>
      </c>
      <c r="BD231" s="35">
        <f t="array" aca="1" ref="BD2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A231),0)),"")</f>
        <v>0</v>
      </c>
      <c r="BE231" s="35">
        <f t="array" aca="1" ref="BE2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A231),0))/1000,"")</f>
        <v>0</v>
      </c>
      <c r="BF231" s="51">
        <f t="array" aca="1" ref="BF2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A231),0)),"")</f>
        <v>0</v>
      </c>
      <c r="BG231" s="35">
        <f t="array" aca="1" ref="BG2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A231),0))/1000,"")</f>
        <v>0</v>
      </c>
      <c r="BH231" s="35">
        <f t="array" aca="1" ref="BH2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A231),0))/1000,"")</f>
        <v>0</v>
      </c>
      <c r="BI231" s="32">
        <f t="array" aca="1" ref="BI2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A231),0)),"")</f>
        <v>0</v>
      </c>
      <c r="BJ231" s="32" t="str">
        <f t="shared" ca="1" si="269"/>
        <v>N/A</v>
      </c>
      <c r="BK231" s="32" t="str">
        <f t="shared" ca="1" si="270"/>
        <v>N/A</v>
      </c>
      <c r="BL231" s="37" t="str">
        <f t="array" aca="1" ref="BL231" ca="1">IF(BC231=0,"N/A",IFERROR(INDEX(INDIRECT(ADDRESS(1,MATCH(2022,Measure!$2:$2,0),,,"Measure")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A231),0)),""))</f>
        <v>N/A</v>
      </c>
      <c r="BM231" s="32">
        <f t="array" aca="1" ref="BM2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A231),0)),"")</f>
        <v>0</v>
      </c>
      <c r="BN231" s="37" t="str">
        <f t="shared" ca="1" si="271"/>
        <v>N/A</v>
      </c>
    </row>
    <row r="232" spans="1:66" x14ac:dyDescent="0.25">
      <c r="A232" s="33" t="s">
        <v>138</v>
      </c>
      <c r="B232" t="str">
        <f t="shared" si="257"/>
        <v>Freezer replacement (Low income only)</v>
      </c>
      <c r="C232" t="str">
        <f t="array" aca="1" ref="C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A232),0)),"")</f>
        <v>Res Refrigeration</v>
      </c>
      <c r="D232" t="str">
        <f t="array" aca="1" ref="D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A232),0)),"")</f>
        <v>RET</v>
      </c>
      <c r="E232" s="52">
        <f t="array" aca="1" ref="E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A232),0)),"")</f>
        <v>12</v>
      </c>
      <c r="F232" s="52">
        <f t="array" aca="1" ref="F23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A232),0)),""))</f>
        <v>4</v>
      </c>
      <c r="G232" s="52">
        <f t="array" aca="1" ref="G2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A232),0)),""))</f>
        <v>4</v>
      </c>
      <c r="H232" s="52">
        <f t="array" aca="1" ref="H2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A232),0)),""))</f>
        <v>4</v>
      </c>
      <c r="I232" s="44">
        <f t="array" aca="1" ref="I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A232),0)),"")</f>
        <v>1399</v>
      </c>
      <c r="J232" s="45">
        <f t="array" aca="1" ref="J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A232),0)),"")*1000</f>
        <v>193.06200000000001</v>
      </c>
      <c r="K232" s="44">
        <f t="array" aca="1" ref="K232" ca="1">IF(D232="ROB/NEW",I232,IFERROR(INDEX(INDIRECT(ADDRESS(1,MATCH(2020,Measure!$2:$2,0),,,"Measure")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A232),0)),""))</f>
        <v>46</v>
      </c>
      <c r="L232" s="45">
        <f t="array" aca="1" ref="L232" ca="1">IF(D232="ROB/NEW",J232,IFERROR(INDEX(INDIRECT(ADDRESS(1,MATCH(2020,Measure!$2:$2,0),,,"Measure")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A232),0))*1000,""))</f>
        <v>6.3480000000000008</v>
      </c>
      <c r="M232" s="46">
        <f t="array" aca="1" ref="M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A232),0)),"")</f>
        <v>0</v>
      </c>
      <c r="N232" s="47" t="str">
        <f t="array" aca="1" ref="N232" ca="1">IF(M232=0,"N/A",IFERROR(INDEX(INDIRECT(ADDRESS(1,MATCH(2020,Measure!$2:$2,0),,,"Measure")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A232),0)),"")/M232)</f>
        <v>N/A</v>
      </c>
      <c r="O232" s="46">
        <f t="array" aca="1" ref="O232" ca="1">IF(AE232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(Units)")*(INDIRECT(ADDRESS(1,MATCH("MeasureNames",Measure!$2:$2,0),,,"Measure")&amp;":"&amp;ADDRESS(ROWS(DynamicPivotTable)+10,MATCH("MeasureNames",Measure!$2:$2,0)))=A232),0)),""),0))</f>
        <v>879.43600000000004</v>
      </c>
      <c r="P232" s="46">
        <f t="array" aca="1" ref="P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A232),0)),0)</f>
        <v>650</v>
      </c>
      <c r="Q232" s="46">
        <f t="shared" ca="1" si="258"/>
        <v>1529.4360000000001</v>
      </c>
      <c r="R232" s="46">
        <f t="shared" ca="1" si="259"/>
        <v>0</v>
      </c>
      <c r="S232" s="46">
        <f t="shared" ca="1" si="260"/>
        <v>1529.4360000000001</v>
      </c>
      <c r="T232" s="39">
        <f t="array" aca="1" ref="T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A232),0)),"")</f>
        <v>598.88501704047508</v>
      </c>
      <c r="U232" s="39">
        <f t="array" aca="1" ref="U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A232),0)),"")</f>
        <v>0</v>
      </c>
      <c r="V232" s="39">
        <f t="shared" ca="1" si="261"/>
        <v>598.88501704047508</v>
      </c>
      <c r="W232" s="48">
        <f t="array" aca="1" ref="W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A232),0)),"")</f>
        <v>1</v>
      </c>
      <c r="X232" s="49">
        <f t="array" aca="1" ref="X232" ca="1">IF(AE232=0,"N/A",IFERROR(INDEX(INDIRECT(ADDRESS(1,MATCH(2020,Measure!$2:$2,0),,,"Measure")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A232),0)),""))</f>
        <v>0.68098760687585569</v>
      </c>
      <c r="Y232" s="49" t="str">
        <f t="array" aca="1" ref="Y232" ca="1">IF(AE232=0,"N/A",IFERROR(INDEX(INDIRECT(ADDRESS(1,MATCH(2020,Measure!$2:$2,0),,,"Measure")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A232),0)),""))</f>
        <v/>
      </c>
      <c r="Z232" s="39">
        <f t="array" aca="1" ref="Z2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A232),0)),""),"N/A")</f>
        <v>0.56575582558970694</v>
      </c>
      <c r="AA232" s="39">
        <f t="array" aca="1" ref="AA2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A232),0)),""),"N/A")</f>
        <v>0.13271167002012074</v>
      </c>
      <c r="AB232" s="39">
        <f t="array" aca="1" ref="AB2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A232),0)),"")/1000,"N/A")</f>
        <v>4.0996798955775864</v>
      </c>
      <c r="AD232" t="str">
        <f t="shared" si="262"/>
        <v>Freezer replacement (Low income only)</v>
      </c>
      <c r="AE232" s="50">
        <f t="array" aca="1" ref="AE23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A232),0)),""),0)</f>
        <v>100.00000000000001</v>
      </c>
      <c r="AF232" s="35">
        <f t="array" aca="1" ref="AF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A232),0)),"")</f>
        <v>21.451333333333338</v>
      </c>
      <c r="AG232" s="35">
        <f t="array" aca="1" ref="AG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A232),0))/1000,"")</f>
        <v>155.44444444444446</v>
      </c>
      <c r="AH232" s="51">
        <f t="array" aca="1" ref="AH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A232),0)),"")</f>
        <v>21.451333333333338</v>
      </c>
      <c r="AI232" s="35">
        <f t="array" aca="1" ref="AI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A232),0))/1000,"")</f>
        <v>155.44444444444446</v>
      </c>
      <c r="AJ232" s="35">
        <f t="array" aca="1" ref="AJ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A232),0))/1000,"")</f>
        <v>662.66666666666674</v>
      </c>
      <c r="AK232" s="32">
        <f t="array" aca="1" ref="AK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A232),0)),"")</f>
        <v>59888.501704047514</v>
      </c>
      <c r="AL232" s="32">
        <f t="shared" ca="1" si="263"/>
        <v>87943.60000000002</v>
      </c>
      <c r="AM232" s="32">
        <f t="shared" ca="1" si="264"/>
        <v>-28055.098295952506</v>
      </c>
      <c r="AN232" s="37">
        <f t="array" aca="1" ref="AN232" ca="1">IF(AE232=0,"N/A",IFERROR(INDEX(INDIRECT(ADDRESS(1,MATCH(2020,Measure!$2:$2,0),,,"Measure")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A232),0)),""))</f>
        <v>0.68098760687585569</v>
      </c>
      <c r="AO232" s="32">
        <f t="array" aca="1" ref="AO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A232),0)),"")</f>
        <v>87943.60000000002</v>
      </c>
      <c r="AP232" s="37">
        <f t="shared" ca="1" si="265"/>
        <v>0.68098760687585569</v>
      </c>
      <c r="AQ232" s="50">
        <f t="array" aca="1" ref="AQ23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A232),0)),""),0)</f>
        <v>100.00000000000001</v>
      </c>
      <c r="AR232" s="35">
        <f t="array" aca="1" ref="AR2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A232),0)),"")</f>
        <v>21.451333333333338</v>
      </c>
      <c r="AS232" s="35">
        <f t="array" aca="1" ref="AS2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A232),0))/1000,"")</f>
        <v>155.44444444444446</v>
      </c>
      <c r="AT232" s="51">
        <f t="array" aca="1" ref="AT2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A232),0)),"")</f>
        <v>42.902666666666676</v>
      </c>
      <c r="AU232" s="35">
        <f t="array" aca="1" ref="AU2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A232),0))/1000,"")</f>
        <v>310.88888888888891</v>
      </c>
      <c r="AV232" s="35">
        <f t="array" aca="1" ref="AV2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A232),0))/1000,"")</f>
        <v>662.66666666666674</v>
      </c>
      <c r="AW232" s="32">
        <f t="array" aca="1" ref="AW2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A232),0)),"")</f>
        <v>63878.462080698511</v>
      </c>
      <c r="AX232" s="32">
        <f t="shared" ca="1" si="266"/>
        <v>87943.60000000002</v>
      </c>
      <c r="AY232" s="32">
        <f t="shared" ca="1" si="267"/>
        <v>-24065.137919301509</v>
      </c>
      <c r="AZ232" s="37">
        <f t="array" aca="1" ref="AZ232" ca="1">IF(AQ232=0,"N/A",IFERROR(INDEX(INDIRECT(ADDRESS(1,MATCH(2021,Measure!$2:$2,0),,,"Measure")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A232),0)),""))</f>
        <v>0.72635714344987579</v>
      </c>
      <c r="BA232" s="32">
        <f t="array" aca="1" ref="BA2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A232),0)),"")</f>
        <v>87943.60000000002</v>
      </c>
      <c r="BB232" s="37">
        <f t="shared" ca="1" si="268"/>
        <v>0.72635714344987579</v>
      </c>
      <c r="BC232" s="50">
        <f t="array" aca="1" ref="BC23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A232),0)),""),0)</f>
        <v>100.00000000000001</v>
      </c>
      <c r="BD232" s="35">
        <f t="array" aca="1" ref="BD2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A232),0)),"")</f>
        <v>21.451333333333338</v>
      </c>
      <c r="BE232" s="35">
        <f t="array" aca="1" ref="BE2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A232),0))/1000,"")</f>
        <v>155.44444444444446</v>
      </c>
      <c r="BF232" s="51">
        <f t="array" aca="1" ref="BF2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A232),0)),"")</f>
        <v>64.354000000000013</v>
      </c>
      <c r="BG232" s="35">
        <f t="array" aca="1" ref="BG2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A232),0))/1000,"")</f>
        <v>466.33333333333343</v>
      </c>
      <c r="BH232" s="35">
        <f t="array" aca="1" ref="BH2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A232),0))/1000,"")</f>
        <v>662.66666666666674</v>
      </c>
      <c r="BI232" s="32">
        <f t="array" aca="1" ref="BI2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A232),0)),"")</f>
        <v>68474.674778290748</v>
      </c>
      <c r="BJ232" s="32">
        <f t="shared" ca="1" si="269"/>
        <v>87943.60000000002</v>
      </c>
      <c r="BK232" s="32">
        <f t="shared" ca="1" si="270"/>
        <v>-19468.925221709273</v>
      </c>
      <c r="BL232" s="37">
        <f t="array" aca="1" ref="BL232" ca="1">IF(BC232=0,"N/A",IFERROR(INDEX(INDIRECT(ADDRESS(1,MATCH(2022,Measure!$2:$2,0),,,"Measure")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A232),0)),""))</f>
        <v>0.77862032914607471</v>
      </c>
      <c r="BM232" s="32">
        <f t="array" aca="1" ref="BM2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A232),0)),"")</f>
        <v>87943.60000000002</v>
      </c>
      <c r="BN232" s="37">
        <f t="shared" ca="1" si="271"/>
        <v>0.77862032914607471</v>
      </c>
    </row>
    <row r="233" spans="1:66" x14ac:dyDescent="0.25">
      <c r="A233" s="33" t="s">
        <v>307</v>
      </c>
      <c r="B233" t="str">
        <f t="shared" si="257"/>
        <v>Refrigerator replacement (Low income only)</v>
      </c>
      <c r="C233" t="str">
        <f t="array" aca="1" ref="C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A233),0)),"")</f>
        <v>Res Refrigeration</v>
      </c>
      <c r="D233" t="str">
        <f t="array" aca="1" ref="D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A233),0)),"")</f>
        <v>RET</v>
      </c>
      <c r="E233" s="52">
        <f t="array" aca="1" ref="E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A233),0)),"")</f>
        <v>12</v>
      </c>
      <c r="F233" s="52">
        <f t="array" aca="1" ref="F23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A233),0)),""))</f>
        <v>4</v>
      </c>
      <c r="G233" s="52">
        <f t="array" aca="1" ref="G2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A233),0)),""))</f>
        <v>4</v>
      </c>
      <c r="H233" s="52">
        <f t="array" aca="1" ref="H2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A233),0)),""))</f>
        <v>4</v>
      </c>
      <c r="I233" s="44">
        <f t="array" aca="1" ref="I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A233),0)),"")</f>
        <v>705</v>
      </c>
      <c r="J233" s="45">
        <f t="array" aca="1" ref="J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A233),0)),"")*1000</f>
        <v>97.29</v>
      </c>
      <c r="K233" s="44">
        <f t="array" aca="1" ref="K233" ca="1">IF(D233="ROB/NEW",I233,IFERROR(INDEX(INDIRECT(ADDRESS(1,MATCH(2020,Measure!$2:$2,0),,,"Measure")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A233),0)),""))</f>
        <v>56</v>
      </c>
      <c r="L233" s="45">
        <f t="array" aca="1" ref="L233" ca="1">IF(D233="ROB/NEW",J233,IFERROR(INDEX(INDIRECT(ADDRESS(1,MATCH(2020,Measure!$2:$2,0),,,"Measure")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A233),0))*1000,""))</f>
        <v>7.7280000000000006</v>
      </c>
      <c r="M233" s="46">
        <f t="array" aca="1" ref="M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A233),0)),"")</f>
        <v>0</v>
      </c>
      <c r="N233" s="47" t="str">
        <f t="array" aca="1" ref="N233" ca="1">IF(M233=0,"N/A",IFERROR(INDEX(INDIRECT(ADDRESS(1,MATCH(2020,Measure!$2:$2,0),,,"Measure")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A233),0)),"")/M233)</f>
        <v>N/A</v>
      </c>
      <c r="O233" s="46" t="str">
        <f t="array" aca="1" ref="O233" ca="1">IF(AE233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(Units)")*(INDIRECT(ADDRESS(1,MATCH("MeasureNames",Measure!$2:$2,0),,,"Measure")&amp;":"&amp;ADDRESS(ROWS(DynamicPivotTable)+10,MATCH("MeasureNames",Measure!$2:$2,0)))=A233),0)),""),0))</f>
        <v>N/A</v>
      </c>
      <c r="P233" s="46">
        <f t="array" aca="1" ref="P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A233),0)),0)</f>
        <v>825</v>
      </c>
      <c r="Q233" s="46" t="str">
        <f t="shared" ca="1" si="258"/>
        <v>N/A</v>
      </c>
      <c r="R233" s="46">
        <f t="shared" ca="1" si="259"/>
        <v>0</v>
      </c>
      <c r="S233" s="46" t="str">
        <f t="shared" ca="1" si="260"/>
        <v>N/A</v>
      </c>
      <c r="T233" s="39">
        <f t="array" aca="1" ref="T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A233),0)),"")</f>
        <v>324.35422354068413</v>
      </c>
      <c r="U233" s="39">
        <f t="array" aca="1" ref="U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A233),0)),"")</f>
        <v>0</v>
      </c>
      <c r="V233" s="39">
        <f t="shared" ca="1" si="261"/>
        <v>324.35422354068413</v>
      </c>
      <c r="W233" s="48">
        <f t="array" aca="1" ref="W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A233),0)),"")</f>
        <v>1</v>
      </c>
      <c r="X233" s="49" t="str">
        <f t="array" aca="1" ref="X233" ca="1">IF(AE233=0,"N/A",IFERROR(INDEX(INDIRECT(ADDRESS(1,MATCH(2020,Measure!$2:$2,0),,,"Measure")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A233),0)),""))</f>
        <v>N/A</v>
      </c>
      <c r="Y233" s="49" t="str">
        <f t="array" aca="1" ref="Y233" ca="1">IF(AE233=0,"N/A",IFERROR(INDEX(INDIRECT(ADDRESS(1,MATCH(2020,Measure!$2:$2,0),,,"Measure")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A233),0)),""))</f>
        <v>N/A</v>
      </c>
      <c r="Z233" s="39" t="str">
        <f t="array" aca="1" ref="Z2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A233),0)),""),"N/A")</f>
        <v>N/A</v>
      </c>
      <c r="AA233" s="39" t="str">
        <f t="array" aca="1" ref="AA2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A233),0)),""),"N/A")</f>
        <v>N/A</v>
      </c>
      <c r="AB233" s="39" t="str">
        <f t="array" aca="1" ref="AB2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A233),0)),"")/1000,"N/A")</f>
        <v>N/A</v>
      </c>
      <c r="AD233" t="str">
        <f t="shared" si="262"/>
        <v>Refrigerator replacement (Low income only)</v>
      </c>
      <c r="AE233" s="50">
        <f t="array" aca="1" ref="AE23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A233),0)),""),0)</f>
        <v>0</v>
      </c>
      <c r="AF233" s="35">
        <f t="array" aca="1" ref="AF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A233),0)),"")</f>
        <v>0</v>
      </c>
      <c r="AG233" s="35">
        <f t="array" aca="1" ref="AG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A233),0))/1000,"")</f>
        <v>0</v>
      </c>
      <c r="AH233" s="51">
        <f t="array" aca="1" ref="AH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A233),0)),"")</f>
        <v>0</v>
      </c>
      <c r="AI233" s="35">
        <f t="array" aca="1" ref="AI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A233),0))/1000,"")</f>
        <v>0</v>
      </c>
      <c r="AJ233" s="35">
        <f t="array" aca="1" ref="AJ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A233),0))/1000,"")</f>
        <v>0</v>
      </c>
      <c r="AK233" s="32">
        <f t="array" aca="1" ref="AK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A233),0)),"")</f>
        <v>0</v>
      </c>
      <c r="AL233" s="32" t="str">
        <f t="shared" ca="1" si="263"/>
        <v>N/A</v>
      </c>
      <c r="AM233" s="32" t="str">
        <f t="shared" ca="1" si="264"/>
        <v>N/A</v>
      </c>
      <c r="AN233" s="37" t="str">
        <f t="array" aca="1" ref="AN233" ca="1">IF(AE233=0,"N/A",IFERROR(INDEX(INDIRECT(ADDRESS(1,MATCH(2020,Measure!$2:$2,0),,,"Measure")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A233),0)),""))</f>
        <v>N/A</v>
      </c>
      <c r="AO233" s="32">
        <f t="array" aca="1" ref="AO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A233),0)),"")</f>
        <v>0</v>
      </c>
      <c r="AP233" s="37" t="str">
        <f t="shared" ca="1" si="265"/>
        <v>N/A</v>
      </c>
      <c r="AQ233" s="50">
        <f t="array" aca="1" ref="AQ23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A233),0)),""),0)</f>
        <v>0</v>
      </c>
      <c r="AR233" s="35">
        <f t="array" aca="1" ref="AR2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A233),0)),"")</f>
        <v>0</v>
      </c>
      <c r="AS233" s="35">
        <f t="array" aca="1" ref="AS2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A233),0))/1000,"")</f>
        <v>0</v>
      </c>
      <c r="AT233" s="51">
        <f t="array" aca="1" ref="AT2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A233),0)),"")</f>
        <v>0</v>
      </c>
      <c r="AU233" s="35">
        <f t="array" aca="1" ref="AU2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A233),0))/1000,"")</f>
        <v>0</v>
      </c>
      <c r="AV233" s="35">
        <f t="array" aca="1" ref="AV2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A233),0))/1000,"")</f>
        <v>0</v>
      </c>
      <c r="AW233" s="32">
        <f t="array" aca="1" ref="AW2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A233),0)),"")</f>
        <v>0</v>
      </c>
      <c r="AX233" s="32" t="str">
        <f t="shared" ca="1" si="266"/>
        <v>N/A</v>
      </c>
      <c r="AY233" s="32" t="str">
        <f t="shared" ca="1" si="267"/>
        <v>N/A</v>
      </c>
      <c r="AZ233" s="37" t="str">
        <f t="array" aca="1" ref="AZ233" ca="1">IF(AQ233=0,"N/A",IFERROR(INDEX(INDIRECT(ADDRESS(1,MATCH(2021,Measure!$2:$2,0),,,"Measure")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A233),0)),""))</f>
        <v>N/A</v>
      </c>
      <c r="BA233" s="32">
        <f t="array" aca="1" ref="BA2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A233),0)),"")</f>
        <v>0</v>
      </c>
      <c r="BB233" s="37" t="str">
        <f t="shared" ca="1" si="268"/>
        <v>N/A</v>
      </c>
      <c r="BC233" s="50">
        <f t="array" aca="1" ref="BC23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A233),0)),""),0)</f>
        <v>0</v>
      </c>
      <c r="BD233" s="35">
        <f t="array" aca="1" ref="BD2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A233),0)),"")</f>
        <v>0</v>
      </c>
      <c r="BE233" s="35">
        <f t="array" aca="1" ref="BE2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A233),0))/1000,"")</f>
        <v>0</v>
      </c>
      <c r="BF233" s="51">
        <f t="array" aca="1" ref="BF2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A233),0)),"")</f>
        <v>0</v>
      </c>
      <c r="BG233" s="35">
        <f t="array" aca="1" ref="BG2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A233),0))/1000,"")</f>
        <v>0</v>
      </c>
      <c r="BH233" s="35">
        <f t="array" aca="1" ref="BH2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A233),0))/1000,"")</f>
        <v>0</v>
      </c>
      <c r="BI233" s="32">
        <f t="array" aca="1" ref="BI2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A233),0)),"")</f>
        <v>0</v>
      </c>
      <c r="BJ233" s="32" t="str">
        <f t="shared" ca="1" si="269"/>
        <v>N/A</v>
      </c>
      <c r="BK233" s="32" t="str">
        <f t="shared" ca="1" si="270"/>
        <v>N/A</v>
      </c>
      <c r="BL233" s="37" t="str">
        <f t="array" aca="1" ref="BL233" ca="1">IF(BC233=0,"N/A",IFERROR(INDEX(INDIRECT(ADDRESS(1,MATCH(2022,Measure!$2:$2,0),,,"Measure")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A233),0)),""))</f>
        <v>N/A</v>
      </c>
      <c r="BM233" s="32">
        <f t="array" aca="1" ref="BM2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A233),0)),"")</f>
        <v>0</v>
      </c>
      <c r="BN233" s="37" t="str">
        <f t="shared" ca="1" si="271"/>
        <v>N/A</v>
      </c>
    </row>
    <row r="234" spans="1:66" x14ac:dyDescent="0.25">
      <c r="A234" s="33" t="s">
        <v>402</v>
      </c>
      <c r="B234" t="str">
        <f t="shared" si="257"/>
        <v>Whole Home First Nations Retrofit</v>
      </c>
      <c r="C234" t="str">
        <f t="array" aca="1" ref="C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A234),0)),"")</f>
        <v xml:space="preserve">Res Heating, Ventilation and Air-Conditioning </v>
      </c>
      <c r="D234" t="str">
        <f t="array" aca="1" ref="D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A234),0)),"")</f>
        <v>RET</v>
      </c>
      <c r="E234" s="52">
        <f t="array" aca="1" ref="E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A234),0)),"")</f>
        <v>20</v>
      </c>
      <c r="F234" s="52">
        <f t="array" aca="1" ref="F23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A234),0)),""))</f>
        <v>6.666666666666667</v>
      </c>
      <c r="G234" s="52">
        <f t="array" aca="1" ref="G2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A234),0)),""))</f>
        <v>6.666666666666667</v>
      </c>
      <c r="H234" s="52">
        <f t="array" aca="1" ref="H2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A234),0)),""))</f>
        <v>6.666666666666667</v>
      </c>
      <c r="I234" s="44">
        <f t="array" aca="1" ref="I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A234),0)),"")</f>
        <v>7312</v>
      </c>
      <c r="J234" s="45">
        <f t="array" aca="1" ref="J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A234),0)),"")*1000</f>
        <v>2069.2959999999998</v>
      </c>
      <c r="K234" s="44">
        <f t="array" aca="1" ref="K234" ca="1">IF(D234="ROB/NEW",I234,IFERROR(INDEX(INDIRECT(ADDRESS(1,MATCH(2020,Measure!$2:$2,0),,,"Measure")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A234),0)),""))</f>
        <v>7312</v>
      </c>
      <c r="L234" s="45">
        <f t="array" aca="1" ref="L234" ca="1">IF(D234="ROB/NEW",J234,IFERROR(INDEX(INDIRECT(ADDRESS(1,MATCH(2020,Measure!$2:$2,0),,,"Measure")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A234),0))*1000,""))</f>
        <v>2069.2959999999998</v>
      </c>
      <c r="M234" s="46">
        <f t="array" aca="1" ref="M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A234),0)),"")</f>
        <v>0</v>
      </c>
      <c r="N234" s="47" t="str">
        <f t="array" aca="1" ref="N234" ca="1">IF(M234=0,"N/A",IFERROR(INDEX(INDIRECT(ADDRESS(1,MATCH(2020,Measure!$2:$2,0),,,"Measure")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A234),0)),"")/M234)</f>
        <v>N/A</v>
      </c>
      <c r="O234" s="46" t="str">
        <f t="array" aca="1" ref="O234" ca="1">IF(AE234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(Units)")*(INDIRECT(ADDRESS(1,MATCH("MeasureNames",Measure!$2:$2,0),,,"Measure")&amp;":"&amp;ADDRESS(ROWS(DynamicPivotTable)+10,MATCH("MeasureNames",Measure!$2:$2,0)))=A234),0)),""),0))</f>
        <v>N/A</v>
      </c>
      <c r="P234" s="46">
        <f t="array" aca="1" ref="P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A234),0)),0)</f>
        <v>11500</v>
      </c>
      <c r="Q234" s="46" t="str">
        <f t="shared" ca="1" si="258"/>
        <v>N/A</v>
      </c>
      <c r="R234" s="46">
        <f t="shared" ca="1" si="259"/>
        <v>0</v>
      </c>
      <c r="S234" s="46" t="str">
        <f t="shared" ca="1" si="260"/>
        <v>N/A</v>
      </c>
      <c r="T234" s="39">
        <f t="array" aca="1" ref="T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A234),0)),"")</f>
        <v>14858.997086677373</v>
      </c>
      <c r="U234" s="39">
        <f t="array" aca="1" ref="U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A234),0)),"")</f>
        <v>0</v>
      </c>
      <c r="V234" s="39">
        <f t="shared" ca="1" si="261"/>
        <v>14858.997086677373</v>
      </c>
      <c r="W234" s="48">
        <f t="array" aca="1" ref="W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A234),0)),"")</f>
        <v>1</v>
      </c>
      <c r="X234" s="49" t="str">
        <f t="array" aca="1" ref="X234" ca="1">IF(AE234=0,"N/A",IFERROR(INDEX(INDIRECT(ADDRESS(1,MATCH(2020,Measure!$2:$2,0),,,"Measure")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A234),0)),""))</f>
        <v>N/A</v>
      </c>
      <c r="Y234" s="49" t="str">
        <f t="array" aca="1" ref="Y234" ca="1">IF(AE234=0,"N/A",IFERROR(INDEX(INDIRECT(ADDRESS(1,MATCH(2020,Measure!$2:$2,0),,,"Measure")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A234),0)),""))</f>
        <v>N/A</v>
      </c>
      <c r="Z234" s="39" t="str">
        <f t="array" aca="1" ref="Z2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A234),0)),""),"N/A")</f>
        <v>N/A</v>
      </c>
      <c r="AA234" s="39" t="str">
        <f t="array" aca="1" ref="AA2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A234),0)),""),"N/A")</f>
        <v>N/A</v>
      </c>
      <c r="AB234" s="39" t="str">
        <f t="array" aca="1" ref="AB2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A234),0)),"")/1000,"N/A")</f>
        <v>N/A</v>
      </c>
      <c r="AD234" t="str">
        <f t="shared" si="262"/>
        <v>Whole Home First Nations Retrofit</v>
      </c>
      <c r="AE234" s="50">
        <f t="array" aca="1" ref="AE23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A234),0)),""),0)</f>
        <v>0</v>
      </c>
      <c r="AF234" s="35">
        <f t="array" aca="1" ref="AF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A234),0)),"")</f>
        <v>0</v>
      </c>
      <c r="AG234" s="35">
        <f t="array" aca="1" ref="AG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A234),0))/1000,"")</f>
        <v>0</v>
      </c>
      <c r="AH234" s="51">
        <f t="array" aca="1" ref="AH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A234),0)),"")</f>
        <v>0</v>
      </c>
      <c r="AI234" s="35">
        <f t="array" aca="1" ref="AI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A234),0))/1000,"")</f>
        <v>0</v>
      </c>
      <c r="AJ234" s="35">
        <f t="array" aca="1" ref="AJ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A234),0))/1000,"")</f>
        <v>0</v>
      </c>
      <c r="AK234" s="32">
        <f t="array" aca="1" ref="AK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A234),0)),"")</f>
        <v>0</v>
      </c>
      <c r="AL234" s="32" t="str">
        <f t="shared" ca="1" si="263"/>
        <v>N/A</v>
      </c>
      <c r="AM234" s="32" t="str">
        <f t="shared" ca="1" si="264"/>
        <v>N/A</v>
      </c>
      <c r="AN234" s="37" t="str">
        <f t="array" aca="1" ref="AN234" ca="1">IF(AE234=0,"N/A",IFERROR(INDEX(INDIRECT(ADDRESS(1,MATCH(2020,Measure!$2:$2,0),,,"Measure")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A234),0)),""))</f>
        <v>N/A</v>
      </c>
      <c r="AO234" s="32">
        <f t="array" aca="1" ref="AO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A234),0)),"")</f>
        <v>0</v>
      </c>
      <c r="AP234" s="37" t="str">
        <f t="shared" ca="1" si="265"/>
        <v>N/A</v>
      </c>
      <c r="AQ234" s="50">
        <f t="array" aca="1" ref="AQ23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A234),0)),""),0)</f>
        <v>0</v>
      </c>
      <c r="AR234" s="35">
        <f t="array" aca="1" ref="AR2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A234),0)),"")</f>
        <v>0</v>
      </c>
      <c r="AS234" s="35">
        <f t="array" aca="1" ref="AS2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A234),0))/1000,"")</f>
        <v>0</v>
      </c>
      <c r="AT234" s="51">
        <f t="array" aca="1" ref="AT2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A234),0)),"")</f>
        <v>0</v>
      </c>
      <c r="AU234" s="35">
        <f t="array" aca="1" ref="AU2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A234),0))/1000,"")</f>
        <v>0</v>
      </c>
      <c r="AV234" s="35">
        <f t="array" aca="1" ref="AV2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A234),0))/1000,"")</f>
        <v>0</v>
      </c>
      <c r="AW234" s="32">
        <f t="array" aca="1" ref="AW2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A234),0)),"")</f>
        <v>0</v>
      </c>
      <c r="AX234" s="32" t="str">
        <f t="shared" ca="1" si="266"/>
        <v>N/A</v>
      </c>
      <c r="AY234" s="32" t="str">
        <f t="shared" ca="1" si="267"/>
        <v>N/A</v>
      </c>
      <c r="AZ234" s="37" t="str">
        <f t="array" aca="1" ref="AZ234" ca="1">IF(AQ234=0,"N/A",IFERROR(INDEX(INDIRECT(ADDRESS(1,MATCH(2021,Measure!$2:$2,0),,,"Measure")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A234),0)),""))</f>
        <v>N/A</v>
      </c>
      <c r="BA234" s="32">
        <f t="array" aca="1" ref="BA2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A234),0)),"")</f>
        <v>0</v>
      </c>
      <c r="BB234" s="37" t="str">
        <f t="shared" ca="1" si="268"/>
        <v>N/A</v>
      </c>
      <c r="BC234" s="50">
        <f t="array" aca="1" ref="BC23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A234),0)),""),0)</f>
        <v>0</v>
      </c>
      <c r="BD234" s="35">
        <f t="array" aca="1" ref="BD2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A234),0)),"")</f>
        <v>0</v>
      </c>
      <c r="BE234" s="35">
        <f t="array" aca="1" ref="BE2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A234),0))/1000,"")</f>
        <v>0</v>
      </c>
      <c r="BF234" s="51">
        <f t="array" aca="1" ref="BF2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A234),0)),"")</f>
        <v>0</v>
      </c>
      <c r="BG234" s="35">
        <f t="array" aca="1" ref="BG2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A234),0))/1000,"")</f>
        <v>0</v>
      </c>
      <c r="BH234" s="35">
        <f t="array" aca="1" ref="BH2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A234),0))/1000,"")</f>
        <v>0</v>
      </c>
      <c r="BI234" s="32">
        <f t="array" aca="1" ref="BI2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A234),0)),"")</f>
        <v>0</v>
      </c>
      <c r="BJ234" s="32" t="str">
        <f t="shared" ca="1" si="269"/>
        <v>N/A</v>
      </c>
      <c r="BK234" s="32" t="str">
        <f t="shared" ca="1" si="270"/>
        <v>N/A</v>
      </c>
      <c r="BL234" s="37" t="str">
        <f t="array" aca="1" ref="BL234" ca="1">IF(BC234=0,"N/A",IFERROR(INDEX(INDIRECT(ADDRESS(1,MATCH(2022,Measure!$2:$2,0),,,"Measure")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A234),0)),""))</f>
        <v>N/A</v>
      </c>
      <c r="BM234" s="32">
        <f t="array" aca="1" ref="BM2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A234),0)),"")</f>
        <v>0</v>
      </c>
      <c r="BN234" s="37" t="str">
        <f t="shared" ca="1" si="271"/>
        <v>N/A</v>
      </c>
    </row>
    <row r="235" spans="1:66" x14ac:dyDescent="0.25">
      <c r="A235" s="33" t="s">
        <v>623</v>
      </c>
      <c r="B235" t="str">
        <f t="shared" si="257"/>
        <v>Clothes Dryers</v>
      </c>
      <c r="C235" t="str">
        <f t="array" aca="1" ref="C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A235),0)),"")</f>
        <v xml:space="preserve">Res Heating, Ventilation and Air-Conditioning </v>
      </c>
      <c r="D235" t="str">
        <f t="array" aca="1" ref="D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A235),0)),"")</f>
        <v>RET</v>
      </c>
      <c r="E235" s="52">
        <f t="array" aca="1" ref="E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A235),0)),"")</f>
        <v>14</v>
      </c>
      <c r="F235" s="52">
        <f t="array" aca="1" ref="F23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A235),0)),""))</f>
        <v>4.666666666666667</v>
      </c>
      <c r="G235" s="52">
        <f t="array" aca="1" ref="G2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A235),0)),""))</f>
        <v>4.666666666666667</v>
      </c>
      <c r="H235" s="52">
        <f t="array" aca="1" ref="H2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A235),0)),""))</f>
        <v>4.666666666666667</v>
      </c>
      <c r="I235" s="44">
        <f t="array" aca="1" ref="I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A235),0)),"")</f>
        <v>185</v>
      </c>
      <c r="J235" s="45">
        <f t="array" aca="1" ref="J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A235),0)),"")*1000</f>
        <v>25.529999999999998</v>
      </c>
      <c r="K235" s="44">
        <f t="array" aca="1" ref="K235" ca="1">IF(D235="ROB/NEW",I235,IFERROR(INDEX(INDIRECT(ADDRESS(1,MATCH(2020,Measure!$2:$2,0),,,"Measure")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A235),0)),""))</f>
        <v>185</v>
      </c>
      <c r="L235" s="45">
        <f t="array" aca="1" ref="L235" ca="1">IF(D235="ROB/NEW",J235,IFERROR(INDEX(INDIRECT(ADDRESS(1,MATCH(2020,Measure!$2:$2,0),,,"Measure")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A235),0))*1000,""))</f>
        <v>25.529999999999998</v>
      </c>
      <c r="M235" s="46">
        <f t="array" aca="1" ref="M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A235),0)),"")</f>
        <v>0</v>
      </c>
      <c r="N235" s="47" t="str">
        <f t="array" aca="1" ref="N235" ca="1">IF(M235=0,"N/A",IFERROR(INDEX(INDIRECT(ADDRESS(1,MATCH(2020,Measure!$2:$2,0),,,"Measure")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A235),0)),"")/M235)</f>
        <v>N/A</v>
      </c>
      <c r="O235" s="46" t="str">
        <f t="array" aca="1" ref="O235" ca="1">IF(AE235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(Units)")*(INDIRECT(ADDRESS(1,MATCH("MeasureNames",Measure!$2:$2,0),,,"Measure")&amp;":"&amp;ADDRESS(ROWS(DynamicPivotTable)+10,MATCH("MeasureNames",Measure!$2:$2,0)))=A235),0)),""),0))</f>
        <v>N/A</v>
      </c>
      <c r="P235" s="46">
        <f t="array" aca="1" ref="P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A235),0)),0)</f>
        <v>750</v>
      </c>
      <c r="Q235" s="46" t="str">
        <f t="shared" ca="1" si="258"/>
        <v>N/A</v>
      </c>
      <c r="R235" s="46">
        <f t="shared" ca="1" si="259"/>
        <v>0</v>
      </c>
      <c r="S235" s="46" t="str">
        <f t="shared" ca="1" si="260"/>
        <v>N/A</v>
      </c>
      <c r="T235" s="39">
        <f t="array" aca="1" ref="T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A235),0)),"")</f>
        <v>228.30052752578553</v>
      </c>
      <c r="U235" s="39">
        <f t="array" aca="1" ref="U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A235),0)),"")</f>
        <v>0</v>
      </c>
      <c r="V235" s="39">
        <f t="shared" ca="1" si="261"/>
        <v>228.30052752578553</v>
      </c>
      <c r="W235" s="48">
        <f t="array" aca="1" ref="W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A235),0)),"")</f>
        <v>1</v>
      </c>
      <c r="X235" s="49" t="str">
        <f t="array" aca="1" ref="X235" ca="1">IF(AE235=0,"N/A",IFERROR(INDEX(INDIRECT(ADDRESS(1,MATCH(2020,Measure!$2:$2,0),,,"Measure")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A235),0)),""))</f>
        <v>N/A</v>
      </c>
      <c r="Y235" s="49" t="str">
        <f t="array" aca="1" ref="Y235" ca="1">IF(AE235=0,"N/A",IFERROR(INDEX(INDIRECT(ADDRESS(1,MATCH(2020,Measure!$2:$2,0),,,"Measure")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A235),0)),""))</f>
        <v>N/A</v>
      </c>
      <c r="Z235" s="39" t="str">
        <f t="array" aca="1" ref="Z2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A235),0)),""),"N/A")</f>
        <v>N/A</v>
      </c>
      <c r="AA235" s="39" t="str">
        <f t="array" aca="1" ref="AA2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A235),0)),""),"N/A")</f>
        <v>N/A</v>
      </c>
      <c r="AB235" s="39" t="str">
        <f t="array" aca="1" ref="AB2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A235),0)),"")/1000,"N/A")</f>
        <v>N/A</v>
      </c>
      <c r="AD235" t="str">
        <f t="shared" si="262"/>
        <v>Clothes Dryers</v>
      </c>
      <c r="AE235" s="50">
        <f t="array" aca="1" ref="AE23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A235),0)),""),0)</f>
        <v>0</v>
      </c>
      <c r="AF235" s="35">
        <f t="array" aca="1" ref="AF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A235),0)),"")</f>
        <v>0</v>
      </c>
      <c r="AG235" s="35">
        <f t="array" aca="1" ref="AG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A235),0))/1000,"")</f>
        <v>0</v>
      </c>
      <c r="AH235" s="51">
        <f t="array" aca="1" ref="AH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A235),0)),"")</f>
        <v>0</v>
      </c>
      <c r="AI235" s="35">
        <f t="array" aca="1" ref="AI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A235),0))/1000,"")</f>
        <v>0</v>
      </c>
      <c r="AJ235" s="35">
        <f t="array" aca="1" ref="AJ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A235),0))/1000,"")</f>
        <v>0</v>
      </c>
      <c r="AK235" s="32">
        <f t="array" aca="1" ref="AK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A235),0)),"")</f>
        <v>0</v>
      </c>
      <c r="AL235" s="32" t="str">
        <f t="shared" ca="1" si="263"/>
        <v>N/A</v>
      </c>
      <c r="AM235" s="32" t="str">
        <f t="shared" ca="1" si="264"/>
        <v>N/A</v>
      </c>
      <c r="AN235" s="37" t="str">
        <f t="array" aca="1" ref="AN235" ca="1">IF(AE235=0,"N/A",IFERROR(INDEX(INDIRECT(ADDRESS(1,MATCH(2020,Measure!$2:$2,0),,,"Measure")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A235),0)),""))</f>
        <v>N/A</v>
      </c>
      <c r="AO235" s="32">
        <f t="array" aca="1" ref="AO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A235),0)),"")</f>
        <v>0</v>
      </c>
      <c r="AP235" s="37" t="str">
        <f t="shared" ca="1" si="265"/>
        <v>N/A</v>
      </c>
      <c r="AQ235" s="50">
        <f t="array" aca="1" ref="AQ23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A235),0)),""),0)</f>
        <v>0</v>
      </c>
      <c r="AR235" s="35">
        <f t="array" aca="1" ref="AR2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A235),0)),"")</f>
        <v>0</v>
      </c>
      <c r="AS235" s="35">
        <f t="array" aca="1" ref="AS2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A235),0))/1000,"")</f>
        <v>0</v>
      </c>
      <c r="AT235" s="51">
        <f t="array" aca="1" ref="AT2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A235),0)),"")</f>
        <v>0</v>
      </c>
      <c r="AU235" s="35">
        <f t="array" aca="1" ref="AU2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A235),0))/1000,"")</f>
        <v>0</v>
      </c>
      <c r="AV235" s="35">
        <f t="array" aca="1" ref="AV2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A235),0))/1000,"")</f>
        <v>0</v>
      </c>
      <c r="AW235" s="32">
        <f t="array" aca="1" ref="AW2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A235),0)),"")</f>
        <v>0</v>
      </c>
      <c r="AX235" s="32" t="str">
        <f t="shared" ca="1" si="266"/>
        <v>N/A</v>
      </c>
      <c r="AY235" s="32" t="str">
        <f t="shared" ca="1" si="267"/>
        <v>N/A</v>
      </c>
      <c r="AZ235" s="37" t="str">
        <f t="array" aca="1" ref="AZ235" ca="1">IF(AQ235=0,"N/A",IFERROR(INDEX(INDIRECT(ADDRESS(1,MATCH(2021,Measure!$2:$2,0),,,"Measure")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A235),0)),""))</f>
        <v>N/A</v>
      </c>
      <c r="BA235" s="32">
        <f t="array" aca="1" ref="BA2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A235),0)),"")</f>
        <v>0</v>
      </c>
      <c r="BB235" s="37" t="str">
        <f t="shared" ca="1" si="268"/>
        <v>N/A</v>
      </c>
      <c r="BC235" s="50">
        <f t="array" aca="1" ref="BC23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A235),0)),""),0)</f>
        <v>0</v>
      </c>
      <c r="BD235" s="35">
        <f t="array" aca="1" ref="BD2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A235),0)),"")</f>
        <v>0</v>
      </c>
      <c r="BE235" s="35">
        <f t="array" aca="1" ref="BE2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A235),0))/1000,"")</f>
        <v>0</v>
      </c>
      <c r="BF235" s="51">
        <f t="array" aca="1" ref="BF2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A235),0)),"")</f>
        <v>0</v>
      </c>
      <c r="BG235" s="35">
        <f t="array" aca="1" ref="BG2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A235),0))/1000,"")</f>
        <v>0</v>
      </c>
      <c r="BH235" s="35">
        <f t="array" aca="1" ref="BH2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A235),0))/1000,"")</f>
        <v>0</v>
      </c>
      <c r="BI235" s="32">
        <f t="array" aca="1" ref="BI2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A235),0)),"")</f>
        <v>0</v>
      </c>
      <c r="BJ235" s="32" t="str">
        <f t="shared" ca="1" si="269"/>
        <v>N/A</v>
      </c>
      <c r="BK235" s="32" t="str">
        <f t="shared" ca="1" si="270"/>
        <v>N/A</v>
      </c>
      <c r="BL235" s="37" t="str">
        <f t="array" aca="1" ref="BL235" ca="1">IF(BC235=0,"N/A",IFERROR(INDEX(INDIRECT(ADDRESS(1,MATCH(2022,Measure!$2:$2,0),,,"Measure")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A235),0)),""))</f>
        <v>N/A</v>
      </c>
      <c r="BM235" s="32">
        <f t="array" aca="1" ref="BM2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A235),0)),"")</f>
        <v>0</v>
      </c>
      <c r="BN235" s="37" t="str">
        <f t="shared" ca="1" si="271"/>
        <v>N/A</v>
      </c>
    </row>
    <row r="236" spans="1:66" x14ac:dyDescent="0.25">
      <c r="A236" s="33" t="s">
        <v>625</v>
      </c>
      <c r="B236" t="str">
        <f t="shared" si="257"/>
        <v>Clothes Washers</v>
      </c>
      <c r="C236" t="str">
        <f t="array" aca="1" ref="C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A236),0)),"")</f>
        <v xml:space="preserve">Res Heating, Ventilation and Air-Conditioning </v>
      </c>
      <c r="D236" t="str">
        <f t="array" aca="1" ref="D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A236),0)),"")</f>
        <v>RET</v>
      </c>
      <c r="E236" s="52">
        <f t="array" aca="1" ref="E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A236),0)),"")</f>
        <v>14</v>
      </c>
      <c r="F236" s="52">
        <f t="array" aca="1" ref="F23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A236),0)),""))</f>
        <v>4.666666666666667</v>
      </c>
      <c r="G236" s="52">
        <f t="array" aca="1" ref="G2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A236),0)),""))</f>
        <v>4.666666666666667</v>
      </c>
      <c r="H236" s="52">
        <f t="array" aca="1" ref="H2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A236),0)),""))</f>
        <v>4.666666666666667</v>
      </c>
      <c r="I236" s="44">
        <f t="array" aca="1" ref="I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A236),0)),"")</f>
        <v>126</v>
      </c>
      <c r="J236" s="45">
        <f t="array" aca="1" ref="J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A236),0)),"")*1000</f>
        <v>17.388000000000002</v>
      </c>
      <c r="K236" s="44">
        <f t="array" aca="1" ref="K236" ca="1">IF(D236="ROB/NEW",I236,IFERROR(INDEX(INDIRECT(ADDRESS(1,MATCH(2020,Measure!$2:$2,0),,,"Measure")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A236),0)),""))</f>
        <v>126</v>
      </c>
      <c r="L236" s="45">
        <f t="array" aca="1" ref="L236" ca="1">IF(D236="ROB/NEW",J236,IFERROR(INDEX(INDIRECT(ADDRESS(1,MATCH(2020,Measure!$2:$2,0),,,"Measure")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A236),0))*1000,""))</f>
        <v>17.388000000000002</v>
      </c>
      <c r="M236" s="46">
        <f t="array" aca="1" ref="M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A236),0)),"")</f>
        <v>0</v>
      </c>
      <c r="N236" s="47" t="str">
        <f t="array" aca="1" ref="N236" ca="1">IF(M236=0,"N/A",IFERROR(INDEX(INDIRECT(ADDRESS(1,MATCH(2020,Measure!$2:$2,0),,,"Measure")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A236),0)),"")/M236)</f>
        <v>N/A</v>
      </c>
      <c r="O236" s="46" t="str">
        <f t="array" aca="1" ref="O236" ca="1">IF(AE236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(Units)")*(INDIRECT(ADDRESS(1,MATCH("MeasureNames",Measure!$2:$2,0),,,"Measure")&amp;":"&amp;ADDRESS(ROWS(DynamicPivotTable)+10,MATCH("MeasureNames",Measure!$2:$2,0)))=A236),0)),""),0))</f>
        <v>N/A</v>
      </c>
      <c r="P236" s="46">
        <f t="array" aca="1" ref="P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A236),0)),0)</f>
        <v>940</v>
      </c>
      <c r="Q236" s="46" t="str">
        <f t="shared" ca="1" si="258"/>
        <v>N/A</v>
      </c>
      <c r="R236" s="46">
        <f t="shared" ca="1" si="259"/>
        <v>0</v>
      </c>
      <c r="S236" s="46" t="str">
        <f t="shared" ca="1" si="260"/>
        <v>N/A</v>
      </c>
      <c r="T236" s="39">
        <f t="array" aca="1" ref="T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A236),0)),"")</f>
        <v>155.49117009864315</v>
      </c>
      <c r="U236" s="39">
        <f t="array" aca="1" ref="U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A236),0)),"")</f>
        <v>0</v>
      </c>
      <c r="V236" s="39">
        <f t="shared" ca="1" si="261"/>
        <v>155.49117009864315</v>
      </c>
      <c r="W236" s="48">
        <f t="array" aca="1" ref="W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A236),0)),"")</f>
        <v>1</v>
      </c>
      <c r="X236" s="49" t="str">
        <f t="array" aca="1" ref="X236" ca="1">IF(AE236=0,"N/A",IFERROR(INDEX(INDIRECT(ADDRESS(1,MATCH(2020,Measure!$2:$2,0),,,"Measure")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A236),0)),""))</f>
        <v>N/A</v>
      </c>
      <c r="Y236" s="49" t="str">
        <f t="array" aca="1" ref="Y236" ca="1">IF(AE236=0,"N/A",IFERROR(INDEX(INDIRECT(ADDRESS(1,MATCH(2020,Measure!$2:$2,0),,,"Measure")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A236),0)),""))</f>
        <v>N/A</v>
      </c>
      <c r="Z236" s="39" t="str">
        <f t="array" aca="1" ref="Z2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A236),0)),""),"N/A")</f>
        <v>N/A</v>
      </c>
      <c r="AA236" s="39" t="str">
        <f t="array" aca="1" ref="AA2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A236),0)),""),"N/A")</f>
        <v>N/A</v>
      </c>
      <c r="AB236" s="39" t="str">
        <f t="array" aca="1" ref="AB2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A236),0)),"")/1000,"N/A")</f>
        <v>N/A</v>
      </c>
      <c r="AD236" t="str">
        <f t="shared" si="262"/>
        <v>Clothes Washers</v>
      </c>
      <c r="AE236" s="50">
        <f t="array" aca="1" ref="AE23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A236),0)),""),0)</f>
        <v>0</v>
      </c>
      <c r="AF236" s="35">
        <f t="array" aca="1" ref="AF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A236),0)),"")</f>
        <v>0</v>
      </c>
      <c r="AG236" s="35">
        <f t="array" aca="1" ref="AG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A236),0))/1000,"")</f>
        <v>0</v>
      </c>
      <c r="AH236" s="51">
        <f t="array" aca="1" ref="AH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A236),0)),"")</f>
        <v>0</v>
      </c>
      <c r="AI236" s="35">
        <f t="array" aca="1" ref="AI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A236),0))/1000,"")</f>
        <v>0</v>
      </c>
      <c r="AJ236" s="35">
        <f t="array" aca="1" ref="AJ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A236),0))/1000,"")</f>
        <v>0</v>
      </c>
      <c r="AK236" s="32">
        <f t="array" aca="1" ref="AK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A236),0)),"")</f>
        <v>0</v>
      </c>
      <c r="AL236" s="32" t="str">
        <f t="shared" ca="1" si="263"/>
        <v>N/A</v>
      </c>
      <c r="AM236" s="32" t="str">
        <f t="shared" ca="1" si="264"/>
        <v>N/A</v>
      </c>
      <c r="AN236" s="37" t="str">
        <f t="array" aca="1" ref="AN236" ca="1">IF(AE236=0,"N/A",IFERROR(INDEX(INDIRECT(ADDRESS(1,MATCH(2020,Measure!$2:$2,0),,,"Measure")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A236),0)),""))</f>
        <v>N/A</v>
      </c>
      <c r="AO236" s="32">
        <f t="array" aca="1" ref="AO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A236),0)),"")</f>
        <v>0</v>
      </c>
      <c r="AP236" s="37" t="str">
        <f t="shared" ca="1" si="265"/>
        <v>N/A</v>
      </c>
      <c r="AQ236" s="50">
        <f t="array" aca="1" ref="AQ23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A236),0)),""),0)</f>
        <v>0</v>
      </c>
      <c r="AR236" s="35">
        <f t="array" aca="1" ref="AR2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A236),0)),"")</f>
        <v>0</v>
      </c>
      <c r="AS236" s="35">
        <f t="array" aca="1" ref="AS2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A236),0))/1000,"")</f>
        <v>0</v>
      </c>
      <c r="AT236" s="51">
        <f t="array" aca="1" ref="AT2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A236),0)),"")</f>
        <v>0</v>
      </c>
      <c r="AU236" s="35">
        <f t="array" aca="1" ref="AU2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A236),0))/1000,"")</f>
        <v>0</v>
      </c>
      <c r="AV236" s="35">
        <f t="array" aca="1" ref="AV2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A236),0))/1000,"")</f>
        <v>0</v>
      </c>
      <c r="AW236" s="32">
        <f t="array" aca="1" ref="AW2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A236),0)),"")</f>
        <v>0</v>
      </c>
      <c r="AX236" s="32" t="str">
        <f t="shared" ca="1" si="266"/>
        <v>N/A</v>
      </c>
      <c r="AY236" s="32" t="str">
        <f t="shared" ca="1" si="267"/>
        <v>N/A</v>
      </c>
      <c r="AZ236" s="37" t="str">
        <f t="array" aca="1" ref="AZ236" ca="1">IF(AQ236=0,"N/A",IFERROR(INDEX(INDIRECT(ADDRESS(1,MATCH(2021,Measure!$2:$2,0),,,"Measure")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A236),0)),""))</f>
        <v>N/A</v>
      </c>
      <c r="BA236" s="32">
        <f t="array" aca="1" ref="BA2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A236),0)),"")</f>
        <v>0</v>
      </c>
      <c r="BB236" s="37" t="str">
        <f t="shared" ca="1" si="268"/>
        <v>N/A</v>
      </c>
      <c r="BC236" s="50">
        <f t="array" aca="1" ref="BC23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A236),0)),""),0)</f>
        <v>0</v>
      </c>
      <c r="BD236" s="35">
        <f t="array" aca="1" ref="BD2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A236),0)),"")</f>
        <v>0</v>
      </c>
      <c r="BE236" s="35">
        <f t="array" aca="1" ref="BE2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A236),0))/1000,"")</f>
        <v>0</v>
      </c>
      <c r="BF236" s="51">
        <f t="array" aca="1" ref="BF2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A236),0)),"")</f>
        <v>0</v>
      </c>
      <c r="BG236" s="35">
        <f t="array" aca="1" ref="BG2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A236),0))/1000,"")</f>
        <v>0</v>
      </c>
      <c r="BH236" s="35">
        <f t="array" aca="1" ref="BH2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A236),0))/1000,"")</f>
        <v>0</v>
      </c>
      <c r="BI236" s="32">
        <f t="array" aca="1" ref="BI2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A236),0)),"")</f>
        <v>0</v>
      </c>
      <c r="BJ236" s="32" t="str">
        <f t="shared" ca="1" si="269"/>
        <v>N/A</v>
      </c>
      <c r="BK236" s="32" t="str">
        <f t="shared" ca="1" si="270"/>
        <v>N/A</v>
      </c>
      <c r="BL236" s="37" t="str">
        <f t="array" aca="1" ref="BL236" ca="1">IF(BC236=0,"N/A",IFERROR(INDEX(INDIRECT(ADDRESS(1,MATCH(2022,Measure!$2:$2,0),,,"Measure")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A236),0)),""))</f>
        <v>N/A</v>
      </c>
      <c r="BM236" s="32">
        <f t="array" aca="1" ref="BM2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A236),0)),"")</f>
        <v>0</v>
      </c>
      <c r="BN236" s="37" t="str">
        <f t="shared" ca="1" si="271"/>
        <v>N/A</v>
      </c>
    </row>
    <row r="237" spans="1:66" x14ac:dyDescent="0.25">
      <c r="A237" s="33" t="s">
        <v>633</v>
      </c>
      <c r="B237" t="str">
        <f t="shared" si="257"/>
        <v>Heat Pump Water Heater</v>
      </c>
      <c r="C237" t="str">
        <f t="array" aca="1" ref="C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A237),0)),"")</f>
        <v xml:space="preserve">Res Heating, Ventilation and Air-Conditioning </v>
      </c>
      <c r="D237" t="str">
        <f t="array" aca="1" ref="D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A237),0)),"")</f>
        <v>RET</v>
      </c>
      <c r="E237" s="52">
        <f t="array" aca="1" ref="E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A237),0)),"")</f>
        <v>10</v>
      </c>
      <c r="F237" s="52">
        <f t="array" aca="1" ref="F23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A237),0)),""))</f>
        <v>3.3333333333333335</v>
      </c>
      <c r="G237" s="52">
        <f t="array" aca="1" ref="G2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A237),0)),""))</f>
        <v>3.3333333333333335</v>
      </c>
      <c r="H237" s="52">
        <f t="array" aca="1" ref="H2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A237),0)),""))</f>
        <v>3.3333333333333335</v>
      </c>
      <c r="I237" s="44">
        <f t="array" aca="1" ref="I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A237),0)),"")</f>
        <v>771</v>
      </c>
      <c r="J237" s="45">
        <f t="array" aca="1" ref="J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A237),0)),"")*1000</f>
        <v>300</v>
      </c>
      <c r="K237" s="44">
        <f t="array" aca="1" ref="K237" ca="1">IF(D237="ROB/NEW",I237,IFERROR(INDEX(INDIRECT(ADDRESS(1,MATCH(2020,Measure!$2:$2,0),,,"Measure")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A237),0)),""))</f>
        <v>771</v>
      </c>
      <c r="L237" s="45">
        <f t="array" aca="1" ref="L237" ca="1">IF(D237="ROB/NEW",J237,IFERROR(INDEX(INDIRECT(ADDRESS(1,MATCH(2020,Measure!$2:$2,0),,,"Measure")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A237),0))*1000,""))</f>
        <v>300</v>
      </c>
      <c r="M237" s="46">
        <f t="array" aca="1" ref="M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A237),0)),"")</f>
        <v>0</v>
      </c>
      <c r="N237" s="47" t="str">
        <f t="array" aca="1" ref="N237" ca="1">IF(M237=0,"N/A",IFERROR(INDEX(INDIRECT(ADDRESS(1,MATCH(2020,Measure!$2:$2,0),,,"Measure")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A237),0)),"")/M237)</f>
        <v>N/A</v>
      </c>
      <c r="O237" s="46" t="str">
        <f t="array" aca="1" ref="O237" ca="1">IF(AE237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(Units)")*(INDIRECT(ADDRESS(1,MATCH("MeasureNames",Measure!$2:$2,0),,,"Measure")&amp;":"&amp;ADDRESS(ROWS(DynamicPivotTable)+10,MATCH("MeasureNames",Measure!$2:$2,0)))=A237),0)),""),0))</f>
        <v>N/A</v>
      </c>
      <c r="P237" s="46">
        <f t="array" aca="1" ref="P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A237),0)),0)</f>
        <v>3200</v>
      </c>
      <c r="Q237" s="46" t="str">
        <f t="shared" ca="1" si="258"/>
        <v>N/A</v>
      </c>
      <c r="R237" s="46">
        <f t="shared" ca="1" si="259"/>
        <v>0</v>
      </c>
      <c r="S237" s="46" t="str">
        <f t="shared" ca="1" si="260"/>
        <v>N/A</v>
      </c>
      <c r="T237" s="39">
        <f t="array" aca="1" ref="T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A237),0)),"")</f>
        <v>1071.115926734464</v>
      </c>
      <c r="U237" s="39">
        <f t="array" aca="1" ref="U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A237),0)),"")</f>
        <v>0</v>
      </c>
      <c r="V237" s="39">
        <f t="shared" ca="1" si="261"/>
        <v>1071.115926734464</v>
      </c>
      <c r="W237" s="48">
        <f t="array" aca="1" ref="W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A237),0)),"")</f>
        <v>1</v>
      </c>
      <c r="X237" s="49" t="str">
        <f t="array" aca="1" ref="X237" ca="1">IF(AE237=0,"N/A",IFERROR(INDEX(INDIRECT(ADDRESS(1,MATCH(2020,Measure!$2:$2,0),,,"Measure")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A237),0)),""))</f>
        <v>N/A</v>
      </c>
      <c r="Y237" s="49" t="str">
        <f t="array" aca="1" ref="Y237" ca="1">IF(AE237=0,"N/A",IFERROR(INDEX(INDIRECT(ADDRESS(1,MATCH(2020,Measure!$2:$2,0),,,"Measure")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A237),0)),""))</f>
        <v>N/A</v>
      </c>
      <c r="Z237" s="39" t="str">
        <f t="array" aca="1" ref="Z2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A237),0)),""),"N/A")</f>
        <v>N/A</v>
      </c>
      <c r="AA237" s="39" t="str">
        <f t="array" aca="1" ref="AA2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A237),0)),""),"N/A")</f>
        <v>N/A</v>
      </c>
      <c r="AB237" s="39" t="str">
        <f t="array" aca="1" ref="AB2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A237),0)),"")/1000,"N/A")</f>
        <v>N/A</v>
      </c>
      <c r="AD237" t="str">
        <f t="shared" si="262"/>
        <v>Heat Pump Water Heater</v>
      </c>
      <c r="AE237" s="50">
        <f t="array" aca="1" ref="AE23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A237),0)),""),0)</f>
        <v>0</v>
      </c>
      <c r="AF237" s="35">
        <f t="array" aca="1" ref="AF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A237),0)),"")</f>
        <v>0</v>
      </c>
      <c r="AG237" s="35">
        <f t="array" aca="1" ref="AG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A237),0))/1000,"")</f>
        <v>0</v>
      </c>
      <c r="AH237" s="51">
        <f t="array" aca="1" ref="AH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A237),0)),"")</f>
        <v>0</v>
      </c>
      <c r="AI237" s="35">
        <f t="array" aca="1" ref="AI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A237),0))/1000,"")</f>
        <v>0</v>
      </c>
      <c r="AJ237" s="35">
        <f t="array" aca="1" ref="AJ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A237),0))/1000,"")</f>
        <v>0</v>
      </c>
      <c r="AK237" s="32">
        <f t="array" aca="1" ref="AK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A237),0)),"")</f>
        <v>0</v>
      </c>
      <c r="AL237" s="32" t="str">
        <f t="shared" ca="1" si="263"/>
        <v>N/A</v>
      </c>
      <c r="AM237" s="32" t="str">
        <f t="shared" ca="1" si="264"/>
        <v>N/A</v>
      </c>
      <c r="AN237" s="37" t="str">
        <f t="array" aca="1" ref="AN237" ca="1">IF(AE237=0,"N/A",IFERROR(INDEX(INDIRECT(ADDRESS(1,MATCH(2020,Measure!$2:$2,0),,,"Measure")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A237),0)),""))</f>
        <v>N/A</v>
      </c>
      <c r="AO237" s="32">
        <f t="array" aca="1" ref="AO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A237),0)),"")</f>
        <v>0</v>
      </c>
      <c r="AP237" s="37" t="str">
        <f t="shared" ca="1" si="265"/>
        <v>N/A</v>
      </c>
      <c r="AQ237" s="50">
        <f t="array" aca="1" ref="AQ23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A237),0)),""),0)</f>
        <v>0</v>
      </c>
      <c r="AR237" s="35">
        <f t="array" aca="1" ref="AR2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A237),0)),"")</f>
        <v>0</v>
      </c>
      <c r="AS237" s="35">
        <f t="array" aca="1" ref="AS2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A237),0))/1000,"")</f>
        <v>0</v>
      </c>
      <c r="AT237" s="51">
        <f t="array" aca="1" ref="AT2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A237),0)),"")</f>
        <v>0</v>
      </c>
      <c r="AU237" s="35">
        <f t="array" aca="1" ref="AU2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A237),0))/1000,"")</f>
        <v>0</v>
      </c>
      <c r="AV237" s="35">
        <f t="array" aca="1" ref="AV2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A237),0))/1000,"")</f>
        <v>0</v>
      </c>
      <c r="AW237" s="32">
        <f t="array" aca="1" ref="AW2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A237),0)),"")</f>
        <v>0</v>
      </c>
      <c r="AX237" s="32" t="str">
        <f t="shared" ca="1" si="266"/>
        <v>N/A</v>
      </c>
      <c r="AY237" s="32" t="str">
        <f t="shared" ca="1" si="267"/>
        <v>N/A</v>
      </c>
      <c r="AZ237" s="37" t="str">
        <f t="array" aca="1" ref="AZ237" ca="1">IF(AQ237=0,"N/A",IFERROR(INDEX(INDIRECT(ADDRESS(1,MATCH(2021,Measure!$2:$2,0),,,"Measure")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A237),0)),""))</f>
        <v>N/A</v>
      </c>
      <c r="BA237" s="32">
        <f t="array" aca="1" ref="BA2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A237),0)),"")</f>
        <v>0</v>
      </c>
      <c r="BB237" s="37" t="str">
        <f t="shared" ca="1" si="268"/>
        <v>N/A</v>
      </c>
      <c r="BC237" s="50">
        <f t="array" aca="1" ref="BC23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A237),0)),""),0)</f>
        <v>0</v>
      </c>
      <c r="BD237" s="35">
        <f t="array" aca="1" ref="BD2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A237),0)),"")</f>
        <v>0</v>
      </c>
      <c r="BE237" s="35">
        <f t="array" aca="1" ref="BE2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A237),0))/1000,"")</f>
        <v>0</v>
      </c>
      <c r="BF237" s="51">
        <f t="array" aca="1" ref="BF2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A237),0)),"")</f>
        <v>0</v>
      </c>
      <c r="BG237" s="35">
        <f t="array" aca="1" ref="BG2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A237),0))/1000,"")</f>
        <v>0</v>
      </c>
      <c r="BH237" s="35">
        <f t="array" aca="1" ref="BH2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A237),0))/1000,"")</f>
        <v>0</v>
      </c>
      <c r="BI237" s="32">
        <f t="array" aca="1" ref="BI2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A237),0)),"")</f>
        <v>0</v>
      </c>
      <c r="BJ237" s="32" t="str">
        <f t="shared" ca="1" si="269"/>
        <v>N/A</v>
      </c>
      <c r="BK237" s="32" t="str">
        <f t="shared" ca="1" si="270"/>
        <v>N/A</v>
      </c>
      <c r="BL237" s="37" t="str">
        <f t="array" aca="1" ref="BL237" ca="1">IF(BC237=0,"N/A",IFERROR(INDEX(INDIRECT(ADDRESS(1,MATCH(2022,Measure!$2:$2,0),,,"Measure")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A237),0)),""))</f>
        <v>N/A</v>
      </c>
      <c r="BM237" s="32">
        <f t="array" aca="1" ref="BM2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A237),0)),"")</f>
        <v>0</v>
      </c>
      <c r="BN237" s="37" t="str">
        <f t="shared" ca="1" si="271"/>
        <v>N/A</v>
      </c>
    </row>
    <row r="238" spans="1:66" x14ac:dyDescent="0.25">
      <c r="A238" s="33" t="s">
        <v>635</v>
      </c>
      <c r="B238" t="str">
        <f t="shared" si="257"/>
        <v>Programmable Thermostats</v>
      </c>
      <c r="C238" t="str">
        <f t="array" aca="1" ref="C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A238),0)),"")</f>
        <v xml:space="preserve">Res Heating, Ventilation and Air-Conditioning </v>
      </c>
      <c r="D238" t="str">
        <f t="array" aca="1" ref="D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A238),0)),"")</f>
        <v>ROB/NEW</v>
      </c>
      <c r="E238" s="52">
        <f t="array" aca="1" ref="E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A238),0)),"")</f>
        <v>10</v>
      </c>
      <c r="F238" s="52" t="str">
        <f t="array" aca="1" ref="F23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A238),0)),""))</f>
        <v>N/A</v>
      </c>
      <c r="G238" s="52" t="str">
        <f t="array" aca="1" ref="G2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A238),0)),""))</f>
        <v>N/A</v>
      </c>
      <c r="H238" s="52" t="str">
        <f t="array" aca="1" ref="H2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A238),0)),""))</f>
        <v>N/A</v>
      </c>
      <c r="I238" s="44">
        <f t="array" aca="1" ref="I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A238),0)),"")</f>
        <v>221</v>
      </c>
      <c r="J238" s="45">
        <f t="array" aca="1" ref="J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A238),0)),"")*1000</f>
        <v>-88.179000000000002</v>
      </c>
      <c r="K238" s="44">
        <f t="array" aca="1" ref="K238" ca="1">IF(D238="ROB/NEW",I238,IFERROR(INDEX(INDIRECT(ADDRESS(1,MATCH(2020,Measure!$2:$2,0),,,"Measure")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A238),0)),""))</f>
        <v>221</v>
      </c>
      <c r="L238" s="45">
        <f t="array" aca="1" ref="L238" ca="1">IF(D238="ROB/NEW",J238,IFERROR(INDEX(INDIRECT(ADDRESS(1,MATCH(2020,Measure!$2:$2,0),,,"Measure")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A238),0))*1000,""))</f>
        <v>-88.179000000000002</v>
      </c>
      <c r="M238" s="46">
        <f t="array" aca="1" ref="M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A238),0)),"")</f>
        <v>0</v>
      </c>
      <c r="N238" s="47" t="str">
        <f t="array" aca="1" ref="N238" ca="1">IF(M238=0,"N/A",IFERROR(INDEX(INDIRECT(ADDRESS(1,MATCH(2020,Measure!$2:$2,0),,,"Measure")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A238),0)),"")/M238)</f>
        <v>N/A</v>
      </c>
      <c r="O238" s="46" t="str">
        <f t="array" aca="1" ref="O238" ca="1">IF(AE238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(Units)")*(INDIRECT(ADDRESS(1,MATCH("MeasureNames",Measure!$2:$2,0),,,"Measure")&amp;":"&amp;ADDRESS(ROWS(DynamicPivotTable)+10,MATCH("MeasureNames",Measure!$2:$2,0)))=A238),0)),""),0))</f>
        <v>N/A</v>
      </c>
      <c r="P238" s="46">
        <f t="array" aca="1" ref="P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A238),0)),0)</f>
        <v>120</v>
      </c>
      <c r="Q238" s="46" t="str">
        <f t="shared" ca="1" si="258"/>
        <v>N/A</v>
      </c>
      <c r="R238" s="46">
        <f t="shared" ca="1" si="259"/>
        <v>0</v>
      </c>
      <c r="S238" s="46" t="str">
        <f t="shared" ca="1" si="260"/>
        <v>N/A</v>
      </c>
      <c r="T238" s="39">
        <f t="array" aca="1" ref="T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A238),0)),"")</f>
        <v>-6.0084704339179211</v>
      </c>
      <c r="U238" s="39">
        <f t="array" aca="1" ref="U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A238),0)),"")</f>
        <v>0</v>
      </c>
      <c r="V238" s="39">
        <f t="shared" ca="1" si="261"/>
        <v>-6.0084704339179211</v>
      </c>
      <c r="W238" s="48">
        <f t="array" aca="1" ref="W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A238),0)),"")</f>
        <v>1</v>
      </c>
      <c r="X238" s="49" t="str">
        <f t="array" aca="1" ref="X238" ca="1">IF(AE238=0,"N/A",IFERROR(INDEX(INDIRECT(ADDRESS(1,MATCH(2020,Measure!$2:$2,0),,,"Measure")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A238),0)),""))</f>
        <v>N/A</v>
      </c>
      <c r="Y238" s="49" t="str">
        <f t="array" aca="1" ref="Y238" ca="1">IF(AE238=0,"N/A",IFERROR(INDEX(INDIRECT(ADDRESS(1,MATCH(2020,Measure!$2:$2,0),,,"Measure")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A238),0)),""))</f>
        <v>N/A</v>
      </c>
      <c r="Z238" s="39" t="str">
        <f t="array" aca="1" ref="Z2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A238),0)),""),"N/A")</f>
        <v>N/A</v>
      </c>
      <c r="AA238" s="39" t="str">
        <f t="array" aca="1" ref="AA2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A238),0)),""),"N/A")</f>
        <v>N/A</v>
      </c>
      <c r="AB238" s="39" t="str">
        <f t="array" aca="1" ref="AB2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A238),0)),"")/1000,"N/A")</f>
        <v>N/A</v>
      </c>
      <c r="AD238" t="str">
        <f t="shared" si="262"/>
        <v>Programmable Thermostats</v>
      </c>
      <c r="AE238" s="50">
        <f t="array" aca="1" ref="AE23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A238),0)),""),0)</f>
        <v>0</v>
      </c>
      <c r="AF238" s="35">
        <f t="array" aca="1" ref="AF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A238),0)),"")</f>
        <v>0</v>
      </c>
      <c r="AG238" s="35">
        <f t="array" aca="1" ref="AG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A238),0))/1000,"")</f>
        <v>0</v>
      </c>
      <c r="AH238" s="51">
        <f t="array" aca="1" ref="AH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A238),0)),"")</f>
        <v>0</v>
      </c>
      <c r="AI238" s="35">
        <f t="array" aca="1" ref="AI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A238),0))/1000,"")</f>
        <v>0</v>
      </c>
      <c r="AJ238" s="35">
        <f t="array" aca="1" ref="AJ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A238),0))/1000,"")</f>
        <v>0</v>
      </c>
      <c r="AK238" s="32">
        <f t="array" aca="1" ref="AK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A238),0)),"")</f>
        <v>0</v>
      </c>
      <c r="AL238" s="32" t="str">
        <f t="shared" ca="1" si="263"/>
        <v>N/A</v>
      </c>
      <c r="AM238" s="32" t="str">
        <f t="shared" ca="1" si="264"/>
        <v>N/A</v>
      </c>
      <c r="AN238" s="37" t="str">
        <f t="array" aca="1" ref="AN238" ca="1">IF(AE238=0,"N/A",IFERROR(INDEX(INDIRECT(ADDRESS(1,MATCH(2020,Measure!$2:$2,0),,,"Measure")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A238),0)),""))</f>
        <v>N/A</v>
      </c>
      <c r="AO238" s="32">
        <f t="array" aca="1" ref="AO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A238),0)),"")</f>
        <v>0</v>
      </c>
      <c r="AP238" s="37" t="str">
        <f t="shared" ca="1" si="265"/>
        <v>N/A</v>
      </c>
      <c r="AQ238" s="50">
        <f t="array" aca="1" ref="AQ23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A238),0)),""),0)</f>
        <v>0</v>
      </c>
      <c r="AR238" s="35">
        <f t="array" aca="1" ref="AR2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A238),0)),"")</f>
        <v>0</v>
      </c>
      <c r="AS238" s="35">
        <f t="array" aca="1" ref="AS2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A238),0))/1000,"")</f>
        <v>0</v>
      </c>
      <c r="AT238" s="51">
        <f t="array" aca="1" ref="AT2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A238),0)),"")</f>
        <v>0</v>
      </c>
      <c r="AU238" s="35">
        <f t="array" aca="1" ref="AU2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A238),0))/1000,"")</f>
        <v>0</v>
      </c>
      <c r="AV238" s="35">
        <f t="array" aca="1" ref="AV2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A238),0))/1000,"")</f>
        <v>0</v>
      </c>
      <c r="AW238" s="32">
        <f t="array" aca="1" ref="AW2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A238),0)),"")</f>
        <v>0</v>
      </c>
      <c r="AX238" s="32" t="str">
        <f t="shared" ca="1" si="266"/>
        <v>N/A</v>
      </c>
      <c r="AY238" s="32" t="str">
        <f t="shared" ca="1" si="267"/>
        <v>N/A</v>
      </c>
      <c r="AZ238" s="37" t="str">
        <f t="array" aca="1" ref="AZ238" ca="1">IF(AQ238=0,"N/A",IFERROR(INDEX(INDIRECT(ADDRESS(1,MATCH(2021,Measure!$2:$2,0),,,"Measure")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A238),0)),""))</f>
        <v>N/A</v>
      </c>
      <c r="BA238" s="32">
        <f t="array" aca="1" ref="BA2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A238),0)),"")</f>
        <v>0</v>
      </c>
      <c r="BB238" s="37" t="str">
        <f t="shared" ca="1" si="268"/>
        <v>N/A</v>
      </c>
      <c r="BC238" s="50">
        <f t="array" aca="1" ref="BC23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A238),0)),""),0)</f>
        <v>0</v>
      </c>
      <c r="BD238" s="35">
        <f t="array" aca="1" ref="BD2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A238),0)),"")</f>
        <v>0</v>
      </c>
      <c r="BE238" s="35">
        <f t="array" aca="1" ref="BE2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A238),0))/1000,"")</f>
        <v>0</v>
      </c>
      <c r="BF238" s="51">
        <f t="array" aca="1" ref="BF2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A238),0)),"")</f>
        <v>0</v>
      </c>
      <c r="BG238" s="35">
        <f t="array" aca="1" ref="BG2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A238),0))/1000,"")</f>
        <v>0</v>
      </c>
      <c r="BH238" s="35">
        <f t="array" aca="1" ref="BH2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A238),0))/1000,"")</f>
        <v>0</v>
      </c>
      <c r="BI238" s="32">
        <f t="array" aca="1" ref="BI2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A238),0)),"")</f>
        <v>0</v>
      </c>
      <c r="BJ238" s="32" t="str">
        <f t="shared" ca="1" si="269"/>
        <v>N/A</v>
      </c>
      <c r="BK238" s="32" t="str">
        <f t="shared" ca="1" si="270"/>
        <v>N/A</v>
      </c>
      <c r="BL238" s="37" t="str">
        <f t="array" aca="1" ref="BL238" ca="1">IF(BC238=0,"N/A",IFERROR(INDEX(INDIRECT(ADDRESS(1,MATCH(2022,Measure!$2:$2,0),,,"Measure")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A238),0)),""))</f>
        <v>N/A</v>
      </c>
      <c r="BM238" s="32">
        <f t="array" aca="1" ref="BM2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A238),0)),"")</f>
        <v>0</v>
      </c>
      <c r="BN238" s="37" t="str">
        <f t="shared" ca="1" si="271"/>
        <v>N/A</v>
      </c>
    </row>
    <row r="239" spans="1:66" x14ac:dyDescent="0.25">
      <c r="S239" s="29"/>
      <c r="V239" s="29"/>
      <c r="W239" s="30"/>
      <c r="Y239" s="29"/>
      <c r="AD239" s="1" t="s">
        <v>681</v>
      </c>
      <c r="AE239" s="53">
        <f t="shared" ref="AE239:AM239" ca="1" si="272">SUM(AE230:AE238)</f>
        <v>200</v>
      </c>
      <c r="AF239" s="54">
        <f t="shared" ca="1" si="272"/>
        <v>46.018000000000001</v>
      </c>
      <c r="AG239" s="54">
        <f t="shared" ca="1" si="272"/>
        <v>228.77777777777777</v>
      </c>
      <c r="AH239" s="55">
        <f t="shared" ca="1" si="272"/>
        <v>46.018000000000001</v>
      </c>
      <c r="AI239" s="54">
        <f t="shared" ca="1" si="272"/>
        <v>228.77777777777777</v>
      </c>
      <c r="AJ239" s="54">
        <f t="shared" ca="1" si="272"/>
        <v>1028</v>
      </c>
      <c r="AK239" s="56">
        <f t="shared" ca="1" si="272"/>
        <v>105054.59331411577</v>
      </c>
      <c r="AL239" s="56">
        <f t="shared" ca="1" si="272"/>
        <v>128767.60000000002</v>
      </c>
      <c r="AM239" s="56">
        <f t="shared" ca="1" si="272"/>
        <v>-23713.006685884247</v>
      </c>
      <c r="AN239" s="57">
        <f ca="1">IFERROR(AK239/AL239,"N/A")</f>
        <v>0.8158464809013739</v>
      </c>
      <c r="AO239" s="56">
        <f ca="1">SUM(AO230:AO238)</f>
        <v>128767.60000000002</v>
      </c>
      <c r="AP239" s="57">
        <f t="shared" ca="1" si="265"/>
        <v>0.8158464809013739</v>
      </c>
      <c r="AQ239" s="53">
        <f t="shared" ref="AQ239:AY239" ca="1" si="273">SUM(AQ230:AQ238)</f>
        <v>200</v>
      </c>
      <c r="AR239" s="54">
        <f t="shared" ca="1" si="273"/>
        <v>46.018000000000001</v>
      </c>
      <c r="AS239" s="54">
        <f t="shared" ca="1" si="273"/>
        <v>228.77777777777777</v>
      </c>
      <c r="AT239" s="55">
        <f t="shared" ca="1" si="273"/>
        <v>92.036000000000001</v>
      </c>
      <c r="AU239" s="54">
        <f t="shared" ca="1" si="273"/>
        <v>457.55555555555554</v>
      </c>
      <c r="AV239" s="54">
        <f t="shared" ca="1" si="273"/>
        <v>1028</v>
      </c>
      <c r="AW239" s="56">
        <f t="shared" ca="1" si="273"/>
        <v>111106.14238585008</v>
      </c>
      <c r="AX239" s="56">
        <f t="shared" ca="1" si="273"/>
        <v>128767.60000000002</v>
      </c>
      <c r="AY239" s="56">
        <f t="shared" ca="1" si="273"/>
        <v>-17661.457614149942</v>
      </c>
      <c r="AZ239" s="57">
        <f ca="1">IFERROR(AW239/AX239,"N/A")</f>
        <v>0.86284237949492004</v>
      </c>
      <c r="BA239" s="56">
        <f ca="1">SUM(BA230:BA238)</f>
        <v>128767.60000000002</v>
      </c>
      <c r="BB239" s="57">
        <f t="shared" ca="1" si="268"/>
        <v>0.86284237949492004</v>
      </c>
      <c r="BC239" s="53">
        <f t="shared" ref="BC239:BK239" ca="1" si="274">SUM(BC230:BC238)</f>
        <v>200</v>
      </c>
      <c r="BD239" s="54">
        <f t="shared" ca="1" si="274"/>
        <v>46.018000000000001</v>
      </c>
      <c r="BE239" s="54">
        <f t="shared" ca="1" si="274"/>
        <v>228.77777777777777</v>
      </c>
      <c r="BF239" s="55">
        <f t="shared" ca="1" si="274"/>
        <v>138.05400000000003</v>
      </c>
      <c r="BG239" s="54">
        <f t="shared" ca="1" si="274"/>
        <v>686.33333333333348</v>
      </c>
      <c r="BH239" s="54">
        <f t="shared" ca="1" si="274"/>
        <v>1028</v>
      </c>
      <c r="BI239" s="56">
        <f t="shared" ca="1" si="274"/>
        <v>118446.07486691469</v>
      </c>
      <c r="BJ239" s="56">
        <f t="shared" ca="1" si="274"/>
        <v>128767.60000000002</v>
      </c>
      <c r="BK239" s="56">
        <f t="shared" ca="1" si="274"/>
        <v>-10321.525133085343</v>
      </c>
      <c r="BL239" s="57">
        <f ca="1">IFERROR(BI239/BJ239,"N/A")</f>
        <v>0.91984377177888432</v>
      </c>
      <c r="BM239" s="56">
        <f ca="1">SUM(BM230:BM238)</f>
        <v>128767.60000000002</v>
      </c>
      <c r="BN239" s="57">
        <f t="shared" ca="1" si="271"/>
        <v>0.91984377177888432</v>
      </c>
    </row>
    <row r="240" spans="1:66" ht="18" x14ac:dyDescent="0.25">
      <c r="A240" s="28"/>
      <c r="B240" s="28" t="s">
        <v>411</v>
      </c>
      <c r="Y240" s="29"/>
    </row>
    <row r="241" spans="1:66" ht="15.75" thickBot="1" x14ac:dyDescent="0.3">
      <c r="Y241" s="29"/>
    </row>
    <row r="242" spans="1:66" ht="87" thickBot="1" x14ac:dyDescent="0.3">
      <c r="A242" s="34" t="s">
        <v>652</v>
      </c>
      <c r="B242" s="42" t="s">
        <v>653</v>
      </c>
      <c r="C242" s="43" t="s">
        <v>592</v>
      </c>
      <c r="D242" s="43" t="s">
        <v>593</v>
      </c>
      <c r="E242" s="21" t="s">
        <v>594</v>
      </c>
      <c r="F242" s="21" t="s">
        <v>674</v>
      </c>
      <c r="G242" s="21" t="s">
        <v>675</v>
      </c>
      <c r="H242" s="21" t="s">
        <v>676</v>
      </c>
      <c r="I242" s="21" t="s">
        <v>656</v>
      </c>
      <c r="J242" s="21" t="s">
        <v>657</v>
      </c>
      <c r="K242" s="21" t="s">
        <v>658</v>
      </c>
      <c r="L242" s="21" t="s">
        <v>659</v>
      </c>
      <c r="M242" s="21" t="s">
        <v>671</v>
      </c>
      <c r="N242" s="21" t="s">
        <v>654</v>
      </c>
      <c r="O242" s="21" t="s">
        <v>660</v>
      </c>
      <c r="P242" s="21" t="s">
        <v>661</v>
      </c>
      <c r="Q242" s="21" t="s">
        <v>662</v>
      </c>
      <c r="R242" s="21" t="s">
        <v>663</v>
      </c>
      <c r="S242" s="21" t="s">
        <v>664</v>
      </c>
      <c r="T242" s="21" t="s">
        <v>673</v>
      </c>
      <c r="U242" s="21" t="s">
        <v>665</v>
      </c>
      <c r="V242" s="21" t="s">
        <v>666</v>
      </c>
      <c r="W242" s="21" t="s">
        <v>595</v>
      </c>
      <c r="X242" s="21" t="s">
        <v>655</v>
      </c>
      <c r="Y242" s="21" t="s">
        <v>672</v>
      </c>
      <c r="Z242" s="21" t="s">
        <v>668</v>
      </c>
      <c r="AA242" s="21" t="s">
        <v>669</v>
      </c>
      <c r="AB242" s="41" t="s">
        <v>670</v>
      </c>
      <c r="AD242" s="20" t="s">
        <v>591</v>
      </c>
      <c r="AE242" s="22" t="s">
        <v>667</v>
      </c>
      <c r="AF242" s="23" t="s">
        <v>596</v>
      </c>
      <c r="AG242" s="23" t="s">
        <v>597</v>
      </c>
      <c r="AH242" s="24" t="s">
        <v>598</v>
      </c>
      <c r="AI242" s="25" t="s">
        <v>599</v>
      </c>
      <c r="AJ242" s="25" t="s">
        <v>600</v>
      </c>
      <c r="AK242" s="23" t="s">
        <v>601</v>
      </c>
      <c r="AL242" s="23" t="s">
        <v>602</v>
      </c>
      <c r="AM242" s="25" t="s">
        <v>603</v>
      </c>
      <c r="AN242" s="26" t="s">
        <v>604</v>
      </c>
      <c r="AO242" s="23" t="s">
        <v>605</v>
      </c>
      <c r="AP242" s="27" t="s">
        <v>606</v>
      </c>
      <c r="AQ242" s="22" t="s">
        <v>667</v>
      </c>
      <c r="AR242" s="23" t="s">
        <v>596</v>
      </c>
      <c r="AS242" s="23" t="s">
        <v>597</v>
      </c>
      <c r="AT242" s="24" t="s">
        <v>598</v>
      </c>
      <c r="AU242" s="23" t="s">
        <v>599</v>
      </c>
      <c r="AV242" s="23" t="s">
        <v>600</v>
      </c>
      <c r="AW242" s="23" t="s">
        <v>601</v>
      </c>
      <c r="AX242" s="23" t="s">
        <v>602</v>
      </c>
      <c r="AY242" s="25" t="s">
        <v>603</v>
      </c>
      <c r="AZ242" s="26" t="s">
        <v>604</v>
      </c>
      <c r="BA242" s="23" t="s">
        <v>605</v>
      </c>
      <c r="BB242" s="27" t="s">
        <v>606</v>
      </c>
      <c r="BC242" s="22" t="s">
        <v>667</v>
      </c>
      <c r="BD242" s="24" t="s">
        <v>596</v>
      </c>
      <c r="BE242" s="23" t="s">
        <v>597</v>
      </c>
      <c r="BF242" s="24" t="s">
        <v>598</v>
      </c>
      <c r="BG242" s="23" t="s">
        <v>599</v>
      </c>
      <c r="BH242" s="23" t="s">
        <v>600</v>
      </c>
      <c r="BI242" s="23" t="s">
        <v>601</v>
      </c>
      <c r="BJ242" s="23" t="s">
        <v>602</v>
      </c>
      <c r="BK242" s="25" t="s">
        <v>603</v>
      </c>
      <c r="BL242" s="26" t="s">
        <v>604</v>
      </c>
      <c r="BM242" s="23" t="s">
        <v>605</v>
      </c>
      <c r="BN242" s="27" t="s">
        <v>606</v>
      </c>
    </row>
    <row r="243" spans="1:66" x14ac:dyDescent="0.25">
      <c r="A243" s="33" t="s">
        <v>48</v>
      </c>
      <c r="B243" t="str">
        <f t="shared" ref="B243:B254" si="275">LEFT(A243,(FIND(" | ",A243,1)-1))</f>
        <v>ASHP and AWHP - Electrical</v>
      </c>
      <c r="C243" t="str">
        <f t="array" aca="1" ref="C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A243),0)),"")</f>
        <v xml:space="preserve">Res Heating, Ventilation and Air-Conditioning </v>
      </c>
      <c r="D243" t="str">
        <f t="array" aca="1" ref="D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A243),0)),"")</f>
        <v>RET</v>
      </c>
      <c r="E243" s="52">
        <f t="array" aca="1" ref="E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A243),0)),"")</f>
        <v>18</v>
      </c>
      <c r="F243" s="52">
        <f t="array" aca="1" ref="F24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A243),0)),""))</f>
        <v>6</v>
      </c>
      <c r="G243" s="52">
        <f t="array" aca="1" ref="G24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A243),0)),""))</f>
        <v>6</v>
      </c>
      <c r="H243" s="52">
        <f t="array" aca="1" ref="H24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A243),0)),""))</f>
        <v>6</v>
      </c>
      <c r="I243" s="44">
        <f t="array" aca="1" ref="I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A243),0)),"")</f>
        <v>3704.666580007799</v>
      </c>
      <c r="J243" s="45">
        <f t="array" aca="1" ref="J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A243),0)),"")*1000</f>
        <v>3303.8049167727099</v>
      </c>
      <c r="K243" s="44">
        <f t="array" aca="1" ref="K243" ca="1">IF(D243="ROB/NEW",I243,IFERROR(INDEX(INDIRECT(ADDRESS(1,MATCH(2020,Measure!$2:$2,0),,,"Measure")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A243),0)),""))</f>
        <v>3704.666580007799</v>
      </c>
      <c r="L243" s="45">
        <f t="array" aca="1" ref="L243" ca="1">IF(D243="ROB/NEW",J243,IFERROR(INDEX(INDIRECT(ADDRESS(1,MATCH(2020,Measure!$2:$2,0),,,"Measure")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A243),0))*1000,""))</f>
        <v>3303.8049167727099</v>
      </c>
      <c r="M243" s="46">
        <f t="array" aca="1" ref="M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A243),0)),"")</f>
        <v>11752</v>
      </c>
      <c r="N243" s="47">
        <f t="array" aca="1" ref="N243" ca="1">IF(M243=0,"N/A",IFERROR(INDEX(INDIRECT(ADDRESS(1,MATCH(2020,Measure!$2:$2,0),,,"Measure")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A243),0)),"")/M243)</f>
        <v>7.6582709326072154E-2</v>
      </c>
      <c r="O243" s="46">
        <f t="array" aca="1" ref="O243" ca="1">IF(AE243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243)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(Units)")*(INDIRECT(ADDRESS(1,MATCH("MeasureNames",Measure!$2:$2,0),,,"Measure")&amp;":"&amp;ADDRESS(ROWS(DynamicPivotTable)+10,MATCH("MeasureNames",Measure!$2:$2,0)))=A243),0)),""),0))</f>
        <v>502.60784232598547</v>
      </c>
      <c r="P243" s="46">
        <f t="array" aca="1" ref="P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A243),0)),0)</f>
        <v>0</v>
      </c>
      <c r="Q243" s="46">
        <f t="shared" ref="Q243:Q254" ca="1" si="276">IF(AE243=0,"N/A",SUM(O243,P243,IF(N243="N/A",0,N243*M243)))</f>
        <v>1402.6078423259855</v>
      </c>
      <c r="R243" s="46">
        <f t="shared" ref="R243:R254" ca="1" si="277">M243-(IF(N243="N/A",0,N243*M243))</f>
        <v>10852</v>
      </c>
      <c r="S243" s="46">
        <f t="shared" ref="S243:S254" ca="1" si="278">IF(AE243=0,"N/A",Q243+R243)</f>
        <v>12254.607842325986</v>
      </c>
      <c r="T243" s="39">
        <f t="array" aca="1" ref="T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A243),0)),"")</f>
        <v>7168.1232684132592</v>
      </c>
      <c r="U243" s="39">
        <f t="array" aca="1" ref="U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A243),0)),"")</f>
        <v>0</v>
      </c>
      <c r="V243" s="39">
        <f t="shared" ref="V243:V254" ca="1" si="279">T243+U243</f>
        <v>7168.1232684132592</v>
      </c>
      <c r="W243" s="48">
        <f t="array" aca="1" ref="W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A243),0)),"")</f>
        <v>0.56000000000000005</v>
      </c>
      <c r="X243" s="49">
        <f t="array" aca="1" ref="X243" ca="1">IF(AE243=0,"N/A",IFERROR(INDEX(INDIRECT(ADDRESS(1,MATCH(2020,Measure!$2:$2,0),,,"Measure")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A243),0)),""))</f>
        <v>1.0119139848347931</v>
      </c>
      <c r="Y243" s="49" t="str">
        <f t="array" aca="1" ref="Y243" ca="1">IF(AE243=0,"N/A",IFERROR(INDEX(INDIRECT(ADDRESS(1,MATCH(2020,Measure!$2:$2,0),,,"Measure")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A243),0)),""))</f>
        <v/>
      </c>
      <c r="Z243" s="39">
        <f t="array" aca="1" ref="Z2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A243),0)),""),"N/A")</f>
        <v>0.43668237580904912</v>
      </c>
      <c r="AA243" s="39">
        <f t="array" aca="1" ref="AA2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A243),0)),""),"N/A")</f>
        <v>2.4260131989391618E-2</v>
      </c>
      <c r="AB243" s="39">
        <f t="array" aca="1" ref="AB2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A243),0)),"")/1000,"N/A")</f>
        <v>0.48966650407388046</v>
      </c>
      <c r="AD243" t="str">
        <f t="shared" ref="AD243:AD254" si="280">B243</f>
        <v>ASHP and AWHP - Electrical</v>
      </c>
      <c r="AE243" s="50">
        <f t="array" aca="1" ref="AE24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A243),0)),""),0)</f>
        <v>164</v>
      </c>
      <c r="AF243" s="35">
        <f t="array" aca="1" ref="AF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A243),0)),"")</f>
        <v>337.13493728489527</v>
      </c>
      <c r="AG243" s="35">
        <f t="array" aca="1" ref="AG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A243),0))/1000,"")</f>
        <v>378.04064300879594</v>
      </c>
      <c r="AH243" s="51">
        <f t="array" aca="1" ref="AH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A243),0)),"")</f>
        <v>337.13493728489527</v>
      </c>
      <c r="AI243" s="35">
        <f t="array" aca="1" ref="AI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A243),0))/1000,"")</f>
        <v>378.04064300879594</v>
      </c>
      <c r="AJ243" s="35">
        <f t="array" aca="1" ref="AJ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A243),0))/1000,"")</f>
        <v>6804.731574158327</v>
      </c>
      <c r="AK243" s="32">
        <f t="array" aca="1" ref="AK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A243),0)),"")</f>
        <v>1175572.2160197746</v>
      </c>
      <c r="AL243" s="32">
        <f t="shared" ref="AL243:AL254" ca="1" si="281">IFERROR(AK243/AN243,"N/A")</f>
        <v>1161731.3661414618</v>
      </c>
      <c r="AM243" s="32">
        <f t="shared" ref="AM243:AM254" ca="1" si="282">IFERROR(AK243-AL243,"N/A")</f>
        <v>13840.849878312787</v>
      </c>
      <c r="AN243" s="37">
        <f t="array" aca="1" ref="AN243" ca="1">IF(AE243=0,"N/A",IFERROR(INDEX(INDIRECT(ADDRESS(1,MATCH(2020,Measure!$2:$2,0),,,"Measure")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A243),0)),""))</f>
        <v>1.0119139848347931</v>
      </c>
      <c r="AO243" s="32">
        <f t="array" aca="1" ref="AO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A243),0)),"")</f>
        <v>230027.6861414616</v>
      </c>
      <c r="AP243" s="37">
        <f t="shared" ref="AP243:AP255" ca="1" si="283">IFERROR(AK243/AO243,"N/A")</f>
        <v>5.1105683656567553</v>
      </c>
      <c r="AQ243" s="50">
        <f t="array" aca="1" ref="AQ24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A243),0)),""),0)</f>
        <v>164</v>
      </c>
      <c r="AR243" s="35">
        <f t="array" aca="1" ref="AR2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A243),0)),"")</f>
        <v>337.13493728489527</v>
      </c>
      <c r="AS243" s="35">
        <f t="array" aca="1" ref="AS2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A243),0))/1000,"")</f>
        <v>378.04064300879594</v>
      </c>
      <c r="AT243" s="51">
        <f t="array" aca="1" ref="AT2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A243),0)),"")</f>
        <v>674.26987456979055</v>
      </c>
      <c r="AU243" s="35">
        <f t="array" aca="1" ref="AU2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A243),0))/1000,"")</f>
        <v>756.08128601759188</v>
      </c>
      <c r="AV243" s="35">
        <f t="array" aca="1" ref="AV2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A243),0))/1000,"")</f>
        <v>6804.731574158327</v>
      </c>
      <c r="AW243" s="32">
        <f t="array" aca="1" ref="AW2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A243),0)),"")</f>
        <v>1199815.4064719277</v>
      </c>
      <c r="AX243" s="32">
        <f t="shared" ref="AX243:AX254" ca="1" si="284">IFERROR(AW243/AZ243,"N/A")</f>
        <v>1161731.3661414615</v>
      </c>
      <c r="AY243" s="32">
        <f t="shared" ref="AY243:AY254" ca="1" si="285">IFERROR(AW243-AX243,"N/A")</f>
        <v>38084.040330466116</v>
      </c>
      <c r="AZ243" s="37">
        <f t="array" aca="1" ref="AZ243" ca="1">IF(AQ243=0,"N/A",IFERROR(INDEX(INDIRECT(ADDRESS(1,MATCH(2021,Measure!$2:$2,0),,,"Measure")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A243),0)),""))</f>
        <v>1.0327821400372077</v>
      </c>
      <c r="BA243" s="32">
        <f t="array" aca="1" ref="BA2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A243),0)),"")</f>
        <v>197227.6861414616</v>
      </c>
      <c r="BB243" s="37">
        <f t="shared" ref="BB243:BB255" ca="1" si="286">IFERROR(AW243/BA243,"N/A")</f>
        <v>6.0834025381779302</v>
      </c>
      <c r="BC243" s="50">
        <f t="array" aca="1" ref="BC24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A243),0)),""),0)</f>
        <v>164</v>
      </c>
      <c r="BD243" s="35">
        <f t="array" aca="1" ref="BD2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A243),0)),"")</f>
        <v>337.13493728489527</v>
      </c>
      <c r="BE243" s="35">
        <f t="array" aca="1" ref="BE2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A243),0))/1000,"")</f>
        <v>378.04064300879594</v>
      </c>
      <c r="BF243" s="51">
        <f t="array" aca="1" ref="BF2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A243),0)),"")</f>
        <v>1011.4048118546857</v>
      </c>
      <c r="BG243" s="35">
        <f t="array" aca="1" ref="BG2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A243),0))/1000,"")</f>
        <v>1134.1219290263875</v>
      </c>
      <c r="BH243" s="35">
        <f t="array" aca="1" ref="BH2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A243),0))/1000,"")</f>
        <v>6804.731574158327</v>
      </c>
      <c r="BI243" s="32">
        <f t="array" aca="1" ref="BI2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A243),0)),"")</f>
        <v>1228941.3305847268</v>
      </c>
      <c r="BJ243" s="32">
        <f t="shared" ref="BJ243:BJ254" ca="1" si="287">IFERROR(BI243/BL243,"N/A")</f>
        <v>1161731.3661414618</v>
      </c>
      <c r="BK243" s="32">
        <f t="shared" ref="BK243:BK254" ca="1" si="288">IFERROR(BI243-BJ243,"N/A")</f>
        <v>67209.964443264995</v>
      </c>
      <c r="BL243" s="37">
        <f t="array" aca="1" ref="BL243" ca="1">IF(BC243=0,"N/A",IFERROR(INDEX(INDIRECT(ADDRESS(1,MATCH(2022,Measure!$2:$2,0),,,"Measure")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A243),0)),""))</f>
        <v>1.0578532752081009</v>
      </c>
      <c r="BM243" s="32">
        <f t="array" aca="1" ref="BM2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A243),0)),"")</f>
        <v>164427.6861414616</v>
      </c>
      <c r="BN243" s="37">
        <f t="shared" ref="BN243:BN255" ca="1" si="289">IFERROR(BI243/BM243,"N/A")</f>
        <v>7.4740535455047103</v>
      </c>
    </row>
    <row r="244" spans="1:66" x14ac:dyDescent="0.25">
      <c r="A244" s="33" t="s">
        <v>152</v>
      </c>
      <c r="B244" t="str">
        <f t="shared" si="275"/>
        <v>GSHP</v>
      </c>
      <c r="C244" t="str">
        <f t="array" aca="1" ref="C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A244),0)),"")</f>
        <v xml:space="preserve">Res Heating, Ventilation and Air-Conditioning </v>
      </c>
      <c r="D244" t="str">
        <f t="array" aca="1" ref="D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A244),0)),"")</f>
        <v>RET</v>
      </c>
      <c r="E244" s="52">
        <f t="array" aca="1" ref="E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A244),0)),"")</f>
        <v>25</v>
      </c>
      <c r="F244" s="52">
        <f t="array" aca="1" ref="F24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A244),0)),""))</f>
        <v>8.3333333333333339</v>
      </c>
      <c r="G244" s="52">
        <f t="array" aca="1" ref="G24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A244),0)),""))</f>
        <v>8.3333333333333339</v>
      </c>
      <c r="H244" s="52">
        <f t="array" aca="1" ref="H24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A244),0)),""))</f>
        <v>8.3333333333333339</v>
      </c>
      <c r="I244" s="44">
        <f t="array" aca="1" ref="I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A244),0)),"")</f>
        <v>16443.52008319251</v>
      </c>
      <c r="J244" s="45">
        <f t="array" aca="1" ref="J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A244),0)),"")*1000</f>
        <v>12392.465759162753</v>
      </c>
      <c r="K244" s="44">
        <f t="array" aca="1" ref="K244" ca="1">IF(D244="ROB/NEW",I244,IFERROR(INDEX(INDIRECT(ADDRESS(1,MATCH(2020,Measure!$2:$2,0),,,"Measure")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A244),0)),""))</f>
        <v>16443.52008319251</v>
      </c>
      <c r="L244" s="45">
        <f t="array" aca="1" ref="L244" ca="1">IF(D244="ROB/NEW",J244,IFERROR(INDEX(INDIRECT(ADDRESS(1,MATCH(2020,Measure!$2:$2,0),,,"Measure")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A244),0))*1000,""))</f>
        <v>12392.465759162753</v>
      </c>
      <c r="M244" s="46">
        <f t="array" aca="1" ref="M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A244),0)),"")</f>
        <v>20592</v>
      </c>
      <c r="N244" s="47">
        <f t="array" aca="1" ref="N244" ca="1">IF(M244=0,"N/A",IFERROR(INDEX(INDIRECT(ADDRESS(1,MATCH(2020,Measure!$2:$2,0),,,"Measure")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A244),0)),"")/M244)</f>
        <v>0.19425019425019424</v>
      </c>
      <c r="O244" s="46">
        <f t="array" aca="1" ref="O244" ca="1">IF(AE244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244)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(Units)")*(INDIRECT(ADDRESS(1,MATCH("MeasureNames",Measure!$2:$2,0),,,"Measure")&amp;":"&amp;ADDRESS(ROWS(DynamicPivotTable)+10,MATCH("MeasureNames",Measure!$2:$2,0)))=A244),0)),""),0))</f>
        <v>2230.8734054118331</v>
      </c>
      <c r="P244" s="46">
        <f t="array" aca="1" ref="P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A244),0)),0)</f>
        <v>0</v>
      </c>
      <c r="Q244" s="46">
        <f t="shared" ca="1" si="276"/>
        <v>6230.8734054118331</v>
      </c>
      <c r="R244" s="46">
        <f t="shared" ca="1" si="277"/>
        <v>16592</v>
      </c>
      <c r="S244" s="46">
        <f t="shared" ca="1" si="278"/>
        <v>22822.873405411832</v>
      </c>
      <c r="T244" s="39">
        <f t="array" aca="1" ref="T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A244),0)),"")</f>
        <v>34397.661278787644</v>
      </c>
      <c r="U244" s="39">
        <f t="array" aca="1" ref="U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A244),0)),"")</f>
        <v>0</v>
      </c>
      <c r="V244" s="39">
        <f t="shared" ca="1" si="279"/>
        <v>34397.661278787644</v>
      </c>
      <c r="W244" s="48">
        <f t="array" aca="1" ref="W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A244),0)),"")</f>
        <v>0.56000000000000005</v>
      </c>
      <c r="X244" s="49">
        <f t="array" aca="1" ref="X244" ca="1">IF(AE244=0,"N/A",IFERROR(INDEX(INDIRECT(ADDRESS(1,MATCH(2020,Measure!$2:$2,0),,,"Measure")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A244),0)),""))</f>
        <v>2.4993952916112203</v>
      </c>
      <c r="Y244" s="49" t="str">
        <f t="array" aca="1" ref="Y244" ca="1">IF(AE244=0,"N/A",IFERROR(INDEX(INDIRECT(ADDRESS(1,MATCH(2020,Measure!$2:$2,0),,,"Measure")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A244),0)),""))</f>
        <v/>
      </c>
      <c r="Z244" s="39">
        <f t="array" aca="1" ref="Z2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A244),0)),""),"N/A")</f>
        <v>0.43697044321075534</v>
      </c>
      <c r="AA244" s="39">
        <f t="array" aca="1" ref="AA2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A244),0)),""),"N/A")</f>
        <v>1.7478817728430216E-2</v>
      </c>
      <c r="AB244" s="39">
        <f t="array" aca="1" ref="AB2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A244),0)),"")/1000,"N/A")</f>
        <v>0.57981457430171968</v>
      </c>
      <c r="AD244" t="str">
        <f t="shared" si="280"/>
        <v>GSHP</v>
      </c>
      <c r="AE244" s="50">
        <f t="array" aca="1" ref="AE24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A244),0)),""),0)</f>
        <v>12</v>
      </c>
      <c r="AF244" s="35">
        <f t="array" aca="1" ref="AF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A244),0)),"")</f>
        <v>92.530411001748561</v>
      </c>
      <c r="AG244" s="35">
        <f t="array" aca="1" ref="AG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A244),0))/1000,"")</f>
        <v>122.77828328783743</v>
      </c>
      <c r="AH244" s="51">
        <f t="array" aca="1" ref="AH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A244),0)),"")</f>
        <v>92.530411001748561</v>
      </c>
      <c r="AI244" s="35">
        <f t="array" aca="1" ref="AI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A244),0))/1000,"")</f>
        <v>122.77828328783743</v>
      </c>
      <c r="AJ244" s="35">
        <f t="array" aca="1" ref="AJ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A244),0))/1000,"")</f>
        <v>3069.4570821959355</v>
      </c>
      <c r="AK244" s="32">
        <f t="array" aca="1" ref="AK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A244),0)),"")</f>
        <v>412771.9353454517</v>
      </c>
      <c r="AL244" s="32">
        <f t="shared" ca="1" si="281"/>
        <v>165148.72086494198</v>
      </c>
      <c r="AM244" s="32">
        <f t="shared" ca="1" si="282"/>
        <v>247623.21448050972</v>
      </c>
      <c r="AN244" s="37">
        <f t="array" aca="1" ref="AN244" ca="1">IF(AE244=0,"N/A",IFERROR(INDEX(INDIRECT(ADDRESS(1,MATCH(2020,Measure!$2:$2,0),,,"Measure")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A244),0)),""))</f>
        <v>2.4993952916112203</v>
      </c>
      <c r="AO244" s="32">
        <f t="array" aca="1" ref="AO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A244),0)),"")</f>
        <v>74770.480864942001</v>
      </c>
      <c r="AP244" s="37">
        <f t="shared" ca="1" si="283"/>
        <v>5.5205200042920959</v>
      </c>
      <c r="AQ244" s="50">
        <f t="array" aca="1" ref="AQ24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A244),0)),""),0)</f>
        <v>12</v>
      </c>
      <c r="AR244" s="35">
        <f t="array" aca="1" ref="AR2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A244),0)),"")</f>
        <v>92.530411001748561</v>
      </c>
      <c r="AS244" s="35">
        <f t="array" aca="1" ref="AS2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A244),0))/1000,"")</f>
        <v>122.77828328783743</v>
      </c>
      <c r="AT244" s="51">
        <f t="array" aca="1" ref="AT2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A244),0)),"")</f>
        <v>185.06082200349712</v>
      </c>
      <c r="AU244" s="35">
        <f t="array" aca="1" ref="AU2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A244),0))/1000,"")</f>
        <v>245.55656657567485</v>
      </c>
      <c r="AV244" s="35">
        <f t="array" aca="1" ref="AV2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A244),0))/1000,"")</f>
        <v>3069.4570821959355</v>
      </c>
      <c r="AW244" s="32">
        <f t="array" aca="1" ref="AW2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A244),0)),"")</f>
        <v>420822.80917805212</v>
      </c>
      <c r="AX244" s="32">
        <f t="shared" ca="1" si="284"/>
        <v>165148.72086494198</v>
      </c>
      <c r="AY244" s="32">
        <f t="shared" ca="1" si="285"/>
        <v>255674.08831311014</v>
      </c>
      <c r="AZ244" s="37">
        <f t="array" aca="1" ref="AZ244" ca="1">IF(AQ244=0,"N/A",IFERROR(INDEX(INDIRECT(ADDRESS(1,MATCH(2021,Measure!$2:$2,0),,,"Measure")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A244),0)),""))</f>
        <v>2.5481445267880667</v>
      </c>
      <c r="BA244" s="32">
        <f t="array" aca="1" ref="BA2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A244),0)),"")</f>
        <v>74770.480864942001</v>
      </c>
      <c r="BB244" s="37">
        <f t="shared" ca="1" si="286"/>
        <v>5.6281945001555469</v>
      </c>
      <c r="BC244" s="50">
        <f t="array" aca="1" ref="BC24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A244),0)),""),0)</f>
        <v>12</v>
      </c>
      <c r="BD244" s="35">
        <f t="array" aca="1" ref="BD2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A244),0)),"")</f>
        <v>92.530411001748561</v>
      </c>
      <c r="BE244" s="35">
        <f t="array" aca="1" ref="BE2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A244),0))/1000,"")</f>
        <v>122.77828328783743</v>
      </c>
      <c r="BF244" s="51">
        <f t="array" aca="1" ref="BF2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A244),0)),"")</f>
        <v>277.59123300524567</v>
      </c>
      <c r="BG244" s="35">
        <f t="array" aca="1" ref="BG2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A244),0))/1000,"")</f>
        <v>368.33484986351232</v>
      </c>
      <c r="BH244" s="35">
        <f t="array" aca="1" ref="BH2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A244),0))/1000,"")</f>
        <v>3069.4570821959355</v>
      </c>
      <c r="BI244" s="32">
        <f t="array" aca="1" ref="BI2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A244),0)),"")</f>
        <v>430875.80726743734</v>
      </c>
      <c r="BJ244" s="32">
        <f t="shared" ca="1" si="287"/>
        <v>165148.72086494198</v>
      </c>
      <c r="BK244" s="32">
        <f t="shared" ca="1" si="288"/>
        <v>265727.08640249539</v>
      </c>
      <c r="BL244" s="37">
        <f t="array" aca="1" ref="BL244" ca="1">IF(BC244=0,"N/A",IFERROR(INDEX(INDIRECT(ADDRESS(1,MATCH(2022,Measure!$2:$2,0),,,"Measure")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A244),0)),""))</f>
        <v>2.6090169212985064</v>
      </c>
      <c r="BM244" s="32">
        <f t="array" aca="1" ref="BM2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A244),0)),"")</f>
        <v>74770.480864942001</v>
      </c>
      <c r="BN244" s="37">
        <f t="shared" ca="1" si="289"/>
        <v>5.7626459303602546</v>
      </c>
    </row>
    <row r="245" spans="1:66" x14ac:dyDescent="0.25">
      <c r="A245" s="33" t="s">
        <v>156</v>
      </c>
      <c r="B245" t="str">
        <f t="shared" si="275"/>
        <v>Heat Pump Water Heater</v>
      </c>
      <c r="C245" t="str">
        <f t="array" aca="1" ref="C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A245),0)),"")</f>
        <v xml:space="preserve">Res Heating, Ventilation and Air-Conditioning </v>
      </c>
      <c r="D245" t="str">
        <f t="array" aca="1" ref="D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A245),0)),"")</f>
        <v>RET</v>
      </c>
      <c r="E245" s="52">
        <f t="array" aca="1" ref="E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A245),0)),"")</f>
        <v>10</v>
      </c>
      <c r="F245" s="52">
        <f t="array" aca="1" ref="F24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A245),0)),""))</f>
        <v>3.3333333333333335</v>
      </c>
      <c r="G245" s="52">
        <f t="array" aca="1" ref="G24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A245),0)),""))</f>
        <v>3.3333333333333335</v>
      </c>
      <c r="H245" s="52">
        <f t="array" aca="1" ref="H24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A245),0)),""))</f>
        <v>3.3333333333333335</v>
      </c>
      <c r="I245" s="44">
        <f t="array" aca="1" ref="I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A245),0)),"")</f>
        <v>771</v>
      </c>
      <c r="J245" s="45">
        <f t="array" aca="1" ref="J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A245),0)),"")*1000</f>
        <v>300</v>
      </c>
      <c r="K245" s="44">
        <f t="array" aca="1" ref="K245" ca="1">IF(D245="ROB/NEW",I245,IFERROR(INDEX(INDIRECT(ADDRESS(1,MATCH(2020,Measure!$2:$2,0),,,"Measure")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A245),0)),""))</f>
        <v>771</v>
      </c>
      <c r="L245" s="45">
        <f t="array" aca="1" ref="L245" ca="1">IF(D245="ROB/NEW",J245,IFERROR(INDEX(INDIRECT(ADDRESS(1,MATCH(2020,Measure!$2:$2,0),,,"Measure")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A245),0))*1000,""))</f>
        <v>300</v>
      </c>
      <c r="M245" s="46">
        <f t="array" aca="1" ref="M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A245),0)),"")</f>
        <v>2806.3</v>
      </c>
      <c r="N245" s="47">
        <f t="array" aca="1" ref="N245" ca="1">IF(M245=0,"N/A",IFERROR(INDEX(INDIRECT(ADDRESS(1,MATCH(2020,Measure!$2:$2,0),,,"Measure")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A245),0)),"")/M245)</f>
        <v>0.1425364358764209</v>
      </c>
      <c r="O245" s="46">
        <f t="array" aca="1" ref="O245" ca="1">IF(AE245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245)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(Units)")*(INDIRECT(ADDRESS(1,MATCH("MeasureNames",Measure!$2:$2,0),,,"Measure")&amp;":"&amp;ADDRESS(ROWS(DynamicPivotTable)+10,MATCH("MeasureNames",Measure!$2:$2,0)))=A245),0)),""),0))</f>
        <v>104.60068080742627</v>
      </c>
      <c r="P245" s="46">
        <f t="array" aca="1" ref="P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A245),0)),0)</f>
        <v>0</v>
      </c>
      <c r="Q245" s="46">
        <f t="shared" ca="1" si="276"/>
        <v>504.60068080742627</v>
      </c>
      <c r="R245" s="46">
        <f t="shared" ca="1" si="277"/>
        <v>2406.3000000000002</v>
      </c>
      <c r="S245" s="46">
        <f t="shared" ca="1" si="278"/>
        <v>2910.9006808074264</v>
      </c>
      <c r="T245" s="39">
        <f t="array" aca="1" ref="T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A245),0)),"")</f>
        <v>1071.115926734464</v>
      </c>
      <c r="U245" s="39">
        <f t="array" aca="1" ref="U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A245),0)),"")</f>
        <v>0</v>
      </c>
      <c r="V245" s="39">
        <f t="shared" ca="1" si="279"/>
        <v>1071.115926734464</v>
      </c>
      <c r="W245" s="48">
        <f t="array" aca="1" ref="W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A245),0)),"")</f>
        <v>1</v>
      </c>
      <c r="X245" s="49">
        <f t="array" aca="1" ref="X245" ca="1">IF(AE245=0,"N/A",IFERROR(INDEX(INDIRECT(ADDRESS(1,MATCH(2020,Measure!$2:$2,0),,,"Measure")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A245),0)),""))</f>
        <v>0.36796718410789531</v>
      </c>
      <c r="Y245" s="49" t="str">
        <f t="array" aca="1" ref="Y245" ca="1">IF(AE245=0,"N/A",IFERROR(INDEX(INDIRECT(ADDRESS(1,MATCH(2020,Measure!$2:$2,0),,,"Measure")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A245),0)),""))</f>
        <v/>
      </c>
      <c r="Z245" s="39">
        <f t="array" aca="1" ref="Z2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A245),0)),""),"N/A")</f>
        <v>0.58902803207092558</v>
      </c>
      <c r="AA245" s="39">
        <f t="array" aca="1" ref="AA2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A245),0)),""),"N/A")</f>
        <v>5.8902803207092562E-2</v>
      </c>
      <c r="AB245" s="39">
        <f t="array" aca="1" ref="AB2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A245),0)),"")/1000,"N/A")</f>
        <v>1.5138020424222789</v>
      </c>
      <c r="AD245" t="str">
        <f t="shared" si="280"/>
        <v>Heat Pump Water Heater</v>
      </c>
      <c r="AE245" s="50">
        <f t="array" aca="1" ref="AE24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A245),0)),""),0)</f>
        <v>6</v>
      </c>
      <c r="AF245" s="35">
        <f t="array" aca="1" ref="AF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A245),0)),"")</f>
        <v>2</v>
      </c>
      <c r="AG245" s="35">
        <f t="array" aca="1" ref="AG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A245),0))/1000,"")</f>
        <v>5.14</v>
      </c>
      <c r="AH245" s="51">
        <f t="array" aca="1" ref="AH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A245),0)),"")</f>
        <v>2</v>
      </c>
      <c r="AI245" s="35">
        <f t="array" aca="1" ref="AI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A245),0))/1000,"")</f>
        <v>5.14</v>
      </c>
      <c r="AJ245" s="35">
        <f t="array" aca="1" ref="AJ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A245),0))/1000,"")</f>
        <v>51.4</v>
      </c>
      <c r="AK245" s="32">
        <f t="array" aca="1" ref="AK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A245),0)),"")</f>
        <v>6426.6955604067844</v>
      </c>
      <c r="AL245" s="32">
        <f t="shared" ca="1" si="281"/>
        <v>17465.404084844558</v>
      </c>
      <c r="AM245" s="32">
        <f t="shared" ca="1" si="282"/>
        <v>-11038.708524437774</v>
      </c>
      <c r="AN245" s="37">
        <f t="array" aca="1" ref="AN245" ca="1">IF(AE245=0,"N/A",IFERROR(INDEX(INDIRECT(ADDRESS(1,MATCH(2020,Measure!$2:$2,0),,,"Measure")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A245),0)),""))</f>
        <v>0.36796718410789531</v>
      </c>
      <c r="AO245" s="32">
        <f t="array" aca="1" ref="AO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A245),0)),"")</f>
        <v>3027.6040848445577</v>
      </c>
      <c r="AP245" s="37">
        <f t="shared" ca="1" si="283"/>
        <v>2.1227001220460902</v>
      </c>
      <c r="AQ245" s="50">
        <f t="array" aca="1" ref="AQ24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A245),0)),""),0)</f>
        <v>6</v>
      </c>
      <c r="AR245" s="35">
        <f t="array" aca="1" ref="AR2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A245),0)),"")</f>
        <v>2</v>
      </c>
      <c r="AS245" s="35">
        <f t="array" aca="1" ref="AS2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A245),0))/1000,"")</f>
        <v>5.14</v>
      </c>
      <c r="AT245" s="51">
        <f t="array" aca="1" ref="AT2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A245),0)),"")</f>
        <v>4</v>
      </c>
      <c r="AU245" s="35">
        <f t="array" aca="1" ref="AU2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A245),0))/1000,"")</f>
        <v>10.28</v>
      </c>
      <c r="AV245" s="35">
        <f t="array" aca="1" ref="AV2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A245),0))/1000,"")</f>
        <v>51.4</v>
      </c>
      <c r="AW245" s="32">
        <f t="array" aca="1" ref="AW2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A245),0)),"")</f>
        <v>6627.9960106909193</v>
      </c>
      <c r="AX245" s="32">
        <f t="shared" ca="1" si="284"/>
        <v>17465.404084844558</v>
      </c>
      <c r="AY245" s="32">
        <f t="shared" ca="1" si="285"/>
        <v>-10837.408074153638</v>
      </c>
      <c r="AZ245" s="37">
        <f t="array" aca="1" ref="AZ245" ca="1">IF(AQ245=0,"N/A",IFERROR(INDEX(INDIRECT(ADDRESS(1,MATCH(2021,Measure!$2:$2,0),,,"Measure")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A245),0)),""))</f>
        <v>0.37949285218326562</v>
      </c>
      <c r="BA245" s="32">
        <f t="array" aca="1" ref="BA2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A245),0)),"")</f>
        <v>3027.6040848445577</v>
      </c>
      <c r="BB245" s="37">
        <f t="shared" ca="1" si="286"/>
        <v>2.1891884886366215</v>
      </c>
      <c r="BC245" s="50">
        <f t="array" aca="1" ref="BC24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A245),0)),""),0)</f>
        <v>6</v>
      </c>
      <c r="BD245" s="35">
        <f t="array" aca="1" ref="BD2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A245),0)),"")</f>
        <v>2</v>
      </c>
      <c r="BE245" s="35">
        <f t="array" aca="1" ref="BE2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A245),0))/1000,"")</f>
        <v>5.14</v>
      </c>
      <c r="BF245" s="51">
        <f t="array" aca="1" ref="BF2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A245),0)),"")</f>
        <v>6</v>
      </c>
      <c r="BG245" s="35">
        <f t="array" aca="1" ref="BG2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A245),0))/1000,"")</f>
        <v>15.42</v>
      </c>
      <c r="BH245" s="35">
        <f t="array" aca="1" ref="BH2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A245),0))/1000,"")</f>
        <v>51.4</v>
      </c>
      <c r="BI245" s="32">
        <f t="array" aca="1" ref="BI2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A245),0)),"")</f>
        <v>6875.0483442849591</v>
      </c>
      <c r="BJ245" s="32">
        <f t="shared" ca="1" si="287"/>
        <v>17465.404084844558</v>
      </c>
      <c r="BK245" s="32">
        <f t="shared" ca="1" si="288"/>
        <v>-10590.3557405596</v>
      </c>
      <c r="BL245" s="37">
        <f t="array" aca="1" ref="BL245" ca="1">IF(BC245=0,"N/A",IFERROR(INDEX(INDIRECT(ADDRESS(1,MATCH(2022,Measure!$2:$2,0),,,"Measure")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A245),0)),""))</f>
        <v>0.3936380922472168</v>
      </c>
      <c r="BM245" s="32">
        <f t="array" aca="1" ref="BM2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A245),0)),"")</f>
        <v>3027.6040848445577</v>
      </c>
      <c r="BN245" s="37">
        <f t="shared" ca="1" si="289"/>
        <v>2.2707884358789716</v>
      </c>
    </row>
    <row r="246" spans="1:66" x14ac:dyDescent="0.25">
      <c r="A246" s="33" t="s">
        <v>243</v>
      </c>
      <c r="B246" t="str">
        <f t="shared" si="275"/>
        <v>MSHP - Fully Electrical</v>
      </c>
      <c r="C246" t="str">
        <f t="array" aca="1" ref="C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A246),0)),"")</f>
        <v xml:space="preserve">Res Heating, Ventilation and Air-Conditioning </v>
      </c>
      <c r="D246" t="str">
        <f t="array" aca="1" ref="D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A246),0)),"")</f>
        <v>RET</v>
      </c>
      <c r="E246" s="52">
        <f t="array" aca="1" ref="E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A246),0)),"")</f>
        <v>18</v>
      </c>
      <c r="F246" s="52">
        <f t="array" aca="1" ref="F24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A246),0)),""))</f>
        <v>6</v>
      </c>
      <c r="G246" s="52">
        <f t="array" aca="1" ref="G2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A246),0)),""))</f>
        <v>6</v>
      </c>
      <c r="H246" s="52">
        <f t="array" aca="1" ref="H2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A246),0)),""))</f>
        <v>6</v>
      </c>
      <c r="I246" s="44">
        <f t="array" aca="1" ref="I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A246),0)),"")</f>
        <v>3362</v>
      </c>
      <c r="J246" s="45">
        <f t="array" aca="1" ref="J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A246),0)),"")*1000</f>
        <v>2470</v>
      </c>
      <c r="K246" s="44">
        <f t="array" aca="1" ref="K246" ca="1">IF(D246="ROB/NEW",I246,IFERROR(INDEX(INDIRECT(ADDRESS(1,MATCH(2020,Measure!$2:$2,0),,,"Measure")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A246),0)),""))</f>
        <v>3362</v>
      </c>
      <c r="L246" s="45">
        <f t="array" aca="1" ref="L246" ca="1">IF(D246="ROB/NEW",J246,IFERROR(INDEX(INDIRECT(ADDRESS(1,MATCH(2020,Measure!$2:$2,0),,,"Measure")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A246),0))*1000,""))</f>
        <v>2470</v>
      </c>
      <c r="M246" s="46">
        <f t="array" aca="1" ref="M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A246),0)),"")</f>
        <v>5856</v>
      </c>
      <c r="N246" s="47">
        <f t="array" aca="1" ref="N246" ca="1">IF(M246=0,"N/A",IFERROR(INDEX(INDIRECT(ADDRESS(1,MATCH(2020,Measure!$2:$2,0),,,"Measure")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A246),0)),"")/M246)</f>
        <v>3.4153005464480878E-2</v>
      </c>
      <c r="O246" s="46">
        <f t="array" aca="1" ref="O246" ca="1">IF(AE246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246)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(Units)")*(INDIRECT(ADDRESS(1,MATCH("MeasureNames",Measure!$2:$2,0),,,"Measure")&amp;":"&amp;ADDRESS(ROWS(DynamicPivotTable)+10,MATCH("MeasureNames",Measure!$2:$2,0)))=A246),0)),""),0))</f>
        <v>200.16</v>
      </c>
      <c r="P246" s="46">
        <f t="array" aca="1" ref="P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A246),0)),0)</f>
        <v>0</v>
      </c>
      <c r="Q246" s="46">
        <f t="shared" ca="1" si="276"/>
        <v>400.16</v>
      </c>
      <c r="R246" s="46">
        <f t="shared" ca="1" si="277"/>
        <v>5656</v>
      </c>
      <c r="S246" s="46">
        <f t="shared" ca="1" si="278"/>
        <v>6056.16</v>
      </c>
      <c r="T246" s="39">
        <f t="array" aca="1" ref="T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A246),0)),"")</f>
        <v>5947.3842617563314</v>
      </c>
      <c r="U246" s="39">
        <f t="array" aca="1" ref="U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A246),0)),"")</f>
        <v>0</v>
      </c>
      <c r="V246" s="39">
        <f t="shared" ca="1" si="279"/>
        <v>5947.3842617563314</v>
      </c>
      <c r="W246" s="48">
        <f t="array" aca="1" ref="W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A246),0)),"")</f>
        <v>0.57999999999999996</v>
      </c>
      <c r="X246" s="49">
        <f t="array" aca="1" ref="X246" ca="1">IF(AE246=0,"N/A",IFERROR(INDEX(INDIRECT(ADDRESS(1,MATCH(2020,Measure!$2:$2,0),,,"Measure")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A246),0)),""))</f>
        <v>1.6535945387240125</v>
      </c>
      <c r="Y246" s="49" t="str">
        <f t="array" aca="1" ref="Y246" ca="1">IF(AE246=0,"N/A",IFERROR(INDEX(INDIRECT(ADDRESS(1,MATCH(2020,Measure!$2:$2,0),,,"Measure")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A246),0)),""))</f>
        <v/>
      </c>
      <c r="Z246" s="39">
        <f t="array" aca="1" ref="Z2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A246),0)),""),"N/A")</f>
        <v>0.14592299329217009</v>
      </c>
      <c r="AA246" s="39">
        <f t="array" aca="1" ref="AA2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A246),0)),""),"N/A")</f>
        <v>8.1068329606761164E-3</v>
      </c>
      <c r="AB246" s="39">
        <f t="array" aca="1" ref="AB2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A246),0)),"")/1000,"N/A")</f>
        <v>0.19862068965517241</v>
      </c>
      <c r="AD246" t="str">
        <f t="shared" si="280"/>
        <v>MSHP - Fully Electrical</v>
      </c>
      <c r="AE246" s="50">
        <f t="array" aca="1" ref="AE24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A246),0)),""),0)</f>
        <v>5681.9999999999991</v>
      </c>
      <c r="AF246" s="35">
        <f t="array" aca="1" ref="AF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A246),0)),"")</f>
        <v>9044.4813333333313</v>
      </c>
      <c r="AG246" s="35">
        <f t="array" aca="1" ref="AG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A246),0))/1000,"")</f>
        <v>12310.747466666666</v>
      </c>
      <c r="AH246" s="51">
        <f t="array" aca="1" ref="AH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A246),0)),"")</f>
        <v>9044.4813333333313</v>
      </c>
      <c r="AI246" s="35">
        <f t="array" aca="1" ref="AI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A246),0))/1000,"")</f>
        <v>12310.747466666666</v>
      </c>
      <c r="AJ246" s="35">
        <f t="array" aca="1" ref="AJ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A246),0))/1000,"")</f>
        <v>221593.45439999996</v>
      </c>
      <c r="AK246" s="32">
        <f t="array" aca="1" ref="AK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A246),0)),"")</f>
        <v>33793037.375299469</v>
      </c>
      <c r="AL246" s="32">
        <f t="shared" ca="1" si="281"/>
        <v>20436108.479999993</v>
      </c>
      <c r="AM246" s="32">
        <f t="shared" ca="1" si="282"/>
        <v>13356928.895299476</v>
      </c>
      <c r="AN246" s="37">
        <f t="array" aca="1" ref="AN246" ca="1">IF(AE246=0,"N/A",IFERROR(INDEX(INDIRECT(ADDRESS(1,MATCH(2020,Measure!$2:$2,0),,,"Measure")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A246),0)),""))</f>
        <v>1.6535945387240125</v>
      </c>
      <c r="AO246" s="32">
        <f t="array" aca="1" ref="AO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A246),0)),"")</f>
        <v>2273709.1199999996</v>
      </c>
      <c r="AP246" s="37">
        <f t="shared" ca="1" si="283"/>
        <v>14.862515648131575</v>
      </c>
      <c r="AQ246" s="50">
        <f t="array" aca="1" ref="AQ24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A246),0)),""),0)</f>
        <v>5681.9999999999991</v>
      </c>
      <c r="AR246" s="35">
        <f t="array" aca="1" ref="AR2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A246),0)),"")</f>
        <v>9044.4813333333313</v>
      </c>
      <c r="AS246" s="35">
        <f t="array" aca="1" ref="AS2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A246),0))/1000,"")</f>
        <v>12310.747466666666</v>
      </c>
      <c r="AT246" s="51">
        <f t="array" aca="1" ref="AT2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A246),0)),"")</f>
        <v>18088.962666666663</v>
      </c>
      <c r="AU246" s="35">
        <f t="array" aca="1" ref="AU2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A246),0))/1000,"")</f>
        <v>24621.494933333332</v>
      </c>
      <c r="AV246" s="35">
        <f t="array" aca="1" ref="AV2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A246),0))/1000,"")</f>
        <v>221593.45439999996</v>
      </c>
      <c r="AW246" s="32">
        <f t="array" aca="1" ref="AW2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A246),0)),"")</f>
        <v>34574602.750985645</v>
      </c>
      <c r="AX246" s="32">
        <f t="shared" ca="1" si="284"/>
        <v>20436108.479999989</v>
      </c>
      <c r="AY246" s="32">
        <f t="shared" ca="1" si="285"/>
        <v>14138494.270985655</v>
      </c>
      <c r="AZ246" s="37">
        <f t="array" aca="1" ref="AZ246" ca="1">IF(AQ246=0,"N/A",IFERROR(INDEX(INDIRECT(ADDRESS(1,MATCH(2021,Measure!$2:$2,0),,,"Measure")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A246),0)),""))</f>
        <v>1.6918388735713767</v>
      </c>
      <c r="BA246" s="32">
        <f t="array" aca="1" ref="BA2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A246),0)),"")</f>
        <v>2273709.1199999996</v>
      </c>
      <c r="BB246" s="37">
        <f t="shared" ca="1" si="286"/>
        <v>15.20625591323909</v>
      </c>
      <c r="BC246" s="50">
        <f t="array" aca="1" ref="BC24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A246),0)),""),0)</f>
        <v>5681.9999999999991</v>
      </c>
      <c r="BD246" s="35">
        <f t="array" aca="1" ref="BD2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A246),0)),"")</f>
        <v>9044.4813333333313</v>
      </c>
      <c r="BE246" s="35">
        <f t="array" aca="1" ref="BE2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A246),0))/1000,"")</f>
        <v>12310.747466666666</v>
      </c>
      <c r="BF246" s="51">
        <f t="array" aca="1" ref="BF2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A246),0)),"")</f>
        <v>27133.443999999996</v>
      </c>
      <c r="BG246" s="35">
        <f t="array" aca="1" ref="BG2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A246),0))/1000,"")</f>
        <v>36932.242399999996</v>
      </c>
      <c r="BH246" s="35">
        <f t="array" aca="1" ref="BH2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A246),0))/1000,"")</f>
        <v>221593.45439999996</v>
      </c>
      <c r="BI246" s="32">
        <f t="array" aca="1" ref="BI2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A246),0)),"")</f>
        <v>35494098.396654479</v>
      </c>
      <c r="BJ246" s="32">
        <f t="shared" ca="1" si="287"/>
        <v>20436108.479999997</v>
      </c>
      <c r="BK246" s="32">
        <f t="shared" ca="1" si="288"/>
        <v>15057989.916654482</v>
      </c>
      <c r="BL246" s="37">
        <f t="array" aca="1" ref="BL246" ca="1">IF(BC246=0,"N/A",IFERROR(INDEX(INDIRECT(ADDRESS(1,MATCH(2022,Measure!$2:$2,0),,,"Measure")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A246),0)),""))</f>
        <v>1.7368325496701653</v>
      </c>
      <c r="BM246" s="32">
        <f t="array" aca="1" ref="BM2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A246),0)),"")</f>
        <v>2273709.1199999996</v>
      </c>
      <c r="BN246" s="37">
        <f t="shared" ca="1" si="289"/>
        <v>15.610659289898297</v>
      </c>
    </row>
    <row r="247" spans="1:66" x14ac:dyDescent="0.25">
      <c r="A247" s="33" t="s">
        <v>244</v>
      </c>
      <c r="B247" t="str">
        <f t="shared" si="275"/>
        <v>MSHP - Mainly Electrical</v>
      </c>
      <c r="C247" t="str">
        <f t="array" aca="1" ref="C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A247),0)),"")</f>
        <v xml:space="preserve">Res Heating, Ventilation and Air-Conditioning </v>
      </c>
      <c r="D247" t="str">
        <f t="array" aca="1" ref="D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A247),0)),"")</f>
        <v>RET</v>
      </c>
      <c r="E247" s="52">
        <f t="array" aca="1" ref="E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A247),0)),"")</f>
        <v>18</v>
      </c>
      <c r="F247" s="52">
        <f t="array" aca="1" ref="F24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A247),0)),""))</f>
        <v>6</v>
      </c>
      <c r="G247" s="52">
        <f t="array" aca="1" ref="G24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A247),0)),""))</f>
        <v>6</v>
      </c>
      <c r="H247" s="52">
        <f t="array" aca="1" ref="H24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A247),0)),""))</f>
        <v>6</v>
      </c>
      <c r="I247" s="44">
        <f t="array" aca="1" ref="I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A247),0)),"")</f>
        <v>1204</v>
      </c>
      <c r="J247" s="45">
        <f t="array" aca="1" ref="J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A247),0)),"")*1000</f>
        <v>2760</v>
      </c>
      <c r="K247" s="44">
        <f t="array" aca="1" ref="K247" ca="1">IF(D247="ROB/NEW",I247,IFERROR(INDEX(INDIRECT(ADDRESS(1,MATCH(2020,Measure!$2:$2,0),,,"Measure")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A247),0)),""))</f>
        <v>1204</v>
      </c>
      <c r="L247" s="45">
        <f t="array" aca="1" ref="L247" ca="1">IF(D247="ROB/NEW",J247,IFERROR(INDEX(INDIRECT(ADDRESS(1,MATCH(2020,Measure!$2:$2,0),,,"Measure")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A247),0))*1000,""))</f>
        <v>2760</v>
      </c>
      <c r="M247" s="46">
        <f t="array" aca="1" ref="M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A247),0)),"")</f>
        <v>5856</v>
      </c>
      <c r="N247" s="47">
        <f t="array" aca="1" ref="N247" ca="1">IF(M247=0,"N/A",IFERROR(INDEX(INDIRECT(ADDRESS(1,MATCH(2020,Measure!$2:$2,0),,,"Measure")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A247),0)),"")/M247)</f>
        <v>3.4153005464480878E-2</v>
      </c>
      <c r="O247" s="46">
        <f t="array" aca="1" ref="O247" ca="1">IF(AE247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247)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(Units)")*(INDIRECT(ADDRESS(1,MATCH("MeasureNames",Measure!$2:$2,0),,,"Measure")&amp;":"&amp;ADDRESS(ROWS(DynamicPivotTable)+10,MATCH("MeasureNames",Measure!$2:$2,0)))=A247),0)),""),0))</f>
        <v>79.680000000000007</v>
      </c>
      <c r="P247" s="46">
        <f t="array" aca="1" ref="P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A247),0)),0)</f>
        <v>0</v>
      </c>
      <c r="Q247" s="46">
        <f t="shared" ca="1" si="276"/>
        <v>279.68000000000006</v>
      </c>
      <c r="R247" s="46">
        <f t="shared" ca="1" si="277"/>
        <v>5656</v>
      </c>
      <c r="S247" s="46">
        <f t="shared" ca="1" si="278"/>
        <v>5935.68</v>
      </c>
      <c r="T247" s="39">
        <f t="array" aca="1" ref="T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A247),0)),"")</f>
        <v>5105.1081822756787</v>
      </c>
      <c r="U247" s="39">
        <f t="array" aca="1" ref="U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A247),0)),"")</f>
        <v>0</v>
      </c>
      <c r="V247" s="39">
        <f t="shared" ca="1" si="279"/>
        <v>5105.1081822756787</v>
      </c>
      <c r="W247" s="48">
        <f t="array" aca="1" ref="W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A247),0)),"")</f>
        <v>0.6</v>
      </c>
      <c r="X247" s="49">
        <f t="array" aca="1" ref="X247" ca="1">IF(AE247=0,"N/A",IFERROR(INDEX(INDIRECT(ADDRESS(1,MATCH(2020,Measure!$2:$2,0),,,"Measure")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A247),0)),""))</f>
        <v>1.4207376498006499</v>
      </c>
      <c r="Y247" s="49" t="str">
        <f t="array" aca="1" ref="Y247" ca="1">IF(AE247=0,"N/A",IFERROR(INDEX(INDIRECT(ADDRESS(1,MATCH(2020,Measure!$2:$2,0),,,"Measure")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A247),0)),""))</f>
        <v/>
      </c>
      <c r="Z247" s="39">
        <f t="array" aca="1" ref="Z2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A247),0)),""),"N/A")</f>
        <v>0.24877076411960136</v>
      </c>
      <c r="AA247" s="39">
        <f t="array" aca="1" ref="AA2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A247),0)),""),"N/A")</f>
        <v>1.382059800664452E-2</v>
      </c>
      <c r="AB247" s="39">
        <f t="array" aca="1" ref="AB2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A247),0)),"")/1000,"N/A")</f>
        <v>0.10852173913043481</v>
      </c>
      <c r="AD247" t="str">
        <f t="shared" si="280"/>
        <v>MSHP - Mainly Electrical</v>
      </c>
      <c r="AE247" s="50">
        <f t="array" aca="1" ref="AE24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A247),0)),""),0)</f>
        <v>682.00000000000011</v>
      </c>
      <c r="AF247" s="35">
        <f t="array" aca="1" ref="AF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A247),0)),"")</f>
        <v>1254.8800000000001</v>
      </c>
      <c r="AG247" s="35">
        <f t="array" aca="1" ref="AG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A247),0))/1000,"")</f>
        <v>547.4186666666667</v>
      </c>
      <c r="AH247" s="51">
        <f t="array" aca="1" ref="AH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A247),0)),"")</f>
        <v>1254.8800000000001</v>
      </c>
      <c r="AI247" s="35">
        <f t="array" aca="1" ref="AI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A247),0))/1000,"")</f>
        <v>547.4186666666667</v>
      </c>
      <c r="AJ247" s="35">
        <f t="array" aca="1" ref="AJ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A247),0))/1000,"")</f>
        <v>9853.5360000000019</v>
      </c>
      <c r="AK247" s="32">
        <f t="array" aca="1" ref="AK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A247),0)),"")</f>
        <v>3481683.7803120133</v>
      </c>
      <c r="AL247" s="32">
        <f t="shared" ca="1" si="281"/>
        <v>2450616.96</v>
      </c>
      <c r="AM247" s="32">
        <f t="shared" ca="1" si="282"/>
        <v>1031066.8203120134</v>
      </c>
      <c r="AN247" s="37">
        <f t="array" aca="1" ref="AN247" ca="1">IF(AE247=0,"N/A",IFERROR(INDEX(INDIRECT(ADDRESS(1,MATCH(2020,Measure!$2:$2,0),,,"Measure")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A247),0)),""))</f>
        <v>1.4207376498006499</v>
      </c>
      <c r="AO247" s="32">
        <f t="array" aca="1" ref="AO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A247),0)),"")</f>
        <v>190741.76000000004</v>
      </c>
      <c r="AP247" s="37">
        <f t="shared" ca="1" si="283"/>
        <v>18.253390239830086</v>
      </c>
      <c r="AQ247" s="50">
        <f t="array" aca="1" ref="AQ24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A247),0)),""),0)</f>
        <v>682.00000000000011</v>
      </c>
      <c r="AR247" s="35">
        <f t="array" aca="1" ref="AR2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A247),0)),"")</f>
        <v>1254.8800000000001</v>
      </c>
      <c r="AS247" s="35">
        <f t="array" aca="1" ref="AS2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A247),0))/1000,"")</f>
        <v>547.4186666666667</v>
      </c>
      <c r="AT247" s="51">
        <f t="array" aca="1" ref="AT2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A247),0)),"")</f>
        <v>2509.7600000000002</v>
      </c>
      <c r="AU247" s="35">
        <f t="array" aca="1" ref="AU2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A247),0))/1000,"")</f>
        <v>1094.8373333333334</v>
      </c>
      <c r="AV247" s="35">
        <f t="array" aca="1" ref="AV2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A247),0))/1000,"")</f>
        <v>9853.5360000000019</v>
      </c>
      <c r="AW247" s="32">
        <f t="array" aca="1" ref="AW2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A247),0)),"")</f>
        <v>3519922.3073808886</v>
      </c>
      <c r="AX247" s="32">
        <f t="shared" ca="1" si="284"/>
        <v>2450616.9600000004</v>
      </c>
      <c r="AY247" s="32">
        <f t="shared" ca="1" si="285"/>
        <v>1069305.3473808882</v>
      </c>
      <c r="AZ247" s="37">
        <f t="array" aca="1" ref="AZ247" ca="1">IF(AQ247=0,"N/A",IFERROR(INDEX(INDIRECT(ADDRESS(1,MATCH(2021,Measure!$2:$2,0),,,"Measure")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A247),0)),""))</f>
        <v>1.436341282556409</v>
      </c>
      <c r="BA247" s="32">
        <f t="array" aca="1" ref="BA2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A247),0)),"")</f>
        <v>190741.76000000004</v>
      </c>
      <c r="BB247" s="37">
        <f t="shared" ca="1" si="286"/>
        <v>18.453862999800819</v>
      </c>
      <c r="BC247" s="50">
        <f t="array" aca="1" ref="BC24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A247),0)),""),0)</f>
        <v>682.00000000000011</v>
      </c>
      <c r="BD247" s="35">
        <f t="array" aca="1" ref="BD2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A247),0)),"")</f>
        <v>1254.8800000000001</v>
      </c>
      <c r="BE247" s="35">
        <f t="array" aca="1" ref="BE2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A247),0))/1000,"")</f>
        <v>547.4186666666667</v>
      </c>
      <c r="BF247" s="51">
        <f t="array" aca="1" ref="BF2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A247),0)),"")</f>
        <v>3764.6400000000003</v>
      </c>
      <c r="BG247" s="35">
        <f t="array" aca="1" ref="BG2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A247),0))/1000,"")</f>
        <v>1642.2560000000001</v>
      </c>
      <c r="BH247" s="35">
        <f t="array" aca="1" ref="BH2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A247),0))/1000,"")</f>
        <v>9853.5360000000019</v>
      </c>
      <c r="BI247" s="32">
        <f t="array" aca="1" ref="BI2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A247),0)),"")</f>
        <v>3573584.8060794808</v>
      </c>
      <c r="BJ247" s="32">
        <f t="shared" ca="1" si="287"/>
        <v>2450616.96</v>
      </c>
      <c r="BK247" s="32">
        <f t="shared" ca="1" si="288"/>
        <v>1122967.8460794808</v>
      </c>
      <c r="BL247" s="37">
        <f t="array" aca="1" ref="BL247" ca="1">IF(BC247=0,"N/A",IFERROR(INDEX(INDIRECT(ADDRESS(1,MATCH(2022,Measure!$2:$2,0),,,"Measure")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A247),0)),""))</f>
        <v>1.4582388290006287</v>
      </c>
      <c r="BM247" s="32">
        <f t="array" aca="1" ref="BM2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A247),0)),"")</f>
        <v>190741.76000000004</v>
      </c>
      <c r="BN247" s="37">
        <f t="shared" ca="1" si="289"/>
        <v>18.735198868247206</v>
      </c>
    </row>
    <row r="248" spans="1:66" x14ac:dyDescent="0.25">
      <c r="A248" s="33" t="s">
        <v>279</v>
      </c>
      <c r="B248" t="str">
        <f t="shared" si="275"/>
        <v>Pellet Boiler/Furnace</v>
      </c>
      <c r="C248" t="str">
        <f t="array" aca="1" ref="C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A248),0)),"")</f>
        <v xml:space="preserve">Res Heating, Ventilation and Air-Conditioning </v>
      </c>
      <c r="D248" t="str">
        <f t="array" aca="1" ref="D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A248),0)),"")</f>
        <v>RET</v>
      </c>
      <c r="E248" s="52">
        <f t="array" aca="1" ref="E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A248),0)),"")</f>
        <v>18</v>
      </c>
      <c r="F248" s="52">
        <f t="array" aca="1" ref="F24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A248),0)),""))</f>
        <v>6</v>
      </c>
      <c r="G248" s="52">
        <f t="array" aca="1" ref="G24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A248),0)),""))</f>
        <v>6</v>
      </c>
      <c r="H248" s="52">
        <f t="array" aca="1" ref="H24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A248),0)),""))</f>
        <v>6</v>
      </c>
      <c r="I248" s="44">
        <f t="array" aca="1" ref="I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A248),0)),"")</f>
        <v>13765</v>
      </c>
      <c r="J248" s="45">
        <f t="array" aca="1" ref="J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A248),0)),"")*1000</f>
        <v>7750</v>
      </c>
      <c r="K248" s="44">
        <f t="array" aca="1" ref="K248" ca="1">IF(D248="ROB/NEW",I248,IFERROR(INDEX(INDIRECT(ADDRESS(1,MATCH(2020,Measure!$2:$2,0),,,"Measure")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A248),0)),""))</f>
        <v>13765</v>
      </c>
      <c r="L248" s="45">
        <f t="array" aca="1" ref="L248" ca="1">IF(D248="ROB/NEW",J248,IFERROR(INDEX(INDIRECT(ADDRESS(1,MATCH(2020,Measure!$2:$2,0),,,"Measure")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A248),0))*1000,""))</f>
        <v>7750</v>
      </c>
      <c r="M248" s="46">
        <f t="array" aca="1" ref="M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A248),0)),"")</f>
        <v>7980</v>
      </c>
      <c r="N248" s="47">
        <f t="array" aca="1" ref="N248" ca="1">IF(M248=0,"N/A",IFERROR(INDEX(INDIRECT(ADDRESS(1,MATCH(2020,Measure!$2:$2,0),,,"Measure")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A248),0)),"")/M248)</f>
        <v>0.43859649122807015</v>
      </c>
      <c r="O248" s="46">
        <f t="array" aca="1" ref="O248" ca="1">IF(AE248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248)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(Units)")*(INDIRECT(ADDRESS(1,MATCH("MeasureNames",Measure!$2:$2,0),,,"Measure")&amp;":"&amp;ADDRESS(ROWS(DynamicPivotTable)+10,MATCH("MeasureNames",Measure!$2:$2,0)))=A248),0)),""),0))</f>
        <v>1867.4816748563196</v>
      </c>
      <c r="P248" s="46">
        <f t="array" aca="1" ref="P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A248),0)),0)</f>
        <v>0</v>
      </c>
      <c r="Q248" s="46">
        <f t="shared" ca="1" si="276"/>
        <v>5367.4816748563198</v>
      </c>
      <c r="R248" s="46">
        <f t="shared" ca="1" si="277"/>
        <v>4480</v>
      </c>
      <c r="S248" s="46">
        <f t="shared" ca="1" si="278"/>
        <v>9847.4816748563208</v>
      </c>
      <c r="T248" s="39">
        <f t="array" aca="1" ref="T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A248),0)),"")</f>
        <v>22969.579263209736</v>
      </c>
      <c r="U248" s="39">
        <f t="array" aca="1" ref="U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A248),0)),"")</f>
        <v>0</v>
      </c>
      <c r="V248" s="39">
        <f t="shared" ca="1" si="279"/>
        <v>22969.579263209736</v>
      </c>
      <c r="W248" s="48">
        <f t="array" aca="1" ref="W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A248),0)),"")</f>
        <v>0.64</v>
      </c>
      <c r="X248" s="49">
        <f t="array" aca="1" ref="X248" ca="1">IF(AE248=0,"N/A",IFERROR(INDEX(INDIRECT(ADDRESS(1,MATCH(2020,Measure!$2:$2,0),,,"Measure")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A248),0)),""))</f>
        <v>3.2932799422251646</v>
      </c>
      <c r="Y248" s="49" t="str">
        <f t="array" aca="1" ref="Y248" ca="1">IF(AE248=0,"N/A",IFERROR(INDEX(INDIRECT(ADDRESS(1,MATCH(2020,Measure!$2:$2,0),,,"Measure")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A248),0)),""))</f>
        <v/>
      </c>
      <c r="Z248" s="39">
        <f t="array" aca="1" ref="Z2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A248),0)),""),"N/A")</f>
        <v>0.41962557975057752</v>
      </c>
      <c r="AA248" s="39">
        <f t="array" aca="1" ref="AA2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A248),0)),""),"N/A")</f>
        <v>2.3312532208365419E-2</v>
      </c>
      <c r="AB248" s="39">
        <f t="array" aca="1" ref="AB2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A248),0)),"")/1000,"N/A")</f>
        <v>0.74530917487312243</v>
      </c>
      <c r="AD248" t="str">
        <f t="shared" si="280"/>
        <v>Pellet Boiler/Furnace</v>
      </c>
      <c r="AE248" s="50">
        <f t="array" aca="1" ref="AE24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A248),0)),""),0)</f>
        <v>99.999999999999986</v>
      </c>
      <c r="AF248" s="35">
        <f t="array" aca="1" ref="AF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A248),0)),"")</f>
        <v>551.11111111111109</v>
      </c>
      <c r="AG248" s="35">
        <f t="array" aca="1" ref="AG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A248),0))/1000,"")</f>
        <v>978.84444444444421</v>
      </c>
      <c r="AH248" s="51">
        <f t="array" aca="1" ref="AH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A248),0)),"")</f>
        <v>551.11111111111109</v>
      </c>
      <c r="AI248" s="35">
        <f t="array" aca="1" ref="AI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A248),0))/1000,"")</f>
        <v>978.84444444444421</v>
      </c>
      <c r="AJ248" s="35">
        <f t="array" aca="1" ref="AJ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A248),0))/1000,"")</f>
        <v>17619.199999999997</v>
      </c>
      <c r="AK248" s="32">
        <f t="array" aca="1" ref="AK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A248),0)),"")</f>
        <v>2296957.9263209733</v>
      </c>
      <c r="AL248" s="32">
        <f t="shared" ca="1" si="281"/>
        <v>697468.16748563189</v>
      </c>
      <c r="AM248" s="32">
        <f t="shared" ca="1" si="282"/>
        <v>1599489.7588353413</v>
      </c>
      <c r="AN248" s="37">
        <f t="array" aca="1" ref="AN248" ca="1">IF(AE248=0,"N/A",IFERROR(INDEX(INDIRECT(ADDRESS(1,MATCH(2020,Measure!$2:$2,0),,,"Measure")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A248),0)),""))</f>
        <v>3.2932799422251646</v>
      </c>
      <c r="AO248" s="32">
        <f t="array" aca="1" ref="AO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A248),0)),"")</f>
        <v>536748.16748563189</v>
      </c>
      <c r="AP248" s="37">
        <f t="shared" ca="1" si="283"/>
        <v>4.279395935492337</v>
      </c>
      <c r="AQ248" s="50">
        <f t="array" aca="1" ref="AQ24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A248),0)),""),0)</f>
        <v>99.999999999999986</v>
      </c>
      <c r="AR248" s="35">
        <f t="array" aca="1" ref="AR2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A248),0)),"")</f>
        <v>551.11111111111109</v>
      </c>
      <c r="AS248" s="35">
        <f t="array" aca="1" ref="AS2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A248),0))/1000,"")</f>
        <v>978.84444444444421</v>
      </c>
      <c r="AT248" s="51">
        <f t="array" aca="1" ref="AT2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A248),0)),"")</f>
        <v>1102.2222222222222</v>
      </c>
      <c r="AU248" s="35">
        <f t="array" aca="1" ref="AU2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A248),0))/1000,"")</f>
        <v>1957.6888888888884</v>
      </c>
      <c r="AV248" s="35">
        <f t="array" aca="1" ref="AV2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A248),0))/1000,"")</f>
        <v>17619.199999999997</v>
      </c>
      <c r="AW248" s="32">
        <f t="array" aca="1" ref="AW2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A248),0)),"")</f>
        <v>2358414.5561046926</v>
      </c>
      <c r="AX248" s="32">
        <f t="shared" ca="1" si="284"/>
        <v>697468.16748563177</v>
      </c>
      <c r="AY248" s="32">
        <f t="shared" ca="1" si="285"/>
        <v>1660946.3886190609</v>
      </c>
      <c r="AZ248" s="37">
        <f t="array" aca="1" ref="AZ248" ca="1">IF(AQ248=0,"N/A",IFERROR(INDEX(INDIRECT(ADDRESS(1,MATCH(2021,Measure!$2:$2,0),,,"Measure")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A248),0)),""))</f>
        <v>3.3813938270570278</v>
      </c>
      <c r="BA248" s="32">
        <f t="array" aca="1" ref="BA2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A248),0)),"")</f>
        <v>536748.16748563189</v>
      </c>
      <c r="BB248" s="37">
        <f t="shared" ca="1" si="286"/>
        <v>4.3938940064808412</v>
      </c>
      <c r="BC248" s="50">
        <f t="array" aca="1" ref="BC24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A248),0)),""),0)</f>
        <v>99.999999999999986</v>
      </c>
      <c r="BD248" s="35">
        <f t="array" aca="1" ref="BD2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A248),0)),"")</f>
        <v>551.11111111111109</v>
      </c>
      <c r="BE248" s="35">
        <f t="array" aca="1" ref="BE2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A248),0))/1000,"")</f>
        <v>978.84444444444421</v>
      </c>
      <c r="BF248" s="51">
        <f t="array" aca="1" ref="BF2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A248),0)),"")</f>
        <v>1653.333333333333</v>
      </c>
      <c r="BG248" s="35">
        <f t="array" aca="1" ref="BG2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A248),0))/1000,"")</f>
        <v>2936.5333333333324</v>
      </c>
      <c r="BH248" s="35">
        <f t="array" aca="1" ref="BH2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A248),0))/1000,"")</f>
        <v>17619.199999999997</v>
      </c>
      <c r="BI248" s="32">
        <f t="array" aca="1" ref="BI2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A248),0)),"")</f>
        <v>2429007.4510562965</v>
      </c>
      <c r="BJ248" s="32">
        <f t="shared" ca="1" si="287"/>
        <v>697468.16748563189</v>
      </c>
      <c r="BK248" s="32">
        <f t="shared" ca="1" si="288"/>
        <v>1731539.2835706645</v>
      </c>
      <c r="BL248" s="37">
        <f t="array" aca="1" ref="BL248" ca="1">IF(BC248=0,"N/A",IFERROR(INDEX(INDIRECT(ADDRESS(1,MATCH(2022,Measure!$2:$2,0),,,"Measure")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A248),0)),""))</f>
        <v>3.4826068977640259</v>
      </c>
      <c r="BM248" s="32">
        <f t="array" aca="1" ref="BM2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A248),0)),"")</f>
        <v>536748.16748563189</v>
      </c>
      <c r="BN248" s="37">
        <f t="shared" ca="1" si="289"/>
        <v>4.5254135890856455</v>
      </c>
    </row>
    <row r="249" spans="1:66" x14ac:dyDescent="0.25">
      <c r="A249" s="33" t="s">
        <v>280</v>
      </c>
      <c r="B249" t="str">
        <f t="shared" si="275"/>
        <v>Pellet Stove</v>
      </c>
      <c r="C249" t="str">
        <f t="array" aca="1" ref="C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A249),0)),"")</f>
        <v xml:space="preserve">Res Heating, Ventilation and Air-Conditioning </v>
      </c>
      <c r="D249" t="str">
        <f t="array" aca="1" ref="D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A249),0)),"")</f>
        <v>RET</v>
      </c>
      <c r="E249" s="52">
        <f t="array" aca="1" ref="E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A249),0)),"")</f>
        <v>18</v>
      </c>
      <c r="F249" s="52">
        <f t="array" aca="1" ref="F24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A249),0)),""))</f>
        <v>6</v>
      </c>
      <c r="G249" s="52">
        <f t="array" aca="1" ref="G24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A249),0)),""))</f>
        <v>6</v>
      </c>
      <c r="H249" s="52">
        <f t="array" aca="1" ref="H24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A249),0)),""))</f>
        <v>6</v>
      </c>
      <c r="I249" s="44">
        <f t="array" aca="1" ref="I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A249),0)),"")</f>
        <v>8170.7802547770698</v>
      </c>
      <c r="J249" s="45">
        <f t="array" aca="1" ref="J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A249),0)),"")*1000</f>
        <v>3845.0730610715623</v>
      </c>
      <c r="K249" s="44">
        <f t="array" aca="1" ref="K249" ca="1">IF(D249="ROB/NEW",I249,IFERROR(INDEX(INDIRECT(ADDRESS(1,MATCH(2020,Measure!$2:$2,0),,,"Measure")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A249),0)),""))</f>
        <v>8170.7802547770698</v>
      </c>
      <c r="L249" s="45">
        <f t="array" aca="1" ref="L249" ca="1">IF(D249="ROB/NEW",J249,IFERROR(INDEX(INDIRECT(ADDRESS(1,MATCH(2020,Measure!$2:$2,0),,,"Measure")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A249),0))*1000,""))</f>
        <v>3845.0730610715623</v>
      </c>
      <c r="M249" s="46">
        <f t="array" aca="1" ref="M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A249),0)),"")</f>
        <v>4384</v>
      </c>
      <c r="N249" s="47">
        <f t="array" aca="1" ref="N249" ca="1">IF(M249=0,"N/A",IFERROR(INDEX(INDIRECT(ADDRESS(1,MATCH(2020,Measure!$2:$2,0),,,"Measure")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A249),0)),"")/M249)</f>
        <v>0.2281021897810219</v>
      </c>
      <c r="O249" s="46">
        <f t="array" aca="1" ref="O249" ca="1">IF(AE249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249)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(Units)")*(INDIRECT(ADDRESS(1,MATCH("MeasureNames",Measure!$2:$2,0),,,"Measure")&amp;":"&amp;ADDRESS(ROWS(DynamicPivotTable)+10,MATCH("MeasureNames",Measure!$2:$2,0)))=A249),0)),""),0))</f>
        <v>1108.5203338230315</v>
      </c>
      <c r="P249" s="46">
        <f t="array" aca="1" ref="P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A249),0)),0)</f>
        <v>0</v>
      </c>
      <c r="Q249" s="46">
        <f t="shared" ca="1" si="276"/>
        <v>2108.5203338230313</v>
      </c>
      <c r="R249" s="46">
        <f t="shared" ca="1" si="277"/>
        <v>3384</v>
      </c>
      <c r="S249" s="46">
        <f t="shared" ca="1" si="278"/>
        <v>5492.5203338230313</v>
      </c>
      <c r="T249" s="39">
        <f t="array" aca="1" ref="T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A249),0)),"")</f>
        <v>12388.056418767241</v>
      </c>
      <c r="U249" s="39">
        <f t="array" aca="1" ref="U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A249),0)),"")</f>
        <v>0</v>
      </c>
      <c r="V249" s="39">
        <f t="shared" ca="1" si="279"/>
        <v>12388.056418767241</v>
      </c>
      <c r="W249" s="48">
        <f t="array" aca="1" ref="W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A249),0)),"")</f>
        <v>0.64</v>
      </c>
      <c r="X249" s="49">
        <f t="array" aca="1" ref="X249" ca="1">IF(AE249=0,"N/A",IFERROR(INDEX(INDIRECT(ADDRESS(1,MATCH(2020,Measure!$2:$2,0),,,"Measure")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A249),0)),""))</f>
        <v>3.1648362820932583</v>
      </c>
      <c r="Y249" s="49" t="str">
        <f t="array" aca="1" ref="Y249" ca="1">IF(AE249=0,"N/A",IFERROR(INDEX(INDIRECT(ADDRESS(1,MATCH(2020,Measure!$2:$2,0),,,"Measure")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A249),0)),""))</f>
        <v/>
      </c>
      <c r="Z249" s="39">
        <f t="array" aca="1" ref="Z2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A249),0)),""),"N/A")</f>
        <v>0.30093291494420749</v>
      </c>
      <c r="AA249" s="39">
        <f t="array" aca="1" ref="AA2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A249),0)),""),"N/A")</f>
        <v>1.6718495274678197E-2</v>
      </c>
      <c r="AB249" s="39">
        <f t="array" aca="1" ref="AB2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A249),0)),"")/1000,"N/A")</f>
        <v>0.63948244425644074</v>
      </c>
      <c r="AD249" t="str">
        <f t="shared" si="280"/>
        <v>Pellet Stove</v>
      </c>
      <c r="AE249" s="50">
        <f t="array" aca="1" ref="AE24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A249),0)),""),0)</f>
        <v>40</v>
      </c>
      <c r="AF249" s="35">
        <f t="array" aca="1" ref="AF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A249),0)),"")</f>
        <v>109.37096707048001</v>
      </c>
      <c r="AG249" s="35">
        <f t="array" aca="1" ref="AG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A249),0))/1000,"")</f>
        <v>232.41330502476998</v>
      </c>
      <c r="AH249" s="51">
        <f t="array" aca="1" ref="AH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A249),0)),"")</f>
        <v>109.37096707048001</v>
      </c>
      <c r="AI249" s="35">
        <f t="array" aca="1" ref="AI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A249),0))/1000,"")</f>
        <v>232.41330502476998</v>
      </c>
      <c r="AJ249" s="35">
        <f t="array" aca="1" ref="AJ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A249),0))/1000,"")</f>
        <v>4183.4394904458586</v>
      </c>
      <c r="AK249" s="32">
        <f t="array" aca="1" ref="AK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A249),0)),"")</f>
        <v>495522.25675068964</v>
      </c>
      <c r="AL249" s="32">
        <f t="shared" ca="1" si="281"/>
        <v>156571.21335292127</v>
      </c>
      <c r="AM249" s="32">
        <f t="shared" ca="1" si="282"/>
        <v>338951.0433977684</v>
      </c>
      <c r="AN249" s="37">
        <f t="array" aca="1" ref="AN249" ca="1">IF(AE249=0,"N/A",IFERROR(INDEX(INDIRECT(ADDRESS(1,MATCH(2020,Measure!$2:$2,0),,,"Measure")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A249),0)),""))</f>
        <v>3.1648362820932583</v>
      </c>
      <c r="AO249" s="32">
        <f t="array" aca="1" ref="AO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A249),0)),"")</f>
        <v>84340.81335292125</v>
      </c>
      <c r="AP249" s="37">
        <f t="shared" ca="1" si="283"/>
        <v>5.8752368758550348</v>
      </c>
      <c r="AQ249" s="50">
        <f t="array" aca="1" ref="AQ24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A249),0)),""),0)</f>
        <v>40</v>
      </c>
      <c r="AR249" s="35">
        <f t="array" aca="1" ref="AR2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A249),0)),"")</f>
        <v>109.37096707048001</v>
      </c>
      <c r="AS249" s="35">
        <f t="array" aca="1" ref="AS2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A249),0))/1000,"")</f>
        <v>232.41330502476998</v>
      </c>
      <c r="AT249" s="51">
        <f t="array" aca="1" ref="AT2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A249),0)),"")</f>
        <v>218.74193414096001</v>
      </c>
      <c r="AU249" s="35">
        <f t="array" aca="1" ref="AU2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A249),0))/1000,"")</f>
        <v>464.82661004953997</v>
      </c>
      <c r="AV249" s="35">
        <f t="array" aca="1" ref="AV2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A249),0))/1000,"")</f>
        <v>4183.4394904458586</v>
      </c>
      <c r="AW249" s="32">
        <f t="array" aca="1" ref="AW2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A249),0)),"")</f>
        <v>510026.50043767731</v>
      </c>
      <c r="AX249" s="32">
        <f t="shared" ca="1" si="284"/>
        <v>156571.21335292124</v>
      </c>
      <c r="AY249" s="32">
        <f t="shared" ca="1" si="285"/>
        <v>353455.28708475607</v>
      </c>
      <c r="AZ249" s="37">
        <f t="array" aca="1" ref="AZ249" ca="1">IF(AQ249=0,"N/A",IFERROR(INDEX(INDIRECT(ADDRESS(1,MATCH(2021,Measure!$2:$2,0),,,"Measure")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A249),0)),""))</f>
        <v>3.2574730023203298</v>
      </c>
      <c r="BA249" s="32">
        <f t="array" aca="1" ref="BA2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A249),0)),"")</f>
        <v>84340.81335292125</v>
      </c>
      <c r="BB249" s="37">
        <f t="shared" ca="1" si="286"/>
        <v>6.0472087019541636</v>
      </c>
      <c r="BC249" s="50">
        <f t="array" aca="1" ref="BC24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A249),0)),""),0)</f>
        <v>40</v>
      </c>
      <c r="BD249" s="35">
        <f t="array" aca="1" ref="BD2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A249),0)),"")</f>
        <v>109.37096707048001</v>
      </c>
      <c r="BE249" s="35">
        <f t="array" aca="1" ref="BE2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A249),0))/1000,"")</f>
        <v>232.41330502476998</v>
      </c>
      <c r="BF249" s="51">
        <f t="array" aca="1" ref="BF2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A249),0)),"")</f>
        <v>328.11290121144003</v>
      </c>
      <c r="BG249" s="35">
        <f t="array" aca="1" ref="BG2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A249),0))/1000,"")</f>
        <v>697.23991507431003</v>
      </c>
      <c r="BH249" s="35">
        <f t="array" aca="1" ref="BH2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A249),0))/1000,"")</f>
        <v>4183.4394904458586</v>
      </c>
      <c r="BI249" s="32">
        <f t="array" aca="1" ref="BI2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A249),0)),"")</f>
        <v>526465.95805209666</v>
      </c>
      <c r="BJ249" s="32">
        <f t="shared" ca="1" si="287"/>
        <v>156571.21335292124</v>
      </c>
      <c r="BK249" s="32">
        <f t="shared" ca="1" si="288"/>
        <v>369894.74469917541</v>
      </c>
      <c r="BL249" s="37">
        <f t="array" aca="1" ref="BL249" ca="1">IF(BC249=0,"N/A",IFERROR(INDEX(INDIRECT(ADDRESS(1,MATCH(2022,Measure!$2:$2,0),,,"Measure")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A249),0)),""))</f>
        <v>3.362469682504214</v>
      </c>
      <c r="BM249" s="32">
        <f t="array" aca="1" ref="BM2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A249),0)),"")</f>
        <v>84340.81335292125</v>
      </c>
      <c r="BN249" s="37">
        <f t="shared" ca="1" si="289"/>
        <v>6.2421256936320715</v>
      </c>
    </row>
    <row r="250" spans="1:66" x14ac:dyDescent="0.25">
      <c r="A250" s="33" t="s">
        <v>337</v>
      </c>
      <c r="B250" t="str">
        <f t="shared" si="275"/>
        <v>Solar air heating</v>
      </c>
      <c r="C250" t="str">
        <f t="array" aca="1" ref="C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A250),0)),"")</f>
        <v xml:space="preserve">Res Heating, Ventilation and Air-Conditioning </v>
      </c>
      <c r="D250" t="str">
        <f t="array" aca="1" ref="D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A250),0)),"")</f>
        <v>RET</v>
      </c>
      <c r="E250" s="52">
        <f t="array" aca="1" ref="E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A250),0)),"")</f>
        <v>20</v>
      </c>
      <c r="F250" s="52">
        <f t="array" aca="1" ref="F25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A250),0)),""))</f>
        <v>6.666666666666667</v>
      </c>
      <c r="G250" s="52">
        <f t="array" aca="1" ref="G25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A250),0)),""))</f>
        <v>6.666666666666667</v>
      </c>
      <c r="H250" s="52">
        <f t="array" aca="1" ref="H25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A250),0)),""))</f>
        <v>6.666666666666667</v>
      </c>
      <c r="I250" s="44">
        <f t="array" aca="1" ref="I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A250),0)),"")</f>
        <v>1091.901728844404</v>
      </c>
      <c r="J250" s="45">
        <f t="array" aca="1" ref="J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A250),0)),"")*1000</f>
        <v>0</v>
      </c>
      <c r="K250" s="44">
        <f t="array" aca="1" ref="K250" ca="1">IF(D250="ROB/NEW",I250,IFERROR(INDEX(INDIRECT(ADDRESS(1,MATCH(2020,Measure!$2:$2,0),,,"Measure")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A250),0)),""))</f>
        <v>1091.901728844404</v>
      </c>
      <c r="L250" s="45">
        <f t="array" aca="1" ref="L250" ca="1">IF(D250="ROB/NEW",J250,IFERROR(INDEX(INDIRECT(ADDRESS(1,MATCH(2020,Measure!$2:$2,0),,,"Measure")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A250),0))*1000,""))</f>
        <v>0</v>
      </c>
      <c r="M250" s="46">
        <f t="array" aca="1" ref="M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A250),0)),"")</f>
        <v>6650</v>
      </c>
      <c r="N250" s="47">
        <f t="array" aca="1" ref="N250" ca="1">IF(M250=0,"N/A",IFERROR(INDEX(INDIRECT(ADDRESS(1,MATCH(2020,Measure!$2:$2,0),,,"Measure")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A250),0)),"")/M250)</f>
        <v>4.5112781954887216E-2</v>
      </c>
      <c r="O250" s="46" t="str">
        <f t="array" aca="1" ref="O250" ca="1">IF(AE250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250)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(Units)")*(INDIRECT(ADDRESS(1,MATCH("MeasureNames",Measure!$2:$2,0),,,"Measure")&amp;":"&amp;ADDRESS(ROWS(DynamicPivotTable)+10,MATCH("MeasureNames",Measure!$2:$2,0)))=A250),0)),""),0))</f>
        <v>N/A</v>
      </c>
      <c r="P250" s="46">
        <f t="array" aca="1" ref="P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A250),0)),0)</f>
        <v>0</v>
      </c>
      <c r="Q250" s="46" t="str">
        <f t="shared" ca="1" si="276"/>
        <v>N/A</v>
      </c>
      <c r="R250" s="46">
        <f t="shared" ca="1" si="277"/>
        <v>6350</v>
      </c>
      <c r="S250" s="46" t="str">
        <f t="shared" ca="1" si="278"/>
        <v>N/A</v>
      </c>
      <c r="T250" s="39">
        <f t="array" aca="1" ref="T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A250),0)),"")</f>
        <v>883.26109654045717</v>
      </c>
      <c r="U250" s="39">
        <f t="array" aca="1" ref="U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A250),0)),"")</f>
        <v>0</v>
      </c>
      <c r="V250" s="39">
        <f t="shared" ca="1" si="279"/>
        <v>883.26109654045717</v>
      </c>
      <c r="W250" s="48">
        <f t="array" aca="1" ref="W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A250),0)),"")</f>
        <v>0.64</v>
      </c>
      <c r="X250" s="49" t="str">
        <f t="array" aca="1" ref="X250" ca="1">IF(AE250=0,"N/A",IFERROR(INDEX(INDIRECT(ADDRESS(1,MATCH(2020,Measure!$2:$2,0),,,"Measure")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A250),0)),""))</f>
        <v>N/A</v>
      </c>
      <c r="Y250" s="49" t="str">
        <f t="array" aca="1" ref="Y250" ca="1">IF(AE250=0,"N/A",IFERROR(INDEX(INDIRECT(ADDRESS(1,MATCH(2020,Measure!$2:$2,0),,,"Measure")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A250),0)),""))</f>
        <v>N/A</v>
      </c>
      <c r="Z250" s="39" t="str">
        <f t="array" aca="1" ref="Z2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A250),0)),""),"N/A")</f>
        <v>N/A</v>
      </c>
      <c r="AA250" s="39" t="str">
        <f t="array" aca="1" ref="AA2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A250),0)),""),"N/A")</f>
        <v>N/A</v>
      </c>
      <c r="AB250" s="39" t="str">
        <f t="array" aca="1" ref="AB2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A250),0)),"")/1000,"N/A")</f>
        <v>N/A</v>
      </c>
      <c r="AD250" t="str">
        <f t="shared" si="280"/>
        <v>Solar air heating</v>
      </c>
      <c r="AE250" s="50">
        <f t="array" aca="1" ref="AE25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A250),0)),""),0)</f>
        <v>0</v>
      </c>
      <c r="AF250" s="35">
        <f t="array" aca="1" ref="AF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A250),0)),"")</f>
        <v>0</v>
      </c>
      <c r="AG250" s="35">
        <f t="array" aca="1" ref="AG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A250),0))/1000,"")</f>
        <v>0</v>
      </c>
      <c r="AH250" s="51">
        <f t="array" aca="1" ref="AH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A250),0)),"")</f>
        <v>0</v>
      </c>
      <c r="AI250" s="35">
        <f t="array" aca="1" ref="AI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A250),0))/1000,"")</f>
        <v>0</v>
      </c>
      <c r="AJ250" s="35">
        <f t="array" aca="1" ref="AJ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A250),0))/1000,"")</f>
        <v>0</v>
      </c>
      <c r="AK250" s="32">
        <f t="array" aca="1" ref="AK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A250),0)),"")</f>
        <v>0</v>
      </c>
      <c r="AL250" s="32" t="str">
        <f t="shared" ca="1" si="281"/>
        <v>N/A</v>
      </c>
      <c r="AM250" s="32" t="str">
        <f t="shared" ca="1" si="282"/>
        <v>N/A</v>
      </c>
      <c r="AN250" s="37" t="str">
        <f t="array" aca="1" ref="AN250" ca="1">IF(AE250=0,"N/A",IFERROR(INDEX(INDIRECT(ADDRESS(1,MATCH(2020,Measure!$2:$2,0),,,"Measure")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A250),0)),""))</f>
        <v>N/A</v>
      </c>
      <c r="AO250" s="32">
        <f t="array" aca="1" ref="AO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A250),0)),"")</f>
        <v>0</v>
      </c>
      <c r="AP250" s="37" t="str">
        <f t="shared" ca="1" si="283"/>
        <v>N/A</v>
      </c>
      <c r="AQ250" s="50">
        <f t="array" aca="1" ref="AQ25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A250),0)),""),0)</f>
        <v>0</v>
      </c>
      <c r="AR250" s="35">
        <f t="array" aca="1" ref="AR2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A250),0)),"")</f>
        <v>0</v>
      </c>
      <c r="AS250" s="35">
        <f t="array" aca="1" ref="AS2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A250),0))/1000,"")</f>
        <v>0</v>
      </c>
      <c r="AT250" s="51">
        <f t="array" aca="1" ref="AT2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A250),0)),"")</f>
        <v>0</v>
      </c>
      <c r="AU250" s="35">
        <f t="array" aca="1" ref="AU2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A250),0))/1000,"")</f>
        <v>0</v>
      </c>
      <c r="AV250" s="35">
        <f t="array" aca="1" ref="AV2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A250),0))/1000,"")</f>
        <v>0</v>
      </c>
      <c r="AW250" s="32">
        <f t="array" aca="1" ref="AW2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A250),0)),"")</f>
        <v>0</v>
      </c>
      <c r="AX250" s="32" t="str">
        <f t="shared" ca="1" si="284"/>
        <v>N/A</v>
      </c>
      <c r="AY250" s="32" t="str">
        <f t="shared" ca="1" si="285"/>
        <v>N/A</v>
      </c>
      <c r="AZ250" s="37" t="str">
        <f t="array" aca="1" ref="AZ250" ca="1">IF(AQ250=0,"N/A",IFERROR(INDEX(INDIRECT(ADDRESS(1,MATCH(2021,Measure!$2:$2,0),,,"Measure")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A250),0)),""))</f>
        <v>N/A</v>
      </c>
      <c r="BA250" s="32">
        <f t="array" aca="1" ref="BA2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A250),0)),"")</f>
        <v>0</v>
      </c>
      <c r="BB250" s="37" t="str">
        <f t="shared" ca="1" si="286"/>
        <v>N/A</v>
      </c>
      <c r="BC250" s="50">
        <f t="array" aca="1" ref="BC25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A250),0)),""),0)</f>
        <v>0</v>
      </c>
      <c r="BD250" s="35">
        <f t="array" aca="1" ref="BD2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A250),0)),"")</f>
        <v>0</v>
      </c>
      <c r="BE250" s="35">
        <f t="array" aca="1" ref="BE2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A250),0))/1000,"")</f>
        <v>0</v>
      </c>
      <c r="BF250" s="51">
        <f t="array" aca="1" ref="BF2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A250),0)),"")</f>
        <v>0</v>
      </c>
      <c r="BG250" s="35">
        <f t="array" aca="1" ref="BG2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A250),0))/1000,"")</f>
        <v>0</v>
      </c>
      <c r="BH250" s="35">
        <f t="array" aca="1" ref="BH2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A250),0))/1000,"")</f>
        <v>0</v>
      </c>
      <c r="BI250" s="32">
        <f t="array" aca="1" ref="BI2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A250),0)),"")</f>
        <v>0</v>
      </c>
      <c r="BJ250" s="32" t="str">
        <f t="shared" ca="1" si="287"/>
        <v>N/A</v>
      </c>
      <c r="BK250" s="32" t="str">
        <f t="shared" ca="1" si="288"/>
        <v>N/A</v>
      </c>
      <c r="BL250" s="37" t="str">
        <f t="array" aca="1" ref="BL250" ca="1">IF(BC250=0,"N/A",IFERROR(INDEX(INDIRECT(ADDRESS(1,MATCH(2022,Measure!$2:$2,0),,,"Measure")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A250),0)),""))</f>
        <v>N/A</v>
      </c>
      <c r="BM250" s="32">
        <f t="array" aca="1" ref="BM2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A250),0)),"")</f>
        <v>0</v>
      </c>
      <c r="BN250" s="37" t="str">
        <f t="shared" ca="1" si="289"/>
        <v>N/A</v>
      </c>
    </row>
    <row r="251" spans="1:66" x14ac:dyDescent="0.25">
      <c r="A251" s="33" t="s">
        <v>341</v>
      </c>
      <c r="B251" t="str">
        <f t="shared" si="275"/>
        <v>Solar Domestic Hot Water</v>
      </c>
      <c r="C251" t="str">
        <f t="array" aca="1" ref="C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A251),0)),"")</f>
        <v xml:space="preserve">Res Domestic Hot Water (DHW) </v>
      </c>
      <c r="D251" t="str">
        <f t="array" aca="1" ref="D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A251),0)),"")</f>
        <v>RET</v>
      </c>
      <c r="E251" s="52">
        <f t="array" aca="1" ref="E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A251),0)),"")</f>
        <v>20</v>
      </c>
      <c r="F251" s="52">
        <f t="array" aca="1" ref="F25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A251),0)),""))</f>
        <v>6.666666666666667</v>
      </c>
      <c r="G251" s="52">
        <f t="array" aca="1" ref="G2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A251),0)),""))</f>
        <v>6.666666666666667</v>
      </c>
      <c r="H251" s="52">
        <f t="array" aca="1" ref="H2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A251),0)),""))</f>
        <v>6.666666666666667</v>
      </c>
      <c r="I251" s="44">
        <f t="array" aca="1" ref="I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A251),0)),"")</f>
        <v>2998.4645131938128</v>
      </c>
      <c r="J251" s="45">
        <f t="array" aca="1" ref="J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A251),0)),"")*1000</f>
        <v>0</v>
      </c>
      <c r="K251" s="44">
        <f t="array" aca="1" ref="K251" ca="1">IF(D251="ROB/NEW",I251,IFERROR(INDEX(INDIRECT(ADDRESS(1,MATCH(2020,Measure!$2:$2,0),,,"Measure")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A251),0)),""))</f>
        <v>2998.4645131938128</v>
      </c>
      <c r="L251" s="45">
        <f t="array" aca="1" ref="L251" ca="1">IF(D251="ROB/NEW",J251,IFERROR(INDEX(INDIRECT(ADDRESS(1,MATCH(2020,Measure!$2:$2,0),,,"Measure")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A251),0))*1000,""))</f>
        <v>0</v>
      </c>
      <c r="M251" s="46">
        <f t="array" aca="1" ref="M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A251),0)),"")</f>
        <v>3787</v>
      </c>
      <c r="N251" s="47">
        <f t="array" aca="1" ref="N251" ca="1">IF(M251=0,"N/A",IFERROR(INDEX(INDIRECT(ADDRESS(1,MATCH(2020,Measure!$2:$2,0),,,"Measure")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A251),0)),"")/M251)</f>
        <v>0.2112490097702667</v>
      </c>
      <c r="O251" s="46" t="str">
        <f t="array" aca="1" ref="O251" ca="1">IF(AE251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251)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(Units)")*(INDIRECT(ADDRESS(1,MATCH("MeasureNames",Measure!$2:$2,0),,,"Measure")&amp;":"&amp;ADDRESS(ROWS(DynamicPivotTable)+10,MATCH("MeasureNames",Measure!$2:$2,0)))=A251),0)),""),0))</f>
        <v>N/A</v>
      </c>
      <c r="P251" s="46">
        <f t="array" aca="1" ref="P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A251),0)),0)</f>
        <v>0</v>
      </c>
      <c r="Q251" s="46" t="str">
        <f t="shared" ca="1" si="276"/>
        <v>N/A</v>
      </c>
      <c r="R251" s="46">
        <f t="shared" ca="1" si="277"/>
        <v>2987</v>
      </c>
      <c r="S251" s="46" t="str">
        <f t="shared" ca="1" si="278"/>
        <v>N/A</v>
      </c>
      <c r="T251" s="39">
        <f t="array" aca="1" ref="T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A251),0)),"")</f>
        <v>2425.5177768278959</v>
      </c>
      <c r="U251" s="39">
        <f t="array" aca="1" ref="U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A251),0)),"")</f>
        <v>0</v>
      </c>
      <c r="V251" s="39">
        <f t="shared" ca="1" si="279"/>
        <v>2425.5177768278959</v>
      </c>
      <c r="W251" s="48">
        <f t="array" aca="1" ref="W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A251),0)),"")</f>
        <v>0.64</v>
      </c>
      <c r="X251" s="49" t="str">
        <f t="array" aca="1" ref="X251" ca="1">IF(AE251=0,"N/A",IFERROR(INDEX(INDIRECT(ADDRESS(1,MATCH(2020,Measure!$2:$2,0),,,"Measure")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A251),0)),""))</f>
        <v>N/A</v>
      </c>
      <c r="Y251" s="49" t="str">
        <f t="array" aca="1" ref="Y251" ca="1">IF(AE251=0,"N/A",IFERROR(INDEX(INDIRECT(ADDRESS(1,MATCH(2020,Measure!$2:$2,0),,,"Measure")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A251),0)),""))</f>
        <v>N/A</v>
      </c>
      <c r="Z251" s="39" t="str">
        <f t="array" aca="1" ref="Z2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A251),0)),""),"N/A")</f>
        <v>N/A</v>
      </c>
      <c r="AA251" s="39" t="str">
        <f t="array" aca="1" ref="AA2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A251),0)),""),"N/A")</f>
        <v>N/A</v>
      </c>
      <c r="AB251" s="39" t="str">
        <f t="array" aca="1" ref="AB2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A251),0)),"")/1000,"N/A")</f>
        <v>N/A</v>
      </c>
      <c r="AD251" t="str">
        <f t="shared" si="280"/>
        <v>Solar Domestic Hot Water</v>
      </c>
      <c r="AE251" s="50">
        <f t="array" aca="1" ref="AE25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A251),0)),""),0)</f>
        <v>0</v>
      </c>
      <c r="AF251" s="35">
        <f t="array" aca="1" ref="AF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A251),0)),"")</f>
        <v>0</v>
      </c>
      <c r="AG251" s="35">
        <f t="array" aca="1" ref="AG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A251),0))/1000,"")</f>
        <v>0</v>
      </c>
      <c r="AH251" s="51">
        <f t="array" aca="1" ref="AH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A251),0)),"")</f>
        <v>0</v>
      </c>
      <c r="AI251" s="35">
        <f t="array" aca="1" ref="AI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A251),0))/1000,"")</f>
        <v>0</v>
      </c>
      <c r="AJ251" s="35">
        <f t="array" aca="1" ref="AJ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A251),0))/1000,"")</f>
        <v>0</v>
      </c>
      <c r="AK251" s="32">
        <f t="array" aca="1" ref="AK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A251),0)),"")</f>
        <v>0</v>
      </c>
      <c r="AL251" s="32" t="str">
        <f t="shared" ca="1" si="281"/>
        <v>N/A</v>
      </c>
      <c r="AM251" s="32" t="str">
        <f t="shared" ca="1" si="282"/>
        <v>N/A</v>
      </c>
      <c r="AN251" s="37" t="str">
        <f t="array" aca="1" ref="AN251" ca="1">IF(AE251=0,"N/A",IFERROR(INDEX(INDIRECT(ADDRESS(1,MATCH(2020,Measure!$2:$2,0),,,"Measure")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A251),0)),""))</f>
        <v>N/A</v>
      </c>
      <c r="AO251" s="32">
        <f t="array" aca="1" ref="AO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A251),0)),"")</f>
        <v>0</v>
      </c>
      <c r="AP251" s="37" t="str">
        <f t="shared" ca="1" si="283"/>
        <v>N/A</v>
      </c>
      <c r="AQ251" s="50">
        <f t="array" aca="1" ref="AQ25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A251),0)),""),0)</f>
        <v>0</v>
      </c>
      <c r="AR251" s="35">
        <f t="array" aca="1" ref="AR2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A251),0)),"")</f>
        <v>0</v>
      </c>
      <c r="AS251" s="35">
        <f t="array" aca="1" ref="AS2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A251),0))/1000,"")</f>
        <v>0</v>
      </c>
      <c r="AT251" s="51">
        <f t="array" aca="1" ref="AT2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A251),0)),"")</f>
        <v>0</v>
      </c>
      <c r="AU251" s="35">
        <f t="array" aca="1" ref="AU2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A251),0))/1000,"")</f>
        <v>0</v>
      </c>
      <c r="AV251" s="35">
        <f t="array" aca="1" ref="AV2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A251),0))/1000,"")</f>
        <v>0</v>
      </c>
      <c r="AW251" s="32">
        <f t="array" aca="1" ref="AW2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A251),0)),"")</f>
        <v>0</v>
      </c>
      <c r="AX251" s="32" t="str">
        <f t="shared" ca="1" si="284"/>
        <v>N/A</v>
      </c>
      <c r="AY251" s="32" t="str">
        <f t="shared" ca="1" si="285"/>
        <v>N/A</v>
      </c>
      <c r="AZ251" s="37" t="str">
        <f t="array" aca="1" ref="AZ251" ca="1">IF(AQ251=0,"N/A",IFERROR(INDEX(INDIRECT(ADDRESS(1,MATCH(2021,Measure!$2:$2,0),,,"Measure")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A251),0)),""))</f>
        <v>N/A</v>
      </c>
      <c r="BA251" s="32">
        <f t="array" aca="1" ref="BA2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A251),0)),"")</f>
        <v>0</v>
      </c>
      <c r="BB251" s="37" t="str">
        <f t="shared" ca="1" si="286"/>
        <v>N/A</v>
      </c>
      <c r="BC251" s="50">
        <f t="array" aca="1" ref="BC25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A251),0)),""),0)</f>
        <v>0</v>
      </c>
      <c r="BD251" s="35">
        <f t="array" aca="1" ref="BD2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A251),0)),"")</f>
        <v>0</v>
      </c>
      <c r="BE251" s="35">
        <f t="array" aca="1" ref="BE2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A251),0))/1000,"")</f>
        <v>0</v>
      </c>
      <c r="BF251" s="51">
        <f t="array" aca="1" ref="BF2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A251),0)),"")</f>
        <v>0</v>
      </c>
      <c r="BG251" s="35">
        <f t="array" aca="1" ref="BG2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A251),0))/1000,"")</f>
        <v>0</v>
      </c>
      <c r="BH251" s="35">
        <f t="array" aca="1" ref="BH2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A251),0))/1000,"")</f>
        <v>0</v>
      </c>
      <c r="BI251" s="32">
        <f t="array" aca="1" ref="BI2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A251),0)),"")</f>
        <v>0</v>
      </c>
      <c r="BJ251" s="32" t="str">
        <f t="shared" ca="1" si="287"/>
        <v>N/A</v>
      </c>
      <c r="BK251" s="32" t="str">
        <f t="shared" ca="1" si="288"/>
        <v>N/A</v>
      </c>
      <c r="BL251" s="37" t="str">
        <f t="array" aca="1" ref="BL251" ca="1">IF(BC251=0,"N/A",IFERROR(INDEX(INDIRECT(ADDRESS(1,MATCH(2022,Measure!$2:$2,0),,,"Measure")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A251),0)),""))</f>
        <v>N/A</v>
      </c>
      <c r="BM251" s="32">
        <f t="array" aca="1" ref="BM2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A251),0)),"")</f>
        <v>0</v>
      </c>
      <c r="BN251" s="37" t="str">
        <f t="shared" ca="1" si="289"/>
        <v>N/A</v>
      </c>
    </row>
    <row r="252" spans="1:66" x14ac:dyDescent="0.25">
      <c r="A252" s="33" t="s">
        <v>403</v>
      </c>
      <c r="B252" t="str">
        <f t="shared" si="275"/>
        <v>Wood Boiler/Furnace</v>
      </c>
      <c r="C252" t="str">
        <f t="array" aca="1" ref="C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A252),0)),"")</f>
        <v xml:space="preserve">Res Heating, Ventilation and Air-Conditioning </v>
      </c>
      <c r="D252" t="str">
        <f t="array" aca="1" ref="D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A252),0)),"")</f>
        <v>RET</v>
      </c>
      <c r="E252" s="52">
        <f t="array" aca="1" ref="E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A252),0)),"")</f>
        <v>18</v>
      </c>
      <c r="F252" s="52">
        <f t="array" aca="1" ref="F25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A252),0)),""))</f>
        <v>6</v>
      </c>
      <c r="G252" s="52">
        <f t="array" aca="1" ref="G2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A252),0)),""))</f>
        <v>6</v>
      </c>
      <c r="H252" s="52">
        <f t="array" aca="1" ref="H2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A252),0)),""))</f>
        <v>6</v>
      </c>
      <c r="I252" s="44">
        <f t="array" aca="1" ref="I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A252),0)),"")</f>
        <v>13804</v>
      </c>
      <c r="J252" s="45">
        <f t="array" aca="1" ref="J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A252),0)),"")*1000</f>
        <v>7660</v>
      </c>
      <c r="K252" s="44">
        <f t="array" aca="1" ref="K252" ca="1">IF(D252="ROB/NEW",I252,IFERROR(INDEX(INDIRECT(ADDRESS(1,MATCH(2020,Measure!$2:$2,0),,,"Measure")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A252),0)),""))</f>
        <v>13804</v>
      </c>
      <c r="L252" s="45">
        <f t="array" aca="1" ref="L252" ca="1">IF(D252="ROB/NEW",J252,IFERROR(INDEX(INDIRECT(ADDRESS(1,MATCH(2020,Measure!$2:$2,0),,,"Measure")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A252),0))*1000,""))</f>
        <v>7660</v>
      </c>
      <c r="M252" s="46">
        <f t="array" aca="1" ref="M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A252),0)),"")</f>
        <v>17533.833333333336</v>
      </c>
      <c r="N252" s="47">
        <f t="array" aca="1" ref="N252" ca="1">IF(M252=0,"N/A",IFERROR(INDEX(INDIRECT(ADDRESS(1,MATCH(2020,Measure!$2:$2,0),,,"Measure")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A252),0)),"")/M252)</f>
        <v>0.19961407944640358</v>
      </c>
      <c r="O252" s="46">
        <f t="array" aca="1" ref="O252" ca="1">IF(AE252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252)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(Units)")*(INDIRECT(ADDRESS(1,MATCH("MeasureNames",Measure!$2:$2,0),,,"Measure")&amp;":"&amp;ADDRESS(ROWS(DynamicPivotTable)+10,MATCH("MeasureNames",Measure!$2:$2,0)))=A252),0)),""),0))</f>
        <v>1872.7727598777071</v>
      </c>
      <c r="P252" s="46">
        <f t="array" aca="1" ref="P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A252),0)),0)</f>
        <v>0</v>
      </c>
      <c r="Q252" s="46">
        <f t="shared" ca="1" si="276"/>
        <v>5372.7727598777074</v>
      </c>
      <c r="R252" s="46">
        <f t="shared" ca="1" si="277"/>
        <v>14033.833333333336</v>
      </c>
      <c r="S252" s="46">
        <f t="shared" ca="1" si="278"/>
        <v>19406.606093211041</v>
      </c>
      <c r="T252" s="39">
        <f t="array" aca="1" ref="T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A252),0)),"")</f>
        <v>22849.88268139305</v>
      </c>
      <c r="U252" s="39">
        <f t="array" aca="1" ref="U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A252),0)),"")</f>
        <v>0</v>
      </c>
      <c r="V252" s="39">
        <f t="shared" ca="1" si="279"/>
        <v>22849.88268139305</v>
      </c>
      <c r="W252" s="48">
        <f t="array" aca="1" ref="W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A252),0)),"")</f>
        <v>0.64</v>
      </c>
      <c r="X252" s="49">
        <f t="array" aca="1" ref="X252" ca="1">IF(AE252=0,"N/A",IFERROR(INDEX(INDIRECT(ADDRESS(1,MATCH(2020,Measure!$2:$2,0),,,"Measure")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A252),0)),""))</f>
        <v>1.7450083355115378</v>
      </c>
      <c r="Y252" s="49" t="str">
        <f t="array" aca="1" ref="Y252" ca="1">IF(AE252=0,"N/A",IFERROR(INDEX(INDIRECT(ADDRESS(1,MATCH(2020,Measure!$2:$2,0),,,"Measure")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A252),0)),""))</f>
        <v/>
      </c>
      <c r="Z252" s="39">
        <f t="array" aca="1" ref="Z2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A252),0)),""),"N/A")</f>
        <v>0.41897904184135226</v>
      </c>
      <c r="AA252" s="39">
        <f t="array" aca="1" ref="AA2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A252),0)),""),"N/A")</f>
        <v>2.3276613435630682E-2</v>
      </c>
      <c r="AB252" s="39">
        <f t="array" aca="1" ref="AB2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A252),0)),"")/1000,"N/A")</f>
        <v>0.75503742736005564</v>
      </c>
      <c r="AD252" t="str">
        <f t="shared" si="280"/>
        <v>Wood Boiler/Furnace</v>
      </c>
      <c r="AE252" s="50">
        <f t="array" aca="1" ref="AE25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A252),0)),""),0)</f>
        <v>4</v>
      </c>
      <c r="AF252" s="35">
        <f t="array" aca="1" ref="AF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A252),0)),"")</f>
        <v>21.788444444444444</v>
      </c>
      <c r="AG252" s="35">
        <f t="array" aca="1" ref="AG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A252),0))/1000,"")</f>
        <v>39.264711111111112</v>
      </c>
      <c r="AH252" s="51">
        <f t="array" aca="1" ref="AH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A252),0)),"")</f>
        <v>21.788444444444444</v>
      </c>
      <c r="AI252" s="35">
        <f t="array" aca="1" ref="AI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A252),0))/1000,"")</f>
        <v>39.264711111111112</v>
      </c>
      <c r="AJ252" s="35">
        <f t="array" aca="1" ref="AJ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A252),0))/1000,"")</f>
        <v>706.76479999999992</v>
      </c>
      <c r="AK252" s="32">
        <f t="array" aca="1" ref="AK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A252),0)),"")</f>
        <v>91399.5307255722</v>
      </c>
      <c r="AL252" s="32">
        <f t="shared" ca="1" si="281"/>
        <v>52377.704372844171</v>
      </c>
      <c r="AM252" s="32">
        <f t="shared" ca="1" si="282"/>
        <v>39021.826352728029</v>
      </c>
      <c r="AN252" s="37">
        <f t="array" aca="1" ref="AN252" ca="1">IF(AE252=0,"N/A",IFERROR(INDEX(INDIRECT(ADDRESS(1,MATCH(2020,Measure!$2:$2,0),,,"Measure")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A252),0)),""))</f>
        <v>1.7450083355115378</v>
      </c>
      <c r="AO252" s="32">
        <f t="array" aca="1" ref="AO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A252),0)),"")</f>
        <v>21491.091039510829</v>
      </c>
      <c r="AP252" s="37">
        <f t="shared" ca="1" si="283"/>
        <v>4.2529032405817118</v>
      </c>
      <c r="AQ252" s="50">
        <f t="array" aca="1" ref="AQ25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A252),0)),""),0)</f>
        <v>4</v>
      </c>
      <c r="AR252" s="35">
        <f t="array" aca="1" ref="AR2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A252),0)),"")</f>
        <v>21.788444444444444</v>
      </c>
      <c r="AS252" s="35">
        <f t="array" aca="1" ref="AS2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A252),0))/1000,"")</f>
        <v>39.264711111111112</v>
      </c>
      <c r="AT252" s="51">
        <f t="array" aca="1" ref="AT2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A252),0)),"")</f>
        <v>43.576888888888888</v>
      </c>
      <c r="AU252" s="35">
        <f t="array" aca="1" ref="AU2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A252),0))/1000,"")</f>
        <v>78.529422222222223</v>
      </c>
      <c r="AV252" s="35">
        <f t="array" aca="1" ref="AV2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A252),0))/1000,"")</f>
        <v>706.76479999999992</v>
      </c>
      <c r="AW252" s="32">
        <f t="array" aca="1" ref="AW2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A252),0)),"")</f>
        <v>93863.45935987198</v>
      </c>
      <c r="AX252" s="32">
        <f t="shared" ca="1" si="284"/>
        <v>52377.704372844171</v>
      </c>
      <c r="AY252" s="32">
        <f t="shared" ca="1" si="285"/>
        <v>41485.754987027809</v>
      </c>
      <c r="AZ252" s="37">
        <f t="array" aca="1" ref="AZ252" ca="1">IF(AQ252=0,"N/A",IFERROR(INDEX(INDIRECT(ADDRESS(1,MATCH(2021,Measure!$2:$2,0),,,"Measure")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A252),0)),""))</f>
        <v>1.7920498900012232</v>
      </c>
      <c r="BA252" s="32">
        <f t="array" aca="1" ref="BA2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A252),0)),"")</f>
        <v>21491.091039510829</v>
      </c>
      <c r="BB252" s="37">
        <f t="shared" ca="1" si="286"/>
        <v>4.3675520794782532</v>
      </c>
      <c r="BC252" s="50">
        <f t="array" aca="1" ref="BC25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A252),0)),""),0)</f>
        <v>4</v>
      </c>
      <c r="BD252" s="35">
        <f t="array" aca="1" ref="BD2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A252),0)),"")</f>
        <v>21.788444444444444</v>
      </c>
      <c r="BE252" s="35">
        <f t="array" aca="1" ref="BE2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A252),0))/1000,"")</f>
        <v>39.264711111111112</v>
      </c>
      <c r="BF252" s="51">
        <f t="array" aca="1" ref="BF2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A252),0)),"")</f>
        <v>65.365333333333339</v>
      </c>
      <c r="BG252" s="35">
        <f t="array" aca="1" ref="BG2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A252),0))/1000,"")</f>
        <v>117.79413333333333</v>
      </c>
      <c r="BH252" s="35">
        <f t="array" aca="1" ref="BH2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A252),0))/1000,"")</f>
        <v>706.76479999999992</v>
      </c>
      <c r="BI252" s="32">
        <f t="array" aca="1" ref="BI2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A252),0)),"")</f>
        <v>96690.404243468598</v>
      </c>
      <c r="BJ252" s="32">
        <f t="shared" ca="1" si="287"/>
        <v>52377.704372844171</v>
      </c>
      <c r="BK252" s="32">
        <f t="shared" ca="1" si="288"/>
        <v>44312.699870624427</v>
      </c>
      <c r="BL252" s="37">
        <f t="array" aca="1" ref="BL252" ca="1">IF(BC252=0,"N/A",IFERROR(INDEX(INDIRECT(ADDRESS(1,MATCH(2022,Measure!$2:$2,0),,,"Measure")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A252),0)),""))</f>
        <v>1.8460221844621136</v>
      </c>
      <c r="BM252" s="32">
        <f t="array" aca="1" ref="BM2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A252),0)),"")</f>
        <v>21491.091039510829</v>
      </c>
      <c r="BN252" s="37">
        <f t="shared" ca="1" si="289"/>
        <v>4.4990923944115133</v>
      </c>
    </row>
    <row r="253" spans="1:66" x14ac:dyDescent="0.25">
      <c r="A253" s="33" t="s">
        <v>404</v>
      </c>
      <c r="B253" t="str">
        <f t="shared" si="275"/>
        <v>Wood Stove</v>
      </c>
      <c r="C253" t="str">
        <f t="array" aca="1" ref="C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A253),0)),"")</f>
        <v xml:space="preserve">Res Heating, Ventilation and Air-Conditioning </v>
      </c>
      <c r="D253" t="str">
        <f t="array" aca="1" ref="D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A253),0)),"")</f>
        <v>RET</v>
      </c>
      <c r="E253" s="52">
        <f t="array" aca="1" ref="E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A253),0)),"")</f>
        <v>18</v>
      </c>
      <c r="F253" s="52">
        <f t="array" aca="1" ref="F25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A253),0)),""))</f>
        <v>6</v>
      </c>
      <c r="G253" s="52">
        <f t="array" aca="1" ref="G2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A253),0)),""))</f>
        <v>6</v>
      </c>
      <c r="H253" s="52">
        <f t="array" aca="1" ref="H2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A253),0)),""))</f>
        <v>6</v>
      </c>
      <c r="I253" s="44">
        <f t="array" aca="1" ref="I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A253),0)),"")</f>
        <v>8878.8102820746135</v>
      </c>
      <c r="J253" s="45">
        <f t="array" aca="1" ref="J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A253),0)),"")*1000</f>
        <v>3475.0725174460326</v>
      </c>
      <c r="K253" s="44">
        <f t="array" aca="1" ref="K253" ca="1">IF(D253="ROB/NEW",I253,IFERROR(INDEX(INDIRECT(ADDRESS(1,MATCH(2020,Measure!$2:$2,0),,,"Measure")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A253),0)),""))</f>
        <v>8878.8102820746135</v>
      </c>
      <c r="L253" s="45">
        <f t="array" aca="1" ref="L253" ca="1">IF(D253="ROB/NEW",J253,IFERROR(INDEX(INDIRECT(ADDRESS(1,MATCH(2020,Measure!$2:$2,0),,,"Measure")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A253),0))*1000,""))</f>
        <v>3475.0725174460326</v>
      </c>
      <c r="M253" s="46">
        <f t="array" aca="1" ref="M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A253),0)),"")</f>
        <v>3545</v>
      </c>
      <c r="N253" s="47">
        <f t="array" aca="1" ref="N253" ca="1">IF(M253=0,"N/A",IFERROR(INDEX(INDIRECT(ADDRESS(1,MATCH(2020,Measure!$2:$2,0),,,"Measure")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A253),0)),"")/M253)</f>
        <v>0.28208744710860367</v>
      </c>
      <c r="O253" s="46">
        <f t="array" aca="1" ref="O253" ca="1">IF(AE253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253)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(Units)")*(INDIRECT(ADDRESS(1,MATCH("MeasureNames",Measure!$2:$2,0),,,"Measure")&amp;":"&amp;ADDRESS(ROWS(DynamicPivotTable)+10,MATCH("MeasureNames",Measure!$2:$2,0)))=A253),0)),""),0))</f>
        <v>1204.5779510570442</v>
      </c>
      <c r="P253" s="46">
        <f t="array" aca="1" ref="P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A253),0)),0)</f>
        <v>0</v>
      </c>
      <c r="Q253" s="46">
        <f t="shared" ca="1" si="276"/>
        <v>2204.5779510570442</v>
      </c>
      <c r="R253" s="46">
        <f t="shared" ca="1" si="277"/>
        <v>2545</v>
      </c>
      <c r="S253" s="46">
        <f t="shared" ca="1" si="278"/>
        <v>4749.5779510570446</v>
      </c>
      <c r="T253" s="39">
        <f t="array" aca="1" ref="T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A253),0)),"")</f>
        <v>12300.980679538208</v>
      </c>
      <c r="U253" s="39">
        <f t="array" aca="1" ref="U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A253),0)),"")</f>
        <v>0</v>
      </c>
      <c r="V253" s="39">
        <f t="shared" ca="1" si="279"/>
        <v>12300.980679538208</v>
      </c>
      <c r="W253" s="48">
        <f t="array" aca="1" ref="W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A253),0)),"")</f>
        <v>0.64</v>
      </c>
      <c r="X253" s="49">
        <f t="array" aca="1" ref="X253" ca="1">IF(AE253=0,"N/A",IFERROR(INDEX(INDIRECT(ADDRESS(1,MATCH(2020,Measure!$2:$2,0),,,"Measure")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A253),0)),""))</f>
        <v>3.5415036465567136</v>
      </c>
      <c r="Y253" s="49" t="str">
        <f t="array" aca="1" ref="Y253" ca="1">IF(AE253=0,"N/A",IFERROR(INDEX(INDIRECT(ADDRESS(1,MATCH(2020,Measure!$2:$2,0),,,"Measure")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A253),0)),""))</f>
        <v/>
      </c>
      <c r="Z253" s="39">
        <f t="array" aca="1" ref="Z2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A253),0)),""),"N/A")</f>
        <v>0.29214924762058003</v>
      </c>
      <c r="AA253" s="39">
        <f t="array" aca="1" ref="AA2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A253),0)),""),"N/A")</f>
        <v>1.6230513756698883E-2</v>
      </c>
      <c r="AB253" s="39">
        <f t="array" aca="1" ref="AB2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A253),0)),"")/1000,"N/A")</f>
        <v>0.74644132767058191</v>
      </c>
      <c r="AD253" t="str">
        <f t="shared" si="280"/>
        <v>Wood Stove</v>
      </c>
      <c r="AE253" s="50">
        <f t="array" aca="1" ref="AE25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A253),0)),""),0)</f>
        <v>100</v>
      </c>
      <c r="AF253" s="35">
        <f t="array" aca="1" ref="AF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A253),0)),"")</f>
        <v>247.11626790727342</v>
      </c>
      <c r="AG253" s="35">
        <f t="array" aca="1" ref="AG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A253),0))/1000,"")</f>
        <v>631.3820645030836</v>
      </c>
      <c r="AH253" s="51">
        <f t="array" aca="1" ref="AH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A253),0)),"")</f>
        <v>247.11626790727342</v>
      </c>
      <c r="AI253" s="35">
        <f t="array" aca="1" ref="AI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A253),0))/1000,"")</f>
        <v>631.3820645030836</v>
      </c>
      <c r="AJ253" s="35">
        <f t="array" aca="1" ref="AJ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A253),0))/1000,"")</f>
        <v>11364.877161055509</v>
      </c>
      <c r="AK253" s="32">
        <f t="array" aca="1" ref="AK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A253),0)),"")</f>
        <v>1230098.0679538208</v>
      </c>
      <c r="AL253" s="32">
        <f t="shared" ca="1" si="281"/>
        <v>347337.7951057044</v>
      </c>
      <c r="AM253" s="32">
        <f t="shared" ca="1" si="282"/>
        <v>882760.27284811647</v>
      </c>
      <c r="AN253" s="37">
        <f t="array" aca="1" ref="AN253" ca="1">IF(AE253=0,"N/A",IFERROR(INDEX(INDIRECT(ADDRESS(1,MATCH(2020,Measure!$2:$2,0),,,"Measure")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A253),0)),""))</f>
        <v>3.5415036465567136</v>
      </c>
      <c r="AO253" s="32">
        <f t="array" aca="1" ref="AO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A253),0)),"")</f>
        <v>220457.7951057044</v>
      </c>
      <c r="AP253" s="37">
        <f t="shared" ca="1" si="283"/>
        <v>5.5797440383725938</v>
      </c>
      <c r="AQ253" s="50">
        <f t="array" aca="1" ref="AQ25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A253),0)),""),0)</f>
        <v>100</v>
      </c>
      <c r="AR253" s="35">
        <f t="array" aca="1" ref="AR2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A253),0)),"")</f>
        <v>247.11626790727342</v>
      </c>
      <c r="AS253" s="35">
        <f t="array" aca="1" ref="AS2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A253),0))/1000,"")</f>
        <v>631.3820645030836</v>
      </c>
      <c r="AT253" s="51">
        <f t="array" aca="1" ref="AT2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A253),0)),"")</f>
        <v>494.23253581454685</v>
      </c>
      <c r="AU253" s="35">
        <f t="array" aca="1" ref="AU2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A253),0))/1000,"")</f>
        <v>1262.7641290061672</v>
      </c>
      <c r="AV253" s="35">
        <f t="array" aca="1" ref="AV2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A253),0))/1000,"")</f>
        <v>11364.877161055509</v>
      </c>
      <c r="AW253" s="32">
        <f t="array" aca="1" ref="AW2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A253),0)),"")</f>
        <v>1269296.4383879553</v>
      </c>
      <c r="AX253" s="32">
        <f t="shared" ca="1" si="284"/>
        <v>347337.79510570446</v>
      </c>
      <c r="AY253" s="32">
        <f t="shared" ca="1" si="285"/>
        <v>921958.64328225085</v>
      </c>
      <c r="AZ253" s="37">
        <f t="array" aca="1" ref="AZ253" ca="1">IF(AQ253=0,"N/A",IFERROR(INDEX(INDIRECT(ADDRESS(1,MATCH(2021,Measure!$2:$2,0),,,"Measure")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A253),0)),""))</f>
        <v>3.6543573900492845</v>
      </c>
      <c r="BA253" s="32">
        <f t="array" aca="1" ref="BA2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A253),0)),"")</f>
        <v>220457.7951057044</v>
      </c>
      <c r="BB253" s="37">
        <f t="shared" ca="1" si="286"/>
        <v>5.7575484585580528</v>
      </c>
      <c r="BC253" s="50">
        <f t="array" aca="1" ref="BC25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A253),0)),""),0)</f>
        <v>100</v>
      </c>
      <c r="BD253" s="35">
        <f t="array" aca="1" ref="BD2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A253),0)),"")</f>
        <v>247.11626790727342</v>
      </c>
      <c r="BE253" s="35">
        <f t="array" aca="1" ref="BE2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A253),0))/1000,"")</f>
        <v>631.3820645030836</v>
      </c>
      <c r="BF253" s="51">
        <f t="array" aca="1" ref="BF2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A253),0)),"")</f>
        <v>741.34880372182022</v>
      </c>
      <c r="BG253" s="35">
        <f t="array" aca="1" ref="BG2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A253),0))/1000,"")</f>
        <v>1894.1461935092509</v>
      </c>
      <c r="BH253" s="35">
        <f t="array" aca="1" ref="BH2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A253),0))/1000,"")</f>
        <v>11364.877161055509</v>
      </c>
      <c r="BI253" s="32">
        <f t="array" aca="1" ref="BI2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A253),0)),"")</f>
        <v>1313207.248811421</v>
      </c>
      <c r="BJ253" s="32">
        <f t="shared" ca="1" si="287"/>
        <v>347337.7951057044</v>
      </c>
      <c r="BK253" s="32">
        <f t="shared" ca="1" si="288"/>
        <v>965869.45370571665</v>
      </c>
      <c r="BL253" s="37">
        <f t="array" aca="1" ref="BL253" ca="1">IF(BC253=0,"N/A",IFERROR(INDEX(INDIRECT(ADDRESS(1,MATCH(2022,Measure!$2:$2,0),,,"Measure")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A253),0)),""))</f>
        <v>3.7807784448328636</v>
      </c>
      <c r="BM253" s="32">
        <f t="array" aca="1" ref="BM2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A253),0)),"")</f>
        <v>220457.7951057044</v>
      </c>
      <c r="BN253" s="37">
        <f t="shared" ca="1" si="289"/>
        <v>5.9567285800974679</v>
      </c>
    </row>
    <row r="254" spans="1:66" x14ac:dyDescent="0.25">
      <c r="A254" s="33" t="s">
        <v>628</v>
      </c>
      <c r="B254" t="str">
        <f t="shared" si="275"/>
        <v>Drain Water Heat Recovery</v>
      </c>
      <c r="C254" t="str">
        <f t="array" aca="1" ref="C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A254),0)),"")</f>
        <v xml:space="preserve">Res Domestic Hot Water (DHW) </v>
      </c>
      <c r="D254" t="str">
        <f t="array" aca="1" ref="D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A254),0)),"")</f>
        <v>ROB/NEW</v>
      </c>
      <c r="E254" s="52">
        <f t="array" aca="1" ref="E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A254),0)),"")</f>
        <v>20</v>
      </c>
      <c r="F254" s="52" t="str">
        <f t="array" aca="1" ref="F25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A254),0)),""))</f>
        <v>N/A</v>
      </c>
      <c r="G254" s="52" t="str">
        <f t="array" aca="1" ref="G2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A254),0)),""))</f>
        <v>N/A</v>
      </c>
      <c r="H254" s="52" t="str">
        <f t="array" aca="1" ref="H2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A254),0)),""))</f>
        <v>N/A</v>
      </c>
      <c r="I254" s="44">
        <f t="array" aca="1" ref="I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A254),0)),"")</f>
        <v>805</v>
      </c>
      <c r="J254" s="45">
        <f t="array" aca="1" ref="J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A254),0)),"")*1000</f>
        <v>130.41</v>
      </c>
      <c r="K254" s="44">
        <f t="array" aca="1" ref="K254" ca="1">IF(D254="ROB/NEW",I254,IFERROR(INDEX(INDIRECT(ADDRESS(1,MATCH(2020,Measure!$2:$2,0),,,"Measure")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A254),0)),""))</f>
        <v>805</v>
      </c>
      <c r="L254" s="45">
        <f t="array" aca="1" ref="L254" ca="1">IF(D254="ROB/NEW",J254,IFERROR(INDEX(INDIRECT(ADDRESS(1,MATCH(2020,Measure!$2:$2,0),,,"Measure")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A254),0))*1000,""))</f>
        <v>130.41</v>
      </c>
      <c r="M254" s="46">
        <f t="array" aca="1" ref="M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A254),0)),"")</f>
        <v>900</v>
      </c>
      <c r="N254" s="47">
        <f t="array" aca="1" ref="N254" ca="1">IF(M254=0,"N/A",IFERROR(INDEX(INDIRECT(ADDRESS(1,MATCH(2020,Measure!$2:$2,0),,,"Measure")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A254),0)),"")/M254)</f>
        <v>0.22222222222222221</v>
      </c>
      <c r="O254" s="46" t="str">
        <f t="array" aca="1" ref="O254" ca="1">IF(AE254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254)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(Units)")*(INDIRECT(ADDRESS(1,MATCH("MeasureNames",Measure!$2:$2,0),,,"Measure")&amp;":"&amp;ADDRESS(ROWS(DynamicPivotTable)+10,MATCH("MeasureNames",Measure!$2:$2,0)))=A254),0)),""),0))</f>
        <v>N/A</v>
      </c>
      <c r="P254" s="46">
        <f t="array" aca="1" ref="P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A254),0)),0)</f>
        <v>0</v>
      </c>
      <c r="Q254" s="46" t="str">
        <f t="shared" ca="1" si="276"/>
        <v>N/A</v>
      </c>
      <c r="R254" s="46">
        <f t="shared" ca="1" si="277"/>
        <v>700</v>
      </c>
      <c r="S254" s="46" t="str">
        <f t="shared" ca="1" si="278"/>
        <v>N/A</v>
      </c>
      <c r="T254" s="39">
        <f t="array" aca="1" ref="T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A254),0)),"")</f>
        <v>1042.3145244017426</v>
      </c>
      <c r="U254" s="39">
        <f t="array" aca="1" ref="U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A254),0)),"")</f>
        <v>0</v>
      </c>
      <c r="V254" s="39">
        <f t="shared" ca="1" si="279"/>
        <v>1042.3145244017426</v>
      </c>
      <c r="W254" s="48">
        <f t="array" aca="1" ref="W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A254),0)),"")</f>
        <v>0.76</v>
      </c>
      <c r="X254" s="49" t="str">
        <f t="array" aca="1" ref="X254" ca="1">IF(AE254=0,"N/A",IFERROR(INDEX(INDIRECT(ADDRESS(1,MATCH(2020,Measure!$2:$2,0),,,"Measure")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A254),0)),""))</f>
        <v>N/A</v>
      </c>
      <c r="Y254" s="49" t="str">
        <f t="array" aca="1" ref="Y254" ca="1">IF(AE254=0,"N/A",IFERROR(INDEX(INDIRECT(ADDRESS(1,MATCH(2020,Measure!$2:$2,0),,,"Measure")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A254),0)),""))</f>
        <v>N/A</v>
      </c>
      <c r="Z254" s="39" t="str">
        <f t="array" aca="1" ref="Z2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A254),0)),""),"N/A")</f>
        <v>N/A</v>
      </c>
      <c r="AA254" s="39" t="str">
        <f t="array" aca="1" ref="AA2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A254),0)),""),"N/A")</f>
        <v>N/A</v>
      </c>
      <c r="AB254" s="39" t="str">
        <f t="array" aca="1" ref="AB2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A254),0)),"")/1000,"N/A")</f>
        <v>N/A</v>
      </c>
      <c r="AD254" t="str">
        <f t="shared" si="280"/>
        <v>Drain Water Heat Recovery</v>
      </c>
      <c r="AE254" s="50">
        <f t="array" aca="1" ref="AE25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A254),0)),""),0)</f>
        <v>0</v>
      </c>
      <c r="AF254" s="35">
        <f t="array" aca="1" ref="AF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A254),0)),"")</f>
        <v>0</v>
      </c>
      <c r="AG254" s="35">
        <f t="array" aca="1" ref="AG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A254),0))/1000,"")</f>
        <v>0</v>
      </c>
      <c r="AH254" s="51">
        <f t="array" aca="1" ref="AH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A254),0)),"")</f>
        <v>0</v>
      </c>
      <c r="AI254" s="35">
        <f t="array" aca="1" ref="AI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A254),0))/1000,"")</f>
        <v>0</v>
      </c>
      <c r="AJ254" s="35">
        <f t="array" aca="1" ref="AJ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A254),0))/1000,"")</f>
        <v>0</v>
      </c>
      <c r="AK254" s="32">
        <f t="array" aca="1" ref="AK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A254),0)),"")</f>
        <v>0</v>
      </c>
      <c r="AL254" s="32" t="str">
        <f t="shared" ca="1" si="281"/>
        <v>N/A</v>
      </c>
      <c r="AM254" s="32" t="str">
        <f t="shared" ca="1" si="282"/>
        <v>N/A</v>
      </c>
      <c r="AN254" s="37" t="str">
        <f t="array" aca="1" ref="AN254" ca="1">IF(AE254=0,"N/A",IFERROR(INDEX(INDIRECT(ADDRESS(1,MATCH(2020,Measure!$2:$2,0),,,"Measure")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A254),0)),""))</f>
        <v>N/A</v>
      </c>
      <c r="AO254" s="32">
        <f t="array" aca="1" ref="AO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A254),0)),"")</f>
        <v>0</v>
      </c>
      <c r="AP254" s="37" t="str">
        <f t="shared" ca="1" si="283"/>
        <v>N/A</v>
      </c>
      <c r="AQ254" s="50">
        <f t="array" aca="1" ref="AQ25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A254),0)),""),0)</f>
        <v>0</v>
      </c>
      <c r="AR254" s="35">
        <f t="array" aca="1" ref="AR2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A254),0)),"")</f>
        <v>0</v>
      </c>
      <c r="AS254" s="35">
        <f t="array" aca="1" ref="AS2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A254),0))/1000,"")</f>
        <v>0</v>
      </c>
      <c r="AT254" s="51">
        <f t="array" aca="1" ref="AT2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A254),0)),"")</f>
        <v>0</v>
      </c>
      <c r="AU254" s="35">
        <f t="array" aca="1" ref="AU2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A254),0))/1000,"")</f>
        <v>0</v>
      </c>
      <c r="AV254" s="35">
        <f t="array" aca="1" ref="AV2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A254),0))/1000,"")</f>
        <v>0</v>
      </c>
      <c r="AW254" s="32">
        <f t="array" aca="1" ref="AW2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A254),0)),"")</f>
        <v>0</v>
      </c>
      <c r="AX254" s="32" t="str">
        <f t="shared" ca="1" si="284"/>
        <v>N/A</v>
      </c>
      <c r="AY254" s="32" t="str">
        <f t="shared" ca="1" si="285"/>
        <v>N/A</v>
      </c>
      <c r="AZ254" s="37" t="str">
        <f t="array" aca="1" ref="AZ254" ca="1">IF(AQ254=0,"N/A",IFERROR(INDEX(INDIRECT(ADDRESS(1,MATCH(2021,Measure!$2:$2,0),,,"Measure")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A254),0)),""))</f>
        <v>N/A</v>
      </c>
      <c r="BA254" s="32">
        <f t="array" aca="1" ref="BA2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A254),0)),"")</f>
        <v>0</v>
      </c>
      <c r="BB254" s="37" t="str">
        <f t="shared" ca="1" si="286"/>
        <v>N/A</v>
      </c>
      <c r="BC254" s="50">
        <f t="array" aca="1" ref="BC25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A254),0)),""),0)</f>
        <v>0</v>
      </c>
      <c r="BD254" s="35">
        <f t="array" aca="1" ref="BD2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A254),0)),"")</f>
        <v>0</v>
      </c>
      <c r="BE254" s="35">
        <f t="array" aca="1" ref="BE2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A254),0))/1000,"")</f>
        <v>0</v>
      </c>
      <c r="BF254" s="51">
        <f t="array" aca="1" ref="BF2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A254),0)),"")</f>
        <v>0</v>
      </c>
      <c r="BG254" s="35">
        <f t="array" aca="1" ref="BG2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A254),0))/1000,"")</f>
        <v>0</v>
      </c>
      <c r="BH254" s="35">
        <f t="array" aca="1" ref="BH2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A254),0))/1000,"")</f>
        <v>0</v>
      </c>
      <c r="BI254" s="32">
        <f t="array" aca="1" ref="BI2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A254),0)),"")</f>
        <v>0</v>
      </c>
      <c r="BJ254" s="32" t="str">
        <f t="shared" ca="1" si="287"/>
        <v>N/A</v>
      </c>
      <c r="BK254" s="32" t="str">
        <f t="shared" ca="1" si="288"/>
        <v>N/A</v>
      </c>
      <c r="BL254" s="37" t="str">
        <f t="array" aca="1" ref="BL254" ca="1">IF(BC254=0,"N/A",IFERROR(INDEX(INDIRECT(ADDRESS(1,MATCH(2022,Measure!$2:$2,0),,,"Measure")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A254),0)),""))</f>
        <v>N/A</v>
      </c>
      <c r="BM254" s="32">
        <f t="array" aca="1" ref="BM2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A254),0)),"")</f>
        <v>0</v>
      </c>
      <c r="BN254" s="37" t="str">
        <f t="shared" ca="1" si="289"/>
        <v>N/A</v>
      </c>
    </row>
    <row r="255" spans="1:66" x14ac:dyDescent="0.25">
      <c r="Y255" s="29"/>
      <c r="AD255" s="1" t="s">
        <v>681</v>
      </c>
      <c r="AE255" s="53">
        <f t="shared" ref="AE255:AM255" ca="1" si="290">SUM(AE243:AE254)</f>
        <v>6789.9999999999991</v>
      </c>
      <c r="AF255" s="54">
        <f t="shared" ca="1" si="290"/>
        <v>11660.413472153285</v>
      </c>
      <c r="AG255" s="54">
        <f t="shared" ca="1" si="290"/>
        <v>15246.029584713373</v>
      </c>
      <c r="AH255" s="55">
        <f t="shared" ca="1" si="290"/>
        <v>11660.413472153285</v>
      </c>
      <c r="AI255" s="54">
        <f t="shared" ca="1" si="290"/>
        <v>15246.029584713373</v>
      </c>
      <c r="AJ255" s="54">
        <f t="shared" ca="1" si="290"/>
        <v>275246.86050785554</v>
      </c>
      <c r="AK255" s="56">
        <f t="shared" ca="1" si="290"/>
        <v>42983469.784288161</v>
      </c>
      <c r="AL255" s="56">
        <f t="shared" ca="1" si="290"/>
        <v>25484825.811408345</v>
      </c>
      <c r="AM255" s="56">
        <f t="shared" ca="1" si="290"/>
        <v>17498643.972879831</v>
      </c>
      <c r="AN255" s="57">
        <f ca="1">IFERROR(AK255/AL255,"N/A")</f>
        <v>1.6866299225418486</v>
      </c>
      <c r="AO255" s="56">
        <f ca="1">SUM(AO243:AO254)</f>
        <v>3635314.5180750168</v>
      </c>
      <c r="AP255" s="57">
        <f t="shared" ca="1" si="283"/>
        <v>11.823865464892128</v>
      </c>
      <c r="AQ255" s="53">
        <f t="shared" ref="AQ255:AY255" ca="1" si="291">SUM(AQ243:AQ254)</f>
        <v>6789.9999999999991</v>
      </c>
      <c r="AR255" s="54">
        <f t="shared" ca="1" si="291"/>
        <v>11660.413472153285</v>
      </c>
      <c r="AS255" s="54">
        <f t="shared" ca="1" si="291"/>
        <v>15246.029584713373</v>
      </c>
      <c r="AT255" s="55">
        <f t="shared" ca="1" si="291"/>
        <v>23320.826944306569</v>
      </c>
      <c r="AU255" s="54">
        <f t="shared" ca="1" si="291"/>
        <v>30492.059169426746</v>
      </c>
      <c r="AV255" s="54">
        <f t="shared" ca="1" si="291"/>
        <v>275246.86050785554</v>
      </c>
      <c r="AW255" s="56">
        <f t="shared" ca="1" si="291"/>
        <v>43953392.224317394</v>
      </c>
      <c r="AX255" s="56">
        <f t="shared" ca="1" si="291"/>
        <v>25484825.811408341</v>
      </c>
      <c r="AY255" s="56">
        <f t="shared" ca="1" si="291"/>
        <v>18468566.412909057</v>
      </c>
      <c r="AZ255" s="57">
        <f ca="1">IFERROR(AW255/AX255,"N/A")</f>
        <v>1.7246887441797447</v>
      </c>
      <c r="BA255" s="56">
        <f ca="1">SUM(BA243:BA254)</f>
        <v>3602514.5180750168</v>
      </c>
      <c r="BB255" s="57">
        <f t="shared" ca="1" si="286"/>
        <v>12.200753669079907</v>
      </c>
      <c r="BC255" s="53">
        <f t="shared" ref="BC255:BK255" ca="1" si="292">SUM(BC243:BC254)</f>
        <v>6789.9999999999991</v>
      </c>
      <c r="BD255" s="54">
        <f t="shared" ca="1" si="292"/>
        <v>11660.413472153285</v>
      </c>
      <c r="BE255" s="54">
        <f t="shared" ca="1" si="292"/>
        <v>15246.029584713373</v>
      </c>
      <c r="BF255" s="55">
        <f t="shared" ca="1" si="292"/>
        <v>34981.240416459856</v>
      </c>
      <c r="BG255" s="54">
        <f t="shared" ca="1" si="292"/>
        <v>45738.088754140124</v>
      </c>
      <c r="BH255" s="54">
        <f t="shared" ca="1" si="292"/>
        <v>275246.86050785554</v>
      </c>
      <c r="BI255" s="56">
        <f t="shared" ca="1" si="292"/>
        <v>45099746.451093696</v>
      </c>
      <c r="BJ255" s="56">
        <f t="shared" ca="1" si="292"/>
        <v>25484825.811408348</v>
      </c>
      <c r="BK255" s="56">
        <f t="shared" ca="1" si="292"/>
        <v>19614920.639685348</v>
      </c>
      <c r="BL255" s="57">
        <f ca="1">IFERROR(BI255/BJ255,"N/A")</f>
        <v>1.7696705790668845</v>
      </c>
      <c r="BM255" s="56">
        <f ca="1">SUM(BM243:BM254)</f>
        <v>3569714.5180750168</v>
      </c>
      <c r="BN255" s="57">
        <f t="shared" ca="1" si="289"/>
        <v>12.633992500726338</v>
      </c>
    </row>
    <row r="256" spans="1:66" ht="18" x14ac:dyDescent="0.25">
      <c r="A256" s="28"/>
      <c r="B256" s="28" t="s">
        <v>412</v>
      </c>
      <c r="Y256" s="29"/>
    </row>
    <row r="257" spans="1:66" ht="15.75" thickBot="1" x14ac:dyDescent="0.3">
      <c r="Y257" s="29"/>
    </row>
    <row r="258" spans="1:66" ht="87" thickBot="1" x14ac:dyDescent="0.3">
      <c r="A258" s="34" t="s">
        <v>652</v>
      </c>
      <c r="B258" s="42" t="s">
        <v>653</v>
      </c>
      <c r="C258" s="43" t="s">
        <v>592</v>
      </c>
      <c r="D258" s="43" t="s">
        <v>593</v>
      </c>
      <c r="E258" s="21" t="s">
        <v>594</v>
      </c>
      <c r="F258" s="21" t="s">
        <v>674</v>
      </c>
      <c r="G258" s="21" t="s">
        <v>675</v>
      </c>
      <c r="H258" s="21" t="s">
        <v>676</v>
      </c>
      <c r="I258" s="21" t="s">
        <v>656</v>
      </c>
      <c r="J258" s="21" t="s">
        <v>657</v>
      </c>
      <c r="K258" s="21" t="s">
        <v>658</v>
      </c>
      <c r="L258" s="21" t="s">
        <v>659</v>
      </c>
      <c r="M258" s="21" t="s">
        <v>671</v>
      </c>
      <c r="N258" s="21" t="s">
        <v>654</v>
      </c>
      <c r="O258" s="21" t="s">
        <v>660</v>
      </c>
      <c r="P258" s="21" t="s">
        <v>661</v>
      </c>
      <c r="Q258" s="21" t="s">
        <v>662</v>
      </c>
      <c r="R258" s="21" t="s">
        <v>663</v>
      </c>
      <c r="S258" s="21" t="s">
        <v>664</v>
      </c>
      <c r="T258" s="21" t="s">
        <v>673</v>
      </c>
      <c r="U258" s="21" t="s">
        <v>665</v>
      </c>
      <c r="V258" s="21" t="s">
        <v>666</v>
      </c>
      <c r="W258" s="21" t="s">
        <v>595</v>
      </c>
      <c r="X258" s="21" t="s">
        <v>655</v>
      </c>
      <c r="Y258" s="21" t="s">
        <v>672</v>
      </c>
      <c r="Z258" s="21" t="s">
        <v>668</v>
      </c>
      <c r="AA258" s="21" t="s">
        <v>669</v>
      </c>
      <c r="AB258" s="41" t="s">
        <v>670</v>
      </c>
      <c r="AD258" s="20" t="s">
        <v>591</v>
      </c>
      <c r="AE258" s="22" t="s">
        <v>667</v>
      </c>
      <c r="AF258" s="23" t="s">
        <v>596</v>
      </c>
      <c r="AG258" s="23" t="s">
        <v>597</v>
      </c>
      <c r="AH258" s="24" t="s">
        <v>598</v>
      </c>
      <c r="AI258" s="25" t="s">
        <v>599</v>
      </c>
      <c r="AJ258" s="25" t="s">
        <v>600</v>
      </c>
      <c r="AK258" s="23" t="s">
        <v>601</v>
      </c>
      <c r="AL258" s="23" t="s">
        <v>602</v>
      </c>
      <c r="AM258" s="25" t="s">
        <v>603</v>
      </c>
      <c r="AN258" s="26" t="s">
        <v>604</v>
      </c>
      <c r="AO258" s="23" t="s">
        <v>605</v>
      </c>
      <c r="AP258" s="27" t="s">
        <v>606</v>
      </c>
      <c r="AQ258" s="22" t="s">
        <v>667</v>
      </c>
      <c r="AR258" s="23" t="s">
        <v>596</v>
      </c>
      <c r="AS258" s="23" t="s">
        <v>597</v>
      </c>
      <c r="AT258" s="24" t="s">
        <v>598</v>
      </c>
      <c r="AU258" s="23" t="s">
        <v>599</v>
      </c>
      <c r="AV258" s="23" t="s">
        <v>600</v>
      </c>
      <c r="AW258" s="23" t="s">
        <v>601</v>
      </c>
      <c r="AX258" s="23" t="s">
        <v>602</v>
      </c>
      <c r="AY258" s="25" t="s">
        <v>603</v>
      </c>
      <c r="AZ258" s="26" t="s">
        <v>604</v>
      </c>
      <c r="BA258" s="23" t="s">
        <v>605</v>
      </c>
      <c r="BB258" s="27" t="s">
        <v>606</v>
      </c>
      <c r="BC258" s="22" t="s">
        <v>667</v>
      </c>
      <c r="BD258" s="24" t="s">
        <v>596</v>
      </c>
      <c r="BE258" s="23" t="s">
        <v>597</v>
      </c>
      <c r="BF258" s="24" t="s">
        <v>598</v>
      </c>
      <c r="BG258" s="23" t="s">
        <v>599</v>
      </c>
      <c r="BH258" s="23" t="s">
        <v>600</v>
      </c>
      <c r="BI258" s="23" t="s">
        <v>601</v>
      </c>
      <c r="BJ258" s="23" t="s">
        <v>602</v>
      </c>
      <c r="BK258" s="25" t="s">
        <v>603</v>
      </c>
      <c r="BL258" s="26" t="s">
        <v>604</v>
      </c>
      <c r="BM258" s="23" t="s">
        <v>605</v>
      </c>
      <c r="BN258" s="27" t="s">
        <v>606</v>
      </c>
    </row>
    <row r="259" spans="1:66" x14ac:dyDescent="0.25">
      <c r="A259" s="33" t="s">
        <v>89</v>
      </c>
      <c r="B259" t="str">
        <f t="shared" ref="B259:B263" si="293">LEFT(A259,(FIND(" | ",A259,1)-1))</f>
        <v>Drain Water Heat Recovery</v>
      </c>
      <c r="C259" t="str">
        <f t="array" aca="1" ref="C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A259),0)),"")</f>
        <v xml:space="preserve">Res Domestic Hot Water (DHW) </v>
      </c>
      <c r="D259" t="str">
        <f t="array" aca="1" ref="D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A259),0)),"")</f>
        <v>RET</v>
      </c>
      <c r="E259" s="52">
        <f t="array" aca="1" ref="E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A259),0)),"")</f>
        <v>20</v>
      </c>
      <c r="F259" s="52">
        <f t="array" aca="1" ref="F25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A259),0)),""))</f>
        <v>6.666666666666667</v>
      </c>
      <c r="G259" s="52">
        <f t="array" aca="1" ref="G2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A259),0)),""))</f>
        <v>6.666666666666667</v>
      </c>
      <c r="H259" s="52">
        <f t="array" aca="1" ref="H2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A259),0)),""))</f>
        <v>6.666666666666667</v>
      </c>
      <c r="I259" s="44">
        <f t="array" aca="1" ref="I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A259),0)),"")</f>
        <v>805</v>
      </c>
      <c r="J259" s="45">
        <f t="array" aca="1" ref="J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A259),0)),"")*1000</f>
        <v>130.41</v>
      </c>
      <c r="K259" s="44">
        <f t="array" aca="1" ref="K259" ca="1">IF(D259="ROB/NEW",I259,IFERROR(INDEX(INDIRECT(ADDRESS(1,MATCH(2020,Measure!$2:$2,0),,,"Measure")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A259),0)),""))</f>
        <v>805</v>
      </c>
      <c r="L259" s="45">
        <f t="array" aca="1" ref="L259" ca="1">IF(D259="ROB/NEW",J259,IFERROR(INDEX(INDIRECT(ADDRESS(1,MATCH(2020,Measure!$2:$2,0),,,"Measure")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A259),0))*1000,""))</f>
        <v>130.41</v>
      </c>
      <c r="M259" s="46">
        <f t="array" aca="1" ref="M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A259),0)),"")</f>
        <v>900</v>
      </c>
      <c r="N259" s="47">
        <f t="array" aca="1" ref="N259" ca="1">IF(M259=0,"N/A",IFERROR(INDEX(INDIRECT(ADDRESS(1,MATCH(2020,Measure!$2:$2,0),,,"Measure")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A259),0)),"")/M259)</f>
        <v>0.33384061350989608</v>
      </c>
      <c r="O259" s="46" t="str">
        <f t="array" aca="1" ref="O259" ca="1">IF(AE259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259)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(Units)")*(INDIRECT(ADDRESS(1,MATCH("MeasureNames",Measure!$2:$2,0),,,"Measure")&amp;":"&amp;ADDRESS(ROWS(DynamicPivotTable)+10,MATCH("MeasureNames",Measure!$2:$2,0)))=A259),0)),""),0))</f>
        <v>N/A</v>
      </c>
      <c r="P259" s="46">
        <f t="array" aca="1" ref="P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A259),0)),0)</f>
        <v>0</v>
      </c>
      <c r="Q259" s="46" t="str">
        <f t="shared" ref="Q259:Q263" ca="1" si="294">IF(AE259=0,"N/A",SUM(O259,P259,IF(N259="N/A",0,N259*M259)))</f>
        <v>N/A</v>
      </c>
      <c r="R259" s="46">
        <f t="shared" ref="R259:R263" ca="1" si="295">M259-(IF(N259="N/A",0,N259*M259))</f>
        <v>599.54344784109355</v>
      </c>
      <c r="S259" s="46" t="str">
        <f t="shared" ref="S259:S263" ca="1" si="296">IF(AE259=0,"N/A",Q259+R259)</f>
        <v>N/A</v>
      </c>
      <c r="T259" s="39">
        <f t="array" aca="1" ref="T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A259),0)),"")</f>
        <v>1042.3145244017426</v>
      </c>
      <c r="U259" s="39">
        <f t="array" aca="1" ref="U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A259),0)),"")</f>
        <v>0</v>
      </c>
      <c r="V259" s="39">
        <f t="shared" ref="V259:V263" ca="1" si="297">T259+U259</f>
        <v>1042.3145244017426</v>
      </c>
      <c r="W259" s="48">
        <f t="array" aca="1" ref="W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A259),0)),"")</f>
        <v>0.76</v>
      </c>
      <c r="X259" s="49" t="str">
        <f t="array" aca="1" ref="X259" ca="1">IF(AE259=0,"N/A",IFERROR(INDEX(INDIRECT(ADDRESS(1,MATCH(2020,Measure!$2:$2,0),,,"Measure")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A259),0)),""))</f>
        <v>N/A</v>
      </c>
      <c r="Y259" s="49" t="str">
        <f t="array" aca="1" ref="Y259" ca="1">IF(AE259=0,"N/A",IFERROR(INDEX(INDIRECT(ADDRESS(1,MATCH(2020,Measure!$2:$2,0),,,"Measure")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A259),0)),""))</f>
        <v>N/A</v>
      </c>
      <c r="Z259" s="39" t="str">
        <f t="array" aca="1" ref="Z2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A259),0)),""),"N/A")</f>
        <v>N/A</v>
      </c>
      <c r="AA259" s="39" t="str">
        <f t="array" aca="1" ref="AA2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A259),0)),""),"N/A")</f>
        <v>N/A</v>
      </c>
      <c r="AB259" s="39" t="str">
        <f t="array" aca="1" ref="AB2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A259),0)),"")/1000,"N/A")</f>
        <v>N/A</v>
      </c>
      <c r="AD259" t="str">
        <f t="shared" ref="AD259:AD263" si="298">B259</f>
        <v>Drain Water Heat Recovery</v>
      </c>
      <c r="AE259" s="50">
        <f t="array" aca="1" ref="AE25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A259),0)),""),0)</f>
        <v>0</v>
      </c>
      <c r="AF259" s="35">
        <f t="array" aca="1" ref="AF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A259),0)),"")</f>
        <v>0</v>
      </c>
      <c r="AG259" s="35">
        <f t="array" aca="1" ref="AG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A259),0))/1000,"")</f>
        <v>0</v>
      </c>
      <c r="AH259" s="51">
        <f t="array" aca="1" ref="AH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A259),0)),"")</f>
        <v>0</v>
      </c>
      <c r="AI259" s="35">
        <f t="array" aca="1" ref="AI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A259),0))/1000,"")</f>
        <v>0</v>
      </c>
      <c r="AJ259" s="35">
        <f t="array" aca="1" ref="AJ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A259),0))/1000,"")</f>
        <v>0</v>
      </c>
      <c r="AK259" s="32">
        <f t="array" aca="1" ref="AK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A259),0)),"")</f>
        <v>0</v>
      </c>
      <c r="AL259" s="32" t="str">
        <f t="shared" ref="AL259:AL263" ca="1" si="299">IFERROR(AK259/AN259,"N/A")</f>
        <v>N/A</v>
      </c>
      <c r="AM259" s="32" t="str">
        <f t="shared" ref="AM259:AM263" ca="1" si="300">IFERROR(AK259-AL259,"N/A")</f>
        <v>N/A</v>
      </c>
      <c r="AN259" s="37" t="str">
        <f t="array" aca="1" ref="AN259" ca="1">IF(AE259=0,"N/A",IFERROR(INDEX(INDIRECT(ADDRESS(1,MATCH(2020,Measure!$2:$2,0),,,"Measure")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A259),0)),""))</f>
        <v>N/A</v>
      </c>
      <c r="AO259" s="32">
        <f t="array" aca="1" ref="AO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A259),0)),"")</f>
        <v>0</v>
      </c>
      <c r="AP259" s="37" t="str">
        <f t="shared" ref="AP259:AP264" ca="1" si="301">IFERROR(AK259/AO259,"N/A")</f>
        <v>N/A</v>
      </c>
      <c r="AQ259" s="50">
        <f t="array" aca="1" ref="AQ25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A259),0)),""),0)</f>
        <v>0</v>
      </c>
      <c r="AR259" s="35">
        <f t="array" aca="1" ref="AR2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A259),0)),"")</f>
        <v>0</v>
      </c>
      <c r="AS259" s="35">
        <f t="array" aca="1" ref="AS2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A259),0))/1000,"")</f>
        <v>0</v>
      </c>
      <c r="AT259" s="51">
        <f t="array" aca="1" ref="AT2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A259),0)),"")</f>
        <v>0</v>
      </c>
      <c r="AU259" s="35">
        <f t="array" aca="1" ref="AU2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A259),0))/1000,"")</f>
        <v>0</v>
      </c>
      <c r="AV259" s="35">
        <f t="array" aca="1" ref="AV2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A259),0))/1000,"")</f>
        <v>0</v>
      </c>
      <c r="AW259" s="32">
        <f t="array" aca="1" ref="AW2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A259),0)),"")</f>
        <v>0</v>
      </c>
      <c r="AX259" s="32" t="str">
        <f t="shared" ref="AX259:AX263" ca="1" si="302">IFERROR(AW259/AZ259,"N/A")</f>
        <v>N/A</v>
      </c>
      <c r="AY259" s="32" t="str">
        <f t="shared" ref="AY259:AY263" ca="1" si="303">IFERROR(AW259-AX259,"N/A")</f>
        <v>N/A</v>
      </c>
      <c r="AZ259" s="37" t="str">
        <f t="array" aca="1" ref="AZ259" ca="1">IF(AQ259=0,"N/A",IFERROR(INDEX(INDIRECT(ADDRESS(1,MATCH(2021,Measure!$2:$2,0),,,"Measure")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A259),0)),""))</f>
        <v>N/A</v>
      </c>
      <c r="BA259" s="32">
        <f t="array" aca="1" ref="BA2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A259),0)),"")</f>
        <v>0</v>
      </c>
      <c r="BB259" s="37" t="str">
        <f t="shared" ref="BB259:BB264" ca="1" si="304">IFERROR(AW259/BA259,"N/A")</f>
        <v>N/A</v>
      </c>
      <c r="BC259" s="50">
        <f t="array" aca="1" ref="BC25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A259),0)),""),0)</f>
        <v>0</v>
      </c>
      <c r="BD259" s="35">
        <f t="array" aca="1" ref="BD2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A259),0)),"")</f>
        <v>0</v>
      </c>
      <c r="BE259" s="35">
        <f t="array" aca="1" ref="BE2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A259),0))/1000,"")</f>
        <v>0</v>
      </c>
      <c r="BF259" s="51">
        <f t="array" aca="1" ref="BF2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A259),0)),"")</f>
        <v>0</v>
      </c>
      <c r="BG259" s="35">
        <f t="array" aca="1" ref="BG2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A259),0))/1000,"")</f>
        <v>0</v>
      </c>
      <c r="BH259" s="35">
        <f t="array" aca="1" ref="BH2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A259),0))/1000,"")</f>
        <v>0</v>
      </c>
      <c r="BI259" s="32">
        <f t="array" aca="1" ref="BI2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A259),0)),"")</f>
        <v>0</v>
      </c>
      <c r="BJ259" s="32" t="str">
        <f t="shared" ref="BJ259:BJ263" ca="1" si="305">IFERROR(BI259/BL259,"N/A")</f>
        <v>N/A</v>
      </c>
      <c r="BK259" s="32" t="str">
        <f t="shared" ref="BK259:BK263" ca="1" si="306">IFERROR(BI259-BJ259,"N/A")</f>
        <v>N/A</v>
      </c>
      <c r="BL259" s="37" t="str">
        <f t="array" aca="1" ref="BL259" ca="1">IF(BC259=0,"N/A",IFERROR(INDEX(INDIRECT(ADDRESS(1,MATCH(2022,Measure!$2:$2,0),,,"Measure")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A259),0)),""))</f>
        <v>N/A</v>
      </c>
      <c r="BM259" s="32">
        <f t="array" aca="1" ref="BM2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A259),0)),"")</f>
        <v>0</v>
      </c>
      <c r="BN259" s="37" t="str">
        <f t="shared" ref="BN259:BN264" ca="1" si="307">IFERROR(BI259/BM259,"N/A")</f>
        <v>N/A</v>
      </c>
    </row>
    <row r="260" spans="1:66" x14ac:dyDescent="0.25">
      <c r="A260" s="33" t="s">
        <v>157</v>
      </c>
      <c r="B260" t="str">
        <f t="shared" si="293"/>
        <v>Heat Pump Water Heater</v>
      </c>
      <c r="C260" t="str">
        <f t="array" aca="1" ref="C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A260),0)),"")</f>
        <v xml:space="preserve">Res Domestic Hot Water (DHW) </v>
      </c>
      <c r="D260" t="str">
        <f t="array" aca="1" ref="D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A260),0)),"")</f>
        <v>RET</v>
      </c>
      <c r="E260" s="52">
        <f t="array" aca="1" ref="E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A260),0)),"")</f>
        <v>10</v>
      </c>
      <c r="F260" s="52">
        <f t="array" aca="1" ref="F26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A260),0)),""))</f>
        <v>3.3333333333333335</v>
      </c>
      <c r="G260" s="52">
        <f t="array" aca="1" ref="G2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A260),0)),""))</f>
        <v>3.3333333333333335</v>
      </c>
      <c r="H260" s="52">
        <f t="array" aca="1" ref="H2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A260),0)),""))</f>
        <v>3.3333333333333335</v>
      </c>
      <c r="I260" s="44">
        <f t="array" aca="1" ref="I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A260),0)),"")</f>
        <v>771</v>
      </c>
      <c r="J260" s="45">
        <f t="array" aca="1" ref="J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A260),0)),"")*1000</f>
        <v>300</v>
      </c>
      <c r="K260" s="44">
        <f t="array" aca="1" ref="K260" ca="1">IF(D260="ROB/NEW",I260,IFERROR(INDEX(INDIRECT(ADDRESS(1,MATCH(2020,Measure!$2:$2,0),,,"Measure")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A260),0)),""))</f>
        <v>771</v>
      </c>
      <c r="L260" s="45">
        <f t="array" aca="1" ref="L260" ca="1">IF(D260="ROB/NEW",J260,IFERROR(INDEX(INDIRECT(ADDRESS(1,MATCH(2020,Measure!$2:$2,0),,,"Measure")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A260),0))*1000,""))</f>
        <v>300</v>
      </c>
      <c r="M260" s="46">
        <f t="array" aca="1" ref="M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A260),0)),"")</f>
        <v>2806.3</v>
      </c>
      <c r="N260" s="47">
        <f t="array" aca="1" ref="N260" ca="1">IF(M260=0,"N/A",IFERROR(INDEX(INDIRECT(ADDRESS(1,MATCH(2020,Measure!$2:$2,0),,,"Measure")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A260),0)),"")/M260)</f>
        <v>0.21413003040224241</v>
      </c>
      <c r="O260" s="46" t="str">
        <f t="array" aca="1" ref="O260" ca="1">IF(AE260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260)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(Units)")*(INDIRECT(ADDRESS(1,MATCH("MeasureNames",Measure!$2:$2,0),,,"Measure")&amp;":"&amp;ADDRESS(ROWS(DynamicPivotTable)+10,MATCH("MeasureNames",Measure!$2:$2,0)))=A260),0)),""),0))</f>
        <v>N/A</v>
      </c>
      <c r="P260" s="46">
        <f t="array" aca="1" ref="P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A260),0)),0)</f>
        <v>0</v>
      </c>
      <c r="Q260" s="46" t="str">
        <f t="shared" ca="1" si="294"/>
        <v>N/A</v>
      </c>
      <c r="R260" s="46">
        <f t="shared" ca="1" si="295"/>
        <v>2205.3868956821871</v>
      </c>
      <c r="S260" s="46" t="str">
        <f t="shared" ca="1" si="296"/>
        <v>N/A</v>
      </c>
      <c r="T260" s="39">
        <f t="array" aca="1" ref="T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A260),0)),"")</f>
        <v>814.04810431819283</v>
      </c>
      <c r="U260" s="39">
        <f t="array" aca="1" ref="U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A260),0)),"")</f>
        <v>0</v>
      </c>
      <c r="V260" s="39">
        <f t="shared" ca="1" si="297"/>
        <v>814.04810431819283</v>
      </c>
      <c r="W260" s="48">
        <f t="array" aca="1" ref="W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A260),0)),"")</f>
        <v>0.76</v>
      </c>
      <c r="X260" s="49" t="str">
        <f t="array" aca="1" ref="X260" ca="1">IF(AE260=0,"N/A",IFERROR(INDEX(INDIRECT(ADDRESS(1,MATCH(2020,Measure!$2:$2,0),,,"Measure")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A260),0)),""))</f>
        <v>N/A</v>
      </c>
      <c r="Y260" s="49" t="str">
        <f t="array" aca="1" ref="Y260" ca="1">IF(AE260=0,"N/A",IFERROR(INDEX(INDIRECT(ADDRESS(1,MATCH(2020,Measure!$2:$2,0),,,"Measure")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A260),0)),""))</f>
        <v>N/A</v>
      </c>
      <c r="Z260" s="39" t="str">
        <f t="array" aca="1" ref="Z2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A260),0)),""),"N/A")</f>
        <v>N/A</v>
      </c>
      <c r="AA260" s="39" t="str">
        <f t="array" aca="1" ref="AA2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A260),0)),""),"N/A")</f>
        <v>N/A</v>
      </c>
      <c r="AB260" s="39" t="str">
        <f t="array" aca="1" ref="AB2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A260),0)),"")/1000,"N/A")</f>
        <v>N/A</v>
      </c>
      <c r="AD260" t="str">
        <f t="shared" si="298"/>
        <v>Heat Pump Water Heater</v>
      </c>
      <c r="AE260" s="50">
        <f t="array" aca="1" ref="AE26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A260),0)),""),0)</f>
        <v>0</v>
      </c>
      <c r="AF260" s="35">
        <f t="array" aca="1" ref="AF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A260),0)),"")</f>
        <v>0</v>
      </c>
      <c r="AG260" s="35">
        <f t="array" aca="1" ref="AG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A260),0))/1000,"")</f>
        <v>0</v>
      </c>
      <c r="AH260" s="51">
        <f t="array" aca="1" ref="AH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A260),0)),"")</f>
        <v>0</v>
      </c>
      <c r="AI260" s="35">
        <f t="array" aca="1" ref="AI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A260),0))/1000,"")</f>
        <v>0</v>
      </c>
      <c r="AJ260" s="35">
        <f t="array" aca="1" ref="AJ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A260),0))/1000,"")</f>
        <v>0</v>
      </c>
      <c r="AK260" s="32">
        <f t="array" aca="1" ref="AK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A260),0)),"")</f>
        <v>0</v>
      </c>
      <c r="AL260" s="32" t="str">
        <f t="shared" ca="1" si="299"/>
        <v>N/A</v>
      </c>
      <c r="AM260" s="32" t="str">
        <f t="shared" ca="1" si="300"/>
        <v>N/A</v>
      </c>
      <c r="AN260" s="37" t="str">
        <f t="array" aca="1" ref="AN260" ca="1">IF(AE260=0,"N/A",IFERROR(INDEX(INDIRECT(ADDRESS(1,MATCH(2020,Measure!$2:$2,0),,,"Measure")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A260),0)),""))</f>
        <v>N/A</v>
      </c>
      <c r="AO260" s="32">
        <f t="array" aca="1" ref="AO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A260),0)),"")</f>
        <v>0</v>
      </c>
      <c r="AP260" s="37" t="str">
        <f t="shared" ca="1" si="301"/>
        <v>N/A</v>
      </c>
      <c r="AQ260" s="50">
        <f t="array" aca="1" ref="AQ26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A260),0)),""),0)</f>
        <v>0</v>
      </c>
      <c r="AR260" s="35">
        <f t="array" aca="1" ref="AR2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A260),0)),"")</f>
        <v>0</v>
      </c>
      <c r="AS260" s="35">
        <f t="array" aca="1" ref="AS2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A260),0))/1000,"")</f>
        <v>0</v>
      </c>
      <c r="AT260" s="51">
        <f t="array" aca="1" ref="AT2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A260),0)),"")</f>
        <v>0</v>
      </c>
      <c r="AU260" s="35">
        <f t="array" aca="1" ref="AU2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A260),0))/1000,"")</f>
        <v>0</v>
      </c>
      <c r="AV260" s="35">
        <f t="array" aca="1" ref="AV2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A260),0))/1000,"")</f>
        <v>0</v>
      </c>
      <c r="AW260" s="32">
        <f t="array" aca="1" ref="AW2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A260),0)),"")</f>
        <v>0</v>
      </c>
      <c r="AX260" s="32" t="str">
        <f t="shared" ca="1" si="302"/>
        <v>N/A</v>
      </c>
      <c r="AY260" s="32" t="str">
        <f t="shared" ca="1" si="303"/>
        <v>N/A</v>
      </c>
      <c r="AZ260" s="37" t="str">
        <f t="array" aca="1" ref="AZ260" ca="1">IF(AQ260=0,"N/A",IFERROR(INDEX(INDIRECT(ADDRESS(1,MATCH(2021,Measure!$2:$2,0),,,"Measure")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A260),0)),""))</f>
        <v>N/A</v>
      </c>
      <c r="BA260" s="32">
        <f t="array" aca="1" ref="BA2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A260),0)),"")</f>
        <v>0</v>
      </c>
      <c r="BB260" s="37" t="str">
        <f t="shared" ca="1" si="304"/>
        <v>N/A</v>
      </c>
      <c r="BC260" s="50">
        <f t="array" aca="1" ref="BC26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A260),0)),""),0)</f>
        <v>0</v>
      </c>
      <c r="BD260" s="35">
        <f t="array" aca="1" ref="BD2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A260),0)),"")</f>
        <v>0</v>
      </c>
      <c r="BE260" s="35">
        <f t="array" aca="1" ref="BE2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A260),0))/1000,"")</f>
        <v>0</v>
      </c>
      <c r="BF260" s="51">
        <f t="array" aca="1" ref="BF2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A260),0)),"")</f>
        <v>0</v>
      </c>
      <c r="BG260" s="35">
        <f t="array" aca="1" ref="BG2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A260),0))/1000,"")</f>
        <v>0</v>
      </c>
      <c r="BH260" s="35">
        <f t="array" aca="1" ref="BH2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A260),0))/1000,"")</f>
        <v>0</v>
      </c>
      <c r="BI260" s="32">
        <f t="array" aca="1" ref="BI2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A260),0)),"")</f>
        <v>0</v>
      </c>
      <c r="BJ260" s="32" t="str">
        <f t="shared" ca="1" si="305"/>
        <v>N/A</v>
      </c>
      <c r="BK260" s="32" t="str">
        <f t="shared" ca="1" si="306"/>
        <v>N/A</v>
      </c>
      <c r="BL260" s="37" t="str">
        <f t="array" aca="1" ref="BL260" ca="1">IF(BC260=0,"N/A",IFERROR(INDEX(INDIRECT(ADDRESS(1,MATCH(2022,Measure!$2:$2,0),,,"Measure")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A260),0)),""))</f>
        <v>N/A</v>
      </c>
      <c r="BM260" s="32">
        <f t="array" aca="1" ref="BM2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A260),0)),"")</f>
        <v>0</v>
      </c>
      <c r="BN260" s="37" t="str">
        <f t="shared" ca="1" si="307"/>
        <v>N/A</v>
      </c>
    </row>
    <row r="261" spans="1:66" x14ac:dyDescent="0.25">
      <c r="A261" s="33" t="s">
        <v>342</v>
      </c>
      <c r="B261" t="str">
        <f t="shared" si="293"/>
        <v>Solar Domestic Hot Water</v>
      </c>
      <c r="C261" t="str">
        <f t="array" aca="1" ref="C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A261),0)),"")</f>
        <v xml:space="preserve">Res Domestic Hot Water (DHW) </v>
      </c>
      <c r="D261" t="str">
        <f t="array" aca="1" ref="D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A261),0)),"")</f>
        <v>RET</v>
      </c>
      <c r="E261" s="52">
        <f t="array" aca="1" ref="E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A261),0)),"")</f>
        <v>20</v>
      </c>
      <c r="F261" s="52">
        <f t="array" aca="1" ref="F26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A261),0)),""))</f>
        <v>6.666666666666667</v>
      </c>
      <c r="G261" s="52">
        <f t="array" aca="1" ref="G2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A261),0)),""))</f>
        <v>6.666666666666667</v>
      </c>
      <c r="H261" s="52">
        <f t="array" aca="1" ref="H2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A261),0)),""))</f>
        <v>6.666666666666667</v>
      </c>
      <c r="I261" s="44">
        <f t="array" aca="1" ref="I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A261),0)),"")</f>
        <v>2803</v>
      </c>
      <c r="J261" s="45">
        <f t="array" aca="1" ref="J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A261),0)),"")*1000</f>
        <v>0</v>
      </c>
      <c r="K261" s="44">
        <f t="array" aca="1" ref="K261" ca="1">IF(D261="ROB/NEW",I261,IFERROR(INDEX(INDIRECT(ADDRESS(1,MATCH(2020,Measure!$2:$2,0),,,"Measure")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A261),0)),""))</f>
        <v>2803</v>
      </c>
      <c r="L261" s="45">
        <f t="array" aca="1" ref="L261" ca="1">IF(D261="ROB/NEW",J261,IFERROR(INDEX(INDIRECT(ADDRESS(1,MATCH(2020,Measure!$2:$2,0),,,"Measure")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A261),0))*1000,""))</f>
        <v>0</v>
      </c>
      <c r="M261" s="46">
        <f t="array" aca="1" ref="M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A261),0)),"")</f>
        <v>4987.5</v>
      </c>
      <c r="N261" s="47">
        <f t="array" aca="1" ref="N261" ca="1">IF(M261=0,"N/A",IFERROR(INDEX(INDIRECT(ADDRESS(1,MATCH(2020,Measure!$2:$2,0),,,"Measure")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A261),0)),"")/M261)</f>
        <v>0.30120957609915433</v>
      </c>
      <c r="O261" s="46" t="str">
        <f t="array" aca="1" ref="O261" ca="1">IF(AE261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261)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(Units)")*(INDIRECT(ADDRESS(1,MATCH("MeasureNames",Measure!$2:$2,0),,,"Measure")&amp;":"&amp;ADDRESS(ROWS(DynamicPivotTable)+10,MATCH("MeasureNames",Measure!$2:$2,0)))=A261),0)),""),0))</f>
        <v>N/A</v>
      </c>
      <c r="P261" s="46">
        <f t="array" aca="1" ref="P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A261),0)),0)</f>
        <v>0</v>
      </c>
      <c r="Q261" s="46" t="str">
        <f t="shared" ca="1" si="294"/>
        <v>N/A</v>
      </c>
      <c r="R261" s="46">
        <f t="shared" ca="1" si="295"/>
        <v>3485.2172392054681</v>
      </c>
      <c r="S261" s="46" t="str">
        <f t="shared" ca="1" si="296"/>
        <v>N/A</v>
      </c>
      <c r="T261" s="39">
        <f t="array" aca="1" ref="T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A261),0)),"")</f>
        <v>2692.5406252126136</v>
      </c>
      <c r="U261" s="39">
        <f t="array" aca="1" ref="U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A261),0)),"")</f>
        <v>0</v>
      </c>
      <c r="V261" s="39">
        <f t="shared" ca="1" si="297"/>
        <v>2692.5406252126136</v>
      </c>
      <c r="W261" s="48">
        <f t="array" aca="1" ref="W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A261),0)),"")</f>
        <v>0.76</v>
      </c>
      <c r="X261" s="49" t="str">
        <f t="array" aca="1" ref="X261" ca="1">IF(AE261=0,"N/A",IFERROR(INDEX(INDIRECT(ADDRESS(1,MATCH(2020,Measure!$2:$2,0),,,"Measure")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A261),0)),""))</f>
        <v>N/A</v>
      </c>
      <c r="Y261" s="49" t="str">
        <f t="array" aca="1" ref="Y261" ca="1">IF(AE261=0,"N/A",IFERROR(INDEX(INDIRECT(ADDRESS(1,MATCH(2020,Measure!$2:$2,0),,,"Measure")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A261),0)),""))</f>
        <v>N/A</v>
      </c>
      <c r="Z261" s="39" t="str">
        <f t="array" aca="1" ref="Z2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A261),0)),""),"N/A")</f>
        <v>N/A</v>
      </c>
      <c r="AA261" s="39" t="str">
        <f t="array" aca="1" ref="AA2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A261),0)),""),"N/A")</f>
        <v>N/A</v>
      </c>
      <c r="AB261" s="39" t="str">
        <f t="array" aca="1" ref="AB2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A261),0)),"")/1000,"N/A")</f>
        <v>N/A</v>
      </c>
      <c r="AD261" t="str">
        <f t="shared" si="298"/>
        <v>Solar Domestic Hot Water</v>
      </c>
      <c r="AE261" s="50">
        <f t="array" aca="1" ref="AE26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A261),0)),""),0)</f>
        <v>0</v>
      </c>
      <c r="AF261" s="35">
        <f t="array" aca="1" ref="AF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A261),0)),"")</f>
        <v>0</v>
      </c>
      <c r="AG261" s="35">
        <f t="array" aca="1" ref="AG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A261),0))/1000,"")</f>
        <v>0</v>
      </c>
      <c r="AH261" s="51">
        <f t="array" aca="1" ref="AH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A261),0)),"")</f>
        <v>0</v>
      </c>
      <c r="AI261" s="35">
        <f t="array" aca="1" ref="AI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A261),0))/1000,"")</f>
        <v>0</v>
      </c>
      <c r="AJ261" s="35">
        <f t="array" aca="1" ref="AJ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A261),0))/1000,"")</f>
        <v>0</v>
      </c>
      <c r="AK261" s="32">
        <f t="array" aca="1" ref="AK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A261),0)),"")</f>
        <v>0</v>
      </c>
      <c r="AL261" s="32" t="str">
        <f t="shared" ca="1" si="299"/>
        <v>N/A</v>
      </c>
      <c r="AM261" s="32" t="str">
        <f t="shared" ca="1" si="300"/>
        <v>N/A</v>
      </c>
      <c r="AN261" s="37" t="str">
        <f t="array" aca="1" ref="AN261" ca="1">IF(AE261=0,"N/A",IFERROR(INDEX(INDIRECT(ADDRESS(1,MATCH(2020,Measure!$2:$2,0),,,"Measure")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A261),0)),""))</f>
        <v>N/A</v>
      </c>
      <c r="AO261" s="32">
        <f t="array" aca="1" ref="AO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A261),0)),"")</f>
        <v>0</v>
      </c>
      <c r="AP261" s="37" t="str">
        <f t="shared" ca="1" si="301"/>
        <v>N/A</v>
      </c>
      <c r="AQ261" s="50">
        <f t="array" aca="1" ref="AQ26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A261),0)),""),0)</f>
        <v>0</v>
      </c>
      <c r="AR261" s="35">
        <f t="array" aca="1" ref="AR2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A261),0)),"")</f>
        <v>0</v>
      </c>
      <c r="AS261" s="35">
        <f t="array" aca="1" ref="AS2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A261),0))/1000,"")</f>
        <v>0</v>
      </c>
      <c r="AT261" s="51">
        <f t="array" aca="1" ref="AT2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A261),0)),"")</f>
        <v>0</v>
      </c>
      <c r="AU261" s="35">
        <f t="array" aca="1" ref="AU2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A261),0))/1000,"")</f>
        <v>0</v>
      </c>
      <c r="AV261" s="35">
        <f t="array" aca="1" ref="AV2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A261),0))/1000,"")</f>
        <v>0</v>
      </c>
      <c r="AW261" s="32">
        <f t="array" aca="1" ref="AW2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A261),0)),"")</f>
        <v>0</v>
      </c>
      <c r="AX261" s="32" t="str">
        <f t="shared" ca="1" si="302"/>
        <v>N/A</v>
      </c>
      <c r="AY261" s="32" t="str">
        <f t="shared" ca="1" si="303"/>
        <v>N/A</v>
      </c>
      <c r="AZ261" s="37" t="str">
        <f t="array" aca="1" ref="AZ261" ca="1">IF(AQ261=0,"N/A",IFERROR(INDEX(INDIRECT(ADDRESS(1,MATCH(2021,Measure!$2:$2,0),,,"Measure")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A261),0)),""))</f>
        <v>N/A</v>
      </c>
      <c r="BA261" s="32">
        <f t="array" aca="1" ref="BA2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A261),0)),"")</f>
        <v>0</v>
      </c>
      <c r="BB261" s="37" t="str">
        <f t="shared" ca="1" si="304"/>
        <v>N/A</v>
      </c>
      <c r="BC261" s="50">
        <f t="array" aca="1" ref="BC26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A261),0)),""),0)</f>
        <v>0</v>
      </c>
      <c r="BD261" s="35">
        <f t="array" aca="1" ref="BD2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A261),0)),"")</f>
        <v>0</v>
      </c>
      <c r="BE261" s="35">
        <f t="array" aca="1" ref="BE2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A261),0))/1000,"")</f>
        <v>0</v>
      </c>
      <c r="BF261" s="51">
        <f t="array" aca="1" ref="BF2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A261),0)),"")</f>
        <v>0</v>
      </c>
      <c r="BG261" s="35">
        <f t="array" aca="1" ref="BG2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A261),0))/1000,"")</f>
        <v>0</v>
      </c>
      <c r="BH261" s="35">
        <f t="array" aca="1" ref="BH2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A261),0))/1000,"")</f>
        <v>0</v>
      </c>
      <c r="BI261" s="32">
        <f t="array" aca="1" ref="BI2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A261),0)),"")</f>
        <v>0</v>
      </c>
      <c r="BJ261" s="32" t="str">
        <f t="shared" ca="1" si="305"/>
        <v>N/A</v>
      </c>
      <c r="BK261" s="32" t="str">
        <f t="shared" ca="1" si="306"/>
        <v>N/A</v>
      </c>
      <c r="BL261" s="37" t="str">
        <f t="array" aca="1" ref="BL261" ca="1">IF(BC261=0,"N/A",IFERROR(INDEX(INDIRECT(ADDRESS(1,MATCH(2022,Measure!$2:$2,0),,,"Measure")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A261),0)),""))</f>
        <v>N/A</v>
      </c>
      <c r="BM261" s="32">
        <f t="array" aca="1" ref="BM2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A261),0)),"")</f>
        <v>0</v>
      </c>
      <c r="BN261" s="37" t="str">
        <f t="shared" ca="1" si="307"/>
        <v>N/A</v>
      </c>
    </row>
    <row r="262" spans="1:66" x14ac:dyDescent="0.25">
      <c r="A262" s="33" t="s">
        <v>356</v>
      </c>
      <c r="B262" t="str">
        <f t="shared" si="293"/>
        <v>Unconverted D</v>
      </c>
      <c r="C262" t="str">
        <f t="array" aca="1" ref="C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A262),0)),"")</f>
        <v xml:space="preserve">Res Heating, Ventilation and Air-Conditioning </v>
      </c>
      <c r="D262" t="str">
        <f t="array" aca="1" ref="D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A262),0)),"")</f>
        <v>RET</v>
      </c>
      <c r="E262" s="52">
        <f t="array" aca="1" ref="E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A262),0)),"")</f>
        <v>25</v>
      </c>
      <c r="F262" s="52">
        <f t="array" aca="1" ref="F26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A262),0)),""))</f>
        <v>8.3333333333333339</v>
      </c>
      <c r="G262" s="52">
        <f t="array" aca="1" ref="G2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A262),0)),""))</f>
        <v>8.3333333333333339</v>
      </c>
      <c r="H262" s="52">
        <f t="array" aca="1" ref="H2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A262),0)),""))</f>
        <v>8.3333333333333339</v>
      </c>
      <c r="I262" s="44">
        <f t="array" aca="1" ref="I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A262),0)),"")</f>
        <v>2283</v>
      </c>
      <c r="J262" s="45">
        <f t="array" aca="1" ref="J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A262),0)),"")*1000</f>
        <v>646.08899999999994</v>
      </c>
      <c r="K262" s="44">
        <f t="array" aca="1" ref="K262" ca="1">IF(D262="ROB/NEW",I262,IFERROR(INDEX(INDIRECT(ADDRESS(1,MATCH(2020,Measure!$2:$2,0),,,"Measure")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A262),0)),""))</f>
        <v>2283</v>
      </c>
      <c r="L262" s="45">
        <f t="array" aca="1" ref="L262" ca="1">IF(D262="ROB/NEW",J262,IFERROR(INDEX(INDIRECT(ADDRESS(1,MATCH(2020,Measure!$2:$2,0),,,"Measure")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A262),0))*1000,""))</f>
        <v>646.08899999999994</v>
      </c>
      <c r="M262" s="46">
        <f t="array" aca="1" ref="M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A262),0)),"")</f>
        <v>542</v>
      </c>
      <c r="N262" s="47">
        <f t="array" aca="1" ref="N262" ca="1">IF(M262=0,"N/A",IFERROR(INDEX(INDIRECT(ADDRESS(1,MATCH(2020,Measure!$2:$2,0),,,"Measure")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A262),0)),"")/M262)</f>
        <v>0.59225092250922506</v>
      </c>
      <c r="O262" s="46">
        <f t="array" aca="1" ref="O262" ca="1">IF(AE262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262)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(Units)")*(INDIRECT(ADDRESS(1,MATCH("MeasureNames",Measure!$2:$2,0),,,"Measure")&amp;":"&amp;ADDRESS(ROWS(DynamicPivotTable)+10,MATCH("MeasureNames",Measure!$2:$2,0)))=A262),0)),""),0))</f>
        <v>261.17520000000002</v>
      </c>
      <c r="P262" s="46">
        <f t="array" aca="1" ref="P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A262),0)),0)</f>
        <v>0</v>
      </c>
      <c r="Q262" s="46">
        <f t="shared" ca="1" si="294"/>
        <v>582.17520000000002</v>
      </c>
      <c r="R262" s="46">
        <f t="shared" ca="1" si="295"/>
        <v>221</v>
      </c>
      <c r="S262" s="46">
        <f t="shared" ca="1" si="296"/>
        <v>803.17520000000002</v>
      </c>
      <c r="T262" s="39">
        <f t="array" aca="1" ref="T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A262),0)),"")</f>
        <v>4055.2521023297822</v>
      </c>
      <c r="U262" s="39">
        <f t="array" aca="1" ref="U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A262),0)),"")</f>
        <v>0</v>
      </c>
      <c r="V262" s="39">
        <f t="shared" ca="1" si="297"/>
        <v>4055.2521023297822</v>
      </c>
      <c r="W262" s="48">
        <f t="array" aca="1" ref="W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A262),0)),"")</f>
        <v>0.76</v>
      </c>
      <c r="X262" s="49">
        <f t="array" aca="1" ref="X262" ca="1">IF(AE262=0,"N/A",IFERROR(INDEX(INDIRECT(ADDRESS(1,MATCH(2020,Measure!$2:$2,0),,,"Measure")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A262),0)),""))</f>
        <v>6.0247823819420825</v>
      </c>
      <c r="Y262" s="49" t="str">
        <f t="array" aca="1" ref="Y262" ca="1">IF(AE262=0,"N/A",IFERROR(INDEX(INDIRECT(ADDRESS(1,MATCH(2020,Measure!$2:$2,0),,,"Measure")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A262),0)),""))</f>
        <v/>
      </c>
      <c r="Z262" s="39">
        <f t="array" aca="1" ref="Z2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A262),0)),""),"N/A")</f>
        <v>0.26201770523549345</v>
      </c>
      <c r="AA262" s="39">
        <f t="array" aca="1" ref="AA2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A262),0)),""),"N/A")</f>
        <v>1.0480708209419733E-2</v>
      </c>
      <c r="AB262" s="39">
        <f t="array" aca="1" ref="AB2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A262),0)),"")/1000,"N/A")</f>
        <v>0.92585761567312186</v>
      </c>
      <c r="AD262" t="str">
        <f t="shared" si="298"/>
        <v>Unconverted D</v>
      </c>
      <c r="AE262" s="50">
        <f t="array" aca="1" ref="AE26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A262),0)),""),0)</f>
        <v>1026</v>
      </c>
      <c r="AF262" s="35">
        <f t="array" aca="1" ref="AF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A262),0)),"")</f>
        <v>559.77150959999994</v>
      </c>
      <c r="AG262" s="35">
        <f t="array" aca="1" ref="AG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A262),0))/1000,"")</f>
        <v>1977.9911999999999</v>
      </c>
      <c r="AH262" s="51">
        <f t="array" aca="1" ref="AH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A262),0)),"")</f>
        <v>559.77150959999994</v>
      </c>
      <c r="AI262" s="35">
        <f t="array" aca="1" ref="AI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A262),0))/1000,"")</f>
        <v>1977.9911999999999</v>
      </c>
      <c r="AJ262" s="35">
        <f t="array" aca="1" ref="AJ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A262),0))/1000,"")</f>
        <v>49449.780000000021</v>
      </c>
      <c r="AK262" s="32">
        <f t="array" aca="1" ref="AK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A262),0)),"")</f>
        <v>4160688.6569903567</v>
      </c>
      <c r="AL262" s="32">
        <f t="shared" ca="1" si="299"/>
        <v>690595.67520000006</v>
      </c>
      <c r="AM262" s="32">
        <f t="shared" ca="1" si="300"/>
        <v>3470092.9817903568</v>
      </c>
      <c r="AN262" s="37">
        <f t="array" aca="1" ref="AN262" ca="1">IF(AE262=0,"N/A",IFERROR(INDEX(INDIRECT(ADDRESS(1,MATCH(2020,Measure!$2:$2,0),,,"Measure")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A262),0)),""))</f>
        <v>6.0247823819420825</v>
      </c>
      <c r="AO262" s="32">
        <f t="array" aca="1" ref="AO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A262),0)),"")</f>
        <v>597311.75520000001</v>
      </c>
      <c r="AP262" s="37">
        <f t="shared" ca="1" si="301"/>
        <v>6.965690229212413</v>
      </c>
      <c r="AQ262" s="50">
        <f t="array" aca="1" ref="AQ26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A262),0)),""),0)</f>
        <v>1026</v>
      </c>
      <c r="AR262" s="35">
        <f t="array" aca="1" ref="AR2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A262),0)),"")</f>
        <v>559.77150959999994</v>
      </c>
      <c r="AS262" s="35">
        <f t="array" aca="1" ref="AS2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A262),0))/1000,"")</f>
        <v>1977.9911999999999</v>
      </c>
      <c r="AT262" s="51">
        <f t="array" aca="1" ref="AT2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A262),0)),"")</f>
        <v>1119.5430191999999</v>
      </c>
      <c r="AU262" s="35">
        <f t="array" aca="1" ref="AU2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A262),0))/1000,"")</f>
        <v>3955.9823999999999</v>
      </c>
      <c r="AV262" s="35">
        <f t="array" aca="1" ref="AV2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A262),0))/1000,"")</f>
        <v>49449.780000000021</v>
      </c>
      <c r="AW262" s="32">
        <f t="array" aca="1" ref="AW2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A262),0)),"")</f>
        <v>4292447.855259805</v>
      </c>
      <c r="AX262" s="32">
        <f t="shared" ca="1" si="302"/>
        <v>690595.67519999994</v>
      </c>
      <c r="AY262" s="32">
        <f t="shared" ca="1" si="303"/>
        <v>3601852.180059805</v>
      </c>
      <c r="AZ262" s="37">
        <f t="array" aca="1" ref="AZ262" ca="1">IF(AQ262=0,"N/A",IFERROR(INDEX(INDIRECT(ADDRESS(1,MATCH(2021,Measure!$2:$2,0),,,"Measure")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A262),0)),""))</f>
        <v>6.2155730326818084</v>
      </c>
      <c r="BA262" s="32">
        <f t="array" aca="1" ref="BA2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A262),0)),"")</f>
        <v>597311.75520000001</v>
      </c>
      <c r="BB262" s="37">
        <f t="shared" ca="1" si="304"/>
        <v>7.1862772126802517</v>
      </c>
      <c r="BC262" s="50">
        <f t="array" aca="1" ref="BC26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A262),0)),""),0)</f>
        <v>1026</v>
      </c>
      <c r="BD262" s="35">
        <f t="array" aca="1" ref="BD2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A262),0)),"")</f>
        <v>559.77150959999994</v>
      </c>
      <c r="BE262" s="35">
        <f t="array" aca="1" ref="BE2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A262),0))/1000,"")</f>
        <v>1977.9911999999999</v>
      </c>
      <c r="BF262" s="51">
        <f t="array" aca="1" ref="BF2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A262),0)),"")</f>
        <v>1679.3145287999996</v>
      </c>
      <c r="BG262" s="35">
        <f t="array" aca="1" ref="BG2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A262),0))/1000,"")</f>
        <v>5933.9736000000003</v>
      </c>
      <c r="BH262" s="35">
        <f t="array" aca="1" ref="BH2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A262),0))/1000,"")</f>
        <v>49449.780000000021</v>
      </c>
      <c r="BI262" s="32">
        <f t="array" aca="1" ref="BI2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A262),0)),"")</f>
        <v>4439676.2716406761</v>
      </c>
      <c r="BJ262" s="32">
        <f t="shared" ca="1" si="305"/>
        <v>690595.67520000006</v>
      </c>
      <c r="BK262" s="32">
        <f t="shared" ca="1" si="306"/>
        <v>3749080.5964406761</v>
      </c>
      <c r="BL262" s="37">
        <f t="array" aca="1" ref="BL262" ca="1">IF(BC262=0,"N/A",IFERROR(INDEX(INDIRECT(ADDRESS(1,MATCH(2022,Measure!$2:$2,0),,,"Measure")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A262),0)),""))</f>
        <v>6.428763502399466</v>
      </c>
      <c r="BM262" s="32">
        <f t="array" aca="1" ref="BM2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A262),0)),"")</f>
        <v>597311.75520000001</v>
      </c>
      <c r="BN262" s="37">
        <f t="shared" ca="1" si="307"/>
        <v>7.43276226022728</v>
      </c>
    </row>
    <row r="263" spans="1:66" x14ac:dyDescent="0.25">
      <c r="A263" s="33" t="s">
        <v>401</v>
      </c>
      <c r="B263" t="str">
        <f t="shared" si="293"/>
        <v>Whole Home</v>
      </c>
      <c r="C263" t="str">
        <f t="array" aca="1" ref="C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A263),0)),"")</f>
        <v xml:space="preserve">Res Heating, Ventilation and Air-Conditioning </v>
      </c>
      <c r="D263" t="str">
        <f t="array" aca="1" ref="D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A263),0)),"")</f>
        <v>RET</v>
      </c>
      <c r="E263" s="52">
        <f t="array" aca="1" ref="E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A263),0)),"")</f>
        <v>20</v>
      </c>
      <c r="F263" s="52">
        <f t="array" aca="1" ref="F26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A263),0)),""))</f>
        <v>6.666666666666667</v>
      </c>
      <c r="G263" s="52">
        <f t="array" aca="1" ref="G2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A263),0)),""))</f>
        <v>6.666666666666667</v>
      </c>
      <c r="H263" s="52">
        <f t="array" aca="1" ref="H2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A263),0)),""))</f>
        <v>6.666666666666667</v>
      </c>
      <c r="I263" s="44">
        <f t="array" aca="1" ref="I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A263),0)),"")</f>
        <v>8335.9797724399505</v>
      </c>
      <c r="J263" s="45">
        <f t="array" aca="1" ref="J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A263),0)),"")*1000</f>
        <v>2359.0822756005059</v>
      </c>
      <c r="K263" s="44">
        <f t="array" aca="1" ref="K263" ca="1">IF(D263="ROB/NEW",I263,IFERROR(INDEX(INDIRECT(ADDRESS(1,MATCH(2020,Measure!$2:$2,0),,,"Measure")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A263),0)),""))</f>
        <v>8335.9797724399505</v>
      </c>
      <c r="L263" s="45">
        <f t="array" aca="1" ref="L263" ca="1">IF(D263="ROB/NEW",J263,IFERROR(INDEX(INDIRECT(ADDRESS(1,MATCH(2020,Measure!$2:$2,0),,,"Measure")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A263),0))*1000,""))</f>
        <v>2359.0822756005059</v>
      </c>
      <c r="M263" s="46">
        <f t="array" aca="1" ref="M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A263),0)),"")</f>
        <v>5507.268</v>
      </c>
      <c r="N263" s="47">
        <f t="array" aca="1" ref="N263" ca="1">IF(M263=0,"N/A",IFERROR(INDEX(INDIRECT(ADDRESS(1,MATCH(2020,Measure!$2:$2,0),,,"Measure")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A263),0)),"")/M263)</f>
        <v>0.34288133148114658</v>
      </c>
      <c r="O263" s="46">
        <f t="array" aca="1" ref="O263" ca="1">IF(AE263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263)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(Units)")*(INDIRECT(ADDRESS(1,MATCH("MeasureNames",Measure!$2:$2,0),,,"Measure")&amp;":"&amp;ADDRESS(ROWS(DynamicPivotTable)+10,MATCH("MeasureNames",Measure!$2:$2,0)))=A263),0)),""),0))</f>
        <v>953.63608596713027</v>
      </c>
      <c r="P263" s="46">
        <f t="array" aca="1" ref="P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A263),0)),0)</f>
        <v>0</v>
      </c>
      <c r="Q263" s="46">
        <f t="shared" ca="1" si="294"/>
        <v>2841.9754706306412</v>
      </c>
      <c r="R263" s="46">
        <f t="shared" ca="1" si="295"/>
        <v>3618.9286153364892</v>
      </c>
      <c r="S263" s="46">
        <f t="shared" ca="1" si="296"/>
        <v>6460.9040859671304</v>
      </c>
      <c r="T263" s="39">
        <f t="array" aca="1" ref="T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A263),0)),"")</f>
        <v>12874.298052037462</v>
      </c>
      <c r="U263" s="39">
        <f t="array" aca="1" ref="U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A263),0)),"")</f>
        <v>0</v>
      </c>
      <c r="V263" s="39">
        <f t="shared" ca="1" si="297"/>
        <v>12874.298052037462</v>
      </c>
      <c r="W263" s="48">
        <f t="array" aca="1" ref="W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A263),0)),"")</f>
        <v>0.76</v>
      </c>
      <c r="X263" s="49">
        <f t="array" aca="1" ref="X263" ca="1">IF(AE263=0,"N/A",IFERROR(INDEX(INDIRECT(ADDRESS(1,MATCH(2020,Measure!$2:$2,0),,,"Measure")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A263),0)),""))</f>
        <v>2.5051367613232136</v>
      </c>
      <c r="Y263" s="49" t="str">
        <f t="array" aca="1" ref="Y263" ca="1">IF(AE263=0,"N/A",IFERROR(INDEX(INDIRECT(ADDRESS(1,MATCH(2020,Measure!$2:$2,0),,,"Measure")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A263),0)),""))</f>
        <v/>
      </c>
      <c r="Z263" s="39">
        <f t="array" aca="1" ref="Z2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A263),0)),""),"N/A")</f>
        <v>0.33934959233304718</v>
      </c>
      <c r="AA263" s="39">
        <f t="array" aca="1" ref="AA2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A263),0)),""),"N/A")</f>
        <v>1.6967479616652358E-2</v>
      </c>
      <c r="AB263" s="39">
        <f t="array" aca="1" ref="AB2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A263),0)),"")/1000,"N/A")</f>
        <v>1.1991151672545839</v>
      </c>
      <c r="AD263" t="str">
        <f t="shared" si="298"/>
        <v>Whole Home</v>
      </c>
      <c r="AE263" s="50">
        <f t="array" aca="1" ref="AE26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A263),0)),""),0)</f>
        <v>808.23183684122478</v>
      </c>
      <c r="AF263" s="35">
        <f t="array" aca="1" ref="AF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A263),0)),"")</f>
        <v>1610.0898940664574</v>
      </c>
      <c r="AG263" s="35">
        <f t="array" aca="1" ref="AG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A263),0))/1000,"")</f>
        <v>5689.3635832737027</v>
      </c>
      <c r="AH263" s="51">
        <f t="array" aca="1" ref="AH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A263),0)),"")</f>
        <v>1610.0898940664574</v>
      </c>
      <c r="AI263" s="35">
        <f t="array" aca="1" ref="AI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A263),0))/1000,"")</f>
        <v>5689.3635832737027</v>
      </c>
      <c r="AJ263" s="35">
        <f t="array" aca="1" ref="AJ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A263),0))/1000,"")</f>
        <v>113787.27166547405</v>
      </c>
      <c r="AK263" s="32">
        <f t="array" aca="1" ref="AK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A263),0)),"")</f>
        <v>10405417.562639641</v>
      </c>
      <c r="AL263" s="32">
        <f t="shared" ca="1" si="299"/>
        <v>4153632.537468133</v>
      </c>
      <c r="AM263" s="32">
        <f t="shared" ca="1" si="300"/>
        <v>6251785.0251715071</v>
      </c>
      <c r="AN263" s="37">
        <f t="array" aca="1" ref="AN263" ca="1">IF(AE263=0,"N/A",IFERROR(INDEX(INDIRECT(ADDRESS(1,MATCH(2020,Measure!$2:$2,0),,,"Measure")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A263),0)),""))</f>
        <v>2.5051367613232136</v>
      </c>
      <c r="AO263" s="32">
        <f t="array" aca="1" ref="AO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A263),0)),"")</f>
        <v>2296975.0548855076</v>
      </c>
      <c r="AP263" s="37">
        <f t="shared" ca="1" si="301"/>
        <v>4.5300524881661364</v>
      </c>
      <c r="AQ263" s="50">
        <f t="array" aca="1" ref="AQ26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A263),0)),""),0)</f>
        <v>702.58925650046422</v>
      </c>
      <c r="AR263" s="35">
        <f t="array" aca="1" ref="AR2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A263),0)),"")</f>
        <v>1399.6378390539585</v>
      </c>
      <c r="AS263" s="35">
        <f t="array" aca="1" ref="AS2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A263),0))/1000,"")</f>
        <v>4945.716745773706</v>
      </c>
      <c r="AT263" s="51">
        <f t="array" aca="1" ref="AT2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A263),0)),"")</f>
        <v>2799.275678107917</v>
      </c>
      <c r="AU263" s="35">
        <f t="array" aca="1" ref="AU2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A263),0))/1000,"")</f>
        <v>9891.4334915474119</v>
      </c>
      <c r="AV263" s="35">
        <f t="array" aca="1" ref="AV2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A263),0))/1000,"")</f>
        <v>98914.33491547413</v>
      </c>
      <c r="AW263" s="32">
        <f t="array" aca="1" ref="AW2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A263),0)),"")</f>
        <v>9353311.2396880575</v>
      </c>
      <c r="AX263" s="32">
        <f t="shared" ca="1" si="302"/>
        <v>3610718.4390079458</v>
      </c>
      <c r="AY263" s="32">
        <f t="shared" ca="1" si="303"/>
        <v>5742592.8006801121</v>
      </c>
      <c r="AZ263" s="37">
        <f t="array" aca="1" ref="AZ263" ca="1">IF(AQ263=0,"N/A",IFERROR(INDEX(INDIRECT(ADDRESS(1,MATCH(2021,Measure!$2:$2,0),,,"Measure")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A263),0)),""))</f>
        <v>2.590429411122376</v>
      </c>
      <c r="BA263" s="32">
        <f t="array" aca="1" ref="BA2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A263),0)),"")</f>
        <v>1996741.4329029396</v>
      </c>
      <c r="BB263" s="37">
        <f t="shared" ca="1" si="304"/>
        <v>4.6842876526530794</v>
      </c>
      <c r="BC263" s="50">
        <f t="array" aca="1" ref="BC26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A263),0)),""),0)</f>
        <v>622.16852862494022</v>
      </c>
      <c r="BD263" s="35">
        <f t="array" aca="1" ref="BD2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A263),0)),"")</f>
        <v>1239.4305874664581</v>
      </c>
      <c r="BE263" s="35">
        <f t="array" aca="1" ref="BE2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A263),0))/1000,"")</f>
        <v>4379.6133832737041</v>
      </c>
      <c r="BF263" s="51">
        <f t="array" aca="1" ref="BF2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A263),0)),"")</f>
        <v>3718.291762399374</v>
      </c>
      <c r="BG263" s="35">
        <f t="array" aca="1" ref="BG2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A263),0))/1000,"")</f>
        <v>13138.84014982111</v>
      </c>
      <c r="BH263" s="35">
        <f t="array" aca="1" ref="BH2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A263),0))/1000,"")</f>
        <v>87592.267665474108</v>
      </c>
      <c r="BI263" s="32">
        <f t="array" aca="1" ref="BI2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A263),0)),"")</f>
        <v>8589287.6143701822</v>
      </c>
      <c r="BJ263" s="32">
        <f t="shared" ca="1" si="305"/>
        <v>3197423.4699602621</v>
      </c>
      <c r="BK263" s="32">
        <f t="shared" ca="1" si="306"/>
        <v>5391864.1444099201</v>
      </c>
      <c r="BL263" s="37">
        <f t="array" aca="1" ref="BL263" ca="1">IF(BC263=0,"N/A",IFERROR(INDEX(INDIRECT(ADDRESS(1,MATCH(2022,Measure!$2:$2,0),,,"Measure")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A263),0)),""))</f>
        <v>2.6863153082681697</v>
      </c>
      <c r="BM263" s="32">
        <f t="array" aca="1" ref="BM2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A263),0)),"")</f>
        <v>1768187.6969504384</v>
      </c>
      <c r="BN263" s="37">
        <f t="shared" ca="1" si="307"/>
        <v>4.8576786441755999</v>
      </c>
    </row>
    <row r="264" spans="1:66" x14ac:dyDescent="0.25">
      <c r="Y264" s="29"/>
      <c r="AD264" s="1" t="s">
        <v>681</v>
      </c>
      <c r="AE264" s="53">
        <f t="shared" ref="AE264:AM264" ca="1" si="308">SUM(AE259:AE263)</f>
        <v>1834.2318368412248</v>
      </c>
      <c r="AF264" s="54">
        <f t="shared" ca="1" si="308"/>
        <v>2169.8614036664576</v>
      </c>
      <c r="AG264" s="54">
        <f t="shared" ca="1" si="308"/>
        <v>7667.3547832737022</v>
      </c>
      <c r="AH264" s="55">
        <f t="shared" ca="1" si="308"/>
        <v>2169.8614036664576</v>
      </c>
      <c r="AI264" s="54">
        <f t="shared" ca="1" si="308"/>
        <v>7667.3547832737022</v>
      </c>
      <c r="AJ264" s="54">
        <f t="shared" ca="1" si="308"/>
        <v>163237.05166547408</v>
      </c>
      <c r="AK264" s="56">
        <f t="shared" ca="1" si="308"/>
        <v>14566106.219629997</v>
      </c>
      <c r="AL264" s="56">
        <f t="shared" ca="1" si="308"/>
        <v>4844228.212668133</v>
      </c>
      <c r="AM264" s="56">
        <f t="shared" ca="1" si="308"/>
        <v>9721878.0069618635</v>
      </c>
      <c r="AN264" s="57">
        <f ca="1">IFERROR(AK264/AL264,"N/A")</f>
        <v>3.0068992582839509</v>
      </c>
      <c r="AO264" s="56">
        <f ca="1">SUM(AO259:AO263)</f>
        <v>2894286.8100855076</v>
      </c>
      <c r="AP264" s="57">
        <f t="shared" ca="1" si="301"/>
        <v>5.0327100164615901</v>
      </c>
      <c r="AQ264" s="53">
        <f t="shared" ref="AQ264:AY264" ca="1" si="309">SUM(AQ259:AQ263)</f>
        <v>1728.5892565004642</v>
      </c>
      <c r="AR264" s="54">
        <f t="shared" ca="1" si="309"/>
        <v>1959.4093486539584</v>
      </c>
      <c r="AS264" s="54">
        <f t="shared" ca="1" si="309"/>
        <v>6923.7079457737054</v>
      </c>
      <c r="AT264" s="55">
        <f t="shared" ca="1" si="309"/>
        <v>3918.8186973079169</v>
      </c>
      <c r="AU264" s="54">
        <f t="shared" ca="1" si="309"/>
        <v>13847.415891547411</v>
      </c>
      <c r="AV264" s="54">
        <f t="shared" ca="1" si="309"/>
        <v>148364.11491547414</v>
      </c>
      <c r="AW264" s="56">
        <f t="shared" ca="1" si="309"/>
        <v>13645759.094947863</v>
      </c>
      <c r="AX264" s="56">
        <f t="shared" ca="1" si="309"/>
        <v>4301314.1142079458</v>
      </c>
      <c r="AY264" s="56">
        <f t="shared" ca="1" si="309"/>
        <v>9344444.9807399176</v>
      </c>
      <c r="AZ264" s="57">
        <f ca="1">IFERROR(AW264/AX264,"N/A")</f>
        <v>3.1724628177871699</v>
      </c>
      <c r="BA264" s="56">
        <f ca="1">SUM(BA259:BA263)</f>
        <v>2594053.1881029396</v>
      </c>
      <c r="BB264" s="57">
        <f t="shared" ca="1" si="304"/>
        <v>5.2604006569838919</v>
      </c>
      <c r="BC264" s="53">
        <f t="shared" ref="BC264:BK264" ca="1" si="310">SUM(BC259:BC263)</f>
        <v>1648.1685286249403</v>
      </c>
      <c r="BD264" s="54">
        <f t="shared" ca="1" si="310"/>
        <v>1799.202097066458</v>
      </c>
      <c r="BE264" s="54">
        <f t="shared" ca="1" si="310"/>
        <v>6357.6045832737036</v>
      </c>
      <c r="BF264" s="55">
        <f t="shared" ca="1" si="310"/>
        <v>5397.606291199374</v>
      </c>
      <c r="BG264" s="54">
        <f t="shared" ca="1" si="310"/>
        <v>19072.813749821111</v>
      </c>
      <c r="BH264" s="54">
        <f t="shared" ca="1" si="310"/>
        <v>137042.04766547412</v>
      </c>
      <c r="BI264" s="56">
        <f t="shared" ca="1" si="310"/>
        <v>13028963.886010859</v>
      </c>
      <c r="BJ264" s="56">
        <f t="shared" ca="1" si="310"/>
        <v>3888019.145160262</v>
      </c>
      <c r="BK264" s="56">
        <f t="shared" ca="1" si="310"/>
        <v>9140944.7408505958</v>
      </c>
      <c r="BL264" s="57">
        <f ca="1">IFERROR(BI264/BJ264,"N/A")</f>
        <v>3.3510544571852443</v>
      </c>
      <c r="BM264" s="56">
        <f ca="1">SUM(BM259:BM263)</f>
        <v>2365499.4521504384</v>
      </c>
      <c r="BN264" s="57">
        <f t="shared" ca="1" si="307"/>
        <v>5.5079124512865274</v>
      </c>
    </row>
    <row r="265" spans="1:66" ht="18" x14ac:dyDescent="0.25">
      <c r="A265" s="28"/>
      <c r="B265" s="28" t="s">
        <v>409</v>
      </c>
      <c r="Y265" s="29"/>
    </row>
    <row r="266" spans="1:66" ht="15.75" thickBot="1" x14ac:dyDescent="0.3">
      <c r="Y266" s="29"/>
    </row>
    <row r="267" spans="1:66" ht="87" thickBot="1" x14ac:dyDescent="0.3">
      <c r="A267" s="34" t="s">
        <v>652</v>
      </c>
      <c r="B267" s="42" t="s">
        <v>653</v>
      </c>
      <c r="C267" s="43" t="s">
        <v>592</v>
      </c>
      <c r="D267" s="43" t="s">
        <v>593</v>
      </c>
      <c r="E267" s="21" t="s">
        <v>594</v>
      </c>
      <c r="F267" s="21" t="s">
        <v>674</v>
      </c>
      <c r="G267" s="21" t="s">
        <v>675</v>
      </c>
      <c r="H267" s="21" t="s">
        <v>676</v>
      </c>
      <c r="I267" s="21" t="s">
        <v>656</v>
      </c>
      <c r="J267" s="21" t="s">
        <v>657</v>
      </c>
      <c r="K267" s="21" t="s">
        <v>658</v>
      </c>
      <c r="L267" s="21" t="s">
        <v>659</v>
      </c>
      <c r="M267" s="21" t="s">
        <v>671</v>
      </c>
      <c r="N267" s="21" t="s">
        <v>654</v>
      </c>
      <c r="O267" s="21" t="s">
        <v>660</v>
      </c>
      <c r="P267" s="21" t="s">
        <v>661</v>
      </c>
      <c r="Q267" s="21" t="s">
        <v>662</v>
      </c>
      <c r="R267" s="21" t="s">
        <v>663</v>
      </c>
      <c r="S267" s="21" t="s">
        <v>664</v>
      </c>
      <c r="T267" s="21" t="s">
        <v>673</v>
      </c>
      <c r="U267" s="21" t="s">
        <v>665</v>
      </c>
      <c r="V267" s="21" t="s">
        <v>666</v>
      </c>
      <c r="W267" s="21" t="s">
        <v>595</v>
      </c>
      <c r="X267" s="21" t="s">
        <v>655</v>
      </c>
      <c r="Y267" s="21" t="s">
        <v>672</v>
      </c>
      <c r="Z267" s="21" t="s">
        <v>668</v>
      </c>
      <c r="AA267" s="21" t="s">
        <v>669</v>
      </c>
      <c r="AB267" s="41" t="s">
        <v>670</v>
      </c>
      <c r="AD267" s="20" t="s">
        <v>591</v>
      </c>
      <c r="AE267" s="22" t="s">
        <v>667</v>
      </c>
      <c r="AF267" s="23" t="s">
        <v>596</v>
      </c>
      <c r="AG267" s="23" t="s">
        <v>597</v>
      </c>
      <c r="AH267" s="24" t="s">
        <v>598</v>
      </c>
      <c r="AI267" s="25" t="s">
        <v>599</v>
      </c>
      <c r="AJ267" s="25" t="s">
        <v>600</v>
      </c>
      <c r="AK267" s="23" t="s">
        <v>601</v>
      </c>
      <c r="AL267" s="23" t="s">
        <v>602</v>
      </c>
      <c r="AM267" s="25" t="s">
        <v>603</v>
      </c>
      <c r="AN267" s="26" t="s">
        <v>604</v>
      </c>
      <c r="AO267" s="23" t="s">
        <v>605</v>
      </c>
      <c r="AP267" s="27" t="s">
        <v>606</v>
      </c>
      <c r="AQ267" s="22" t="s">
        <v>667</v>
      </c>
      <c r="AR267" s="23" t="s">
        <v>596</v>
      </c>
      <c r="AS267" s="23" t="s">
        <v>597</v>
      </c>
      <c r="AT267" s="24" t="s">
        <v>598</v>
      </c>
      <c r="AU267" s="23" t="s">
        <v>599</v>
      </c>
      <c r="AV267" s="23" t="s">
        <v>600</v>
      </c>
      <c r="AW267" s="23" t="s">
        <v>601</v>
      </c>
      <c r="AX267" s="23" t="s">
        <v>602</v>
      </c>
      <c r="AY267" s="25" t="s">
        <v>603</v>
      </c>
      <c r="AZ267" s="26" t="s">
        <v>604</v>
      </c>
      <c r="BA267" s="23" t="s">
        <v>605</v>
      </c>
      <c r="BB267" s="27" t="s">
        <v>606</v>
      </c>
      <c r="BC267" s="22" t="s">
        <v>667</v>
      </c>
      <c r="BD267" s="24" t="s">
        <v>596</v>
      </c>
      <c r="BE267" s="23" t="s">
        <v>597</v>
      </c>
      <c r="BF267" s="24" t="s">
        <v>598</v>
      </c>
      <c r="BG267" s="23" t="s">
        <v>599</v>
      </c>
      <c r="BH267" s="23" t="s">
        <v>600</v>
      </c>
      <c r="BI267" s="23" t="s">
        <v>601</v>
      </c>
      <c r="BJ267" s="23" t="s">
        <v>602</v>
      </c>
      <c r="BK267" s="25" t="s">
        <v>603</v>
      </c>
      <c r="BL267" s="26" t="s">
        <v>604</v>
      </c>
      <c r="BM267" s="23" t="s">
        <v>605</v>
      </c>
      <c r="BN267" s="27" t="s">
        <v>606</v>
      </c>
    </row>
    <row r="268" spans="1:66" x14ac:dyDescent="0.25">
      <c r="A268" s="33" t="s">
        <v>57</v>
      </c>
      <c r="B268" t="str">
        <f t="shared" ref="B268:B290" si="311">LEFT(A268,(FIND(" | ",A268,1)-1))</f>
        <v>Clothes-line</v>
      </c>
      <c r="C268" t="str">
        <f t="array" aca="1" ref="C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A268),0)),"")</f>
        <v>Res Other</v>
      </c>
      <c r="D268" t="str">
        <f t="array" aca="1" ref="D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A268),0)),"")</f>
        <v>ROB/NEW</v>
      </c>
      <c r="E268" s="52">
        <f t="array" aca="1" ref="E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A268),0)),"")</f>
        <v>10</v>
      </c>
      <c r="F268" s="52" t="str">
        <f t="array" aca="1" ref="F26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A268),0)),""))</f>
        <v>N/A</v>
      </c>
      <c r="G268" s="52" t="str">
        <f t="array" aca="1" ref="G26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A268),0)),""))</f>
        <v>N/A</v>
      </c>
      <c r="H268" s="52" t="str">
        <f t="array" aca="1" ref="H26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A268),0)),""))</f>
        <v>N/A</v>
      </c>
      <c r="I268" s="44">
        <f t="array" aca="1" ref="I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A268),0)),"")</f>
        <v>150</v>
      </c>
      <c r="J268" s="45">
        <f t="array" aca="1" ref="J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A268),0)),"")*1000</f>
        <v>0</v>
      </c>
      <c r="K268" s="44">
        <f t="array" aca="1" ref="K268" ca="1">IF(D268="ROB/NEW",I268,IFERROR(INDEX(INDIRECT(ADDRESS(1,MATCH(2020,Measure!$2:$2,0),,,"Measure")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A268),0)),""))</f>
        <v>150</v>
      </c>
      <c r="L268" s="45">
        <f t="array" aca="1" ref="L268" ca="1">IF(D268="ROB/NEW",J268,IFERROR(INDEX(INDIRECT(ADDRESS(1,MATCH(2020,Measure!$2:$2,0),,,"Measure")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A268),0))*1000,""))</f>
        <v>0</v>
      </c>
      <c r="M268" s="46">
        <f t="array" aca="1" ref="M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A268),0)),"")</f>
        <v>61.416067193676042</v>
      </c>
      <c r="N268" s="47">
        <f t="array" aca="1" ref="N268" ca="1">IF(M268=0,"N/A",IFERROR(INDEX(INDIRECT(ADDRESS(1,MATCH(2020,Measure!$2:$2,0),,,"Measure")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A268),0)),"")/M268)</f>
        <v>8.1411920828998396E-2</v>
      </c>
      <c r="O268" s="46" t="str">
        <f t="array" aca="1" ref="O268" ca="1">IF(AE268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268)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(Units)")*(INDIRECT(ADDRESS(1,MATCH("MeasureNames",Measure!$2:$2,0),,,"Measure")&amp;":"&amp;ADDRESS(ROWS(DynamicPivotTable)+10,MATCH("MeasureNames",Measure!$2:$2,0)))=A268),0)),""),0))</f>
        <v>N/A</v>
      </c>
      <c r="P268" s="46">
        <f t="array" aca="1" ref="P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A268),0)),0)</f>
        <v>0</v>
      </c>
      <c r="Q268" s="46" t="str">
        <f t="shared" ref="Q268:Q290" ca="1" si="312">IF(AE268=0,"N/A",SUM(O268,P268,IF(N268="N/A",0,N268*M268)))</f>
        <v>N/A</v>
      </c>
      <c r="R268" s="46">
        <f t="shared" ref="R268:R290" ca="1" si="313">M268-(IF(N268="N/A",0,N268*M268))</f>
        <v>56.416067193676042</v>
      </c>
      <c r="S268" s="46" t="str">
        <f t="shared" ref="S268:S290" ca="1" si="314">IF(AE268=0,"N/A",Q268+R268)</f>
        <v>N/A</v>
      </c>
      <c r="T268" s="39">
        <f t="array" aca="1" ref="T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A268),0)),"")</f>
        <v>103.48887891963072</v>
      </c>
      <c r="U268" s="39">
        <f t="array" aca="1" ref="U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A268),0)),"")</f>
        <v>0</v>
      </c>
      <c r="V268" s="39">
        <f t="shared" ref="V268:V290" ca="1" si="315">T268+U268</f>
        <v>103.48887891963072</v>
      </c>
      <c r="W268" s="48">
        <f t="array" aca="1" ref="W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A268),0)),"")</f>
        <v>1</v>
      </c>
      <c r="X268" s="49" t="str">
        <f t="array" aca="1" ref="X268" ca="1">IF(AE268=0,"N/A",IFERROR(INDEX(INDIRECT(ADDRESS(1,MATCH(2020,Measure!$2:$2,0),,,"Measure")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A268),0)),""))</f>
        <v>N/A</v>
      </c>
      <c r="Y268" s="49" t="str">
        <f t="array" aca="1" ref="Y268" ca="1">IF(AE268=0,"N/A",IFERROR(INDEX(INDIRECT(ADDRESS(1,MATCH(2020,Measure!$2:$2,0),,,"Measure")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A268),0)),""))</f>
        <v>N/A</v>
      </c>
      <c r="Z268" s="39" t="str">
        <f t="array" aca="1" ref="Z2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A268),0)),""),"N/A")</f>
        <v>N/A</v>
      </c>
      <c r="AA268" s="39" t="str">
        <f t="array" aca="1" ref="AA2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A268),0)),""),"N/A")</f>
        <v>N/A</v>
      </c>
      <c r="AB268" s="39" t="str">
        <f t="array" aca="1" ref="AB2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A268),0)),"")/1000,"N/A")</f>
        <v>N/A</v>
      </c>
      <c r="AD268" t="str">
        <f t="shared" ref="AD268:AD290" si="316">B268</f>
        <v>Clothes-line</v>
      </c>
      <c r="AE268" s="50">
        <f t="array" aca="1" ref="AE26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A268),0)),""),0)</f>
        <v>0</v>
      </c>
      <c r="AF268" s="35">
        <f t="array" aca="1" ref="AF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A268),0)),"")</f>
        <v>0</v>
      </c>
      <c r="AG268" s="35">
        <f t="array" aca="1" ref="AG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A268),0))/1000,"")</f>
        <v>0</v>
      </c>
      <c r="AH268" s="51">
        <f t="array" aca="1" ref="AH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A268),0)),"")</f>
        <v>0</v>
      </c>
      <c r="AI268" s="35">
        <f t="array" aca="1" ref="AI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A268),0))/1000,"")</f>
        <v>0</v>
      </c>
      <c r="AJ268" s="35">
        <f t="array" aca="1" ref="AJ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A268),0))/1000,"")</f>
        <v>0</v>
      </c>
      <c r="AK268" s="32">
        <f t="array" aca="1" ref="AK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A268),0)),"")</f>
        <v>0</v>
      </c>
      <c r="AL268" s="32" t="str">
        <f t="shared" ref="AL268:AL290" ca="1" si="317">IFERROR(AK268/AN268,"N/A")</f>
        <v>N/A</v>
      </c>
      <c r="AM268" s="32" t="str">
        <f t="shared" ref="AM268:AM290" ca="1" si="318">IFERROR(AK268-AL268,"N/A")</f>
        <v>N/A</v>
      </c>
      <c r="AN268" s="37" t="str">
        <f t="array" aca="1" ref="AN268" ca="1">IF(AE268=0,"N/A",IFERROR(INDEX(INDIRECT(ADDRESS(1,MATCH(2020,Measure!$2:$2,0),,,"Measure")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A268),0)),""))</f>
        <v>N/A</v>
      </c>
      <c r="AO268" s="32">
        <f t="array" aca="1" ref="AO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A268),0)),"")</f>
        <v>0</v>
      </c>
      <c r="AP268" s="37" t="str">
        <f t="shared" ref="AP268:AP291" ca="1" si="319">IFERROR(AK268/AO268,"N/A")</f>
        <v>N/A</v>
      </c>
      <c r="AQ268" s="50">
        <f t="array" aca="1" ref="AQ26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A268),0)),""),0)</f>
        <v>0</v>
      </c>
      <c r="AR268" s="35">
        <f t="array" aca="1" ref="AR2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A268),0)),"")</f>
        <v>0</v>
      </c>
      <c r="AS268" s="35">
        <f t="array" aca="1" ref="AS2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A268),0))/1000,"")</f>
        <v>0</v>
      </c>
      <c r="AT268" s="51">
        <f t="array" aca="1" ref="AT2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A268),0)),"")</f>
        <v>0</v>
      </c>
      <c r="AU268" s="35">
        <f t="array" aca="1" ref="AU2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A268),0))/1000,"")</f>
        <v>0</v>
      </c>
      <c r="AV268" s="35">
        <f t="array" aca="1" ref="AV2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A268),0))/1000,"")</f>
        <v>0</v>
      </c>
      <c r="AW268" s="32">
        <f t="array" aca="1" ref="AW2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A268),0)),"")</f>
        <v>0</v>
      </c>
      <c r="AX268" s="32" t="str">
        <f t="shared" ref="AX268:AX290" ca="1" si="320">IFERROR(AW268/AZ268,"N/A")</f>
        <v>N/A</v>
      </c>
      <c r="AY268" s="32" t="str">
        <f t="shared" ref="AY268:AY290" ca="1" si="321">IFERROR(AW268-AX268,"N/A")</f>
        <v>N/A</v>
      </c>
      <c r="AZ268" s="37" t="str">
        <f t="array" aca="1" ref="AZ268" ca="1">IF(AQ268=0,"N/A",IFERROR(INDEX(INDIRECT(ADDRESS(1,MATCH(2021,Measure!$2:$2,0),,,"Measure")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A268),0)),""))</f>
        <v>N/A</v>
      </c>
      <c r="BA268" s="32">
        <f t="array" aca="1" ref="BA2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A268),0)),"")</f>
        <v>0</v>
      </c>
      <c r="BB268" s="37" t="str">
        <f t="shared" ref="BB268:BB291" ca="1" si="322">IFERROR(AW268/BA268,"N/A")</f>
        <v>N/A</v>
      </c>
      <c r="BC268" s="50">
        <f t="array" aca="1" ref="BC26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A268),0)),""),0)</f>
        <v>0</v>
      </c>
      <c r="BD268" s="35">
        <f t="array" aca="1" ref="BD2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A268),0)),"")</f>
        <v>0</v>
      </c>
      <c r="BE268" s="35">
        <f t="array" aca="1" ref="BE2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A268),0))/1000,"")</f>
        <v>0</v>
      </c>
      <c r="BF268" s="51">
        <f t="array" aca="1" ref="BF2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A268),0)),"")</f>
        <v>0</v>
      </c>
      <c r="BG268" s="35">
        <f t="array" aca="1" ref="BG2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A268),0))/1000,"")</f>
        <v>0</v>
      </c>
      <c r="BH268" s="35">
        <f t="array" aca="1" ref="BH2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A268),0))/1000,"")</f>
        <v>0</v>
      </c>
      <c r="BI268" s="32">
        <f t="array" aca="1" ref="BI2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A268),0)),"")</f>
        <v>0</v>
      </c>
      <c r="BJ268" s="32" t="str">
        <f t="shared" ref="BJ268:BJ290" ca="1" si="323">IFERROR(BI268/BL268,"N/A")</f>
        <v>N/A</v>
      </c>
      <c r="BK268" s="32" t="str">
        <f t="shared" ref="BK268:BK290" ca="1" si="324">IFERROR(BI268-BJ268,"N/A")</f>
        <v>N/A</v>
      </c>
      <c r="BL268" s="37" t="str">
        <f t="array" aca="1" ref="BL268" ca="1">IF(BC268=0,"N/A",IFERROR(INDEX(INDIRECT(ADDRESS(1,MATCH(2022,Measure!$2:$2,0),,,"Measure")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A268),0)),""))</f>
        <v>N/A</v>
      </c>
      <c r="BM268" s="32">
        <f t="array" aca="1" ref="BM2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A268),0)),"")</f>
        <v>0</v>
      </c>
      <c r="BN268" s="37" t="str">
        <f t="shared" ref="BN268:BN291" ca="1" si="325">IFERROR(BI268/BM268,"N/A")</f>
        <v>N/A</v>
      </c>
    </row>
    <row r="269" spans="1:66" x14ac:dyDescent="0.25">
      <c r="A269" s="33" t="s">
        <v>75</v>
      </c>
      <c r="B269" t="str">
        <f t="shared" si="311"/>
        <v>Dehumidifier</v>
      </c>
      <c r="C269" t="str">
        <f t="array" aca="1" ref="C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A269),0)),"")</f>
        <v>Res Other</v>
      </c>
      <c r="D269" t="str">
        <f t="array" aca="1" ref="D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A269),0)),"")</f>
        <v>ROB/NEW</v>
      </c>
      <c r="E269" s="52">
        <f t="array" aca="1" ref="E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A269),0)),"")</f>
        <v>12</v>
      </c>
      <c r="F269" s="52" t="str">
        <f t="array" aca="1" ref="F26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A269),0)),""))</f>
        <v>N/A</v>
      </c>
      <c r="G269" s="52" t="str">
        <f t="array" aca="1" ref="G26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A269),0)),""))</f>
        <v>N/A</v>
      </c>
      <c r="H269" s="52" t="str">
        <f t="array" aca="1" ref="H26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A269),0)),""))</f>
        <v>N/A</v>
      </c>
      <c r="I269" s="44">
        <f t="array" aca="1" ref="I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A269),0)),"")</f>
        <v>81.3</v>
      </c>
      <c r="J269" s="45">
        <f t="array" aca="1" ref="J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A269),0)),"")*1000</f>
        <v>27.235499999999998</v>
      </c>
      <c r="K269" s="44">
        <f t="array" aca="1" ref="K269" ca="1">IF(D269="ROB/NEW",I269,IFERROR(INDEX(INDIRECT(ADDRESS(1,MATCH(2020,Measure!$2:$2,0),,,"Measure")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A269),0)),""))</f>
        <v>81.3</v>
      </c>
      <c r="L269" s="45">
        <f t="array" aca="1" ref="L269" ca="1">IF(D269="ROB/NEW",J269,IFERROR(INDEX(INDIRECT(ADDRESS(1,MATCH(2020,Measure!$2:$2,0),,,"Measure")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A269),0))*1000,""))</f>
        <v>27.235499999999998</v>
      </c>
      <c r="M269" s="46">
        <f t="array" aca="1" ref="M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A269),0)),"")</f>
        <v>229.75567295597446</v>
      </c>
      <c r="N269" s="47">
        <f t="array" aca="1" ref="N269" ca="1">IF(M269=0,"N/A",IFERROR(INDEX(INDIRECT(ADDRESS(1,MATCH(2020,Measure!$2:$2,0),,,"Measure")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A269),0)),"")/M269)</f>
        <v>0.13057348971639351</v>
      </c>
      <c r="O269" s="46">
        <f t="array" aca="1" ref="O269" ca="1">IF(AE269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269)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(Units)")*(INDIRECT(ADDRESS(1,MATCH("MeasureNames",Measure!$2:$2,0),,,"Measure")&amp;":"&amp;ADDRESS(ROWS(DynamicPivotTable)+10,MATCH("MeasureNames",Measure!$2:$2,0)))=A269),0)),""),0))</f>
        <v>5.2494395068195443</v>
      </c>
      <c r="P269" s="46">
        <f t="array" aca="1" ref="P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A269),0)),0)</f>
        <v>0</v>
      </c>
      <c r="Q269" s="46">
        <f t="shared" ca="1" si="312"/>
        <v>35.249439506819549</v>
      </c>
      <c r="R269" s="46">
        <f t="shared" ca="1" si="313"/>
        <v>199.75567295597446</v>
      </c>
      <c r="S269" s="46">
        <f t="shared" ca="1" si="314"/>
        <v>235.00511246279402</v>
      </c>
      <c r="T269" s="39">
        <f t="array" aca="1" ref="T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A269),0)),"")</f>
        <v>121.37223279735721</v>
      </c>
      <c r="U269" s="39">
        <f t="array" aca="1" ref="U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A269),0)),"")</f>
        <v>0</v>
      </c>
      <c r="V269" s="39">
        <f t="shared" ca="1" si="315"/>
        <v>121.37223279735721</v>
      </c>
      <c r="W269" s="48">
        <f t="array" aca="1" ref="W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A269),0)),"")</f>
        <v>1</v>
      </c>
      <c r="X269" s="49">
        <f t="array" aca="1" ref="X269" ca="1">IF(AE269=0,"N/A",IFERROR(INDEX(INDIRECT(ADDRESS(1,MATCH(2020,Measure!$2:$2,0),,,"Measure")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A269),0)),""))</f>
        <v>0.51646635056321533</v>
      </c>
      <c r="Y269" s="49" t="str">
        <f t="array" aca="1" ref="Y269" ca="1">IF(AE269=0,"N/A",IFERROR(INDEX(INDIRECT(ADDRESS(1,MATCH(2020,Measure!$2:$2,0),,,"Measure")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A269),0)),""))</f>
        <v/>
      </c>
      <c r="Z269" s="39">
        <f t="array" aca="1" ref="Z2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A269),0)),""),"N/A")</f>
        <v>0.39021519749246736</v>
      </c>
      <c r="AA269" s="39">
        <f t="array" aca="1" ref="AA2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A269),0)),""),"N/A")</f>
        <v>3.2517933124372275E-2</v>
      </c>
      <c r="AB269" s="39">
        <f t="array" aca="1" ref="AB2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A269),0)),"")/1000,"N/A")</f>
        <v>1.1648214850521412</v>
      </c>
      <c r="AD269" t="str">
        <f t="shared" si="316"/>
        <v>Dehumidifier</v>
      </c>
      <c r="AE269" s="50">
        <f t="array" aca="1" ref="AE26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A269),0)),""),0)</f>
        <v>99.999999999999986</v>
      </c>
      <c r="AF269" s="35">
        <f t="array" aca="1" ref="AF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A269),0)),"")</f>
        <v>3.0261666666666658</v>
      </c>
      <c r="AG269" s="35">
        <f t="array" aca="1" ref="AG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A269),0))/1000,"")</f>
        <v>9.0333333333333297</v>
      </c>
      <c r="AH269" s="51">
        <f t="array" aca="1" ref="AH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A269),0)),"")</f>
        <v>3.0261666666666658</v>
      </c>
      <c r="AI269" s="35">
        <f t="array" aca="1" ref="AI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A269),0))/1000,"")</f>
        <v>9.0333333333333297</v>
      </c>
      <c r="AJ269" s="35">
        <f t="array" aca="1" ref="AJ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A269),0))/1000,"")</f>
        <v>108.39999999999999</v>
      </c>
      <c r="AK269" s="32">
        <f t="array" aca="1" ref="AK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A269),0)),"")</f>
        <v>12137.223279735719</v>
      </c>
      <c r="AL269" s="32">
        <f t="shared" ca="1" si="317"/>
        <v>23500.511246279395</v>
      </c>
      <c r="AM269" s="32">
        <f t="shared" ca="1" si="318"/>
        <v>-11363.287966543676</v>
      </c>
      <c r="AN269" s="37">
        <f t="array" aca="1" ref="AN269" ca="1">IF(AE269=0,"N/A",IFERROR(INDEX(INDIRECT(ADDRESS(1,MATCH(2020,Measure!$2:$2,0),,,"Measure")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A269),0)),""))</f>
        <v>0.51646635056321533</v>
      </c>
      <c r="AO269" s="32">
        <f t="array" aca="1" ref="AO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A269),0)),"")</f>
        <v>3524.943950681954</v>
      </c>
      <c r="AP269" s="37">
        <f t="shared" ca="1" si="319"/>
        <v>3.4432386584154306</v>
      </c>
      <c r="AQ269" s="50">
        <f t="array" aca="1" ref="AQ26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A269),0)),""),0)</f>
        <v>100.00000000000001</v>
      </c>
      <c r="AR269" s="35">
        <f t="array" aca="1" ref="AR2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A269),0)),"")</f>
        <v>3.0261666666666671</v>
      </c>
      <c r="AS269" s="35">
        <f t="array" aca="1" ref="AS2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A269),0))/1000,"")</f>
        <v>9.0333333333333332</v>
      </c>
      <c r="AT269" s="51">
        <f t="array" aca="1" ref="AT2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A269),0)),"")</f>
        <v>6.0523333333333342</v>
      </c>
      <c r="AU269" s="35">
        <f t="array" aca="1" ref="AU2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A269),0))/1000,"")</f>
        <v>18.066666666666666</v>
      </c>
      <c r="AV269" s="35">
        <f t="array" aca="1" ref="AV2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A269),0))/1000,"")</f>
        <v>108.40000000000002</v>
      </c>
      <c r="AW269" s="32">
        <f t="array" aca="1" ref="AW2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A269),0)),"")</f>
        <v>12534.727679959547</v>
      </c>
      <c r="AX269" s="32">
        <f t="shared" ca="1" si="320"/>
        <v>23500.511246279406</v>
      </c>
      <c r="AY269" s="32">
        <f t="shared" ca="1" si="321"/>
        <v>-10965.783566319858</v>
      </c>
      <c r="AZ269" s="37">
        <f t="array" aca="1" ref="AZ269" ca="1">IF(AQ269=0,"N/A",IFERROR(INDEX(INDIRECT(ADDRESS(1,MATCH(2021,Measure!$2:$2,0),,,"Measure")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A269),0)),""))</f>
        <v>0.5333810634415046</v>
      </c>
      <c r="BA269" s="32">
        <f t="array" aca="1" ref="BA2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A269),0)),"")</f>
        <v>3524.9439506819549</v>
      </c>
      <c r="BB269" s="37">
        <f t="shared" ca="1" si="322"/>
        <v>3.5560076572379287</v>
      </c>
      <c r="BC269" s="50">
        <f t="array" aca="1" ref="BC26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A269),0)),""),0)</f>
        <v>100.00000000000001</v>
      </c>
      <c r="BD269" s="35">
        <f t="array" aca="1" ref="BD2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A269),0)),"")</f>
        <v>3.0261666666666671</v>
      </c>
      <c r="BE269" s="35">
        <f t="array" aca="1" ref="BE2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A269),0))/1000,"")</f>
        <v>9.0333333333333332</v>
      </c>
      <c r="BF269" s="51">
        <f t="array" aca="1" ref="BF2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A269),0)),"")</f>
        <v>9.0785000000000018</v>
      </c>
      <c r="BG269" s="35">
        <f t="array" aca="1" ref="BG2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A269),0))/1000,"")</f>
        <v>27.100000000000005</v>
      </c>
      <c r="BH269" s="35">
        <f t="array" aca="1" ref="BH2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A269),0))/1000,"")</f>
        <v>108.40000000000002</v>
      </c>
      <c r="BI269" s="32">
        <f t="array" aca="1" ref="BI2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A269),0)),"")</f>
        <v>12966.452210220827</v>
      </c>
      <c r="BJ269" s="32">
        <f t="shared" ca="1" si="323"/>
        <v>23500.511246279406</v>
      </c>
      <c r="BK269" s="32">
        <f t="shared" ca="1" si="324"/>
        <v>-10534.059036058579</v>
      </c>
      <c r="BL269" s="37">
        <f t="array" aca="1" ref="BL269" ca="1">IF(BC269=0,"N/A",IFERROR(INDEX(INDIRECT(ADDRESS(1,MATCH(2022,Measure!$2:$2,0),,,"Measure")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A269),0)),""))</f>
        <v>0.55175192038742016</v>
      </c>
      <c r="BM269" s="32">
        <f t="array" aca="1" ref="BM2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A269),0)),"")</f>
        <v>3524.9439506819549</v>
      </c>
      <c r="BN269" s="37">
        <f t="shared" ca="1" si="325"/>
        <v>3.6784846487310148</v>
      </c>
    </row>
    <row r="270" spans="1:66" x14ac:dyDescent="0.25">
      <c r="A270" s="33" t="s">
        <v>78</v>
      </c>
      <c r="B270" t="str">
        <f t="shared" si="311"/>
        <v>Dimmer Switch</v>
      </c>
      <c r="C270" t="str">
        <f t="array" aca="1" ref="C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A270),0)),"")</f>
        <v>Res Other</v>
      </c>
      <c r="D270" t="str">
        <f t="array" aca="1" ref="D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A270),0)),"")</f>
        <v>ROB/NEW</v>
      </c>
      <c r="E270" s="52">
        <f t="array" aca="1" ref="E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A270),0)),"")</f>
        <v>10</v>
      </c>
      <c r="F270" s="52" t="str">
        <f t="array" aca="1" ref="F27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A270),0)),""))</f>
        <v>N/A</v>
      </c>
      <c r="G270" s="52" t="str">
        <f t="array" aca="1" ref="G27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A270),0)),""))</f>
        <v>N/A</v>
      </c>
      <c r="H270" s="52" t="str">
        <f t="array" aca="1" ref="H27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A270),0)),""))</f>
        <v>N/A</v>
      </c>
      <c r="I270" s="44">
        <f t="array" aca="1" ref="I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A270),0)),"")</f>
        <v>13.940000000000001</v>
      </c>
      <c r="J270" s="45">
        <f t="array" aca="1" ref="J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A270),0)),"")*1000</f>
        <v>2.1314260000000003</v>
      </c>
      <c r="K270" s="44">
        <f t="array" aca="1" ref="K270" ca="1">IF(D270="ROB/NEW",I270,IFERROR(INDEX(INDIRECT(ADDRESS(1,MATCH(2020,Measure!$2:$2,0),,,"Measure")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A270),0)),""))</f>
        <v>13.940000000000001</v>
      </c>
      <c r="L270" s="45">
        <f t="array" aca="1" ref="L270" ca="1">IF(D270="ROB/NEW",J270,IFERROR(INDEX(INDIRECT(ADDRESS(1,MATCH(2020,Measure!$2:$2,0),,,"Measure")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A270),0))*1000,""))</f>
        <v>2.1314260000000003</v>
      </c>
      <c r="M270" s="46">
        <f t="array" aca="1" ref="M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A270),0)),"")</f>
        <v>14.090553800408903</v>
      </c>
      <c r="N270" s="47">
        <f t="array" aca="1" ref="N270" ca="1">IF(M270=0,"N/A",IFERROR(INDEX(INDIRECT(ADDRESS(1,MATCH(2020,Measure!$2:$2,0),,,"Measure")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A270),0)),"")/M270)</f>
        <v>0.21148920349131498</v>
      </c>
      <c r="O270" s="46">
        <f t="array" aca="1" ref="O270" ca="1">IF(AE270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(Units)")*(INDIRECT(ADDRESS(1,MATCH("MeasureNames",Measure!$2:$2,0),,,"Measure")&amp;":"&amp;ADDRESS(ROWS(DynamicPivotTable)+10,MATCH("MeasureNames",Measure!$2:$2,0)))=A270),0)),""),0))</f>
        <v>0.90008839760226877</v>
      </c>
      <c r="P270" s="46">
        <f t="array" aca="1" ref="P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A270),0)),0)</f>
        <v>0</v>
      </c>
      <c r="Q270" s="46">
        <f t="shared" ca="1" si="312"/>
        <v>3.8800883976022686</v>
      </c>
      <c r="R270" s="46">
        <f t="shared" ca="1" si="313"/>
        <v>11.110553800408903</v>
      </c>
      <c r="S270" s="46">
        <f t="shared" ca="1" si="314"/>
        <v>14.990642198011171</v>
      </c>
      <c r="T270" s="39">
        <f t="array" aca="1" ref="T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A270),0)),"")</f>
        <v>13.448329330402839</v>
      </c>
      <c r="U270" s="39">
        <f t="array" aca="1" ref="U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A270),0)),"")</f>
        <v>0</v>
      </c>
      <c r="V270" s="39">
        <f t="shared" ca="1" si="315"/>
        <v>13.448329330402839</v>
      </c>
      <c r="W270" s="48">
        <f t="array" aca="1" ref="W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A270),0)),"")</f>
        <v>1</v>
      </c>
      <c r="X270" s="49">
        <f t="array" aca="1" ref="X270" ca="1">IF(AE270=0,"N/A",IFERROR(INDEX(INDIRECT(ADDRESS(1,MATCH(2020,Measure!$2:$2,0),,,"Measure")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A270),0)),""))</f>
        <v>0.89711495696875787</v>
      </c>
      <c r="Y270" s="49" t="str">
        <f t="array" aca="1" ref="Y270" ca="1">IF(AE270=0,"N/A",IFERROR(INDEX(INDIRECT(ADDRESS(1,MATCH(2020,Measure!$2:$2,0),,,"Measure")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A270),0)),""))</f>
        <v/>
      </c>
      <c r="Z270" s="39">
        <f t="array" aca="1" ref="Z2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A270),0)),""),"N/A")</f>
        <v>0.25050785924261421</v>
      </c>
      <c r="AA270" s="39">
        <f t="array" aca="1" ref="AA2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A270),0)),""),"N/A")</f>
        <v>2.505078592426142E-2</v>
      </c>
      <c r="AB270" s="39">
        <f t="array" aca="1" ref="AB2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A270),0)),"")/1000,"N/A")</f>
        <v>1.6383771042682422</v>
      </c>
      <c r="AD270" t="str">
        <f t="shared" si="316"/>
        <v>Dimmer Switch</v>
      </c>
      <c r="AE270" s="50">
        <f t="array" aca="1" ref="AE27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A270),0)),""),0)</f>
        <v>21512</v>
      </c>
      <c r="AF270" s="35">
        <f t="array" aca="1" ref="AF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A270),0)),"")</f>
        <v>50.945817902222224</v>
      </c>
      <c r="AG270" s="35">
        <f t="array" aca="1" ref="AG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A270),0))/1000,"")</f>
        <v>333.19697777777782</v>
      </c>
      <c r="AH270" s="51">
        <f t="array" aca="1" ref="AH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A270),0)),"")</f>
        <v>50.945817902222224</v>
      </c>
      <c r="AI270" s="35">
        <f t="array" aca="1" ref="AI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A270),0))/1000,"")</f>
        <v>333.19697777777782</v>
      </c>
      <c r="AJ270" s="35">
        <f t="array" aca="1" ref="AJ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A270),0))/1000,"")</f>
        <v>3331.9697777777778</v>
      </c>
      <c r="AK270" s="32">
        <f t="array" aca="1" ref="AK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A270),0)),"")</f>
        <v>289300.46055562585</v>
      </c>
      <c r="AL270" s="32">
        <f t="shared" ca="1" si="317"/>
        <v>322478.69496361632</v>
      </c>
      <c r="AM270" s="32">
        <f t="shared" ca="1" si="318"/>
        <v>-33178.234407990472</v>
      </c>
      <c r="AN270" s="37">
        <f t="array" aca="1" ref="AN270" ca="1">IF(AE270=0,"N/A",IFERROR(INDEX(INDIRECT(ADDRESS(1,MATCH(2020,Measure!$2:$2,0),,,"Measure")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A270),0)),""))</f>
        <v>0.89711495696875787</v>
      </c>
      <c r="AO270" s="32">
        <f t="array" aca="1" ref="AO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A270),0)),"")</f>
        <v>83468.461609220016</v>
      </c>
      <c r="AP270" s="37">
        <f t="shared" ca="1" si="319"/>
        <v>3.4659852952611434</v>
      </c>
      <c r="AQ270" s="50">
        <f t="array" aca="1" ref="AQ27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A270),0)),""),0)</f>
        <v>21512</v>
      </c>
      <c r="AR270" s="35">
        <f t="array" aca="1" ref="AR2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A270),0)),"")</f>
        <v>50.945817902222224</v>
      </c>
      <c r="AS270" s="35">
        <f t="array" aca="1" ref="AS2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A270),0))/1000,"")</f>
        <v>333.19697777777782</v>
      </c>
      <c r="AT270" s="51">
        <f t="array" aca="1" ref="AT2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A270),0)),"")</f>
        <v>101.89163580444445</v>
      </c>
      <c r="AU270" s="35">
        <f t="array" aca="1" ref="AU2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A270),0))/1000,"")</f>
        <v>666.39395555555564</v>
      </c>
      <c r="AV270" s="35">
        <f t="array" aca="1" ref="AV2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A270),0))/1000,"")</f>
        <v>3331.9697777777778</v>
      </c>
      <c r="AW270" s="32">
        <f t="array" aca="1" ref="AW2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A270),0)),"")</f>
        <v>302192.11498162185</v>
      </c>
      <c r="AX270" s="32">
        <f t="shared" ca="1" si="320"/>
        <v>322478.69496361632</v>
      </c>
      <c r="AY270" s="32">
        <f t="shared" ca="1" si="321"/>
        <v>-20286.579981994466</v>
      </c>
      <c r="AZ270" s="37">
        <f t="array" aca="1" ref="AZ270" ca="1">IF(AQ270=0,"N/A",IFERROR(INDEX(INDIRECT(ADDRESS(1,MATCH(2021,Measure!$2:$2,0),,,"Measure")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A270),0)),""))</f>
        <v>0.93709172016996867</v>
      </c>
      <c r="BA270" s="32">
        <f t="array" aca="1" ref="BA2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A270),0)),"")</f>
        <v>83468.461609220016</v>
      </c>
      <c r="BB270" s="37">
        <f t="shared" ca="1" si="322"/>
        <v>3.6204347025876107</v>
      </c>
      <c r="BC270" s="50">
        <f t="array" aca="1" ref="BC27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A270),0)),""),0)</f>
        <v>21512</v>
      </c>
      <c r="BD270" s="35">
        <f t="array" aca="1" ref="BD2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A270),0)),"")</f>
        <v>50.945817902222224</v>
      </c>
      <c r="BE270" s="35">
        <f t="array" aca="1" ref="BE2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A270),0))/1000,"")</f>
        <v>333.19697777777782</v>
      </c>
      <c r="BF270" s="51">
        <f t="array" aca="1" ref="BF2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A270),0)),"")</f>
        <v>152.83745370666665</v>
      </c>
      <c r="BG270" s="35">
        <f t="array" aca="1" ref="BG2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A270),0))/1000,"")</f>
        <v>999.5909333333334</v>
      </c>
      <c r="BH270" s="35">
        <f t="array" aca="1" ref="BH2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A270),0))/1000,"")</f>
        <v>3331.9697777777778</v>
      </c>
      <c r="BI270" s="32">
        <f t="array" aca="1" ref="BI2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A270),0)),"")</f>
        <v>316778.80816380511</v>
      </c>
      <c r="BJ270" s="32">
        <f t="shared" ca="1" si="323"/>
        <v>322478.69496361638</v>
      </c>
      <c r="BK270" s="32">
        <f t="shared" ca="1" si="324"/>
        <v>-5699.8867998112692</v>
      </c>
      <c r="BL270" s="37">
        <f t="array" aca="1" ref="BL270" ca="1">IF(BC270=0,"N/A",IFERROR(INDEX(INDIRECT(ADDRESS(1,MATCH(2022,Measure!$2:$2,0),,,"Measure")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A270),0)),""))</f>
        <v>0.98232476474002617</v>
      </c>
      <c r="BM270" s="32">
        <f t="array" aca="1" ref="BM2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A270),0)),"")</f>
        <v>83468.461609220016</v>
      </c>
      <c r="BN270" s="37">
        <f t="shared" ca="1" si="325"/>
        <v>3.7951916455210357</v>
      </c>
    </row>
    <row r="271" spans="1:66" x14ac:dyDescent="0.25">
      <c r="A271" s="33" t="s">
        <v>97</v>
      </c>
      <c r="B271" t="str">
        <f t="shared" si="311"/>
        <v>ECM Circulator Pump</v>
      </c>
      <c r="C271" t="str">
        <f t="array" aca="1" ref="C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A271),0)),"")</f>
        <v xml:space="preserve">Res Heating, Ventilation and Air-Conditioning </v>
      </c>
      <c r="D271" t="str">
        <f t="array" aca="1" ref="D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A271),0)),"")</f>
        <v>ROB/NEW</v>
      </c>
      <c r="E271" s="52">
        <f t="array" aca="1" ref="E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A271),0)),"")</f>
        <v>15</v>
      </c>
      <c r="F271" s="52" t="str">
        <f t="array" aca="1" ref="F27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A271),0)),""))</f>
        <v>N/A</v>
      </c>
      <c r="G271" s="52" t="str">
        <f t="array" aca="1" ref="G27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A271),0)),""))</f>
        <v>N/A</v>
      </c>
      <c r="H271" s="52" t="str">
        <f t="array" aca="1" ref="H27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A271),0)),""))</f>
        <v>N/A</v>
      </c>
      <c r="I271" s="44">
        <f t="array" aca="1" ref="I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A271),0)),"")</f>
        <v>127</v>
      </c>
      <c r="J271" s="45">
        <f t="array" aca="1" ref="J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A271),0)),"")*1000</f>
        <v>29.8</v>
      </c>
      <c r="K271" s="44">
        <f t="array" aca="1" ref="K271" ca="1">IF(D271="ROB/NEW",I271,IFERROR(INDEX(INDIRECT(ADDRESS(1,MATCH(2020,Measure!$2:$2,0),,,"Measure")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A271),0)),""))</f>
        <v>127</v>
      </c>
      <c r="L271" s="45">
        <f t="array" aca="1" ref="L271" ca="1">IF(D271="ROB/NEW",J271,IFERROR(INDEX(INDIRECT(ADDRESS(1,MATCH(2020,Measure!$2:$2,0),,,"Measure")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A271),0))*1000,""))</f>
        <v>29.8</v>
      </c>
      <c r="M271" s="46">
        <f t="array" aca="1" ref="M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A271),0)),"")</f>
        <v>313.76117939376894</v>
      </c>
      <c r="N271" s="47">
        <f t="array" aca="1" ref="N271" ca="1">IF(M271=0,"N/A",IFERROR(INDEX(INDIRECT(ADDRESS(1,MATCH(2020,Measure!$2:$2,0),,,"Measure")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A271),0)),"")/M271)</f>
        <v>0.1593568716710177</v>
      </c>
      <c r="O271" s="46" t="str">
        <f t="array" aca="1" ref="O271" ca="1">IF(AE271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(Units)")*(INDIRECT(ADDRESS(1,MATCH("MeasureNames",Measure!$2:$2,0),,,"Measure")&amp;":"&amp;ADDRESS(ROWS(DynamicPivotTable)+10,MATCH("MeasureNames",Measure!$2:$2,0)))=A271),0)),""),0))</f>
        <v>N/A</v>
      </c>
      <c r="P271" s="46">
        <f t="array" aca="1" ref="P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A271),0)),0)</f>
        <v>0</v>
      </c>
      <c r="Q271" s="46" t="str">
        <f t="shared" ca="1" si="312"/>
        <v>N/A</v>
      </c>
      <c r="R271" s="46">
        <f t="shared" ca="1" si="313"/>
        <v>263.76117939376894</v>
      </c>
      <c r="S271" s="46" t="str">
        <f t="shared" ca="1" si="314"/>
        <v>N/A</v>
      </c>
      <c r="T271" s="39">
        <f t="array" aca="1" ref="T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A271),0)),"")</f>
        <v>194.22016796200893</v>
      </c>
      <c r="U271" s="39">
        <f t="array" aca="1" ref="U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A271),0)),"")</f>
        <v>0</v>
      </c>
      <c r="V271" s="39">
        <f t="shared" ca="1" si="315"/>
        <v>194.22016796200893</v>
      </c>
      <c r="W271" s="48">
        <f t="array" aca="1" ref="W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A271),0)),"")</f>
        <v>1</v>
      </c>
      <c r="X271" s="49" t="str">
        <f t="array" aca="1" ref="X271" ca="1">IF(AE271=0,"N/A",IFERROR(INDEX(INDIRECT(ADDRESS(1,MATCH(2020,Measure!$2:$2,0),,,"Measure")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A271),0)),""))</f>
        <v>N/A</v>
      </c>
      <c r="Y271" s="49" t="str">
        <f t="array" aca="1" ref="Y271" ca="1">IF(AE271=0,"N/A",IFERROR(INDEX(INDIRECT(ADDRESS(1,MATCH(2020,Measure!$2:$2,0),,,"Measure")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A271),0)),""))</f>
        <v>N/A</v>
      </c>
      <c r="Z271" s="39" t="str">
        <f t="array" aca="1" ref="Z2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A271),0)),""),"N/A")</f>
        <v>N/A</v>
      </c>
      <c r="AA271" s="39" t="str">
        <f t="array" aca="1" ref="AA2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A271),0)),""),"N/A")</f>
        <v>N/A</v>
      </c>
      <c r="AB271" s="39" t="str">
        <f t="array" aca="1" ref="AB2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A271),0)),"")/1000,"N/A")</f>
        <v>N/A</v>
      </c>
      <c r="AD271" t="str">
        <f t="shared" si="316"/>
        <v>ECM Circulator Pump</v>
      </c>
      <c r="AE271" s="50">
        <f t="array" aca="1" ref="AE27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A271),0)),""),0)</f>
        <v>0</v>
      </c>
      <c r="AF271" s="35">
        <f t="array" aca="1" ref="AF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A271),0)),"")</f>
        <v>0</v>
      </c>
      <c r="AG271" s="35">
        <f t="array" aca="1" ref="AG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A271),0))/1000,"")</f>
        <v>0</v>
      </c>
      <c r="AH271" s="51">
        <f t="array" aca="1" ref="AH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A271),0)),"")</f>
        <v>0</v>
      </c>
      <c r="AI271" s="35">
        <f t="array" aca="1" ref="AI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A271),0))/1000,"")</f>
        <v>0</v>
      </c>
      <c r="AJ271" s="35">
        <f t="array" aca="1" ref="AJ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A271),0))/1000,"")</f>
        <v>0</v>
      </c>
      <c r="AK271" s="32">
        <f t="array" aca="1" ref="AK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A271),0)),"")</f>
        <v>0</v>
      </c>
      <c r="AL271" s="32" t="str">
        <f t="shared" ca="1" si="317"/>
        <v>N/A</v>
      </c>
      <c r="AM271" s="32" t="str">
        <f t="shared" ca="1" si="318"/>
        <v>N/A</v>
      </c>
      <c r="AN271" s="37" t="str">
        <f t="array" aca="1" ref="AN271" ca="1">IF(AE271=0,"N/A",IFERROR(INDEX(INDIRECT(ADDRESS(1,MATCH(2020,Measure!$2:$2,0),,,"Measure")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A271),0)),""))</f>
        <v>N/A</v>
      </c>
      <c r="AO271" s="32">
        <f t="array" aca="1" ref="AO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A271),0)),"")</f>
        <v>0</v>
      </c>
      <c r="AP271" s="37" t="str">
        <f t="shared" ca="1" si="319"/>
        <v>N/A</v>
      </c>
      <c r="AQ271" s="50">
        <f t="array" aca="1" ref="AQ27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A271),0)),""),0)</f>
        <v>0</v>
      </c>
      <c r="AR271" s="35">
        <f t="array" aca="1" ref="AR2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A271),0)),"")</f>
        <v>0</v>
      </c>
      <c r="AS271" s="35">
        <f t="array" aca="1" ref="AS2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A271),0))/1000,"")</f>
        <v>0</v>
      </c>
      <c r="AT271" s="51">
        <f t="array" aca="1" ref="AT2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A271),0)),"")</f>
        <v>0</v>
      </c>
      <c r="AU271" s="35">
        <f t="array" aca="1" ref="AU2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A271),0))/1000,"")</f>
        <v>0</v>
      </c>
      <c r="AV271" s="35">
        <f t="array" aca="1" ref="AV2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A271),0))/1000,"")</f>
        <v>0</v>
      </c>
      <c r="AW271" s="32">
        <f t="array" aca="1" ref="AW2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A271),0)),"")</f>
        <v>0</v>
      </c>
      <c r="AX271" s="32" t="str">
        <f t="shared" ca="1" si="320"/>
        <v>N/A</v>
      </c>
      <c r="AY271" s="32" t="str">
        <f t="shared" ca="1" si="321"/>
        <v>N/A</v>
      </c>
      <c r="AZ271" s="37" t="str">
        <f t="array" aca="1" ref="AZ271" ca="1">IF(AQ271=0,"N/A",IFERROR(INDEX(INDIRECT(ADDRESS(1,MATCH(2021,Measure!$2:$2,0),,,"Measure")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A271),0)),""))</f>
        <v>N/A</v>
      </c>
      <c r="BA271" s="32">
        <f t="array" aca="1" ref="BA2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A271),0)),"")</f>
        <v>0</v>
      </c>
      <c r="BB271" s="37" t="str">
        <f t="shared" ca="1" si="322"/>
        <v>N/A</v>
      </c>
      <c r="BC271" s="50">
        <f t="array" aca="1" ref="BC27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A271),0)),""),0)</f>
        <v>0</v>
      </c>
      <c r="BD271" s="35">
        <f t="array" aca="1" ref="BD2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A271),0)),"")</f>
        <v>0</v>
      </c>
      <c r="BE271" s="35">
        <f t="array" aca="1" ref="BE2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A271),0))/1000,"")</f>
        <v>0</v>
      </c>
      <c r="BF271" s="51">
        <f t="array" aca="1" ref="BF2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A271),0)),"")</f>
        <v>0</v>
      </c>
      <c r="BG271" s="35">
        <f t="array" aca="1" ref="BG2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A271),0))/1000,"")</f>
        <v>0</v>
      </c>
      <c r="BH271" s="35">
        <f t="array" aca="1" ref="BH2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A271),0))/1000,"")</f>
        <v>0</v>
      </c>
      <c r="BI271" s="32">
        <f t="array" aca="1" ref="BI2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A271),0)),"")</f>
        <v>0</v>
      </c>
      <c r="BJ271" s="32" t="str">
        <f t="shared" ca="1" si="323"/>
        <v>N/A</v>
      </c>
      <c r="BK271" s="32" t="str">
        <f t="shared" ca="1" si="324"/>
        <v>N/A</v>
      </c>
      <c r="BL271" s="37" t="str">
        <f t="array" aca="1" ref="BL271" ca="1">IF(BC271=0,"N/A",IFERROR(INDEX(INDIRECT(ADDRESS(1,MATCH(2022,Measure!$2:$2,0),,,"Measure")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A271),0)),""))</f>
        <v>N/A</v>
      </c>
      <c r="BM271" s="32">
        <f t="array" aca="1" ref="BM2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A271),0)),"")</f>
        <v>0</v>
      </c>
      <c r="BN271" s="37" t="str">
        <f t="shared" ca="1" si="325"/>
        <v>N/A</v>
      </c>
    </row>
    <row r="272" spans="1:66" x14ac:dyDescent="0.25">
      <c r="A272" s="33" t="s">
        <v>98</v>
      </c>
      <c r="B272" t="str">
        <f t="shared" si="311"/>
        <v>Efficient clothes washer</v>
      </c>
      <c r="C272" t="str">
        <f t="array" aca="1" ref="C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A272),0)),"")</f>
        <v>Res Other</v>
      </c>
      <c r="D272" t="str">
        <f t="array" aca="1" ref="D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A272),0)),"")</f>
        <v>ROB/NEW</v>
      </c>
      <c r="E272" s="52">
        <f t="array" aca="1" ref="E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A272),0)),"")</f>
        <v>14</v>
      </c>
      <c r="F272" s="52" t="str">
        <f t="array" aca="1" ref="F27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A272),0)),""))</f>
        <v>N/A</v>
      </c>
      <c r="G272" s="52" t="str">
        <f t="array" aca="1" ref="G27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A272),0)),""))</f>
        <v>N/A</v>
      </c>
      <c r="H272" s="52" t="str">
        <f t="array" aca="1" ref="H27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A272),0)),""))</f>
        <v>N/A</v>
      </c>
      <c r="I272" s="44">
        <f t="array" aca="1" ref="I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A272),0)),"")</f>
        <v>188</v>
      </c>
      <c r="J272" s="45">
        <f t="array" aca="1" ref="J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A272),0)),"")*1000</f>
        <v>25.943999999999999</v>
      </c>
      <c r="K272" s="44">
        <f t="array" aca="1" ref="K272" ca="1">IF(D272="ROB/NEW",I272,IFERROR(INDEX(INDIRECT(ADDRESS(1,MATCH(2020,Measure!$2:$2,0),,,"Measure")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A272),0)),""))</f>
        <v>188</v>
      </c>
      <c r="L272" s="45">
        <f t="array" aca="1" ref="L272" ca="1">IF(D272="ROB/NEW",J272,IFERROR(INDEX(INDIRECT(ADDRESS(1,MATCH(2020,Measure!$2:$2,0),,,"Measure")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A272),0))*1000,""))</f>
        <v>25.943999999999999</v>
      </c>
      <c r="M272" s="46">
        <f t="array" aca="1" ref="M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A272),0)),"")</f>
        <v>269.76894444703072</v>
      </c>
      <c r="N272" s="47">
        <f t="array" aca="1" ref="N272" ca="1">IF(M272=0,"N/A",IFERROR(INDEX(INDIRECT(ADDRESS(1,MATCH(2020,Measure!$2:$2,0),,,"Measure")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A272),0)),"")/M272)</f>
        <v>0.27801569285053968</v>
      </c>
      <c r="O272" s="46" t="str">
        <f t="array" aca="1" ref="O272" ca="1">IF(AE272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(Units)")*(INDIRECT(ADDRESS(1,MATCH("MeasureNames",Measure!$2:$2,0),,,"Measure")&amp;":"&amp;ADDRESS(ROWS(DynamicPivotTable)+10,MATCH("MeasureNames",Measure!$2:$2,0)))=A272),0)),""),0))</f>
        <v>N/A</v>
      </c>
      <c r="P272" s="46">
        <f t="array" aca="1" ref="P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A272),0)),0)</f>
        <v>0</v>
      </c>
      <c r="Q272" s="46" t="str">
        <f t="shared" ca="1" si="312"/>
        <v>N/A</v>
      </c>
      <c r="R272" s="46">
        <f t="shared" ca="1" si="313"/>
        <v>194.76894444703072</v>
      </c>
      <c r="S272" s="46" t="str">
        <f t="shared" ca="1" si="314"/>
        <v>N/A</v>
      </c>
      <c r="T272" s="39">
        <f t="array" aca="1" ref="T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A272),0)),"")</f>
        <v>232.00411860151132</v>
      </c>
      <c r="U272" s="39">
        <f t="array" aca="1" ref="U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A272),0)),"")</f>
        <v>0</v>
      </c>
      <c r="V272" s="39">
        <f t="shared" ca="1" si="315"/>
        <v>232.00411860151132</v>
      </c>
      <c r="W272" s="48">
        <f t="array" aca="1" ref="W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A272),0)),"")</f>
        <v>1</v>
      </c>
      <c r="X272" s="49" t="str">
        <f t="array" aca="1" ref="X272" ca="1">IF(AE272=0,"N/A",IFERROR(INDEX(INDIRECT(ADDRESS(1,MATCH(2020,Measure!$2:$2,0),,,"Measure")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A272),0)),""))</f>
        <v>N/A</v>
      </c>
      <c r="Y272" s="49" t="str">
        <f t="array" aca="1" ref="Y272" ca="1">IF(AE272=0,"N/A",IFERROR(INDEX(INDIRECT(ADDRESS(1,MATCH(2020,Measure!$2:$2,0),,,"Measure")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A272),0)),""))</f>
        <v>N/A</v>
      </c>
      <c r="Z272" s="39" t="str">
        <f t="array" aca="1" ref="Z2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A272),0)),""),"N/A")</f>
        <v>N/A</v>
      </c>
      <c r="AA272" s="39" t="str">
        <f t="array" aca="1" ref="AA2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A272),0)),""),"N/A")</f>
        <v>N/A</v>
      </c>
      <c r="AB272" s="39" t="str">
        <f t="array" aca="1" ref="AB2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A272),0)),"")/1000,"N/A")</f>
        <v>N/A</v>
      </c>
      <c r="AD272" t="str">
        <f t="shared" si="316"/>
        <v>Efficient clothes washer</v>
      </c>
      <c r="AE272" s="50">
        <f t="array" aca="1" ref="AE27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A272),0)),""),0)</f>
        <v>0</v>
      </c>
      <c r="AF272" s="35">
        <f t="array" aca="1" ref="AF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A272),0)),"")</f>
        <v>0</v>
      </c>
      <c r="AG272" s="35">
        <f t="array" aca="1" ref="AG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A272),0))/1000,"")</f>
        <v>0</v>
      </c>
      <c r="AH272" s="51">
        <f t="array" aca="1" ref="AH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A272),0)),"")</f>
        <v>0</v>
      </c>
      <c r="AI272" s="35">
        <f t="array" aca="1" ref="AI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A272),0))/1000,"")</f>
        <v>0</v>
      </c>
      <c r="AJ272" s="35">
        <f t="array" aca="1" ref="AJ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A272),0))/1000,"")</f>
        <v>0</v>
      </c>
      <c r="AK272" s="32">
        <f t="array" aca="1" ref="AK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A272),0)),"")</f>
        <v>0</v>
      </c>
      <c r="AL272" s="32" t="str">
        <f t="shared" ca="1" si="317"/>
        <v>N/A</v>
      </c>
      <c r="AM272" s="32" t="str">
        <f t="shared" ca="1" si="318"/>
        <v>N/A</v>
      </c>
      <c r="AN272" s="37" t="str">
        <f t="array" aca="1" ref="AN272" ca="1">IF(AE272=0,"N/A",IFERROR(INDEX(INDIRECT(ADDRESS(1,MATCH(2020,Measure!$2:$2,0),,,"Measure")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A272),0)),""))</f>
        <v>N/A</v>
      </c>
      <c r="AO272" s="32">
        <f t="array" aca="1" ref="AO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A272),0)),"")</f>
        <v>0</v>
      </c>
      <c r="AP272" s="37" t="str">
        <f t="shared" ca="1" si="319"/>
        <v>N/A</v>
      </c>
      <c r="AQ272" s="50">
        <f t="array" aca="1" ref="AQ27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A272),0)),""),0)</f>
        <v>0</v>
      </c>
      <c r="AR272" s="35">
        <f t="array" aca="1" ref="AR2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A272),0)),"")</f>
        <v>0</v>
      </c>
      <c r="AS272" s="35">
        <f t="array" aca="1" ref="AS2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A272),0))/1000,"")</f>
        <v>0</v>
      </c>
      <c r="AT272" s="51">
        <f t="array" aca="1" ref="AT2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A272),0)),"")</f>
        <v>0</v>
      </c>
      <c r="AU272" s="35">
        <f t="array" aca="1" ref="AU2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A272),0))/1000,"")</f>
        <v>0</v>
      </c>
      <c r="AV272" s="35">
        <f t="array" aca="1" ref="AV2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A272),0))/1000,"")</f>
        <v>0</v>
      </c>
      <c r="AW272" s="32">
        <f t="array" aca="1" ref="AW2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A272),0)),"")</f>
        <v>0</v>
      </c>
      <c r="AX272" s="32" t="str">
        <f t="shared" ca="1" si="320"/>
        <v>N/A</v>
      </c>
      <c r="AY272" s="32" t="str">
        <f t="shared" ca="1" si="321"/>
        <v>N/A</v>
      </c>
      <c r="AZ272" s="37" t="str">
        <f t="array" aca="1" ref="AZ272" ca="1">IF(AQ272=0,"N/A",IFERROR(INDEX(INDIRECT(ADDRESS(1,MATCH(2021,Measure!$2:$2,0),,,"Measure")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A272),0)),""))</f>
        <v>N/A</v>
      </c>
      <c r="BA272" s="32">
        <f t="array" aca="1" ref="BA2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A272),0)),"")</f>
        <v>0</v>
      </c>
      <c r="BB272" s="37" t="str">
        <f t="shared" ca="1" si="322"/>
        <v>N/A</v>
      </c>
      <c r="BC272" s="50">
        <f t="array" aca="1" ref="BC27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A272),0)),""),0)</f>
        <v>0</v>
      </c>
      <c r="BD272" s="35">
        <f t="array" aca="1" ref="BD2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A272),0)),"")</f>
        <v>0</v>
      </c>
      <c r="BE272" s="35">
        <f t="array" aca="1" ref="BE2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A272),0))/1000,"")</f>
        <v>0</v>
      </c>
      <c r="BF272" s="51">
        <f t="array" aca="1" ref="BF2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A272),0)),"")</f>
        <v>0</v>
      </c>
      <c r="BG272" s="35">
        <f t="array" aca="1" ref="BG2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A272),0))/1000,"")</f>
        <v>0</v>
      </c>
      <c r="BH272" s="35">
        <f t="array" aca="1" ref="BH2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A272),0))/1000,"")</f>
        <v>0</v>
      </c>
      <c r="BI272" s="32">
        <f t="array" aca="1" ref="BI2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A272),0)),"")</f>
        <v>0</v>
      </c>
      <c r="BJ272" s="32" t="str">
        <f t="shared" ca="1" si="323"/>
        <v>N/A</v>
      </c>
      <c r="BK272" s="32" t="str">
        <f t="shared" ca="1" si="324"/>
        <v>N/A</v>
      </c>
      <c r="BL272" s="37" t="str">
        <f t="array" aca="1" ref="BL272" ca="1">IF(BC272=0,"N/A",IFERROR(INDEX(INDIRECT(ADDRESS(1,MATCH(2022,Measure!$2:$2,0),,,"Measure")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A272),0)),""))</f>
        <v>N/A</v>
      </c>
      <c r="BM272" s="32">
        <f t="array" aca="1" ref="BM2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A272),0)),"")</f>
        <v>0</v>
      </c>
      <c r="BN272" s="37" t="str">
        <f t="shared" ca="1" si="325"/>
        <v>N/A</v>
      </c>
    </row>
    <row r="273" spans="1:66" x14ac:dyDescent="0.25">
      <c r="A273" s="33" t="s">
        <v>99</v>
      </c>
      <c r="B273" t="str">
        <f t="shared" si="311"/>
        <v>Efficient refrigerator</v>
      </c>
      <c r="C273" t="str">
        <f t="array" aca="1" ref="C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A273),0)),"")</f>
        <v>Res Refrigeration</v>
      </c>
      <c r="D273" t="str">
        <f t="array" aca="1" ref="D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A273),0)),"")</f>
        <v>ROB/NEW</v>
      </c>
      <c r="E273" s="52">
        <f t="array" aca="1" ref="E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A273),0)),"")</f>
        <v>12</v>
      </c>
      <c r="F273" s="52" t="str">
        <f t="array" aca="1" ref="F27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A273),0)),""))</f>
        <v>N/A</v>
      </c>
      <c r="G273" s="52" t="str">
        <f t="array" aca="1" ref="G27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A273),0)),""))</f>
        <v>N/A</v>
      </c>
      <c r="H273" s="52" t="str">
        <f t="array" aca="1" ref="H27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A273),0)),""))</f>
        <v>N/A</v>
      </c>
      <c r="I273" s="44">
        <f t="array" aca="1" ref="I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A273),0)),"")</f>
        <v>49</v>
      </c>
      <c r="J273" s="45">
        <f t="array" aca="1" ref="J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A273),0)),"")*1000</f>
        <v>7.438200000000001</v>
      </c>
      <c r="K273" s="44">
        <f t="array" aca="1" ref="K273" ca="1">IF(D273="ROB/NEW",I273,IFERROR(INDEX(INDIRECT(ADDRESS(1,MATCH(2020,Measure!$2:$2,0),,,"Measure")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A273),0)),""))</f>
        <v>49</v>
      </c>
      <c r="L273" s="45">
        <f t="array" aca="1" ref="L273" ca="1">IF(D273="ROB/NEW",J273,IFERROR(INDEX(INDIRECT(ADDRESS(1,MATCH(2020,Measure!$2:$2,0),,,"Measure")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A273),0))*1000,""))</f>
        <v>7.438200000000001</v>
      </c>
      <c r="M273" s="46">
        <f t="array" aca="1" ref="M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A273),0)),"")</f>
        <v>26</v>
      </c>
      <c r="N273" s="47">
        <f t="array" aca="1" ref="N273" ca="1">IF(M273=0,"N/A",IFERROR(INDEX(INDIRECT(ADDRESS(1,MATCH(2020,Measure!$2:$2,0),,,"Measure")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A273),0)),"")/M273)</f>
        <v>2.8846153846153846</v>
      </c>
      <c r="O273" s="46" t="str">
        <f t="array" aca="1" ref="O273" ca="1">IF(AE273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(Units)")*(INDIRECT(ADDRESS(1,MATCH("MeasureNames",Measure!$2:$2,0),,,"Measure")&amp;":"&amp;ADDRESS(ROWS(DynamicPivotTable)+10,MATCH("MeasureNames",Measure!$2:$2,0)))=A273),0)),""),0))</f>
        <v>N/A</v>
      </c>
      <c r="P273" s="46">
        <f t="array" aca="1" ref="P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A273),0)),0)</f>
        <v>0</v>
      </c>
      <c r="Q273" s="46" t="str">
        <f t="shared" ca="1" si="312"/>
        <v>N/A</v>
      </c>
      <c r="R273" s="46">
        <f t="shared" ca="1" si="313"/>
        <v>-49</v>
      </c>
      <c r="S273" s="46" t="str">
        <f t="shared" ca="1" si="314"/>
        <v>N/A</v>
      </c>
      <c r="T273" s="39">
        <f t="array" aca="1" ref="T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A273),0)),"")</f>
        <v>54.920584161013984</v>
      </c>
      <c r="U273" s="39">
        <f t="array" aca="1" ref="U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A273),0)),"")</f>
        <v>0</v>
      </c>
      <c r="V273" s="39">
        <f t="shared" ca="1" si="315"/>
        <v>54.920584161013984</v>
      </c>
      <c r="W273" s="48">
        <f t="array" aca="1" ref="W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A273),0)),"")</f>
        <v>1</v>
      </c>
      <c r="X273" s="49" t="str">
        <f t="array" aca="1" ref="X273" ca="1">IF(AE273=0,"N/A",IFERROR(INDEX(INDIRECT(ADDRESS(1,MATCH(2020,Measure!$2:$2,0),,,"Measure")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A273),0)),""))</f>
        <v>N/A</v>
      </c>
      <c r="Y273" s="49" t="str">
        <f t="array" aca="1" ref="Y273" ca="1">IF(AE273=0,"N/A",IFERROR(INDEX(INDIRECT(ADDRESS(1,MATCH(2020,Measure!$2:$2,0),,,"Measure")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A273),0)),""))</f>
        <v>N/A</v>
      </c>
      <c r="Z273" s="39" t="str">
        <f t="array" aca="1" ref="Z2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A273),0)),""),"N/A")</f>
        <v>N/A</v>
      </c>
      <c r="AA273" s="39" t="str">
        <f t="array" aca="1" ref="AA2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A273),0)),""),"N/A")</f>
        <v>N/A</v>
      </c>
      <c r="AB273" s="39" t="str">
        <f t="array" aca="1" ref="AB2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A273),0)),"")/1000,"N/A")</f>
        <v>N/A</v>
      </c>
      <c r="AD273" t="str">
        <f t="shared" si="316"/>
        <v>Efficient refrigerator</v>
      </c>
      <c r="AE273" s="50">
        <f t="array" aca="1" ref="AE27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A273),0)),""),0)</f>
        <v>0</v>
      </c>
      <c r="AF273" s="35">
        <f t="array" aca="1" ref="AF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A273),0)),"")</f>
        <v>0</v>
      </c>
      <c r="AG273" s="35">
        <f t="array" aca="1" ref="AG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A273),0))/1000,"")</f>
        <v>0</v>
      </c>
      <c r="AH273" s="51">
        <f t="array" aca="1" ref="AH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A273),0)),"")</f>
        <v>0</v>
      </c>
      <c r="AI273" s="35">
        <f t="array" aca="1" ref="AI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A273),0))/1000,"")</f>
        <v>0</v>
      </c>
      <c r="AJ273" s="35">
        <f t="array" aca="1" ref="AJ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A273),0))/1000,"")</f>
        <v>0</v>
      </c>
      <c r="AK273" s="32">
        <f t="array" aca="1" ref="AK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A273),0)),"")</f>
        <v>0</v>
      </c>
      <c r="AL273" s="32" t="str">
        <f t="shared" ca="1" si="317"/>
        <v>N/A</v>
      </c>
      <c r="AM273" s="32" t="str">
        <f t="shared" ca="1" si="318"/>
        <v>N/A</v>
      </c>
      <c r="AN273" s="37" t="str">
        <f t="array" aca="1" ref="AN273" ca="1">IF(AE273=0,"N/A",IFERROR(INDEX(INDIRECT(ADDRESS(1,MATCH(2020,Measure!$2:$2,0),,,"Measure")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A273),0)),""))</f>
        <v>N/A</v>
      </c>
      <c r="AO273" s="32">
        <f t="array" aca="1" ref="AO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A273),0)),"")</f>
        <v>0</v>
      </c>
      <c r="AP273" s="37" t="str">
        <f t="shared" ca="1" si="319"/>
        <v>N/A</v>
      </c>
      <c r="AQ273" s="50">
        <f t="array" aca="1" ref="AQ27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A273),0)),""),0)</f>
        <v>0</v>
      </c>
      <c r="AR273" s="35">
        <f t="array" aca="1" ref="AR2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A273),0)),"")</f>
        <v>0</v>
      </c>
      <c r="AS273" s="35">
        <f t="array" aca="1" ref="AS2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A273),0))/1000,"")</f>
        <v>0</v>
      </c>
      <c r="AT273" s="51">
        <f t="array" aca="1" ref="AT2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A273),0)),"")</f>
        <v>0</v>
      </c>
      <c r="AU273" s="35">
        <f t="array" aca="1" ref="AU2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A273),0))/1000,"")</f>
        <v>0</v>
      </c>
      <c r="AV273" s="35">
        <f t="array" aca="1" ref="AV2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A273),0))/1000,"")</f>
        <v>0</v>
      </c>
      <c r="AW273" s="32">
        <f t="array" aca="1" ref="AW2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A273),0)),"")</f>
        <v>0</v>
      </c>
      <c r="AX273" s="32" t="str">
        <f t="shared" ca="1" si="320"/>
        <v>N/A</v>
      </c>
      <c r="AY273" s="32" t="str">
        <f t="shared" ca="1" si="321"/>
        <v>N/A</v>
      </c>
      <c r="AZ273" s="37" t="str">
        <f t="array" aca="1" ref="AZ273" ca="1">IF(AQ273=0,"N/A",IFERROR(INDEX(INDIRECT(ADDRESS(1,MATCH(2021,Measure!$2:$2,0),,,"Measure")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A273),0)),""))</f>
        <v>N/A</v>
      </c>
      <c r="BA273" s="32">
        <f t="array" aca="1" ref="BA2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A273),0)),"")</f>
        <v>0</v>
      </c>
      <c r="BB273" s="37" t="str">
        <f t="shared" ca="1" si="322"/>
        <v>N/A</v>
      </c>
      <c r="BC273" s="50">
        <f t="array" aca="1" ref="BC27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A273),0)),""),0)</f>
        <v>0</v>
      </c>
      <c r="BD273" s="35">
        <f t="array" aca="1" ref="BD2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A273),0)),"")</f>
        <v>0</v>
      </c>
      <c r="BE273" s="35">
        <f t="array" aca="1" ref="BE2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A273),0))/1000,"")</f>
        <v>0</v>
      </c>
      <c r="BF273" s="51">
        <f t="array" aca="1" ref="BF2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A273),0)),"")</f>
        <v>0</v>
      </c>
      <c r="BG273" s="35">
        <f t="array" aca="1" ref="BG2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A273),0))/1000,"")</f>
        <v>0</v>
      </c>
      <c r="BH273" s="35">
        <f t="array" aca="1" ref="BH2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A273),0))/1000,"")</f>
        <v>0</v>
      </c>
      <c r="BI273" s="32">
        <f t="array" aca="1" ref="BI2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A273),0)),"")</f>
        <v>0</v>
      </c>
      <c r="BJ273" s="32" t="str">
        <f t="shared" ca="1" si="323"/>
        <v>N/A</v>
      </c>
      <c r="BK273" s="32" t="str">
        <f t="shared" ca="1" si="324"/>
        <v>N/A</v>
      </c>
      <c r="BL273" s="37" t="str">
        <f t="array" aca="1" ref="BL273" ca="1">IF(BC273=0,"N/A",IFERROR(INDEX(INDIRECT(ADDRESS(1,MATCH(2022,Measure!$2:$2,0),,,"Measure")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A273),0)),""))</f>
        <v>N/A</v>
      </c>
      <c r="BM273" s="32">
        <f t="array" aca="1" ref="BM2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A273),0)),"")</f>
        <v>0</v>
      </c>
      <c r="BN273" s="37" t="str">
        <f t="shared" ca="1" si="325"/>
        <v>N/A</v>
      </c>
    </row>
    <row r="274" spans="1:66" x14ac:dyDescent="0.25">
      <c r="A274" s="33" t="s">
        <v>161</v>
      </c>
      <c r="B274" t="str">
        <f t="shared" si="311"/>
        <v>Heavy duty timer</v>
      </c>
      <c r="C274" t="str">
        <f t="array" aca="1" ref="C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A274),0)),"")</f>
        <v>Res Other</v>
      </c>
      <c r="D274" t="str">
        <f t="array" aca="1" ref="D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A274),0)),"")</f>
        <v>ROB/NEW</v>
      </c>
      <c r="E274" s="52">
        <f t="array" aca="1" ref="E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A274),0)),"")</f>
        <v>10</v>
      </c>
      <c r="F274" s="52" t="str">
        <f t="array" aca="1" ref="F27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A274),0)),""))</f>
        <v>N/A</v>
      </c>
      <c r="G274" s="52" t="str">
        <f t="array" aca="1" ref="G27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A274),0)),""))</f>
        <v>N/A</v>
      </c>
      <c r="H274" s="52" t="str">
        <f t="array" aca="1" ref="H27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A274),0)),""))</f>
        <v>N/A</v>
      </c>
      <c r="I274" s="44">
        <f t="array" aca="1" ref="I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A274),0)),"")</f>
        <v>122</v>
      </c>
      <c r="J274" s="45">
        <f t="array" aca="1" ref="J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A274),0)),"")*1000</f>
        <v>0</v>
      </c>
      <c r="K274" s="44">
        <f t="array" aca="1" ref="K274" ca="1">IF(D274="ROB/NEW",I274,IFERROR(INDEX(INDIRECT(ADDRESS(1,MATCH(2020,Measure!$2:$2,0),,,"Measure")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A274),0)),""))</f>
        <v>122</v>
      </c>
      <c r="L274" s="45">
        <f t="array" aca="1" ref="L274" ca="1">IF(D274="ROB/NEW",J274,IFERROR(INDEX(INDIRECT(ADDRESS(1,MATCH(2020,Measure!$2:$2,0),,,"Measure")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A274),0))*1000,""))</f>
        <v>0</v>
      </c>
      <c r="M274" s="46">
        <f t="array" aca="1" ref="M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A274),0)),"")</f>
        <v>24.284192634560803</v>
      </c>
      <c r="N274" s="47">
        <f t="array" aca="1" ref="N274" ca="1">IF(M274=0,"N/A",IFERROR(INDEX(INDIRECT(ADDRESS(1,MATCH(2020,Measure!$2:$2,0),,,"Measure")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A274),0)),"")/M274)</f>
        <v>0.24707430427235672</v>
      </c>
      <c r="O274" s="46" t="str">
        <f t="array" aca="1" ref="O274" ca="1">IF(AE274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(Units)")*(INDIRECT(ADDRESS(1,MATCH("MeasureNames",Measure!$2:$2,0),,,"Measure")&amp;":"&amp;ADDRESS(ROWS(DynamicPivotTable)+10,MATCH("MeasureNames",Measure!$2:$2,0)))=A274),0)),""),0))</f>
        <v>N/A</v>
      </c>
      <c r="P274" s="46">
        <f t="array" aca="1" ref="P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A274),0)),0)</f>
        <v>0</v>
      </c>
      <c r="Q274" s="46" t="str">
        <f t="shared" ca="1" si="312"/>
        <v>N/A</v>
      </c>
      <c r="R274" s="46">
        <f t="shared" ca="1" si="313"/>
        <v>18.284192634560803</v>
      </c>
      <c r="S274" s="46" t="str">
        <f t="shared" ca="1" si="314"/>
        <v>N/A</v>
      </c>
      <c r="T274" s="39">
        <f t="array" aca="1" ref="T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A274),0)),"")</f>
        <v>84.170954854632981</v>
      </c>
      <c r="U274" s="39">
        <f t="array" aca="1" ref="U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A274),0)),"")</f>
        <v>0</v>
      </c>
      <c r="V274" s="39">
        <f t="shared" ca="1" si="315"/>
        <v>84.170954854632981</v>
      </c>
      <c r="W274" s="48">
        <f t="array" aca="1" ref="W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A274),0)),"")</f>
        <v>1</v>
      </c>
      <c r="X274" s="49" t="str">
        <f t="array" aca="1" ref="X274" ca="1">IF(AE274=0,"N/A",IFERROR(INDEX(INDIRECT(ADDRESS(1,MATCH(2020,Measure!$2:$2,0),,,"Measure")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A274),0)),""))</f>
        <v>N/A</v>
      </c>
      <c r="Y274" s="49" t="str">
        <f t="array" aca="1" ref="Y274" ca="1">IF(AE274=0,"N/A",IFERROR(INDEX(INDIRECT(ADDRESS(1,MATCH(2020,Measure!$2:$2,0),,,"Measure")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A274),0)),""))</f>
        <v>N/A</v>
      </c>
      <c r="Z274" s="39" t="str">
        <f t="array" aca="1" ref="Z2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A274),0)),""),"N/A")</f>
        <v>N/A</v>
      </c>
      <c r="AA274" s="39" t="str">
        <f t="array" aca="1" ref="AA2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A274),0)),""),"N/A")</f>
        <v>N/A</v>
      </c>
      <c r="AB274" s="39" t="str">
        <f t="array" aca="1" ref="AB2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A274),0)),"")/1000,"N/A")</f>
        <v>N/A</v>
      </c>
      <c r="AD274" t="str">
        <f t="shared" si="316"/>
        <v>Heavy duty timer</v>
      </c>
      <c r="AE274" s="50">
        <f t="array" aca="1" ref="AE27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A274),0)),""),0)</f>
        <v>0</v>
      </c>
      <c r="AF274" s="35">
        <f t="array" aca="1" ref="AF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A274),0)),"")</f>
        <v>0</v>
      </c>
      <c r="AG274" s="35">
        <f t="array" aca="1" ref="AG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A274),0))/1000,"")</f>
        <v>0</v>
      </c>
      <c r="AH274" s="51">
        <f t="array" aca="1" ref="AH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A274),0)),"")</f>
        <v>0</v>
      </c>
      <c r="AI274" s="35">
        <f t="array" aca="1" ref="AI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A274),0))/1000,"")</f>
        <v>0</v>
      </c>
      <c r="AJ274" s="35">
        <f t="array" aca="1" ref="AJ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A274),0))/1000,"")</f>
        <v>0</v>
      </c>
      <c r="AK274" s="32">
        <f t="array" aca="1" ref="AK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A274),0)),"")</f>
        <v>0</v>
      </c>
      <c r="AL274" s="32" t="str">
        <f t="shared" ca="1" si="317"/>
        <v>N/A</v>
      </c>
      <c r="AM274" s="32" t="str">
        <f t="shared" ca="1" si="318"/>
        <v>N/A</v>
      </c>
      <c r="AN274" s="37" t="str">
        <f t="array" aca="1" ref="AN274" ca="1">IF(AE274=0,"N/A",IFERROR(INDEX(INDIRECT(ADDRESS(1,MATCH(2020,Measure!$2:$2,0),,,"Measure")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A274),0)),""))</f>
        <v>N/A</v>
      </c>
      <c r="AO274" s="32">
        <f t="array" aca="1" ref="AO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A274),0)),"")</f>
        <v>0</v>
      </c>
      <c r="AP274" s="37" t="str">
        <f t="shared" ca="1" si="319"/>
        <v>N/A</v>
      </c>
      <c r="AQ274" s="50">
        <f t="array" aca="1" ref="AQ27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A274),0)),""),0)</f>
        <v>0</v>
      </c>
      <c r="AR274" s="35">
        <f t="array" aca="1" ref="AR2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A274),0)),"")</f>
        <v>0</v>
      </c>
      <c r="AS274" s="35">
        <f t="array" aca="1" ref="AS2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A274),0))/1000,"")</f>
        <v>0</v>
      </c>
      <c r="AT274" s="51">
        <f t="array" aca="1" ref="AT2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A274),0)),"")</f>
        <v>0</v>
      </c>
      <c r="AU274" s="35">
        <f t="array" aca="1" ref="AU2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A274),0))/1000,"")</f>
        <v>0</v>
      </c>
      <c r="AV274" s="35">
        <f t="array" aca="1" ref="AV2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A274),0))/1000,"")</f>
        <v>0</v>
      </c>
      <c r="AW274" s="32">
        <f t="array" aca="1" ref="AW2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A274),0)),"")</f>
        <v>0</v>
      </c>
      <c r="AX274" s="32" t="str">
        <f t="shared" ca="1" si="320"/>
        <v>N/A</v>
      </c>
      <c r="AY274" s="32" t="str">
        <f t="shared" ca="1" si="321"/>
        <v>N/A</v>
      </c>
      <c r="AZ274" s="37" t="str">
        <f t="array" aca="1" ref="AZ274" ca="1">IF(AQ274=0,"N/A",IFERROR(INDEX(INDIRECT(ADDRESS(1,MATCH(2021,Measure!$2:$2,0),,,"Measure")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A274),0)),""))</f>
        <v>N/A</v>
      </c>
      <c r="BA274" s="32">
        <f t="array" aca="1" ref="BA2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A274),0)),"")</f>
        <v>0</v>
      </c>
      <c r="BB274" s="37" t="str">
        <f t="shared" ca="1" si="322"/>
        <v>N/A</v>
      </c>
      <c r="BC274" s="50">
        <f t="array" aca="1" ref="BC27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A274),0)),""),0)</f>
        <v>0</v>
      </c>
      <c r="BD274" s="35">
        <f t="array" aca="1" ref="BD2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A274),0)),"")</f>
        <v>0</v>
      </c>
      <c r="BE274" s="35">
        <f t="array" aca="1" ref="BE2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A274),0))/1000,"")</f>
        <v>0</v>
      </c>
      <c r="BF274" s="51">
        <f t="array" aca="1" ref="BF2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A274),0)),"")</f>
        <v>0</v>
      </c>
      <c r="BG274" s="35">
        <f t="array" aca="1" ref="BG2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A274),0))/1000,"")</f>
        <v>0</v>
      </c>
      <c r="BH274" s="35">
        <f t="array" aca="1" ref="BH2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A274),0))/1000,"")</f>
        <v>0</v>
      </c>
      <c r="BI274" s="32">
        <f t="array" aca="1" ref="BI2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A274),0)),"")</f>
        <v>0</v>
      </c>
      <c r="BJ274" s="32" t="str">
        <f t="shared" ca="1" si="323"/>
        <v>N/A</v>
      </c>
      <c r="BK274" s="32" t="str">
        <f t="shared" ca="1" si="324"/>
        <v>N/A</v>
      </c>
      <c r="BL274" s="37" t="str">
        <f t="array" aca="1" ref="BL274" ca="1">IF(BC274=0,"N/A",IFERROR(INDEX(INDIRECT(ADDRESS(1,MATCH(2022,Measure!$2:$2,0),,,"Measure")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A274),0)),""))</f>
        <v>N/A</v>
      </c>
      <c r="BM274" s="32">
        <f t="array" aca="1" ref="BM2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A274),0)),"")</f>
        <v>0</v>
      </c>
      <c r="BN274" s="37" t="str">
        <f t="shared" ca="1" si="325"/>
        <v>N/A</v>
      </c>
    </row>
    <row r="275" spans="1:66" x14ac:dyDescent="0.25">
      <c r="A275" s="33" t="s">
        <v>184</v>
      </c>
      <c r="B275" t="str">
        <f t="shared" si="311"/>
        <v>Indoor motion sensor</v>
      </c>
      <c r="C275" t="str">
        <f t="array" aca="1" ref="C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A275),0)),"")</f>
        <v>Res Other</v>
      </c>
      <c r="D275" t="str">
        <f t="array" aca="1" ref="D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A275),0)),"")</f>
        <v>ROB/NEW</v>
      </c>
      <c r="E275" s="52">
        <f t="array" aca="1" ref="E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A275),0)),"")</f>
        <v>10</v>
      </c>
      <c r="F275" s="52" t="str">
        <f t="array" aca="1" ref="F27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A275),0)),""))</f>
        <v>N/A</v>
      </c>
      <c r="G275" s="52" t="str">
        <f t="array" aca="1" ref="G27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A275),0)),""))</f>
        <v>N/A</v>
      </c>
      <c r="H275" s="52" t="str">
        <f t="array" aca="1" ref="H27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A275),0)),""))</f>
        <v>N/A</v>
      </c>
      <c r="I275" s="44">
        <f t="array" aca="1" ref="I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A275),0)),"")</f>
        <v>37.555999999999997</v>
      </c>
      <c r="J275" s="45">
        <f t="array" aca="1" ref="J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A275),0)),"")*1000</f>
        <v>0</v>
      </c>
      <c r="K275" s="44">
        <f t="array" aca="1" ref="K275" ca="1">IF(D275="ROB/NEW",I275,IFERROR(INDEX(INDIRECT(ADDRESS(1,MATCH(2020,Measure!$2:$2,0),,,"Measure")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A275),0)),""))</f>
        <v>37.555999999999997</v>
      </c>
      <c r="L275" s="45">
        <f t="array" aca="1" ref="L275" ca="1">IF(D275="ROB/NEW",J275,IFERROR(INDEX(INDIRECT(ADDRESS(1,MATCH(2020,Measure!$2:$2,0),,,"Measure")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A275),0))*1000,""))</f>
        <v>0</v>
      </c>
      <c r="M275" s="46">
        <f t="array" aca="1" ref="M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A275),0)),"")</f>
        <v>25.70378640776698</v>
      </c>
      <c r="N275" s="47">
        <f t="array" aca="1" ref="N275" ca="1">IF(M275=0,"N/A",IFERROR(INDEX(INDIRECT(ADDRESS(1,MATCH(2020,Measure!$2:$2,0),,,"Measure")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A275),0)),"")/M275)</f>
        <v>0.19452386977854505</v>
      </c>
      <c r="O275" s="46" t="str">
        <f t="array" aca="1" ref="O275" ca="1">IF(AE275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(Units)")*(INDIRECT(ADDRESS(1,MATCH("MeasureNames",Measure!$2:$2,0),,,"Measure")&amp;":"&amp;ADDRESS(ROWS(DynamicPivotTable)+10,MATCH("MeasureNames",Measure!$2:$2,0)))=A275),0)),""),0))</f>
        <v>N/A</v>
      </c>
      <c r="P275" s="46">
        <f t="array" aca="1" ref="P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A275),0)),0)</f>
        <v>0</v>
      </c>
      <c r="Q275" s="46" t="str">
        <f t="shared" ca="1" si="312"/>
        <v>N/A</v>
      </c>
      <c r="R275" s="46">
        <f t="shared" ca="1" si="313"/>
        <v>20.70378640776698</v>
      </c>
      <c r="S275" s="46" t="str">
        <f t="shared" ca="1" si="314"/>
        <v>N/A</v>
      </c>
      <c r="T275" s="39">
        <f t="array" aca="1" ref="T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A275),0)),"")</f>
        <v>25.910855578037665</v>
      </c>
      <c r="U275" s="39">
        <f t="array" aca="1" ref="U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A275),0)),"")</f>
        <v>0</v>
      </c>
      <c r="V275" s="39">
        <f t="shared" ca="1" si="315"/>
        <v>25.910855578037665</v>
      </c>
      <c r="W275" s="48">
        <f t="array" aca="1" ref="W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A275),0)),"")</f>
        <v>1</v>
      </c>
      <c r="X275" s="49" t="str">
        <f t="array" aca="1" ref="X275" ca="1">IF(AE275=0,"N/A",IFERROR(INDEX(INDIRECT(ADDRESS(1,MATCH(2020,Measure!$2:$2,0),,,"Measure")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A275),0)),""))</f>
        <v>N/A</v>
      </c>
      <c r="Y275" s="49" t="str">
        <f t="array" aca="1" ref="Y275" ca="1">IF(AE275=0,"N/A",IFERROR(INDEX(INDIRECT(ADDRESS(1,MATCH(2020,Measure!$2:$2,0),,,"Measure")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A275),0)),""))</f>
        <v>N/A</v>
      </c>
      <c r="Z275" s="39" t="str">
        <f t="array" aca="1" ref="Z2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A275),0)),""),"N/A")</f>
        <v>N/A</v>
      </c>
      <c r="AA275" s="39" t="str">
        <f t="array" aca="1" ref="AA2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A275),0)),""),"N/A")</f>
        <v>N/A</v>
      </c>
      <c r="AB275" s="39" t="str">
        <f t="array" aca="1" ref="AB2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A275),0)),"")/1000,"N/A")</f>
        <v>N/A</v>
      </c>
      <c r="AD275" t="str">
        <f t="shared" si="316"/>
        <v>Indoor motion sensor</v>
      </c>
      <c r="AE275" s="50">
        <f t="array" aca="1" ref="AE27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A275),0)),""),0)</f>
        <v>0</v>
      </c>
      <c r="AF275" s="35">
        <f t="array" aca="1" ref="AF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A275),0)),"")</f>
        <v>0</v>
      </c>
      <c r="AG275" s="35">
        <f t="array" aca="1" ref="AG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A275),0))/1000,"")</f>
        <v>0</v>
      </c>
      <c r="AH275" s="51">
        <f t="array" aca="1" ref="AH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A275),0)),"")</f>
        <v>0</v>
      </c>
      <c r="AI275" s="35">
        <f t="array" aca="1" ref="AI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A275),0))/1000,"")</f>
        <v>0</v>
      </c>
      <c r="AJ275" s="35">
        <f t="array" aca="1" ref="AJ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A275),0))/1000,"")</f>
        <v>0</v>
      </c>
      <c r="AK275" s="32">
        <f t="array" aca="1" ref="AK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A275),0)),"")</f>
        <v>0</v>
      </c>
      <c r="AL275" s="32" t="str">
        <f t="shared" ca="1" si="317"/>
        <v>N/A</v>
      </c>
      <c r="AM275" s="32" t="str">
        <f t="shared" ca="1" si="318"/>
        <v>N/A</v>
      </c>
      <c r="AN275" s="37" t="str">
        <f t="array" aca="1" ref="AN275" ca="1">IF(AE275=0,"N/A",IFERROR(INDEX(INDIRECT(ADDRESS(1,MATCH(2020,Measure!$2:$2,0),,,"Measure")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A275),0)),""))</f>
        <v>N/A</v>
      </c>
      <c r="AO275" s="32">
        <f t="array" aca="1" ref="AO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A275),0)),"")</f>
        <v>0</v>
      </c>
      <c r="AP275" s="37" t="str">
        <f t="shared" ca="1" si="319"/>
        <v>N/A</v>
      </c>
      <c r="AQ275" s="50">
        <f t="array" aca="1" ref="AQ27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A275),0)),""),0)</f>
        <v>0</v>
      </c>
      <c r="AR275" s="35">
        <f t="array" aca="1" ref="AR2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A275),0)),"")</f>
        <v>0</v>
      </c>
      <c r="AS275" s="35">
        <f t="array" aca="1" ref="AS2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A275),0))/1000,"")</f>
        <v>0</v>
      </c>
      <c r="AT275" s="51">
        <f t="array" aca="1" ref="AT2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A275),0)),"")</f>
        <v>0</v>
      </c>
      <c r="AU275" s="35">
        <f t="array" aca="1" ref="AU2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A275),0))/1000,"")</f>
        <v>0</v>
      </c>
      <c r="AV275" s="35">
        <f t="array" aca="1" ref="AV2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A275),0))/1000,"")</f>
        <v>0</v>
      </c>
      <c r="AW275" s="32">
        <f t="array" aca="1" ref="AW2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A275),0)),"")</f>
        <v>0</v>
      </c>
      <c r="AX275" s="32" t="str">
        <f t="shared" ca="1" si="320"/>
        <v>N/A</v>
      </c>
      <c r="AY275" s="32" t="str">
        <f t="shared" ca="1" si="321"/>
        <v>N/A</v>
      </c>
      <c r="AZ275" s="37" t="str">
        <f t="array" aca="1" ref="AZ275" ca="1">IF(AQ275=0,"N/A",IFERROR(INDEX(INDIRECT(ADDRESS(1,MATCH(2021,Measure!$2:$2,0),,,"Measure")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A275),0)),""))</f>
        <v>N/A</v>
      </c>
      <c r="BA275" s="32">
        <f t="array" aca="1" ref="BA2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A275),0)),"")</f>
        <v>0</v>
      </c>
      <c r="BB275" s="37" t="str">
        <f t="shared" ca="1" si="322"/>
        <v>N/A</v>
      </c>
      <c r="BC275" s="50">
        <f t="array" aca="1" ref="BC27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A275),0)),""),0)</f>
        <v>0</v>
      </c>
      <c r="BD275" s="35">
        <f t="array" aca="1" ref="BD2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A275),0)),"")</f>
        <v>0</v>
      </c>
      <c r="BE275" s="35">
        <f t="array" aca="1" ref="BE2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A275),0))/1000,"")</f>
        <v>0</v>
      </c>
      <c r="BF275" s="51">
        <f t="array" aca="1" ref="BF2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A275),0)),"")</f>
        <v>0</v>
      </c>
      <c r="BG275" s="35">
        <f t="array" aca="1" ref="BG2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A275),0))/1000,"")</f>
        <v>0</v>
      </c>
      <c r="BH275" s="35">
        <f t="array" aca="1" ref="BH2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A275),0))/1000,"")</f>
        <v>0</v>
      </c>
      <c r="BI275" s="32">
        <f t="array" aca="1" ref="BI2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A275),0)),"")</f>
        <v>0</v>
      </c>
      <c r="BJ275" s="32" t="str">
        <f t="shared" ca="1" si="323"/>
        <v>N/A</v>
      </c>
      <c r="BK275" s="32" t="str">
        <f t="shared" ca="1" si="324"/>
        <v>N/A</v>
      </c>
      <c r="BL275" s="37" t="str">
        <f t="array" aca="1" ref="BL275" ca="1">IF(BC275=0,"N/A",IFERROR(INDEX(INDIRECT(ADDRESS(1,MATCH(2022,Measure!$2:$2,0),,,"Measure")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A275),0)),""))</f>
        <v>N/A</v>
      </c>
      <c r="BM275" s="32">
        <f t="array" aca="1" ref="BM2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A275),0)),"")</f>
        <v>0</v>
      </c>
      <c r="BN275" s="37" t="str">
        <f t="shared" ca="1" si="325"/>
        <v>N/A</v>
      </c>
    </row>
    <row r="276" spans="1:66" x14ac:dyDescent="0.25">
      <c r="A276" s="33" t="s">
        <v>188</v>
      </c>
      <c r="B276" t="str">
        <f t="shared" si="311"/>
        <v>LED - ENERGY STAR Fixture with Motion Sensor</v>
      </c>
      <c r="C276" t="str">
        <f t="array" aca="1" ref="C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A276),0)),"")</f>
        <v>Res Lighting</v>
      </c>
      <c r="D276" t="str">
        <f t="array" aca="1" ref="D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A276),0)),"")</f>
        <v>RET</v>
      </c>
      <c r="E276" s="52">
        <f t="array" aca="1" ref="E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A276),0)),"")</f>
        <v>25</v>
      </c>
      <c r="F276" s="52">
        <f t="array" aca="1" ref="F27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A276),0)),""))</f>
        <v>4</v>
      </c>
      <c r="G276" s="52">
        <f t="array" aca="1" ref="G27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A276),0)),""))</f>
        <v>3</v>
      </c>
      <c r="H276" s="52">
        <f t="array" aca="1" ref="H27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A276),0)),""))</f>
        <v>3</v>
      </c>
      <c r="I276" s="44">
        <f t="array" aca="1" ref="I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A276),0)),"")</f>
        <v>259.34999999999997</v>
      </c>
      <c r="J276" s="45">
        <f t="array" aca="1" ref="J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A276),0)),"")*1000</f>
        <v>41.755349999999993</v>
      </c>
      <c r="K276" s="44">
        <f t="array" aca="1" ref="K276" ca="1">IF(D276="ROB/NEW",I276,IFERROR(INDEX(INDIRECT(ADDRESS(1,MATCH(2020,Measure!$2:$2,0),,,"Measure")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A276),0)),""))</f>
        <v>54.689409999999995</v>
      </c>
      <c r="L276" s="45">
        <f t="array" aca="1" ref="L276" ca="1">IF(D276="ROB/NEW",J276,IFERROR(INDEX(INDIRECT(ADDRESS(1,MATCH(2020,Measure!$2:$2,0),,,"Measure")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A276),0))*1000,""))</f>
        <v>8.804995009999999</v>
      </c>
      <c r="M276" s="46">
        <f t="array" aca="1" ref="M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A276),0)),"")</f>
        <v>46.669133949191689</v>
      </c>
      <c r="N276" s="47">
        <f t="array" aca="1" ref="N276" ca="1">IF(M276=0,"N/A",IFERROR(INDEX(INDIRECT(ADDRESS(1,MATCH(2020,Measure!$2:$2,0),,,"Measure")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A276),0)),"")/M276)</f>
        <v>0.2142743855261364</v>
      </c>
      <c r="O276" s="46">
        <f t="array" aca="1" ref="O276" ca="1">IF(AE276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(Units)")*(INDIRECT(ADDRESS(1,MATCH("MeasureNames",Measure!$2:$2,0),,,"Measure")&amp;":"&amp;ADDRESS(ROWS(DynamicPivotTable)+10,MATCH("MeasureNames",Measure!$2:$2,0)))=A276),0)),""),0))</f>
        <v>16.745905733009209</v>
      </c>
      <c r="P276" s="46">
        <f t="array" aca="1" ref="P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A276),0)),0)</f>
        <v>0</v>
      </c>
      <c r="Q276" s="46">
        <f t="shared" ca="1" si="312"/>
        <v>26.745905733009209</v>
      </c>
      <c r="R276" s="46">
        <f t="shared" ca="1" si="313"/>
        <v>36.669133949191689</v>
      </c>
      <c r="S276" s="46">
        <f t="shared" ca="1" si="314"/>
        <v>63.415039682200899</v>
      </c>
      <c r="T276" s="39">
        <f t="array" aca="1" ref="T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A276),0)),"")</f>
        <v>194.94428453204392</v>
      </c>
      <c r="U276" s="39">
        <f t="array" aca="1" ref="U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A276),0)),"")</f>
        <v>0</v>
      </c>
      <c r="V276" s="39">
        <f t="shared" ca="1" si="315"/>
        <v>194.94428453204392</v>
      </c>
      <c r="W276" s="48">
        <f t="array" aca="1" ref="W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A276),0)),"")</f>
        <v>1</v>
      </c>
      <c r="X276" s="49">
        <f t="array" aca="1" ref="X276" ca="1">IF(AE276=0,"N/A",IFERROR(INDEX(INDIRECT(ADDRESS(1,MATCH(2020,Measure!$2:$2,0),,,"Measure")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A276),0)),""))</f>
        <v>3.074101751082877</v>
      </c>
      <c r="Y276" s="49" t="str">
        <f t="array" aca="1" ref="Y276" ca="1">IF(AE276=0,"N/A",IFERROR(INDEX(INDIRECT(ADDRESS(1,MATCH(2020,Measure!$2:$2,0),,,"Measure")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A276),0)),""))</f>
        <v/>
      </c>
      <c r="Z276" s="39">
        <f t="array" aca="1" ref="Z2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A276),0)),""),"N/A")</f>
        <v>9.2814016424554821E-2</v>
      </c>
      <c r="AA276" s="39">
        <f t="array" aca="1" ref="AA2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A276),0)),""),"N/A")</f>
        <v>1.1012197137472989E-2</v>
      </c>
      <c r="AB276" s="39">
        <f t="array" aca="1" ref="AB2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A276),0)),"")/1000,"N/A")</f>
        <v>0.57648457406555809</v>
      </c>
      <c r="AD276" t="str">
        <f t="shared" si="316"/>
        <v>LED - ENERGY STAR Fixture with Motion Sensor</v>
      </c>
      <c r="AE276" s="50">
        <f t="array" aca="1" ref="AE27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A276),0)),""),0)</f>
        <v>3245.9999999999995</v>
      </c>
      <c r="AF276" s="35">
        <f t="array" aca="1" ref="AF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A276),0)),"")</f>
        <v>150.59762899999993</v>
      </c>
      <c r="AG276" s="35">
        <f t="array" aca="1" ref="AG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A276),0))/1000,"")</f>
        <v>935.38899999999967</v>
      </c>
      <c r="AH276" s="51">
        <f t="array" aca="1" ref="AH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A276),0)),"")</f>
        <v>150.59762899999993</v>
      </c>
      <c r="AI276" s="35">
        <f t="array" aca="1" ref="AI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A276),0))/1000,"")</f>
        <v>935.38899999999967</v>
      </c>
      <c r="AJ276" s="35">
        <f t="array" aca="1" ref="AJ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A276),0))/1000,"")</f>
        <v>7883.7319133999954</v>
      </c>
      <c r="AK276" s="32">
        <f t="array" aca="1" ref="AK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A276),0)),"")</f>
        <v>632789.14759101451</v>
      </c>
      <c r="AL276" s="32">
        <f t="shared" ca="1" si="317"/>
        <v>205845.21880842411</v>
      </c>
      <c r="AM276" s="32">
        <f t="shared" ca="1" si="318"/>
        <v>426943.92878259043</v>
      </c>
      <c r="AN276" s="37">
        <f t="array" aca="1" ref="AN276" ca="1">IF(AE276=0,"N/A",IFERROR(INDEX(INDIRECT(ADDRESS(1,MATCH(2020,Measure!$2:$2,0),,,"Measure")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A276),0)),""))</f>
        <v>3.074101751082877</v>
      </c>
      <c r="AO276" s="32">
        <f t="array" aca="1" ref="AO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A276),0)),"")</f>
        <v>86817.21000934788</v>
      </c>
      <c r="AP276" s="37">
        <f t="shared" ca="1" si="319"/>
        <v>7.2887523973977064</v>
      </c>
      <c r="AQ276" s="50">
        <f t="array" aca="1" ref="AQ27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A276),0)),""),0)</f>
        <v>3245.9999999999995</v>
      </c>
      <c r="AR276" s="35">
        <f t="array" aca="1" ref="AR2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A276),0)),"")</f>
        <v>150.59762899999993</v>
      </c>
      <c r="AS276" s="35">
        <f t="array" aca="1" ref="AS2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A276),0))/1000,"")</f>
        <v>935.38899999999967</v>
      </c>
      <c r="AT276" s="51">
        <f t="array" aca="1" ref="AT2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A276),0)),"")</f>
        <v>301.19525799999985</v>
      </c>
      <c r="AU276" s="35">
        <f t="array" aca="1" ref="AU2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A276),0))/1000,"")</f>
        <v>1870.7779999999993</v>
      </c>
      <c r="AV276" s="35">
        <f t="array" aca="1" ref="AV2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A276),0))/1000,"")</f>
        <v>7145.589385466661</v>
      </c>
      <c r="AW276" s="32">
        <f t="array" aca="1" ref="AW2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A276),0)),"")</f>
        <v>591443.4582093287</v>
      </c>
      <c r="AX276" s="32">
        <f t="shared" ca="1" si="320"/>
        <v>205845.21880842408</v>
      </c>
      <c r="AY276" s="32">
        <f t="shared" ca="1" si="321"/>
        <v>385598.23940090463</v>
      </c>
      <c r="AZ276" s="37">
        <f t="array" aca="1" ref="AZ276" ca="1">IF(AQ276=0,"N/A",IFERROR(INDEX(INDIRECT(ADDRESS(1,MATCH(2021,Measure!$2:$2,0),,,"Measure")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A276),0)),""))</f>
        <v>2.8732436032909416</v>
      </c>
      <c r="BA276" s="32">
        <f t="array" aca="1" ref="BA2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A276),0)),"")</f>
        <v>86817.21000934788</v>
      </c>
      <c r="BB276" s="37">
        <f t="shared" ca="1" si="322"/>
        <v>6.8125139951588647</v>
      </c>
      <c r="BC276" s="50">
        <f t="array" aca="1" ref="BC27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A276),0)),""),0)</f>
        <v>3245.9999999999995</v>
      </c>
      <c r="BD276" s="35">
        <f t="array" aca="1" ref="BD2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A276),0)),"")</f>
        <v>150.59762899999993</v>
      </c>
      <c r="BE276" s="35">
        <f t="array" aca="1" ref="BE2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A276),0))/1000,"")</f>
        <v>935.38899999999967</v>
      </c>
      <c r="BF276" s="51">
        <f t="array" aca="1" ref="BF2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A276),0)),"")</f>
        <v>332.95194000273312</v>
      </c>
      <c r="BG276" s="35">
        <f t="array" aca="1" ref="BG2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A276),0))/1000,"")</f>
        <v>2068.0244720666656</v>
      </c>
      <c r="BH276" s="35">
        <f t="array" aca="1" ref="BH2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A276),0))/1000,"")</f>
        <v>6407.4468575333285</v>
      </c>
      <c r="BI276" s="32">
        <f t="array" aca="1" ref="BI2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A276),0)),"")</f>
        <v>547662.81101056188</v>
      </c>
      <c r="BJ276" s="32">
        <f t="shared" ca="1" si="323"/>
        <v>205845.21880842411</v>
      </c>
      <c r="BK276" s="32">
        <f t="shared" ca="1" si="324"/>
        <v>341817.59220213781</v>
      </c>
      <c r="BL276" s="37">
        <f t="array" aca="1" ref="BL276" ca="1">IF(BC276=0,"N/A",IFERROR(INDEX(INDIRECT(ADDRESS(1,MATCH(2022,Measure!$2:$2,0),,,"Measure")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A276),0)),""))</f>
        <v>2.6605563839705226</v>
      </c>
      <c r="BM276" s="32">
        <f t="array" aca="1" ref="BM2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A276),0)),"")</f>
        <v>86817.21000934788</v>
      </c>
      <c r="BN276" s="37">
        <f t="shared" ca="1" si="325"/>
        <v>6.3082286444311366</v>
      </c>
    </row>
    <row r="277" spans="1:66" x14ac:dyDescent="0.25">
      <c r="A277" s="33" t="s">
        <v>189</v>
      </c>
      <c r="B277" t="str">
        <f t="shared" si="311"/>
        <v>LED - ENERGY STAR Fixture without Motion Sensor</v>
      </c>
      <c r="C277" t="str">
        <f t="array" aca="1" ref="C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A277),0)),"")</f>
        <v>Res Lighting</v>
      </c>
      <c r="D277" t="str">
        <f t="array" aca="1" ref="D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A277),0)),"")</f>
        <v>RET</v>
      </c>
      <c r="E277" s="52">
        <f t="array" aca="1" ref="E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A277),0)),"")</f>
        <v>25</v>
      </c>
      <c r="F277" s="52">
        <f t="array" aca="1" ref="F27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A277),0)),""))</f>
        <v>4</v>
      </c>
      <c r="G277" s="52">
        <f t="array" aca="1" ref="G27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A277),0)),""))</f>
        <v>3</v>
      </c>
      <c r="H277" s="52">
        <f t="array" aca="1" ref="H27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A277),0)),""))</f>
        <v>3</v>
      </c>
      <c r="I277" s="44">
        <f t="array" aca="1" ref="I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A277),0)),"")</f>
        <v>72.091174999999993</v>
      </c>
      <c r="J277" s="45">
        <f t="array" aca="1" ref="J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A277),0)),"")*1000</f>
        <v>10.309038024999998</v>
      </c>
      <c r="K277" s="44">
        <f t="array" aca="1" ref="K277" ca="1">IF(D277="ROB/NEW",I277,IFERROR(INDEX(INDIRECT(ADDRESS(1,MATCH(2020,Measure!$2:$2,0),,,"Measure")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A277),0)),""))</f>
        <v>10.415640000000002</v>
      </c>
      <c r="L277" s="45">
        <f t="array" aca="1" ref="L277" ca="1">IF(D277="ROB/NEW",J277,IFERROR(INDEX(INDIRECT(ADDRESS(1,MATCH(2020,Measure!$2:$2,0),,,"Measure")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A277),0))*1000,""))</f>
        <v>1.4894365199999999</v>
      </c>
      <c r="M277" s="46">
        <f t="array" aca="1" ref="M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A277),0)),"")</f>
        <v>36.885177161263371</v>
      </c>
      <c r="N277" s="47">
        <f t="array" aca="1" ref="N277" ca="1">IF(M277=0,"N/A",IFERROR(INDEX(INDIRECT(ADDRESS(1,MATCH(2020,Measure!$2:$2,0),,,"Measure")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A277),0)),"")/M277)</f>
        <v>0.27111161636230258</v>
      </c>
      <c r="O277" s="46">
        <f t="array" aca="1" ref="O277" ca="1">IF(AE277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(Units)")*(INDIRECT(ADDRESS(1,MATCH("MeasureNames",Measure!$2:$2,0),,,"Measure")&amp;":"&amp;ADDRESS(ROWS(DynamicPivotTable)+10,MATCH("MeasureNames",Measure!$2:$2,0)))=A277),0)),""),0))</f>
        <v>4.6548371726696365</v>
      </c>
      <c r="P277" s="46">
        <f t="array" aca="1" ref="P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A277),0)),0)</f>
        <v>0</v>
      </c>
      <c r="Q277" s="46">
        <f t="shared" ca="1" si="312"/>
        <v>14.654837172669637</v>
      </c>
      <c r="R277" s="46">
        <f t="shared" ca="1" si="313"/>
        <v>26.885177161263371</v>
      </c>
      <c r="S277" s="46">
        <f t="shared" ca="1" si="314"/>
        <v>41.540014333933009</v>
      </c>
      <c r="T277" s="39">
        <f t="array" aca="1" ref="T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A277),0)),"")</f>
        <v>45.279015067834742</v>
      </c>
      <c r="U277" s="39">
        <f t="array" aca="1" ref="U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A277),0)),"")</f>
        <v>0</v>
      </c>
      <c r="V277" s="39">
        <f t="shared" ca="1" si="315"/>
        <v>45.279015067834742</v>
      </c>
      <c r="W277" s="48">
        <f t="array" aca="1" ref="W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A277),0)),"")</f>
        <v>1</v>
      </c>
      <c r="X277" s="49">
        <f t="array" aca="1" ref="X277" ca="1">IF(AE277=0,"N/A",IFERROR(INDEX(INDIRECT(ADDRESS(1,MATCH(2020,Measure!$2:$2,0),,,"Measure")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A277),0)),""))</f>
        <v>1.0900096158813175</v>
      </c>
      <c r="Y277" s="49" t="str">
        <f t="array" aca="1" ref="Y277" ca="1">IF(AE277=0,"N/A",IFERROR(INDEX(INDIRECT(ADDRESS(1,MATCH(2020,Measure!$2:$2,0),,,"Measure")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A277),0)),""))</f>
        <v/>
      </c>
      <c r="Z277" s="39">
        <f t="array" aca="1" ref="Z2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A277),0)),""),"N/A")</f>
        <v>0.18295378672081117</v>
      </c>
      <c r="AA277" s="39">
        <f t="array" aca="1" ref="AA2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A277),0)),""),"N/A")</f>
        <v>2.6009725659871231E-2</v>
      </c>
      <c r="AB277" s="39">
        <f t="array" aca="1" ref="AB2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A277),0)),"")/1000,"N/A")</f>
        <v>1.2793971099357424</v>
      </c>
      <c r="AD277" t="str">
        <f t="shared" si="316"/>
        <v>LED - ENERGY STAR Fixture without Motion Sensor</v>
      </c>
      <c r="AE277" s="50">
        <f t="array" aca="1" ref="AE27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A277),0)),""),0)</f>
        <v>40344</v>
      </c>
      <c r="AF277" s="35">
        <f t="array" aca="1" ref="AF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A277),0)),"")</f>
        <v>462.11981120066656</v>
      </c>
      <c r="AG277" s="35">
        <f t="array" aca="1" ref="AG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A277),0))/1000,"")</f>
        <v>3231.6070713333329</v>
      </c>
      <c r="AH277" s="51">
        <f t="array" aca="1" ref="AH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A277),0)),"")</f>
        <v>462.11981120066656</v>
      </c>
      <c r="AI277" s="35">
        <f t="array" aca="1" ref="AI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A277),0))/1000,"")</f>
        <v>3231.6070713333329</v>
      </c>
      <c r="AJ277" s="35">
        <f t="array" aca="1" ref="AJ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A277),0))/1000,"")</f>
        <v>22731.295155733329</v>
      </c>
      <c r="AK277" s="32">
        <f t="array" aca="1" ref="AK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A277),0)),"")</f>
        <v>1826736.5838967247</v>
      </c>
      <c r="AL277" s="32">
        <f t="shared" ca="1" si="317"/>
        <v>1675890.3382881931</v>
      </c>
      <c r="AM277" s="32">
        <f t="shared" ca="1" si="318"/>
        <v>150846.24560853164</v>
      </c>
      <c r="AN277" s="37">
        <f t="array" aca="1" ref="AN277" ca="1">IF(AE277=0,"N/A",IFERROR(INDEX(INDIRECT(ADDRESS(1,MATCH(2020,Measure!$2:$2,0),,,"Measure")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A277),0)),""))</f>
        <v>1.0900096158813175</v>
      </c>
      <c r="AO277" s="32">
        <f t="array" aca="1" ref="AO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A277),0)),"")</f>
        <v>591234.75089418376</v>
      </c>
      <c r="AP277" s="37">
        <f t="shared" ca="1" si="319"/>
        <v>3.0896975881982027</v>
      </c>
      <c r="AQ277" s="50">
        <f t="array" aca="1" ref="AQ27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A277),0)),""),0)</f>
        <v>40344</v>
      </c>
      <c r="AR277" s="35">
        <f t="array" aca="1" ref="AR2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A277),0)),"")</f>
        <v>462.11981120066656</v>
      </c>
      <c r="AS277" s="35">
        <f t="array" aca="1" ref="AS2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A277),0))/1000,"")</f>
        <v>3231.6070713333329</v>
      </c>
      <c r="AT277" s="51">
        <f t="array" aca="1" ref="AT2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A277),0)),"")</f>
        <v>924.23962240133312</v>
      </c>
      <c r="AU277" s="35">
        <f t="array" aca="1" ref="AU2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A277),0))/1000,"")</f>
        <v>6463.2141426666658</v>
      </c>
      <c r="AV277" s="35">
        <f t="array" aca="1" ref="AV2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A277),0))/1000,"")</f>
        <v>20279.750082799983</v>
      </c>
      <c r="AW277" s="32">
        <f t="array" aca="1" ref="AW2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A277),0)),"")</f>
        <v>1683689.6167102593</v>
      </c>
      <c r="AX277" s="32">
        <f t="shared" ca="1" si="320"/>
        <v>1675890.3382881933</v>
      </c>
      <c r="AY277" s="32">
        <f t="shared" ca="1" si="321"/>
        <v>7799.2784220660105</v>
      </c>
      <c r="AZ277" s="37">
        <f t="array" aca="1" ref="AZ277" ca="1">IF(AQ277=0,"N/A",IFERROR(INDEX(INDIRECT(ADDRESS(1,MATCH(2021,Measure!$2:$2,0),,,"Measure")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A277),0)),""))</f>
        <v>1.0046538119135124</v>
      </c>
      <c r="BA277" s="32">
        <f t="array" aca="1" ref="BA2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A277),0)),"")</f>
        <v>591234.75089418376</v>
      </c>
      <c r="BB277" s="37">
        <f t="shared" ca="1" si="322"/>
        <v>2.8477514458746653</v>
      </c>
      <c r="BC277" s="50">
        <f t="array" aca="1" ref="BC27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A277),0)),""),0)</f>
        <v>40344</v>
      </c>
      <c r="BD277" s="35">
        <f t="array" aca="1" ref="BD2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A277),0)),"")</f>
        <v>462.11981120066656</v>
      </c>
      <c r="BE277" s="35">
        <f t="array" aca="1" ref="BE2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A277),0))/1000,"")</f>
        <v>3231.6070713333329</v>
      </c>
      <c r="BF277" s="51">
        <f t="array" aca="1" ref="BF2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A277),0)),"")</f>
        <v>993.04166004853312</v>
      </c>
      <c r="BG277" s="35">
        <f t="array" aca="1" ref="BG2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A277),0))/1000,"")</f>
        <v>6944.3472730666663</v>
      </c>
      <c r="BH277" s="35">
        <f t="array" aca="1" ref="BH2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A277),0))/1000,"")</f>
        <v>17529.27614186666</v>
      </c>
      <c r="BI277" s="32">
        <f t="array" aca="1" ref="BI2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A277),0)),"")</f>
        <v>1510315.0232206811</v>
      </c>
      <c r="BJ277" s="32">
        <f t="shared" ca="1" si="323"/>
        <v>1675890.3382881931</v>
      </c>
      <c r="BK277" s="32">
        <f t="shared" ca="1" si="324"/>
        <v>-165575.31506751198</v>
      </c>
      <c r="BL277" s="37">
        <f t="array" aca="1" ref="BL277" ca="1">IF(BC277=0,"N/A",IFERROR(INDEX(INDIRECT(ADDRESS(1,MATCH(2022,Measure!$2:$2,0),,,"Measure")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A277),0)),""))</f>
        <v>0.9012015814610902</v>
      </c>
      <c r="BM277" s="32">
        <f t="array" aca="1" ref="BM2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A277),0)),"")</f>
        <v>591234.75089418376</v>
      </c>
      <c r="BN277" s="37">
        <f t="shared" ca="1" si="325"/>
        <v>2.5545098980336998</v>
      </c>
    </row>
    <row r="278" spans="1:66" x14ac:dyDescent="0.25">
      <c r="A278" s="33" t="s">
        <v>190</v>
      </c>
      <c r="B278" t="str">
        <f t="shared" si="311"/>
        <v>LED - Other</v>
      </c>
      <c r="C278" t="str">
        <f t="array" aca="1" ref="C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A278),0)),"")</f>
        <v>Res Lighting</v>
      </c>
      <c r="D278" t="str">
        <f t="array" aca="1" ref="D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A278),0)),"")</f>
        <v>RET</v>
      </c>
      <c r="E278" s="52">
        <f t="array" aca="1" ref="E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A278),0)),"")</f>
        <v>24</v>
      </c>
      <c r="F278" s="52">
        <f t="array" aca="1" ref="F27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A278),0)),""))</f>
        <v>4</v>
      </c>
      <c r="G278" s="52">
        <f t="array" aca="1" ref="G27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A278),0)),""))</f>
        <v>3</v>
      </c>
      <c r="H278" s="52">
        <f t="array" aca="1" ref="H27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A278),0)),""))</f>
        <v>3</v>
      </c>
      <c r="I278" s="44">
        <f t="array" aca="1" ref="I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A278),0)),"")</f>
        <v>39.990299999999998</v>
      </c>
      <c r="J278" s="45">
        <f t="array" aca="1" ref="J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A278),0)),"")*1000</f>
        <v>5.6386322999999994</v>
      </c>
      <c r="K278" s="44">
        <f t="array" aca="1" ref="K278" ca="1">IF(D278="ROB/NEW",I278,IFERROR(INDEX(INDIRECT(ADDRESS(1,MATCH(2020,Measure!$2:$2,0),,,"Measure")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A278),0)),""))</f>
        <v>3.6195599999999999</v>
      </c>
      <c r="L278" s="45">
        <f t="array" aca="1" ref="L278" ca="1">IF(D278="ROB/NEW",J278,IFERROR(INDEX(INDIRECT(ADDRESS(1,MATCH(2020,Measure!$2:$2,0),,,"Measure")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A278),0))*1000,""))</f>
        <v>0.51035795999999989</v>
      </c>
      <c r="M278" s="46">
        <f t="array" aca="1" ref="M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A278),0)),"")</f>
        <v>5.251968918706428</v>
      </c>
      <c r="N278" s="47">
        <f t="array" aca="1" ref="N278" ca="1">IF(M278=0,"N/A",IFERROR(INDEX(INDIRECT(ADDRESS(1,MATCH(2020,Measure!$2:$2,0),,,"Measure")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A278),0)),"")/M278)</f>
        <v>0.3827136129539524</v>
      </c>
      <c r="O278" s="46">
        <f t="array" aca="1" ref="O278" ca="1">IF(AE278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(Units)")*(INDIRECT(ADDRESS(1,MATCH("MeasureNames",Measure!$2:$2,0),,,"Measure")&amp;":"&amp;ADDRESS(ROWS(DynamicPivotTable)+10,MATCH("MeasureNames",Measure!$2:$2,0)))=A278),0)),""),0))</f>
        <v>2.5821237479651367</v>
      </c>
      <c r="P278" s="46">
        <f t="array" aca="1" ref="P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A278),0)),0)</f>
        <v>0</v>
      </c>
      <c r="Q278" s="46">
        <f t="shared" ca="1" si="312"/>
        <v>4.592123747965136</v>
      </c>
      <c r="R278" s="46">
        <f t="shared" ca="1" si="313"/>
        <v>3.2419689187064282</v>
      </c>
      <c r="S278" s="46">
        <f t="shared" ca="1" si="314"/>
        <v>7.8340926666715642</v>
      </c>
      <c r="T278" s="39">
        <f t="array" aca="1" ref="T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A278),0)),"")</f>
        <v>18.140715278007843</v>
      </c>
      <c r="U278" s="39">
        <f t="array" aca="1" ref="U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A278),0)),"")</f>
        <v>0</v>
      </c>
      <c r="V278" s="39">
        <f t="shared" ca="1" si="315"/>
        <v>18.140715278007843</v>
      </c>
      <c r="W278" s="48">
        <f t="array" aca="1" ref="W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A278),0)),"")</f>
        <v>0.84</v>
      </c>
      <c r="X278" s="49">
        <f t="array" aca="1" ref="X278" ca="1">IF(AE278=0,"N/A",IFERROR(INDEX(INDIRECT(ADDRESS(1,MATCH(2020,Measure!$2:$2,0),,,"Measure")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A278),0)),""))</f>
        <v>2.5938364375624716</v>
      </c>
      <c r="Y278" s="49" t="str">
        <f t="array" aca="1" ref="Y278" ca="1">IF(AE278=0,"N/A",IFERROR(INDEX(INDIRECT(ADDRESS(1,MATCH(2020,Measure!$2:$2,0),,,"Measure")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A278),0)),""))</f>
        <v/>
      </c>
      <c r="Z278" s="39">
        <f t="array" aca="1" ref="Z2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A278),0)),""),"N/A")</f>
        <v>0.11441677503129698</v>
      </c>
      <c r="AA278" s="39">
        <f t="array" aca="1" ref="AA2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A278),0)),""),"N/A")</f>
        <v>1.9692334396090073E-2</v>
      </c>
      <c r="AB278" s="39">
        <f t="array" aca="1" ref="AB2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A278),0)),"")/1000,"N/A")</f>
        <v>0.81146648958366663</v>
      </c>
      <c r="AD278" t="str">
        <f t="shared" si="316"/>
        <v>LED - Other</v>
      </c>
      <c r="AE278" s="50">
        <f t="array" aca="1" ref="AE27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A278),0)),""),0)</f>
        <v>161248</v>
      </c>
      <c r="AF278" s="35">
        <f t="array" aca="1" ref="AF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A278),0)),"")</f>
        <v>848.6036357030398</v>
      </c>
      <c r="AG278" s="35">
        <f t="array" aca="1" ref="AG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A278),0))/1000,"")</f>
        <v>6018.4655014399996</v>
      </c>
      <c r="AH278" s="51">
        <f t="array" aca="1" ref="AH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A278),0)),"")</f>
        <v>848.6036357030398</v>
      </c>
      <c r="AI278" s="35">
        <f t="array" aca="1" ref="AI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A278),0))/1000,"")</f>
        <v>6018.4655014399996</v>
      </c>
      <c r="AJ278" s="35">
        <f t="array" aca="1" ref="AJ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A278),0))/1000,"")</f>
        <v>34968.602475519969</v>
      </c>
      <c r="AK278" s="32">
        <f t="array" aca="1" ref="AK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A278),0)),"")</f>
        <v>2925154.0571482088</v>
      </c>
      <c r="AL278" s="32">
        <f t="shared" ca="1" si="317"/>
        <v>1127732.6568428846</v>
      </c>
      <c r="AM278" s="32">
        <f t="shared" ca="1" si="318"/>
        <v>1797421.4003053242</v>
      </c>
      <c r="AN278" s="37">
        <f t="array" aca="1" ref="AN278" ca="1">IF(AE278=0,"N/A",IFERROR(INDEX(INDIRECT(ADDRESS(1,MATCH(2020,Measure!$2:$2,0),,,"Measure")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A278),0)),""))</f>
        <v>2.5938364375624716</v>
      </c>
      <c r="AO278" s="32">
        <f t="array" aca="1" ref="AO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A278),0)),"")</f>
        <v>740470.77011188236</v>
      </c>
      <c r="AP278" s="37">
        <f t="shared" ca="1" si="319"/>
        <v>3.9503977404891066</v>
      </c>
      <c r="AQ278" s="50">
        <f t="array" aca="1" ref="AQ27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A278),0)),""),0)</f>
        <v>161248</v>
      </c>
      <c r="AR278" s="35">
        <f t="array" aca="1" ref="AR2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A278),0)),"")</f>
        <v>848.6036357030398</v>
      </c>
      <c r="AS278" s="35">
        <f t="array" aca="1" ref="AS2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A278),0))/1000,"")</f>
        <v>6018.4655014399996</v>
      </c>
      <c r="AT278" s="51">
        <f t="array" aca="1" ref="AT2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A278),0)),"")</f>
        <v>1697.2072714060796</v>
      </c>
      <c r="AU278" s="35">
        <f t="array" aca="1" ref="AU2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A278),0))/1000,"")</f>
        <v>12036.931002879999</v>
      </c>
      <c r="AV278" s="35">
        <f t="array" aca="1" ref="AV2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A278),0))/1000,"")</f>
        <v>29494.873997567985</v>
      </c>
      <c r="AW278" s="32">
        <f t="array" aca="1" ref="AW2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A278),0)),"")</f>
        <v>2575797.1988007245</v>
      </c>
      <c r="AX278" s="32">
        <f t="shared" ca="1" si="320"/>
        <v>1127732.6568428844</v>
      </c>
      <c r="AY278" s="32">
        <f t="shared" ca="1" si="321"/>
        <v>1448064.5419578401</v>
      </c>
      <c r="AZ278" s="37">
        <f t="array" aca="1" ref="AZ278" ca="1">IF(AQ278=0,"N/A",IFERROR(INDEX(INDIRECT(ADDRESS(1,MATCH(2021,Measure!$2:$2,0),,,"Measure")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A278),0)),""))</f>
        <v>2.2840494891863226</v>
      </c>
      <c r="BA278" s="32">
        <f t="array" aca="1" ref="BA2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A278),0)),"")</f>
        <v>740470.77011188236</v>
      </c>
      <c r="BB278" s="37">
        <f t="shared" ca="1" si="322"/>
        <v>3.4785940279742995</v>
      </c>
      <c r="BC278" s="50">
        <f t="array" aca="1" ref="BC27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A278),0)),""),0)</f>
        <v>161248</v>
      </c>
      <c r="BD278" s="35">
        <f t="array" aca="1" ref="BD2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A278),0)),"")</f>
        <v>848.6036357030398</v>
      </c>
      <c r="BE278" s="35">
        <f t="array" aca="1" ref="BE2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A278),0))/1000,"")</f>
        <v>6018.4655014399996</v>
      </c>
      <c r="BF278" s="51">
        <f t="array" aca="1" ref="BF2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A278),0)),"")</f>
        <v>1774.0151917178875</v>
      </c>
      <c r="BG278" s="35">
        <f t="array" aca="1" ref="BG2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A278),0))/1000,"")</f>
        <v>12581.668026367999</v>
      </c>
      <c r="BH278" s="35">
        <f t="array" aca="1" ref="BH2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A278),0))/1000,"")</f>
        <v>24021.145519616017</v>
      </c>
      <c r="BI278" s="32">
        <f t="array" aca="1" ref="BI2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A278),0)),"")</f>
        <v>2202342.2127780127</v>
      </c>
      <c r="BJ278" s="32">
        <f t="shared" ca="1" si="323"/>
        <v>1127732.6568428846</v>
      </c>
      <c r="BK278" s="32">
        <f t="shared" ca="1" si="324"/>
        <v>1074609.5559351281</v>
      </c>
      <c r="BL278" s="37">
        <f t="array" aca="1" ref="BL278" ca="1">IF(BC278=0,"N/A",IFERROR(INDEX(INDIRECT(ADDRESS(1,MATCH(2022,Measure!$2:$2,0),,,"Measure")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A278),0)),""))</f>
        <v>1.9528938879392961</v>
      </c>
      <c r="BM278" s="32">
        <f t="array" aca="1" ref="BM2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A278),0)),"")</f>
        <v>740470.77011188236</v>
      </c>
      <c r="BN278" s="37">
        <f t="shared" ca="1" si="325"/>
        <v>2.9742459819787985</v>
      </c>
    </row>
    <row r="279" spans="1:66" x14ac:dyDescent="0.25">
      <c r="A279" s="33" t="s">
        <v>191</v>
      </c>
      <c r="B279" t="str">
        <f t="shared" si="311"/>
        <v xml:space="preserve">LED - R, BR and Decorative </v>
      </c>
      <c r="C279" t="str">
        <f t="array" aca="1" ref="C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A279),0)),"")</f>
        <v>Res Lighting</v>
      </c>
      <c r="D279" t="str">
        <f t="array" aca="1" ref="D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A279),0)),"")</f>
        <v>RET</v>
      </c>
      <c r="E279" s="52">
        <f t="array" aca="1" ref="E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A279),0)),"")</f>
        <v>16</v>
      </c>
      <c r="F279" s="52">
        <f t="array" aca="1" ref="F27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A279),0)),""))</f>
        <v>4</v>
      </c>
      <c r="G279" s="52">
        <f t="array" aca="1" ref="G27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A279),0)),""))</f>
        <v>3</v>
      </c>
      <c r="H279" s="52">
        <f t="array" aca="1" ref="H27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A279),0)),""))</f>
        <v>3</v>
      </c>
      <c r="I279" s="44">
        <f t="array" aca="1" ref="I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A279),0)),"")</f>
        <v>34.429187999999996</v>
      </c>
      <c r="J279" s="45">
        <f t="array" aca="1" ref="J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A279),0)),"")*1000</f>
        <v>4.8545155079999986</v>
      </c>
      <c r="K279" s="44">
        <f t="array" aca="1" ref="K279" ca="1">IF(D279="ROB/NEW",I279,IFERROR(INDEX(INDIRECT(ADDRESS(1,MATCH(2020,Measure!$2:$2,0),,,"Measure")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A279),0)),""))</f>
        <v>3.3543479999999999</v>
      </c>
      <c r="L279" s="45">
        <f t="array" aca="1" ref="L279" ca="1">IF(D279="ROB/NEW",J279,IFERROR(INDEX(INDIRECT(ADDRESS(1,MATCH(2020,Measure!$2:$2,0),,,"Measure")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A279),0))*1000,""))</f>
        <v>0.47296306799999993</v>
      </c>
      <c r="M279" s="46">
        <f t="array" aca="1" ref="M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A279),0)),"")</f>
        <v>4.7473115016507057</v>
      </c>
      <c r="N279" s="47">
        <f t="array" aca="1" ref="N279" ca="1">IF(M279=0,"N/A",IFERROR(INDEX(INDIRECT(ADDRESS(1,MATCH(2020,Measure!$2:$2,0),,,"Measure")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A279),0)),"")/M279)</f>
        <v>0.39180070643210424</v>
      </c>
      <c r="O279" s="46">
        <f t="array" aca="1" ref="O279" ca="1">IF(AE279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(Units)")*(INDIRECT(ADDRESS(1,MATCH("MeasureNames",Measure!$2:$2,0),,,"Measure")&amp;":"&amp;ADDRESS(ROWS(DynamicPivotTable)+10,MATCH("MeasureNames",Measure!$2:$2,0)))=A279),0)),""),0))</f>
        <v>2.2230496884983686</v>
      </c>
      <c r="P279" s="46">
        <f t="array" aca="1" ref="P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A279),0)),0)</f>
        <v>0</v>
      </c>
      <c r="Q279" s="46">
        <f t="shared" ca="1" si="312"/>
        <v>4.0830496884983685</v>
      </c>
      <c r="R279" s="46">
        <f t="shared" ca="1" si="313"/>
        <v>2.8873115016507054</v>
      </c>
      <c r="S279" s="46">
        <f t="shared" ca="1" si="314"/>
        <v>6.9703611901490738</v>
      </c>
      <c r="T279" s="39">
        <f t="array" aca="1" ref="T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A279),0)),"")</f>
        <v>14.545782355391861</v>
      </c>
      <c r="U279" s="39">
        <f t="array" aca="1" ref="U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A279),0)),"")</f>
        <v>0</v>
      </c>
      <c r="V279" s="39">
        <f t="shared" ca="1" si="315"/>
        <v>14.545782355391861</v>
      </c>
      <c r="W279" s="48">
        <f t="array" aca="1" ref="W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A279),0)),"")</f>
        <v>0.84</v>
      </c>
      <c r="X279" s="49">
        <f t="array" aca="1" ref="X279" ca="1">IF(AE279=0,"N/A",IFERROR(INDEX(INDIRECT(ADDRESS(1,MATCH(2020,Measure!$2:$2,0),,,"Measure")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A279),0)),""))</f>
        <v>2.3420175523464146</v>
      </c>
      <c r="Y279" s="49" t="str">
        <f t="array" aca="1" ref="Y279" ca="1">IF(AE279=0,"N/A",IFERROR(INDEX(INDIRECT(ADDRESS(1,MATCH(2020,Measure!$2:$2,0),,,"Measure")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A279),0)),""))</f>
        <v/>
      </c>
      <c r="Z279" s="39">
        <f t="array" aca="1" ref="Z2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A279),0)),""),"N/A")</f>
        <v>0.11780234119847785</v>
      </c>
      <c r="AA279" s="39">
        <f t="array" aca="1" ref="AA2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A279),0)),""),"N/A")</f>
        <v>2.2789590281526769E-2</v>
      </c>
      <c r="AB279" s="39">
        <f t="array" aca="1" ref="AB2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A279),0)),"")/1000,"N/A")</f>
        <v>0.83547759715232517</v>
      </c>
      <c r="AD279" t="str">
        <f t="shared" si="316"/>
        <v xml:space="preserve">LED - R, BR and Decorative </v>
      </c>
      <c r="AE279" s="50">
        <f t="array" aca="1" ref="AE27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A279),0)),""),0)</f>
        <v>118496</v>
      </c>
      <c r="AF279" s="35">
        <f t="array" aca="1" ref="AF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A279),0)),"")</f>
        <v>536.89129166023667</v>
      </c>
      <c r="AG279" s="35">
        <f t="array" aca="1" ref="AG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A279),0))/1000,"")</f>
        <v>3807.7396571647992</v>
      </c>
      <c r="AH279" s="51">
        <f t="array" aca="1" ref="AH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A279),0)),"")</f>
        <v>536.89129166023667</v>
      </c>
      <c r="AI279" s="35">
        <f t="array" aca="1" ref="AI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A279),0))/1000,"")</f>
        <v>3807.7396571647992</v>
      </c>
      <c r="AJ279" s="35">
        <f t="array" aca="1" ref="AJ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A279),0))/1000,"")</f>
        <v>19682.699019468804</v>
      </c>
      <c r="AK279" s="32">
        <f t="array" aca="1" ref="AK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A279),0)),"")</f>
        <v>1723617.025984514</v>
      </c>
      <c r="AL279" s="32">
        <f t="shared" ca="1" si="317"/>
        <v>735953.93179596844</v>
      </c>
      <c r="AM279" s="32">
        <f t="shared" ca="1" si="318"/>
        <v>987663.0941885456</v>
      </c>
      <c r="AN279" s="37">
        <f t="array" aca="1" ref="AN279" ca="1">IF(AE279=0,"N/A",IFERROR(INDEX(INDIRECT(ADDRESS(1,MATCH(2020,Measure!$2:$2,0),,,"Measure")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A279),0)),""))</f>
        <v>2.3420175523464146</v>
      </c>
      <c r="AO279" s="32">
        <f t="array" aca="1" ref="AO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A279),0)),"")</f>
        <v>483825.05588830268</v>
      </c>
      <c r="AP279" s="37">
        <f t="shared" ca="1" si="319"/>
        <v>3.5624798778144169</v>
      </c>
      <c r="AQ279" s="50">
        <f t="array" aca="1" ref="AQ27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A279),0)),""),0)</f>
        <v>118496.00000000001</v>
      </c>
      <c r="AR279" s="35">
        <f t="array" aca="1" ref="AR2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A279),0)),"")</f>
        <v>536.89129166023679</v>
      </c>
      <c r="AS279" s="35">
        <f t="array" aca="1" ref="AS2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A279),0))/1000,"")</f>
        <v>3807.7396571647996</v>
      </c>
      <c r="AT279" s="51">
        <f t="array" aca="1" ref="AT2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A279),0)),"")</f>
        <v>1073.7825833204736</v>
      </c>
      <c r="AU279" s="35">
        <f t="array" aca="1" ref="AU2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A279),0))/1000,"")</f>
        <v>7615.4793143295992</v>
      </c>
      <c r="AV279" s="35">
        <f t="array" aca="1" ref="AV2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A279),0))/1000,"")</f>
        <v>16245.937728204788</v>
      </c>
      <c r="AW279" s="32">
        <f t="array" aca="1" ref="AW2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A279),0)),"")</f>
        <v>1502495.4792146827</v>
      </c>
      <c r="AX279" s="32">
        <f t="shared" ca="1" si="320"/>
        <v>735953.93179596856</v>
      </c>
      <c r="AY279" s="32">
        <f t="shared" ca="1" si="321"/>
        <v>766541.54741871415</v>
      </c>
      <c r="AZ279" s="37">
        <f t="array" aca="1" ref="AZ279" ca="1">IF(AQ279=0,"N/A",IFERROR(INDEX(INDIRECT(ADDRESS(1,MATCH(2021,Measure!$2:$2,0),,,"Measure")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A279),0)),""))</f>
        <v>2.0415618618248317</v>
      </c>
      <c r="BA279" s="32">
        <f t="array" aca="1" ref="BA2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A279),0)),"")</f>
        <v>483825.05588830274</v>
      </c>
      <c r="BB279" s="37">
        <f t="shared" ca="1" si="322"/>
        <v>3.1054519829612817</v>
      </c>
      <c r="BC279" s="50">
        <f t="array" aca="1" ref="BC27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A279),0)),""),0)</f>
        <v>118496.00000000001</v>
      </c>
      <c r="BD279" s="35">
        <f t="array" aca="1" ref="BD2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A279),0)),"")</f>
        <v>536.89129166023679</v>
      </c>
      <c r="BE279" s="35">
        <f t="array" aca="1" ref="BE2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A279),0))/1000,"")</f>
        <v>3807.7396571647996</v>
      </c>
      <c r="BF279" s="51">
        <f t="array" aca="1" ref="BF2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A279),0)),"")</f>
        <v>1126.0905329124862</v>
      </c>
      <c r="BG279" s="35">
        <f t="array" aca="1" ref="BG2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A279),0))/1000,"")</f>
        <v>7986.4576802304</v>
      </c>
      <c r="BH279" s="35">
        <f t="array" aca="1" ref="BH2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A279),0))/1000,"")</f>
        <v>12809.176436940788</v>
      </c>
      <c r="BI279" s="32">
        <f t="array" aca="1" ref="BI2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A279),0)),"")</f>
        <v>1266717.6258218372</v>
      </c>
      <c r="BJ279" s="32">
        <f t="shared" ca="1" si="323"/>
        <v>735953.93179596844</v>
      </c>
      <c r="BK279" s="32">
        <f t="shared" ca="1" si="324"/>
        <v>530763.69402586878</v>
      </c>
      <c r="BL279" s="37">
        <f t="array" aca="1" ref="BL279" ca="1">IF(BC279=0,"N/A",IFERROR(INDEX(INDIRECT(ADDRESS(1,MATCH(2022,Measure!$2:$2,0),,,"Measure")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A279),0)),""))</f>
        <v>1.7211914647030035</v>
      </c>
      <c r="BM279" s="32">
        <f t="array" aca="1" ref="BM2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A279),0)),"")</f>
        <v>483825.05588830274</v>
      </c>
      <c r="BN279" s="37">
        <f t="shared" ca="1" si="325"/>
        <v>2.6181315134581937</v>
      </c>
    </row>
    <row r="280" spans="1:66" x14ac:dyDescent="0.25">
      <c r="A280" s="33" t="s">
        <v>192</v>
      </c>
      <c r="B280" t="str">
        <f t="shared" si="311"/>
        <v>LED - Recessed downlight</v>
      </c>
      <c r="C280" t="str">
        <f t="array" aca="1" ref="C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A280),0)),"")</f>
        <v>Res Lighting</v>
      </c>
      <c r="D280" t="str">
        <f t="array" aca="1" ref="D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A280),0)),"")</f>
        <v>RET</v>
      </c>
      <c r="E280" s="52">
        <f t="array" aca="1" ref="E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A280),0)),"")</f>
        <v>25</v>
      </c>
      <c r="F280" s="52">
        <f t="array" aca="1" ref="F28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A280),0)),""))</f>
        <v>4</v>
      </c>
      <c r="G280" s="52">
        <f t="array" aca="1" ref="G28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A280),0)),""))</f>
        <v>3</v>
      </c>
      <c r="H280" s="52">
        <f t="array" aca="1" ref="H28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A280),0)),""))</f>
        <v>3</v>
      </c>
      <c r="I280" s="44">
        <f t="array" aca="1" ref="I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A280),0)),"")</f>
        <v>39.232080000000003</v>
      </c>
      <c r="J280" s="45">
        <f t="array" aca="1" ref="J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A280),0)),"")*1000</f>
        <v>5.4532591200000011</v>
      </c>
      <c r="K280" s="44">
        <f t="array" aca="1" ref="K280" ca="1">IF(D280="ROB/NEW",I280,IFERROR(INDEX(INDIRECT(ADDRESS(1,MATCH(2020,Measure!$2:$2,0),,,"Measure")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A280),0)),""))</f>
        <v>2.6904200000000005</v>
      </c>
      <c r="L280" s="45">
        <f t="array" aca="1" ref="L280" ca="1">IF(D280="ROB/NEW",J280,IFERROR(INDEX(INDIRECT(ADDRESS(1,MATCH(2020,Measure!$2:$2,0),,,"Measure")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A280),0))*1000,""))</f>
        <v>0.3739683800000001</v>
      </c>
      <c r="M280" s="46">
        <f t="array" aca="1" ref="M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A280),0)),"")</f>
        <v>17.157075328041476</v>
      </c>
      <c r="N280" s="47">
        <f t="array" aca="1" ref="N280" ca="1">IF(M280=0,"N/A",IFERROR(INDEX(INDIRECT(ADDRESS(1,MATCH(2020,Measure!$2:$2,0),,,"Measure")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A280),0)),"")/M280)</f>
        <v>0.34970995261608584</v>
      </c>
      <c r="O280" s="46">
        <f t="array" aca="1" ref="O280" ca="1">IF(AE280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(Units)")*(INDIRECT(ADDRESS(1,MATCH("MeasureNames",Measure!$2:$2,0),,,"Measure")&amp;":"&amp;ADDRESS(ROWS(DynamicPivotTable)+10,MATCH("MeasureNames",Measure!$2:$2,0)))=A280),0)),""),0))</f>
        <v>2.5331664291107616</v>
      </c>
      <c r="P280" s="46">
        <f t="array" aca="1" ref="P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A280),0)),0)</f>
        <v>0</v>
      </c>
      <c r="Q280" s="46">
        <f t="shared" ca="1" si="312"/>
        <v>8.5331664291107607</v>
      </c>
      <c r="R280" s="46">
        <f t="shared" ca="1" si="313"/>
        <v>11.157075328041476</v>
      </c>
      <c r="S280" s="46">
        <f t="shared" ca="1" si="314"/>
        <v>19.690241757152236</v>
      </c>
      <c r="T280" s="39">
        <f t="array" aca="1" ref="T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A280),0)),"")</f>
        <v>19.984762619304778</v>
      </c>
      <c r="U280" s="39">
        <f t="array" aca="1" ref="U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A280),0)),"")</f>
        <v>0</v>
      </c>
      <c r="V280" s="39">
        <f t="shared" ca="1" si="315"/>
        <v>19.984762619304778</v>
      </c>
      <c r="W280" s="48">
        <f t="array" aca="1" ref="W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A280),0)),"")</f>
        <v>1</v>
      </c>
      <c r="X280" s="49">
        <f t="array" aca="1" ref="X280" ca="1">IF(AE280=0,"N/A",IFERROR(INDEX(INDIRECT(ADDRESS(1,MATCH(2020,Measure!$2:$2,0),,,"Measure")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A280),0)),""))</f>
        <v>1.0149577067557112</v>
      </c>
      <c r="Y280" s="49" t="str">
        <f t="array" aca="1" ref="Y280" ca="1">IF(AE280=0,"N/A",IFERROR(INDEX(INDIRECT(ADDRESS(1,MATCH(2020,Measure!$2:$2,0),,,"Measure")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A280),0)),""))</f>
        <v/>
      </c>
      <c r="Z280" s="39">
        <f t="array" aca="1" ref="Z2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A280),0)),""),"N/A")</f>
        <v>0.1957543364053011</v>
      </c>
      <c r="AA280" s="39">
        <f t="array" aca="1" ref="AA2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A280),0)),""),"N/A")</f>
        <v>3.5983473264926354E-2</v>
      </c>
      <c r="AB280" s="39">
        <f t="array" aca="1" ref="AB2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A280),0)),"")/1000,"N/A")</f>
        <v>1.4083045784554034</v>
      </c>
      <c r="AD280" t="str">
        <f t="shared" si="316"/>
        <v>LED - Recessed downlight</v>
      </c>
      <c r="AE280" s="50">
        <f t="array" aca="1" ref="AE28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A280),0)),""),0)</f>
        <v>25744.000000000004</v>
      </c>
      <c r="AF280" s="35">
        <f t="array" aca="1" ref="AF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A280),0)),"")</f>
        <v>155.98744753920008</v>
      </c>
      <c r="AG280" s="35">
        <f t="array" aca="1" ref="AG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A280),0))/1000,"")</f>
        <v>1122.2118528000003</v>
      </c>
      <c r="AH280" s="51">
        <f t="array" aca="1" ref="AH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A280),0)),"")</f>
        <v>155.98744753920008</v>
      </c>
      <c r="AI280" s="35">
        <f t="array" aca="1" ref="AI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A280),0))/1000,"")</f>
        <v>1122.2118528000003</v>
      </c>
      <c r="AJ280" s="35">
        <f t="array" aca="1" ref="AJ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A280),0))/1000,"")</f>
        <v>6104.9647690666607</v>
      </c>
      <c r="AK280" s="32">
        <f t="array" aca="1" ref="AK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A280),0)),"")</f>
        <v>514487.72887138231</v>
      </c>
      <c r="AL280" s="32">
        <f t="shared" ca="1" si="317"/>
        <v>506905.58379612723</v>
      </c>
      <c r="AM280" s="32">
        <f t="shared" ca="1" si="318"/>
        <v>7582.1450752550736</v>
      </c>
      <c r="AN280" s="37">
        <f t="array" aca="1" ref="AN280" ca="1">IF(AE280=0,"N/A",IFERROR(INDEX(INDIRECT(ADDRESS(1,MATCH(2020,Measure!$2:$2,0),,,"Measure")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A280),0)),""))</f>
        <v>1.0149577067557112</v>
      </c>
      <c r="AO280" s="32">
        <f t="array" aca="1" ref="AO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A280),0)),"")</f>
        <v>219677.83655102749</v>
      </c>
      <c r="AP280" s="37">
        <f t="shared" ca="1" si="319"/>
        <v>2.3420101770342927</v>
      </c>
      <c r="AQ280" s="50">
        <f t="array" aca="1" ref="AQ28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A280),0)),""),0)</f>
        <v>25744</v>
      </c>
      <c r="AR280" s="35">
        <f t="array" aca="1" ref="AR2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A280),0)),"")</f>
        <v>155.98744753920002</v>
      </c>
      <c r="AS280" s="35">
        <f t="array" aca="1" ref="AS2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A280),0))/1000,"")</f>
        <v>1122.2118528000001</v>
      </c>
      <c r="AT280" s="51">
        <f t="array" aca="1" ref="AT2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A280),0)),"")</f>
        <v>311.97489507840004</v>
      </c>
      <c r="AU280" s="35">
        <f t="array" aca="1" ref="AU2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A280),0))/1000,"")</f>
        <v>2244.4237056000002</v>
      </c>
      <c r="AV280" s="35">
        <f t="array" aca="1" ref="AV2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A280),0))/1000,"")</f>
        <v>5059.7108856888835</v>
      </c>
      <c r="AW280" s="32">
        <f t="array" aca="1" ref="AW2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A280),0)),"")</f>
        <v>446408.37615860265</v>
      </c>
      <c r="AX280" s="32">
        <f t="shared" ca="1" si="320"/>
        <v>506905.58379612723</v>
      </c>
      <c r="AY280" s="32">
        <f t="shared" ca="1" si="321"/>
        <v>-60497.207637524582</v>
      </c>
      <c r="AZ280" s="37">
        <f t="array" aca="1" ref="AZ280" ca="1">IF(AQ280=0,"N/A",IFERROR(INDEX(INDIRECT(ADDRESS(1,MATCH(2021,Measure!$2:$2,0),,,"Measure")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A280),0)),""))</f>
        <v>0.88065389379917347</v>
      </c>
      <c r="BA280" s="32">
        <f t="array" aca="1" ref="BA2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A280),0)),"")</f>
        <v>219677.83655102743</v>
      </c>
      <c r="BB280" s="37">
        <f t="shared" ca="1" si="322"/>
        <v>2.0321047547047812</v>
      </c>
      <c r="BC280" s="50">
        <f t="array" aca="1" ref="BC28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A280),0)),""),0)</f>
        <v>25744</v>
      </c>
      <c r="BD280" s="35">
        <f t="array" aca="1" ref="BD2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A280),0)),"")</f>
        <v>155.98744753920002</v>
      </c>
      <c r="BE280" s="35">
        <f t="array" aca="1" ref="BE2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A280),0))/1000,"")</f>
        <v>1122.2118528000001</v>
      </c>
      <c r="BF280" s="51">
        <f t="array" aca="1" ref="BF2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A280),0)),"")</f>
        <v>322.67205282808897</v>
      </c>
      <c r="BG280" s="35">
        <f t="array" aca="1" ref="BG2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A280),0))/1000,"")</f>
        <v>2321.3816750222222</v>
      </c>
      <c r="BH280" s="35">
        <f t="array" aca="1" ref="BH2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A280),0))/1000,"")</f>
        <v>4014.4570023111119</v>
      </c>
      <c r="BI280" s="32">
        <f t="array" aca="1" ref="BI2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A280),0)),"")</f>
        <v>373570.83246510371</v>
      </c>
      <c r="BJ280" s="32">
        <f t="shared" ca="1" si="323"/>
        <v>506905.58379612718</v>
      </c>
      <c r="BK280" s="32">
        <f t="shared" ca="1" si="324"/>
        <v>-133334.75133102346</v>
      </c>
      <c r="BL280" s="37">
        <f t="array" aca="1" ref="BL280" ca="1">IF(BC280=0,"N/A",IFERROR(INDEX(INDIRECT(ADDRESS(1,MATCH(2022,Measure!$2:$2,0),,,"Measure")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A280),0)),""))</f>
        <v>0.7369633407221462</v>
      </c>
      <c r="BM280" s="32">
        <f t="array" aca="1" ref="BM2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A280),0)),"")</f>
        <v>219677.83655102743</v>
      </c>
      <c r="BN280" s="37">
        <f t="shared" ca="1" si="325"/>
        <v>1.7005394733042609</v>
      </c>
    </row>
    <row r="281" spans="1:66" x14ac:dyDescent="0.25">
      <c r="A281" s="33" t="s">
        <v>242</v>
      </c>
      <c r="B281" t="str">
        <f t="shared" si="311"/>
        <v>Motion sensor with dimmer switch</v>
      </c>
      <c r="C281" t="str">
        <f t="array" aca="1" ref="C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A281),0)),"")</f>
        <v>Res Other</v>
      </c>
      <c r="D281" t="str">
        <f t="array" aca="1" ref="D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A281),0)),"")</f>
        <v>ROB/NEW</v>
      </c>
      <c r="E281" s="52">
        <f t="array" aca="1" ref="E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A281),0)),"")</f>
        <v>10</v>
      </c>
      <c r="F281" s="52" t="str">
        <f t="array" aca="1" ref="F28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A281),0)),""))</f>
        <v>N/A</v>
      </c>
      <c r="G281" s="52" t="str">
        <f t="array" aca="1" ref="G28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A281),0)),""))</f>
        <v>N/A</v>
      </c>
      <c r="H281" s="52" t="str">
        <f t="array" aca="1" ref="H28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A281),0)),""))</f>
        <v>N/A</v>
      </c>
      <c r="I281" s="44">
        <f t="array" aca="1" ref="I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A281),0)),"")</f>
        <v>43.952000000000005</v>
      </c>
      <c r="J281" s="45">
        <f t="array" aca="1" ref="J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A281),0)),"")*1000</f>
        <v>0</v>
      </c>
      <c r="K281" s="44">
        <f t="array" aca="1" ref="K281" ca="1">IF(D281="ROB/NEW",I281,IFERROR(INDEX(INDIRECT(ADDRESS(1,MATCH(2020,Measure!$2:$2,0),,,"Measure")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A281),0)),""))</f>
        <v>43.952000000000005</v>
      </c>
      <c r="L281" s="45">
        <f t="array" aca="1" ref="L281" ca="1">IF(D281="ROB/NEW",J281,IFERROR(INDEX(INDIRECT(ADDRESS(1,MATCH(2020,Measure!$2:$2,0),,,"Measure")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A281),0))*1000,""))</f>
        <v>0</v>
      </c>
      <c r="M281" s="46">
        <f t="array" aca="1" ref="M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A281),0)),"")</f>
        <v>25.70378640776698</v>
      </c>
      <c r="N281" s="47">
        <f t="array" aca="1" ref="N281" ca="1">IF(M281=0,"N/A",IFERROR(INDEX(INDIRECT(ADDRESS(1,MATCH(2020,Measure!$2:$2,0),,,"Measure")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A281),0)),"")/M281)</f>
        <v>0.19452386977854505</v>
      </c>
      <c r="O281" s="46" t="str">
        <f t="array" aca="1" ref="O281" ca="1">IF(AE281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(Units)")*(INDIRECT(ADDRESS(1,MATCH("MeasureNames",Measure!$2:$2,0),,,"Measure")&amp;":"&amp;ADDRESS(ROWS(DynamicPivotTable)+10,MATCH("MeasureNames",Measure!$2:$2,0)))=A281),0)),""),0))</f>
        <v>N/A</v>
      </c>
      <c r="P281" s="46">
        <f t="array" aca="1" ref="P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A281),0)),0)</f>
        <v>0</v>
      </c>
      <c r="Q281" s="46" t="str">
        <f t="shared" ca="1" si="312"/>
        <v>N/A</v>
      </c>
      <c r="R281" s="46">
        <f t="shared" ca="1" si="313"/>
        <v>20.70378640776698</v>
      </c>
      <c r="S281" s="46" t="str">
        <f t="shared" ca="1" si="314"/>
        <v>N/A</v>
      </c>
      <c r="T281" s="39">
        <f t="array" aca="1" ref="T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A281),0)),"")</f>
        <v>30.323621375170728</v>
      </c>
      <c r="U281" s="39">
        <f t="array" aca="1" ref="U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A281),0)),"")</f>
        <v>0</v>
      </c>
      <c r="V281" s="39">
        <f t="shared" ca="1" si="315"/>
        <v>30.323621375170728</v>
      </c>
      <c r="W281" s="48">
        <f t="array" aca="1" ref="W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A281),0)),"")</f>
        <v>1</v>
      </c>
      <c r="X281" s="49" t="str">
        <f t="array" aca="1" ref="X281" ca="1">IF(AE281=0,"N/A",IFERROR(INDEX(INDIRECT(ADDRESS(1,MATCH(2020,Measure!$2:$2,0),,,"Measure")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A281),0)),""))</f>
        <v>N/A</v>
      </c>
      <c r="Y281" s="49" t="str">
        <f t="array" aca="1" ref="Y281" ca="1">IF(AE281=0,"N/A",IFERROR(INDEX(INDIRECT(ADDRESS(1,MATCH(2020,Measure!$2:$2,0),,,"Measure")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A281),0)),""))</f>
        <v>N/A</v>
      </c>
      <c r="Z281" s="39" t="str">
        <f t="array" aca="1" ref="Z2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A281),0)),""),"N/A")</f>
        <v>N/A</v>
      </c>
      <c r="AA281" s="39" t="str">
        <f t="array" aca="1" ref="AA2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A281),0)),""),"N/A")</f>
        <v>N/A</v>
      </c>
      <c r="AB281" s="39" t="str">
        <f t="array" aca="1" ref="AB2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A281),0)),"")/1000,"N/A")</f>
        <v>N/A</v>
      </c>
      <c r="AD281" t="str">
        <f t="shared" si="316"/>
        <v>Motion sensor with dimmer switch</v>
      </c>
      <c r="AE281" s="50">
        <f t="array" aca="1" ref="AE28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A281),0)),""),0)</f>
        <v>0</v>
      </c>
      <c r="AF281" s="35">
        <f t="array" aca="1" ref="AF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A281),0)),"")</f>
        <v>0</v>
      </c>
      <c r="AG281" s="35">
        <f t="array" aca="1" ref="AG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A281),0))/1000,"")</f>
        <v>0</v>
      </c>
      <c r="AH281" s="51">
        <f t="array" aca="1" ref="AH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A281),0)),"")</f>
        <v>0</v>
      </c>
      <c r="AI281" s="35">
        <f t="array" aca="1" ref="AI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A281),0))/1000,"")</f>
        <v>0</v>
      </c>
      <c r="AJ281" s="35">
        <f t="array" aca="1" ref="AJ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A281),0))/1000,"")</f>
        <v>0</v>
      </c>
      <c r="AK281" s="32">
        <f t="array" aca="1" ref="AK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A281),0)),"")</f>
        <v>0</v>
      </c>
      <c r="AL281" s="32" t="str">
        <f t="shared" ca="1" si="317"/>
        <v>N/A</v>
      </c>
      <c r="AM281" s="32" t="str">
        <f t="shared" ca="1" si="318"/>
        <v>N/A</v>
      </c>
      <c r="AN281" s="37" t="str">
        <f t="array" aca="1" ref="AN281" ca="1">IF(AE281=0,"N/A",IFERROR(INDEX(INDIRECT(ADDRESS(1,MATCH(2020,Measure!$2:$2,0),,,"Measure")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A281),0)),""))</f>
        <v>N/A</v>
      </c>
      <c r="AO281" s="32">
        <f t="array" aca="1" ref="AO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A281),0)),"")</f>
        <v>0</v>
      </c>
      <c r="AP281" s="37" t="str">
        <f t="shared" ca="1" si="319"/>
        <v>N/A</v>
      </c>
      <c r="AQ281" s="50">
        <f t="array" aca="1" ref="AQ28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A281),0)),""),0)</f>
        <v>0</v>
      </c>
      <c r="AR281" s="35">
        <f t="array" aca="1" ref="AR2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A281),0)),"")</f>
        <v>0</v>
      </c>
      <c r="AS281" s="35">
        <f t="array" aca="1" ref="AS2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A281),0))/1000,"")</f>
        <v>0</v>
      </c>
      <c r="AT281" s="51">
        <f t="array" aca="1" ref="AT2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A281),0)),"")</f>
        <v>0</v>
      </c>
      <c r="AU281" s="35">
        <f t="array" aca="1" ref="AU2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A281),0))/1000,"")</f>
        <v>0</v>
      </c>
      <c r="AV281" s="35">
        <f t="array" aca="1" ref="AV2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A281),0))/1000,"")</f>
        <v>0</v>
      </c>
      <c r="AW281" s="32">
        <f t="array" aca="1" ref="AW2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A281),0)),"")</f>
        <v>0</v>
      </c>
      <c r="AX281" s="32" t="str">
        <f t="shared" ca="1" si="320"/>
        <v>N/A</v>
      </c>
      <c r="AY281" s="32" t="str">
        <f t="shared" ca="1" si="321"/>
        <v>N/A</v>
      </c>
      <c r="AZ281" s="37" t="str">
        <f t="array" aca="1" ref="AZ281" ca="1">IF(AQ281=0,"N/A",IFERROR(INDEX(INDIRECT(ADDRESS(1,MATCH(2021,Measure!$2:$2,0),,,"Measure")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A281),0)),""))</f>
        <v>N/A</v>
      </c>
      <c r="BA281" s="32">
        <f t="array" aca="1" ref="BA2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A281),0)),"")</f>
        <v>0</v>
      </c>
      <c r="BB281" s="37" t="str">
        <f t="shared" ca="1" si="322"/>
        <v>N/A</v>
      </c>
      <c r="BC281" s="50">
        <f t="array" aca="1" ref="BC28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A281),0)),""),0)</f>
        <v>0</v>
      </c>
      <c r="BD281" s="35">
        <f t="array" aca="1" ref="BD2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A281),0)),"")</f>
        <v>0</v>
      </c>
      <c r="BE281" s="35">
        <f t="array" aca="1" ref="BE2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A281),0))/1000,"")</f>
        <v>0</v>
      </c>
      <c r="BF281" s="51">
        <f t="array" aca="1" ref="BF2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A281),0)),"")</f>
        <v>0</v>
      </c>
      <c r="BG281" s="35">
        <f t="array" aca="1" ref="BG2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A281),0))/1000,"")</f>
        <v>0</v>
      </c>
      <c r="BH281" s="35">
        <f t="array" aca="1" ref="BH2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A281),0))/1000,"")</f>
        <v>0</v>
      </c>
      <c r="BI281" s="32">
        <f t="array" aca="1" ref="BI2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A281),0)),"")</f>
        <v>0</v>
      </c>
      <c r="BJ281" s="32" t="str">
        <f t="shared" ca="1" si="323"/>
        <v>N/A</v>
      </c>
      <c r="BK281" s="32" t="str">
        <f t="shared" ca="1" si="324"/>
        <v>N/A</v>
      </c>
      <c r="BL281" s="37" t="str">
        <f t="array" aca="1" ref="BL281" ca="1">IF(BC281=0,"N/A",IFERROR(INDEX(INDIRECT(ADDRESS(1,MATCH(2022,Measure!$2:$2,0),,,"Measure")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A281),0)),""))</f>
        <v>N/A</v>
      </c>
      <c r="BM281" s="32">
        <f t="array" aca="1" ref="BM2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A281),0)),"")</f>
        <v>0</v>
      </c>
      <c r="BN281" s="37" t="str">
        <f t="shared" ca="1" si="325"/>
        <v>N/A</v>
      </c>
    </row>
    <row r="282" spans="1:66" x14ac:dyDescent="0.25">
      <c r="A282" s="33" t="s">
        <v>255</v>
      </c>
      <c r="B282" t="str">
        <f t="shared" si="311"/>
        <v>Networked/ Connected - Indoor LED Lamp</v>
      </c>
      <c r="C282" t="str">
        <f t="array" aca="1" ref="C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A282),0)),"")</f>
        <v>Res Lighting</v>
      </c>
      <c r="D282" t="str">
        <f t="array" aca="1" ref="D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A282),0)),"")</f>
        <v>ROB/NEW</v>
      </c>
      <c r="E282" s="52">
        <f t="array" aca="1" ref="E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A282),0)),"")</f>
        <v>4</v>
      </c>
      <c r="F282" s="52" t="str">
        <f t="array" aca="1" ref="F28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A282),0)),""))</f>
        <v>N/A</v>
      </c>
      <c r="G282" s="52" t="str">
        <f t="array" aca="1" ref="G28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A282),0)),""))</f>
        <v>N/A</v>
      </c>
      <c r="H282" s="52" t="str">
        <f t="array" aca="1" ref="H28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A282),0)),""))</f>
        <v>N/A</v>
      </c>
      <c r="I282" s="44">
        <f t="array" aca="1" ref="I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A282),0)),"")</f>
        <v>33</v>
      </c>
      <c r="J282" s="45">
        <f t="array" aca="1" ref="J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A282),0)),"")*1000</f>
        <v>4.295858</v>
      </c>
      <c r="K282" s="44">
        <f t="array" aca="1" ref="K282" ca="1">IF(D282="ROB/NEW",I282,IFERROR(INDEX(INDIRECT(ADDRESS(1,MATCH(2020,Measure!$2:$2,0),,,"Measure")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A282),0)),""))</f>
        <v>33</v>
      </c>
      <c r="L282" s="45">
        <f t="array" aca="1" ref="L282" ca="1">IF(D282="ROB/NEW",J282,IFERROR(INDEX(INDIRECT(ADDRESS(1,MATCH(2020,Measure!$2:$2,0),,,"Measure")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A282),0))*1000,""))</f>
        <v>4.295858</v>
      </c>
      <c r="M282" s="46">
        <f t="array" aca="1" ref="M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A282),0)),"")</f>
        <v>65.261100000000013</v>
      </c>
      <c r="N282" s="47">
        <f t="array" aca="1" ref="N282" ca="1">IF(M282=0,"N/A",IFERROR(INDEX(INDIRECT(ADDRESS(1,MATCH(2020,Measure!$2:$2,0),,,"Measure")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A282),0)),"")/M282)</f>
        <v>0.5</v>
      </c>
      <c r="O282" s="46" t="str">
        <f t="array" aca="1" ref="O282" ca="1">IF(AE282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(Units)")*(INDIRECT(ADDRESS(1,MATCH("MeasureNames",Measure!$2:$2,0),,,"Measure")&amp;":"&amp;ADDRESS(ROWS(DynamicPivotTable)+10,MATCH("MeasureNames",Measure!$2:$2,0)))=A282),0)),""),0))</f>
        <v>N/A</v>
      </c>
      <c r="P282" s="46">
        <f t="array" aca="1" ref="P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A282),0)),0)</f>
        <v>0</v>
      </c>
      <c r="Q282" s="46" t="str">
        <f t="shared" ca="1" si="312"/>
        <v>N/A</v>
      </c>
      <c r="R282" s="46">
        <f t="shared" ca="1" si="313"/>
        <v>32.630550000000007</v>
      </c>
      <c r="S282" s="46" t="str">
        <f t="shared" ca="1" si="314"/>
        <v>N/A</v>
      </c>
      <c r="T282" s="39">
        <f t="array" aca="1" ref="T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A282),0)),"")</f>
        <v>15.006621354853491</v>
      </c>
      <c r="U282" s="39">
        <f t="array" aca="1" ref="U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A282),0)),"")</f>
        <v>0</v>
      </c>
      <c r="V282" s="39">
        <f t="shared" ca="1" si="315"/>
        <v>15.006621354853491</v>
      </c>
      <c r="W282" s="48">
        <f t="array" aca="1" ref="W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A282),0)),"")</f>
        <v>1.1399999999999999</v>
      </c>
      <c r="X282" s="49" t="str">
        <f t="array" aca="1" ref="X282" ca="1">IF(AE282=0,"N/A",IFERROR(INDEX(INDIRECT(ADDRESS(1,MATCH(2020,Measure!$2:$2,0),,,"Measure")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A282),0)),""))</f>
        <v>N/A</v>
      </c>
      <c r="Y282" s="49" t="str">
        <f t="array" aca="1" ref="Y282" ca="1">IF(AE282=0,"N/A",IFERROR(INDEX(INDIRECT(ADDRESS(1,MATCH(2020,Measure!$2:$2,0),,,"Measure")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A282),0)),""))</f>
        <v>N/A</v>
      </c>
      <c r="Z282" s="39" t="str">
        <f t="array" aca="1" ref="Z2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A282),0)),""),"N/A")</f>
        <v>N/A</v>
      </c>
      <c r="AA282" s="39" t="str">
        <f t="array" aca="1" ref="AA2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A282),0)),""),"N/A")</f>
        <v>N/A</v>
      </c>
      <c r="AB282" s="39" t="str">
        <f t="array" aca="1" ref="AB2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A282),0)),"")/1000,"N/A")</f>
        <v>N/A</v>
      </c>
      <c r="AD282" t="str">
        <f t="shared" si="316"/>
        <v>Networked/ Connected - Indoor LED Lamp</v>
      </c>
      <c r="AE282" s="50">
        <f t="array" aca="1" ref="AE28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A282),0)),""),0)</f>
        <v>0</v>
      </c>
      <c r="AF282" s="35">
        <f t="array" aca="1" ref="AF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A282),0)),"")</f>
        <v>0</v>
      </c>
      <c r="AG282" s="35">
        <f t="array" aca="1" ref="AG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A282),0))/1000,"")</f>
        <v>0</v>
      </c>
      <c r="AH282" s="51">
        <f t="array" aca="1" ref="AH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A282),0)),"")</f>
        <v>0</v>
      </c>
      <c r="AI282" s="35">
        <f t="array" aca="1" ref="AI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A282),0))/1000,"")</f>
        <v>0</v>
      </c>
      <c r="AJ282" s="35">
        <f t="array" aca="1" ref="AJ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A282),0))/1000,"")</f>
        <v>0</v>
      </c>
      <c r="AK282" s="32">
        <f t="array" aca="1" ref="AK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A282),0)),"")</f>
        <v>0</v>
      </c>
      <c r="AL282" s="32" t="str">
        <f t="shared" ca="1" si="317"/>
        <v>N/A</v>
      </c>
      <c r="AM282" s="32" t="str">
        <f t="shared" ca="1" si="318"/>
        <v>N/A</v>
      </c>
      <c r="AN282" s="37" t="str">
        <f t="array" aca="1" ref="AN282" ca="1">IF(AE282=0,"N/A",IFERROR(INDEX(INDIRECT(ADDRESS(1,MATCH(2020,Measure!$2:$2,0),,,"Measure")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A282),0)),""))</f>
        <v>N/A</v>
      </c>
      <c r="AO282" s="32">
        <f t="array" aca="1" ref="AO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A282),0)),"")</f>
        <v>0</v>
      </c>
      <c r="AP282" s="37" t="str">
        <f t="shared" ca="1" si="319"/>
        <v>N/A</v>
      </c>
      <c r="AQ282" s="50">
        <f t="array" aca="1" ref="AQ28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A282),0)),""),0)</f>
        <v>0</v>
      </c>
      <c r="AR282" s="35">
        <f t="array" aca="1" ref="AR2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A282),0)),"")</f>
        <v>0</v>
      </c>
      <c r="AS282" s="35">
        <f t="array" aca="1" ref="AS2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A282),0))/1000,"")</f>
        <v>0</v>
      </c>
      <c r="AT282" s="51">
        <f t="array" aca="1" ref="AT2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A282),0)),"")</f>
        <v>0</v>
      </c>
      <c r="AU282" s="35">
        <f t="array" aca="1" ref="AU2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A282),0))/1000,"")</f>
        <v>0</v>
      </c>
      <c r="AV282" s="35">
        <f t="array" aca="1" ref="AV2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A282),0))/1000,"")</f>
        <v>0</v>
      </c>
      <c r="AW282" s="32">
        <f t="array" aca="1" ref="AW2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A282),0)),"")</f>
        <v>0</v>
      </c>
      <c r="AX282" s="32" t="str">
        <f t="shared" ca="1" si="320"/>
        <v>N/A</v>
      </c>
      <c r="AY282" s="32" t="str">
        <f t="shared" ca="1" si="321"/>
        <v>N/A</v>
      </c>
      <c r="AZ282" s="37" t="str">
        <f t="array" aca="1" ref="AZ282" ca="1">IF(AQ282=0,"N/A",IFERROR(INDEX(INDIRECT(ADDRESS(1,MATCH(2021,Measure!$2:$2,0),,,"Measure")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A282),0)),""))</f>
        <v>N/A</v>
      </c>
      <c r="BA282" s="32">
        <f t="array" aca="1" ref="BA2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A282),0)),"")</f>
        <v>0</v>
      </c>
      <c r="BB282" s="37" t="str">
        <f t="shared" ca="1" si="322"/>
        <v>N/A</v>
      </c>
      <c r="BC282" s="50">
        <f t="array" aca="1" ref="BC28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A282),0)),""),0)</f>
        <v>0</v>
      </c>
      <c r="BD282" s="35">
        <f t="array" aca="1" ref="BD2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A282),0)),"")</f>
        <v>0</v>
      </c>
      <c r="BE282" s="35">
        <f t="array" aca="1" ref="BE2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A282),0))/1000,"")</f>
        <v>0</v>
      </c>
      <c r="BF282" s="51">
        <f t="array" aca="1" ref="BF2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A282),0)),"")</f>
        <v>0</v>
      </c>
      <c r="BG282" s="35">
        <f t="array" aca="1" ref="BG2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A282),0))/1000,"")</f>
        <v>0</v>
      </c>
      <c r="BH282" s="35">
        <f t="array" aca="1" ref="BH2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A282),0))/1000,"")</f>
        <v>0</v>
      </c>
      <c r="BI282" s="32">
        <f t="array" aca="1" ref="BI2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A282),0)),"")</f>
        <v>0</v>
      </c>
      <c r="BJ282" s="32" t="str">
        <f t="shared" ca="1" si="323"/>
        <v>N/A</v>
      </c>
      <c r="BK282" s="32" t="str">
        <f t="shared" ca="1" si="324"/>
        <v>N/A</v>
      </c>
      <c r="BL282" s="37" t="str">
        <f t="array" aca="1" ref="BL282" ca="1">IF(BC282=0,"N/A",IFERROR(INDEX(INDIRECT(ADDRESS(1,MATCH(2022,Measure!$2:$2,0),,,"Measure")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A282),0)),""))</f>
        <v>N/A</v>
      </c>
      <c r="BM282" s="32">
        <f t="array" aca="1" ref="BM2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A282),0)),"")</f>
        <v>0</v>
      </c>
      <c r="BN282" s="37" t="str">
        <f t="shared" ca="1" si="325"/>
        <v>N/A</v>
      </c>
    </row>
    <row r="283" spans="1:66" x14ac:dyDescent="0.25">
      <c r="A283" s="33" t="s">
        <v>270</v>
      </c>
      <c r="B283" t="str">
        <f t="shared" si="311"/>
        <v>Outdoor motion sensor</v>
      </c>
      <c r="C283" t="str">
        <f t="array" aca="1" ref="C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A283),0)),"")</f>
        <v>Res Other</v>
      </c>
      <c r="D283" t="str">
        <f t="array" aca="1" ref="D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A283),0)),"")</f>
        <v>ROB/NEW</v>
      </c>
      <c r="E283" s="52">
        <f t="array" aca="1" ref="E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A283),0)),"")</f>
        <v>10</v>
      </c>
      <c r="F283" s="52" t="str">
        <f t="array" aca="1" ref="F28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A283),0)),""))</f>
        <v>N/A</v>
      </c>
      <c r="G283" s="52" t="str">
        <f t="array" aca="1" ref="G28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A283),0)),""))</f>
        <v>N/A</v>
      </c>
      <c r="H283" s="52" t="str">
        <f t="array" aca="1" ref="H28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A283),0)),""))</f>
        <v>N/A</v>
      </c>
      <c r="I283" s="44">
        <f t="array" aca="1" ref="I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A283),0)),"")</f>
        <v>159</v>
      </c>
      <c r="J283" s="45">
        <f t="array" aca="1" ref="J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A283),0)),"")*1000</f>
        <v>0</v>
      </c>
      <c r="K283" s="44">
        <f t="array" aca="1" ref="K283" ca="1">IF(D283="ROB/NEW",I283,IFERROR(INDEX(INDIRECT(ADDRESS(1,MATCH(2020,Measure!$2:$2,0),,,"Measure")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A283),0)),""))</f>
        <v>159</v>
      </c>
      <c r="L283" s="45">
        <f t="array" aca="1" ref="L283" ca="1">IF(D283="ROB/NEW",J283,IFERROR(INDEX(INDIRECT(ADDRESS(1,MATCH(2020,Measure!$2:$2,0),,,"Measure")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A283),0))*1000,""))</f>
        <v>0</v>
      </c>
      <c r="M283" s="46">
        <f t="array" aca="1" ref="M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A283),0)),"")</f>
        <v>41.988003355704819</v>
      </c>
      <c r="N283" s="47">
        <f t="array" aca="1" ref="N283" ca="1">IF(M283=0,"N/A",IFERROR(INDEX(INDIRECT(ADDRESS(1,MATCH(2020,Measure!$2:$2,0),,,"Measure")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A283),0)),"")/M283)</f>
        <v>0.11908163285693986</v>
      </c>
      <c r="O283" s="46" t="str">
        <f t="array" aca="1" ref="O283" ca="1">IF(AE283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(Units)")*(INDIRECT(ADDRESS(1,MATCH("MeasureNames",Measure!$2:$2,0),,,"Measure")&amp;":"&amp;ADDRESS(ROWS(DynamicPivotTable)+10,MATCH("MeasureNames",Measure!$2:$2,0)))=A283),0)),""),0))</f>
        <v>N/A</v>
      </c>
      <c r="P283" s="46">
        <f t="array" aca="1" ref="P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A283),0)),0)</f>
        <v>0</v>
      </c>
      <c r="Q283" s="46" t="str">
        <f t="shared" ca="1" si="312"/>
        <v>N/A</v>
      </c>
      <c r="R283" s="46">
        <f t="shared" ca="1" si="313"/>
        <v>36.988003355704819</v>
      </c>
      <c r="S283" s="46" t="str">
        <f t="shared" ca="1" si="314"/>
        <v>N/A</v>
      </c>
      <c r="T283" s="39">
        <f t="array" aca="1" ref="T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A283),0)),"")</f>
        <v>109.69821165480856</v>
      </c>
      <c r="U283" s="39">
        <f t="array" aca="1" ref="U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A283),0)),"")</f>
        <v>0</v>
      </c>
      <c r="V283" s="39">
        <f t="shared" ca="1" si="315"/>
        <v>109.69821165480856</v>
      </c>
      <c r="W283" s="48">
        <f t="array" aca="1" ref="W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A283),0)),"")</f>
        <v>1</v>
      </c>
      <c r="X283" s="49" t="str">
        <f t="array" aca="1" ref="X283" ca="1">IF(AE283=0,"N/A",IFERROR(INDEX(INDIRECT(ADDRESS(1,MATCH(2020,Measure!$2:$2,0),,,"Measure")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A283),0)),""))</f>
        <v>N/A</v>
      </c>
      <c r="Y283" s="49" t="str">
        <f t="array" aca="1" ref="Y283" ca="1">IF(AE283=0,"N/A",IFERROR(INDEX(INDIRECT(ADDRESS(1,MATCH(2020,Measure!$2:$2,0),,,"Measure")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A283),0)),""))</f>
        <v>N/A</v>
      </c>
      <c r="Z283" s="39" t="str">
        <f t="array" aca="1" ref="Z2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A283),0)),""),"N/A")</f>
        <v>N/A</v>
      </c>
      <c r="AA283" s="39" t="str">
        <f t="array" aca="1" ref="AA2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A283),0)),""),"N/A")</f>
        <v>N/A</v>
      </c>
      <c r="AB283" s="39" t="str">
        <f t="array" aca="1" ref="AB2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A283),0)),"")/1000,"N/A")</f>
        <v>N/A</v>
      </c>
      <c r="AD283" t="str">
        <f t="shared" si="316"/>
        <v>Outdoor motion sensor</v>
      </c>
      <c r="AE283" s="50">
        <f t="array" aca="1" ref="AE28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A283),0)),""),0)</f>
        <v>0</v>
      </c>
      <c r="AF283" s="35">
        <f t="array" aca="1" ref="AF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A283),0)),"")</f>
        <v>0</v>
      </c>
      <c r="AG283" s="35">
        <f t="array" aca="1" ref="AG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A283),0))/1000,"")</f>
        <v>0</v>
      </c>
      <c r="AH283" s="51">
        <f t="array" aca="1" ref="AH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A283),0)),"")</f>
        <v>0</v>
      </c>
      <c r="AI283" s="35">
        <f t="array" aca="1" ref="AI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A283),0))/1000,"")</f>
        <v>0</v>
      </c>
      <c r="AJ283" s="35">
        <f t="array" aca="1" ref="AJ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A283),0))/1000,"")</f>
        <v>0</v>
      </c>
      <c r="AK283" s="32">
        <f t="array" aca="1" ref="AK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A283),0)),"")</f>
        <v>0</v>
      </c>
      <c r="AL283" s="32" t="str">
        <f t="shared" ca="1" si="317"/>
        <v>N/A</v>
      </c>
      <c r="AM283" s="32" t="str">
        <f t="shared" ca="1" si="318"/>
        <v>N/A</v>
      </c>
      <c r="AN283" s="37" t="str">
        <f t="array" aca="1" ref="AN283" ca="1">IF(AE283=0,"N/A",IFERROR(INDEX(INDIRECT(ADDRESS(1,MATCH(2020,Measure!$2:$2,0),,,"Measure")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A283),0)),""))</f>
        <v>N/A</v>
      </c>
      <c r="AO283" s="32">
        <f t="array" aca="1" ref="AO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A283),0)),"")</f>
        <v>0</v>
      </c>
      <c r="AP283" s="37" t="str">
        <f t="shared" ca="1" si="319"/>
        <v>N/A</v>
      </c>
      <c r="AQ283" s="50">
        <f t="array" aca="1" ref="AQ28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A283),0)),""),0)</f>
        <v>0</v>
      </c>
      <c r="AR283" s="35">
        <f t="array" aca="1" ref="AR2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A283),0)),"")</f>
        <v>0</v>
      </c>
      <c r="AS283" s="35">
        <f t="array" aca="1" ref="AS2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A283),0))/1000,"")</f>
        <v>0</v>
      </c>
      <c r="AT283" s="51">
        <f t="array" aca="1" ref="AT2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A283),0)),"")</f>
        <v>0</v>
      </c>
      <c r="AU283" s="35">
        <f t="array" aca="1" ref="AU2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A283),0))/1000,"")</f>
        <v>0</v>
      </c>
      <c r="AV283" s="35">
        <f t="array" aca="1" ref="AV2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A283),0))/1000,"")</f>
        <v>0</v>
      </c>
      <c r="AW283" s="32">
        <f t="array" aca="1" ref="AW2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A283),0)),"")</f>
        <v>0</v>
      </c>
      <c r="AX283" s="32" t="str">
        <f t="shared" ca="1" si="320"/>
        <v>N/A</v>
      </c>
      <c r="AY283" s="32" t="str">
        <f t="shared" ca="1" si="321"/>
        <v>N/A</v>
      </c>
      <c r="AZ283" s="37" t="str">
        <f t="array" aca="1" ref="AZ283" ca="1">IF(AQ283=0,"N/A",IFERROR(INDEX(INDIRECT(ADDRESS(1,MATCH(2021,Measure!$2:$2,0),,,"Measure")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A283),0)),""))</f>
        <v>N/A</v>
      </c>
      <c r="BA283" s="32">
        <f t="array" aca="1" ref="BA2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A283),0)),"")</f>
        <v>0</v>
      </c>
      <c r="BB283" s="37" t="str">
        <f t="shared" ca="1" si="322"/>
        <v>N/A</v>
      </c>
      <c r="BC283" s="50">
        <f t="array" aca="1" ref="BC28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A283),0)),""),0)</f>
        <v>0</v>
      </c>
      <c r="BD283" s="35">
        <f t="array" aca="1" ref="BD2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A283),0)),"")</f>
        <v>0</v>
      </c>
      <c r="BE283" s="35">
        <f t="array" aca="1" ref="BE2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A283),0))/1000,"")</f>
        <v>0</v>
      </c>
      <c r="BF283" s="51">
        <f t="array" aca="1" ref="BF2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A283),0)),"")</f>
        <v>0</v>
      </c>
      <c r="BG283" s="35">
        <f t="array" aca="1" ref="BG2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A283),0))/1000,"")</f>
        <v>0</v>
      </c>
      <c r="BH283" s="35">
        <f t="array" aca="1" ref="BH2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A283),0))/1000,"")</f>
        <v>0</v>
      </c>
      <c r="BI283" s="32">
        <f t="array" aca="1" ref="BI2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A283),0)),"")</f>
        <v>0</v>
      </c>
      <c r="BJ283" s="32" t="str">
        <f t="shared" ca="1" si="323"/>
        <v>N/A</v>
      </c>
      <c r="BK283" s="32" t="str">
        <f t="shared" ca="1" si="324"/>
        <v>N/A</v>
      </c>
      <c r="BL283" s="37" t="str">
        <f t="array" aca="1" ref="BL283" ca="1">IF(BC283=0,"N/A",IFERROR(INDEX(INDIRECT(ADDRESS(1,MATCH(2022,Measure!$2:$2,0),,,"Measure")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A283),0)),""))</f>
        <v>N/A</v>
      </c>
      <c r="BM283" s="32">
        <f t="array" aca="1" ref="BM2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A283),0)),"")</f>
        <v>0</v>
      </c>
      <c r="BN283" s="37" t="str">
        <f t="shared" ca="1" si="325"/>
        <v>N/A</v>
      </c>
    </row>
    <row r="284" spans="1:66" x14ac:dyDescent="0.25">
      <c r="A284" s="33" t="s">
        <v>295</v>
      </c>
      <c r="B284" t="str">
        <f t="shared" si="311"/>
        <v>Power bar with timer</v>
      </c>
      <c r="C284" t="str">
        <f t="array" aca="1" ref="C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A284),0)),"")</f>
        <v>Res Other</v>
      </c>
      <c r="D284" t="str">
        <f t="array" aca="1" ref="D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A284),0)),"")</f>
        <v>ROB/NEW</v>
      </c>
      <c r="E284" s="52">
        <f t="array" aca="1" ref="E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A284),0)),"")</f>
        <v>4</v>
      </c>
      <c r="F284" s="52" t="str">
        <f t="array" aca="1" ref="F28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A284),0)),""))</f>
        <v>N/A</v>
      </c>
      <c r="G284" s="52" t="str">
        <f t="array" aca="1" ref="G28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A284),0)),""))</f>
        <v>N/A</v>
      </c>
      <c r="H284" s="52" t="str">
        <f t="array" aca="1" ref="H28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A284),0)),""))</f>
        <v>N/A</v>
      </c>
      <c r="I284" s="44">
        <f t="array" aca="1" ref="I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A284),0)),"")</f>
        <v>53.7</v>
      </c>
      <c r="J284" s="45">
        <f t="array" aca="1" ref="J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A284),0)),"")*1000</f>
        <v>0</v>
      </c>
      <c r="K284" s="44">
        <f t="array" aca="1" ref="K284" ca="1">IF(D284="ROB/NEW",I284,IFERROR(INDEX(INDIRECT(ADDRESS(1,MATCH(2020,Measure!$2:$2,0),,,"Measure")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A284),0)),""))</f>
        <v>53.7</v>
      </c>
      <c r="L284" s="45">
        <f t="array" aca="1" ref="L284" ca="1">IF(D284="ROB/NEW",J284,IFERROR(INDEX(INDIRECT(ADDRESS(1,MATCH(2020,Measure!$2:$2,0),,,"Measure")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A284),0))*1000,""))</f>
        <v>0</v>
      </c>
      <c r="M284" s="46">
        <f t="array" aca="1" ref="M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A284),0)),"")</f>
        <v>25.8</v>
      </c>
      <c r="N284" s="47">
        <f t="array" aca="1" ref="N284" ca="1">IF(M284=0,"N/A",IFERROR(INDEX(INDIRECT(ADDRESS(1,MATCH(2020,Measure!$2:$2,0),,,"Measure")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A284),0)),"")/M284)</f>
        <v>0.19379844961240308</v>
      </c>
      <c r="O284" s="46" t="str">
        <f t="array" aca="1" ref="O284" ca="1">IF(AE284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(Units)")*(INDIRECT(ADDRESS(1,MATCH("MeasureNames",Measure!$2:$2,0),,,"Measure")&amp;":"&amp;ADDRESS(ROWS(DynamicPivotTable)+10,MATCH("MeasureNames",Measure!$2:$2,0)))=A284),0)),""),0))</f>
        <v>N/A</v>
      </c>
      <c r="P284" s="46">
        <f t="array" aca="1" ref="P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A284),0)),0)</f>
        <v>0</v>
      </c>
      <c r="Q284" s="46" t="str">
        <f t="shared" ca="1" si="312"/>
        <v>N/A</v>
      </c>
      <c r="R284" s="46">
        <f t="shared" ca="1" si="313"/>
        <v>20.8</v>
      </c>
      <c r="S284" s="46" t="str">
        <f t="shared" ca="1" si="314"/>
        <v>N/A</v>
      </c>
      <c r="T284" s="39">
        <f t="array" aca="1" ref="T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A284),0)),"")</f>
        <v>15.539695640219803</v>
      </c>
      <c r="U284" s="39">
        <f t="array" aca="1" ref="U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A284),0)),"")</f>
        <v>0</v>
      </c>
      <c r="V284" s="39">
        <f t="shared" ca="1" si="315"/>
        <v>15.539695640219803</v>
      </c>
      <c r="W284" s="48">
        <f t="array" aca="1" ref="W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A284),0)),"")</f>
        <v>1</v>
      </c>
      <c r="X284" s="49" t="str">
        <f t="array" aca="1" ref="X284" ca="1">IF(AE284=0,"N/A",IFERROR(INDEX(INDIRECT(ADDRESS(1,MATCH(2020,Measure!$2:$2,0),,,"Measure")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A284),0)),""))</f>
        <v>N/A</v>
      </c>
      <c r="Y284" s="49" t="str">
        <f t="array" aca="1" ref="Y284" ca="1">IF(AE284=0,"N/A",IFERROR(INDEX(INDIRECT(ADDRESS(1,MATCH(2020,Measure!$2:$2,0),,,"Measure")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A284),0)),""))</f>
        <v>N/A</v>
      </c>
      <c r="Z284" s="39" t="str">
        <f t="array" aca="1" ref="Z2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A284),0)),""),"N/A")</f>
        <v>N/A</v>
      </c>
      <c r="AA284" s="39" t="str">
        <f t="array" aca="1" ref="AA2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A284),0)),""),"N/A")</f>
        <v>N/A</v>
      </c>
      <c r="AB284" s="39" t="str">
        <f t="array" aca="1" ref="AB2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A284),0)),"")/1000,"N/A")</f>
        <v>N/A</v>
      </c>
      <c r="AD284" t="str">
        <f t="shared" si="316"/>
        <v>Power bar with timer</v>
      </c>
      <c r="AE284" s="50">
        <f t="array" aca="1" ref="AE28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A284),0)),""),0)</f>
        <v>0</v>
      </c>
      <c r="AF284" s="35">
        <f t="array" aca="1" ref="AF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A284),0)),"")</f>
        <v>0</v>
      </c>
      <c r="AG284" s="35">
        <f t="array" aca="1" ref="AG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A284),0))/1000,"")</f>
        <v>0</v>
      </c>
      <c r="AH284" s="51">
        <f t="array" aca="1" ref="AH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A284),0)),"")</f>
        <v>0</v>
      </c>
      <c r="AI284" s="35">
        <f t="array" aca="1" ref="AI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A284),0))/1000,"")</f>
        <v>0</v>
      </c>
      <c r="AJ284" s="35">
        <f t="array" aca="1" ref="AJ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A284),0))/1000,"")</f>
        <v>0</v>
      </c>
      <c r="AK284" s="32">
        <f t="array" aca="1" ref="AK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A284),0)),"")</f>
        <v>0</v>
      </c>
      <c r="AL284" s="32" t="str">
        <f t="shared" ca="1" si="317"/>
        <v>N/A</v>
      </c>
      <c r="AM284" s="32" t="str">
        <f t="shared" ca="1" si="318"/>
        <v>N/A</v>
      </c>
      <c r="AN284" s="37" t="str">
        <f t="array" aca="1" ref="AN284" ca="1">IF(AE284=0,"N/A",IFERROR(INDEX(INDIRECT(ADDRESS(1,MATCH(2020,Measure!$2:$2,0),,,"Measure")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A284),0)),""))</f>
        <v>N/A</v>
      </c>
      <c r="AO284" s="32">
        <f t="array" aca="1" ref="AO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A284),0)),"")</f>
        <v>0</v>
      </c>
      <c r="AP284" s="37" t="str">
        <f t="shared" ca="1" si="319"/>
        <v>N/A</v>
      </c>
      <c r="AQ284" s="50">
        <f t="array" aca="1" ref="AQ28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A284),0)),""),0)</f>
        <v>0</v>
      </c>
      <c r="AR284" s="35">
        <f t="array" aca="1" ref="AR2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A284),0)),"")</f>
        <v>0</v>
      </c>
      <c r="AS284" s="35">
        <f t="array" aca="1" ref="AS2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A284),0))/1000,"")</f>
        <v>0</v>
      </c>
      <c r="AT284" s="51">
        <f t="array" aca="1" ref="AT2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A284),0)),"")</f>
        <v>0</v>
      </c>
      <c r="AU284" s="35">
        <f t="array" aca="1" ref="AU2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A284),0))/1000,"")</f>
        <v>0</v>
      </c>
      <c r="AV284" s="35">
        <f t="array" aca="1" ref="AV2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A284),0))/1000,"")</f>
        <v>0</v>
      </c>
      <c r="AW284" s="32">
        <f t="array" aca="1" ref="AW2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A284),0)),"")</f>
        <v>0</v>
      </c>
      <c r="AX284" s="32" t="str">
        <f t="shared" ca="1" si="320"/>
        <v>N/A</v>
      </c>
      <c r="AY284" s="32" t="str">
        <f t="shared" ca="1" si="321"/>
        <v>N/A</v>
      </c>
      <c r="AZ284" s="37" t="str">
        <f t="array" aca="1" ref="AZ284" ca="1">IF(AQ284=0,"N/A",IFERROR(INDEX(INDIRECT(ADDRESS(1,MATCH(2021,Measure!$2:$2,0),,,"Measure")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A284),0)),""))</f>
        <v>N/A</v>
      </c>
      <c r="BA284" s="32">
        <f t="array" aca="1" ref="BA2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A284),0)),"")</f>
        <v>0</v>
      </c>
      <c r="BB284" s="37" t="str">
        <f t="shared" ca="1" si="322"/>
        <v>N/A</v>
      </c>
      <c r="BC284" s="50">
        <f t="array" aca="1" ref="BC28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A284),0)),""),0)</f>
        <v>0</v>
      </c>
      <c r="BD284" s="35">
        <f t="array" aca="1" ref="BD2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A284),0)),"")</f>
        <v>0</v>
      </c>
      <c r="BE284" s="35">
        <f t="array" aca="1" ref="BE2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A284),0))/1000,"")</f>
        <v>0</v>
      </c>
      <c r="BF284" s="51">
        <f t="array" aca="1" ref="BF2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A284),0)),"")</f>
        <v>0</v>
      </c>
      <c r="BG284" s="35">
        <f t="array" aca="1" ref="BG2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A284),0))/1000,"")</f>
        <v>0</v>
      </c>
      <c r="BH284" s="35">
        <f t="array" aca="1" ref="BH2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A284),0))/1000,"")</f>
        <v>0</v>
      </c>
      <c r="BI284" s="32">
        <f t="array" aca="1" ref="BI2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A284),0)),"")</f>
        <v>0</v>
      </c>
      <c r="BJ284" s="32" t="str">
        <f t="shared" ca="1" si="323"/>
        <v>N/A</v>
      </c>
      <c r="BK284" s="32" t="str">
        <f t="shared" ca="1" si="324"/>
        <v>N/A</v>
      </c>
      <c r="BL284" s="37" t="str">
        <f t="array" aca="1" ref="BL284" ca="1">IF(BC284=0,"N/A",IFERROR(INDEX(INDIRECT(ADDRESS(1,MATCH(2022,Measure!$2:$2,0),,,"Measure")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A284),0)),""))</f>
        <v>N/A</v>
      </c>
      <c r="BM284" s="32">
        <f t="array" aca="1" ref="BM2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A284),0)),"")</f>
        <v>0</v>
      </c>
      <c r="BN284" s="37" t="str">
        <f t="shared" ca="1" si="325"/>
        <v>N/A</v>
      </c>
    </row>
    <row r="285" spans="1:66" x14ac:dyDescent="0.25">
      <c r="A285" s="33" t="s">
        <v>407</v>
      </c>
      <c r="B285" t="str">
        <f t="shared" si="311"/>
        <v>Programmable thermostat</v>
      </c>
      <c r="C285" t="str">
        <f t="array" aca="1" ref="C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A285),0)),"")</f>
        <v xml:space="preserve">Res Heating, Ventilation and Air-Conditioning </v>
      </c>
      <c r="D285" t="str">
        <f t="array" aca="1" ref="D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A285),0)),"")</f>
        <v>ROB/NEW</v>
      </c>
      <c r="E285" s="52">
        <f t="array" aca="1" ref="E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A285),0)),"")</f>
        <v>10</v>
      </c>
      <c r="F285" s="52" t="str">
        <f t="array" aca="1" ref="F28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A285),0)),""))</f>
        <v>N/A</v>
      </c>
      <c r="G285" s="52" t="str">
        <f t="array" aca="1" ref="G28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A285),0)),""))</f>
        <v>N/A</v>
      </c>
      <c r="H285" s="52" t="str">
        <f t="array" aca="1" ref="H28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A285),0)),""))</f>
        <v>N/A</v>
      </c>
      <c r="I285" s="44">
        <f t="array" aca="1" ref="I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A285),0)),"")</f>
        <v>221</v>
      </c>
      <c r="J285" s="45">
        <f t="array" aca="1" ref="J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A285),0)),"")*1000</f>
        <v>-88.179000000000002</v>
      </c>
      <c r="K285" s="44">
        <f t="array" aca="1" ref="K285" ca="1">IF(D285="ROB/NEW",I285,IFERROR(INDEX(INDIRECT(ADDRESS(1,MATCH(2020,Measure!$2:$2,0),,,"Measure")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A285),0)),""))</f>
        <v>221</v>
      </c>
      <c r="L285" s="45">
        <f t="array" aca="1" ref="L285" ca="1">IF(D285="ROB/NEW",J285,IFERROR(INDEX(INDIRECT(ADDRESS(1,MATCH(2020,Measure!$2:$2,0),,,"Measure")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A285),0))*1000,""))</f>
        <v>-88.179000000000002</v>
      </c>
      <c r="M285" s="46">
        <f t="array" aca="1" ref="M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A285),0)),"")</f>
        <v>14.890447497697268</v>
      </c>
      <c r="N285" s="47">
        <f t="array" aca="1" ref="N285" ca="1">IF(M285=0,"N/A",IFERROR(INDEX(INDIRECT(ADDRESS(1,MATCH(2020,Measure!$2:$2,0),,,"Measure")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A285),0)),"")/M285)</f>
        <v>0.62456148490085328</v>
      </c>
      <c r="O285" s="46" t="str">
        <f t="array" aca="1" ref="O285" ca="1">IF(AE285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(Units)")*(INDIRECT(ADDRESS(1,MATCH("MeasureNames",Measure!$2:$2,0),,,"Measure")&amp;":"&amp;ADDRESS(ROWS(DynamicPivotTable)+10,MATCH("MeasureNames",Measure!$2:$2,0)))=A285),0)),""),0))</f>
        <v>N/A</v>
      </c>
      <c r="P285" s="46">
        <f t="array" aca="1" ref="P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A285),0)),0)</f>
        <v>0</v>
      </c>
      <c r="Q285" s="46" t="str">
        <f t="shared" ca="1" si="312"/>
        <v>N/A</v>
      </c>
      <c r="R285" s="46">
        <f t="shared" ca="1" si="313"/>
        <v>5.5904474976972676</v>
      </c>
      <c r="S285" s="46" t="str">
        <f t="shared" ca="1" si="314"/>
        <v>N/A</v>
      </c>
      <c r="T285" s="39">
        <f t="array" aca="1" ref="T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A285),0)),"")</f>
        <v>-6.0084704339179211</v>
      </c>
      <c r="U285" s="39">
        <f t="array" aca="1" ref="U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A285),0)),"")</f>
        <v>0</v>
      </c>
      <c r="V285" s="39">
        <f t="shared" ca="1" si="315"/>
        <v>-6.0084704339179211</v>
      </c>
      <c r="W285" s="48">
        <f t="array" aca="1" ref="W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A285),0)),"")</f>
        <v>1</v>
      </c>
      <c r="X285" s="49" t="str">
        <f t="array" aca="1" ref="X285" ca="1">IF(AE285=0,"N/A",IFERROR(INDEX(INDIRECT(ADDRESS(1,MATCH(2020,Measure!$2:$2,0),,,"Measure")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A285),0)),""))</f>
        <v>N/A</v>
      </c>
      <c r="Y285" s="49" t="str">
        <f t="array" aca="1" ref="Y285" ca="1">IF(AE285=0,"N/A",IFERROR(INDEX(INDIRECT(ADDRESS(1,MATCH(2020,Measure!$2:$2,0),,,"Measure")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A285),0)),""))</f>
        <v>N/A</v>
      </c>
      <c r="Z285" s="39" t="str">
        <f t="array" aca="1" ref="Z2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A285),0)),""),"N/A")</f>
        <v>N/A</v>
      </c>
      <c r="AA285" s="39" t="str">
        <f t="array" aca="1" ref="AA2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A285),0)),""),"N/A")</f>
        <v>N/A</v>
      </c>
      <c r="AB285" s="39" t="str">
        <f t="array" aca="1" ref="AB2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A285),0)),"")/1000,"N/A")</f>
        <v>N/A</v>
      </c>
      <c r="AD285" t="str">
        <f t="shared" si="316"/>
        <v>Programmable thermostat</v>
      </c>
      <c r="AE285" s="50">
        <f t="array" aca="1" ref="AE28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A285),0)),""),0)</f>
        <v>0</v>
      </c>
      <c r="AF285" s="35">
        <f t="array" aca="1" ref="AF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A285),0)),"")</f>
        <v>0</v>
      </c>
      <c r="AG285" s="35">
        <f t="array" aca="1" ref="AG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A285),0))/1000,"")</f>
        <v>0</v>
      </c>
      <c r="AH285" s="51">
        <f t="array" aca="1" ref="AH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A285),0)),"")</f>
        <v>0</v>
      </c>
      <c r="AI285" s="35">
        <f t="array" aca="1" ref="AI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A285),0))/1000,"")</f>
        <v>0</v>
      </c>
      <c r="AJ285" s="35">
        <f t="array" aca="1" ref="AJ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A285),0))/1000,"")</f>
        <v>0</v>
      </c>
      <c r="AK285" s="32">
        <f t="array" aca="1" ref="AK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A285),0)),"")</f>
        <v>0</v>
      </c>
      <c r="AL285" s="32" t="str">
        <f t="shared" ca="1" si="317"/>
        <v>N/A</v>
      </c>
      <c r="AM285" s="32" t="str">
        <f t="shared" ca="1" si="318"/>
        <v>N/A</v>
      </c>
      <c r="AN285" s="37" t="str">
        <f t="array" aca="1" ref="AN285" ca="1">IF(AE285=0,"N/A",IFERROR(INDEX(INDIRECT(ADDRESS(1,MATCH(2020,Measure!$2:$2,0),,,"Measure")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A285),0)),""))</f>
        <v>N/A</v>
      </c>
      <c r="AO285" s="32">
        <f t="array" aca="1" ref="AO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A285),0)),"")</f>
        <v>0</v>
      </c>
      <c r="AP285" s="37" t="str">
        <f t="shared" ca="1" si="319"/>
        <v>N/A</v>
      </c>
      <c r="AQ285" s="50">
        <f t="array" aca="1" ref="AQ28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A285),0)),""),0)</f>
        <v>0</v>
      </c>
      <c r="AR285" s="35">
        <f t="array" aca="1" ref="AR2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A285),0)),"")</f>
        <v>0</v>
      </c>
      <c r="AS285" s="35">
        <f t="array" aca="1" ref="AS2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A285),0))/1000,"")</f>
        <v>0</v>
      </c>
      <c r="AT285" s="51">
        <f t="array" aca="1" ref="AT2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A285),0)),"")</f>
        <v>0</v>
      </c>
      <c r="AU285" s="35">
        <f t="array" aca="1" ref="AU2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A285),0))/1000,"")</f>
        <v>0</v>
      </c>
      <c r="AV285" s="35">
        <f t="array" aca="1" ref="AV2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A285),0))/1000,"")</f>
        <v>0</v>
      </c>
      <c r="AW285" s="32">
        <f t="array" aca="1" ref="AW2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A285),0)),"")</f>
        <v>0</v>
      </c>
      <c r="AX285" s="32" t="str">
        <f t="shared" ca="1" si="320"/>
        <v>N/A</v>
      </c>
      <c r="AY285" s="32" t="str">
        <f t="shared" ca="1" si="321"/>
        <v>N/A</v>
      </c>
      <c r="AZ285" s="37" t="str">
        <f t="array" aca="1" ref="AZ285" ca="1">IF(AQ285=0,"N/A",IFERROR(INDEX(INDIRECT(ADDRESS(1,MATCH(2021,Measure!$2:$2,0),,,"Measure")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A285),0)),""))</f>
        <v>N/A</v>
      </c>
      <c r="BA285" s="32">
        <f t="array" aca="1" ref="BA2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A285),0)),"")</f>
        <v>0</v>
      </c>
      <c r="BB285" s="37" t="str">
        <f t="shared" ca="1" si="322"/>
        <v>N/A</v>
      </c>
      <c r="BC285" s="50">
        <f t="array" aca="1" ref="BC28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A285),0)),""),0)</f>
        <v>0</v>
      </c>
      <c r="BD285" s="35">
        <f t="array" aca="1" ref="BD2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A285),0)),"")</f>
        <v>0</v>
      </c>
      <c r="BE285" s="35">
        <f t="array" aca="1" ref="BE2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A285),0))/1000,"")</f>
        <v>0</v>
      </c>
      <c r="BF285" s="51">
        <f t="array" aca="1" ref="BF2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A285),0)),"")</f>
        <v>0</v>
      </c>
      <c r="BG285" s="35">
        <f t="array" aca="1" ref="BG2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A285),0))/1000,"")</f>
        <v>0</v>
      </c>
      <c r="BH285" s="35">
        <f t="array" aca="1" ref="BH2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A285),0))/1000,"")</f>
        <v>0</v>
      </c>
      <c r="BI285" s="32">
        <f t="array" aca="1" ref="BI2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A285),0)),"")</f>
        <v>0</v>
      </c>
      <c r="BJ285" s="32" t="str">
        <f t="shared" ca="1" si="323"/>
        <v>N/A</v>
      </c>
      <c r="BK285" s="32" t="str">
        <f t="shared" ca="1" si="324"/>
        <v>N/A</v>
      </c>
      <c r="BL285" s="37" t="str">
        <f t="array" aca="1" ref="BL285" ca="1">IF(BC285=0,"N/A",IFERROR(INDEX(INDIRECT(ADDRESS(1,MATCH(2022,Measure!$2:$2,0),,,"Measure")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A285),0)),""))</f>
        <v>N/A</v>
      </c>
      <c r="BM285" s="32">
        <f t="array" aca="1" ref="BM2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A285),0)),"")</f>
        <v>0</v>
      </c>
      <c r="BN285" s="37" t="str">
        <f t="shared" ca="1" si="325"/>
        <v>N/A</v>
      </c>
    </row>
    <row r="286" spans="1:66" x14ac:dyDescent="0.25">
      <c r="A286" s="33" t="s">
        <v>315</v>
      </c>
      <c r="B286" t="str">
        <f t="shared" si="311"/>
        <v>Room air purifier</v>
      </c>
      <c r="C286" t="str">
        <f t="array" aca="1" ref="C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A286),0)),"")</f>
        <v>Res Other</v>
      </c>
      <c r="D286" t="str">
        <f t="array" aca="1" ref="D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A286),0)),"")</f>
        <v>ROB/NEW</v>
      </c>
      <c r="E286" s="52">
        <f t="array" aca="1" ref="E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A286),0)),"")</f>
        <v>9</v>
      </c>
      <c r="F286" s="52" t="str">
        <f t="array" aca="1" ref="F28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A286),0)),""))</f>
        <v>N/A</v>
      </c>
      <c r="G286" s="52" t="str">
        <f t="array" aca="1" ref="G28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A286),0)),""))</f>
        <v>N/A</v>
      </c>
      <c r="H286" s="52" t="str">
        <f t="array" aca="1" ref="H28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A286),0)),""))</f>
        <v>N/A</v>
      </c>
      <c r="I286" s="44">
        <f t="array" aca="1" ref="I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A286),0)),"")</f>
        <v>480</v>
      </c>
      <c r="J286" s="45">
        <f t="array" aca="1" ref="J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A286),0)),"")*1000</f>
        <v>82.08</v>
      </c>
      <c r="K286" s="44">
        <f t="array" aca="1" ref="K286" ca="1">IF(D286="ROB/NEW",I286,IFERROR(INDEX(INDIRECT(ADDRESS(1,MATCH(2020,Measure!$2:$2,0),,,"Measure")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A286),0)),""))</f>
        <v>480</v>
      </c>
      <c r="L286" s="45">
        <f t="array" aca="1" ref="L286" ca="1">IF(D286="ROB/NEW",J286,IFERROR(INDEX(INDIRECT(ADDRESS(1,MATCH(2020,Measure!$2:$2,0),,,"Measure")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A286),0))*1000,""))</f>
        <v>82.08</v>
      </c>
      <c r="M286" s="46">
        <f t="array" aca="1" ref="M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A286),0)),"")</f>
        <v>211.4564189189193</v>
      </c>
      <c r="N286" s="47">
        <f t="array" aca="1" ref="N286" ca="1">IF(M286=0,"N/A",IFERROR(INDEX(INDIRECT(ADDRESS(1,MATCH(2020,Measure!$2:$2,0),,,"Measure")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A286),0)),"")/M286)</f>
        <v>0.18916427415399281</v>
      </c>
      <c r="O286" s="46">
        <f t="array" aca="1" ref="O286" ca="1">IF(AE286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(Units)")*(INDIRECT(ADDRESS(1,MATCH("MeasureNames",Measure!$2:$2,0),,,"Measure")&amp;":"&amp;ADDRESS(ROWS(DynamicPivotTable)+10,MATCH("MeasureNames",Measure!$2:$2,0)))=A286),0)),""),0))</f>
        <v>30.993000778270368</v>
      </c>
      <c r="P286" s="46">
        <f t="array" aca="1" ref="P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A286),0)),0)</f>
        <v>0</v>
      </c>
      <c r="Q286" s="46">
        <f t="shared" ca="1" si="312"/>
        <v>70.993000778270371</v>
      </c>
      <c r="R286" s="46">
        <f t="shared" ca="1" si="313"/>
        <v>171.4564189189193</v>
      </c>
      <c r="S286" s="46">
        <f t="shared" ca="1" si="314"/>
        <v>242.44941969718968</v>
      </c>
      <c r="T286" s="39">
        <f t="array" aca="1" ref="T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A286),0)),"")</f>
        <v>437.89635787889631</v>
      </c>
      <c r="U286" s="39">
        <f t="array" aca="1" ref="U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A286),0)),"")</f>
        <v>0</v>
      </c>
      <c r="V286" s="39">
        <f t="shared" ca="1" si="315"/>
        <v>437.89635787889631</v>
      </c>
      <c r="W286" s="48">
        <f t="array" aca="1" ref="W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A286),0)),"")</f>
        <v>1</v>
      </c>
      <c r="X286" s="49">
        <f t="array" aca="1" ref="X286" ca="1">IF(AE286=0,"N/A",IFERROR(INDEX(INDIRECT(ADDRESS(1,MATCH(2020,Measure!$2:$2,0),,,"Measure")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A286),0)),""))</f>
        <v>1.8061348978513234</v>
      </c>
      <c r="Y286" s="49" t="str">
        <f t="array" aca="1" ref="Y286" ca="1">IF(AE286=0,"N/A",IFERROR(INDEX(INDIRECT(ADDRESS(1,MATCH(2020,Measure!$2:$2,0),,,"Measure")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A286),0)),""))</f>
        <v/>
      </c>
      <c r="Z286" s="39">
        <f t="array" aca="1" ref="Z2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A286),0)),""),"N/A")</f>
        <v>0.13311187645925696</v>
      </c>
      <c r="AA286" s="39">
        <f t="array" aca="1" ref="AA2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A286),0)),""),"N/A")</f>
        <v>1.4790208495472993E-2</v>
      </c>
      <c r="AB286" s="39">
        <f t="array" aca="1" ref="AB2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A286),0)),"")/1000,"N/A")</f>
        <v>0.77843202607752604</v>
      </c>
      <c r="AD286" t="str">
        <f t="shared" si="316"/>
        <v>Room air purifier</v>
      </c>
      <c r="AE286" s="50">
        <f t="array" aca="1" ref="AE28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A286),0)),""),0)</f>
        <v>266</v>
      </c>
      <c r="AF286" s="35">
        <f t="array" aca="1" ref="AF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A286),0)),"")</f>
        <v>24.259199999999996</v>
      </c>
      <c r="AG286" s="35">
        <f t="array" aca="1" ref="AG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A286),0))/1000,"")</f>
        <v>141.86666666666665</v>
      </c>
      <c r="AH286" s="51">
        <f t="array" aca="1" ref="AH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A286),0)),"")</f>
        <v>24.259199999999996</v>
      </c>
      <c r="AI286" s="35">
        <f t="array" aca="1" ref="AI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A286),0))/1000,"")</f>
        <v>141.86666666666665</v>
      </c>
      <c r="AJ286" s="35">
        <f t="array" aca="1" ref="AJ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A286),0))/1000,"")</f>
        <v>1276.8</v>
      </c>
      <c r="AK286" s="32">
        <f t="array" aca="1" ref="AK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A286),0)),"")</f>
        <v>116480.43119578641</v>
      </c>
      <c r="AL286" s="32">
        <f t="shared" ca="1" si="317"/>
        <v>64491.545639452452</v>
      </c>
      <c r="AM286" s="32">
        <f t="shared" ca="1" si="318"/>
        <v>51988.88555633396</v>
      </c>
      <c r="AN286" s="37">
        <f t="array" aca="1" ref="AN286" ca="1">IF(AE286=0,"N/A",IFERROR(INDEX(INDIRECT(ADDRESS(1,MATCH(2020,Measure!$2:$2,0),,,"Measure")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A286),0)),""))</f>
        <v>1.8061348978513234</v>
      </c>
      <c r="AO286" s="32">
        <f t="array" aca="1" ref="AO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A286),0)),"")</f>
        <v>18884.138207019918</v>
      </c>
      <c r="AP286" s="37">
        <f t="shared" ca="1" si="319"/>
        <v>6.1681623973969018</v>
      </c>
      <c r="AQ286" s="50">
        <f t="array" aca="1" ref="AQ28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A286),0)),""),0)</f>
        <v>266.00000000000006</v>
      </c>
      <c r="AR286" s="35">
        <f t="array" aca="1" ref="AR2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A286),0)),"")</f>
        <v>24.259200000000007</v>
      </c>
      <c r="AS286" s="35">
        <f t="array" aca="1" ref="AS2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A286),0))/1000,"")</f>
        <v>141.86666666666667</v>
      </c>
      <c r="AT286" s="51">
        <f t="array" aca="1" ref="AT2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A286),0)),"")</f>
        <v>48.518400000000014</v>
      </c>
      <c r="AU286" s="35">
        <f t="array" aca="1" ref="AU2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A286),0))/1000,"")</f>
        <v>283.73333333333335</v>
      </c>
      <c r="AV286" s="35">
        <f t="array" aca="1" ref="AV2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A286),0))/1000,"")</f>
        <v>1276.8000000000002</v>
      </c>
      <c r="AW286" s="32">
        <f t="array" aca="1" ref="AW2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A286),0)),"")</f>
        <v>121527.32957741231</v>
      </c>
      <c r="AX286" s="32">
        <f t="shared" ca="1" si="320"/>
        <v>64491.545639452474</v>
      </c>
      <c r="AY286" s="32">
        <f t="shared" ca="1" si="321"/>
        <v>57035.783937959837</v>
      </c>
      <c r="AZ286" s="37">
        <f t="array" aca="1" ref="AZ286" ca="1">IF(AQ286=0,"N/A",IFERROR(INDEX(INDIRECT(ADDRESS(1,MATCH(2021,Measure!$2:$2,0),,,"Measure")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A286),0)),""))</f>
        <v>1.8843916419188502</v>
      </c>
      <c r="BA286" s="32">
        <f t="array" aca="1" ref="BA2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A286),0)),"")</f>
        <v>18884.138207019922</v>
      </c>
      <c r="BB286" s="37">
        <f t="shared" ca="1" si="322"/>
        <v>6.4354183519074324</v>
      </c>
      <c r="BC286" s="50">
        <f t="array" aca="1" ref="BC28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A286),0)),""),0)</f>
        <v>266.00000000000006</v>
      </c>
      <c r="BD286" s="35">
        <f t="array" aca="1" ref="BD2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A286),0)),"")</f>
        <v>24.259200000000007</v>
      </c>
      <c r="BE286" s="35">
        <f t="array" aca="1" ref="BE2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A286),0))/1000,"")</f>
        <v>141.86666666666667</v>
      </c>
      <c r="BF286" s="51">
        <f t="array" aca="1" ref="BF2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A286),0)),"")</f>
        <v>72.777600000000021</v>
      </c>
      <c r="BG286" s="35">
        <f t="array" aca="1" ref="BG2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A286),0))/1000,"")</f>
        <v>425.60000000000014</v>
      </c>
      <c r="BH286" s="35">
        <f t="array" aca="1" ref="BH2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A286),0))/1000,"")</f>
        <v>1276.8000000000002</v>
      </c>
      <c r="BI286" s="32">
        <f t="array" aca="1" ref="BI2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A286),0)),"")</f>
        <v>127458.73498925015</v>
      </c>
      <c r="BJ286" s="32">
        <f t="shared" ca="1" si="323"/>
        <v>64491.545639452474</v>
      </c>
      <c r="BK286" s="32">
        <f t="shared" ca="1" si="324"/>
        <v>62967.189349797678</v>
      </c>
      <c r="BL286" s="37">
        <f t="array" aca="1" ref="BL286" ca="1">IF(BC286=0,"N/A",IFERROR(INDEX(INDIRECT(ADDRESS(1,MATCH(2022,Measure!$2:$2,0),,,"Measure")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A286),0)),""))</f>
        <v>1.9763634709861524</v>
      </c>
      <c r="BM286" s="32">
        <f t="array" aca="1" ref="BM2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A286),0)),"")</f>
        <v>18884.138207019922</v>
      </c>
      <c r="BN286" s="37">
        <f t="shared" ca="1" si="325"/>
        <v>6.749512929420793</v>
      </c>
    </row>
    <row r="287" spans="1:66" x14ac:dyDescent="0.25">
      <c r="A287" s="33" t="s">
        <v>334</v>
      </c>
      <c r="B287" t="str">
        <f t="shared" si="311"/>
        <v>Smart power bar</v>
      </c>
      <c r="C287" t="str">
        <f t="array" aca="1" ref="C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A287),0)),"")</f>
        <v>Res Other</v>
      </c>
      <c r="D287" t="str">
        <f t="array" aca="1" ref="D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A287),0)),"")</f>
        <v>ROB/NEW</v>
      </c>
      <c r="E287" s="52">
        <f t="array" aca="1" ref="E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A287),0)),"")</f>
        <v>4</v>
      </c>
      <c r="F287" s="52" t="str">
        <f t="array" aca="1" ref="F28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A287),0)),""))</f>
        <v>N/A</v>
      </c>
      <c r="G287" s="52" t="str">
        <f t="array" aca="1" ref="G28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A287),0)),""))</f>
        <v>N/A</v>
      </c>
      <c r="H287" s="52" t="str">
        <f t="array" aca="1" ref="H28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A287),0)),""))</f>
        <v>N/A</v>
      </c>
      <c r="I287" s="44">
        <f t="array" aca="1" ref="I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A287),0)),"")</f>
        <v>53.8</v>
      </c>
      <c r="J287" s="45">
        <f t="array" aca="1" ref="J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A287),0)),"")*1000</f>
        <v>0</v>
      </c>
      <c r="K287" s="44">
        <f t="array" aca="1" ref="K287" ca="1">IF(D287="ROB/NEW",I287,IFERROR(INDEX(INDIRECT(ADDRESS(1,MATCH(2020,Measure!$2:$2,0),,,"Measure")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A287),0)),""))</f>
        <v>53.8</v>
      </c>
      <c r="L287" s="45">
        <f t="array" aca="1" ref="L287" ca="1">IF(D287="ROB/NEW",J287,IFERROR(INDEX(INDIRECT(ADDRESS(1,MATCH(2020,Measure!$2:$2,0),,,"Measure")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A287),0))*1000,""))</f>
        <v>0</v>
      </c>
      <c r="M287" s="46">
        <f t="array" aca="1" ref="M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A287),0)),"")</f>
        <v>25.8</v>
      </c>
      <c r="N287" s="47">
        <f t="array" aca="1" ref="N287" ca="1">IF(M287=0,"N/A",IFERROR(INDEX(INDIRECT(ADDRESS(1,MATCH(2020,Measure!$2:$2,0),,,"Measure")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A287),0)),"")/M287)</f>
        <v>0.38759689922480617</v>
      </c>
      <c r="O287" s="46" t="str">
        <f t="array" aca="1" ref="O287" ca="1">IF(AE287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(Units)")*(INDIRECT(ADDRESS(1,MATCH("MeasureNames",Measure!$2:$2,0),,,"Measure")&amp;":"&amp;ADDRESS(ROWS(DynamicPivotTable)+10,MATCH("MeasureNames",Measure!$2:$2,0)))=A287),0)),""),0))</f>
        <v>N/A</v>
      </c>
      <c r="P287" s="46">
        <f t="array" aca="1" ref="P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A287),0)),0)</f>
        <v>0</v>
      </c>
      <c r="Q287" s="46" t="str">
        <f t="shared" ca="1" si="312"/>
        <v>N/A</v>
      </c>
      <c r="R287" s="46">
        <f t="shared" ca="1" si="313"/>
        <v>15.8</v>
      </c>
      <c r="S287" s="46" t="str">
        <f t="shared" ca="1" si="314"/>
        <v>N/A</v>
      </c>
      <c r="T287" s="39">
        <f t="array" aca="1" ref="T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A287),0)),"")</f>
        <v>15.568633620927843</v>
      </c>
      <c r="U287" s="39">
        <f t="array" aca="1" ref="U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A287),0)),"")</f>
        <v>0</v>
      </c>
      <c r="V287" s="39">
        <f t="shared" ca="1" si="315"/>
        <v>15.568633620927843</v>
      </c>
      <c r="W287" s="48">
        <f t="array" aca="1" ref="W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A287),0)),"")</f>
        <v>1</v>
      </c>
      <c r="X287" s="49" t="str">
        <f t="array" aca="1" ref="X287" ca="1">IF(AE287=0,"N/A",IFERROR(INDEX(INDIRECT(ADDRESS(1,MATCH(2020,Measure!$2:$2,0),,,"Measure")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A287),0)),""))</f>
        <v>N/A</v>
      </c>
      <c r="Y287" s="49" t="str">
        <f t="array" aca="1" ref="Y287" ca="1">IF(AE287=0,"N/A",IFERROR(INDEX(INDIRECT(ADDRESS(1,MATCH(2020,Measure!$2:$2,0),,,"Measure")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A287),0)),""))</f>
        <v>N/A</v>
      </c>
      <c r="Z287" s="39" t="str">
        <f t="array" aca="1" ref="Z2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A287),0)),""),"N/A")</f>
        <v>N/A</v>
      </c>
      <c r="AA287" s="39" t="str">
        <f t="array" aca="1" ref="AA2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A287),0)),""),"N/A")</f>
        <v>N/A</v>
      </c>
      <c r="AB287" s="39" t="str">
        <f t="array" aca="1" ref="AB2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A287),0)),"")/1000,"N/A")</f>
        <v>N/A</v>
      </c>
      <c r="AD287" t="str">
        <f t="shared" si="316"/>
        <v>Smart power bar</v>
      </c>
      <c r="AE287" s="50">
        <f t="array" aca="1" ref="AE28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A287),0)),""),0)</f>
        <v>0</v>
      </c>
      <c r="AF287" s="35">
        <f t="array" aca="1" ref="AF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A287),0)),"")</f>
        <v>0</v>
      </c>
      <c r="AG287" s="35">
        <f t="array" aca="1" ref="AG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A287),0))/1000,"")</f>
        <v>0</v>
      </c>
      <c r="AH287" s="51">
        <f t="array" aca="1" ref="AH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A287),0)),"")</f>
        <v>0</v>
      </c>
      <c r="AI287" s="35">
        <f t="array" aca="1" ref="AI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A287),0))/1000,"")</f>
        <v>0</v>
      </c>
      <c r="AJ287" s="35">
        <f t="array" aca="1" ref="AJ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A287),0))/1000,"")</f>
        <v>0</v>
      </c>
      <c r="AK287" s="32">
        <f t="array" aca="1" ref="AK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A287),0)),"")</f>
        <v>0</v>
      </c>
      <c r="AL287" s="32" t="str">
        <f t="shared" ca="1" si="317"/>
        <v>N/A</v>
      </c>
      <c r="AM287" s="32" t="str">
        <f t="shared" ca="1" si="318"/>
        <v>N/A</v>
      </c>
      <c r="AN287" s="37" t="str">
        <f t="array" aca="1" ref="AN287" ca="1">IF(AE287=0,"N/A",IFERROR(INDEX(INDIRECT(ADDRESS(1,MATCH(2020,Measure!$2:$2,0),,,"Measure")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A287),0)),""))</f>
        <v>N/A</v>
      </c>
      <c r="AO287" s="32">
        <f t="array" aca="1" ref="AO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A287),0)),"")</f>
        <v>0</v>
      </c>
      <c r="AP287" s="37" t="str">
        <f t="shared" ca="1" si="319"/>
        <v>N/A</v>
      </c>
      <c r="AQ287" s="50">
        <f t="array" aca="1" ref="AQ28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A287),0)),""),0)</f>
        <v>0</v>
      </c>
      <c r="AR287" s="35">
        <f t="array" aca="1" ref="AR2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A287),0)),"")</f>
        <v>0</v>
      </c>
      <c r="AS287" s="35">
        <f t="array" aca="1" ref="AS2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A287),0))/1000,"")</f>
        <v>0</v>
      </c>
      <c r="AT287" s="51">
        <f t="array" aca="1" ref="AT2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A287),0)),"")</f>
        <v>0</v>
      </c>
      <c r="AU287" s="35">
        <f t="array" aca="1" ref="AU2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A287),0))/1000,"")</f>
        <v>0</v>
      </c>
      <c r="AV287" s="35">
        <f t="array" aca="1" ref="AV2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A287),0))/1000,"")</f>
        <v>0</v>
      </c>
      <c r="AW287" s="32">
        <f t="array" aca="1" ref="AW2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A287),0)),"")</f>
        <v>0</v>
      </c>
      <c r="AX287" s="32" t="str">
        <f t="shared" ca="1" si="320"/>
        <v>N/A</v>
      </c>
      <c r="AY287" s="32" t="str">
        <f t="shared" ca="1" si="321"/>
        <v>N/A</v>
      </c>
      <c r="AZ287" s="37" t="str">
        <f t="array" aca="1" ref="AZ287" ca="1">IF(AQ287=0,"N/A",IFERROR(INDEX(INDIRECT(ADDRESS(1,MATCH(2021,Measure!$2:$2,0),,,"Measure")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A287),0)),""))</f>
        <v>N/A</v>
      </c>
      <c r="BA287" s="32">
        <f t="array" aca="1" ref="BA2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A287),0)),"")</f>
        <v>0</v>
      </c>
      <c r="BB287" s="37" t="str">
        <f t="shared" ca="1" si="322"/>
        <v>N/A</v>
      </c>
      <c r="BC287" s="50">
        <f t="array" aca="1" ref="BC28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A287),0)),""),0)</f>
        <v>0</v>
      </c>
      <c r="BD287" s="35">
        <f t="array" aca="1" ref="BD2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A287),0)),"")</f>
        <v>0</v>
      </c>
      <c r="BE287" s="35">
        <f t="array" aca="1" ref="BE2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A287),0))/1000,"")</f>
        <v>0</v>
      </c>
      <c r="BF287" s="51">
        <f t="array" aca="1" ref="BF2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A287),0)),"")</f>
        <v>0</v>
      </c>
      <c r="BG287" s="35">
        <f t="array" aca="1" ref="BG2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A287),0))/1000,"")</f>
        <v>0</v>
      </c>
      <c r="BH287" s="35">
        <f t="array" aca="1" ref="BH2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A287),0))/1000,"")</f>
        <v>0</v>
      </c>
      <c r="BI287" s="32">
        <f t="array" aca="1" ref="BI2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A287),0)),"")</f>
        <v>0</v>
      </c>
      <c r="BJ287" s="32" t="str">
        <f t="shared" ca="1" si="323"/>
        <v>N/A</v>
      </c>
      <c r="BK287" s="32" t="str">
        <f t="shared" ca="1" si="324"/>
        <v>N/A</v>
      </c>
      <c r="BL287" s="37" t="str">
        <f t="array" aca="1" ref="BL287" ca="1">IF(BC287=0,"N/A",IFERROR(INDEX(INDIRECT(ADDRESS(1,MATCH(2022,Measure!$2:$2,0),,,"Measure")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A287),0)),""))</f>
        <v>N/A</v>
      </c>
      <c r="BM287" s="32">
        <f t="array" aca="1" ref="BM2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A287),0)),"")</f>
        <v>0</v>
      </c>
      <c r="BN287" s="37" t="str">
        <f t="shared" ca="1" si="325"/>
        <v>N/A</v>
      </c>
    </row>
    <row r="288" spans="1:66" x14ac:dyDescent="0.25">
      <c r="A288" s="33" t="s">
        <v>629</v>
      </c>
      <c r="B288" t="str">
        <f t="shared" si="311"/>
        <v>Energy Star Dryer</v>
      </c>
      <c r="C288" t="str">
        <f t="array" aca="1" ref="C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A288),0)),"")</f>
        <v>Res Other</v>
      </c>
      <c r="D288" t="str">
        <f t="array" aca="1" ref="D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A288),0)),"")</f>
        <v>ROB/NEW</v>
      </c>
      <c r="E288" s="52">
        <f t="array" aca="1" ref="E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A288),0)),"")</f>
        <v>12</v>
      </c>
      <c r="F288" s="52" t="str">
        <f t="array" aca="1" ref="F28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A288),0)),""))</f>
        <v>N/A</v>
      </c>
      <c r="G288" s="52" t="str">
        <f t="array" aca="1" ref="G28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A288),0)),""))</f>
        <v>N/A</v>
      </c>
      <c r="H288" s="52" t="str">
        <f t="array" aca="1" ref="H28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A288),0)),""))</f>
        <v>N/A</v>
      </c>
      <c r="I288" s="44">
        <f t="array" aca="1" ref="I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A288),0)),"")</f>
        <v>160</v>
      </c>
      <c r="J288" s="45">
        <f t="array" aca="1" ref="J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A288),0)),"")*1000</f>
        <v>40</v>
      </c>
      <c r="K288" s="44">
        <f t="array" aca="1" ref="K288" ca="1">IF(D288="ROB/NEW",I288,IFERROR(INDEX(INDIRECT(ADDRESS(1,MATCH(2020,Measure!$2:$2,0),,,"Measure")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A288),0)),""))</f>
        <v>160</v>
      </c>
      <c r="L288" s="45">
        <f t="array" aca="1" ref="L288" ca="1">IF(D288="ROB/NEW",J288,IFERROR(INDEX(INDIRECT(ADDRESS(1,MATCH(2020,Measure!$2:$2,0),,,"Measure")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A288),0))*1000,""))</f>
        <v>40</v>
      </c>
      <c r="M288" s="46">
        <f t="array" aca="1" ref="M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A288),0)),"")</f>
        <v>127.33333333333337</v>
      </c>
      <c r="N288" s="47">
        <f t="array" aca="1" ref="N288" ca="1">IF(M288=0,"N/A",IFERROR(INDEX(INDIRECT(ADDRESS(1,MATCH(2020,Measure!$2:$2,0),,,"Measure")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A288),0)),"")/M288)</f>
        <v>0.58900523560209406</v>
      </c>
      <c r="O288" s="46" t="str">
        <f t="array" aca="1" ref="O288" ca="1">IF(AE288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(Units)")*(INDIRECT(ADDRESS(1,MATCH("MeasureNames",Measure!$2:$2,0),,,"Measure")&amp;":"&amp;ADDRESS(ROWS(DynamicPivotTable)+10,MATCH("MeasureNames",Measure!$2:$2,0)))=A288),0)),""),0))</f>
        <v>N/A</v>
      </c>
      <c r="P288" s="46">
        <f t="array" aca="1" ref="P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A288),0)),0)</f>
        <v>0</v>
      </c>
      <c r="Q288" s="46" t="str">
        <f t="shared" ca="1" si="312"/>
        <v>N/A</v>
      </c>
      <c r="R288" s="46">
        <f t="shared" ca="1" si="313"/>
        <v>52.333333333333371</v>
      </c>
      <c r="S288" s="46" t="str">
        <f t="shared" ca="1" si="314"/>
        <v>N/A</v>
      </c>
      <c r="T288" s="39">
        <f t="array" aca="1" ref="T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A288),0)),"")</f>
        <v>100.34013345519016</v>
      </c>
      <c r="U288" s="39">
        <f t="array" aca="1" ref="U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A288),0)),"")</f>
        <v>0</v>
      </c>
      <c r="V288" s="39">
        <f t="shared" ca="1" si="315"/>
        <v>100.34013345519016</v>
      </c>
      <c r="W288" s="48">
        <f t="array" aca="1" ref="W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A288),0)),"")</f>
        <v>0.47499999999999998</v>
      </c>
      <c r="X288" s="49" t="str">
        <f t="array" aca="1" ref="X288" ca="1">IF(AE288=0,"N/A",IFERROR(INDEX(INDIRECT(ADDRESS(1,MATCH(2020,Measure!$2:$2,0),,,"Measure")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A288),0)),""))</f>
        <v>N/A</v>
      </c>
      <c r="Y288" s="49" t="str">
        <f t="array" aca="1" ref="Y288" ca="1">IF(AE288=0,"N/A",IFERROR(INDEX(INDIRECT(ADDRESS(1,MATCH(2020,Measure!$2:$2,0),,,"Measure")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A288),0)),""))</f>
        <v>N/A</v>
      </c>
      <c r="Z288" s="39" t="str">
        <f t="array" aca="1" ref="Z2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A288),0)),""),"N/A")</f>
        <v>N/A</v>
      </c>
      <c r="AA288" s="39" t="str">
        <f t="array" aca="1" ref="AA2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A288),0)),""),"N/A")</f>
        <v>N/A</v>
      </c>
      <c r="AB288" s="39" t="str">
        <f t="array" aca="1" ref="AB2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A288),0)),"")/1000,"N/A")</f>
        <v>N/A</v>
      </c>
      <c r="AD288" t="str">
        <f t="shared" si="316"/>
        <v>Energy Star Dryer</v>
      </c>
      <c r="AE288" s="50">
        <f t="array" aca="1" ref="AE28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A288),0)),""),0)</f>
        <v>0</v>
      </c>
      <c r="AF288" s="35">
        <f t="array" aca="1" ref="AF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A288),0)),"")</f>
        <v>0</v>
      </c>
      <c r="AG288" s="35">
        <f t="array" aca="1" ref="AG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A288),0))/1000,"")</f>
        <v>0</v>
      </c>
      <c r="AH288" s="51">
        <f t="array" aca="1" ref="AH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A288),0)),"")</f>
        <v>0</v>
      </c>
      <c r="AI288" s="35">
        <f t="array" aca="1" ref="AI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A288),0))/1000,"")</f>
        <v>0</v>
      </c>
      <c r="AJ288" s="35">
        <f t="array" aca="1" ref="AJ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A288),0))/1000,"")</f>
        <v>0</v>
      </c>
      <c r="AK288" s="32">
        <f t="array" aca="1" ref="AK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A288),0)),"")</f>
        <v>0</v>
      </c>
      <c r="AL288" s="32" t="str">
        <f t="shared" ca="1" si="317"/>
        <v>N/A</v>
      </c>
      <c r="AM288" s="32" t="str">
        <f t="shared" ca="1" si="318"/>
        <v>N/A</v>
      </c>
      <c r="AN288" s="37" t="str">
        <f t="array" aca="1" ref="AN288" ca="1">IF(AE288=0,"N/A",IFERROR(INDEX(INDIRECT(ADDRESS(1,MATCH(2020,Measure!$2:$2,0),,,"Measure")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A288),0)),""))</f>
        <v>N/A</v>
      </c>
      <c r="AO288" s="32">
        <f t="array" aca="1" ref="AO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A288),0)),"")</f>
        <v>0</v>
      </c>
      <c r="AP288" s="37" t="str">
        <f t="shared" ca="1" si="319"/>
        <v>N/A</v>
      </c>
      <c r="AQ288" s="50">
        <f t="array" aca="1" ref="AQ28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A288),0)),""),0)</f>
        <v>0</v>
      </c>
      <c r="AR288" s="35">
        <f t="array" aca="1" ref="AR2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A288),0)),"")</f>
        <v>0</v>
      </c>
      <c r="AS288" s="35">
        <f t="array" aca="1" ref="AS2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A288),0))/1000,"")</f>
        <v>0</v>
      </c>
      <c r="AT288" s="51">
        <f t="array" aca="1" ref="AT2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A288),0)),"")</f>
        <v>0</v>
      </c>
      <c r="AU288" s="35">
        <f t="array" aca="1" ref="AU2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A288),0))/1000,"")</f>
        <v>0</v>
      </c>
      <c r="AV288" s="35">
        <f t="array" aca="1" ref="AV2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A288),0))/1000,"")</f>
        <v>0</v>
      </c>
      <c r="AW288" s="32">
        <f t="array" aca="1" ref="AW2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A288),0)),"")</f>
        <v>0</v>
      </c>
      <c r="AX288" s="32" t="str">
        <f t="shared" ca="1" si="320"/>
        <v>N/A</v>
      </c>
      <c r="AY288" s="32" t="str">
        <f t="shared" ca="1" si="321"/>
        <v>N/A</v>
      </c>
      <c r="AZ288" s="37" t="str">
        <f t="array" aca="1" ref="AZ288" ca="1">IF(AQ288=0,"N/A",IFERROR(INDEX(INDIRECT(ADDRESS(1,MATCH(2021,Measure!$2:$2,0),,,"Measure")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A288),0)),""))</f>
        <v>N/A</v>
      </c>
      <c r="BA288" s="32">
        <f t="array" aca="1" ref="BA2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A288),0)),"")</f>
        <v>0</v>
      </c>
      <c r="BB288" s="37" t="str">
        <f t="shared" ca="1" si="322"/>
        <v>N/A</v>
      </c>
      <c r="BC288" s="50">
        <f t="array" aca="1" ref="BC28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A288),0)),""),0)</f>
        <v>0</v>
      </c>
      <c r="BD288" s="35">
        <f t="array" aca="1" ref="BD2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A288),0)),"")</f>
        <v>0</v>
      </c>
      <c r="BE288" s="35">
        <f t="array" aca="1" ref="BE2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A288),0))/1000,"")</f>
        <v>0</v>
      </c>
      <c r="BF288" s="51">
        <f t="array" aca="1" ref="BF2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A288),0)),"")</f>
        <v>0</v>
      </c>
      <c r="BG288" s="35">
        <f t="array" aca="1" ref="BG2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A288),0))/1000,"")</f>
        <v>0</v>
      </c>
      <c r="BH288" s="35">
        <f t="array" aca="1" ref="BH2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A288),0))/1000,"")</f>
        <v>0</v>
      </c>
      <c r="BI288" s="32">
        <f t="array" aca="1" ref="BI2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A288),0)),"")</f>
        <v>0</v>
      </c>
      <c r="BJ288" s="32" t="str">
        <f t="shared" ca="1" si="323"/>
        <v>N/A</v>
      </c>
      <c r="BK288" s="32" t="str">
        <f t="shared" ca="1" si="324"/>
        <v>N/A</v>
      </c>
      <c r="BL288" s="37" t="str">
        <f t="array" aca="1" ref="BL288" ca="1">IF(BC288=0,"N/A",IFERROR(INDEX(INDIRECT(ADDRESS(1,MATCH(2022,Measure!$2:$2,0),,,"Measure")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A288),0)),""))</f>
        <v>N/A</v>
      </c>
      <c r="BM288" s="32">
        <f t="array" aca="1" ref="BM2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A288),0)),"")</f>
        <v>0</v>
      </c>
      <c r="BN288" s="37" t="str">
        <f t="shared" ca="1" si="325"/>
        <v>N/A</v>
      </c>
    </row>
    <row r="289" spans="1:66" x14ac:dyDescent="0.25">
      <c r="A289" s="33" t="s">
        <v>632</v>
      </c>
      <c r="B289" t="str">
        <f t="shared" si="311"/>
        <v>Heat Pump Dryer (ventless)</v>
      </c>
      <c r="C289" t="str">
        <f t="array" aca="1" ref="C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A289),0)),"")</f>
        <v>Res Other</v>
      </c>
      <c r="D289" t="str">
        <f t="array" aca="1" ref="D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A289),0)),"")</f>
        <v>ROB/NEW</v>
      </c>
      <c r="E289" s="52">
        <f t="array" aca="1" ref="E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A289),0)),"")</f>
        <v>12</v>
      </c>
      <c r="F289" s="52" t="str">
        <f t="array" aca="1" ref="F28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A289),0)),""))</f>
        <v>N/A</v>
      </c>
      <c r="G289" s="52" t="str">
        <f t="array" aca="1" ref="G28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A289),0)),""))</f>
        <v>N/A</v>
      </c>
      <c r="H289" s="52" t="str">
        <f t="array" aca="1" ref="H28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A289),0)),""))</f>
        <v>N/A</v>
      </c>
      <c r="I289" s="44">
        <f t="array" aca="1" ref="I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A289),0)),"")</f>
        <v>446</v>
      </c>
      <c r="J289" s="45">
        <f t="array" aca="1" ref="J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A289),0)),"")*1000</f>
        <v>61.548000000000002</v>
      </c>
      <c r="K289" s="44">
        <f t="array" aca="1" ref="K289" ca="1">IF(D289="ROB/NEW",I289,IFERROR(INDEX(INDIRECT(ADDRESS(1,MATCH(2020,Measure!$2:$2,0),,,"Measure")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A289),0)),""))</f>
        <v>446</v>
      </c>
      <c r="L289" s="45">
        <f t="array" aca="1" ref="L289" ca="1">IF(D289="ROB/NEW",J289,IFERROR(INDEX(INDIRECT(ADDRESS(1,MATCH(2020,Measure!$2:$2,0),,,"Measure")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A289),0))*1000,""))</f>
        <v>61.548000000000002</v>
      </c>
      <c r="M289" s="46">
        <f t="array" aca="1" ref="M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A289),0)),"")</f>
        <v>1095</v>
      </c>
      <c r="N289" s="47">
        <f t="array" aca="1" ref="N289" ca="1">IF(M289=0,"N/A",IFERROR(INDEX(INDIRECT(ADDRESS(1,MATCH(2020,Measure!$2:$2,0),,,"Measure")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A289),0)),"")/M289)</f>
        <v>0.27397260273972601</v>
      </c>
      <c r="O289" s="46" t="str">
        <f t="array" aca="1" ref="O289" ca="1">IF(AE289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(Units)")*(INDIRECT(ADDRESS(1,MATCH("MeasureNames",Measure!$2:$2,0),,,"Measure")&amp;":"&amp;ADDRESS(ROWS(DynamicPivotTable)+10,MATCH("MeasureNames",Measure!$2:$2,0)))=A289),0)),""),0))</f>
        <v>N/A</v>
      </c>
      <c r="P289" s="46">
        <f t="array" aca="1" ref="P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A289),0)),0)</f>
        <v>0</v>
      </c>
      <c r="Q289" s="46" t="str">
        <f t="shared" ca="1" si="312"/>
        <v>N/A</v>
      </c>
      <c r="R289" s="46">
        <f t="shared" ca="1" si="313"/>
        <v>795</v>
      </c>
      <c r="S289" s="46" t="str">
        <f t="shared" ca="1" si="314"/>
        <v>N/A</v>
      </c>
      <c r="T289" s="39">
        <f t="array" aca="1" ref="T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A289),0)),"")</f>
        <v>438.65052490000227</v>
      </c>
      <c r="U289" s="39">
        <f t="array" aca="1" ref="U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A289),0)),"")</f>
        <v>0</v>
      </c>
      <c r="V289" s="39">
        <f t="shared" ca="1" si="315"/>
        <v>438.65052490000227</v>
      </c>
      <c r="W289" s="48">
        <f t="array" aca="1" ref="W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A289),0)),"")</f>
        <v>0.9</v>
      </c>
      <c r="X289" s="49" t="str">
        <f t="array" aca="1" ref="X289" ca="1">IF(AE289=0,"N/A",IFERROR(INDEX(INDIRECT(ADDRESS(1,MATCH(2020,Measure!$2:$2,0),,,"Measure")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A289),0)),""))</f>
        <v>N/A</v>
      </c>
      <c r="Y289" s="49" t="str">
        <f t="array" aca="1" ref="Y289" ca="1">IF(AE289=0,"N/A",IFERROR(INDEX(INDIRECT(ADDRESS(1,MATCH(2020,Measure!$2:$2,0),,,"Measure")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A289),0)),""))</f>
        <v>N/A</v>
      </c>
      <c r="Z289" s="39" t="str">
        <f t="array" aca="1" ref="Z2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A289),0)),""),"N/A")</f>
        <v>N/A</v>
      </c>
      <c r="AA289" s="39" t="str">
        <f t="array" aca="1" ref="AA2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A289),0)),""),"N/A")</f>
        <v>N/A</v>
      </c>
      <c r="AB289" s="39" t="str">
        <f t="array" aca="1" ref="AB2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A289),0)),"")/1000,"N/A")</f>
        <v>N/A</v>
      </c>
      <c r="AD289" t="str">
        <f t="shared" si="316"/>
        <v>Heat Pump Dryer (ventless)</v>
      </c>
      <c r="AE289" s="50">
        <f t="array" aca="1" ref="AE28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A289),0)),""),0)</f>
        <v>0</v>
      </c>
      <c r="AF289" s="35">
        <f t="array" aca="1" ref="AF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A289),0)),"")</f>
        <v>0</v>
      </c>
      <c r="AG289" s="35">
        <f t="array" aca="1" ref="AG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A289),0))/1000,"")</f>
        <v>0</v>
      </c>
      <c r="AH289" s="51">
        <f t="array" aca="1" ref="AH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A289),0)),"")</f>
        <v>0</v>
      </c>
      <c r="AI289" s="35">
        <f t="array" aca="1" ref="AI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A289),0))/1000,"")</f>
        <v>0</v>
      </c>
      <c r="AJ289" s="35">
        <f t="array" aca="1" ref="AJ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A289),0))/1000,"")</f>
        <v>0</v>
      </c>
      <c r="AK289" s="32">
        <f t="array" aca="1" ref="AK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A289),0)),"")</f>
        <v>0</v>
      </c>
      <c r="AL289" s="32" t="str">
        <f t="shared" ca="1" si="317"/>
        <v>N/A</v>
      </c>
      <c r="AM289" s="32" t="str">
        <f t="shared" ca="1" si="318"/>
        <v>N/A</v>
      </c>
      <c r="AN289" s="37" t="str">
        <f t="array" aca="1" ref="AN289" ca="1">IF(AE289=0,"N/A",IFERROR(INDEX(INDIRECT(ADDRESS(1,MATCH(2020,Measure!$2:$2,0),,,"Measure")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A289),0)),""))</f>
        <v>N/A</v>
      </c>
      <c r="AO289" s="32">
        <f t="array" aca="1" ref="AO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A289),0)),"")</f>
        <v>0</v>
      </c>
      <c r="AP289" s="37" t="str">
        <f t="shared" ca="1" si="319"/>
        <v>N/A</v>
      </c>
      <c r="AQ289" s="50">
        <f t="array" aca="1" ref="AQ28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A289),0)),""),0)</f>
        <v>0</v>
      </c>
      <c r="AR289" s="35">
        <f t="array" aca="1" ref="AR2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A289),0)),"")</f>
        <v>0</v>
      </c>
      <c r="AS289" s="35">
        <f t="array" aca="1" ref="AS2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A289),0))/1000,"")</f>
        <v>0</v>
      </c>
      <c r="AT289" s="51">
        <f t="array" aca="1" ref="AT2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A289),0)),"")</f>
        <v>0</v>
      </c>
      <c r="AU289" s="35">
        <f t="array" aca="1" ref="AU2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A289),0))/1000,"")</f>
        <v>0</v>
      </c>
      <c r="AV289" s="35">
        <f t="array" aca="1" ref="AV2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A289),0))/1000,"")</f>
        <v>0</v>
      </c>
      <c r="AW289" s="32">
        <f t="array" aca="1" ref="AW2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A289),0)),"")</f>
        <v>0</v>
      </c>
      <c r="AX289" s="32" t="str">
        <f t="shared" ca="1" si="320"/>
        <v>N/A</v>
      </c>
      <c r="AY289" s="32" t="str">
        <f t="shared" ca="1" si="321"/>
        <v>N/A</v>
      </c>
      <c r="AZ289" s="37" t="str">
        <f t="array" aca="1" ref="AZ289" ca="1">IF(AQ289=0,"N/A",IFERROR(INDEX(INDIRECT(ADDRESS(1,MATCH(2021,Measure!$2:$2,0),,,"Measure")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A289),0)),""))</f>
        <v>N/A</v>
      </c>
      <c r="BA289" s="32">
        <f t="array" aca="1" ref="BA2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A289),0)),"")</f>
        <v>0</v>
      </c>
      <c r="BB289" s="37" t="str">
        <f t="shared" ca="1" si="322"/>
        <v>N/A</v>
      </c>
      <c r="BC289" s="50">
        <f t="array" aca="1" ref="BC28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A289),0)),""),0)</f>
        <v>0</v>
      </c>
      <c r="BD289" s="35">
        <f t="array" aca="1" ref="BD2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A289),0)),"")</f>
        <v>0</v>
      </c>
      <c r="BE289" s="35">
        <f t="array" aca="1" ref="BE2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A289),0))/1000,"")</f>
        <v>0</v>
      </c>
      <c r="BF289" s="51">
        <f t="array" aca="1" ref="BF2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A289),0)),"")</f>
        <v>0</v>
      </c>
      <c r="BG289" s="35">
        <f t="array" aca="1" ref="BG2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A289),0))/1000,"")</f>
        <v>0</v>
      </c>
      <c r="BH289" s="35">
        <f t="array" aca="1" ref="BH2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A289),0))/1000,"")</f>
        <v>0</v>
      </c>
      <c r="BI289" s="32">
        <f t="array" aca="1" ref="BI2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A289),0)),"")</f>
        <v>0</v>
      </c>
      <c r="BJ289" s="32" t="str">
        <f t="shared" ca="1" si="323"/>
        <v>N/A</v>
      </c>
      <c r="BK289" s="32" t="str">
        <f t="shared" ca="1" si="324"/>
        <v>N/A</v>
      </c>
      <c r="BL289" s="37" t="str">
        <f t="array" aca="1" ref="BL289" ca="1">IF(BC289=0,"N/A",IFERROR(INDEX(INDIRECT(ADDRESS(1,MATCH(2022,Measure!$2:$2,0),,,"Measure")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A289),0)),""))</f>
        <v>N/A</v>
      </c>
      <c r="BM289" s="32">
        <f t="array" aca="1" ref="BM2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A289),0)),"")</f>
        <v>0</v>
      </c>
      <c r="BN289" s="37" t="str">
        <f t="shared" ca="1" si="325"/>
        <v>N/A</v>
      </c>
    </row>
    <row r="290" spans="1:66" x14ac:dyDescent="0.25">
      <c r="A290" s="33" t="s">
        <v>634</v>
      </c>
      <c r="B290" t="str">
        <f t="shared" si="311"/>
        <v>Hybrid Heat Pump Dryer</v>
      </c>
      <c r="C290" t="str">
        <f t="array" aca="1" ref="C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A290),0)),"")</f>
        <v>Res Other</v>
      </c>
      <c r="D290" t="str">
        <f t="array" aca="1" ref="D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A290),0)),"")</f>
        <v>ROB/NEW</v>
      </c>
      <c r="E290" s="52">
        <f t="array" aca="1" ref="E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A290),0)),"")</f>
        <v>12</v>
      </c>
      <c r="F290" s="52" t="str">
        <f t="array" aca="1" ref="F29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A290),0)),""))</f>
        <v>N/A</v>
      </c>
      <c r="G290" s="52" t="str">
        <f t="array" aca="1" ref="G29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A290),0)),""))</f>
        <v>N/A</v>
      </c>
      <c r="H290" s="52" t="str">
        <f t="array" aca="1" ref="H29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A290),0)),""))</f>
        <v>N/A</v>
      </c>
      <c r="I290" s="44">
        <f t="array" aca="1" ref="I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A290),0)),"")</f>
        <v>224</v>
      </c>
      <c r="J290" s="45">
        <f t="array" aca="1" ref="J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A290),0)),"")*1000</f>
        <v>30.911999999999999</v>
      </c>
      <c r="K290" s="44">
        <f t="array" aca="1" ref="K290" ca="1">IF(D290="ROB/NEW",I290,IFERROR(INDEX(INDIRECT(ADDRESS(1,MATCH(2020,Measure!$2:$2,0),,,"Measure")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A290),0)),""))</f>
        <v>224</v>
      </c>
      <c r="L290" s="45">
        <f t="array" aca="1" ref="L290" ca="1">IF(D290="ROB/NEW",J290,IFERROR(INDEX(INDIRECT(ADDRESS(1,MATCH(2020,Measure!$2:$2,0),,,"Measure")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A290),0))*1000,""))</f>
        <v>30.911999999999999</v>
      </c>
      <c r="M290" s="46">
        <f t="array" aca="1" ref="M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A290),0)),"")</f>
        <v>600</v>
      </c>
      <c r="N290" s="47">
        <f t="array" aca="1" ref="N290" ca="1">IF(M290=0,"N/A",IFERROR(INDEX(INDIRECT(ADDRESS(1,MATCH(2020,Measure!$2:$2,0),,,"Measure")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A290),0)),"")/M290)</f>
        <v>0.16666666666666666</v>
      </c>
      <c r="O290" s="46" t="str">
        <f t="array" aca="1" ref="O290" ca="1">IF(AE290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290)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(Units)")*(INDIRECT(ADDRESS(1,MATCH("MeasureNames",Measure!$2:$2,0),,,"Measure")&amp;":"&amp;ADDRESS(ROWS(DynamicPivotTable)+10,MATCH("MeasureNames",Measure!$2:$2,0)))=A290),0)),""),0))</f>
        <v>N/A</v>
      </c>
      <c r="P290" s="46">
        <f t="array" aca="1" ref="P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A290),0)),0)</f>
        <v>0</v>
      </c>
      <c r="Q290" s="46" t="str">
        <f t="shared" ca="1" si="312"/>
        <v>N/A</v>
      </c>
      <c r="R290" s="46">
        <f t="shared" ca="1" si="313"/>
        <v>500</v>
      </c>
      <c r="S290" s="46" t="str">
        <f t="shared" ca="1" si="314"/>
        <v>N/A</v>
      </c>
      <c r="T290" s="39">
        <f t="array" aca="1" ref="T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A290),0)),"")</f>
        <v>208.06940692815255</v>
      </c>
      <c r="U290" s="39">
        <f t="array" aca="1" ref="U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A290),0)),"")</f>
        <v>0</v>
      </c>
      <c r="V290" s="39">
        <f t="shared" ca="1" si="315"/>
        <v>208.06940692815255</v>
      </c>
      <c r="W290" s="48">
        <f t="array" aca="1" ref="W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A290),0)),"")</f>
        <v>0.85</v>
      </c>
      <c r="X290" s="49" t="str">
        <f t="array" aca="1" ref="X290" ca="1">IF(AE290=0,"N/A",IFERROR(INDEX(INDIRECT(ADDRESS(1,MATCH(2020,Measure!$2:$2,0),,,"Measure")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A290),0)),""))</f>
        <v>N/A</v>
      </c>
      <c r="Y290" s="49" t="str">
        <f t="array" aca="1" ref="Y290" ca="1">IF(AE290=0,"N/A",IFERROR(INDEX(INDIRECT(ADDRESS(1,MATCH(2020,Measure!$2:$2,0),,,"Measure")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A290),0)),""))</f>
        <v>N/A</v>
      </c>
      <c r="Z290" s="39" t="str">
        <f t="array" aca="1" ref="Z2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A290),0)),""),"N/A")</f>
        <v>N/A</v>
      </c>
      <c r="AA290" s="39" t="str">
        <f t="array" aca="1" ref="AA2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A290),0)),""),"N/A")</f>
        <v>N/A</v>
      </c>
      <c r="AB290" s="39" t="str">
        <f t="array" aca="1" ref="AB2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A290),0)),"")/1000,"N/A")</f>
        <v>N/A</v>
      </c>
      <c r="AD290" t="str">
        <f t="shared" si="316"/>
        <v>Hybrid Heat Pump Dryer</v>
      </c>
      <c r="AE290" s="50">
        <f t="array" aca="1" ref="AE29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A290),0)),""),0)</f>
        <v>0</v>
      </c>
      <c r="AF290" s="35">
        <f t="array" aca="1" ref="AF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A290),0)),"")</f>
        <v>0</v>
      </c>
      <c r="AG290" s="35">
        <f t="array" aca="1" ref="AG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A290),0))/1000,"")</f>
        <v>0</v>
      </c>
      <c r="AH290" s="51">
        <f t="array" aca="1" ref="AH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A290),0)),"")</f>
        <v>0</v>
      </c>
      <c r="AI290" s="35">
        <f t="array" aca="1" ref="AI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A290),0))/1000,"")</f>
        <v>0</v>
      </c>
      <c r="AJ290" s="35">
        <f t="array" aca="1" ref="AJ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A290),0))/1000,"")</f>
        <v>0</v>
      </c>
      <c r="AK290" s="32">
        <f t="array" aca="1" ref="AK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A290),0)),"")</f>
        <v>0</v>
      </c>
      <c r="AL290" s="32" t="str">
        <f t="shared" ca="1" si="317"/>
        <v>N/A</v>
      </c>
      <c r="AM290" s="32" t="str">
        <f t="shared" ca="1" si="318"/>
        <v>N/A</v>
      </c>
      <c r="AN290" s="37" t="str">
        <f t="array" aca="1" ref="AN290" ca="1">IF(AE290=0,"N/A",IFERROR(INDEX(INDIRECT(ADDRESS(1,MATCH(2020,Measure!$2:$2,0),,,"Measure")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A290),0)),""))</f>
        <v>N/A</v>
      </c>
      <c r="AO290" s="32">
        <f t="array" aca="1" ref="AO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A290),0)),"")</f>
        <v>0</v>
      </c>
      <c r="AP290" s="37" t="str">
        <f t="shared" ca="1" si="319"/>
        <v>N/A</v>
      </c>
      <c r="AQ290" s="50">
        <f t="array" aca="1" ref="AQ29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A290),0)),""),0)</f>
        <v>0</v>
      </c>
      <c r="AR290" s="35">
        <f t="array" aca="1" ref="AR2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A290),0)),"")</f>
        <v>0</v>
      </c>
      <c r="AS290" s="35">
        <f t="array" aca="1" ref="AS2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A290),0))/1000,"")</f>
        <v>0</v>
      </c>
      <c r="AT290" s="51">
        <f t="array" aca="1" ref="AT2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A290),0)),"")</f>
        <v>0</v>
      </c>
      <c r="AU290" s="35">
        <f t="array" aca="1" ref="AU2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A290),0))/1000,"")</f>
        <v>0</v>
      </c>
      <c r="AV290" s="35">
        <f t="array" aca="1" ref="AV2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A290),0))/1000,"")</f>
        <v>0</v>
      </c>
      <c r="AW290" s="32">
        <f t="array" aca="1" ref="AW2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A290),0)),"")</f>
        <v>0</v>
      </c>
      <c r="AX290" s="32" t="str">
        <f t="shared" ca="1" si="320"/>
        <v>N/A</v>
      </c>
      <c r="AY290" s="32" t="str">
        <f t="shared" ca="1" si="321"/>
        <v>N/A</v>
      </c>
      <c r="AZ290" s="37" t="str">
        <f t="array" aca="1" ref="AZ290" ca="1">IF(AQ290=0,"N/A",IFERROR(INDEX(INDIRECT(ADDRESS(1,MATCH(2021,Measure!$2:$2,0),,,"Measure")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A290),0)),""))</f>
        <v>N/A</v>
      </c>
      <c r="BA290" s="32">
        <f t="array" aca="1" ref="BA2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A290),0)),"")</f>
        <v>0</v>
      </c>
      <c r="BB290" s="37" t="str">
        <f t="shared" ca="1" si="322"/>
        <v>N/A</v>
      </c>
      <c r="BC290" s="50">
        <f t="array" aca="1" ref="BC29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A290),0)),""),0)</f>
        <v>0</v>
      </c>
      <c r="BD290" s="35">
        <f t="array" aca="1" ref="BD2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A290),0)),"")</f>
        <v>0</v>
      </c>
      <c r="BE290" s="35">
        <f t="array" aca="1" ref="BE2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A290),0))/1000,"")</f>
        <v>0</v>
      </c>
      <c r="BF290" s="51">
        <f t="array" aca="1" ref="BF2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A290),0)),"")</f>
        <v>0</v>
      </c>
      <c r="BG290" s="35">
        <f t="array" aca="1" ref="BG2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A290),0))/1000,"")</f>
        <v>0</v>
      </c>
      <c r="BH290" s="35">
        <f t="array" aca="1" ref="BH2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A290),0))/1000,"")</f>
        <v>0</v>
      </c>
      <c r="BI290" s="32">
        <f t="array" aca="1" ref="BI2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A290),0)),"")</f>
        <v>0</v>
      </c>
      <c r="BJ290" s="32" t="str">
        <f t="shared" ca="1" si="323"/>
        <v>N/A</v>
      </c>
      <c r="BK290" s="32" t="str">
        <f t="shared" ca="1" si="324"/>
        <v>N/A</v>
      </c>
      <c r="BL290" s="37" t="str">
        <f t="array" aca="1" ref="BL290" ca="1">IF(BC290=0,"N/A",IFERROR(INDEX(INDIRECT(ADDRESS(1,MATCH(2022,Measure!$2:$2,0),,,"Measure")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A290),0)),""))</f>
        <v>N/A</v>
      </c>
      <c r="BM290" s="32">
        <f t="array" aca="1" ref="BM2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A290),0)),"")</f>
        <v>0</v>
      </c>
      <c r="BN290" s="37" t="str">
        <f t="shared" ca="1" si="325"/>
        <v>N/A</v>
      </c>
    </row>
    <row r="291" spans="1:66" x14ac:dyDescent="0.25">
      <c r="S291" s="29"/>
      <c r="Y291" s="29"/>
      <c r="AD291" s="1" t="s">
        <v>681</v>
      </c>
      <c r="AE291" s="53">
        <f t="shared" ref="AE291:AM291" ca="1" si="326">SUM(AE268:AE290)</f>
        <v>370956</v>
      </c>
      <c r="AF291" s="54">
        <f t="shared" ca="1" si="326"/>
        <v>2232.4309996720322</v>
      </c>
      <c r="AG291" s="54">
        <f t="shared" ca="1" si="326"/>
        <v>15599.51006051591</v>
      </c>
      <c r="AH291" s="55">
        <f t="shared" ca="1" si="326"/>
        <v>2232.4309996720322</v>
      </c>
      <c r="AI291" s="54">
        <f t="shared" ca="1" si="326"/>
        <v>15599.51006051591</v>
      </c>
      <c r="AJ291" s="54">
        <f t="shared" ca="1" si="326"/>
        <v>96088.463110966535</v>
      </c>
      <c r="AK291" s="56">
        <f t="shared" ca="1" si="326"/>
        <v>8040702.6585229933</v>
      </c>
      <c r="AL291" s="56">
        <f t="shared" ca="1" si="326"/>
        <v>4662798.481380946</v>
      </c>
      <c r="AM291" s="56">
        <f t="shared" ca="1" si="326"/>
        <v>3377904.1771420469</v>
      </c>
      <c r="AN291" s="57">
        <f ca="1">IFERROR(AK291/AL291,"N/A")</f>
        <v>1.7244370930097839</v>
      </c>
      <c r="AO291" s="56">
        <f ca="1">SUM(AO268:AO290)</f>
        <v>2227903.1672216658</v>
      </c>
      <c r="AP291" s="57">
        <f t="shared" ca="1" si="319"/>
        <v>3.6090898279705086</v>
      </c>
      <c r="AQ291" s="53">
        <f t="shared" ref="AQ291:AY291" ca="1" si="327">SUM(AQ268:AQ290)</f>
        <v>370956</v>
      </c>
      <c r="AR291" s="54">
        <f t="shared" ca="1" si="327"/>
        <v>2232.4309996720317</v>
      </c>
      <c r="AS291" s="54">
        <f t="shared" ca="1" si="327"/>
        <v>15599.510060515908</v>
      </c>
      <c r="AT291" s="55">
        <f t="shared" ca="1" si="327"/>
        <v>4464.8619993440634</v>
      </c>
      <c r="AU291" s="54">
        <f t="shared" ca="1" si="327"/>
        <v>31199.020121031816</v>
      </c>
      <c r="AV291" s="54">
        <f t="shared" ca="1" si="327"/>
        <v>82943.031857506081</v>
      </c>
      <c r="AW291" s="56">
        <f t="shared" ca="1" si="327"/>
        <v>7236088.3013325911</v>
      </c>
      <c r="AX291" s="56">
        <f t="shared" ca="1" si="327"/>
        <v>4662798.481380946</v>
      </c>
      <c r="AY291" s="56">
        <f t="shared" ca="1" si="327"/>
        <v>2573289.8199516456</v>
      </c>
      <c r="AZ291" s="57">
        <f ca="1">IFERROR(AW291/AX291,"N/A")</f>
        <v>1.5518766959856978</v>
      </c>
      <c r="BA291" s="56">
        <f ca="1">SUM(BA268:BA290)</f>
        <v>2227903.1672216658</v>
      </c>
      <c r="BB291" s="57">
        <f t="shared" ca="1" si="322"/>
        <v>3.2479366283932549</v>
      </c>
      <c r="BC291" s="53">
        <f t="shared" ref="BC291:BK291" ca="1" si="328">SUM(BC268:BC290)</f>
        <v>370956</v>
      </c>
      <c r="BD291" s="54">
        <f t="shared" ca="1" si="328"/>
        <v>2232.4309996720317</v>
      </c>
      <c r="BE291" s="54">
        <f t="shared" ca="1" si="328"/>
        <v>15599.510060515908</v>
      </c>
      <c r="BF291" s="55">
        <f t="shared" ca="1" si="328"/>
        <v>4783.4649312163965</v>
      </c>
      <c r="BG291" s="54">
        <f t="shared" ca="1" si="328"/>
        <v>33354.170060087286</v>
      </c>
      <c r="BH291" s="54">
        <f t="shared" ca="1" si="328"/>
        <v>69498.671736045682</v>
      </c>
      <c r="BI291" s="56">
        <f t="shared" ca="1" si="328"/>
        <v>6357812.5006594732</v>
      </c>
      <c r="BJ291" s="56">
        <f t="shared" ca="1" si="328"/>
        <v>4662798.4813809451</v>
      </c>
      <c r="BK291" s="56">
        <f t="shared" ca="1" si="328"/>
        <v>1695014.0192785272</v>
      </c>
      <c r="BL291" s="57">
        <f ca="1">IFERROR(BI291/BJ291,"N/A")</f>
        <v>1.3635186092744307</v>
      </c>
      <c r="BM291" s="56">
        <f ca="1">SUM(BM268:BM290)</f>
        <v>2227903.1672216658</v>
      </c>
      <c r="BN291" s="57">
        <f t="shared" ca="1" si="325"/>
        <v>2.8537203026593216</v>
      </c>
    </row>
    <row r="292" spans="1:66" ht="18" x14ac:dyDescent="0.25">
      <c r="A292" s="28"/>
      <c r="B292" s="28" t="s">
        <v>413</v>
      </c>
      <c r="Y292" s="29"/>
    </row>
    <row r="293" spans="1:66" ht="15.75" thickBot="1" x14ac:dyDescent="0.3">
      <c r="Y293" s="29"/>
    </row>
    <row r="294" spans="1:66" ht="87" thickBot="1" x14ac:dyDescent="0.3">
      <c r="A294" s="34" t="s">
        <v>652</v>
      </c>
      <c r="B294" s="42" t="s">
        <v>653</v>
      </c>
      <c r="C294" s="43" t="s">
        <v>592</v>
      </c>
      <c r="D294" s="43" t="s">
        <v>593</v>
      </c>
      <c r="E294" s="21" t="s">
        <v>594</v>
      </c>
      <c r="F294" s="21" t="s">
        <v>674</v>
      </c>
      <c r="G294" s="21" t="s">
        <v>675</v>
      </c>
      <c r="H294" s="21" t="s">
        <v>676</v>
      </c>
      <c r="I294" s="21" t="s">
        <v>656</v>
      </c>
      <c r="J294" s="21" t="s">
        <v>657</v>
      </c>
      <c r="K294" s="21" t="s">
        <v>658</v>
      </c>
      <c r="L294" s="21" t="s">
        <v>659</v>
      </c>
      <c r="M294" s="21" t="s">
        <v>671</v>
      </c>
      <c r="N294" s="21" t="s">
        <v>654</v>
      </c>
      <c r="O294" s="21" t="s">
        <v>660</v>
      </c>
      <c r="P294" s="21" t="s">
        <v>661</v>
      </c>
      <c r="Q294" s="21" t="s">
        <v>662</v>
      </c>
      <c r="R294" s="21" t="s">
        <v>663</v>
      </c>
      <c r="S294" s="21" t="s">
        <v>664</v>
      </c>
      <c r="T294" s="21" t="s">
        <v>673</v>
      </c>
      <c r="U294" s="21" t="s">
        <v>665</v>
      </c>
      <c r="V294" s="21" t="s">
        <v>666</v>
      </c>
      <c r="W294" s="21" t="s">
        <v>595</v>
      </c>
      <c r="X294" s="21" t="s">
        <v>655</v>
      </c>
      <c r="Y294" s="21" t="s">
        <v>672</v>
      </c>
      <c r="Z294" s="21" t="s">
        <v>668</v>
      </c>
      <c r="AA294" s="21" t="s">
        <v>669</v>
      </c>
      <c r="AB294" s="41" t="s">
        <v>670</v>
      </c>
      <c r="AD294" s="20" t="s">
        <v>591</v>
      </c>
      <c r="AE294" s="22" t="s">
        <v>667</v>
      </c>
      <c r="AF294" s="23" t="s">
        <v>596</v>
      </c>
      <c r="AG294" s="23" t="s">
        <v>597</v>
      </c>
      <c r="AH294" s="24" t="s">
        <v>598</v>
      </c>
      <c r="AI294" s="25" t="s">
        <v>599</v>
      </c>
      <c r="AJ294" s="25" t="s">
        <v>600</v>
      </c>
      <c r="AK294" s="23" t="s">
        <v>601</v>
      </c>
      <c r="AL294" s="23" t="s">
        <v>602</v>
      </c>
      <c r="AM294" s="25" t="s">
        <v>603</v>
      </c>
      <c r="AN294" s="26" t="s">
        <v>604</v>
      </c>
      <c r="AO294" s="23" t="s">
        <v>605</v>
      </c>
      <c r="AP294" s="27" t="s">
        <v>606</v>
      </c>
      <c r="AQ294" s="22" t="s">
        <v>667</v>
      </c>
      <c r="AR294" s="23" t="s">
        <v>596</v>
      </c>
      <c r="AS294" s="23" t="s">
        <v>597</v>
      </c>
      <c r="AT294" s="24" t="s">
        <v>598</v>
      </c>
      <c r="AU294" s="23" t="s">
        <v>599</v>
      </c>
      <c r="AV294" s="23" t="s">
        <v>600</v>
      </c>
      <c r="AW294" s="23" t="s">
        <v>601</v>
      </c>
      <c r="AX294" s="23" t="s">
        <v>602</v>
      </c>
      <c r="AY294" s="25" t="s">
        <v>603</v>
      </c>
      <c r="AZ294" s="26" t="s">
        <v>604</v>
      </c>
      <c r="BA294" s="23" t="s">
        <v>605</v>
      </c>
      <c r="BB294" s="27" t="s">
        <v>606</v>
      </c>
      <c r="BC294" s="22" t="s">
        <v>667</v>
      </c>
      <c r="BD294" s="24" t="s">
        <v>596</v>
      </c>
      <c r="BE294" s="23" t="s">
        <v>597</v>
      </c>
      <c r="BF294" s="24" t="s">
        <v>598</v>
      </c>
      <c r="BG294" s="23" t="s">
        <v>599</v>
      </c>
      <c r="BH294" s="23" t="s">
        <v>600</v>
      </c>
      <c r="BI294" s="23" t="s">
        <v>601</v>
      </c>
      <c r="BJ294" s="23" t="s">
        <v>602</v>
      </c>
      <c r="BK294" s="25" t="s">
        <v>603</v>
      </c>
      <c r="BL294" s="26" t="s">
        <v>604</v>
      </c>
      <c r="BM294" s="23" t="s">
        <v>605</v>
      </c>
      <c r="BN294" s="27" t="s">
        <v>606</v>
      </c>
    </row>
    <row r="295" spans="1:66" x14ac:dyDescent="0.25">
      <c r="A295" s="33" t="s">
        <v>397</v>
      </c>
      <c r="B295" t="str">
        <f t="shared" ref="B295:B298" si="329">LEFT(A295,(FIND(" | ",A295,1)-1))</f>
        <v>Whole Home - tier 0 (22% better than code on average)</v>
      </c>
      <c r="C295" t="str">
        <f t="array" aca="1" ref="C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A295),0)),"")</f>
        <v xml:space="preserve">Res Heating, Ventilation and Air-Conditioning </v>
      </c>
      <c r="D295" t="str">
        <f t="array" aca="1" ref="D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A295),0)),"")</f>
        <v>ROB/NEW</v>
      </c>
      <c r="E295" s="52">
        <f t="array" aca="1" ref="E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A295),0)),"")</f>
        <v>30</v>
      </c>
      <c r="F295" s="52" t="str">
        <f t="array" aca="1" ref="F29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A295),0)),""))</f>
        <v>N/A</v>
      </c>
      <c r="G295" s="52" t="str">
        <f t="array" aca="1" ref="G29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A295),0)),""))</f>
        <v>N/A</v>
      </c>
      <c r="H295" s="52" t="str">
        <f t="array" aca="1" ref="H29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A295),0)),""))</f>
        <v>N/A</v>
      </c>
      <c r="I295" s="44">
        <f t="array" aca="1" ref="I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A295),0)),"")</f>
        <v>4411.8387412921511</v>
      </c>
      <c r="J295" s="45">
        <f t="array" aca="1" ref="J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A295),0)),"")*1000</f>
        <v>1248.5503637856787</v>
      </c>
      <c r="K295" s="44">
        <f t="array" aca="1" ref="K295" ca="1">IF(D295="ROB/NEW",I295,IFERROR(INDEX(INDIRECT(ADDRESS(1,MATCH(2020,Measure!$2:$2,0),,,"Measure")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A295),0)),""))</f>
        <v>4411.8387412921511</v>
      </c>
      <c r="L295" s="45">
        <f t="array" aca="1" ref="L295" ca="1">IF(D295="ROB/NEW",J295,IFERROR(INDEX(INDIRECT(ADDRESS(1,MATCH(2020,Measure!$2:$2,0),,,"Measure")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A295),0))*1000,""))</f>
        <v>1248.5503637856787</v>
      </c>
      <c r="M295" s="46">
        <f t="array" aca="1" ref="M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A295),0)),"")</f>
        <v>7097.83</v>
      </c>
      <c r="N295" s="47">
        <f t="array" aca="1" ref="N295" ca="1">IF(M295=0,"N/A",IFERROR(INDEX(INDIRECT(ADDRESS(1,MATCH(2020,Measure!$2:$2,0),,,"Measure")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A295),0)),"")/M295)</f>
        <v>7.0444065298830766E-2</v>
      </c>
      <c r="O295" s="46">
        <f t="array" aca="1" ref="O295" ca="1">IF(AE295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295)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(Units)")*(INDIRECT(ADDRESS(1,MATCH("MeasureNames",Measure!$2:$2,0),,,"Measure")&amp;":"&amp;ADDRESS(ROWS(DynamicPivotTable)+10,MATCH("MeasureNames",Measure!$2:$2,0)))=A295),0)),""),0))</f>
        <v>599.06280855474415</v>
      </c>
      <c r="P295" s="46">
        <f t="array" aca="1" ref="P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A295),0)),0)</f>
        <v>0</v>
      </c>
      <c r="Q295" s="46">
        <f t="shared" ref="Q295:Q298" ca="1" si="330">IF(AE295=0,"N/A",SUM(O295,P295,IF(N295="N/A",0,N295*M295)))</f>
        <v>1099.0628085547442</v>
      </c>
      <c r="R295" s="46">
        <f t="shared" ref="R295:R298" ca="1" si="331">M295-(IF(N295="N/A",0,N295*M295))</f>
        <v>6597.83</v>
      </c>
      <c r="S295" s="46">
        <f t="shared" ref="S295:S298" ca="1" si="332">IF(AE295=0,"N/A",Q295+R295)</f>
        <v>7696.8928085547441</v>
      </c>
      <c r="T295" s="39">
        <f t="array" aca="1" ref="T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A295),0)),"")</f>
        <v>12039.310051342301</v>
      </c>
      <c r="U295" s="39">
        <f t="array" aca="1" ref="U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A295),0)),"")</f>
        <v>0</v>
      </c>
      <c r="V295" s="39">
        <f t="shared" ref="V295:V298" ca="1" si="333">T295+U295</f>
        <v>12039.310051342301</v>
      </c>
      <c r="W295" s="48">
        <f t="array" aca="1" ref="W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A295),0)),"")</f>
        <v>1.06</v>
      </c>
      <c r="X295" s="49">
        <f t="array" aca="1" ref="X295" ca="1">IF(AE295=0,"N/A",IFERROR(INDEX(INDIRECT(ADDRESS(1,MATCH(2020,Measure!$2:$2,0),,,"Measure")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A295),0)),""))</f>
        <v>1.4821693839313637</v>
      </c>
      <c r="Y295" s="49" t="str">
        <f t="array" aca="1" ref="Y295" ca="1">IF(AE295=0,"N/A",IFERROR(INDEX(INDIRECT(ADDRESS(1,MATCH(2020,Measure!$2:$2,0),,,"Measure")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A295),0)),""))</f>
        <v/>
      </c>
      <c r="Z295" s="39">
        <f t="array" aca="1" ref="Z29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A295),0)),""),"N/A")</f>
        <v>0.21728768658434416</v>
      </c>
      <c r="AA295" s="39">
        <f t="array" aca="1" ref="AA29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A295),0)),""),"N/A")</f>
        <v>7.2429228861448057E-3</v>
      </c>
      <c r="AB295" s="39">
        <f t="array" aca="1" ref="AB29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A295),0)),"")/1000,"N/A")</f>
        <v>0.76780101266552703</v>
      </c>
      <c r="AD295" t="str">
        <f t="shared" ref="AD295:AD298" si="334">B295</f>
        <v>Whole Home - tier 0 (22% better than code on average)</v>
      </c>
      <c r="AE295" s="50">
        <f t="array" aca="1" ref="AE29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A295),0)),""),0)</f>
        <v>209.99999999999997</v>
      </c>
      <c r="AF295" s="35">
        <f t="array" aca="1" ref="AF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A295),0)),"")</f>
        <v>308.80812330965784</v>
      </c>
      <c r="AG295" s="35">
        <f t="array" aca="1" ref="AG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A295),0))/1000,"")</f>
        <v>1091.1947820129253</v>
      </c>
      <c r="AH295" s="51">
        <f t="array" aca="1" ref="AH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A295),0)),"")</f>
        <v>308.80812330965784</v>
      </c>
      <c r="AI295" s="35">
        <f t="array" aca="1" ref="AI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A295),0))/1000,"")</f>
        <v>1091.1947820129253</v>
      </c>
      <c r="AJ295" s="35">
        <f t="array" aca="1" ref="AJ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A295),0))/1000,"")</f>
        <v>32735.843460387754</v>
      </c>
      <c r="AK295" s="32">
        <f t="array" aca="1" ref="AK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A295),0)),"")</f>
        <v>2528255.1107818829</v>
      </c>
      <c r="AL295" s="32">
        <f t="shared" ref="AL295:AL297" ca="1" si="335">IFERROR(AK295/AN295,"N/A")</f>
        <v>1705780.1477964961</v>
      </c>
      <c r="AM295" s="32">
        <f t="shared" ref="AM295:AM297" ca="1" si="336">IFERROR(AK295-AL295,"N/A")</f>
        <v>822474.96298538684</v>
      </c>
      <c r="AN295" s="37">
        <f t="array" aca="1" ref="AN295" ca="1">IF(AE295=0,"N/A",IFERROR(INDEX(INDIRECT(ADDRESS(1,MATCH(2020,Measure!$2:$2,0),,,"Measure")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A295),0)),""))</f>
        <v>1.4821693839313637</v>
      </c>
      <c r="AO295" s="32">
        <f t="array" aca="1" ref="AO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A295),0)),"")</f>
        <v>230803.18979649624</v>
      </c>
      <c r="AP295" s="37">
        <f t="shared" ref="AP295:AP299" ca="1" si="337">IFERROR(AK295/AO295,"N/A")</f>
        <v>10.954160178683386</v>
      </c>
      <c r="AQ295" s="50">
        <f t="array" aca="1" ref="AQ29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A295),0)),""),0)</f>
        <v>209.99999999999997</v>
      </c>
      <c r="AR295" s="35">
        <f t="array" aca="1" ref="AR2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A295),0)),"")</f>
        <v>308.80812330965784</v>
      </c>
      <c r="AS295" s="35">
        <f t="array" aca="1" ref="AS2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A295),0))/1000,"")</f>
        <v>1091.1947820129253</v>
      </c>
      <c r="AT295" s="51">
        <f t="array" aca="1" ref="AT2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A295),0)),"")</f>
        <v>617.61624661931569</v>
      </c>
      <c r="AU295" s="35">
        <f t="array" aca="1" ref="AU2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A295),0))/1000,"")</f>
        <v>2182.3895640258506</v>
      </c>
      <c r="AV295" s="35">
        <f t="array" aca="1" ref="AV2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A295),0))/1000,"")</f>
        <v>32735.843460387754</v>
      </c>
      <c r="AW295" s="32">
        <f t="array" aca="1" ref="AW2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A295),0)),"")</f>
        <v>2604701.0818745266</v>
      </c>
      <c r="AX295" s="32">
        <f t="shared" ref="AX295:AX297" ca="1" si="338">IFERROR(AW295/AZ295,"N/A")</f>
        <v>1705780.1477964961</v>
      </c>
      <c r="AY295" s="32">
        <f t="shared" ref="AY295:AY297" ca="1" si="339">IFERROR(AW295-AX295,"N/A")</f>
        <v>898920.93407803052</v>
      </c>
      <c r="AZ295" s="37">
        <f t="array" aca="1" ref="AZ295" ca="1">IF(AQ295=0,"N/A",IFERROR(INDEX(INDIRECT(ADDRESS(1,MATCH(2021,Measure!$2:$2,0),,,"Measure")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A295),0)),""))</f>
        <v>1.526985224467083</v>
      </c>
      <c r="BA295" s="32">
        <f t="array" aca="1" ref="BA2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A295),0)),"")</f>
        <v>230803.18979649624</v>
      </c>
      <c r="BB295" s="37">
        <f t="shared" ref="BB295:BB299" ca="1" si="340">IFERROR(AW295/BA295,"N/A")</f>
        <v>11.285377312900845</v>
      </c>
      <c r="BC295" s="50">
        <f t="array" aca="1" ref="BC29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A295),0)),""),0)</f>
        <v>209.99999999999997</v>
      </c>
      <c r="BD295" s="35">
        <f t="array" aca="1" ref="BD2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A295),0)),"")</f>
        <v>308.80812330965784</v>
      </c>
      <c r="BE295" s="35">
        <f t="array" aca="1" ref="BE2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A295),0))/1000,"")</f>
        <v>1091.1947820129253</v>
      </c>
      <c r="BF295" s="51">
        <f t="array" aca="1" ref="BF2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A295),0)),"")</f>
        <v>926.42436992897342</v>
      </c>
      <c r="BG295" s="35">
        <f t="array" aca="1" ref="BG2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A295),0))/1000,"")</f>
        <v>3273.5843460387755</v>
      </c>
      <c r="BH295" s="35">
        <f t="array" aca="1" ref="BH2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A295),0))/1000,"")</f>
        <v>32735.843460387754</v>
      </c>
      <c r="BI295" s="32">
        <f t="array" aca="1" ref="BI2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A295),0)),"")</f>
        <v>2689756.1004969357</v>
      </c>
      <c r="BJ295" s="32">
        <f t="shared" ref="BJ295:BJ297" ca="1" si="341">IFERROR(BI295/BL295,"N/A")</f>
        <v>1705780.1477964961</v>
      </c>
      <c r="BK295" s="32">
        <f t="shared" ref="BK295:BK297" ca="1" si="342">IFERROR(BI295-BJ295,"N/A")</f>
        <v>983975.95270043961</v>
      </c>
      <c r="BL295" s="37">
        <f t="array" aca="1" ref="BL295" ca="1">IF(BC295=0,"N/A",IFERROR(INDEX(INDIRECT(ADDRESS(1,MATCH(2022,Measure!$2:$2,0),,,"Measure")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A295),0)),""))</f>
        <v>1.5768480504193501</v>
      </c>
      <c r="BM295" s="32">
        <f t="array" aca="1" ref="BM2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A295),0)),"")</f>
        <v>230803.18979649624</v>
      </c>
      <c r="BN295" s="37">
        <f t="shared" ref="BN295:BN299" ca="1" si="343">IFERROR(BI295/BM295,"N/A")</f>
        <v>11.653894830780056</v>
      </c>
    </row>
    <row r="296" spans="1:66" x14ac:dyDescent="0.25">
      <c r="A296" s="33" t="s">
        <v>398</v>
      </c>
      <c r="B296" t="str">
        <f t="shared" si="329"/>
        <v>Whole home - tier 1 (45% better than code target)</v>
      </c>
      <c r="C296" t="str">
        <f t="array" aca="1" ref="C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A296),0)),"")</f>
        <v xml:space="preserve">Res Heating, Ventilation and Air-Conditioning </v>
      </c>
      <c r="D296" t="str">
        <f t="array" aca="1" ref="D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A296),0)),"")</f>
        <v>ROB/NEW</v>
      </c>
      <c r="E296" s="52">
        <f t="array" aca="1" ref="E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A296),0)),"")</f>
        <v>30</v>
      </c>
      <c r="F296" s="52" t="str">
        <f t="array" aca="1" ref="F29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A296),0)),""))</f>
        <v>N/A</v>
      </c>
      <c r="G296" s="52" t="str">
        <f t="array" aca="1" ref="G29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A296),0)),""))</f>
        <v>N/A</v>
      </c>
      <c r="H296" s="52" t="str">
        <f t="array" aca="1" ref="H29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A296),0)),""))</f>
        <v>N/A</v>
      </c>
      <c r="I296" s="44">
        <f t="array" aca="1" ref="I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A296),0)),"")</f>
        <v>5930.9773143599996</v>
      </c>
      <c r="J296" s="45">
        <f t="array" aca="1" ref="J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A296),0)),"")*1000</f>
        <v>1678.4665799638799</v>
      </c>
      <c r="K296" s="44">
        <f t="array" aca="1" ref="K296" ca="1">IF(D296="ROB/NEW",I296,IFERROR(INDEX(INDIRECT(ADDRESS(1,MATCH(2020,Measure!$2:$2,0),,,"Measure")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A296),0)),""))</f>
        <v>5930.9773143599996</v>
      </c>
      <c r="L296" s="45">
        <f t="array" aca="1" ref="L296" ca="1">IF(D296="ROB/NEW",J296,IFERROR(INDEX(INDIRECT(ADDRESS(1,MATCH(2020,Measure!$2:$2,0),,,"Measure")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A296),0))*1000,""))</f>
        <v>1678.4665799638799</v>
      </c>
      <c r="M296" s="46">
        <f t="array" aca="1" ref="M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A296),0)),"")</f>
        <v>9759</v>
      </c>
      <c r="N296" s="47">
        <f t="array" aca="1" ref="N296" ca="1">IF(M296=0,"N/A",IFERROR(INDEX(INDIRECT(ADDRESS(1,MATCH(2020,Measure!$2:$2,0),,,"Measure")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A296),0)),"")/M296)</f>
        <v>0.25617378829798138</v>
      </c>
      <c r="O296" s="46" t="str">
        <f t="array" aca="1" ref="O296" ca="1">IF(AE296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296)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(Units)")*(INDIRECT(ADDRESS(1,MATCH("MeasureNames",Measure!$2:$2,0),,,"Measure")&amp;":"&amp;ADDRESS(ROWS(DynamicPivotTable)+10,MATCH("MeasureNames",Measure!$2:$2,0)))=A296),0)),""),0))</f>
        <v>N/A</v>
      </c>
      <c r="P296" s="46">
        <f t="array" aca="1" ref="P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A296),0)),0)</f>
        <v>0</v>
      </c>
      <c r="Q296" s="46" t="str">
        <f t="shared" ca="1" si="330"/>
        <v>N/A</v>
      </c>
      <c r="R296" s="46">
        <f t="shared" ca="1" si="331"/>
        <v>7259</v>
      </c>
      <c r="S296" s="46" t="str">
        <f t="shared" ca="1" si="332"/>
        <v>N/A</v>
      </c>
      <c r="T296" s="39">
        <f t="array" aca="1" ref="T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A296),0)),"")</f>
        <v>16184.8333500386</v>
      </c>
      <c r="U296" s="39">
        <f t="array" aca="1" ref="U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A296),0)),"")</f>
        <v>0</v>
      </c>
      <c r="V296" s="39">
        <f t="shared" ca="1" si="333"/>
        <v>16184.8333500386</v>
      </c>
      <c r="W296" s="48">
        <f t="array" aca="1" ref="W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A296),0)),"")</f>
        <v>1.06</v>
      </c>
      <c r="X296" s="49" t="str">
        <f t="array" aca="1" ref="X296" ca="1">IF(AE296=0,"N/A",IFERROR(INDEX(INDIRECT(ADDRESS(1,MATCH(2020,Measure!$2:$2,0),,,"Measure")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A296),0)),""))</f>
        <v>N/A</v>
      </c>
      <c r="Y296" s="49" t="str">
        <f t="array" aca="1" ref="Y296" ca="1">IF(AE296=0,"N/A",IFERROR(INDEX(INDIRECT(ADDRESS(1,MATCH(2020,Measure!$2:$2,0),,,"Measure")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A296),0)),""))</f>
        <v>N/A</v>
      </c>
      <c r="Z296" s="39" t="str">
        <f t="array" aca="1" ref="Z29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A296),0)),""),"N/A")</f>
        <v>N/A</v>
      </c>
      <c r="AA296" s="39" t="str">
        <f t="array" aca="1" ref="AA29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A296),0)),""),"N/A")</f>
        <v>N/A</v>
      </c>
      <c r="AB296" s="39" t="str">
        <f t="array" aca="1" ref="AB29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A296),0)),"")/1000,"N/A")</f>
        <v>N/A</v>
      </c>
      <c r="AD296" t="str">
        <f t="shared" si="334"/>
        <v>Whole home - tier 1 (45% better than code target)</v>
      </c>
      <c r="AE296" s="50">
        <f t="array" aca="1" ref="AE29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A296),0)),""),0)</f>
        <v>0</v>
      </c>
      <c r="AF296" s="35">
        <f t="array" aca="1" ref="AF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A296),0)),"")</f>
        <v>0</v>
      </c>
      <c r="AG296" s="35">
        <f t="array" aca="1" ref="AG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A296),0))/1000,"")</f>
        <v>0</v>
      </c>
      <c r="AH296" s="51">
        <f t="array" aca="1" ref="AH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A296),0)),"")</f>
        <v>0</v>
      </c>
      <c r="AI296" s="35">
        <f t="array" aca="1" ref="AI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A296),0))/1000,"")</f>
        <v>0</v>
      </c>
      <c r="AJ296" s="35">
        <f t="array" aca="1" ref="AJ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A296),0))/1000,"")</f>
        <v>0</v>
      </c>
      <c r="AK296" s="32">
        <f t="array" aca="1" ref="AK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A296),0)),"")</f>
        <v>0</v>
      </c>
      <c r="AL296" s="32" t="str">
        <f t="shared" ca="1" si="335"/>
        <v>N/A</v>
      </c>
      <c r="AM296" s="32" t="str">
        <f t="shared" ca="1" si="336"/>
        <v>N/A</v>
      </c>
      <c r="AN296" s="37" t="str">
        <f t="array" aca="1" ref="AN296" ca="1">IF(AE296=0,"N/A",IFERROR(INDEX(INDIRECT(ADDRESS(1,MATCH(2020,Measure!$2:$2,0),,,"Measure")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A296),0)),""))</f>
        <v>N/A</v>
      </c>
      <c r="AO296" s="32">
        <f t="array" aca="1" ref="AO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A296),0)),"")</f>
        <v>0</v>
      </c>
      <c r="AP296" s="37" t="str">
        <f t="shared" ca="1" si="337"/>
        <v>N/A</v>
      </c>
      <c r="AQ296" s="50">
        <f t="array" aca="1" ref="AQ29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A296),0)),""),0)</f>
        <v>0</v>
      </c>
      <c r="AR296" s="35">
        <f t="array" aca="1" ref="AR2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A296),0)),"")</f>
        <v>0</v>
      </c>
      <c r="AS296" s="35">
        <f t="array" aca="1" ref="AS2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A296),0))/1000,"")</f>
        <v>0</v>
      </c>
      <c r="AT296" s="51">
        <f t="array" aca="1" ref="AT2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A296),0)),"")</f>
        <v>0</v>
      </c>
      <c r="AU296" s="35">
        <f t="array" aca="1" ref="AU2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A296),0))/1000,"")</f>
        <v>0</v>
      </c>
      <c r="AV296" s="35">
        <f t="array" aca="1" ref="AV2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A296),0))/1000,"")</f>
        <v>0</v>
      </c>
      <c r="AW296" s="32">
        <f t="array" aca="1" ref="AW2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A296),0)),"")</f>
        <v>0</v>
      </c>
      <c r="AX296" s="32" t="str">
        <f t="shared" ca="1" si="338"/>
        <v>N/A</v>
      </c>
      <c r="AY296" s="32" t="str">
        <f t="shared" ca="1" si="339"/>
        <v>N/A</v>
      </c>
      <c r="AZ296" s="37" t="str">
        <f t="array" aca="1" ref="AZ296" ca="1">IF(AQ296=0,"N/A",IFERROR(INDEX(INDIRECT(ADDRESS(1,MATCH(2021,Measure!$2:$2,0),,,"Measure")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A296),0)),""))</f>
        <v>N/A</v>
      </c>
      <c r="BA296" s="32">
        <f t="array" aca="1" ref="BA2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A296),0)),"")</f>
        <v>0</v>
      </c>
      <c r="BB296" s="37" t="str">
        <f t="shared" ca="1" si="340"/>
        <v>N/A</v>
      </c>
      <c r="BC296" s="50">
        <f t="array" aca="1" ref="BC29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A296),0)),""),0)</f>
        <v>0</v>
      </c>
      <c r="BD296" s="35">
        <f t="array" aca="1" ref="BD2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A296),0)),"")</f>
        <v>0</v>
      </c>
      <c r="BE296" s="35">
        <f t="array" aca="1" ref="BE2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A296),0))/1000,"")</f>
        <v>0</v>
      </c>
      <c r="BF296" s="51">
        <f t="array" aca="1" ref="BF2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A296),0)),"")</f>
        <v>0</v>
      </c>
      <c r="BG296" s="35">
        <f t="array" aca="1" ref="BG2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A296),0))/1000,"")</f>
        <v>0</v>
      </c>
      <c r="BH296" s="35">
        <f t="array" aca="1" ref="BH2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A296),0))/1000,"")</f>
        <v>0</v>
      </c>
      <c r="BI296" s="32">
        <f t="array" aca="1" ref="BI2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A296),0)),"")</f>
        <v>0</v>
      </c>
      <c r="BJ296" s="32" t="str">
        <f t="shared" ca="1" si="341"/>
        <v>N/A</v>
      </c>
      <c r="BK296" s="32" t="str">
        <f t="shared" ca="1" si="342"/>
        <v>N/A</v>
      </c>
      <c r="BL296" s="37" t="str">
        <f t="array" aca="1" ref="BL296" ca="1">IF(BC296=0,"N/A",IFERROR(INDEX(INDIRECT(ADDRESS(1,MATCH(2022,Measure!$2:$2,0),,,"Measure")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A296),0)),""))</f>
        <v>N/A</v>
      </c>
      <c r="BM296" s="32">
        <f t="array" aca="1" ref="BM2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A296),0)),"")</f>
        <v>0</v>
      </c>
      <c r="BN296" s="37" t="str">
        <f t="shared" ca="1" si="343"/>
        <v>N/A</v>
      </c>
    </row>
    <row r="297" spans="1:66" x14ac:dyDescent="0.25">
      <c r="A297" s="33" t="s">
        <v>399</v>
      </c>
      <c r="B297" t="str">
        <f t="shared" si="329"/>
        <v>Whole home - tier 2 (60% better than code target)</v>
      </c>
      <c r="C297" t="str">
        <f t="array" aca="1" ref="C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A297),0)),"")</f>
        <v xml:space="preserve">Res Heating, Ventilation and Air-Conditioning </v>
      </c>
      <c r="D297" t="str">
        <f t="array" aca="1" ref="D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A297),0)),"")</f>
        <v>ROB/NEW</v>
      </c>
      <c r="E297" s="52">
        <f t="array" aca="1" ref="E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A297),0)),"")</f>
        <v>30</v>
      </c>
      <c r="F297" s="52" t="str">
        <f t="array" aca="1" ref="F29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A297),0)),""))</f>
        <v>N/A</v>
      </c>
      <c r="G297" s="52" t="str">
        <f t="array" aca="1" ref="G29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A297),0)),""))</f>
        <v>N/A</v>
      </c>
      <c r="H297" s="52" t="str">
        <f t="array" aca="1" ref="H29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A297),0)),""))</f>
        <v>N/A</v>
      </c>
      <c r="I297" s="44">
        <f t="array" aca="1" ref="I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A297),0)),"")</f>
        <v>8791.536443091436</v>
      </c>
      <c r="J297" s="45">
        <f t="array" aca="1" ref="J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A297),0)),"")*1000</f>
        <v>2488.0048133948762</v>
      </c>
      <c r="K297" s="44">
        <f t="array" aca="1" ref="K297" ca="1">IF(D297="ROB/NEW",I297,IFERROR(INDEX(INDIRECT(ADDRESS(1,MATCH(2020,Measure!$2:$2,0),,,"Measure")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A297),0)),""))</f>
        <v>8791.536443091436</v>
      </c>
      <c r="L297" s="45">
        <f t="array" aca="1" ref="L297" ca="1">IF(D297="ROB/NEW",J297,IFERROR(INDEX(INDIRECT(ADDRESS(1,MATCH(2020,Measure!$2:$2,0),,,"Measure")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A297),0))*1000,""))</f>
        <v>2488.0048133948762</v>
      </c>
      <c r="M297" s="46">
        <f t="array" aca="1" ref="M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A297),0)),"")</f>
        <v>13705</v>
      </c>
      <c r="N297" s="47">
        <f t="array" aca="1" ref="N297" ca="1">IF(M297=0,"N/A",IFERROR(INDEX(INDIRECT(ADDRESS(1,MATCH(2020,Measure!$2:$2,0),,,"Measure")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A297),0)),"")/M297)</f>
        <v>0.40496169281284206</v>
      </c>
      <c r="O297" s="46" t="str">
        <f t="array" aca="1" ref="O297" ca="1">IF(AE297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297)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(Units)")*(INDIRECT(ADDRESS(1,MATCH("MeasureNames",Measure!$2:$2,0),,,"Measure")&amp;":"&amp;ADDRESS(ROWS(DynamicPivotTable)+10,MATCH("MeasureNames",Measure!$2:$2,0)))=A297),0)),""),0))</f>
        <v>N/A</v>
      </c>
      <c r="P297" s="46">
        <f t="array" aca="1" ref="P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A297),0)),0)</f>
        <v>0</v>
      </c>
      <c r="Q297" s="46" t="str">
        <f t="shared" ca="1" si="330"/>
        <v>N/A</v>
      </c>
      <c r="R297" s="46">
        <f t="shared" ca="1" si="331"/>
        <v>8155</v>
      </c>
      <c r="S297" s="46" t="str">
        <f t="shared" ca="1" si="332"/>
        <v>N/A</v>
      </c>
      <c r="T297" s="39">
        <f t="array" aca="1" ref="T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A297),0)),"")</f>
        <v>23990.911561525703</v>
      </c>
      <c r="U297" s="39">
        <f t="array" aca="1" ref="U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A297),0)),"")</f>
        <v>0</v>
      </c>
      <c r="V297" s="39">
        <f t="shared" ca="1" si="333"/>
        <v>23990.911561525703</v>
      </c>
      <c r="W297" s="48">
        <f t="array" aca="1" ref="W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A297),0)),"")</f>
        <v>1.06</v>
      </c>
      <c r="X297" s="49" t="str">
        <f t="array" aca="1" ref="X297" ca="1">IF(AE297=0,"N/A",IFERROR(INDEX(INDIRECT(ADDRESS(1,MATCH(2020,Measure!$2:$2,0),,,"Measure")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A297),0)),""))</f>
        <v>N/A</v>
      </c>
      <c r="Y297" s="49" t="str">
        <f t="array" aca="1" ref="Y297" ca="1">IF(AE297=0,"N/A",IFERROR(INDEX(INDIRECT(ADDRESS(1,MATCH(2020,Measure!$2:$2,0),,,"Measure")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A297),0)),""))</f>
        <v>N/A</v>
      </c>
      <c r="Z297" s="39" t="str">
        <f t="array" aca="1" ref="Z29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A297),0)),""),"N/A")</f>
        <v>N/A</v>
      </c>
      <c r="AA297" s="39" t="str">
        <f t="array" aca="1" ref="AA29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A297),0)),""),"N/A")</f>
        <v>N/A</v>
      </c>
      <c r="AB297" s="39" t="str">
        <f t="array" aca="1" ref="AB29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A297),0)),"")/1000,"N/A")</f>
        <v>N/A</v>
      </c>
      <c r="AD297" t="str">
        <f t="shared" si="334"/>
        <v>Whole home - tier 2 (60% better than code target)</v>
      </c>
      <c r="AE297" s="50">
        <f t="array" aca="1" ref="AE29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A297),0)),""),0)</f>
        <v>0</v>
      </c>
      <c r="AF297" s="35">
        <f t="array" aca="1" ref="AF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A297),0)),"")</f>
        <v>0</v>
      </c>
      <c r="AG297" s="35">
        <f t="array" aca="1" ref="AG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A297),0))/1000,"")</f>
        <v>0</v>
      </c>
      <c r="AH297" s="51">
        <f t="array" aca="1" ref="AH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A297),0)),"")</f>
        <v>0</v>
      </c>
      <c r="AI297" s="35">
        <f t="array" aca="1" ref="AI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A297),0))/1000,"")</f>
        <v>0</v>
      </c>
      <c r="AJ297" s="35">
        <f t="array" aca="1" ref="AJ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A297),0))/1000,"")</f>
        <v>0</v>
      </c>
      <c r="AK297" s="32">
        <f t="array" aca="1" ref="AK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A297),0)),"")</f>
        <v>0</v>
      </c>
      <c r="AL297" s="32" t="str">
        <f t="shared" ca="1" si="335"/>
        <v>N/A</v>
      </c>
      <c r="AM297" s="32" t="str">
        <f t="shared" ca="1" si="336"/>
        <v>N/A</v>
      </c>
      <c r="AN297" s="37" t="str">
        <f t="array" aca="1" ref="AN297" ca="1">IF(AE297=0,"N/A",IFERROR(INDEX(INDIRECT(ADDRESS(1,MATCH(2020,Measure!$2:$2,0),,,"Measure")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A297),0)),""))</f>
        <v>N/A</v>
      </c>
      <c r="AO297" s="32">
        <f t="array" aca="1" ref="AO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A297),0)),"")</f>
        <v>0</v>
      </c>
      <c r="AP297" s="37" t="str">
        <f t="shared" ca="1" si="337"/>
        <v>N/A</v>
      </c>
      <c r="AQ297" s="50">
        <f t="array" aca="1" ref="AQ29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A297),0)),""),0)</f>
        <v>0</v>
      </c>
      <c r="AR297" s="35">
        <f t="array" aca="1" ref="AR2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A297),0)),"")</f>
        <v>0</v>
      </c>
      <c r="AS297" s="35">
        <f t="array" aca="1" ref="AS2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A297),0))/1000,"")</f>
        <v>0</v>
      </c>
      <c r="AT297" s="51">
        <f t="array" aca="1" ref="AT2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A297),0)),"")</f>
        <v>0</v>
      </c>
      <c r="AU297" s="35">
        <f t="array" aca="1" ref="AU2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A297),0))/1000,"")</f>
        <v>0</v>
      </c>
      <c r="AV297" s="35">
        <f t="array" aca="1" ref="AV2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A297),0))/1000,"")</f>
        <v>0</v>
      </c>
      <c r="AW297" s="32">
        <f t="array" aca="1" ref="AW2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A297),0)),"")</f>
        <v>0</v>
      </c>
      <c r="AX297" s="32" t="str">
        <f t="shared" ca="1" si="338"/>
        <v>N/A</v>
      </c>
      <c r="AY297" s="32" t="str">
        <f t="shared" ca="1" si="339"/>
        <v>N/A</v>
      </c>
      <c r="AZ297" s="37" t="str">
        <f t="array" aca="1" ref="AZ297" ca="1">IF(AQ297=0,"N/A",IFERROR(INDEX(INDIRECT(ADDRESS(1,MATCH(2021,Measure!$2:$2,0),,,"Measure")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A297),0)),""))</f>
        <v>N/A</v>
      </c>
      <c r="BA297" s="32">
        <f t="array" aca="1" ref="BA2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A297),0)),"")</f>
        <v>0</v>
      </c>
      <c r="BB297" s="37" t="str">
        <f t="shared" ca="1" si="340"/>
        <v>N/A</v>
      </c>
      <c r="BC297" s="50">
        <f t="array" aca="1" ref="BC29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A297),0)),""),0)</f>
        <v>0</v>
      </c>
      <c r="BD297" s="35">
        <f t="array" aca="1" ref="BD2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A297),0)),"")</f>
        <v>0</v>
      </c>
      <c r="BE297" s="35">
        <f t="array" aca="1" ref="BE2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A297),0))/1000,"")</f>
        <v>0</v>
      </c>
      <c r="BF297" s="51">
        <f t="array" aca="1" ref="BF2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A297),0)),"")</f>
        <v>0</v>
      </c>
      <c r="BG297" s="35">
        <f t="array" aca="1" ref="BG2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A297),0))/1000,"")</f>
        <v>0</v>
      </c>
      <c r="BH297" s="35">
        <f t="array" aca="1" ref="BH2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A297),0))/1000,"")</f>
        <v>0</v>
      </c>
      <c r="BI297" s="32">
        <f t="array" aca="1" ref="BI2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A297),0)),"")</f>
        <v>0</v>
      </c>
      <c r="BJ297" s="32" t="str">
        <f t="shared" ca="1" si="341"/>
        <v>N/A</v>
      </c>
      <c r="BK297" s="32" t="str">
        <f t="shared" ca="1" si="342"/>
        <v>N/A</v>
      </c>
      <c r="BL297" s="37" t="str">
        <f t="array" aca="1" ref="BL297" ca="1">IF(BC297=0,"N/A",IFERROR(INDEX(INDIRECT(ADDRESS(1,MATCH(2022,Measure!$2:$2,0),,,"Measure")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A297),0)),""))</f>
        <v>N/A</v>
      </c>
      <c r="BM297" s="32">
        <f t="array" aca="1" ref="BM2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A297),0)),"")</f>
        <v>0</v>
      </c>
      <c r="BN297" s="37" t="str">
        <f t="shared" ca="1" si="343"/>
        <v>N/A</v>
      </c>
    </row>
    <row r="298" spans="1:66" x14ac:dyDescent="0.25">
      <c r="A298" s="33" t="s">
        <v>400</v>
      </c>
      <c r="B298" t="str">
        <f t="shared" si="329"/>
        <v>Whole home - tier 3 (70% better than code target)</v>
      </c>
      <c r="C298" t="str">
        <f t="array" aca="1" ref="C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A298),0)),"")</f>
        <v xml:space="preserve">Res Heating, Ventilation and Air-Conditioning </v>
      </c>
      <c r="D298" t="str">
        <f t="array" aca="1" ref="D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A298),0)),"")</f>
        <v>ROB/NEW</v>
      </c>
      <c r="E298" s="52">
        <f t="array" aca="1" ref="E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A298),0)),"")</f>
        <v>36</v>
      </c>
      <c r="F298" s="52" t="str">
        <f t="array" aca="1" ref="F29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A298),0)),""))</f>
        <v>N/A</v>
      </c>
      <c r="G298" s="52" t="str">
        <f t="array" aca="1" ref="G29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A298),0)),""))</f>
        <v>N/A</v>
      </c>
      <c r="H298" s="52" t="str">
        <f t="array" aca="1" ref="H29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A298),0)),""))</f>
        <v>N/A</v>
      </c>
      <c r="I298" s="44">
        <f t="array" aca="1" ref="I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A298),0)),"")</f>
        <v>11118.192776712</v>
      </c>
      <c r="J298" s="45">
        <f t="array" aca="1" ref="J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A298),0)),"")*1000</f>
        <v>3146.4485558094957</v>
      </c>
      <c r="K298" s="44">
        <f t="array" aca="1" ref="K298" ca="1">IF(D298="ROB/NEW",I298,IFERROR(INDEX(INDIRECT(ADDRESS(1,MATCH(2020,Measure!$2:$2,0),,,"Measure")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A298),0)),""))</f>
        <v>11118.192776712</v>
      </c>
      <c r="L298" s="45">
        <f t="array" aca="1" ref="L298" ca="1">IF(D298="ROB/NEW",J298,IFERROR(INDEX(INDIRECT(ADDRESS(1,MATCH(2020,Measure!$2:$2,0),,,"Measure")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A298),0))*1000,""))</f>
        <v>3146.4485558094957</v>
      </c>
      <c r="M298" s="46">
        <f t="array" aca="1" ref="M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A298),0)),"")</f>
        <v>19820</v>
      </c>
      <c r="N298" s="47">
        <f t="array" aca="1" ref="N298" ca="1">IF(M298=0,"N/A",IFERROR(INDEX(INDIRECT(ADDRESS(1,MATCH(2020,Measure!$2:$2,0),,,"Measure")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A298),0)),"")/M298)</f>
        <v>0.38597376387487387</v>
      </c>
      <c r="O298" s="46" t="str">
        <f t="array" aca="1" ref="O298" ca="1">IF(AE298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298)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(Units)")*(INDIRECT(ADDRESS(1,MATCH("MeasureNames",Measure!$2:$2,0),,,"Measure")&amp;":"&amp;ADDRESS(ROWS(DynamicPivotTable)+10,MATCH("MeasureNames",Measure!$2:$2,0)))=A298),0)),""),0))</f>
        <v>N/A</v>
      </c>
      <c r="P298" s="46">
        <f t="array" aca="1" ref="P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A298),0)),0)</f>
        <v>0</v>
      </c>
      <c r="Q298" s="46" t="str">
        <f t="shared" ca="1" si="330"/>
        <v>N/A</v>
      </c>
      <c r="R298" s="46">
        <f t="shared" ca="1" si="331"/>
        <v>12170</v>
      </c>
      <c r="S298" s="46" t="str">
        <f t="shared" ca="1" si="332"/>
        <v>N/A</v>
      </c>
      <c r="T298" s="39">
        <f t="array" aca="1" ref="T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A298),0)),"")</f>
        <v>12101.260607035943</v>
      </c>
      <c r="U298" s="39">
        <f t="array" aca="1" ref="U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A298),0)),"")</f>
        <v>0</v>
      </c>
      <c r="V298" s="39">
        <f t="shared" ca="1" si="333"/>
        <v>12101.260607035943</v>
      </c>
      <c r="W298" s="48">
        <f t="array" aca="1" ref="W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A298),0)),"")</f>
        <v>0.39</v>
      </c>
      <c r="X298" s="49" t="str">
        <f t="array" aca="1" ref="X298" ca="1">IF(AE298=0,"N/A",IFERROR(INDEX(INDIRECT(ADDRESS(1,MATCH(2020,Measure!$2:$2,0),,,"Measure")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A298),0)),""))</f>
        <v>N/A</v>
      </c>
      <c r="Y298" s="49" t="str">
        <f t="array" aca="1" ref="Y298" ca="1">IF(AE298=0,"N/A",IFERROR(INDEX(INDIRECT(ADDRESS(1,MATCH(2020,Measure!$2:$2,0),,,"Measure")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A298),0)),""))</f>
        <v>N/A</v>
      </c>
      <c r="Z298" s="39" t="str">
        <f t="array" aca="1" ref="Z29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A298),0)),""),"N/A")</f>
        <v>N/A</v>
      </c>
      <c r="AA298" s="39" t="str">
        <f t="array" aca="1" ref="AA29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A298),0)),""),"N/A")</f>
        <v>N/A</v>
      </c>
      <c r="AB298" s="39" t="str">
        <f t="array" aca="1" ref="AB29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A298),0)),"")/1000,"N/A")</f>
        <v>N/A</v>
      </c>
      <c r="AD298" t="str">
        <f t="shared" si="334"/>
        <v>Whole home - tier 3 (70% better than code target)</v>
      </c>
      <c r="AE298" s="50">
        <f t="array" aca="1" ref="AE29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A298),0)),""),0)</f>
        <v>0</v>
      </c>
      <c r="AF298" s="35">
        <f t="array" aca="1" ref="AF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A298),0)),"")</f>
        <v>0</v>
      </c>
      <c r="AG298" s="35">
        <f t="array" aca="1" ref="AG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A298),0))/1000,"")</f>
        <v>0</v>
      </c>
      <c r="AH298" s="51">
        <f t="array" aca="1" ref="AH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A298),0)),"")</f>
        <v>0</v>
      </c>
      <c r="AI298" s="35">
        <f t="array" aca="1" ref="AI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A298),0))/1000,"")</f>
        <v>0</v>
      </c>
      <c r="AJ298" s="35">
        <f t="array" aca="1" ref="AJ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A298),0))/1000,"")</f>
        <v>0</v>
      </c>
      <c r="AK298" s="32">
        <f t="array" aca="1" ref="AK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A298),0)),"")</f>
        <v>0</v>
      </c>
      <c r="AL298" s="32" t="str">
        <f ca="1">IFERROR(AK298/AN298,"N/A")</f>
        <v>N/A</v>
      </c>
      <c r="AM298" s="32" t="str">
        <f ca="1">IFERROR(AK298-AL298,"N/A")</f>
        <v>N/A</v>
      </c>
      <c r="AN298" s="37" t="str">
        <f t="array" aca="1" ref="AN298" ca="1">IF(AE298=0,"N/A",IFERROR(INDEX(INDIRECT(ADDRESS(1,MATCH(2020,Measure!$2:$2,0),,,"Measure")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A298),0)),""))</f>
        <v>N/A</v>
      </c>
      <c r="AO298" s="32">
        <f t="array" aca="1" ref="AO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A298),0)),"")</f>
        <v>0</v>
      </c>
      <c r="AP298" s="37" t="str">
        <f t="shared" ca="1" si="337"/>
        <v>N/A</v>
      </c>
      <c r="AQ298" s="50">
        <f t="array" aca="1" ref="AQ29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A298),0)),""),0)</f>
        <v>0</v>
      </c>
      <c r="AR298" s="35">
        <f t="array" aca="1" ref="AR2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A298),0)),"")</f>
        <v>0</v>
      </c>
      <c r="AS298" s="35">
        <f t="array" aca="1" ref="AS2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A298),0))/1000,"")</f>
        <v>0</v>
      </c>
      <c r="AT298" s="51">
        <f t="array" aca="1" ref="AT2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A298),0)),"")</f>
        <v>0</v>
      </c>
      <c r="AU298" s="35">
        <f t="array" aca="1" ref="AU2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A298),0))/1000,"")</f>
        <v>0</v>
      </c>
      <c r="AV298" s="35">
        <f t="array" aca="1" ref="AV2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A298),0))/1000,"")</f>
        <v>0</v>
      </c>
      <c r="AW298" s="32">
        <f t="array" aca="1" ref="AW2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A298),0)),"")</f>
        <v>0</v>
      </c>
      <c r="AX298" s="32" t="str">
        <f ca="1">IFERROR(AW298/AZ298,"N/A")</f>
        <v>N/A</v>
      </c>
      <c r="AY298" s="32" t="str">
        <f ca="1">IFERROR(AW298-AX298,"N/A")</f>
        <v>N/A</v>
      </c>
      <c r="AZ298" s="37" t="str">
        <f t="array" aca="1" ref="AZ298" ca="1">IF(AQ298=0,"N/A",IFERROR(INDEX(INDIRECT(ADDRESS(1,MATCH(2021,Measure!$2:$2,0),,,"Measure")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A298),0)),""))</f>
        <v>N/A</v>
      </c>
      <c r="BA298" s="32">
        <f t="array" aca="1" ref="BA2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A298),0)),"")</f>
        <v>0</v>
      </c>
      <c r="BB298" s="37" t="str">
        <f t="shared" ca="1" si="340"/>
        <v>N/A</v>
      </c>
      <c r="BC298" s="50">
        <f t="array" aca="1" ref="BC29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A298),0)),""),0)</f>
        <v>0</v>
      </c>
      <c r="BD298" s="35">
        <f t="array" aca="1" ref="BD2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A298),0)),"")</f>
        <v>0</v>
      </c>
      <c r="BE298" s="35">
        <f t="array" aca="1" ref="BE2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A298),0))/1000,"")</f>
        <v>0</v>
      </c>
      <c r="BF298" s="51">
        <f t="array" aca="1" ref="BF2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A298),0)),"")</f>
        <v>0</v>
      </c>
      <c r="BG298" s="35">
        <f t="array" aca="1" ref="BG2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A298),0))/1000,"")</f>
        <v>0</v>
      </c>
      <c r="BH298" s="35">
        <f t="array" aca="1" ref="BH2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A298),0))/1000,"")</f>
        <v>0</v>
      </c>
      <c r="BI298" s="32">
        <f t="array" aca="1" ref="BI2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A298),0)),"")</f>
        <v>0</v>
      </c>
      <c r="BJ298" s="32" t="str">
        <f ca="1">IFERROR(BI298/BL298,"N/A")</f>
        <v>N/A</v>
      </c>
      <c r="BK298" s="32" t="str">
        <f ca="1">IFERROR(BI298-BJ298,"N/A")</f>
        <v>N/A</v>
      </c>
      <c r="BL298" s="37" t="str">
        <f t="array" aca="1" ref="BL298" ca="1">IF(BC298=0,"N/A",IFERROR(INDEX(INDIRECT(ADDRESS(1,MATCH(2022,Measure!$2:$2,0),,,"Measure")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A298),0)),""))</f>
        <v>N/A</v>
      </c>
      <c r="BM298" s="32">
        <f t="array" aca="1" ref="BM2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A298),0)),"")</f>
        <v>0</v>
      </c>
      <c r="BN298" s="37" t="str">
        <f t="shared" ca="1" si="343"/>
        <v>N/A</v>
      </c>
    </row>
    <row r="299" spans="1:66" x14ac:dyDescent="0.25">
      <c r="Y299" s="29"/>
      <c r="AD299" s="1" t="s">
        <v>681</v>
      </c>
      <c r="AE299" s="53">
        <f t="shared" ref="AE299:AM299" ca="1" si="344">SUM(AE295:AE298)</f>
        <v>209.99999999999997</v>
      </c>
      <c r="AF299" s="54">
        <f t="shared" ca="1" si="344"/>
        <v>308.80812330965784</v>
      </c>
      <c r="AG299" s="54">
        <f t="shared" ca="1" si="344"/>
        <v>1091.1947820129253</v>
      </c>
      <c r="AH299" s="55">
        <f t="shared" ca="1" si="344"/>
        <v>308.80812330965784</v>
      </c>
      <c r="AI299" s="54">
        <f t="shared" ca="1" si="344"/>
        <v>1091.1947820129253</v>
      </c>
      <c r="AJ299" s="54">
        <f t="shared" ca="1" si="344"/>
        <v>32735.843460387754</v>
      </c>
      <c r="AK299" s="56">
        <f t="shared" ca="1" si="344"/>
        <v>2528255.1107818829</v>
      </c>
      <c r="AL299" s="56">
        <f t="shared" ca="1" si="344"/>
        <v>1705780.1477964961</v>
      </c>
      <c r="AM299" s="56">
        <f t="shared" ca="1" si="344"/>
        <v>822474.96298538684</v>
      </c>
      <c r="AN299" s="57">
        <f ca="1">IFERROR(AK299/AL299,"N/A")</f>
        <v>1.4821693839313637</v>
      </c>
      <c r="AO299" s="56">
        <f ca="1">SUM(AO295:AO298)</f>
        <v>230803.18979649624</v>
      </c>
      <c r="AP299" s="57">
        <f t="shared" ca="1" si="337"/>
        <v>10.954160178683386</v>
      </c>
      <c r="AQ299" s="53">
        <f t="shared" ref="AQ299:AY299" ca="1" si="345">SUM(AQ295:AQ298)</f>
        <v>209.99999999999997</v>
      </c>
      <c r="AR299" s="54">
        <f t="shared" ca="1" si="345"/>
        <v>308.80812330965784</v>
      </c>
      <c r="AS299" s="54">
        <f t="shared" ca="1" si="345"/>
        <v>1091.1947820129253</v>
      </c>
      <c r="AT299" s="55">
        <f t="shared" ca="1" si="345"/>
        <v>617.61624661931569</v>
      </c>
      <c r="AU299" s="54">
        <f t="shared" ca="1" si="345"/>
        <v>2182.3895640258506</v>
      </c>
      <c r="AV299" s="54">
        <f t="shared" ca="1" si="345"/>
        <v>32735.843460387754</v>
      </c>
      <c r="AW299" s="56">
        <f t="shared" ca="1" si="345"/>
        <v>2604701.0818745266</v>
      </c>
      <c r="AX299" s="56">
        <f t="shared" ca="1" si="345"/>
        <v>1705780.1477964961</v>
      </c>
      <c r="AY299" s="56">
        <f t="shared" ca="1" si="345"/>
        <v>898920.93407803052</v>
      </c>
      <c r="AZ299" s="57">
        <f ca="1">IFERROR(AW299/AX299,"N/A")</f>
        <v>1.526985224467083</v>
      </c>
      <c r="BA299" s="56">
        <f ca="1">SUM(BA295:BA298)</f>
        <v>230803.18979649624</v>
      </c>
      <c r="BB299" s="57">
        <f t="shared" ca="1" si="340"/>
        <v>11.285377312900845</v>
      </c>
      <c r="BC299" s="53">
        <f t="shared" ref="BC299:BK299" ca="1" si="346">SUM(BC295:BC298)</f>
        <v>209.99999999999997</v>
      </c>
      <c r="BD299" s="54">
        <f t="shared" ca="1" si="346"/>
        <v>308.80812330965784</v>
      </c>
      <c r="BE299" s="54">
        <f t="shared" ca="1" si="346"/>
        <v>1091.1947820129253</v>
      </c>
      <c r="BF299" s="55">
        <f t="shared" ca="1" si="346"/>
        <v>926.42436992897342</v>
      </c>
      <c r="BG299" s="54">
        <f t="shared" ca="1" si="346"/>
        <v>3273.5843460387755</v>
      </c>
      <c r="BH299" s="54">
        <f t="shared" ca="1" si="346"/>
        <v>32735.843460387754</v>
      </c>
      <c r="BI299" s="56">
        <f t="shared" ca="1" si="346"/>
        <v>2689756.1004969357</v>
      </c>
      <c r="BJ299" s="56">
        <f t="shared" ca="1" si="346"/>
        <v>1705780.1477964961</v>
      </c>
      <c r="BK299" s="56">
        <f t="shared" ca="1" si="346"/>
        <v>983975.95270043961</v>
      </c>
      <c r="BL299" s="57">
        <f ca="1">IFERROR(BI299/BJ299,"N/A")</f>
        <v>1.5768480504193501</v>
      </c>
      <c r="BM299" s="56">
        <f ca="1">SUM(BM295:BM298)</f>
        <v>230803.18979649624</v>
      </c>
      <c r="BN299" s="57">
        <f t="shared" ca="1" si="343"/>
        <v>11.653894830780056</v>
      </c>
    </row>
    <row r="300" spans="1:66" ht="18" x14ac:dyDescent="0.25">
      <c r="A300" s="28"/>
      <c r="B300" s="28" t="s">
        <v>417</v>
      </c>
      <c r="Y300" s="29"/>
    </row>
    <row r="301" spans="1:66" ht="15.75" thickBot="1" x14ac:dyDescent="0.3">
      <c r="Y301" s="29"/>
    </row>
    <row r="302" spans="1:66" ht="87" thickBot="1" x14ac:dyDescent="0.3">
      <c r="A302" s="34" t="s">
        <v>652</v>
      </c>
      <c r="B302" s="42" t="s">
        <v>653</v>
      </c>
      <c r="C302" s="43" t="s">
        <v>592</v>
      </c>
      <c r="D302" s="43" t="s">
        <v>593</v>
      </c>
      <c r="E302" s="21" t="s">
        <v>594</v>
      </c>
      <c r="F302" s="21" t="s">
        <v>674</v>
      </c>
      <c r="G302" s="21" t="s">
        <v>675</v>
      </c>
      <c r="H302" s="21" t="s">
        <v>676</v>
      </c>
      <c r="I302" s="21" t="s">
        <v>656</v>
      </c>
      <c r="J302" s="21" t="s">
        <v>657</v>
      </c>
      <c r="K302" s="21" t="s">
        <v>658</v>
      </c>
      <c r="L302" s="21" t="s">
        <v>659</v>
      </c>
      <c r="M302" s="21" t="s">
        <v>671</v>
      </c>
      <c r="N302" s="21" t="s">
        <v>654</v>
      </c>
      <c r="O302" s="21" t="s">
        <v>660</v>
      </c>
      <c r="P302" s="21" t="s">
        <v>661</v>
      </c>
      <c r="Q302" s="21" t="s">
        <v>662</v>
      </c>
      <c r="R302" s="21" t="s">
        <v>663</v>
      </c>
      <c r="S302" s="21" t="s">
        <v>664</v>
      </c>
      <c r="T302" s="21" t="s">
        <v>673</v>
      </c>
      <c r="U302" s="21" t="s">
        <v>665</v>
      </c>
      <c r="V302" s="21" t="s">
        <v>666</v>
      </c>
      <c r="W302" s="21" t="s">
        <v>595</v>
      </c>
      <c r="X302" s="21" t="s">
        <v>655</v>
      </c>
      <c r="Y302" s="21" t="s">
        <v>672</v>
      </c>
      <c r="Z302" s="21" t="s">
        <v>668</v>
      </c>
      <c r="AA302" s="21" t="s">
        <v>669</v>
      </c>
      <c r="AB302" s="41" t="s">
        <v>670</v>
      </c>
      <c r="AD302" s="20" t="s">
        <v>591</v>
      </c>
      <c r="AE302" s="22" t="s">
        <v>667</v>
      </c>
      <c r="AF302" s="23" t="s">
        <v>596</v>
      </c>
      <c r="AG302" s="23" t="s">
        <v>597</v>
      </c>
      <c r="AH302" s="24" t="s">
        <v>598</v>
      </c>
      <c r="AI302" s="25" t="s">
        <v>599</v>
      </c>
      <c r="AJ302" s="25" t="s">
        <v>600</v>
      </c>
      <c r="AK302" s="23" t="s">
        <v>601</v>
      </c>
      <c r="AL302" s="23" t="s">
        <v>602</v>
      </c>
      <c r="AM302" s="25" t="s">
        <v>603</v>
      </c>
      <c r="AN302" s="26" t="s">
        <v>604</v>
      </c>
      <c r="AO302" s="23" t="s">
        <v>605</v>
      </c>
      <c r="AP302" s="27" t="s">
        <v>606</v>
      </c>
      <c r="AQ302" s="22" t="s">
        <v>667</v>
      </c>
      <c r="AR302" s="23" t="s">
        <v>596</v>
      </c>
      <c r="AS302" s="23" t="s">
        <v>597</v>
      </c>
      <c r="AT302" s="24" t="s">
        <v>598</v>
      </c>
      <c r="AU302" s="23" t="s">
        <v>599</v>
      </c>
      <c r="AV302" s="23" t="s">
        <v>600</v>
      </c>
      <c r="AW302" s="23" t="s">
        <v>601</v>
      </c>
      <c r="AX302" s="23" t="s">
        <v>602</v>
      </c>
      <c r="AY302" s="25" t="s">
        <v>603</v>
      </c>
      <c r="AZ302" s="26" t="s">
        <v>604</v>
      </c>
      <c r="BA302" s="23" t="s">
        <v>605</v>
      </c>
      <c r="BB302" s="27" t="s">
        <v>606</v>
      </c>
      <c r="BC302" s="22" t="s">
        <v>667</v>
      </c>
      <c r="BD302" s="24" t="s">
        <v>596</v>
      </c>
      <c r="BE302" s="23" t="s">
        <v>597</v>
      </c>
      <c r="BF302" s="24" t="s">
        <v>598</v>
      </c>
      <c r="BG302" s="23" t="s">
        <v>599</v>
      </c>
      <c r="BH302" s="23" t="s">
        <v>600</v>
      </c>
      <c r="BI302" s="23" t="s">
        <v>601</v>
      </c>
      <c r="BJ302" s="23" t="s">
        <v>602</v>
      </c>
      <c r="BK302" s="25" t="s">
        <v>603</v>
      </c>
      <c r="BL302" s="26" t="s">
        <v>604</v>
      </c>
      <c r="BM302" s="23" t="s">
        <v>605</v>
      </c>
      <c r="BN302" s="27" t="s">
        <v>606</v>
      </c>
    </row>
    <row r="303" spans="1:66" x14ac:dyDescent="0.25">
      <c r="A303" s="33" t="s">
        <v>351</v>
      </c>
      <c r="B303" t="str">
        <f>LEFT(A303,(FIND(" | ",A303,1)-1))</f>
        <v xml:space="preserve">Strategic Energy Management </v>
      </c>
      <c r="C303" t="str">
        <f t="array" aca="1" ref="C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A303),0)),"")</f>
        <v>BNI Energy Management</v>
      </c>
      <c r="D303" t="str">
        <f t="array" aca="1" ref="D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A303),0)),"")</f>
        <v>ROB/NEW</v>
      </c>
      <c r="E303" s="52">
        <f t="array" aca="1" ref="E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A303),0)),"")</f>
        <v>2.9329999999999998</v>
      </c>
      <c r="F303" s="52" t="str">
        <f t="array" aca="1" ref="F30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A303),0)),""))</f>
        <v>N/A</v>
      </c>
      <c r="G303" s="52" t="str">
        <f t="array" aca="1" ref="G30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A303),0)),""))</f>
        <v>N/A</v>
      </c>
      <c r="H303" s="52" t="str">
        <f t="array" aca="1" ref="H30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A303),0)),""))</f>
        <v>N/A</v>
      </c>
      <c r="I303" s="44">
        <f t="array" aca="1" ref="I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A303),0)),"")</f>
        <v>1000000</v>
      </c>
      <c r="J303" s="45">
        <f t="array" aca="1" ref="J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A303),0)),"")*1000</f>
        <v>118554.4</v>
      </c>
      <c r="K303" s="44">
        <f t="array" aca="1" ref="K303" ca="1">IF(D303="ROB/NEW",I303,IFERROR(INDEX(INDIRECT(ADDRESS(1,MATCH(2020,Measure!$2:$2,0),,,"Measure")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A303),0)),""))</f>
        <v>1000000</v>
      </c>
      <c r="L303" s="45">
        <f t="array" aca="1" ref="L303" ca="1">IF(D303="ROB/NEW",J303,IFERROR(INDEX(INDIRECT(ADDRESS(1,MATCH(2020,Measure!$2:$2,0),,,"Measure")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A303),0))*1000,""))</f>
        <v>118554.4</v>
      </c>
      <c r="M303" s="46">
        <f t="array" aca="1" ref="M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A303),0)),"")</f>
        <v>139456.88325000001</v>
      </c>
      <c r="N303" s="47">
        <f t="array" aca="1" ref="N303" ca="1">IF(M303=0,"N/A",IFERROR(INDEX(INDIRECT(ADDRESS(1,MATCH(2020,Measure!$2:$2,0),,,"Measure")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A303),0)),"")/M303)</f>
        <v>0.82462763629847569</v>
      </c>
      <c r="O303" s="46" t="str">
        <f t="array" aca="1" ref="O303" ca="1">IF(AE303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303)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(Units)")*(INDIRECT(ADDRESS(1,MATCH("MeasureNames",Measure!$2:$2,0),,,"Measure")&amp;":"&amp;ADDRESS(ROWS(DynamicPivotTable)+10,MATCH("MeasureNames",Measure!$2:$2,0)))=A303),0)),""),0))</f>
        <v>N/A</v>
      </c>
      <c r="P303" s="46">
        <f t="array" aca="1" ref="P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A303),0)),0)</f>
        <v>0</v>
      </c>
      <c r="Q303" s="46" t="str">
        <f ca="1">IF(AE303=0,"N/A",SUM(O303,P303,IF(N303="N/A",0,N303*M303)))</f>
        <v>N/A</v>
      </c>
      <c r="R303" s="46">
        <f ca="1">M303-(IF(N303="N/A",0,N303*M303))</f>
        <v>24456.883250000014</v>
      </c>
      <c r="S303" s="46" t="str">
        <f ca="1">IF(AE303=0,"N/A",Q303+R303)</f>
        <v>N/A</v>
      </c>
      <c r="T303" s="39">
        <f t="array" aca="1" ref="T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A303),0)),"")</f>
        <v>268284.31437680684</v>
      </c>
      <c r="U303" s="39">
        <f t="array" aca="1" ref="U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A303),0)),"")</f>
        <v>0</v>
      </c>
      <c r="V303" s="39">
        <f ca="1">T303+U303</f>
        <v>268284.31437680684</v>
      </c>
      <c r="W303" s="48">
        <f t="array" aca="1" ref="W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A303),0)),"")</f>
        <v>1</v>
      </c>
      <c r="X303" s="49" t="str">
        <f t="array" aca="1" ref="X303" ca="1">IF(AE303=0,"N/A",IFERROR(INDEX(INDIRECT(ADDRESS(1,MATCH(2020,Measure!$2:$2,0),,,"Measure")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A303),0)),""))</f>
        <v>N/A</v>
      </c>
      <c r="Y303" s="49" t="str">
        <f t="array" aca="1" ref="Y303" ca="1">IF(AE303=0,"N/A",IFERROR(INDEX(INDIRECT(ADDRESS(1,MATCH(2020,Measure!$2:$2,0),,,"Measure")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A303),0)),""))</f>
        <v>N/A</v>
      </c>
      <c r="Z303" s="39" t="str">
        <f t="array" aca="1" ref="Z30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A303),0)),""),"N/A")</f>
        <v>N/A</v>
      </c>
      <c r="AA303" s="39" t="str">
        <f t="array" aca="1" ref="AA30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A303),0)),""),"N/A")</f>
        <v>N/A</v>
      </c>
      <c r="AB303" s="39" t="str">
        <f t="array" aca="1" ref="AB30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A303),0)),"")/1000,"N/A")</f>
        <v>N/A</v>
      </c>
      <c r="AD303" t="str">
        <f>B303</f>
        <v xml:space="preserve">Strategic Energy Management </v>
      </c>
      <c r="AE303" s="50">
        <f t="array" aca="1" ref="AE30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A303),0)),""),0)</f>
        <v>0</v>
      </c>
      <c r="AF303" s="35">
        <f t="array" aca="1" ref="AF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A303),0)),"")</f>
        <v>0</v>
      </c>
      <c r="AG303" s="35">
        <f t="array" aca="1" ref="AG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A303),0))/1000,"")</f>
        <v>0</v>
      </c>
      <c r="AH303" s="51">
        <f t="array" aca="1" ref="AH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A303),0)),"")</f>
        <v>0</v>
      </c>
      <c r="AI303" s="35">
        <f t="array" aca="1" ref="AI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A303),0))/1000,"")</f>
        <v>0</v>
      </c>
      <c r="AJ303" s="35">
        <f t="array" aca="1" ref="AJ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A303),0))/1000,"")</f>
        <v>0</v>
      </c>
      <c r="AK303" s="32">
        <f t="array" aca="1" ref="AK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A303),0)),"")</f>
        <v>0</v>
      </c>
      <c r="AL303" s="32" t="str">
        <f ca="1">IFERROR(AK303/AN303,"N/A")</f>
        <v>N/A</v>
      </c>
      <c r="AM303" s="32" t="str">
        <f ca="1">IFERROR(AK303-AL303,"N/A")</f>
        <v>N/A</v>
      </c>
      <c r="AN303" s="37" t="str">
        <f t="array" aca="1" ref="AN303" ca="1">IF(AE303=0,"N/A",IFERROR(INDEX(INDIRECT(ADDRESS(1,MATCH(2020,Measure!$2:$2,0),,,"Measure")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A303),0)),""))</f>
        <v>N/A</v>
      </c>
      <c r="AO303" s="32">
        <f t="array" aca="1" ref="AO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A303),0)),"")</f>
        <v>0</v>
      </c>
      <c r="AP303" s="37" t="str">
        <f ca="1">IFERROR(AK303/AO303,"N/A")</f>
        <v>N/A</v>
      </c>
      <c r="AQ303" s="50">
        <f t="array" aca="1" ref="AQ30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A303),0)),""),0)</f>
        <v>0</v>
      </c>
      <c r="AR303" s="35">
        <f t="array" aca="1" ref="AR3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A303),0)),"")</f>
        <v>0</v>
      </c>
      <c r="AS303" s="35">
        <f t="array" aca="1" ref="AS3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A303),0))/1000,"")</f>
        <v>0</v>
      </c>
      <c r="AT303" s="51">
        <f t="array" aca="1" ref="AT3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A303),0)),"")</f>
        <v>0</v>
      </c>
      <c r="AU303" s="35">
        <f t="array" aca="1" ref="AU3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A303),0))/1000,"")</f>
        <v>0</v>
      </c>
      <c r="AV303" s="35">
        <f t="array" aca="1" ref="AV3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A303),0))/1000,"")</f>
        <v>0</v>
      </c>
      <c r="AW303" s="32">
        <f t="array" aca="1" ref="AW3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A303),0)),"")</f>
        <v>0</v>
      </c>
      <c r="AX303" s="32" t="str">
        <f ca="1">IFERROR(AW303/AZ303,"N/A")</f>
        <v>N/A</v>
      </c>
      <c r="AY303" s="32" t="str">
        <f ca="1">IFERROR(AW303-AX303,"N/A")</f>
        <v>N/A</v>
      </c>
      <c r="AZ303" s="37" t="str">
        <f t="array" aca="1" ref="AZ303" ca="1">IF(AQ303=0,"N/A",IFERROR(INDEX(INDIRECT(ADDRESS(1,MATCH(2021,Measure!$2:$2,0),,,"Measure")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A303),0)),""))</f>
        <v>N/A</v>
      </c>
      <c r="BA303" s="32">
        <f t="array" aca="1" ref="BA3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A303),0)),"")</f>
        <v>0</v>
      </c>
      <c r="BB303" s="37" t="str">
        <f ca="1">IFERROR(AW303/BA303,"N/A")</f>
        <v>N/A</v>
      </c>
      <c r="BC303" s="50">
        <f t="array" aca="1" ref="BC30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A303),0)),""),0)</f>
        <v>0</v>
      </c>
      <c r="BD303" s="35">
        <f t="array" aca="1" ref="BD3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A303),0)),"")</f>
        <v>0</v>
      </c>
      <c r="BE303" s="35">
        <f t="array" aca="1" ref="BE3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A303),0))/1000,"")</f>
        <v>0</v>
      </c>
      <c r="BF303" s="51">
        <f t="array" aca="1" ref="BF3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A303),0)),"")</f>
        <v>0</v>
      </c>
      <c r="BG303" s="35">
        <f t="array" aca="1" ref="BG3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A303),0))/1000,"")</f>
        <v>0</v>
      </c>
      <c r="BH303" s="35">
        <f t="array" aca="1" ref="BH3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A303),0))/1000,"")</f>
        <v>0</v>
      </c>
      <c r="BI303" s="32">
        <f t="array" aca="1" ref="BI3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A303),0)),"")</f>
        <v>0</v>
      </c>
      <c r="BJ303" s="32" t="str">
        <f ca="1">IFERROR(BI303/BL303,"N/A")</f>
        <v>N/A</v>
      </c>
      <c r="BK303" s="32" t="str">
        <f ca="1">IFERROR(BI303-BJ303,"N/A")</f>
        <v>N/A</v>
      </c>
      <c r="BL303" s="37" t="str">
        <f t="array" aca="1" ref="BL303" ca="1">IF(BC303=0,"N/A",IFERROR(INDEX(INDIRECT(ADDRESS(1,MATCH(2022,Measure!$2:$2,0),,,"Measure")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A303),0)),""))</f>
        <v>N/A</v>
      </c>
      <c r="BM303" s="32">
        <f t="array" aca="1" ref="BM3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A303),0)),"")</f>
        <v>0</v>
      </c>
      <c r="BN303" s="37" t="str">
        <f ca="1">IFERROR(BI303/BM303,"N/A")</f>
        <v>N/A</v>
      </c>
    </row>
    <row r="304" spans="1:66" x14ac:dyDescent="0.25">
      <c r="Y304" s="29"/>
      <c r="AD304" s="1" t="s">
        <v>681</v>
      </c>
      <c r="AE304" s="53">
        <f t="shared" ref="AE304:AM304" ca="1" si="347">SUM(AE303)</f>
        <v>0</v>
      </c>
      <c r="AF304" s="54">
        <f t="shared" ca="1" si="347"/>
        <v>0</v>
      </c>
      <c r="AG304" s="54">
        <f t="shared" ca="1" si="347"/>
        <v>0</v>
      </c>
      <c r="AH304" s="55">
        <f t="shared" ca="1" si="347"/>
        <v>0</v>
      </c>
      <c r="AI304" s="54">
        <f t="shared" ca="1" si="347"/>
        <v>0</v>
      </c>
      <c r="AJ304" s="54">
        <f t="shared" ca="1" si="347"/>
        <v>0</v>
      </c>
      <c r="AK304" s="56">
        <f t="shared" ca="1" si="347"/>
        <v>0</v>
      </c>
      <c r="AL304" s="56">
        <f t="shared" ca="1" si="347"/>
        <v>0</v>
      </c>
      <c r="AM304" s="56">
        <f t="shared" ca="1" si="347"/>
        <v>0</v>
      </c>
      <c r="AN304" s="57" t="str">
        <f ca="1">IFERROR(AK304/AL304,"N/A")</f>
        <v>N/A</v>
      </c>
      <c r="AO304" s="56">
        <f ca="1">SUM(AO303)</f>
        <v>0</v>
      </c>
      <c r="AP304" s="57" t="str">
        <f t="shared" ref="AP304" ca="1" si="348">IFERROR(AK304/AO304,"N/A")</f>
        <v>N/A</v>
      </c>
      <c r="AQ304" s="53">
        <f t="shared" ref="AQ304:AY304" ca="1" si="349">SUM(AQ303)</f>
        <v>0</v>
      </c>
      <c r="AR304" s="54">
        <f t="shared" ca="1" si="349"/>
        <v>0</v>
      </c>
      <c r="AS304" s="54">
        <f t="shared" ca="1" si="349"/>
        <v>0</v>
      </c>
      <c r="AT304" s="55">
        <f t="shared" ca="1" si="349"/>
        <v>0</v>
      </c>
      <c r="AU304" s="54">
        <f t="shared" ca="1" si="349"/>
        <v>0</v>
      </c>
      <c r="AV304" s="54">
        <f t="shared" ca="1" si="349"/>
        <v>0</v>
      </c>
      <c r="AW304" s="56">
        <f t="shared" ca="1" si="349"/>
        <v>0</v>
      </c>
      <c r="AX304" s="56">
        <f t="shared" ca="1" si="349"/>
        <v>0</v>
      </c>
      <c r="AY304" s="56">
        <f t="shared" ca="1" si="349"/>
        <v>0</v>
      </c>
      <c r="AZ304" s="57" t="str">
        <f ca="1">IFERROR(AW304/AX304,"N/A")</f>
        <v>N/A</v>
      </c>
      <c r="BA304" s="56">
        <f ca="1">SUM(BA303)</f>
        <v>0</v>
      </c>
      <c r="BB304" s="57" t="str">
        <f t="shared" ref="BB304" ca="1" si="350">IFERROR(AW304/BA304,"N/A")</f>
        <v>N/A</v>
      </c>
      <c r="BC304" s="53">
        <f t="shared" ref="BC304:BK304" ca="1" si="351">SUM(BC303)</f>
        <v>0</v>
      </c>
      <c r="BD304" s="54">
        <f t="shared" ca="1" si="351"/>
        <v>0</v>
      </c>
      <c r="BE304" s="54">
        <f t="shared" ca="1" si="351"/>
        <v>0</v>
      </c>
      <c r="BF304" s="55">
        <f t="shared" ca="1" si="351"/>
        <v>0</v>
      </c>
      <c r="BG304" s="54">
        <f t="shared" ca="1" si="351"/>
        <v>0</v>
      </c>
      <c r="BH304" s="54">
        <f t="shared" ca="1" si="351"/>
        <v>0</v>
      </c>
      <c r="BI304" s="56">
        <f t="shared" ca="1" si="351"/>
        <v>0</v>
      </c>
      <c r="BJ304" s="56">
        <f t="shared" ca="1" si="351"/>
        <v>0</v>
      </c>
      <c r="BK304" s="56">
        <f t="shared" ca="1" si="351"/>
        <v>0</v>
      </c>
      <c r="BL304" s="57" t="str">
        <f ca="1">IFERROR(BI304/BJ304,"N/A")</f>
        <v>N/A</v>
      </c>
      <c r="BM304" s="56">
        <f ca="1">SUM(BM303)</f>
        <v>0</v>
      </c>
      <c r="BN304" s="57" t="str">
        <f t="shared" ref="BN304" ca="1" si="352">IFERROR(BI304/BM304,"N/A")</f>
        <v>N/A</v>
      </c>
    </row>
    <row r="305" spans="1:66" ht="18" x14ac:dyDescent="0.25">
      <c r="A305" s="28"/>
      <c r="B305" s="28" t="s">
        <v>543</v>
      </c>
      <c r="S305" s="38"/>
      <c r="Y305" s="29"/>
    </row>
    <row r="306" spans="1:66" ht="15.75" thickBot="1" x14ac:dyDescent="0.3">
      <c r="S306" s="38"/>
      <c r="Y306" s="29"/>
    </row>
    <row r="307" spans="1:66" ht="87" thickBot="1" x14ac:dyDescent="0.3">
      <c r="A307" s="34" t="s">
        <v>652</v>
      </c>
      <c r="B307" s="42" t="s">
        <v>653</v>
      </c>
      <c r="C307" s="43" t="s">
        <v>592</v>
      </c>
      <c r="D307" s="43" t="s">
        <v>593</v>
      </c>
      <c r="E307" s="21" t="s">
        <v>594</v>
      </c>
      <c r="F307" s="21" t="s">
        <v>674</v>
      </c>
      <c r="G307" s="21" t="s">
        <v>675</v>
      </c>
      <c r="H307" s="21" t="s">
        <v>676</v>
      </c>
      <c r="I307" s="21" t="s">
        <v>656</v>
      </c>
      <c r="J307" s="21" t="s">
        <v>657</v>
      </c>
      <c r="K307" s="21" t="s">
        <v>658</v>
      </c>
      <c r="L307" s="21" t="s">
        <v>659</v>
      </c>
      <c r="M307" s="21" t="s">
        <v>671</v>
      </c>
      <c r="N307" s="21" t="s">
        <v>654</v>
      </c>
      <c r="O307" s="21" t="s">
        <v>660</v>
      </c>
      <c r="P307" s="21" t="s">
        <v>661</v>
      </c>
      <c r="Q307" s="21" t="s">
        <v>662</v>
      </c>
      <c r="R307" s="21" t="s">
        <v>663</v>
      </c>
      <c r="S307" s="21" t="s">
        <v>664</v>
      </c>
      <c r="T307" s="21" t="s">
        <v>673</v>
      </c>
      <c r="U307" s="21" t="s">
        <v>665</v>
      </c>
      <c r="V307" s="21" t="s">
        <v>666</v>
      </c>
      <c r="W307" s="21" t="s">
        <v>595</v>
      </c>
      <c r="X307" s="21" t="s">
        <v>655</v>
      </c>
      <c r="Y307" s="21" t="s">
        <v>672</v>
      </c>
      <c r="Z307" s="21" t="s">
        <v>668</v>
      </c>
      <c r="AA307" s="21" t="s">
        <v>669</v>
      </c>
      <c r="AB307" s="41" t="s">
        <v>670</v>
      </c>
      <c r="AD307" s="20" t="s">
        <v>591</v>
      </c>
      <c r="AE307" s="22" t="s">
        <v>667</v>
      </c>
      <c r="AF307" s="23" t="s">
        <v>596</v>
      </c>
      <c r="AG307" s="23" t="s">
        <v>597</v>
      </c>
      <c r="AH307" s="24" t="s">
        <v>598</v>
      </c>
      <c r="AI307" s="25" t="s">
        <v>599</v>
      </c>
      <c r="AJ307" s="25" t="s">
        <v>600</v>
      </c>
      <c r="AK307" s="23" t="s">
        <v>601</v>
      </c>
      <c r="AL307" s="23" t="s">
        <v>602</v>
      </c>
      <c r="AM307" s="25" t="s">
        <v>603</v>
      </c>
      <c r="AN307" s="26" t="s">
        <v>604</v>
      </c>
      <c r="AO307" s="23" t="s">
        <v>605</v>
      </c>
      <c r="AP307" s="27" t="s">
        <v>606</v>
      </c>
      <c r="AQ307" s="22" t="s">
        <v>667</v>
      </c>
      <c r="AR307" s="23" t="s">
        <v>596</v>
      </c>
      <c r="AS307" s="23" t="s">
        <v>597</v>
      </c>
      <c r="AT307" s="24" t="s">
        <v>598</v>
      </c>
      <c r="AU307" s="23" t="s">
        <v>599</v>
      </c>
      <c r="AV307" s="23" t="s">
        <v>600</v>
      </c>
      <c r="AW307" s="23" t="s">
        <v>601</v>
      </c>
      <c r="AX307" s="23" t="s">
        <v>602</v>
      </c>
      <c r="AY307" s="25" t="s">
        <v>603</v>
      </c>
      <c r="AZ307" s="26" t="s">
        <v>604</v>
      </c>
      <c r="BA307" s="23" t="s">
        <v>605</v>
      </c>
      <c r="BB307" s="27" t="s">
        <v>606</v>
      </c>
      <c r="BC307" s="22" t="s">
        <v>667</v>
      </c>
      <c r="BD307" s="24" t="s">
        <v>596</v>
      </c>
      <c r="BE307" s="23" t="s">
        <v>597</v>
      </c>
      <c r="BF307" s="24" t="s">
        <v>598</v>
      </c>
      <c r="BG307" s="23" t="s">
        <v>599</v>
      </c>
      <c r="BH307" s="23" t="s">
        <v>600</v>
      </c>
      <c r="BI307" s="23" t="s">
        <v>601</v>
      </c>
      <c r="BJ307" s="23" t="s">
        <v>602</v>
      </c>
      <c r="BK307" s="25" t="s">
        <v>603</v>
      </c>
      <c r="BL307" s="26" t="s">
        <v>604</v>
      </c>
      <c r="BM307" s="23" t="s">
        <v>605</v>
      </c>
      <c r="BN307" s="27" t="s">
        <v>606</v>
      </c>
    </row>
    <row r="308" spans="1:66" x14ac:dyDescent="0.25">
      <c r="A308" s="33" t="s">
        <v>141</v>
      </c>
      <c r="B308" t="str">
        <f t="shared" ref="B308:B363" si="353">LEFT(A308,(FIND(" | ",A308,1)-1))</f>
        <v>Fuel Pump Canopy Luminaire (4000 lumen)</v>
      </c>
      <c r="C308" t="str">
        <f t="array" aca="1" ref="C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A308),0)),"")</f>
        <v>BNI Lighting</v>
      </c>
      <c r="D308" t="str">
        <f t="array" aca="1" ref="D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A308),0)),"")</f>
        <v>ROB/NEW</v>
      </c>
      <c r="E308" s="52">
        <f t="array" aca="1" ref="E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A308),0)),"")</f>
        <v>11.4</v>
      </c>
      <c r="F308" s="52" t="str">
        <f t="array" aca="1" ref="F30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A308),0)),""))</f>
        <v>N/A</v>
      </c>
      <c r="G308" s="52" t="str">
        <f t="array" aca="1" ref="G30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A308),0)),""))</f>
        <v>N/A</v>
      </c>
      <c r="H308" s="52" t="str">
        <f t="array" aca="1" ref="H30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A308),0)),""))</f>
        <v>N/A</v>
      </c>
      <c r="I308" s="44">
        <f t="array" aca="1" ref="I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A308),0)),"")</f>
        <v>571.15200000000004</v>
      </c>
      <c r="J308" s="45">
        <f t="array" aca="1" ref="J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A308),0)),"")*1000</f>
        <v>130.4</v>
      </c>
      <c r="K308" s="44">
        <f t="array" aca="1" ref="K308" ca="1">IF(D308="ROB/NEW",I308,IFERROR(INDEX(INDIRECT(ADDRESS(1,MATCH(2020,Measure!$2:$2,0),,,"Measure")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A308),0)),""))</f>
        <v>571.15200000000004</v>
      </c>
      <c r="L308" s="45">
        <f t="array" aca="1" ref="L308" ca="1">IF(D308="ROB/NEW",J308,IFERROR(INDEX(INDIRECT(ADDRESS(1,MATCH(2020,Measure!$2:$2,0),,,"Measure")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A308),0))*1000,""))</f>
        <v>130.4</v>
      </c>
      <c r="M308" s="46">
        <f t="array" aca="1" ref="M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A308),0)),"")</f>
        <v>54.516699999999993</v>
      </c>
      <c r="N308" s="47">
        <f t="array" aca="1" ref="N308" ca="1">IF(M308=0,"N/A",IFERROR(INDEX(INDIRECT(ADDRESS(1,MATCH(2020,Measure!$2:$2,0),,,"Measure")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A308),0)),"")/M308)</f>
        <v>0.97526690598171439</v>
      </c>
      <c r="O308" s="46" t="str">
        <f t="array" aca="1" ref="O308" ca="1">IF(AE308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308)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(Units)")*(INDIRECT(ADDRESS(1,MATCH("MeasureNames",Measure!$2:$2,0),,,"Measure")&amp;":"&amp;ADDRESS(ROWS(DynamicPivotTable)+10,MATCH("MeasureNames",Measure!$2:$2,0)))=A308),0)),""),0))</f>
        <v>N/A</v>
      </c>
      <c r="P308" s="46">
        <f t="array" aca="1" ref="P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A308),0)),0)</f>
        <v>0</v>
      </c>
      <c r="Q308" s="46" t="str">
        <f t="shared" ref="Q308:Q363" ca="1" si="354">IF(AE308=0,"N/A",SUM(O308,P308,IF(N308="N/A",0,N308*M308)))</f>
        <v>N/A</v>
      </c>
      <c r="R308" s="46">
        <f t="shared" ref="R308:R363" ca="1" si="355">M308-(IF(N308="N/A",0,N308*M308))</f>
        <v>1.3483666666666707</v>
      </c>
      <c r="S308" s="46" t="str">
        <f t="shared" ref="S308:S363" ca="1" si="356">IF(AE308=0,"N/A",Q308+R308)</f>
        <v>N/A</v>
      </c>
      <c r="T308" s="39">
        <f t="array" aca="1" ref="T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A308),0)),"")</f>
        <v>586.64722262449004</v>
      </c>
      <c r="U308" s="39">
        <f t="array" aca="1" ref="U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A308),0)),"")</f>
        <v>0</v>
      </c>
      <c r="V308" s="39">
        <f t="shared" ref="V308:V363" ca="1" si="357">T308+U308</f>
        <v>586.64722262449004</v>
      </c>
      <c r="W308" s="48">
        <f t="array" aca="1" ref="W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A308),0)),"")</f>
        <v>0.88</v>
      </c>
      <c r="X308" s="49" t="str">
        <f t="array" aca="1" ref="X308" ca="1">IF(AE308=0,"N/A",IFERROR(INDEX(INDIRECT(ADDRESS(1,MATCH(2020,Measure!$2:$2,0),,,"Measure")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A308),0)),""))</f>
        <v>N/A</v>
      </c>
      <c r="Y308" s="49" t="str">
        <f t="array" aca="1" ref="Y308" ca="1">IF(AE308=0,"N/A",IFERROR(INDEX(INDIRECT(ADDRESS(1,MATCH(2020,Measure!$2:$2,0),,,"Measure")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A308),0)),""))</f>
        <v>N/A</v>
      </c>
      <c r="Z308" s="39" t="str">
        <f t="array" aca="1" ref="Z30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A308),0)),""),"N/A")</f>
        <v>N/A</v>
      </c>
      <c r="AA308" s="39" t="str">
        <f t="array" aca="1" ref="AA30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A308),0)),""),"N/A")</f>
        <v>N/A</v>
      </c>
      <c r="AB308" s="39" t="str">
        <f t="array" aca="1" ref="AB30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A308),0)),"")/1000,"N/A")</f>
        <v>N/A</v>
      </c>
      <c r="AD308" t="str">
        <f t="shared" ref="AD308:AD363" si="358">B308</f>
        <v>Fuel Pump Canopy Luminaire (4000 lumen)</v>
      </c>
      <c r="AE308" s="50">
        <f t="array" aca="1" ref="AE30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A308),0)),""),0)</f>
        <v>0</v>
      </c>
      <c r="AF308" s="35">
        <f t="array" aca="1" ref="AF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A308),0)),"")</f>
        <v>0</v>
      </c>
      <c r="AG308" s="35">
        <f t="array" aca="1" ref="AG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A308),0))/1000,"")</f>
        <v>0</v>
      </c>
      <c r="AH308" s="51">
        <f t="array" aca="1" ref="AH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A308),0)),"")</f>
        <v>0</v>
      </c>
      <c r="AI308" s="35">
        <f t="array" aca="1" ref="AI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A308),0))/1000,"")</f>
        <v>0</v>
      </c>
      <c r="AJ308" s="35">
        <f t="array" aca="1" ref="AJ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A308),0))/1000,"")</f>
        <v>0</v>
      </c>
      <c r="AK308" s="32">
        <f t="array" aca="1" ref="AK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A308),0)),"")</f>
        <v>0</v>
      </c>
      <c r="AL308" s="32" t="str">
        <f t="shared" ref="AL308:AL363" ca="1" si="359">IFERROR(AK308/AN308,"N/A")</f>
        <v>N/A</v>
      </c>
      <c r="AM308" s="32" t="str">
        <f t="shared" ref="AM308:AM363" ca="1" si="360">IFERROR(AK308-AL308,"N/A")</f>
        <v>N/A</v>
      </c>
      <c r="AN308" s="37" t="str">
        <f t="array" aca="1" ref="AN308" ca="1">IF(AE308=0,"N/A",IFERROR(INDEX(INDIRECT(ADDRESS(1,MATCH(2020,Measure!$2:$2,0),,,"Measure")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A308),0)),""))</f>
        <v>N/A</v>
      </c>
      <c r="AO308" s="32">
        <f t="array" aca="1" ref="AO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A308),0)),"")</f>
        <v>0</v>
      </c>
      <c r="AP308" s="37" t="str">
        <f t="shared" ref="AP308:AP364" ca="1" si="361">IFERROR(AK308/AO308,"N/A")</f>
        <v>N/A</v>
      </c>
      <c r="AQ308" s="50">
        <f t="array" aca="1" ref="AQ30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A308),0)),""),0)</f>
        <v>0</v>
      </c>
      <c r="AR308" s="35">
        <f t="array" aca="1" ref="AR3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A308),0)),"")</f>
        <v>0</v>
      </c>
      <c r="AS308" s="35">
        <f t="array" aca="1" ref="AS3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A308),0))/1000,"")</f>
        <v>0</v>
      </c>
      <c r="AT308" s="51">
        <f t="array" aca="1" ref="AT3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A308),0)),"")</f>
        <v>0</v>
      </c>
      <c r="AU308" s="35">
        <f t="array" aca="1" ref="AU3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A308),0))/1000,"")</f>
        <v>0</v>
      </c>
      <c r="AV308" s="35">
        <f t="array" aca="1" ref="AV3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A308),0))/1000,"")</f>
        <v>0</v>
      </c>
      <c r="AW308" s="32">
        <f t="array" aca="1" ref="AW3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A308),0)),"")</f>
        <v>0</v>
      </c>
      <c r="AX308" s="32" t="str">
        <f t="shared" ref="AX308:AX363" ca="1" si="362">IFERROR(AW308/AZ308,"N/A")</f>
        <v>N/A</v>
      </c>
      <c r="AY308" s="32" t="str">
        <f t="shared" ref="AY308:AY363" ca="1" si="363">IFERROR(AW308-AX308,"N/A")</f>
        <v>N/A</v>
      </c>
      <c r="AZ308" s="37" t="str">
        <f t="array" aca="1" ref="AZ308" ca="1">IF(AQ308=0,"N/A",IFERROR(INDEX(INDIRECT(ADDRESS(1,MATCH(2021,Measure!$2:$2,0),,,"Measure")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A308),0)),""))</f>
        <v>N/A</v>
      </c>
      <c r="BA308" s="32">
        <f t="array" aca="1" ref="BA3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A308),0)),"")</f>
        <v>0</v>
      </c>
      <c r="BB308" s="37" t="str">
        <f t="shared" ref="BB308:BB364" ca="1" si="364">IFERROR(AW308/BA308,"N/A")</f>
        <v>N/A</v>
      </c>
      <c r="BC308" s="50">
        <f t="array" aca="1" ref="BC30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A308),0)),""),0)</f>
        <v>0</v>
      </c>
      <c r="BD308" s="35">
        <f t="array" aca="1" ref="BD3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A308),0)),"")</f>
        <v>0</v>
      </c>
      <c r="BE308" s="35">
        <f t="array" aca="1" ref="BE3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A308),0))/1000,"")</f>
        <v>0</v>
      </c>
      <c r="BF308" s="51">
        <f t="array" aca="1" ref="BF3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A308),0)),"")</f>
        <v>0</v>
      </c>
      <c r="BG308" s="35">
        <f t="array" aca="1" ref="BG3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A308),0))/1000,"")</f>
        <v>0</v>
      </c>
      <c r="BH308" s="35">
        <f t="array" aca="1" ref="BH3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A308),0))/1000,"")</f>
        <v>0</v>
      </c>
      <c r="BI308" s="32">
        <f t="array" aca="1" ref="BI3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A308),0)),"")</f>
        <v>0</v>
      </c>
      <c r="BJ308" s="32" t="str">
        <f t="shared" ref="BJ308:BJ363" ca="1" si="365">IFERROR(BI308/BL308,"N/A")</f>
        <v>N/A</v>
      </c>
      <c r="BK308" s="32" t="str">
        <f t="shared" ref="BK308:BK363" ca="1" si="366">IFERROR(BI308-BJ308,"N/A")</f>
        <v>N/A</v>
      </c>
      <c r="BL308" s="37" t="str">
        <f t="array" aca="1" ref="BL308" ca="1">IF(BC308=0,"N/A",IFERROR(INDEX(INDIRECT(ADDRESS(1,MATCH(2022,Measure!$2:$2,0),,,"Measure")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A308),0)),""))</f>
        <v>N/A</v>
      </c>
      <c r="BM308" s="32">
        <f t="array" aca="1" ref="BM3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A308),0)),"")</f>
        <v>0</v>
      </c>
      <c r="BN308" s="37" t="str">
        <f t="shared" ref="BN308:BN364" ca="1" si="367">IFERROR(BI308/BM308,"N/A")</f>
        <v>N/A</v>
      </c>
    </row>
    <row r="309" spans="1:66" x14ac:dyDescent="0.25">
      <c r="A309" s="33" t="s">
        <v>685</v>
      </c>
      <c r="B309" t="str">
        <f t="shared" si="353"/>
        <v>Glass Door Freezer</v>
      </c>
      <c r="C309" t="str">
        <f t="array" aca="1" ref="C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A309),0)),"")</f>
        <v>BNI Cooking and Laundry</v>
      </c>
      <c r="D309" t="str">
        <f t="array" aca="1" ref="D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A309),0)),"")</f>
        <v>ROB/NEW</v>
      </c>
      <c r="E309" s="52">
        <f t="array" aca="1" ref="E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A309),0)),"")</f>
        <v>12</v>
      </c>
      <c r="F309" s="52" t="str">
        <f t="array" aca="1" ref="F30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A309),0)),""))</f>
        <v>N/A</v>
      </c>
      <c r="G309" s="52" t="str">
        <f t="array" aca="1" ref="G30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A309),0)),""))</f>
        <v>N/A</v>
      </c>
      <c r="H309" s="52" t="str">
        <f t="array" aca="1" ref="H30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A309),0)),""))</f>
        <v>N/A</v>
      </c>
      <c r="I309" s="44">
        <f t="array" aca="1" ref="I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A309),0)),"")</f>
        <v>4417</v>
      </c>
      <c r="J309" s="45">
        <f t="array" aca="1" ref="J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A309),0)),"")*1000</f>
        <v>343</v>
      </c>
      <c r="K309" s="44">
        <f t="array" aca="1" ref="K309" ca="1">IF(D309="ROB/NEW",I309,IFERROR(INDEX(INDIRECT(ADDRESS(1,MATCH(2020,Measure!$2:$2,0),,,"Measure")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A309),0)),""))</f>
        <v>4417</v>
      </c>
      <c r="L309" s="45">
        <f t="array" aca="1" ref="L309" ca="1">IF(D309="ROB/NEW",J309,IFERROR(INDEX(INDIRECT(ADDRESS(1,MATCH(2020,Measure!$2:$2,0),,,"Measure")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A309),0))*1000,""))</f>
        <v>343</v>
      </c>
      <c r="M309" s="46">
        <f t="array" aca="1" ref="M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A309),0)),"")</f>
        <v>0</v>
      </c>
      <c r="N309" s="47" t="str">
        <f t="array" aca="1" ref="N309" ca="1">IF(M309=0,"N/A",IFERROR(INDEX(INDIRECT(ADDRESS(1,MATCH(2020,Measure!$2:$2,0),,,"Measure")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A309),0)),"")/M309)</f>
        <v>N/A</v>
      </c>
      <c r="O309" s="46" t="str">
        <f t="array" aca="1" ref="O309" ca="1">IF(AE309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309)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(Units)")*(INDIRECT(ADDRESS(1,MATCH("MeasureNames",Measure!$2:$2,0),,,"Measure")&amp;":"&amp;ADDRESS(ROWS(DynamicPivotTable)+10,MATCH("MeasureNames",Measure!$2:$2,0)))=A309),0)),""),0))</f>
        <v>N/A</v>
      </c>
      <c r="P309" s="46">
        <f t="array" aca="1" ref="P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A309),0)),0)</f>
        <v>0</v>
      </c>
      <c r="Q309" s="46" t="str">
        <f t="shared" ca="1" si="354"/>
        <v>N/A</v>
      </c>
      <c r="R309" s="46">
        <f t="shared" ca="1" si="355"/>
        <v>0</v>
      </c>
      <c r="S309" s="46" t="str">
        <f t="shared" ca="1" si="356"/>
        <v>N/A</v>
      </c>
      <c r="T309" s="39">
        <f t="array" aca="1" ref="T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A309),0)),"")</f>
        <v>3605.7499561272853</v>
      </c>
      <c r="U309" s="39">
        <f t="array" aca="1" ref="U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A309),0)),"")</f>
        <v>0</v>
      </c>
      <c r="V309" s="39">
        <f t="shared" ca="1" si="357"/>
        <v>3605.7499561272853</v>
      </c>
      <c r="W309" s="48">
        <f t="array" aca="1" ref="W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A309),0)),"")</f>
        <v>0.88</v>
      </c>
      <c r="X309" s="49" t="str">
        <f t="array" aca="1" ref="X309" ca="1">IF(AE309=0,"N/A",IFERROR(INDEX(INDIRECT(ADDRESS(1,MATCH(2020,Measure!$2:$2,0),,,"Measure")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A309),0)),""))</f>
        <v>N/A</v>
      </c>
      <c r="Y309" s="49" t="str">
        <f t="array" aca="1" ref="Y309" ca="1">IF(AE309=0,"N/A",IFERROR(INDEX(INDIRECT(ADDRESS(1,MATCH(2020,Measure!$2:$2,0),,,"Measure")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A309),0)),""))</f>
        <v>N/A</v>
      </c>
      <c r="Z309" s="39" t="str">
        <f t="array" aca="1" ref="Z30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A309),0)),""),"N/A")</f>
        <v>N/A</v>
      </c>
      <c r="AA309" s="39" t="str">
        <f t="array" aca="1" ref="AA30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A309),0)),""),"N/A")</f>
        <v>N/A</v>
      </c>
      <c r="AB309" s="39" t="str">
        <f t="array" aca="1" ref="AB30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A309),0)),"")/1000,"N/A")</f>
        <v>N/A</v>
      </c>
      <c r="AD309" t="str">
        <f t="shared" si="358"/>
        <v>Glass Door Freezer</v>
      </c>
      <c r="AE309" s="50">
        <f t="array" aca="1" ref="AE30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A309),0)),""),0)</f>
        <v>0</v>
      </c>
      <c r="AF309" s="35">
        <f t="array" aca="1" ref="AF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A309),0)),"")</f>
        <v>0</v>
      </c>
      <c r="AG309" s="35">
        <f t="array" aca="1" ref="AG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A309),0))/1000,"")</f>
        <v>0</v>
      </c>
      <c r="AH309" s="51">
        <f t="array" aca="1" ref="AH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A309),0)),"")</f>
        <v>0</v>
      </c>
      <c r="AI309" s="35">
        <f t="array" aca="1" ref="AI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A309),0))/1000,"")</f>
        <v>0</v>
      </c>
      <c r="AJ309" s="35">
        <f t="array" aca="1" ref="AJ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A309),0))/1000,"")</f>
        <v>0</v>
      </c>
      <c r="AK309" s="32">
        <f t="array" aca="1" ref="AK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A309),0)),"")</f>
        <v>0</v>
      </c>
      <c r="AL309" s="32" t="str">
        <f t="shared" ca="1" si="359"/>
        <v>N/A</v>
      </c>
      <c r="AM309" s="32" t="str">
        <f t="shared" ca="1" si="360"/>
        <v>N/A</v>
      </c>
      <c r="AN309" s="37" t="str">
        <f t="array" aca="1" ref="AN309" ca="1">IF(AE309=0,"N/A",IFERROR(INDEX(INDIRECT(ADDRESS(1,MATCH(2020,Measure!$2:$2,0),,,"Measure")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A309),0)),""))</f>
        <v>N/A</v>
      </c>
      <c r="AO309" s="32">
        <f t="array" aca="1" ref="AO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A309),0)),"")</f>
        <v>0</v>
      </c>
      <c r="AP309" s="37" t="str">
        <f t="shared" ca="1" si="361"/>
        <v>N/A</v>
      </c>
      <c r="AQ309" s="50">
        <f t="array" aca="1" ref="AQ30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A309),0)),""),0)</f>
        <v>0</v>
      </c>
      <c r="AR309" s="35">
        <f t="array" aca="1" ref="AR3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A309),0)),"")</f>
        <v>0</v>
      </c>
      <c r="AS309" s="35">
        <f t="array" aca="1" ref="AS3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A309),0))/1000,"")</f>
        <v>0</v>
      </c>
      <c r="AT309" s="51">
        <f t="array" aca="1" ref="AT3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A309),0)),"")</f>
        <v>0</v>
      </c>
      <c r="AU309" s="35">
        <f t="array" aca="1" ref="AU3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A309),0))/1000,"")</f>
        <v>0</v>
      </c>
      <c r="AV309" s="35">
        <f t="array" aca="1" ref="AV3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A309),0))/1000,"")</f>
        <v>0</v>
      </c>
      <c r="AW309" s="32">
        <f t="array" aca="1" ref="AW3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A309),0)),"")</f>
        <v>0</v>
      </c>
      <c r="AX309" s="32" t="str">
        <f t="shared" ca="1" si="362"/>
        <v>N/A</v>
      </c>
      <c r="AY309" s="32" t="str">
        <f t="shared" ca="1" si="363"/>
        <v>N/A</v>
      </c>
      <c r="AZ309" s="37" t="str">
        <f t="array" aca="1" ref="AZ309" ca="1">IF(AQ309=0,"N/A",IFERROR(INDEX(INDIRECT(ADDRESS(1,MATCH(2021,Measure!$2:$2,0),,,"Measure")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A309),0)),""))</f>
        <v>N/A</v>
      </c>
      <c r="BA309" s="32">
        <f t="array" aca="1" ref="BA3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A309),0)),"")</f>
        <v>0</v>
      </c>
      <c r="BB309" s="37" t="str">
        <f t="shared" ca="1" si="364"/>
        <v>N/A</v>
      </c>
      <c r="BC309" s="50">
        <f t="array" aca="1" ref="BC30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A309),0)),""),0)</f>
        <v>0</v>
      </c>
      <c r="BD309" s="35">
        <f t="array" aca="1" ref="BD3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A309),0)),"")</f>
        <v>0</v>
      </c>
      <c r="BE309" s="35">
        <f t="array" aca="1" ref="BE3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A309),0))/1000,"")</f>
        <v>0</v>
      </c>
      <c r="BF309" s="51">
        <f t="array" aca="1" ref="BF3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A309),0)),"")</f>
        <v>0</v>
      </c>
      <c r="BG309" s="35">
        <f t="array" aca="1" ref="BG3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A309),0))/1000,"")</f>
        <v>0</v>
      </c>
      <c r="BH309" s="35">
        <f t="array" aca="1" ref="BH3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A309),0))/1000,"")</f>
        <v>0</v>
      </c>
      <c r="BI309" s="32">
        <f t="array" aca="1" ref="BI3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A309),0)),"")</f>
        <v>0</v>
      </c>
      <c r="BJ309" s="32" t="str">
        <f t="shared" ca="1" si="365"/>
        <v>N/A</v>
      </c>
      <c r="BK309" s="32" t="str">
        <f t="shared" ca="1" si="366"/>
        <v>N/A</v>
      </c>
      <c r="BL309" s="37" t="str">
        <f t="array" aca="1" ref="BL309" ca="1">IF(BC309=0,"N/A",IFERROR(INDEX(INDIRECT(ADDRESS(1,MATCH(2022,Measure!$2:$2,0),,,"Measure")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A309),0)),""))</f>
        <v>N/A</v>
      </c>
      <c r="BM309" s="32">
        <f t="array" aca="1" ref="BM3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A309),0)),"")</f>
        <v>0</v>
      </c>
      <c r="BN309" s="37" t="str">
        <f t="shared" ca="1" si="367"/>
        <v>N/A</v>
      </c>
    </row>
    <row r="310" spans="1:66" x14ac:dyDescent="0.25">
      <c r="A310" s="33" t="s">
        <v>149</v>
      </c>
      <c r="B310" t="str">
        <f t="shared" si="353"/>
        <v xml:space="preserve">Glass Door Refrigerator </v>
      </c>
      <c r="C310" t="str">
        <f t="array" aca="1" ref="C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A310),0)),"")</f>
        <v>BNI Cooking and Laundry</v>
      </c>
      <c r="D310" t="str">
        <f t="array" aca="1" ref="D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A310),0)),"")</f>
        <v>ROB/NEW</v>
      </c>
      <c r="E310" s="52">
        <f t="array" aca="1" ref="E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A310),0)),"")</f>
        <v>12</v>
      </c>
      <c r="F310" s="52" t="str">
        <f t="array" aca="1" ref="F31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A310),0)),""))</f>
        <v>N/A</v>
      </c>
      <c r="G310" s="52" t="str">
        <f t="array" aca="1" ref="G31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A310),0)),""))</f>
        <v>N/A</v>
      </c>
      <c r="H310" s="52" t="str">
        <f t="array" aca="1" ref="H31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A310),0)),""))</f>
        <v>N/A</v>
      </c>
      <c r="I310" s="44">
        <f t="array" aca="1" ref="I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A310),0)),"")</f>
        <v>774</v>
      </c>
      <c r="J310" s="45">
        <f t="array" aca="1" ref="J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A310),0)),"")*1000</f>
        <v>60</v>
      </c>
      <c r="K310" s="44">
        <f t="array" aca="1" ref="K310" ca="1">IF(D310="ROB/NEW",I310,IFERROR(INDEX(INDIRECT(ADDRESS(1,MATCH(2020,Measure!$2:$2,0),,,"Measure")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A310),0)),""))</f>
        <v>774</v>
      </c>
      <c r="L310" s="45">
        <f t="array" aca="1" ref="L310" ca="1">IF(D310="ROB/NEW",J310,IFERROR(INDEX(INDIRECT(ADDRESS(1,MATCH(2020,Measure!$2:$2,0),,,"Measure")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A310),0))*1000,""))</f>
        <v>60</v>
      </c>
      <c r="M310" s="46">
        <f t="array" aca="1" ref="M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A310),0)),"")</f>
        <v>0</v>
      </c>
      <c r="N310" s="47" t="str">
        <f t="array" aca="1" ref="N310" ca="1">IF(M310=0,"N/A",IFERROR(INDEX(INDIRECT(ADDRESS(1,MATCH(2020,Measure!$2:$2,0),,,"Measure")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A310),0)),"")/M310)</f>
        <v>N/A</v>
      </c>
      <c r="O310" s="46" t="str">
        <f t="array" aca="1" ref="O310" ca="1">IF(AE310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(Units)")*(INDIRECT(ADDRESS(1,MATCH("MeasureNames",Measure!$2:$2,0),,,"Measure")&amp;":"&amp;ADDRESS(ROWS(DynamicPivotTable)+10,MATCH("MeasureNames",Measure!$2:$2,0)))=A310),0)),""),0))</f>
        <v>N/A</v>
      </c>
      <c r="P310" s="46">
        <f t="array" aca="1" ref="P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A310),0)),0)</f>
        <v>0</v>
      </c>
      <c r="Q310" s="46" t="str">
        <f t="shared" ca="1" si="354"/>
        <v>N/A</v>
      </c>
      <c r="R310" s="46">
        <f t="shared" ca="1" si="355"/>
        <v>0</v>
      </c>
      <c r="S310" s="46" t="str">
        <f t="shared" ca="1" si="356"/>
        <v>N/A</v>
      </c>
      <c r="T310" s="39">
        <f t="array" aca="1" ref="T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A310),0)),"")</f>
        <v>631.66653316961026</v>
      </c>
      <c r="U310" s="39">
        <f t="array" aca="1" ref="U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A310),0)),"")</f>
        <v>0</v>
      </c>
      <c r="V310" s="39">
        <f t="shared" ca="1" si="357"/>
        <v>631.66653316961026</v>
      </c>
      <c r="W310" s="48">
        <f t="array" aca="1" ref="W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A310),0)),"")</f>
        <v>0.88</v>
      </c>
      <c r="X310" s="49" t="str">
        <f t="array" aca="1" ref="X310" ca="1">IF(AE310=0,"N/A",IFERROR(INDEX(INDIRECT(ADDRESS(1,MATCH(2020,Measure!$2:$2,0),,,"Measure")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A310),0)),""))</f>
        <v>N/A</v>
      </c>
      <c r="Y310" s="49" t="str">
        <f t="array" aca="1" ref="Y310" ca="1">IF(AE310=0,"N/A",IFERROR(INDEX(INDIRECT(ADDRESS(1,MATCH(2020,Measure!$2:$2,0),,,"Measure")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A310),0)),""))</f>
        <v>N/A</v>
      </c>
      <c r="Z310" s="39" t="str">
        <f t="array" aca="1" ref="Z3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A310),0)),""),"N/A")</f>
        <v>N/A</v>
      </c>
      <c r="AA310" s="39" t="str">
        <f t="array" aca="1" ref="AA3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A310),0)),""),"N/A")</f>
        <v>N/A</v>
      </c>
      <c r="AB310" s="39" t="str">
        <f t="array" aca="1" ref="AB3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A310),0)),"")/1000,"N/A")</f>
        <v>N/A</v>
      </c>
      <c r="AD310" t="str">
        <f t="shared" si="358"/>
        <v xml:space="preserve">Glass Door Refrigerator </v>
      </c>
      <c r="AE310" s="50">
        <f t="array" aca="1" ref="AE31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A310),0)),""),0)</f>
        <v>0</v>
      </c>
      <c r="AF310" s="35">
        <f t="array" aca="1" ref="AF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A310),0)),"")</f>
        <v>0</v>
      </c>
      <c r="AG310" s="35">
        <f t="array" aca="1" ref="AG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A310),0))/1000,"")</f>
        <v>0</v>
      </c>
      <c r="AH310" s="51">
        <f t="array" aca="1" ref="AH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A310),0)),"")</f>
        <v>0</v>
      </c>
      <c r="AI310" s="35">
        <f t="array" aca="1" ref="AI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A310),0))/1000,"")</f>
        <v>0</v>
      </c>
      <c r="AJ310" s="35">
        <f t="array" aca="1" ref="AJ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A310),0))/1000,"")</f>
        <v>0</v>
      </c>
      <c r="AK310" s="32">
        <f t="array" aca="1" ref="AK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A310),0)),"")</f>
        <v>0</v>
      </c>
      <c r="AL310" s="32" t="str">
        <f t="shared" ca="1" si="359"/>
        <v>N/A</v>
      </c>
      <c r="AM310" s="32" t="str">
        <f t="shared" ca="1" si="360"/>
        <v>N/A</v>
      </c>
      <c r="AN310" s="37" t="str">
        <f t="array" aca="1" ref="AN310" ca="1">IF(AE310=0,"N/A",IFERROR(INDEX(INDIRECT(ADDRESS(1,MATCH(2020,Measure!$2:$2,0),,,"Measure")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A310),0)),""))</f>
        <v>N/A</v>
      </c>
      <c r="AO310" s="32">
        <f t="array" aca="1" ref="AO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A310),0)),"")</f>
        <v>0</v>
      </c>
      <c r="AP310" s="37" t="str">
        <f t="shared" ca="1" si="361"/>
        <v>N/A</v>
      </c>
      <c r="AQ310" s="50">
        <f t="array" aca="1" ref="AQ31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A310),0)),""),0)</f>
        <v>0</v>
      </c>
      <c r="AR310" s="35">
        <f t="array" aca="1" ref="AR3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A310),0)),"")</f>
        <v>0</v>
      </c>
      <c r="AS310" s="35">
        <f t="array" aca="1" ref="AS3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A310),0))/1000,"")</f>
        <v>0</v>
      </c>
      <c r="AT310" s="51">
        <f t="array" aca="1" ref="AT3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A310),0)),"")</f>
        <v>0</v>
      </c>
      <c r="AU310" s="35">
        <f t="array" aca="1" ref="AU3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A310),0))/1000,"")</f>
        <v>0</v>
      </c>
      <c r="AV310" s="35">
        <f t="array" aca="1" ref="AV3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A310),0))/1000,"")</f>
        <v>0</v>
      </c>
      <c r="AW310" s="32">
        <f t="array" aca="1" ref="AW3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A310),0)),"")</f>
        <v>0</v>
      </c>
      <c r="AX310" s="32" t="str">
        <f t="shared" ca="1" si="362"/>
        <v>N/A</v>
      </c>
      <c r="AY310" s="32" t="str">
        <f t="shared" ca="1" si="363"/>
        <v>N/A</v>
      </c>
      <c r="AZ310" s="37" t="str">
        <f t="array" aca="1" ref="AZ310" ca="1">IF(AQ310=0,"N/A",IFERROR(INDEX(INDIRECT(ADDRESS(1,MATCH(2021,Measure!$2:$2,0),,,"Measure")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A310),0)),""))</f>
        <v>N/A</v>
      </c>
      <c r="BA310" s="32">
        <f t="array" aca="1" ref="BA3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A310),0)),"")</f>
        <v>0</v>
      </c>
      <c r="BB310" s="37" t="str">
        <f t="shared" ca="1" si="364"/>
        <v>N/A</v>
      </c>
      <c r="BC310" s="50">
        <f t="array" aca="1" ref="BC31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A310),0)),""),0)</f>
        <v>0</v>
      </c>
      <c r="BD310" s="35">
        <f t="array" aca="1" ref="BD3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A310),0)),"")</f>
        <v>0</v>
      </c>
      <c r="BE310" s="35">
        <f t="array" aca="1" ref="BE3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A310),0))/1000,"")</f>
        <v>0</v>
      </c>
      <c r="BF310" s="51">
        <f t="array" aca="1" ref="BF3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A310),0)),"")</f>
        <v>0</v>
      </c>
      <c r="BG310" s="35">
        <f t="array" aca="1" ref="BG3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A310),0))/1000,"")</f>
        <v>0</v>
      </c>
      <c r="BH310" s="35">
        <f t="array" aca="1" ref="BH3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A310),0))/1000,"")</f>
        <v>0</v>
      </c>
      <c r="BI310" s="32">
        <f t="array" aca="1" ref="BI3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A310),0)),"")</f>
        <v>0</v>
      </c>
      <c r="BJ310" s="32" t="str">
        <f t="shared" ca="1" si="365"/>
        <v>N/A</v>
      </c>
      <c r="BK310" s="32" t="str">
        <f t="shared" ca="1" si="366"/>
        <v>N/A</v>
      </c>
      <c r="BL310" s="37" t="str">
        <f t="array" aca="1" ref="BL310" ca="1">IF(BC310=0,"N/A",IFERROR(INDEX(INDIRECT(ADDRESS(1,MATCH(2022,Measure!$2:$2,0),,,"Measure")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A310),0)),""))</f>
        <v>N/A</v>
      </c>
      <c r="BM310" s="32">
        <f t="array" aca="1" ref="BM3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A310),0)),"")</f>
        <v>0</v>
      </c>
      <c r="BN310" s="37" t="str">
        <f t="shared" ca="1" si="367"/>
        <v>N/A</v>
      </c>
    </row>
    <row r="311" spans="1:66" x14ac:dyDescent="0.25">
      <c r="A311" s="33" t="s">
        <v>196</v>
      </c>
      <c r="B311" t="str">
        <f t="shared" si="353"/>
        <v>LED Replacement Lamps for HID (10000 lumen)</v>
      </c>
      <c r="C311" t="str">
        <f t="array" aca="1" ref="C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A311),0)),"")</f>
        <v>BNI Lighting</v>
      </c>
      <c r="D311" t="str">
        <f t="array" aca="1" ref="D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A311),0)),"")</f>
        <v>ROB/NEW</v>
      </c>
      <c r="E311" s="52">
        <f t="array" aca="1" ref="E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A311),0)),"")</f>
        <v>11.4</v>
      </c>
      <c r="F311" s="52" t="str">
        <f t="array" aca="1" ref="F31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A311),0)),""))</f>
        <v>N/A</v>
      </c>
      <c r="G311" s="52" t="str">
        <f t="array" aca="1" ref="G31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A311),0)),""))</f>
        <v>N/A</v>
      </c>
      <c r="H311" s="52" t="str">
        <f t="array" aca="1" ref="H31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A311),0)),""))</f>
        <v>N/A</v>
      </c>
      <c r="I311" s="44">
        <f t="array" aca="1" ref="I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A311),0)),"")</f>
        <v>185.00320512820511</v>
      </c>
      <c r="J311" s="45">
        <f t="array" aca="1" ref="J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A311),0)),"")*1000</f>
        <v>33.992713675213665</v>
      </c>
      <c r="K311" s="44">
        <f t="array" aca="1" ref="K311" ca="1">IF(D311="ROB/NEW",I311,IFERROR(INDEX(INDIRECT(ADDRESS(1,MATCH(2020,Measure!$2:$2,0),,,"Measure")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A311),0)),""))</f>
        <v>185.00320512820511</v>
      </c>
      <c r="L311" s="45">
        <f t="array" aca="1" ref="L311" ca="1">IF(D311="ROB/NEW",J311,IFERROR(INDEX(INDIRECT(ADDRESS(1,MATCH(2020,Measure!$2:$2,0),,,"Measure")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A311),0))*1000,""))</f>
        <v>33.992713675213665</v>
      </c>
      <c r="M311" s="46">
        <f t="array" aca="1" ref="M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A311),0)),"")</f>
        <v>99.75</v>
      </c>
      <c r="N311" s="47">
        <f t="array" aca="1" ref="N311" ca="1">IF(M311=0,"N/A",IFERROR(INDEX(INDIRECT(ADDRESS(1,MATCH(2020,Measure!$2:$2,0),,,"Measure")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A311),0)),"")/M311)</f>
        <v>1.4026733500417716</v>
      </c>
      <c r="O311" s="46" t="str">
        <f t="array" aca="1" ref="O311" ca="1">IF(AE311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(Units)")*(INDIRECT(ADDRESS(1,MATCH("MeasureNames",Measure!$2:$2,0),,,"Measure")&amp;":"&amp;ADDRESS(ROWS(DynamicPivotTable)+10,MATCH("MeasureNames",Measure!$2:$2,0)))=A311),0)),""),0))</f>
        <v>N/A</v>
      </c>
      <c r="P311" s="46">
        <f t="array" aca="1" ref="P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A311),0)),0)</f>
        <v>0</v>
      </c>
      <c r="Q311" s="46" t="str">
        <f t="shared" ca="1" si="354"/>
        <v>N/A</v>
      </c>
      <c r="R311" s="46">
        <f t="shared" ca="1" si="355"/>
        <v>-40.166666666666714</v>
      </c>
      <c r="S311" s="46" t="str">
        <f t="shared" ca="1" si="356"/>
        <v>N/A</v>
      </c>
      <c r="T311" s="39">
        <f t="array" aca="1" ref="T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A311),0)),"")</f>
        <v>176.57049520745772</v>
      </c>
      <c r="U311" s="39">
        <f t="array" aca="1" ref="U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A311),0)),"")</f>
        <v>0</v>
      </c>
      <c r="V311" s="39">
        <f t="shared" ca="1" si="357"/>
        <v>176.57049520745772</v>
      </c>
      <c r="W311" s="48">
        <f t="array" aca="1" ref="W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A311),0)),"")</f>
        <v>0.88</v>
      </c>
      <c r="X311" s="49" t="str">
        <f t="array" aca="1" ref="X311" ca="1">IF(AE311=0,"N/A",IFERROR(INDEX(INDIRECT(ADDRESS(1,MATCH(2020,Measure!$2:$2,0),,,"Measure")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A311),0)),""))</f>
        <v>N/A</v>
      </c>
      <c r="Y311" s="49" t="str">
        <f t="array" aca="1" ref="Y311" ca="1">IF(AE311=0,"N/A",IFERROR(INDEX(INDIRECT(ADDRESS(1,MATCH(2020,Measure!$2:$2,0),,,"Measure")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A311),0)),""))</f>
        <v>N/A</v>
      </c>
      <c r="Z311" s="39" t="str">
        <f t="array" aca="1" ref="Z3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A311),0)),""),"N/A")</f>
        <v>N/A</v>
      </c>
      <c r="AA311" s="39" t="str">
        <f t="array" aca="1" ref="AA3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A311),0)),""),"N/A")</f>
        <v>N/A</v>
      </c>
      <c r="AB311" s="39" t="str">
        <f t="array" aca="1" ref="AB3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A311),0)),"")/1000,"N/A")</f>
        <v>N/A</v>
      </c>
      <c r="AD311" t="str">
        <f t="shared" si="358"/>
        <v>LED Replacement Lamps for HID (10000 lumen)</v>
      </c>
      <c r="AE311" s="50">
        <f t="array" aca="1" ref="AE31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A311),0)),""),0)</f>
        <v>0</v>
      </c>
      <c r="AF311" s="35">
        <f t="array" aca="1" ref="AF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A311),0)),"")</f>
        <v>0</v>
      </c>
      <c r="AG311" s="35">
        <f t="array" aca="1" ref="AG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A311),0))/1000,"")</f>
        <v>0</v>
      </c>
      <c r="AH311" s="51">
        <f t="array" aca="1" ref="AH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A311),0)),"")</f>
        <v>0</v>
      </c>
      <c r="AI311" s="35">
        <f t="array" aca="1" ref="AI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A311),0))/1000,"")</f>
        <v>0</v>
      </c>
      <c r="AJ311" s="35">
        <f t="array" aca="1" ref="AJ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A311),0))/1000,"")</f>
        <v>0</v>
      </c>
      <c r="AK311" s="32">
        <f t="array" aca="1" ref="AK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A311),0)),"")</f>
        <v>0</v>
      </c>
      <c r="AL311" s="32" t="str">
        <f t="shared" ca="1" si="359"/>
        <v>N/A</v>
      </c>
      <c r="AM311" s="32" t="str">
        <f t="shared" ca="1" si="360"/>
        <v>N/A</v>
      </c>
      <c r="AN311" s="37" t="str">
        <f t="array" aca="1" ref="AN311" ca="1">IF(AE311=0,"N/A",IFERROR(INDEX(INDIRECT(ADDRESS(1,MATCH(2020,Measure!$2:$2,0),,,"Measure")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A311),0)),""))</f>
        <v>N/A</v>
      </c>
      <c r="AO311" s="32">
        <f t="array" aca="1" ref="AO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A311),0)),"")</f>
        <v>0</v>
      </c>
      <c r="AP311" s="37" t="str">
        <f t="shared" ca="1" si="361"/>
        <v>N/A</v>
      </c>
      <c r="AQ311" s="50">
        <f t="array" aca="1" ref="AQ31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A311),0)),""),0)</f>
        <v>0</v>
      </c>
      <c r="AR311" s="35">
        <f t="array" aca="1" ref="AR3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A311),0)),"")</f>
        <v>0</v>
      </c>
      <c r="AS311" s="35">
        <f t="array" aca="1" ref="AS3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A311),0))/1000,"")</f>
        <v>0</v>
      </c>
      <c r="AT311" s="51">
        <f t="array" aca="1" ref="AT3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A311),0)),"")</f>
        <v>0</v>
      </c>
      <c r="AU311" s="35">
        <f t="array" aca="1" ref="AU3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A311),0))/1000,"")</f>
        <v>0</v>
      </c>
      <c r="AV311" s="35">
        <f t="array" aca="1" ref="AV3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A311),0))/1000,"")</f>
        <v>0</v>
      </c>
      <c r="AW311" s="32">
        <f t="array" aca="1" ref="AW3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A311),0)),"")</f>
        <v>0</v>
      </c>
      <c r="AX311" s="32" t="str">
        <f t="shared" ca="1" si="362"/>
        <v>N/A</v>
      </c>
      <c r="AY311" s="32" t="str">
        <f t="shared" ca="1" si="363"/>
        <v>N/A</v>
      </c>
      <c r="AZ311" s="37" t="str">
        <f t="array" aca="1" ref="AZ311" ca="1">IF(AQ311=0,"N/A",IFERROR(INDEX(INDIRECT(ADDRESS(1,MATCH(2021,Measure!$2:$2,0),,,"Measure")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A311),0)),""))</f>
        <v>N/A</v>
      </c>
      <c r="BA311" s="32">
        <f t="array" aca="1" ref="BA3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A311),0)),"")</f>
        <v>0</v>
      </c>
      <c r="BB311" s="37" t="str">
        <f t="shared" ca="1" si="364"/>
        <v>N/A</v>
      </c>
      <c r="BC311" s="50">
        <f t="array" aca="1" ref="BC31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A311),0)),""),0)</f>
        <v>0</v>
      </c>
      <c r="BD311" s="35">
        <f t="array" aca="1" ref="BD3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A311),0)),"")</f>
        <v>0</v>
      </c>
      <c r="BE311" s="35">
        <f t="array" aca="1" ref="BE3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A311),0))/1000,"")</f>
        <v>0</v>
      </c>
      <c r="BF311" s="51">
        <f t="array" aca="1" ref="BF3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A311),0)),"")</f>
        <v>0</v>
      </c>
      <c r="BG311" s="35">
        <f t="array" aca="1" ref="BG3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A311),0))/1000,"")</f>
        <v>0</v>
      </c>
      <c r="BH311" s="35">
        <f t="array" aca="1" ref="BH3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A311),0))/1000,"")</f>
        <v>0</v>
      </c>
      <c r="BI311" s="32">
        <f t="array" aca="1" ref="BI3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A311),0)),"")</f>
        <v>0</v>
      </c>
      <c r="BJ311" s="32" t="str">
        <f t="shared" ca="1" si="365"/>
        <v>N/A</v>
      </c>
      <c r="BK311" s="32" t="str">
        <f t="shared" ca="1" si="366"/>
        <v>N/A</v>
      </c>
      <c r="BL311" s="37" t="str">
        <f t="array" aca="1" ref="BL311" ca="1">IF(BC311=0,"N/A",IFERROR(INDEX(INDIRECT(ADDRESS(1,MATCH(2022,Measure!$2:$2,0),,,"Measure")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A311),0)),""))</f>
        <v>N/A</v>
      </c>
      <c r="BM311" s="32">
        <f t="array" aca="1" ref="BM3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A311),0)),"")</f>
        <v>0</v>
      </c>
      <c r="BN311" s="37" t="str">
        <f t="shared" ca="1" si="367"/>
        <v>N/A</v>
      </c>
    </row>
    <row r="312" spans="1:66" x14ac:dyDescent="0.25">
      <c r="A312" s="33" t="s">
        <v>205</v>
      </c>
      <c r="B312" t="str">
        <f t="shared" si="353"/>
        <v>LED Wall Sconce (1200 lumen)</v>
      </c>
      <c r="C312" t="str">
        <f t="array" aca="1" ref="C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A312),0)),"")</f>
        <v>BNI Lighting</v>
      </c>
      <c r="D312" t="str">
        <f t="array" aca="1" ref="D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A312),0)),"")</f>
        <v>RET</v>
      </c>
      <c r="E312" s="52">
        <f t="array" aca="1" ref="E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A312),0)),"")</f>
        <v>11.3</v>
      </c>
      <c r="F312" s="52">
        <f t="array" aca="1" ref="F31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A312),0)),""))</f>
        <v>4</v>
      </c>
      <c r="G312" s="52">
        <f t="array" aca="1" ref="G31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A312),0)),""))</f>
        <v>3</v>
      </c>
      <c r="H312" s="52">
        <f t="array" aca="1" ref="H31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A312),0)),""))</f>
        <v>3</v>
      </c>
      <c r="I312" s="44">
        <f t="array" aca="1" ref="I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A312),0)),"")</f>
        <v>253.57499999999999</v>
      </c>
      <c r="J312" s="45">
        <f t="array" aca="1" ref="J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A312),0)),"")*1000</f>
        <v>28.38</v>
      </c>
      <c r="K312" s="44">
        <f t="array" aca="1" ref="K312" ca="1">IF(D312="ROB/NEW",I312,IFERROR(INDEX(INDIRECT(ADDRESS(1,MATCH(2020,Measure!$2:$2,0),,,"Measure")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A312),0)),""))</f>
        <v>53.655000000000008</v>
      </c>
      <c r="L312" s="45">
        <f t="array" aca="1" ref="L312" ca="1">IF(D312="ROB/NEW",J312,IFERROR(INDEX(INDIRECT(ADDRESS(1,MATCH(2020,Measure!$2:$2,0),,,"Measure")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A312),0))*1000,""))</f>
        <v>10.463333333333336</v>
      </c>
      <c r="M312" s="46">
        <f t="array" aca="1" ref="M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A312),0)),"")</f>
        <v>12.768000000000001</v>
      </c>
      <c r="N312" s="47">
        <f t="array" aca="1" ref="N312" ca="1">IF(M312=0,"N/A",IFERROR(INDEX(INDIRECT(ADDRESS(1,MATCH(2020,Measure!$2:$2,0),,,"Measure")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A312),0)),"")/M312)</f>
        <v>4.5678453947368416</v>
      </c>
      <c r="O312" s="46" t="str">
        <f t="array" aca="1" ref="O312" ca="1">IF(AE312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(Units)")*(INDIRECT(ADDRESS(1,MATCH("MeasureNames",Measure!$2:$2,0),,,"Measure")&amp;":"&amp;ADDRESS(ROWS(DynamicPivotTable)+10,MATCH("MeasureNames",Measure!$2:$2,0)))=A312),0)),""),0))</f>
        <v>N/A</v>
      </c>
      <c r="P312" s="46">
        <f t="array" aca="1" ref="P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A312),0)),0)</f>
        <v>0</v>
      </c>
      <c r="Q312" s="46" t="str">
        <f t="shared" ca="1" si="354"/>
        <v>N/A</v>
      </c>
      <c r="R312" s="46">
        <f t="shared" ca="1" si="355"/>
        <v>-45.554249999999996</v>
      </c>
      <c r="S312" s="46" t="str">
        <f t="shared" ca="1" si="356"/>
        <v>N/A</v>
      </c>
      <c r="T312" s="39">
        <f t="array" aca="1" ref="T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A312),0)),"")</f>
        <v>113.15781330456542</v>
      </c>
      <c r="U312" s="39">
        <f t="array" aca="1" ref="U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A312),0)),"")</f>
        <v>0</v>
      </c>
      <c r="V312" s="39">
        <f t="shared" ca="1" si="357"/>
        <v>113.15781330456542</v>
      </c>
      <c r="W312" s="48">
        <f t="array" aca="1" ref="W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A312),0)),"")</f>
        <v>0.88</v>
      </c>
      <c r="X312" s="49" t="str">
        <f t="array" aca="1" ref="X312" ca="1">IF(AE312=0,"N/A",IFERROR(INDEX(INDIRECT(ADDRESS(1,MATCH(2020,Measure!$2:$2,0),,,"Measure")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A312),0)),""))</f>
        <v>N/A</v>
      </c>
      <c r="Y312" s="49" t="str">
        <f t="array" aca="1" ref="Y312" ca="1">IF(AE312=0,"N/A",IFERROR(INDEX(INDIRECT(ADDRESS(1,MATCH(2020,Measure!$2:$2,0),,,"Measure")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A312),0)),""))</f>
        <v>N/A</v>
      </c>
      <c r="Z312" s="39" t="str">
        <f t="array" aca="1" ref="Z3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A312),0)),""),"N/A")</f>
        <v>N/A</v>
      </c>
      <c r="AA312" s="39" t="str">
        <f t="array" aca="1" ref="AA3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A312),0)),""),"N/A")</f>
        <v>N/A</v>
      </c>
      <c r="AB312" s="39" t="str">
        <f t="array" aca="1" ref="AB3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A312),0)),"")/1000,"N/A")</f>
        <v>N/A</v>
      </c>
      <c r="AD312" t="str">
        <f t="shared" si="358"/>
        <v>LED Wall Sconce (1200 lumen)</v>
      </c>
      <c r="AE312" s="50">
        <f t="array" aca="1" ref="AE31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A312),0)),""),0)</f>
        <v>0</v>
      </c>
      <c r="AF312" s="35">
        <f t="array" aca="1" ref="AF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A312),0)),"")</f>
        <v>0</v>
      </c>
      <c r="AG312" s="35">
        <f t="array" aca="1" ref="AG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A312),0))/1000,"")</f>
        <v>0</v>
      </c>
      <c r="AH312" s="51">
        <f t="array" aca="1" ref="AH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A312),0)),"")</f>
        <v>0</v>
      </c>
      <c r="AI312" s="35">
        <f t="array" aca="1" ref="AI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A312),0))/1000,"")</f>
        <v>0</v>
      </c>
      <c r="AJ312" s="35">
        <f t="array" aca="1" ref="AJ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A312),0))/1000,"")</f>
        <v>0</v>
      </c>
      <c r="AK312" s="32">
        <f t="array" aca="1" ref="AK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A312),0)),"")</f>
        <v>0</v>
      </c>
      <c r="AL312" s="32" t="str">
        <f t="shared" ca="1" si="359"/>
        <v>N/A</v>
      </c>
      <c r="AM312" s="32" t="str">
        <f t="shared" ca="1" si="360"/>
        <v>N/A</v>
      </c>
      <c r="AN312" s="37" t="str">
        <f t="array" aca="1" ref="AN312" ca="1">IF(AE312=0,"N/A",IFERROR(INDEX(INDIRECT(ADDRESS(1,MATCH(2020,Measure!$2:$2,0),,,"Measure")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A312),0)),""))</f>
        <v>N/A</v>
      </c>
      <c r="AO312" s="32">
        <f t="array" aca="1" ref="AO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A312),0)),"")</f>
        <v>0</v>
      </c>
      <c r="AP312" s="37" t="str">
        <f t="shared" ca="1" si="361"/>
        <v>N/A</v>
      </c>
      <c r="AQ312" s="50">
        <f t="array" aca="1" ref="AQ31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A312),0)),""),0)</f>
        <v>0</v>
      </c>
      <c r="AR312" s="35">
        <f t="array" aca="1" ref="AR3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A312),0)),"")</f>
        <v>0</v>
      </c>
      <c r="AS312" s="35">
        <f t="array" aca="1" ref="AS3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A312),0))/1000,"")</f>
        <v>0</v>
      </c>
      <c r="AT312" s="51">
        <f t="array" aca="1" ref="AT3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A312),0)),"")</f>
        <v>0</v>
      </c>
      <c r="AU312" s="35">
        <f t="array" aca="1" ref="AU3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A312),0))/1000,"")</f>
        <v>0</v>
      </c>
      <c r="AV312" s="35">
        <f t="array" aca="1" ref="AV3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A312),0))/1000,"")</f>
        <v>0</v>
      </c>
      <c r="AW312" s="32">
        <f t="array" aca="1" ref="AW3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A312),0)),"")</f>
        <v>0</v>
      </c>
      <c r="AX312" s="32" t="str">
        <f t="shared" ca="1" si="362"/>
        <v>N/A</v>
      </c>
      <c r="AY312" s="32" t="str">
        <f t="shared" ca="1" si="363"/>
        <v>N/A</v>
      </c>
      <c r="AZ312" s="37" t="str">
        <f t="array" aca="1" ref="AZ312" ca="1">IF(AQ312=0,"N/A",IFERROR(INDEX(INDIRECT(ADDRESS(1,MATCH(2021,Measure!$2:$2,0),,,"Measure")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A312),0)),""))</f>
        <v>N/A</v>
      </c>
      <c r="BA312" s="32">
        <f t="array" aca="1" ref="BA3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A312),0)),"")</f>
        <v>0</v>
      </c>
      <c r="BB312" s="37" t="str">
        <f t="shared" ca="1" si="364"/>
        <v>N/A</v>
      </c>
      <c r="BC312" s="50">
        <f t="array" aca="1" ref="BC31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A312),0)),""),0)</f>
        <v>0</v>
      </c>
      <c r="BD312" s="35">
        <f t="array" aca="1" ref="BD3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A312),0)),"")</f>
        <v>0</v>
      </c>
      <c r="BE312" s="35">
        <f t="array" aca="1" ref="BE3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A312),0))/1000,"")</f>
        <v>0</v>
      </c>
      <c r="BF312" s="51">
        <f t="array" aca="1" ref="BF3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A312),0)),"")</f>
        <v>0</v>
      </c>
      <c r="BG312" s="35">
        <f t="array" aca="1" ref="BG3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A312),0))/1000,"")</f>
        <v>0</v>
      </c>
      <c r="BH312" s="35">
        <f t="array" aca="1" ref="BH3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A312),0))/1000,"")</f>
        <v>0</v>
      </c>
      <c r="BI312" s="32">
        <f t="array" aca="1" ref="BI3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A312),0)),"")</f>
        <v>0</v>
      </c>
      <c r="BJ312" s="32" t="str">
        <f t="shared" ca="1" si="365"/>
        <v>N/A</v>
      </c>
      <c r="BK312" s="32" t="str">
        <f t="shared" ca="1" si="366"/>
        <v>N/A</v>
      </c>
      <c r="BL312" s="37" t="str">
        <f t="array" aca="1" ref="BL312" ca="1">IF(BC312=0,"N/A",IFERROR(INDEX(INDIRECT(ADDRESS(1,MATCH(2022,Measure!$2:$2,0),,,"Measure")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A312),0)),""))</f>
        <v>N/A</v>
      </c>
      <c r="BM312" s="32">
        <f t="array" aca="1" ref="BM3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A312),0)),"")</f>
        <v>0</v>
      </c>
      <c r="BN312" s="37" t="str">
        <f t="shared" ca="1" si="367"/>
        <v>N/A</v>
      </c>
    </row>
    <row r="313" spans="1:66" x14ac:dyDescent="0.25">
      <c r="A313" s="33" t="s">
        <v>211</v>
      </c>
      <c r="B313" t="str">
        <f t="shared" si="353"/>
        <v>Linear Ambient Luminaire (2000 lumen)</v>
      </c>
      <c r="C313" t="str">
        <f t="array" aca="1" ref="C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A313),0)),"")</f>
        <v>BNI Lighting</v>
      </c>
      <c r="D313" t="str">
        <f t="array" aca="1" ref="D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A313),0)),"")</f>
        <v>ROB/NEW</v>
      </c>
      <c r="E313" s="52">
        <f t="array" aca="1" ref="E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A313),0)),"")</f>
        <v>11.3</v>
      </c>
      <c r="F313" s="52" t="str">
        <f t="array" aca="1" ref="F31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A313),0)),""))</f>
        <v>N/A</v>
      </c>
      <c r="G313" s="52" t="str">
        <f t="array" aca="1" ref="G31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A313),0)),""))</f>
        <v>N/A</v>
      </c>
      <c r="H313" s="52" t="str">
        <f t="array" aca="1" ref="H31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A313),0)),""))</f>
        <v>N/A</v>
      </c>
      <c r="I313" s="44">
        <f t="array" aca="1" ref="I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A313),0)),"")</f>
        <v>46.850999999999999</v>
      </c>
      <c r="J313" s="45">
        <f t="array" aca="1" ref="J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A313),0)),"")*1000</f>
        <v>6.6011971428571439</v>
      </c>
      <c r="K313" s="44">
        <f t="array" aca="1" ref="K313" ca="1">IF(D313="ROB/NEW",I313,IFERROR(INDEX(INDIRECT(ADDRESS(1,MATCH(2020,Measure!$2:$2,0),,,"Measure")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A313),0)),""))</f>
        <v>46.850999999999999</v>
      </c>
      <c r="L313" s="45">
        <f t="array" aca="1" ref="L313" ca="1">IF(D313="ROB/NEW",J313,IFERROR(INDEX(INDIRECT(ADDRESS(1,MATCH(2020,Measure!$2:$2,0),,,"Measure")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A313),0))*1000,""))</f>
        <v>6.6011971428571439</v>
      </c>
      <c r="M313" s="46">
        <f t="array" aca="1" ref="M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A313),0)),"")</f>
        <v>0</v>
      </c>
      <c r="N313" s="47" t="str">
        <f t="array" aca="1" ref="N313" ca="1">IF(M313=0,"N/A",IFERROR(INDEX(INDIRECT(ADDRESS(1,MATCH(2020,Measure!$2:$2,0),,,"Measure")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A313),0)),"")/M313)</f>
        <v>N/A</v>
      </c>
      <c r="O313" s="46" t="str">
        <f t="array" aca="1" ref="O313" ca="1">IF(AE313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(Units)")*(INDIRECT(ADDRESS(1,MATCH("MeasureNames",Measure!$2:$2,0),,,"Measure")&amp;":"&amp;ADDRESS(ROWS(DynamicPivotTable)+10,MATCH("MeasureNames",Measure!$2:$2,0)))=A313),0)),""),0))</f>
        <v>N/A</v>
      </c>
      <c r="P313" s="46">
        <f t="array" aca="1" ref="P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A313),0)),0)</f>
        <v>0</v>
      </c>
      <c r="Q313" s="46" t="str">
        <f t="shared" ca="1" si="354"/>
        <v>N/A</v>
      </c>
      <c r="R313" s="46">
        <f t="shared" ca="1" si="355"/>
        <v>0</v>
      </c>
      <c r="S313" s="46" t="str">
        <f t="shared" ca="1" si="356"/>
        <v>N/A</v>
      </c>
      <c r="T313" s="39">
        <f t="array" aca="1" ref="T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A313),0)),"")</f>
        <v>41.140132235899728</v>
      </c>
      <c r="U313" s="39">
        <f t="array" aca="1" ref="U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A313),0)),"")</f>
        <v>0</v>
      </c>
      <c r="V313" s="39">
        <f t="shared" ca="1" si="357"/>
        <v>41.140132235899728</v>
      </c>
      <c r="W313" s="48">
        <f t="array" aca="1" ref="W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A313),0)),"")</f>
        <v>0.88</v>
      </c>
      <c r="X313" s="49" t="str">
        <f t="array" aca="1" ref="X313" ca="1">IF(AE313=0,"N/A",IFERROR(INDEX(INDIRECT(ADDRESS(1,MATCH(2020,Measure!$2:$2,0),,,"Measure")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A313),0)),""))</f>
        <v>N/A</v>
      </c>
      <c r="Y313" s="49" t="str">
        <f t="array" aca="1" ref="Y313" ca="1">IF(AE313=0,"N/A",IFERROR(INDEX(INDIRECT(ADDRESS(1,MATCH(2020,Measure!$2:$2,0),,,"Measure")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A313),0)),""))</f>
        <v>N/A</v>
      </c>
      <c r="Z313" s="39" t="str">
        <f t="array" aca="1" ref="Z3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A313),0)),""),"N/A")</f>
        <v>N/A</v>
      </c>
      <c r="AA313" s="39" t="str">
        <f t="array" aca="1" ref="AA3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A313),0)),""),"N/A")</f>
        <v>N/A</v>
      </c>
      <c r="AB313" s="39" t="str">
        <f t="array" aca="1" ref="AB3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A313),0)),"")/1000,"N/A")</f>
        <v>N/A</v>
      </c>
      <c r="AD313" t="str">
        <f t="shared" si="358"/>
        <v>Linear Ambient Luminaire (2000 lumen)</v>
      </c>
      <c r="AE313" s="50">
        <f t="array" aca="1" ref="AE31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A313),0)),""),0)</f>
        <v>0</v>
      </c>
      <c r="AF313" s="35">
        <f t="array" aca="1" ref="AF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A313),0)),"")</f>
        <v>0</v>
      </c>
      <c r="AG313" s="35">
        <f t="array" aca="1" ref="AG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A313),0))/1000,"")</f>
        <v>0</v>
      </c>
      <c r="AH313" s="51">
        <f t="array" aca="1" ref="AH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A313),0)),"")</f>
        <v>0</v>
      </c>
      <c r="AI313" s="35">
        <f t="array" aca="1" ref="AI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A313),0))/1000,"")</f>
        <v>0</v>
      </c>
      <c r="AJ313" s="35">
        <f t="array" aca="1" ref="AJ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A313),0))/1000,"")</f>
        <v>0</v>
      </c>
      <c r="AK313" s="32">
        <f t="array" aca="1" ref="AK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A313),0)),"")</f>
        <v>0</v>
      </c>
      <c r="AL313" s="32" t="str">
        <f t="shared" ca="1" si="359"/>
        <v>N/A</v>
      </c>
      <c r="AM313" s="32" t="str">
        <f t="shared" ca="1" si="360"/>
        <v>N/A</v>
      </c>
      <c r="AN313" s="37" t="str">
        <f t="array" aca="1" ref="AN313" ca="1">IF(AE313=0,"N/A",IFERROR(INDEX(INDIRECT(ADDRESS(1,MATCH(2020,Measure!$2:$2,0),,,"Measure")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A313),0)),""))</f>
        <v>N/A</v>
      </c>
      <c r="AO313" s="32">
        <f t="array" aca="1" ref="AO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A313),0)),"")</f>
        <v>0</v>
      </c>
      <c r="AP313" s="37" t="str">
        <f t="shared" ca="1" si="361"/>
        <v>N/A</v>
      </c>
      <c r="AQ313" s="50">
        <f t="array" aca="1" ref="AQ31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A313),0)),""),0)</f>
        <v>0</v>
      </c>
      <c r="AR313" s="35">
        <f t="array" aca="1" ref="AR3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A313),0)),"")</f>
        <v>0</v>
      </c>
      <c r="AS313" s="35">
        <f t="array" aca="1" ref="AS3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A313),0))/1000,"")</f>
        <v>0</v>
      </c>
      <c r="AT313" s="51">
        <f t="array" aca="1" ref="AT3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A313),0)),"")</f>
        <v>0</v>
      </c>
      <c r="AU313" s="35">
        <f t="array" aca="1" ref="AU3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A313),0))/1000,"")</f>
        <v>0</v>
      </c>
      <c r="AV313" s="35">
        <f t="array" aca="1" ref="AV3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A313),0))/1000,"")</f>
        <v>0</v>
      </c>
      <c r="AW313" s="32">
        <f t="array" aca="1" ref="AW3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A313),0)),"")</f>
        <v>0</v>
      </c>
      <c r="AX313" s="32" t="str">
        <f t="shared" ca="1" si="362"/>
        <v>N/A</v>
      </c>
      <c r="AY313" s="32" t="str">
        <f t="shared" ca="1" si="363"/>
        <v>N/A</v>
      </c>
      <c r="AZ313" s="37" t="str">
        <f t="array" aca="1" ref="AZ313" ca="1">IF(AQ313=0,"N/A",IFERROR(INDEX(INDIRECT(ADDRESS(1,MATCH(2021,Measure!$2:$2,0),,,"Measure")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A313),0)),""))</f>
        <v>N/A</v>
      </c>
      <c r="BA313" s="32">
        <f t="array" aca="1" ref="BA3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A313),0)),"")</f>
        <v>0</v>
      </c>
      <c r="BB313" s="37" t="str">
        <f t="shared" ca="1" si="364"/>
        <v>N/A</v>
      </c>
      <c r="BC313" s="50">
        <f t="array" aca="1" ref="BC31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A313),0)),""),0)</f>
        <v>0</v>
      </c>
      <c r="BD313" s="35">
        <f t="array" aca="1" ref="BD3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A313),0)),"")</f>
        <v>0</v>
      </c>
      <c r="BE313" s="35">
        <f t="array" aca="1" ref="BE3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A313),0))/1000,"")</f>
        <v>0</v>
      </c>
      <c r="BF313" s="51">
        <f t="array" aca="1" ref="BF3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A313),0)),"")</f>
        <v>0</v>
      </c>
      <c r="BG313" s="35">
        <f t="array" aca="1" ref="BG3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A313),0))/1000,"")</f>
        <v>0</v>
      </c>
      <c r="BH313" s="35">
        <f t="array" aca="1" ref="BH3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A313),0))/1000,"")</f>
        <v>0</v>
      </c>
      <c r="BI313" s="32">
        <f t="array" aca="1" ref="BI3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A313),0)),"")</f>
        <v>0</v>
      </c>
      <c r="BJ313" s="32" t="str">
        <f t="shared" ca="1" si="365"/>
        <v>N/A</v>
      </c>
      <c r="BK313" s="32" t="str">
        <f t="shared" ca="1" si="366"/>
        <v>N/A</v>
      </c>
      <c r="BL313" s="37" t="str">
        <f t="array" aca="1" ref="BL313" ca="1">IF(BC313=0,"N/A",IFERROR(INDEX(INDIRECT(ADDRESS(1,MATCH(2022,Measure!$2:$2,0),,,"Measure")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A313),0)),""))</f>
        <v>N/A</v>
      </c>
      <c r="BM313" s="32">
        <f t="array" aca="1" ref="BM3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A313),0)),"")</f>
        <v>0</v>
      </c>
      <c r="BN313" s="37" t="str">
        <f t="shared" ca="1" si="367"/>
        <v>N/A</v>
      </c>
    </row>
    <row r="314" spans="1:66" x14ac:dyDescent="0.25">
      <c r="A314" s="33" t="s">
        <v>219</v>
      </c>
      <c r="B314" t="str">
        <f t="shared" si="353"/>
        <v>Linear Replacement Lamp (4 foot)</v>
      </c>
      <c r="C314" t="str">
        <f t="array" aca="1" ref="C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A314),0)),"")</f>
        <v>BNI Lighting</v>
      </c>
      <c r="D314" t="str">
        <f t="array" aca="1" ref="D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A314),0)),"")</f>
        <v>ROB/NEW</v>
      </c>
      <c r="E314" s="52">
        <f t="array" aca="1" ref="E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A314),0)),"")</f>
        <v>11.3</v>
      </c>
      <c r="F314" s="52" t="str">
        <f t="array" aca="1" ref="F31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A314),0)),""))</f>
        <v>N/A</v>
      </c>
      <c r="G314" s="52" t="str">
        <f t="array" aca="1" ref="G31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A314),0)),""))</f>
        <v>N/A</v>
      </c>
      <c r="H314" s="52" t="str">
        <f t="array" aca="1" ref="H31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A314),0)),""))</f>
        <v>N/A</v>
      </c>
      <c r="I314" s="44">
        <f t="array" aca="1" ref="I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A314),0)),"")</f>
        <v>49.0866075</v>
      </c>
      <c r="J314" s="45">
        <f t="array" aca="1" ref="J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A314),0)),"")*1000</f>
        <v>6.9161890499999998</v>
      </c>
      <c r="K314" s="44">
        <f t="array" aca="1" ref="K314" ca="1">IF(D314="ROB/NEW",I314,IFERROR(INDEX(INDIRECT(ADDRESS(1,MATCH(2020,Measure!$2:$2,0),,,"Measure")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A314),0)),""))</f>
        <v>49.0866075</v>
      </c>
      <c r="L314" s="45">
        <f t="array" aca="1" ref="L314" ca="1">IF(D314="ROB/NEW",J314,IFERROR(INDEX(INDIRECT(ADDRESS(1,MATCH(2020,Measure!$2:$2,0),,,"Measure")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A314),0))*1000,""))</f>
        <v>6.9161890499999998</v>
      </c>
      <c r="M314" s="46">
        <f t="array" aca="1" ref="M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A314),0)),"")</f>
        <v>9.1371000000000002</v>
      </c>
      <c r="N314" s="47">
        <f t="array" aca="1" ref="N314" ca="1">IF(M314=0,"N/A",IFERROR(INDEX(INDIRECT(ADDRESS(1,MATCH(2020,Measure!$2:$2,0),,,"Measure")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A314),0)),"")/M314)</f>
        <v>0.98218696555975094</v>
      </c>
      <c r="O314" s="46" t="str">
        <f t="array" aca="1" ref="O314" ca="1">IF(AE314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(Units)")*(INDIRECT(ADDRESS(1,MATCH("MeasureNames",Measure!$2:$2,0),,,"Measure")&amp;":"&amp;ADDRESS(ROWS(DynamicPivotTable)+10,MATCH("MeasureNames",Measure!$2:$2,0)))=A314),0)),""),0))</f>
        <v>N/A</v>
      </c>
      <c r="P314" s="46">
        <f t="array" aca="1" ref="P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A314),0)),0)</f>
        <v>0</v>
      </c>
      <c r="Q314" s="46" t="str">
        <f t="shared" ca="1" si="354"/>
        <v>N/A</v>
      </c>
      <c r="R314" s="46">
        <f t="shared" ca="1" si="355"/>
        <v>0.16275947698400017</v>
      </c>
      <c r="S314" s="46" t="str">
        <f t="shared" ca="1" si="356"/>
        <v>N/A</v>
      </c>
      <c r="T314" s="39">
        <f t="array" aca="1" ref="T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A314),0)),"")</f>
        <v>43.103232024112764</v>
      </c>
      <c r="U314" s="39">
        <f t="array" aca="1" ref="U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A314),0)),"")</f>
        <v>0</v>
      </c>
      <c r="V314" s="39">
        <f t="shared" ca="1" si="357"/>
        <v>43.103232024112764</v>
      </c>
      <c r="W314" s="48">
        <f t="array" aca="1" ref="W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A314),0)),"")</f>
        <v>0.88</v>
      </c>
      <c r="X314" s="49" t="str">
        <f t="array" aca="1" ref="X314" ca="1">IF(AE314=0,"N/A",IFERROR(INDEX(INDIRECT(ADDRESS(1,MATCH(2020,Measure!$2:$2,0),,,"Measure")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A314),0)),""))</f>
        <v>N/A</v>
      </c>
      <c r="Y314" s="49" t="str">
        <f t="array" aca="1" ref="Y314" ca="1">IF(AE314=0,"N/A",IFERROR(INDEX(INDIRECT(ADDRESS(1,MATCH(2020,Measure!$2:$2,0),,,"Measure")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A314),0)),""))</f>
        <v>N/A</v>
      </c>
      <c r="Z314" s="39" t="str">
        <f t="array" aca="1" ref="Z3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A314),0)),""),"N/A")</f>
        <v>N/A</v>
      </c>
      <c r="AA314" s="39" t="str">
        <f t="array" aca="1" ref="AA3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A314),0)),""),"N/A")</f>
        <v>N/A</v>
      </c>
      <c r="AB314" s="39" t="str">
        <f t="array" aca="1" ref="AB3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A314),0)),"")/1000,"N/A")</f>
        <v>N/A</v>
      </c>
      <c r="AD314" t="str">
        <f t="shared" si="358"/>
        <v>Linear Replacement Lamp (4 foot)</v>
      </c>
      <c r="AE314" s="50">
        <f t="array" aca="1" ref="AE31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A314),0)),""),0)</f>
        <v>0</v>
      </c>
      <c r="AF314" s="35">
        <f t="array" aca="1" ref="AF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A314),0)),"")</f>
        <v>0</v>
      </c>
      <c r="AG314" s="35">
        <f t="array" aca="1" ref="AG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A314),0))/1000,"")</f>
        <v>0</v>
      </c>
      <c r="AH314" s="51">
        <f t="array" aca="1" ref="AH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A314),0)),"")</f>
        <v>0</v>
      </c>
      <c r="AI314" s="35">
        <f t="array" aca="1" ref="AI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A314),0))/1000,"")</f>
        <v>0</v>
      </c>
      <c r="AJ314" s="35">
        <f t="array" aca="1" ref="AJ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A314),0))/1000,"")</f>
        <v>0</v>
      </c>
      <c r="AK314" s="32">
        <f t="array" aca="1" ref="AK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A314),0)),"")</f>
        <v>0</v>
      </c>
      <c r="AL314" s="32" t="str">
        <f t="shared" ca="1" si="359"/>
        <v>N/A</v>
      </c>
      <c r="AM314" s="32" t="str">
        <f t="shared" ca="1" si="360"/>
        <v>N/A</v>
      </c>
      <c r="AN314" s="37" t="str">
        <f t="array" aca="1" ref="AN314" ca="1">IF(AE314=0,"N/A",IFERROR(INDEX(INDIRECT(ADDRESS(1,MATCH(2020,Measure!$2:$2,0),,,"Measure")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A314),0)),""))</f>
        <v>N/A</v>
      </c>
      <c r="AO314" s="32">
        <f t="array" aca="1" ref="AO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A314),0)),"")</f>
        <v>0</v>
      </c>
      <c r="AP314" s="37" t="str">
        <f t="shared" ca="1" si="361"/>
        <v>N/A</v>
      </c>
      <c r="AQ314" s="50">
        <f t="array" aca="1" ref="AQ31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A314),0)),""),0)</f>
        <v>0</v>
      </c>
      <c r="AR314" s="35">
        <f t="array" aca="1" ref="AR3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A314),0)),"")</f>
        <v>0</v>
      </c>
      <c r="AS314" s="35">
        <f t="array" aca="1" ref="AS3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A314),0))/1000,"")</f>
        <v>0</v>
      </c>
      <c r="AT314" s="51">
        <f t="array" aca="1" ref="AT3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A314),0)),"")</f>
        <v>0</v>
      </c>
      <c r="AU314" s="35">
        <f t="array" aca="1" ref="AU3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A314),0))/1000,"")</f>
        <v>0</v>
      </c>
      <c r="AV314" s="35">
        <f t="array" aca="1" ref="AV3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A314),0))/1000,"")</f>
        <v>0</v>
      </c>
      <c r="AW314" s="32">
        <f t="array" aca="1" ref="AW3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A314),0)),"")</f>
        <v>0</v>
      </c>
      <c r="AX314" s="32" t="str">
        <f t="shared" ca="1" si="362"/>
        <v>N/A</v>
      </c>
      <c r="AY314" s="32" t="str">
        <f t="shared" ca="1" si="363"/>
        <v>N/A</v>
      </c>
      <c r="AZ314" s="37" t="str">
        <f t="array" aca="1" ref="AZ314" ca="1">IF(AQ314=0,"N/A",IFERROR(INDEX(INDIRECT(ADDRESS(1,MATCH(2021,Measure!$2:$2,0),,,"Measure")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A314),0)),""))</f>
        <v>N/A</v>
      </c>
      <c r="BA314" s="32">
        <f t="array" aca="1" ref="BA3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A314),0)),"")</f>
        <v>0</v>
      </c>
      <c r="BB314" s="37" t="str">
        <f t="shared" ca="1" si="364"/>
        <v>N/A</v>
      </c>
      <c r="BC314" s="50">
        <f t="array" aca="1" ref="BC31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A314),0)),""),0)</f>
        <v>0</v>
      </c>
      <c r="BD314" s="35">
        <f t="array" aca="1" ref="BD3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A314),0)),"")</f>
        <v>0</v>
      </c>
      <c r="BE314" s="35">
        <f t="array" aca="1" ref="BE3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A314),0))/1000,"")</f>
        <v>0</v>
      </c>
      <c r="BF314" s="51">
        <f t="array" aca="1" ref="BF3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A314),0)),"")</f>
        <v>0</v>
      </c>
      <c r="BG314" s="35">
        <f t="array" aca="1" ref="BG3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A314),0))/1000,"")</f>
        <v>0</v>
      </c>
      <c r="BH314" s="35">
        <f t="array" aca="1" ref="BH3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A314),0))/1000,"")</f>
        <v>0</v>
      </c>
      <c r="BI314" s="32">
        <f t="array" aca="1" ref="BI3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A314),0)),"")</f>
        <v>0</v>
      </c>
      <c r="BJ314" s="32" t="str">
        <f t="shared" ca="1" si="365"/>
        <v>N/A</v>
      </c>
      <c r="BK314" s="32" t="str">
        <f t="shared" ca="1" si="366"/>
        <v>N/A</v>
      </c>
      <c r="BL314" s="37" t="str">
        <f t="array" aca="1" ref="BL314" ca="1">IF(BC314=0,"N/A",IFERROR(INDEX(INDIRECT(ADDRESS(1,MATCH(2022,Measure!$2:$2,0),,,"Measure")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A314),0)),""))</f>
        <v>N/A</v>
      </c>
      <c r="BM314" s="32">
        <f t="array" aca="1" ref="BM3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A314),0)),"")</f>
        <v>0</v>
      </c>
      <c r="BN314" s="37" t="str">
        <f t="shared" ca="1" si="367"/>
        <v>N/A</v>
      </c>
    </row>
    <row r="315" spans="1:66" x14ac:dyDescent="0.25">
      <c r="A315" s="33" t="s">
        <v>246</v>
      </c>
      <c r="B315" t="str">
        <f t="shared" si="353"/>
        <v xml:space="preserve">Multi-Tank Conveyor Dishwasher - High Temp </v>
      </c>
      <c r="C315" t="str">
        <f t="array" aca="1" ref="C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A315),0)),"")</f>
        <v>BNI Cooking and Laundry</v>
      </c>
      <c r="D315" t="str">
        <f t="array" aca="1" ref="D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A315),0)),"")</f>
        <v>ROB/NEW</v>
      </c>
      <c r="E315" s="52">
        <f t="array" aca="1" ref="E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A315),0)),"")</f>
        <v>20</v>
      </c>
      <c r="F315" s="52" t="str">
        <f t="array" aca="1" ref="F31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A315),0)),""))</f>
        <v>N/A</v>
      </c>
      <c r="G315" s="52" t="str">
        <f t="array" aca="1" ref="G31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A315),0)),""))</f>
        <v>N/A</v>
      </c>
      <c r="H315" s="52" t="str">
        <f t="array" aca="1" ref="H31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A315),0)),""))</f>
        <v>N/A</v>
      </c>
      <c r="I315" s="44">
        <f t="array" aca="1" ref="I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A315),0)),"")</f>
        <v>27407.597102386215</v>
      </c>
      <c r="J315" s="45">
        <f t="array" aca="1" ref="J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A315),0)),"")*1000</f>
        <v>4255</v>
      </c>
      <c r="K315" s="44">
        <f t="array" aca="1" ref="K315" ca="1">IF(D315="ROB/NEW",I315,IFERROR(INDEX(INDIRECT(ADDRESS(1,MATCH(2020,Measure!$2:$2,0),,,"Measure")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A315),0)),""))</f>
        <v>27407.597102386215</v>
      </c>
      <c r="L315" s="45">
        <f t="array" aca="1" ref="L315" ca="1">IF(D315="ROB/NEW",J315,IFERROR(INDEX(INDIRECT(ADDRESS(1,MATCH(2020,Measure!$2:$2,0),,,"Measure")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A315),0))*1000,""))</f>
        <v>4255</v>
      </c>
      <c r="M315" s="46">
        <f t="array" aca="1" ref="M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A315),0)),"")</f>
        <v>1290.1000000000001</v>
      </c>
      <c r="N315" s="47">
        <f t="array" aca="1" ref="N315" ca="1">IF(M315=0,"N/A",IFERROR(INDEX(INDIRECT(ADDRESS(1,MATCH(2020,Measure!$2:$2,0),,,"Measure")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A315),0)),"")/M315)</f>
        <v>6.3733657318935455</v>
      </c>
      <c r="O315" s="46" t="str">
        <f t="array" aca="1" ref="O315" ca="1">IF(AE315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(Units)")*(INDIRECT(ADDRESS(1,MATCH("MeasureNames",Measure!$2:$2,0),,,"Measure")&amp;":"&amp;ADDRESS(ROWS(DynamicPivotTable)+10,MATCH("MeasureNames",Measure!$2:$2,0)))=A315),0)),""),0))</f>
        <v>N/A</v>
      </c>
      <c r="P315" s="46">
        <f t="array" aca="1" ref="P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A315),0)),0)</f>
        <v>0</v>
      </c>
      <c r="Q315" s="46" t="str">
        <f t="shared" ca="1" si="354"/>
        <v>N/A</v>
      </c>
      <c r="R315" s="46">
        <f t="shared" ca="1" si="355"/>
        <v>-6932.1791307158637</v>
      </c>
      <c r="S315" s="46" t="str">
        <f t="shared" ca="1" si="356"/>
        <v>N/A</v>
      </c>
      <c r="T315" s="39">
        <f t="array" aca="1" ref="T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A315),0)),"")</f>
        <v>38815.384010161077</v>
      </c>
      <c r="U315" s="39">
        <f t="array" aca="1" ref="U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A315),0)),"")</f>
        <v>0</v>
      </c>
      <c r="V315" s="39">
        <f t="shared" ca="1" si="357"/>
        <v>38815.384010161077</v>
      </c>
      <c r="W315" s="48">
        <f t="array" aca="1" ref="W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A315),0)),"")</f>
        <v>0.88</v>
      </c>
      <c r="X315" s="49" t="str">
        <f t="array" aca="1" ref="X315" ca="1">IF(AE315=0,"N/A",IFERROR(INDEX(INDIRECT(ADDRESS(1,MATCH(2020,Measure!$2:$2,0),,,"Measure")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A315),0)),""))</f>
        <v>N/A</v>
      </c>
      <c r="Y315" s="49" t="str">
        <f t="array" aca="1" ref="Y315" ca="1">IF(AE315=0,"N/A",IFERROR(INDEX(INDIRECT(ADDRESS(1,MATCH(2020,Measure!$2:$2,0),,,"Measure")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A315),0)),""))</f>
        <v>N/A</v>
      </c>
      <c r="Z315" s="39" t="str">
        <f t="array" aca="1" ref="Z3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A315),0)),""),"N/A")</f>
        <v>N/A</v>
      </c>
      <c r="AA315" s="39" t="str">
        <f t="array" aca="1" ref="AA3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A315),0)),""),"N/A")</f>
        <v>N/A</v>
      </c>
      <c r="AB315" s="39" t="str">
        <f t="array" aca="1" ref="AB3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A315),0)),"")/1000,"N/A")</f>
        <v>N/A</v>
      </c>
      <c r="AD315" t="str">
        <f t="shared" si="358"/>
        <v xml:space="preserve">Multi-Tank Conveyor Dishwasher - High Temp </v>
      </c>
      <c r="AE315" s="50">
        <f t="array" aca="1" ref="AE31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A315),0)),""),0)</f>
        <v>0</v>
      </c>
      <c r="AF315" s="35">
        <f t="array" aca="1" ref="AF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A315),0)),"")</f>
        <v>0</v>
      </c>
      <c r="AG315" s="35">
        <f t="array" aca="1" ref="AG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A315),0))/1000,"")</f>
        <v>0</v>
      </c>
      <c r="AH315" s="51">
        <f t="array" aca="1" ref="AH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A315),0)),"")</f>
        <v>0</v>
      </c>
      <c r="AI315" s="35">
        <f t="array" aca="1" ref="AI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A315),0))/1000,"")</f>
        <v>0</v>
      </c>
      <c r="AJ315" s="35">
        <f t="array" aca="1" ref="AJ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A315),0))/1000,"")</f>
        <v>0</v>
      </c>
      <c r="AK315" s="32">
        <f t="array" aca="1" ref="AK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A315),0)),"")</f>
        <v>0</v>
      </c>
      <c r="AL315" s="32" t="str">
        <f t="shared" ca="1" si="359"/>
        <v>N/A</v>
      </c>
      <c r="AM315" s="32" t="str">
        <f t="shared" ca="1" si="360"/>
        <v>N/A</v>
      </c>
      <c r="AN315" s="37" t="str">
        <f t="array" aca="1" ref="AN315" ca="1">IF(AE315=0,"N/A",IFERROR(INDEX(INDIRECT(ADDRESS(1,MATCH(2020,Measure!$2:$2,0),,,"Measure")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A315),0)),""))</f>
        <v>N/A</v>
      </c>
      <c r="AO315" s="32">
        <f t="array" aca="1" ref="AO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A315),0)),"")</f>
        <v>0</v>
      </c>
      <c r="AP315" s="37" t="str">
        <f t="shared" ca="1" si="361"/>
        <v>N/A</v>
      </c>
      <c r="AQ315" s="50">
        <f t="array" aca="1" ref="AQ31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A315),0)),""),0)</f>
        <v>0</v>
      </c>
      <c r="AR315" s="35">
        <f t="array" aca="1" ref="AR3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A315),0)),"")</f>
        <v>0</v>
      </c>
      <c r="AS315" s="35">
        <f t="array" aca="1" ref="AS3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A315),0))/1000,"")</f>
        <v>0</v>
      </c>
      <c r="AT315" s="51">
        <f t="array" aca="1" ref="AT3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A315),0)),"")</f>
        <v>0</v>
      </c>
      <c r="AU315" s="35">
        <f t="array" aca="1" ref="AU3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A315),0))/1000,"")</f>
        <v>0</v>
      </c>
      <c r="AV315" s="35">
        <f t="array" aca="1" ref="AV3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A315),0))/1000,"")</f>
        <v>0</v>
      </c>
      <c r="AW315" s="32">
        <f t="array" aca="1" ref="AW3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A315),0)),"")</f>
        <v>0</v>
      </c>
      <c r="AX315" s="32" t="str">
        <f t="shared" ca="1" si="362"/>
        <v>N/A</v>
      </c>
      <c r="AY315" s="32" t="str">
        <f t="shared" ca="1" si="363"/>
        <v>N/A</v>
      </c>
      <c r="AZ315" s="37" t="str">
        <f t="array" aca="1" ref="AZ315" ca="1">IF(AQ315=0,"N/A",IFERROR(INDEX(INDIRECT(ADDRESS(1,MATCH(2021,Measure!$2:$2,0),,,"Measure")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A315),0)),""))</f>
        <v>N/A</v>
      </c>
      <c r="BA315" s="32">
        <f t="array" aca="1" ref="BA3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A315),0)),"")</f>
        <v>0</v>
      </c>
      <c r="BB315" s="37" t="str">
        <f t="shared" ca="1" si="364"/>
        <v>N/A</v>
      </c>
      <c r="BC315" s="50">
        <f t="array" aca="1" ref="BC31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A315),0)),""),0)</f>
        <v>0</v>
      </c>
      <c r="BD315" s="35">
        <f t="array" aca="1" ref="BD3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A315),0)),"")</f>
        <v>0</v>
      </c>
      <c r="BE315" s="35">
        <f t="array" aca="1" ref="BE3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A315),0))/1000,"")</f>
        <v>0</v>
      </c>
      <c r="BF315" s="51">
        <f t="array" aca="1" ref="BF3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A315),0)),"")</f>
        <v>0</v>
      </c>
      <c r="BG315" s="35">
        <f t="array" aca="1" ref="BG3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A315),0))/1000,"")</f>
        <v>0</v>
      </c>
      <c r="BH315" s="35">
        <f t="array" aca="1" ref="BH3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A315),0))/1000,"")</f>
        <v>0</v>
      </c>
      <c r="BI315" s="32">
        <f t="array" aca="1" ref="BI3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A315),0)),"")</f>
        <v>0</v>
      </c>
      <c r="BJ315" s="32" t="str">
        <f t="shared" ca="1" si="365"/>
        <v>N/A</v>
      </c>
      <c r="BK315" s="32" t="str">
        <f t="shared" ca="1" si="366"/>
        <v>N/A</v>
      </c>
      <c r="BL315" s="37" t="str">
        <f t="array" aca="1" ref="BL315" ca="1">IF(BC315=0,"N/A",IFERROR(INDEX(INDIRECT(ADDRESS(1,MATCH(2022,Measure!$2:$2,0),,,"Measure")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A315),0)),""))</f>
        <v>N/A</v>
      </c>
      <c r="BM315" s="32">
        <f t="array" aca="1" ref="BM3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A315),0)),"")</f>
        <v>0</v>
      </c>
      <c r="BN315" s="37" t="str">
        <f t="shared" ca="1" si="367"/>
        <v>N/A</v>
      </c>
    </row>
    <row r="316" spans="1:66" x14ac:dyDescent="0.25">
      <c r="A316" s="33" t="s">
        <v>248</v>
      </c>
      <c r="B316" t="str">
        <f t="shared" si="353"/>
        <v xml:space="preserve">Multi-Tank Conveyor Dishwasher - Low Temp </v>
      </c>
      <c r="C316" t="str">
        <f t="array" aca="1" ref="C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A316),0)),"")</f>
        <v>BNI Cooking and Laundry</v>
      </c>
      <c r="D316" t="str">
        <f t="array" aca="1" ref="D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A316),0)),"")</f>
        <v>ROB/NEW</v>
      </c>
      <c r="E316" s="52">
        <f t="array" aca="1" ref="E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A316),0)),"")</f>
        <v>20</v>
      </c>
      <c r="F316" s="52" t="str">
        <f t="array" aca="1" ref="F31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A316),0)),""))</f>
        <v>N/A</v>
      </c>
      <c r="G316" s="52" t="str">
        <f t="array" aca="1" ref="G31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A316),0)),""))</f>
        <v>N/A</v>
      </c>
      <c r="H316" s="52" t="str">
        <f t="array" aca="1" ref="H31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A316),0)),""))</f>
        <v>N/A</v>
      </c>
      <c r="I316" s="44">
        <f t="array" aca="1" ref="I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A316),0)),"")</f>
        <v>18811.202929884093</v>
      </c>
      <c r="J316" s="45">
        <f t="array" aca="1" ref="J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A316),0)),"")*1000</f>
        <v>2920</v>
      </c>
      <c r="K316" s="44">
        <f t="array" aca="1" ref="K316" ca="1">IF(D316="ROB/NEW",I316,IFERROR(INDEX(INDIRECT(ADDRESS(1,MATCH(2020,Measure!$2:$2,0),,,"Measure")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A316),0)),""))</f>
        <v>18811.202929884093</v>
      </c>
      <c r="L316" s="45">
        <f t="array" aca="1" ref="L316" ca="1">IF(D316="ROB/NEW",J316,IFERROR(INDEX(INDIRECT(ADDRESS(1,MATCH(2020,Measure!$2:$2,0),,,"Measure")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A316),0))*1000,""))</f>
        <v>2920</v>
      </c>
      <c r="M316" s="46">
        <f t="array" aca="1" ref="M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A316),0)),"")</f>
        <v>1290.1000000000001</v>
      </c>
      <c r="N316" s="47">
        <f t="array" aca="1" ref="N316" ca="1">IF(M316=0,"N/A",IFERROR(INDEX(INDIRECT(ADDRESS(1,MATCH(2020,Measure!$2:$2,0),,,"Measure")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A316),0)),"")/M316)</f>
        <v>4.3743592581700854</v>
      </c>
      <c r="O316" s="46" t="str">
        <f t="array" aca="1" ref="O316" ca="1">IF(AE316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(Units)")*(INDIRECT(ADDRESS(1,MATCH("MeasureNames",Measure!$2:$2,0),,,"Measure")&amp;":"&amp;ADDRESS(ROWS(DynamicPivotTable)+10,MATCH("MeasureNames",Measure!$2:$2,0)))=A316),0)),""),0))</f>
        <v>N/A</v>
      </c>
      <c r="P316" s="46">
        <f t="array" aca="1" ref="P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A316),0)),0)</f>
        <v>0</v>
      </c>
      <c r="Q316" s="46" t="str">
        <f t="shared" ca="1" si="354"/>
        <v>N/A</v>
      </c>
      <c r="R316" s="46">
        <f t="shared" ca="1" si="355"/>
        <v>-4353.2608789652277</v>
      </c>
      <c r="S316" s="46" t="str">
        <f t="shared" ca="1" si="356"/>
        <v>N/A</v>
      </c>
      <c r="T316" s="39">
        <f t="array" aca="1" ref="T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A316),0)),"")</f>
        <v>26648.34930114706</v>
      </c>
      <c r="U316" s="39">
        <f t="array" aca="1" ref="U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A316),0)),"")</f>
        <v>0</v>
      </c>
      <c r="V316" s="39">
        <f t="shared" ca="1" si="357"/>
        <v>26648.34930114706</v>
      </c>
      <c r="W316" s="48">
        <f t="array" aca="1" ref="W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A316),0)),"")</f>
        <v>0.88</v>
      </c>
      <c r="X316" s="49" t="str">
        <f t="array" aca="1" ref="X316" ca="1">IF(AE316=0,"N/A",IFERROR(INDEX(INDIRECT(ADDRESS(1,MATCH(2020,Measure!$2:$2,0),,,"Measure")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A316),0)),""))</f>
        <v>N/A</v>
      </c>
      <c r="Y316" s="49" t="str">
        <f t="array" aca="1" ref="Y316" ca="1">IF(AE316=0,"N/A",IFERROR(INDEX(INDIRECT(ADDRESS(1,MATCH(2020,Measure!$2:$2,0),,,"Measure")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A316),0)),""))</f>
        <v>N/A</v>
      </c>
      <c r="Z316" s="39" t="str">
        <f t="array" aca="1" ref="Z3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A316),0)),""),"N/A")</f>
        <v>N/A</v>
      </c>
      <c r="AA316" s="39" t="str">
        <f t="array" aca="1" ref="AA3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A316),0)),""),"N/A")</f>
        <v>N/A</v>
      </c>
      <c r="AB316" s="39" t="str">
        <f t="array" aca="1" ref="AB3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A316),0)),"")/1000,"N/A")</f>
        <v>N/A</v>
      </c>
      <c r="AD316" t="str">
        <f t="shared" si="358"/>
        <v xml:space="preserve">Multi-Tank Conveyor Dishwasher - Low Temp </v>
      </c>
      <c r="AE316" s="50">
        <f t="array" aca="1" ref="AE31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A316),0)),""),0)</f>
        <v>0</v>
      </c>
      <c r="AF316" s="35">
        <f t="array" aca="1" ref="AF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A316),0)),"")</f>
        <v>0</v>
      </c>
      <c r="AG316" s="35">
        <f t="array" aca="1" ref="AG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A316),0))/1000,"")</f>
        <v>0</v>
      </c>
      <c r="AH316" s="51">
        <f t="array" aca="1" ref="AH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A316),0)),"")</f>
        <v>0</v>
      </c>
      <c r="AI316" s="35">
        <f t="array" aca="1" ref="AI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A316),0))/1000,"")</f>
        <v>0</v>
      </c>
      <c r="AJ316" s="35">
        <f t="array" aca="1" ref="AJ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A316),0))/1000,"")</f>
        <v>0</v>
      </c>
      <c r="AK316" s="32">
        <f t="array" aca="1" ref="AK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A316),0)),"")</f>
        <v>0</v>
      </c>
      <c r="AL316" s="32" t="str">
        <f t="shared" ca="1" si="359"/>
        <v>N/A</v>
      </c>
      <c r="AM316" s="32" t="str">
        <f t="shared" ca="1" si="360"/>
        <v>N/A</v>
      </c>
      <c r="AN316" s="37" t="str">
        <f t="array" aca="1" ref="AN316" ca="1">IF(AE316=0,"N/A",IFERROR(INDEX(INDIRECT(ADDRESS(1,MATCH(2020,Measure!$2:$2,0),,,"Measure")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A316),0)),""))</f>
        <v>N/A</v>
      </c>
      <c r="AO316" s="32">
        <f t="array" aca="1" ref="AO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A316),0)),"")</f>
        <v>0</v>
      </c>
      <c r="AP316" s="37" t="str">
        <f t="shared" ca="1" si="361"/>
        <v>N/A</v>
      </c>
      <c r="AQ316" s="50">
        <f t="array" aca="1" ref="AQ31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A316),0)),""),0)</f>
        <v>0</v>
      </c>
      <c r="AR316" s="35">
        <f t="array" aca="1" ref="AR3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A316),0)),"")</f>
        <v>0</v>
      </c>
      <c r="AS316" s="35">
        <f t="array" aca="1" ref="AS3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A316),0))/1000,"")</f>
        <v>0</v>
      </c>
      <c r="AT316" s="51">
        <f t="array" aca="1" ref="AT3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A316),0)),"")</f>
        <v>0</v>
      </c>
      <c r="AU316" s="35">
        <f t="array" aca="1" ref="AU3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A316),0))/1000,"")</f>
        <v>0</v>
      </c>
      <c r="AV316" s="35">
        <f t="array" aca="1" ref="AV3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A316),0))/1000,"")</f>
        <v>0</v>
      </c>
      <c r="AW316" s="32">
        <f t="array" aca="1" ref="AW3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A316),0)),"")</f>
        <v>0</v>
      </c>
      <c r="AX316" s="32" t="str">
        <f t="shared" ca="1" si="362"/>
        <v>N/A</v>
      </c>
      <c r="AY316" s="32" t="str">
        <f t="shared" ca="1" si="363"/>
        <v>N/A</v>
      </c>
      <c r="AZ316" s="37" t="str">
        <f t="array" aca="1" ref="AZ316" ca="1">IF(AQ316=0,"N/A",IFERROR(INDEX(INDIRECT(ADDRESS(1,MATCH(2021,Measure!$2:$2,0),,,"Measure")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A316),0)),""))</f>
        <v>N/A</v>
      </c>
      <c r="BA316" s="32">
        <f t="array" aca="1" ref="BA3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A316),0)),"")</f>
        <v>0</v>
      </c>
      <c r="BB316" s="37" t="str">
        <f t="shared" ca="1" si="364"/>
        <v>N/A</v>
      </c>
      <c r="BC316" s="50">
        <f t="array" aca="1" ref="BC31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A316),0)),""),0)</f>
        <v>0</v>
      </c>
      <c r="BD316" s="35">
        <f t="array" aca="1" ref="BD3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A316),0)),"")</f>
        <v>0</v>
      </c>
      <c r="BE316" s="35">
        <f t="array" aca="1" ref="BE3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A316),0))/1000,"")</f>
        <v>0</v>
      </c>
      <c r="BF316" s="51">
        <f t="array" aca="1" ref="BF3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A316),0)),"")</f>
        <v>0</v>
      </c>
      <c r="BG316" s="35">
        <f t="array" aca="1" ref="BG3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A316),0))/1000,"")</f>
        <v>0</v>
      </c>
      <c r="BH316" s="35">
        <f t="array" aca="1" ref="BH3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A316),0))/1000,"")</f>
        <v>0</v>
      </c>
      <c r="BI316" s="32">
        <f t="array" aca="1" ref="BI3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A316),0)),"")</f>
        <v>0</v>
      </c>
      <c r="BJ316" s="32" t="str">
        <f t="shared" ca="1" si="365"/>
        <v>N/A</v>
      </c>
      <c r="BK316" s="32" t="str">
        <f t="shared" ca="1" si="366"/>
        <v>N/A</v>
      </c>
      <c r="BL316" s="37" t="str">
        <f t="array" aca="1" ref="BL316" ca="1">IF(BC316=0,"N/A",IFERROR(INDEX(INDIRECT(ADDRESS(1,MATCH(2022,Measure!$2:$2,0),,,"Measure")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A316),0)),""))</f>
        <v>N/A</v>
      </c>
      <c r="BM316" s="32">
        <f t="array" aca="1" ref="BM3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A316),0)),"")</f>
        <v>0</v>
      </c>
      <c r="BN316" s="37" t="str">
        <f t="shared" ca="1" si="367"/>
        <v>N/A</v>
      </c>
    </row>
    <row r="317" spans="1:66" x14ac:dyDescent="0.25">
      <c r="A317" s="33" t="s">
        <v>265</v>
      </c>
      <c r="B317" t="str">
        <f t="shared" si="353"/>
        <v xml:space="preserve">Occupancy Sensor  (Wall Mounted) </v>
      </c>
      <c r="C317" t="str">
        <f t="array" aca="1" ref="C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A317),0)),"")</f>
        <v>BNI Lighting</v>
      </c>
      <c r="D317" t="str">
        <f t="array" aca="1" ref="D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A317),0)),"")</f>
        <v>ROB/NEW</v>
      </c>
      <c r="E317" s="52">
        <f t="array" aca="1" ref="E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A317),0)),"")</f>
        <v>10</v>
      </c>
      <c r="F317" s="52" t="str">
        <f t="array" aca="1" ref="F31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A317),0)),""))</f>
        <v>N/A</v>
      </c>
      <c r="G317" s="52" t="str">
        <f t="array" aca="1" ref="G31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A317),0)),""))</f>
        <v>N/A</v>
      </c>
      <c r="H317" s="52" t="str">
        <f t="array" aca="1" ref="H31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A317),0)),""))</f>
        <v>N/A</v>
      </c>
      <c r="I317" s="44">
        <f t="array" aca="1" ref="I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A317),0)),"")</f>
        <v>266.96332800000005</v>
      </c>
      <c r="J317" s="45">
        <f t="array" aca="1" ref="J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A317),0)),"")*1000</f>
        <v>179.49433000000002</v>
      </c>
      <c r="K317" s="44">
        <f t="array" aca="1" ref="K317" ca="1">IF(D317="ROB/NEW",I317,IFERROR(INDEX(INDIRECT(ADDRESS(1,MATCH(2020,Measure!$2:$2,0),,,"Measure")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A317),0)),""))</f>
        <v>266.96332800000005</v>
      </c>
      <c r="L317" s="45">
        <f t="array" aca="1" ref="L317" ca="1">IF(D317="ROB/NEW",J317,IFERROR(INDEX(INDIRECT(ADDRESS(1,MATCH(2020,Measure!$2:$2,0),,,"Measure")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A317),0))*1000,""))</f>
        <v>179.49433000000002</v>
      </c>
      <c r="M317" s="46">
        <f t="array" aca="1" ref="M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A317),0)),"")</f>
        <v>99.75</v>
      </c>
      <c r="N317" s="47">
        <f t="array" aca="1" ref="N317" ca="1">IF(M317=0,"N/A",IFERROR(INDEX(INDIRECT(ADDRESS(1,MATCH(2020,Measure!$2:$2,0),,,"Measure")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A317),0)),"")/M317)</f>
        <v>1</v>
      </c>
      <c r="O317" s="46">
        <f t="array" aca="1" ref="O317" ca="1">IF(AE317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(Units)")*(INDIRECT(ADDRESS(1,MATCH("MeasureNames",Measure!$2:$2,0),,,"Measure")&amp;":"&amp;ADDRESS(ROWS(DynamicPivotTable)+10,MATCH("MeasureNames",Measure!$2:$2,0)))=A317),0)),""),0))</f>
        <v>56.563754648279172</v>
      </c>
      <c r="P317" s="46">
        <f t="array" aca="1" ref="P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A317),0)),0)</f>
        <v>0</v>
      </c>
      <c r="Q317" s="46">
        <f t="shared" ca="1" si="354"/>
        <v>156.31375464827917</v>
      </c>
      <c r="R317" s="46">
        <f t="shared" ca="1" si="355"/>
        <v>0</v>
      </c>
      <c r="S317" s="46">
        <f t="shared" ca="1" si="356"/>
        <v>156.31375464827917</v>
      </c>
      <c r="T317" s="39">
        <f t="array" aca="1" ref="T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A317),0)),"")</f>
        <v>423.43421894267533</v>
      </c>
      <c r="U317" s="39">
        <f t="array" aca="1" ref="U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A317),0)),"")</f>
        <v>0</v>
      </c>
      <c r="V317" s="39">
        <f t="shared" ca="1" si="357"/>
        <v>423.43421894267533</v>
      </c>
      <c r="W317" s="48">
        <f t="array" aca="1" ref="W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A317),0)),"")</f>
        <v>0.88</v>
      </c>
      <c r="X317" s="49">
        <f t="array" aca="1" ref="X317" ca="1">IF(AE317=0,"N/A",IFERROR(INDEX(INDIRECT(ADDRESS(1,MATCH(2020,Measure!$2:$2,0),,,"Measure")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A317),0)),""))</f>
        <v>2.9335125719464124</v>
      </c>
      <c r="Y317" s="49" t="str">
        <f t="array" aca="1" ref="Y317" ca="1">IF(AE317=0,"N/A",IFERROR(INDEX(INDIRECT(ADDRESS(1,MATCH(2020,Measure!$2:$2,0),,,"Measure")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A317),0)),""))</f>
        <v/>
      </c>
      <c r="Z317" s="39">
        <f t="array" aca="1" ref="Z3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A317),0)),""),"N/A")</f>
        <v>0.57693822010441287</v>
      </c>
      <c r="AA317" s="39">
        <f t="array" aca="1" ref="AA3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A317),0)),""),"N/A")</f>
        <v>5.7693822010441265E-2</v>
      </c>
      <c r="AB317" s="39">
        <f t="array" aca="1" ref="AB3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A317),0)),"")/1000,"N/A")</f>
        <v>0.85808475002787332</v>
      </c>
      <c r="AD317" t="str">
        <f t="shared" si="358"/>
        <v xml:space="preserve">Occupancy Sensor  (Wall Mounted) </v>
      </c>
      <c r="AE317" s="50">
        <f t="array" aca="1" ref="AE31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A317),0)),""),0)</f>
        <v>730</v>
      </c>
      <c r="AF317" s="35">
        <f t="array" aca="1" ref="AF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A317),0)),"")</f>
        <v>122.79782491160812</v>
      </c>
      <c r="AG317" s="35">
        <f t="array" aca="1" ref="AG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A317),0))/1000,"")</f>
        <v>182.63817029520774</v>
      </c>
      <c r="AH317" s="51">
        <f t="array" aca="1" ref="AH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A317),0)),"")</f>
        <v>122.79782491160812</v>
      </c>
      <c r="AI317" s="35">
        <f t="array" aca="1" ref="AI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A317),0))/1000,"")</f>
        <v>182.63817029520774</v>
      </c>
      <c r="AJ317" s="35">
        <f t="array" aca="1" ref="AJ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A317),0))/1000,"")</f>
        <v>1826.3817029520778</v>
      </c>
      <c r="AK317" s="32">
        <f t="array" aca="1" ref="AK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A317),0)),"")</f>
        <v>309106.97982815298</v>
      </c>
      <c r="AL317" s="32">
        <f t="shared" ca="1" si="359"/>
        <v>105370.94089324379</v>
      </c>
      <c r="AM317" s="32">
        <f t="shared" ca="1" si="360"/>
        <v>203736.03893490919</v>
      </c>
      <c r="AN317" s="37">
        <f t="array" aca="1" ref="AN317" ca="1">IF(AE317=0,"N/A",IFERROR(INDEX(INDIRECT(ADDRESS(1,MATCH(2020,Measure!$2:$2,0),,,"Measure")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A317),0)),""))</f>
        <v>2.9335125719464124</v>
      </c>
      <c r="AO317" s="32">
        <f t="array" aca="1" ref="AO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A317),0)),"")</f>
        <v>114109.0408932438</v>
      </c>
      <c r="AP317" s="37">
        <f t="shared" ca="1" si="361"/>
        <v>2.7088737001772021</v>
      </c>
      <c r="AQ317" s="50">
        <f t="array" aca="1" ref="AQ31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A317),0)),""),0)</f>
        <v>730</v>
      </c>
      <c r="AR317" s="35">
        <f t="array" aca="1" ref="AR3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A317),0)),"")</f>
        <v>122.79782491160812</v>
      </c>
      <c r="AS317" s="35">
        <f t="array" aca="1" ref="AS3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A317),0))/1000,"")</f>
        <v>182.63817029520774</v>
      </c>
      <c r="AT317" s="51">
        <f t="array" aca="1" ref="AT3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A317),0)),"")</f>
        <v>245.59564982321623</v>
      </c>
      <c r="AU317" s="35">
        <f t="array" aca="1" ref="AU3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A317),0))/1000,"")</f>
        <v>365.27634059041549</v>
      </c>
      <c r="AV317" s="35">
        <f t="array" aca="1" ref="AV3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A317),0))/1000,"")</f>
        <v>1826.3817029520778</v>
      </c>
      <c r="AW317" s="32">
        <f t="array" aca="1" ref="AW3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A317),0)),"")</f>
        <v>316266.74236704776</v>
      </c>
      <c r="AX317" s="32">
        <f t="shared" ca="1" si="362"/>
        <v>105370.94089324379</v>
      </c>
      <c r="AY317" s="32">
        <f t="shared" ca="1" si="363"/>
        <v>210895.80147380396</v>
      </c>
      <c r="AZ317" s="37">
        <f t="array" aca="1" ref="AZ317" ca="1">IF(AQ317=0,"N/A",IFERROR(INDEX(INDIRECT(ADDRESS(1,MATCH(2021,Measure!$2:$2,0),,,"Measure")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A317),0)),""))</f>
        <v>3.0014607413202499</v>
      </c>
      <c r="BA317" s="32">
        <f t="array" aca="1" ref="BA3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A317),0)),"")</f>
        <v>107777.08437150464</v>
      </c>
      <c r="BB317" s="37">
        <f t="shared" ca="1" si="364"/>
        <v>2.9344525713544543</v>
      </c>
      <c r="BC317" s="50">
        <f t="array" aca="1" ref="BC31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A317),0)),""),0)</f>
        <v>730</v>
      </c>
      <c r="BD317" s="35">
        <f t="array" aca="1" ref="BD3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A317),0)),"")</f>
        <v>122.79782491160812</v>
      </c>
      <c r="BE317" s="35">
        <f t="array" aca="1" ref="BE3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A317),0))/1000,"")</f>
        <v>182.63817029520774</v>
      </c>
      <c r="BF317" s="51">
        <f t="array" aca="1" ref="BF3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A317),0)),"")</f>
        <v>368.39347473482434</v>
      </c>
      <c r="BG317" s="35">
        <f t="array" aca="1" ref="BG3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A317),0))/1000,"")</f>
        <v>547.91451088562314</v>
      </c>
      <c r="BH317" s="35">
        <f t="array" aca="1" ref="BH3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A317),0))/1000,"")</f>
        <v>1826.3817029520778</v>
      </c>
      <c r="BI317" s="32">
        <f t="array" aca="1" ref="BI3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A317),0)),"")</f>
        <v>325884.92944368167</v>
      </c>
      <c r="BJ317" s="32">
        <f t="shared" ca="1" si="365"/>
        <v>105370.94089324379</v>
      </c>
      <c r="BK317" s="32">
        <f t="shared" ca="1" si="366"/>
        <v>220513.98855043788</v>
      </c>
      <c r="BL317" s="37">
        <f t="array" aca="1" ref="BL317" ca="1">IF(BC317=0,"N/A",IFERROR(INDEX(INDIRECT(ADDRESS(1,MATCH(2022,Measure!$2:$2,0),,,"Measure")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A317),0)),""))</f>
        <v>3.0927400541469101</v>
      </c>
      <c r="BM317" s="32">
        <f t="array" aca="1" ref="BM3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A317),0)),"")</f>
        <v>104611.1061106351</v>
      </c>
      <c r="BN317" s="37">
        <f t="shared" ca="1" si="367"/>
        <v>3.1152039354122762</v>
      </c>
    </row>
    <row r="318" spans="1:66" x14ac:dyDescent="0.25">
      <c r="A318" s="33" t="s">
        <v>276</v>
      </c>
      <c r="B318" t="str">
        <f t="shared" si="353"/>
        <v>Parking Garage Luminaire (4000 lumen)</v>
      </c>
      <c r="C318" t="str">
        <f t="array" aca="1" ref="C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A318),0)),"")</f>
        <v>BNI Lighting</v>
      </c>
      <c r="D318" t="str">
        <f t="array" aca="1" ref="D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A318),0)),"")</f>
        <v>ROB/NEW</v>
      </c>
      <c r="E318" s="52">
        <f t="array" aca="1" ref="E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A318),0)),"")</f>
        <v>22.8</v>
      </c>
      <c r="F318" s="52" t="str">
        <f t="array" aca="1" ref="F31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A318),0)),""))</f>
        <v>N/A</v>
      </c>
      <c r="G318" s="52" t="str">
        <f t="array" aca="1" ref="G3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A318),0)),""))</f>
        <v>N/A</v>
      </c>
      <c r="H318" s="52" t="str">
        <f t="array" aca="1" ref="H3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A318),0)),""))</f>
        <v>N/A</v>
      </c>
      <c r="I318" s="44">
        <f t="array" aca="1" ref="I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A318),0)),"")</f>
        <v>164.94545454545454</v>
      </c>
      <c r="J318" s="45">
        <f t="array" aca="1" ref="J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A318),0)),"")*1000</f>
        <v>25.174825174825173</v>
      </c>
      <c r="K318" s="44">
        <f t="array" aca="1" ref="K318" ca="1">IF(D318="ROB/NEW",I318,IFERROR(INDEX(INDIRECT(ADDRESS(1,MATCH(2020,Measure!$2:$2,0),,,"Measure")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A318),0)),""))</f>
        <v>164.94545454545454</v>
      </c>
      <c r="L318" s="45">
        <f t="array" aca="1" ref="L318" ca="1">IF(D318="ROB/NEW",J318,IFERROR(INDEX(INDIRECT(ADDRESS(1,MATCH(2020,Measure!$2:$2,0),,,"Measure")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A318),0))*1000,""))</f>
        <v>25.174825174825173</v>
      </c>
      <c r="M318" s="46">
        <f t="array" aca="1" ref="M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A318),0)),"")</f>
        <v>54.516699999999993</v>
      </c>
      <c r="N318" s="47">
        <f t="array" aca="1" ref="N318" ca="1">IF(M318=0,"N/A",IFERROR(INDEX(INDIRECT(ADDRESS(1,MATCH(2020,Measure!$2:$2,0),,,"Measure")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A318),0)),"")/M318)</f>
        <v>1</v>
      </c>
      <c r="O318" s="46" t="str">
        <f t="array" aca="1" ref="O318" ca="1">IF(AE318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(Units)")*(INDIRECT(ADDRESS(1,MATCH("MeasureNames",Measure!$2:$2,0),,,"Measure")&amp;":"&amp;ADDRESS(ROWS(DynamicPivotTable)+10,MATCH("MeasureNames",Measure!$2:$2,0)))=A318),0)),""),0))</f>
        <v>N/A</v>
      </c>
      <c r="P318" s="46">
        <f t="array" aca="1" ref="P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A318),0)),0)</f>
        <v>0</v>
      </c>
      <c r="Q318" s="46" t="str">
        <f t="shared" ca="1" si="354"/>
        <v>N/A</v>
      </c>
      <c r="R318" s="46">
        <f t="shared" ca="1" si="355"/>
        <v>0</v>
      </c>
      <c r="S318" s="46" t="str">
        <f t="shared" ca="1" si="356"/>
        <v>N/A</v>
      </c>
      <c r="T318" s="39">
        <f t="array" aca="1" ref="T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A318),0)),"")</f>
        <v>255.8015105213064</v>
      </c>
      <c r="U318" s="39">
        <f t="array" aca="1" ref="U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A318),0)),"")</f>
        <v>0</v>
      </c>
      <c r="V318" s="39">
        <f t="shared" ca="1" si="357"/>
        <v>255.8015105213064</v>
      </c>
      <c r="W318" s="48">
        <f t="array" aca="1" ref="W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A318),0)),"")</f>
        <v>0.88</v>
      </c>
      <c r="X318" s="49" t="str">
        <f t="array" aca="1" ref="X318" ca="1">IF(AE318=0,"N/A",IFERROR(INDEX(INDIRECT(ADDRESS(1,MATCH(2020,Measure!$2:$2,0),,,"Measure")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A318),0)),""))</f>
        <v>N/A</v>
      </c>
      <c r="Y318" s="49" t="str">
        <f t="array" aca="1" ref="Y318" ca="1">IF(AE318=0,"N/A",IFERROR(INDEX(INDIRECT(ADDRESS(1,MATCH(2020,Measure!$2:$2,0),,,"Measure")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A318),0)),""))</f>
        <v>N/A</v>
      </c>
      <c r="Z318" s="39" t="str">
        <f t="array" aca="1" ref="Z3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A318),0)),""),"N/A")</f>
        <v>N/A</v>
      </c>
      <c r="AA318" s="39" t="str">
        <f t="array" aca="1" ref="AA3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A318),0)),""),"N/A")</f>
        <v>N/A</v>
      </c>
      <c r="AB318" s="39" t="str">
        <f t="array" aca="1" ref="AB3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A318),0)),"")/1000,"N/A")</f>
        <v>N/A</v>
      </c>
      <c r="AD318" t="str">
        <f t="shared" si="358"/>
        <v>Parking Garage Luminaire (4000 lumen)</v>
      </c>
      <c r="AE318" s="50">
        <f t="array" aca="1" ref="AE31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A318),0)),""),0)</f>
        <v>0</v>
      </c>
      <c r="AF318" s="35">
        <f t="array" aca="1" ref="AF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A318),0)),"")</f>
        <v>0</v>
      </c>
      <c r="AG318" s="35">
        <f t="array" aca="1" ref="AG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A318),0))/1000,"")</f>
        <v>0</v>
      </c>
      <c r="AH318" s="51">
        <f t="array" aca="1" ref="AH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A318),0)),"")</f>
        <v>0</v>
      </c>
      <c r="AI318" s="35">
        <f t="array" aca="1" ref="AI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A318),0))/1000,"")</f>
        <v>0</v>
      </c>
      <c r="AJ318" s="35">
        <f t="array" aca="1" ref="AJ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A318),0))/1000,"")</f>
        <v>0</v>
      </c>
      <c r="AK318" s="32">
        <f t="array" aca="1" ref="AK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A318),0)),"")</f>
        <v>0</v>
      </c>
      <c r="AL318" s="32" t="str">
        <f t="shared" ca="1" si="359"/>
        <v>N/A</v>
      </c>
      <c r="AM318" s="32" t="str">
        <f t="shared" ca="1" si="360"/>
        <v>N/A</v>
      </c>
      <c r="AN318" s="37" t="str">
        <f t="array" aca="1" ref="AN318" ca="1">IF(AE318=0,"N/A",IFERROR(INDEX(INDIRECT(ADDRESS(1,MATCH(2020,Measure!$2:$2,0),,,"Measure")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A318),0)),""))</f>
        <v>N/A</v>
      </c>
      <c r="AO318" s="32">
        <f t="array" aca="1" ref="AO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A318),0)),"")</f>
        <v>0</v>
      </c>
      <c r="AP318" s="37" t="str">
        <f t="shared" ca="1" si="361"/>
        <v>N/A</v>
      </c>
      <c r="AQ318" s="50">
        <f t="array" aca="1" ref="AQ31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A318),0)),""),0)</f>
        <v>0</v>
      </c>
      <c r="AR318" s="35">
        <f t="array" aca="1" ref="AR3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A318),0)),"")</f>
        <v>0</v>
      </c>
      <c r="AS318" s="35">
        <f t="array" aca="1" ref="AS3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A318),0))/1000,"")</f>
        <v>0</v>
      </c>
      <c r="AT318" s="51">
        <f t="array" aca="1" ref="AT3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A318),0)),"")</f>
        <v>0</v>
      </c>
      <c r="AU318" s="35">
        <f t="array" aca="1" ref="AU3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A318),0))/1000,"")</f>
        <v>0</v>
      </c>
      <c r="AV318" s="35">
        <f t="array" aca="1" ref="AV3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A318),0))/1000,"")</f>
        <v>0</v>
      </c>
      <c r="AW318" s="32">
        <f t="array" aca="1" ref="AW3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A318),0)),"")</f>
        <v>0</v>
      </c>
      <c r="AX318" s="32" t="str">
        <f t="shared" ca="1" si="362"/>
        <v>N/A</v>
      </c>
      <c r="AY318" s="32" t="str">
        <f t="shared" ca="1" si="363"/>
        <v>N/A</v>
      </c>
      <c r="AZ318" s="37" t="str">
        <f t="array" aca="1" ref="AZ318" ca="1">IF(AQ318=0,"N/A",IFERROR(INDEX(INDIRECT(ADDRESS(1,MATCH(2021,Measure!$2:$2,0),,,"Measure")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A318),0)),""))</f>
        <v>N/A</v>
      </c>
      <c r="BA318" s="32">
        <f t="array" aca="1" ref="BA3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A318),0)),"")</f>
        <v>0</v>
      </c>
      <c r="BB318" s="37" t="str">
        <f t="shared" ca="1" si="364"/>
        <v>N/A</v>
      </c>
      <c r="BC318" s="50">
        <f t="array" aca="1" ref="BC31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A318),0)),""),0)</f>
        <v>0</v>
      </c>
      <c r="BD318" s="35">
        <f t="array" aca="1" ref="BD3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A318),0)),"")</f>
        <v>0</v>
      </c>
      <c r="BE318" s="35">
        <f t="array" aca="1" ref="BE3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A318),0))/1000,"")</f>
        <v>0</v>
      </c>
      <c r="BF318" s="51">
        <f t="array" aca="1" ref="BF3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A318),0)),"")</f>
        <v>0</v>
      </c>
      <c r="BG318" s="35">
        <f t="array" aca="1" ref="BG3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A318),0))/1000,"")</f>
        <v>0</v>
      </c>
      <c r="BH318" s="35">
        <f t="array" aca="1" ref="BH3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A318),0))/1000,"")</f>
        <v>0</v>
      </c>
      <c r="BI318" s="32">
        <f t="array" aca="1" ref="BI3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A318),0)),"")</f>
        <v>0</v>
      </c>
      <c r="BJ318" s="32" t="str">
        <f t="shared" ca="1" si="365"/>
        <v>N/A</v>
      </c>
      <c r="BK318" s="32" t="str">
        <f t="shared" ca="1" si="366"/>
        <v>N/A</v>
      </c>
      <c r="BL318" s="37" t="str">
        <f t="array" aca="1" ref="BL318" ca="1">IF(BC318=0,"N/A",IFERROR(INDEX(INDIRECT(ADDRESS(1,MATCH(2022,Measure!$2:$2,0),,,"Measure")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A318),0)),""))</f>
        <v>N/A</v>
      </c>
      <c r="BM318" s="32">
        <f t="array" aca="1" ref="BM3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A318),0)),"")</f>
        <v>0</v>
      </c>
      <c r="BN318" s="37" t="str">
        <f t="shared" ca="1" si="367"/>
        <v>N/A</v>
      </c>
    </row>
    <row r="319" spans="1:66" x14ac:dyDescent="0.25">
      <c r="A319" s="33" t="s">
        <v>286</v>
      </c>
      <c r="B319" t="str">
        <f t="shared" si="353"/>
        <v>Pole/Arm-Mounted Area Luminaire (4000 lumen)</v>
      </c>
      <c r="C319" t="str">
        <f t="array" aca="1" ref="C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A319),0)),"")</f>
        <v>BNI Lighting</v>
      </c>
      <c r="D319" t="str">
        <f t="array" aca="1" ref="D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A319),0)),"")</f>
        <v>ROB/NEW</v>
      </c>
      <c r="E319" s="52">
        <f t="array" aca="1" ref="E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A319),0)),"")</f>
        <v>13.7</v>
      </c>
      <c r="F319" s="52" t="str">
        <f t="array" aca="1" ref="F31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A319),0)),""))</f>
        <v>N/A</v>
      </c>
      <c r="G319" s="52" t="str">
        <f t="array" aca="1" ref="G3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A319),0)),""))</f>
        <v>N/A</v>
      </c>
      <c r="H319" s="52" t="str">
        <f t="array" aca="1" ref="H3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A319),0)),""))</f>
        <v>N/A</v>
      </c>
      <c r="I319" s="44">
        <f t="array" aca="1" ref="I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A319),0)),"")</f>
        <v>170.82</v>
      </c>
      <c r="J319" s="45">
        <f t="array" aca="1" ref="J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A319),0)),"")*1000</f>
        <v>39</v>
      </c>
      <c r="K319" s="44">
        <f t="array" aca="1" ref="K319" ca="1">IF(D319="ROB/NEW",I319,IFERROR(INDEX(INDIRECT(ADDRESS(1,MATCH(2020,Measure!$2:$2,0),,,"Measure")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A319),0)),""))</f>
        <v>170.82</v>
      </c>
      <c r="L319" s="45">
        <f t="array" aca="1" ref="L319" ca="1">IF(D319="ROB/NEW",J319,IFERROR(INDEX(INDIRECT(ADDRESS(1,MATCH(2020,Measure!$2:$2,0),,,"Measure")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A319),0))*1000,""))</f>
        <v>39</v>
      </c>
      <c r="M319" s="46">
        <f t="array" aca="1" ref="M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A319),0)),"")</f>
        <v>0</v>
      </c>
      <c r="N319" s="47" t="str">
        <f t="array" aca="1" ref="N319" ca="1">IF(M319=0,"N/A",IFERROR(INDEX(INDIRECT(ADDRESS(1,MATCH(2020,Measure!$2:$2,0),,,"Measure")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A319),0)),"")/M319)</f>
        <v>N/A</v>
      </c>
      <c r="O319" s="46" t="str">
        <f t="array" aca="1" ref="O319" ca="1">IF(AE319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(Units)")*(INDIRECT(ADDRESS(1,MATCH("MeasureNames",Measure!$2:$2,0),,,"Measure")&amp;":"&amp;ADDRESS(ROWS(DynamicPivotTable)+10,MATCH("MeasureNames",Measure!$2:$2,0)))=A319),0)),""),0))</f>
        <v>N/A</v>
      </c>
      <c r="P319" s="46">
        <f t="array" aca="1" ref="P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A319),0)),0)</f>
        <v>0</v>
      </c>
      <c r="Q319" s="46" t="str">
        <f t="shared" ca="1" si="354"/>
        <v>N/A</v>
      </c>
      <c r="R319" s="46">
        <f t="shared" ca="1" si="355"/>
        <v>0</v>
      </c>
      <c r="S319" s="46" t="str">
        <f t="shared" ca="1" si="356"/>
        <v>N/A</v>
      </c>
      <c r="T319" s="39">
        <f t="array" aca="1" ref="T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A319),0)),"")</f>
        <v>202.48332511899108</v>
      </c>
      <c r="U319" s="39">
        <f t="array" aca="1" ref="U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A319),0)),"")</f>
        <v>0</v>
      </c>
      <c r="V319" s="39">
        <f t="shared" ca="1" si="357"/>
        <v>202.48332511899108</v>
      </c>
      <c r="W319" s="48">
        <f t="array" aca="1" ref="W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A319),0)),"")</f>
        <v>0.88</v>
      </c>
      <c r="X319" s="49" t="str">
        <f t="array" aca="1" ref="X319" ca="1">IF(AE319=0,"N/A",IFERROR(INDEX(INDIRECT(ADDRESS(1,MATCH(2020,Measure!$2:$2,0),,,"Measure")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A319),0)),""))</f>
        <v>N/A</v>
      </c>
      <c r="Y319" s="49" t="str">
        <f t="array" aca="1" ref="Y319" ca="1">IF(AE319=0,"N/A",IFERROR(INDEX(INDIRECT(ADDRESS(1,MATCH(2020,Measure!$2:$2,0),,,"Measure")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A319),0)),""))</f>
        <v>N/A</v>
      </c>
      <c r="Z319" s="39" t="str">
        <f t="array" aca="1" ref="Z3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A319),0)),""),"N/A")</f>
        <v>N/A</v>
      </c>
      <c r="AA319" s="39" t="str">
        <f t="array" aca="1" ref="AA3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A319),0)),""),"N/A")</f>
        <v>N/A</v>
      </c>
      <c r="AB319" s="39" t="str">
        <f t="array" aca="1" ref="AB3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A319),0)),"")/1000,"N/A")</f>
        <v>N/A</v>
      </c>
      <c r="AD319" t="str">
        <f t="shared" si="358"/>
        <v>Pole/Arm-Mounted Area Luminaire (4000 lumen)</v>
      </c>
      <c r="AE319" s="50">
        <f t="array" aca="1" ref="AE31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A319),0)),""),0)</f>
        <v>0</v>
      </c>
      <c r="AF319" s="35">
        <f t="array" aca="1" ref="AF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A319),0)),"")</f>
        <v>0</v>
      </c>
      <c r="AG319" s="35">
        <f t="array" aca="1" ref="AG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A319),0))/1000,"")</f>
        <v>0</v>
      </c>
      <c r="AH319" s="51">
        <f t="array" aca="1" ref="AH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A319),0)),"")</f>
        <v>0</v>
      </c>
      <c r="AI319" s="35">
        <f t="array" aca="1" ref="AI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A319),0))/1000,"")</f>
        <v>0</v>
      </c>
      <c r="AJ319" s="35">
        <f t="array" aca="1" ref="AJ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A319),0))/1000,"")</f>
        <v>0</v>
      </c>
      <c r="AK319" s="32">
        <f t="array" aca="1" ref="AK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A319),0)),"")</f>
        <v>0</v>
      </c>
      <c r="AL319" s="32" t="str">
        <f t="shared" ca="1" si="359"/>
        <v>N/A</v>
      </c>
      <c r="AM319" s="32" t="str">
        <f t="shared" ca="1" si="360"/>
        <v>N/A</v>
      </c>
      <c r="AN319" s="37" t="str">
        <f t="array" aca="1" ref="AN319" ca="1">IF(AE319=0,"N/A",IFERROR(INDEX(INDIRECT(ADDRESS(1,MATCH(2020,Measure!$2:$2,0),,,"Measure")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A319),0)),""))</f>
        <v>N/A</v>
      </c>
      <c r="AO319" s="32">
        <f t="array" aca="1" ref="AO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A319),0)),"")</f>
        <v>0</v>
      </c>
      <c r="AP319" s="37" t="str">
        <f t="shared" ca="1" si="361"/>
        <v>N/A</v>
      </c>
      <c r="AQ319" s="50">
        <f t="array" aca="1" ref="AQ31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A319),0)),""),0)</f>
        <v>0</v>
      </c>
      <c r="AR319" s="35">
        <f t="array" aca="1" ref="AR3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A319),0)),"")</f>
        <v>0</v>
      </c>
      <c r="AS319" s="35">
        <f t="array" aca="1" ref="AS3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A319),0))/1000,"")</f>
        <v>0</v>
      </c>
      <c r="AT319" s="51">
        <f t="array" aca="1" ref="AT3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A319),0)),"")</f>
        <v>0</v>
      </c>
      <c r="AU319" s="35">
        <f t="array" aca="1" ref="AU3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A319),0))/1000,"")</f>
        <v>0</v>
      </c>
      <c r="AV319" s="35">
        <f t="array" aca="1" ref="AV3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A319),0))/1000,"")</f>
        <v>0</v>
      </c>
      <c r="AW319" s="32">
        <f t="array" aca="1" ref="AW3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A319),0)),"")</f>
        <v>0</v>
      </c>
      <c r="AX319" s="32" t="str">
        <f t="shared" ca="1" si="362"/>
        <v>N/A</v>
      </c>
      <c r="AY319" s="32" t="str">
        <f t="shared" ca="1" si="363"/>
        <v>N/A</v>
      </c>
      <c r="AZ319" s="37" t="str">
        <f t="array" aca="1" ref="AZ319" ca="1">IF(AQ319=0,"N/A",IFERROR(INDEX(INDIRECT(ADDRESS(1,MATCH(2021,Measure!$2:$2,0),,,"Measure")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A319),0)),""))</f>
        <v>N/A</v>
      </c>
      <c r="BA319" s="32">
        <f t="array" aca="1" ref="BA3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A319),0)),"")</f>
        <v>0</v>
      </c>
      <c r="BB319" s="37" t="str">
        <f t="shared" ca="1" si="364"/>
        <v>N/A</v>
      </c>
      <c r="BC319" s="50">
        <f t="array" aca="1" ref="BC31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A319),0)),""),0)</f>
        <v>0</v>
      </c>
      <c r="BD319" s="35">
        <f t="array" aca="1" ref="BD3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A319),0)),"")</f>
        <v>0</v>
      </c>
      <c r="BE319" s="35">
        <f t="array" aca="1" ref="BE3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A319),0))/1000,"")</f>
        <v>0</v>
      </c>
      <c r="BF319" s="51">
        <f t="array" aca="1" ref="BF3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A319),0)),"")</f>
        <v>0</v>
      </c>
      <c r="BG319" s="35">
        <f t="array" aca="1" ref="BG3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A319),0))/1000,"")</f>
        <v>0</v>
      </c>
      <c r="BH319" s="35">
        <f t="array" aca="1" ref="BH3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A319),0))/1000,"")</f>
        <v>0</v>
      </c>
      <c r="BI319" s="32">
        <f t="array" aca="1" ref="BI3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A319),0)),"")</f>
        <v>0</v>
      </c>
      <c r="BJ319" s="32" t="str">
        <f t="shared" ca="1" si="365"/>
        <v>N/A</v>
      </c>
      <c r="BK319" s="32" t="str">
        <f t="shared" ca="1" si="366"/>
        <v>N/A</v>
      </c>
      <c r="BL319" s="37" t="str">
        <f t="array" aca="1" ref="BL319" ca="1">IF(BC319=0,"N/A",IFERROR(INDEX(INDIRECT(ADDRESS(1,MATCH(2022,Measure!$2:$2,0),,,"Measure")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A319),0)),""))</f>
        <v>N/A</v>
      </c>
      <c r="BM319" s="32">
        <f t="array" aca="1" ref="BM3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A319),0)),"")</f>
        <v>0</v>
      </c>
      <c r="BN319" s="37" t="str">
        <f t="shared" ca="1" si="367"/>
        <v>N/A</v>
      </c>
    </row>
    <row r="320" spans="1:66" x14ac:dyDescent="0.25">
      <c r="A320" s="33" t="s">
        <v>290</v>
      </c>
      <c r="B320" t="str">
        <f t="shared" si="353"/>
        <v>Pole/Arm-Mounted Decorative Luminaire (1500 lumen)</v>
      </c>
      <c r="C320" t="str">
        <f t="array" aca="1" ref="C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A320),0)),"")</f>
        <v>BNI Lighting</v>
      </c>
      <c r="D320" t="str">
        <f t="array" aca="1" ref="D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A320),0)),"")</f>
        <v>ROB/NEW</v>
      </c>
      <c r="E320" s="52">
        <f t="array" aca="1" ref="E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A320),0)),"")</f>
        <v>13.7</v>
      </c>
      <c r="F320" s="52" t="str">
        <f t="array" aca="1" ref="F32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A320),0)),""))</f>
        <v>N/A</v>
      </c>
      <c r="G320" s="52" t="str">
        <f t="array" aca="1" ref="G32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A320),0)),""))</f>
        <v>N/A</v>
      </c>
      <c r="H320" s="52" t="str">
        <f t="array" aca="1" ref="H32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A320),0)),""))</f>
        <v>N/A</v>
      </c>
      <c r="I320" s="44">
        <f t="array" aca="1" ref="I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A320),0)),"")</f>
        <v>462.96599999999995</v>
      </c>
      <c r="J320" s="45">
        <f t="array" aca="1" ref="J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A320),0)),"")*1000</f>
        <v>105.7</v>
      </c>
      <c r="K320" s="44">
        <f t="array" aca="1" ref="K320" ca="1">IF(D320="ROB/NEW",I320,IFERROR(INDEX(INDIRECT(ADDRESS(1,MATCH(2020,Measure!$2:$2,0),,,"Measure")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A320),0)),""))</f>
        <v>462.96599999999995</v>
      </c>
      <c r="L320" s="45">
        <f t="array" aca="1" ref="L320" ca="1">IF(D320="ROB/NEW",J320,IFERROR(INDEX(INDIRECT(ADDRESS(1,MATCH(2020,Measure!$2:$2,0),,,"Measure")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A320),0))*1000,""))</f>
        <v>105.7</v>
      </c>
      <c r="M320" s="46">
        <f t="array" aca="1" ref="M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A320),0)),"")</f>
        <v>0</v>
      </c>
      <c r="N320" s="47" t="str">
        <f t="array" aca="1" ref="N320" ca="1">IF(M320=0,"N/A",IFERROR(INDEX(INDIRECT(ADDRESS(1,MATCH(2020,Measure!$2:$2,0),,,"Measure")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A320),0)),"")/M320)</f>
        <v>N/A</v>
      </c>
      <c r="O320" s="46" t="str">
        <f t="array" aca="1" ref="O320" ca="1">IF(AE320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(Units)")*(INDIRECT(ADDRESS(1,MATCH("MeasureNames",Measure!$2:$2,0),,,"Measure")&amp;":"&amp;ADDRESS(ROWS(DynamicPivotTable)+10,MATCH("MeasureNames",Measure!$2:$2,0)))=A320),0)),""),0))</f>
        <v>N/A</v>
      </c>
      <c r="P320" s="46">
        <f t="array" aca="1" ref="P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A320),0)),0)</f>
        <v>0</v>
      </c>
      <c r="Q320" s="46" t="str">
        <f t="shared" ca="1" si="354"/>
        <v>N/A</v>
      </c>
      <c r="R320" s="46">
        <f t="shared" ca="1" si="355"/>
        <v>0</v>
      </c>
      <c r="S320" s="46" t="str">
        <f t="shared" ca="1" si="356"/>
        <v>N/A</v>
      </c>
      <c r="T320" s="39">
        <f t="array" aca="1" ref="T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A320),0)),"")</f>
        <v>548.78172987377832</v>
      </c>
      <c r="U320" s="39">
        <f t="array" aca="1" ref="U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A320),0)),"")</f>
        <v>0</v>
      </c>
      <c r="V320" s="39">
        <f t="shared" ca="1" si="357"/>
        <v>548.78172987377832</v>
      </c>
      <c r="W320" s="48">
        <f t="array" aca="1" ref="W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A320),0)),"")</f>
        <v>0.88</v>
      </c>
      <c r="X320" s="49" t="str">
        <f t="array" aca="1" ref="X320" ca="1">IF(AE320=0,"N/A",IFERROR(INDEX(INDIRECT(ADDRESS(1,MATCH(2020,Measure!$2:$2,0),,,"Measure")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A320),0)),""))</f>
        <v>N/A</v>
      </c>
      <c r="Y320" s="49" t="str">
        <f t="array" aca="1" ref="Y320" ca="1">IF(AE320=0,"N/A",IFERROR(INDEX(INDIRECT(ADDRESS(1,MATCH(2020,Measure!$2:$2,0),,,"Measure")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A320),0)),""))</f>
        <v>N/A</v>
      </c>
      <c r="Z320" s="39" t="str">
        <f t="array" aca="1" ref="Z3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A320),0)),""),"N/A")</f>
        <v>N/A</v>
      </c>
      <c r="AA320" s="39" t="str">
        <f t="array" aca="1" ref="AA3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A320),0)),""),"N/A")</f>
        <v>N/A</v>
      </c>
      <c r="AB320" s="39" t="str">
        <f t="array" aca="1" ref="AB3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A320),0)),"")/1000,"N/A")</f>
        <v>N/A</v>
      </c>
      <c r="AD320" t="str">
        <f t="shared" si="358"/>
        <v>Pole/Arm-Mounted Decorative Luminaire (1500 lumen)</v>
      </c>
      <c r="AE320" s="50">
        <f t="array" aca="1" ref="AE32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A320),0)),""),0)</f>
        <v>0</v>
      </c>
      <c r="AF320" s="35">
        <f t="array" aca="1" ref="AF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A320),0)),"")</f>
        <v>0</v>
      </c>
      <c r="AG320" s="35">
        <f t="array" aca="1" ref="AG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A320),0))/1000,"")</f>
        <v>0</v>
      </c>
      <c r="AH320" s="51">
        <f t="array" aca="1" ref="AH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A320),0)),"")</f>
        <v>0</v>
      </c>
      <c r="AI320" s="35">
        <f t="array" aca="1" ref="AI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A320),0))/1000,"")</f>
        <v>0</v>
      </c>
      <c r="AJ320" s="35">
        <f t="array" aca="1" ref="AJ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A320),0))/1000,"")</f>
        <v>0</v>
      </c>
      <c r="AK320" s="32">
        <f t="array" aca="1" ref="AK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A320),0)),"")</f>
        <v>0</v>
      </c>
      <c r="AL320" s="32" t="str">
        <f t="shared" ca="1" si="359"/>
        <v>N/A</v>
      </c>
      <c r="AM320" s="32" t="str">
        <f t="shared" ca="1" si="360"/>
        <v>N/A</v>
      </c>
      <c r="AN320" s="37" t="str">
        <f t="array" aca="1" ref="AN320" ca="1">IF(AE320=0,"N/A",IFERROR(INDEX(INDIRECT(ADDRESS(1,MATCH(2020,Measure!$2:$2,0),,,"Measure")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A320),0)),""))</f>
        <v>N/A</v>
      </c>
      <c r="AO320" s="32">
        <f t="array" aca="1" ref="AO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A320),0)),"")</f>
        <v>0</v>
      </c>
      <c r="AP320" s="37" t="str">
        <f t="shared" ca="1" si="361"/>
        <v>N/A</v>
      </c>
      <c r="AQ320" s="50">
        <f t="array" aca="1" ref="AQ32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A320),0)),""),0)</f>
        <v>0</v>
      </c>
      <c r="AR320" s="35">
        <f t="array" aca="1" ref="AR3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A320),0)),"")</f>
        <v>0</v>
      </c>
      <c r="AS320" s="35">
        <f t="array" aca="1" ref="AS3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A320),0))/1000,"")</f>
        <v>0</v>
      </c>
      <c r="AT320" s="51">
        <f t="array" aca="1" ref="AT3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A320),0)),"")</f>
        <v>0</v>
      </c>
      <c r="AU320" s="35">
        <f t="array" aca="1" ref="AU3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A320),0))/1000,"")</f>
        <v>0</v>
      </c>
      <c r="AV320" s="35">
        <f t="array" aca="1" ref="AV3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A320),0))/1000,"")</f>
        <v>0</v>
      </c>
      <c r="AW320" s="32">
        <f t="array" aca="1" ref="AW3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A320),0)),"")</f>
        <v>0</v>
      </c>
      <c r="AX320" s="32" t="str">
        <f t="shared" ca="1" si="362"/>
        <v>N/A</v>
      </c>
      <c r="AY320" s="32" t="str">
        <f t="shared" ca="1" si="363"/>
        <v>N/A</v>
      </c>
      <c r="AZ320" s="37" t="str">
        <f t="array" aca="1" ref="AZ320" ca="1">IF(AQ320=0,"N/A",IFERROR(INDEX(INDIRECT(ADDRESS(1,MATCH(2021,Measure!$2:$2,0),,,"Measure")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A320),0)),""))</f>
        <v>N/A</v>
      </c>
      <c r="BA320" s="32">
        <f t="array" aca="1" ref="BA3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A320),0)),"")</f>
        <v>0</v>
      </c>
      <c r="BB320" s="37" t="str">
        <f t="shared" ca="1" si="364"/>
        <v>N/A</v>
      </c>
      <c r="BC320" s="50">
        <f t="array" aca="1" ref="BC32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A320),0)),""),0)</f>
        <v>0</v>
      </c>
      <c r="BD320" s="35">
        <f t="array" aca="1" ref="BD3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A320),0)),"")</f>
        <v>0</v>
      </c>
      <c r="BE320" s="35">
        <f t="array" aca="1" ref="BE3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A320),0))/1000,"")</f>
        <v>0</v>
      </c>
      <c r="BF320" s="51">
        <f t="array" aca="1" ref="BF3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A320),0)),"")</f>
        <v>0</v>
      </c>
      <c r="BG320" s="35">
        <f t="array" aca="1" ref="BG3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A320),0))/1000,"")</f>
        <v>0</v>
      </c>
      <c r="BH320" s="35">
        <f t="array" aca="1" ref="BH3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A320),0))/1000,"")</f>
        <v>0</v>
      </c>
      <c r="BI320" s="32">
        <f t="array" aca="1" ref="BI3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A320),0)),"")</f>
        <v>0</v>
      </c>
      <c r="BJ320" s="32" t="str">
        <f t="shared" ca="1" si="365"/>
        <v>N/A</v>
      </c>
      <c r="BK320" s="32" t="str">
        <f t="shared" ca="1" si="366"/>
        <v>N/A</v>
      </c>
      <c r="BL320" s="37" t="str">
        <f t="array" aca="1" ref="BL320" ca="1">IF(BC320=0,"N/A",IFERROR(INDEX(INDIRECT(ADDRESS(1,MATCH(2022,Measure!$2:$2,0),,,"Measure")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A320),0)),""))</f>
        <v>N/A</v>
      </c>
      <c r="BM320" s="32">
        <f t="array" aca="1" ref="BM3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A320),0)),"")</f>
        <v>0</v>
      </c>
      <c r="BN320" s="37" t="str">
        <f t="shared" ca="1" si="367"/>
        <v>N/A</v>
      </c>
    </row>
    <row r="321" spans="1:66" x14ac:dyDescent="0.25">
      <c r="A321" s="33" t="s">
        <v>59</v>
      </c>
      <c r="B321" t="str">
        <f t="shared" si="353"/>
        <v xml:space="preserve">Cold Climate Air-Source Heat Pump (24kBTU/hr)  </v>
      </c>
      <c r="C321" t="str">
        <f t="array" aca="1" ref="C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A321),0)),"")</f>
        <v>BNI HVAC</v>
      </c>
      <c r="D321" t="str">
        <f t="array" aca="1" ref="D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A321),0)),"")</f>
        <v>ROB/NEW</v>
      </c>
      <c r="E321" s="52">
        <f t="array" aca="1" ref="E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A321),0)),"")</f>
        <v>18</v>
      </c>
      <c r="F321" s="52" t="str">
        <f t="array" aca="1" ref="F32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A321),0)),""))</f>
        <v>N/A</v>
      </c>
      <c r="G321" s="52" t="str">
        <f t="array" aca="1" ref="G32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A321),0)),""))</f>
        <v>N/A</v>
      </c>
      <c r="H321" s="52" t="str">
        <f t="array" aca="1" ref="H32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A321),0)),""))</f>
        <v>N/A</v>
      </c>
      <c r="I321" s="44">
        <f t="array" aca="1" ref="I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A321),0)),"")</f>
        <v>8956.3610000000008</v>
      </c>
      <c r="J321" s="45">
        <f t="array" aca="1" ref="J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A321),0)),"")*1000</f>
        <v>2931</v>
      </c>
      <c r="K321" s="44">
        <f t="array" aca="1" ref="K321" ca="1">IF(D321="ROB/NEW",I321,IFERROR(INDEX(INDIRECT(ADDRESS(1,MATCH(2020,Measure!$2:$2,0),,,"Measure")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A321),0)),""))</f>
        <v>8956.3610000000008</v>
      </c>
      <c r="L321" s="45">
        <f t="array" aca="1" ref="L321" ca="1">IF(D321="ROB/NEW",J321,IFERROR(INDEX(INDIRECT(ADDRESS(1,MATCH(2020,Measure!$2:$2,0),,,"Measure")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A321),0))*1000,""))</f>
        <v>2931</v>
      </c>
      <c r="M321" s="46">
        <f t="array" aca="1" ref="M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A321),0)),"")</f>
        <v>6884.08</v>
      </c>
      <c r="N321" s="47">
        <f t="array" aca="1" ref="N321" ca="1">IF(M321=0,"N/A",IFERROR(INDEX(INDIRECT(ADDRESS(1,MATCH(2020,Measure!$2:$2,0),,,"Measure")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A321),0)),"")/M321)</f>
        <v>0.29923577732972312</v>
      </c>
      <c r="O321" s="46" t="str">
        <f t="array" aca="1" ref="O321" ca="1">IF(AE321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(Units)")*(INDIRECT(ADDRESS(1,MATCH("MeasureNames",Measure!$2:$2,0),,,"Measure")&amp;":"&amp;ADDRESS(ROWS(DynamicPivotTable)+10,MATCH("MeasureNames",Measure!$2:$2,0)))=A321),0)),""),0))</f>
        <v>N/A</v>
      </c>
      <c r="P321" s="46">
        <f t="array" aca="1" ref="P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A321),0)),0)</f>
        <v>0</v>
      </c>
      <c r="Q321" s="46" t="str">
        <f t="shared" ca="1" si="354"/>
        <v>N/A</v>
      </c>
      <c r="R321" s="46">
        <f t="shared" ca="1" si="355"/>
        <v>4824.1169699999991</v>
      </c>
      <c r="S321" s="46" t="str">
        <f t="shared" ca="1" si="356"/>
        <v>N/A</v>
      </c>
      <c r="T321" s="39">
        <f t="array" aca="1" ref="T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A321),0)),"")</f>
        <v>14999.603059057099</v>
      </c>
      <c r="U321" s="39">
        <f t="array" aca="1" ref="U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A321),0)),"")</f>
        <v>0</v>
      </c>
      <c r="V321" s="39">
        <f t="shared" ca="1" si="357"/>
        <v>14999.603059057099</v>
      </c>
      <c r="W321" s="48">
        <f t="array" aca="1" ref="W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A321),0)),"")</f>
        <v>0.88</v>
      </c>
      <c r="X321" s="49" t="str">
        <f t="array" aca="1" ref="X321" ca="1">IF(AE321=0,"N/A",IFERROR(INDEX(INDIRECT(ADDRESS(1,MATCH(2020,Measure!$2:$2,0),,,"Measure")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A321),0)),""))</f>
        <v>N/A</v>
      </c>
      <c r="Y321" s="49" t="str">
        <f t="array" aca="1" ref="Y321" ca="1">IF(AE321=0,"N/A",IFERROR(INDEX(INDIRECT(ADDRESS(1,MATCH(2020,Measure!$2:$2,0),,,"Measure")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A321),0)),""))</f>
        <v>N/A</v>
      </c>
      <c r="Z321" s="39" t="str">
        <f t="array" aca="1" ref="Z3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A321),0)),""),"N/A")</f>
        <v>N/A</v>
      </c>
      <c r="AA321" s="39" t="str">
        <f t="array" aca="1" ref="AA3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A321),0)),""),"N/A")</f>
        <v>N/A</v>
      </c>
      <c r="AB321" s="39" t="str">
        <f t="array" aca="1" ref="AB3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A321),0)),"")/1000,"N/A")</f>
        <v>N/A</v>
      </c>
      <c r="AD321" t="str">
        <f t="shared" si="358"/>
        <v xml:space="preserve">Cold Climate Air-Source Heat Pump (24kBTU/hr)  </v>
      </c>
      <c r="AE321" s="50">
        <f t="array" aca="1" ref="AE32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A321),0)),""),0)</f>
        <v>0</v>
      </c>
      <c r="AF321" s="35">
        <f t="array" aca="1" ref="AF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A321),0)),"")</f>
        <v>0</v>
      </c>
      <c r="AG321" s="35">
        <f t="array" aca="1" ref="AG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A321),0))/1000,"")</f>
        <v>0</v>
      </c>
      <c r="AH321" s="51">
        <f t="array" aca="1" ref="AH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A321),0)),"")</f>
        <v>0</v>
      </c>
      <c r="AI321" s="35">
        <f t="array" aca="1" ref="AI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A321),0))/1000,"")</f>
        <v>0</v>
      </c>
      <c r="AJ321" s="35">
        <f t="array" aca="1" ref="AJ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A321),0))/1000,"")</f>
        <v>0</v>
      </c>
      <c r="AK321" s="32">
        <f t="array" aca="1" ref="AK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A321),0)),"")</f>
        <v>0</v>
      </c>
      <c r="AL321" s="32" t="str">
        <f t="shared" ca="1" si="359"/>
        <v>N/A</v>
      </c>
      <c r="AM321" s="32" t="str">
        <f t="shared" ca="1" si="360"/>
        <v>N/A</v>
      </c>
      <c r="AN321" s="37" t="str">
        <f t="array" aca="1" ref="AN321" ca="1">IF(AE321=0,"N/A",IFERROR(INDEX(INDIRECT(ADDRESS(1,MATCH(2020,Measure!$2:$2,0),,,"Measure")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A321),0)),""))</f>
        <v>N/A</v>
      </c>
      <c r="AO321" s="32">
        <f t="array" aca="1" ref="AO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A321),0)),"")</f>
        <v>0</v>
      </c>
      <c r="AP321" s="37" t="str">
        <f t="shared" ca="1" si="361"/>
        <v>N/A</v>
      </c>
      <c r="AQ321" s="50">
        <f t="array" aca="1" ref="AQ32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A321),0)),""),0)</f>
        <v>0</v>
      </c>
      <c r="AR321" s="35">
        <f t="array" aca="1" ref="AR3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A321),0)),"")</f>
        <v>0</v>
      </c>
      <c r="AS321" s="35">
        <f t="array" aca="1" ref="AS3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A321),0))/1000,"")</f>
        <v>0</v>
      </c>
      <c r="AT321" s="51">
        <f t="array" aca="1" ref="AT3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A321),0)),"")</f>
        <v>0</v>
      </c>
      <c r="AU321" s="35">
        <f t="array" aca="1" ref="AU3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A321),0))/1000,"")</f>
        <v>0</v>
      </c>
      <c r="AV321" s="35">
        <f t="array" aca="1" ref="AV3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A321),0))/1000,"")</f>
        <v>0</v>
      </c>
      <c r="AW321" s="32">
        <f t="array" aca="1" ref="AW3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A321),0)),"")</f>
        <v>0</v>
      </c>
      <c r="AX321" s="32" t="str">
        <f t="shared" ca="1" si="362"/>
        <v>N/A</v>
      </c>
      <c r="AY321" s="32" t="str">
        <f t="shared" ca="1" si="363"/>
        <v>N/A</v>
      </c>
      <c r="AZ321" s="37" t="str">
        <f t="array" aca="1" ref="AZ321" ca="1">IF(AQ321=0,"N/A",IFERROR(INDEX(INDIRECT(ADDRESS(1,MATCH(2021,Measure!$2:$2,0),,,"Measure")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A321),0)),""))</f>
        <v>N/A</v>
      </c>
      <c r="BA321" s="32">
        <f t="array" aca="1" ref="BA3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A321),0)),"")</f>
        <v>0</v>
      </c>
      <c r="BB321" s="37" t="str">
        <f t="shared" ca="1" si="364"/>
        <v>N/A</v>
      </c>
      <c r="BC321" s="50">
        <f t="array" aca="1" ref="BC32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A321),0)),""),0)</f>
        <v>0</v>
      </c>
      <c r="BD321" s="35">
        <f t="array" aca="1" ref="BD3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A321),0)),"")</f>
        <v>0</v>
      </c>
      <c r="BE321" s="35">
        <f t="array" aca="1" ref="BE3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A321),0))/1000,"")</f>
        <v>0</v>
      </c>
      <c r="BF321" s="51">
        <f t="array" aca="1" ref="BF3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A321),0)),"")</f>
        <v>0</v>
      </c>
      <c r="BG321" s="35">
        <f t="array" aca="1" ref="BG3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A321),0))/1000,"")</f>
        <v>0</v>
      </c>
      <c r="BH321" s="35">
        <f t="array" aca="1" ref="BH3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A321),0))/1000,"")</f>
        <v>0</v>
      </c>
      <c r="BI321" s="32">
        <f t="array" aca="1" ref="BI3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A321),0)),"")</f>
        <v>0</v>
      </c>
      <c r="BJ321" s="32" t="str">
        <f t="shared" ca="1" si="365"/>
        <v>N/A</v>
      </c>
      <c r="BK321" s="32" t="str">
        <f t="shared" ca="1" si="366"/>
        <v>N/A</v>
      </c>
      <c r="BL321" s="37" t="str">
        <f t="array" aca="1" ref="BL321" ca="1">IF(BC321=0,"N/A",IFERROR(INDEX(INDIRECT(ADDRESS(1,MATCH(2022,Measure!$2:$2,0),,,"Measure")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A321),0)),""))</f>
        <v>N/A</v>
      </c>
      <c r="BM321" s="32">
        <f t="array" aca="1" ref="BM3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A321),0)),"")</f>
        <v>0</v>
      </c>
      <c r="BN321" s="37" t="str">
        <f t="shared" ca="1" si="367"/>
        <v>N/A</v>
      </c>
    </row>
    <row r="322" spans="1:66" x14ac:dyDescent="0.25">
      <c r="A322" s="33" t="s">
        <v>85</v>
      </c>
      <c r="B322" t="str">
        <f t="shared" si="353"/>
        <v>Downlight Luminaire (1200 lumen)</v>
      </c>
      <c r="C322" t="str">
        <f t="array" aca="1" ref="C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A322),0)),"")</f>
        <v>BNI Lighting</v>
      </c>
      <c r="D322" t="str">
        <f t="array" aca="1" ref="D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A322),0)),"")</f>
        <v>RET</v>
      </c>
      <c r="E322" s="52">
        <f t="array" aca="1" ref="E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A322),0)),"")</f>
        <v>11.3</v>
      </c>
      <c r="F322" s="52">
        <f t="array" aca="1" ref="F32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A322),0)),""))</f>
        <v>4</v>
      </c>
      <c r="G322" s="52">
        <f t="array" aca="1" ref="G32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A322),0)),""))</f>
        <v>3</v>
      </c>
      <c r="H322" s="52">
        <f t="array" aca="1" ref="H32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A322),0)),""))</f>
        <v>3</v>
      </c>
      <c r="I322" s="44">
        <f t="array" aca="1" ref="I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A322),0)),"")</f>
        <v>253.57499999999999</v>
      </c>
      <c r="J322" s="45">
        <f t="array" aca="1" ref="J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A322),0)),"")*1000</f>
        <v>28.38</v>
      </c>
      <c r="K322" s="44">
        <f t="array" aca="1" ref="K322" ca="1">IF(D322="ROB/NEW",I322,IFERROR(INDEX(INDIRECT(ADDRESS(1,MATCH(2020,Measure!$2:$2,0),,,"Measure")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A322),0)),""))</f>
        <v>253.57499999999999</v>
      </c>
      <c r="L322" s="45">
        <f t="array" aca="1" ref="L322" ca="1">IF(D322="ROB/NEW",J322,IFERROR(INDEX(INDIRECT(ADDRESS(1,MATCH(2020,Measure!$2:$2,0),,,"Measure")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A322),0))*1000,""))</f>
        <v>28.38</v>
      </c>
      <c r="M322" s="46">
        <f t="array" aca="1" ref="M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A322),0)),"")</f>
        <v>65.755200000000016</v>
      </c>
      <c r="N322" s="47">
        <f t="array" aca="1" ref="N322" ca="1">IF(M322=0,"N/A",IFERROR(INDEX(INDIRECT(ADDRESS(1,MATCH(2020,Measure!$2:$2,0),,,"Measure")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A322),0)),"")/M322)</f>
        <v>0.88696027082268747</v>
      </c>
      <c r="O322" s="46" t="str">
        <f t="array" aca="1" ref="O322" ca="1">IF(AE322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(Units)")*(INDIRECT(ADDRESS(1,MATCH("MeasureNames",Measure!$2:$2,0),,,"Measure")&amp;":"&amp;ADDRESS(ROWS(DynamicPivotTable)+10,MATCH("MeasureNames",Measure!$2:$2,0)))=A322),0)),""),0))</f>
        <v>N/A</v>
      </c>
      <c r="P322" s="46">
        <f t="array" aca="1" ref="P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A322),0)),0)</f>
        <v>0</v>
      </c>
      <c r="Q322" s="46" t="str">
        <f t="shared" ca="1" si="354"/>
        <v>N/A</v>
      </c>
      <c r="R322" s="46">
        <f t="shared" ca="1" si="355"/>
        <v>7.4329500000000195</v>
      </c>
      <c r="S322" s="46" t="str">
        <f t="shared" ca="1" si="356"/>
        <v>N/A</v>
      </c>
      <c r="T322" s="39">
        <f t="array" aca="1" ref="T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A322),0)),"")</f>
        <v>210.74584059401369</v>
      </c>
      <c r="U322" s="39">
        <f t="array" aca="1" ref="U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A322),0)),"")</f>
        <v>0</v>
      </c>
      <c r="V322" s="39">
        <f t="shared" ca="1" si="357"/>
        <v>210.74584059401369</v>
      </c>
      <c r="W322" s="48">
        <f t="array" aca="1" ref="W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A322),0)),"")</f>
        <v>0.88</v>
      </c>
      <c r="X322" s="49" t="str">
        <f t="array" aca="1" ref="X322" ca="1">IF(AE322=0,"N/A",IFERROR(INDEX(INDIRECT(ADDRESS(1,MATCH(2020,Measure!$2:$2,0),,,"Measure")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A322),0)),""))</f>
        <v>N/A</v>
      </c>
      <c r="Y322" s="49" t="str">
        <f t="array" aca="1" ref="Y322" ca="1">IF(AE322=0,"N/A",IFERROR(INDEX(INDIRECT(ADDRESS(1,MATCH(2020,Measure!$2:$2,0),,,"Measure")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A322),0)),""))</f>
        <v>N/A</v>
      </c>
      <c r="Z322" s="39" t="str">
        <f t="array" aca="1" ref="Z3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A322),0)),""),"N/A")</f>
        <v>N/A</v>
      </c>
      <c r="AA322" s="39" t="str">
        <f t="array" aca="1" ref="AA3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A322),0)),""),"N/A")</f>
        <v>N/A</v>
      </c>
      <c r="AB322" s="39" t="str">
        <f t="array" aca="1" ref="AB3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A322),0)),"")/1000,"N/A")</f>
        <v>N/A</v>
      </c>
      <c r="AD322" t="str">
        <f t="shared" si="358"/>
        <v>Downlight Luminaire (1200 lumen)</v>
      </c>
      <c r="AE322" s="50">
        <f t="array" aca="1" ref="AE32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A322),0)),""),0)</f>
        <v>0</v>
      </c>
      <c r="AF322" s="35">
        <f t="array" aca="1" ref="AF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A322),0)),"")</f>
        <v>0</v>
      </c>
      <c r="AG322" s="35">
        <f t="array" aca="1" ref="AG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A322),0))/1000,"")</f>
        <v>0</v>
      </c>
      <c r="AH322" s="51">
        <f t="array" aca="1" ref="AH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A322),0)),"")</f>
        <v>0</v>
      </c>
      <c r="AI322" s="35">
        <f t="array" aca="1" ref="AI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A322),0))/1000,"")</f>
        <v>0</v>
      </c>
      <c r="AJ322" s="35">
        <f t="array" aca="1" ref="AJ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A322),0))/1000,"")</f>
        <v>0</v>
      </c>
      <c r="AK322" s="32">
        <f t="array" aca="1" ref="AK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A322),0)),"")</f>
        <v>0</v>
      </c>
      <c r="AL322" s="32" t="str">
        <f t="shared" ca="1" si="359"/>
        <v>N/A</v>
      </c>
      <c r="AM322" s="32" t="str">
        <f t="shared" ca="1" si="360"/>
        <v>N/A</v>
      </c>
      <c r="AN322" s="37" t="str">
        <f t="array" aca="1" ref="AN322" ca="1">IF(AE322=0,"N/A",IFERROR(INDEX(INDIRECT(ADDRESS(1,MATCH(2020,Measure!$2:$2,0),,,"Measure")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A322),0)),""))</f>
        <v>N/A</v>
      </c>
      <c r="AO322" s="32">
        <f t="array" aca="1" ref="AO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A322),0)),"")</f>
        <v>0</v>
      </c>
      <c r="AP322" s="37" t="str">
        <f t="shared" ca="1" si="361"/>
        <v>N/A</v>
      </c>
      <c r="AQ322" s="50">
        <f t="array" aca="1" ref="AQ32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A322),0)),""),0)</f>
        <v>0</v>
      </c>
      <c r="AR322" s="35">
        <f t="array" aca="1" ref="AR3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A322),0)),"")</f>
        <v>0</v>
      </c>
      <c r="AS322" s="35">
        <f t="array" aca="1" ref="AS3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A322),0))/1000,"")</f>
        <v>0</v>
      </c>
      <c r="AT322" s="51">
        <f t="array" aca="1" ref="AT3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A322),0)),"")</f>
        <v>0</v>
      </c>
      <c r="AU322" s="35">
        <f t="array" aca="1" ref="AU3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A322),0))/1000,"")</f>
        <v>0</v>
      </c>
      <c r="AV322" s="35">
        <f t="array" aca="1" ref="AV3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A322),0))/1000,"")</f>
        <v>0</v>
      </c>
      <c r="AW322" s="32">
        <f t="array" aca="1" ref="AW3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A322),0)),"")</f>
        <v>0</v>
      </c>
      <c r="AX322" s="32" t="str">
        <f t="shared" ca="1" si="362"/>
        <v>N/A</v>
      </c>
      <c r="AY322" s="32" t="str">
        <f t="shared" ca="1" si="363"/>
        <v>N/A</v>
      </c>
      <c r="AZ322" s="37" t="str">
        <f t="array" aca="1" ref="AZ322" ca="1">IF(AQ322=0,"N/A",IFERROR(INDEX(INDIRECT(ADDRESS(1,MATCH(2021,Measure!$2:$2,0),,,"Measure")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A322),0)),""))</f>
        <v>N/A</v>
      </c>
      <c r="BA322" s="32">
        <f t="array" aca="1" ref="BA3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A322),0)),"")</f>
        <v>0</v>
      </c>
      <c r="BB322" s="37" t="str">
        <f t="shared" ca="1" si="364"/>
        <v>N/A</v>
      </c>
      <c r="BC322" s="50">
        <f t="array" aca="1" ref="BC32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A322),0)),""),0)</f>
        <v>0</v>
      </c>
      <c r="BD322" s="35">
        <f t="array" aca="1" ref="BD3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A322),0)),"")</f>
        <v>0</v>
      </c>
      <c r="BE322" s="35">
        <f t="array" aca="1" ref="BE3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A322),0))/1000,"")</f>
        <v>0</v>
      </c>
      <c r="BF322" s="51">
        <f t="array" aca="1" ref="BF3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A322),0)),"")</f>
        <v>0</v>
      </c>
      <c r="BG322" s="35">
        <f t="array" aca="1" ref="BG3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A322),0))/1000,"")</f>
        <v>0</v>
      </c>
      <c r="BH322" s="35">
        <f t="array" aca="1" ref="BH3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A322),0))/1000,"")</f>
        <v>0</v>
      </c>
      <c r="BI322" s="32">
        <f t="array" aca="1" ref="BI3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A322),0)),"")</f>
        <v>0</v>
      </c>
      <c r="BJ322" s="32" t="str">
        <f t="shared" ca="1" si="365"/>
        <v>N/A</v>
      </c>
      <c r="BK322" s="32" t="str">
        <f t="shared" ca="1" si="366"/>
        <v>N/A</v>
      </c>
      <c r="BL322" s="37" t="str">
        <f t="array" aca="1" ref="BL322" ca="1">IF(BC322=0,"N/A",IFERROR(INDEX(INDIRECT(ADDRESS(1,MATCH(2022,Measure!$2:$2,0),,,"Measure")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A322),0)),""))</f>
        <v>N/A</v>
      </c>
      <c r="BM322" s="32">
        <f t="array" aca="1" ref="BM3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A322),0)),"")</f>
        <v>0</v>
      </c>
      <c r="BN322" s="37" t="str">
        <f t="shared" ca="1" si="367"/>
        <v>N/A</v>
      </c>
    </row>
    <row r="323" spans="1:66" x14ac:dyDescent="0.25">
      <c r="A323" s="33" t="s">
        <v>86</v>
      </c>
      <c r="B323" t="str">
        <f t="shared" si="353"/>
        <v>Downlight Luminaire (3000 lumen)</v>
      </c>
      <c r="C323" t="str">
        <f t="array" aca="1" ref="C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A323),0)),"")</f>
        <v>BNI Lighting</v>
      </c>
      <c r="D323" t="str">
        <f t="array" aca="1" ref="D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A323),0)),"")</f>
        <v>RET</v>
      </c>
      <c r="E323" s="52">
        <f t="array" aca="1" ref="E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A323),0)),"")</f>
        <v>11.3</v>
      </c>
      <c r="F323" s="52">
        <f t="array" aca="1" ref="F32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A323),0)),""))</f>
        <v>4</v>
      </c>
      <c r="G323" s="52">
        <f t="array" aca="1" ref="G32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A323),0)),""))</f>
        <v>3</v>
      </c>
      <c r="H323" s="52">
        <f t="array" aca="1" ref="H32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A323),0)),""))</f>
        <v>3</v>
      </c>
      <c r="I323" s="44">
        <f t="array" aca="1" ref="I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A323),0)),"")</f>
        <v>633.9375</v>
      </c>
      <c r="J323" s="45">
        <f t="array" aca="1" ref="J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A323),0)),"")*1000</f>
        <v>49.449999999999996</v>
      </c>
      <c r="K323" s="44">
        <f t="array" aca="1" ref="K323" ca="1">IF(D323="ROB/NEW",I323,IFERROR(INDEX(INDIRECT(ADDRESS(1,MATCH(2020,Measure!$2:$2,0),,,"Measure")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A323),0)),""))</f>
        <v>633.9375</v>
      </c>
      <c r="L323" s="45">
        <f t="array" aca="1" ref="L323" ca="1">IF(D323="ROB/NEW",J323,IFERROR(INDEX(INDIRECT(ADDRESS(1,MATCH(2020,Measure!$2:$2,0),,,"Measure")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A323),0))*1000,""))</f>
        <v>49.449999999999996</v>
      </c>
      <c r="M323" s="46">
        <f t="array" aca="1" ref="M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A323),0)),"")</f>
        <v>164.38800000000003</v>
      </c>
      <c r="N323" s="47">
        <f t="array" aca="1" ref="N323" ca="1">IF(M323=0,"N/A",IFERROR(INDEX(INDIRECT(ADDRESS(1,MATCH(2020,Measure!$2:$2,0),,,"Measure")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A323),0)),"")/M323)</f>
        <v>0.88696027082268769</v>
      </c>
      <c r="O323" s="46" t="str">
        <f t="array" aca="1" ref="O323" ca="1">IF(AE323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(Units)")*(INDIRECT(ADDRESS(1,MATCH("MeasureNames",Measure!$2:$2,0),,,"Measure")&amp;":"&amp;ADDRESS(ROWS(DynamicPivotTable)+10,MATCH("MeasureNames",Measure!$2:$2,0)))=A323),0)),""),0))</f>
        <v>N/A</v>
      </c>
      <c r="P323" s="46">
        <f t="array" aca="1" ref="P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A323),0)),0)</f>
        <v>0</v>
      </c>
      <c r="Q323" s="46" t="str">
        <f t="shared" ca="1" si="354"/>
        <v>N/A</v>
      </c>
      <c r="R323" s="46">
        <f t="shared" ca="1" si="355"/>
        <v>18.582375000000013</v>
      </c>
      <c r="S323" s="46" t="str">
        <f t="shared" ca="1" si="356"/>
        <v>N/A</v>
      </c>
      <c r="T323" s="39">
        <f t="array" aca="1" ref="T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A323),0)),"")</f>
        <v>491.98821166996436</v>
      </c>
      <c r="U323" s="39">
        <f t="array" aca="1" ref="U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A323),0)),"")</f>
        <v>0</v>
      </c>
      <c r="V323" s="39">
        <f t="shared" ca="1" si="357"/>
        <v>491.98821166996436</v>
      </c>
      <c r="W323" s="48">
        <f t="array" aca="1" ref="W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A323),0)),"")</f>
        <v>0.88</v>
      </c>
      <c r="X323" s="49" t="str">
        <f t="array" aca="1" ref="X323" ca="1">IF(AE323=0,"N/A",IFERROR(INDEX(INDIRECT(ADDRESS(1,MATCH(2020,Measure!$2:$2,0),,,"Measure")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A323),0)),""))</f>
        <v>N/A</v>
      </c>
      <c r="Y323" s="49" t="str">
        <f t="array" aca="1" ref="Y323" ca="1">IF(AE323=0,"N/A",IFERROR(INDEX(INDIRECT(ADDRESS(1,MATCH(2020,Measure!$2:$2,0),,,"Measure")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A323),0)),""))</f>
        <v>N/A</v>
      </c>
      <c r="Z323" s="39" t="str">
        <f t="array" aca="1" ref="Z3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A323),0)),""),"N/A")</f>
        <v>N/A</v>
      </c>
      <c r="AA323" s="39" t="str">
        <f t="array" aca="1" ref="AA3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A323),0)),""),"N/A")</f>
        <v>N/A</v>
      </c>
      <c r="AB323" s="39" t="str">
        <f t="array" aca="1" ref="AB3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A323),0)),"")/1000,"N/A")</f>
        <v>N/A</v>
      </c>
      <c r="AD323" t="str">
        <f t="shared" si="358"/>
        <v>Downlight Luminaire (3000 lumen)</v>
      </c>
      <c r="AE323" s="50">
        <f t="array" aca="1" ref="AE32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A323),0)),""),0)</f>
        <v>0</v>
      </c>
      <c r="AF323" s="35">
        <f t="array" aca="1" ref="AF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A323),0)),"")</f>
        <v>0</v>
      </c>
      <c r="AG323" s="35">
        <f t="array" aca="1" ref="AG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A323),0))/1000,"")</f>
        <v>0</v>
      </c>
      <c r="AH323" s="51">
        <f t="array" aca="1" ref="AH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A323),0)),"")</f>
        <v>0</v>
      </c>
      <c r="AI323" s="35">
        <f t="array" aca="1" ref="AI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A323),0))/1000,"")</f>
        <v>0</v>
      </c>
      <c r="AJ323" s="35">
        <f t="array" aca="1" ref="AJ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A323),0))/1000,"")</f>
        <v>0</v>
      </c>
      <c r="AK323" s="32">
        <f t="array" aca="1" ref="AK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A323),0)),"")</f>
        <v>0</v>
      </c>
      <c r="AL323" s="32" t="str">
        <f t="shared" ca="1" si="359"/>
        <v>N/A</v>
      </c>
      <c r="AM323" s="32" t="str">
        <f t="shared" ca="1" si="360"/>
        <v>N/A</v>
      </c>
      <c r="AN323" s="37" t="str">
        <f t="array" aca="1" ref="AN323" ca="1">IF(AE323=0,"N/A",IFERROR(INDEX(INDIRECT(ADDRESS(1,MATCH(2020,Measure!$2:$2,0),,,"Measure")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A323),0)),""))</f>
        <v>N/A</v>
      </c>
      <c r="AO323" s="32">
        <f t="array" aca="1" ref="AO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A323),0)),"")</f>
        <v>0</v>
      </c>
      <c r="AP323" s="37" t="str">
        <f t="shared" ca="1" si="361"/>
        <v>N/A</v>
      </c>
      <c r="AQ323" s="50">
        <f t="array" aca="1" ref="AQ32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A323),0)),""),0)</f>
        <v>0</v>
      </c>
      <c r="AR323" s="35">
        <f t="array" aca="1" ref="AR3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A323),0)),"")</f>
        <v>0</v>
      </c>
      <c r="AS323" s="35">
        <f t="array" aca="1" ref="AS3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A323),0))/1000,"")</f>
        <v>0</v>
      </c>
      <c r="AT323" s="51">
        <f t="array" aca="1" ref="AT3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A323),0)),"")</f>
        <v>0</v>
      </c>
      <c r="AU323" s="35">
        <f t="array" aca="1" ref="AU3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A323),0))/1000,"")</f>
        <v>0</v>
      </c>
      <c r="AV323" s="35">
        <f t="array" aca="1" ref="AV3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A323),0))/1000,"")</f>
        <v>0</v>
      </c>
      <c r="AW323" s="32">
        <f t="array" aca="1" ref="AW3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A323),0)),"")</f>
        <v>0</v>
      </c>
      <c r="AX323" s="32" t="str">
        <f t="shared" ca="1" si="362"/>
        <v>N/A</v>
      </c>
      <c r="AY323" s="32" t="str">
        <f t="shared" ca="1" si="363"/>
        <v>N/A</v>
      </c>
      <c r="AZ323" s="37" t="str">
        <f t="array" aca="1" ref="AZ323" ca="1">IF(AQ323=0,"N/A",IFERROR(INDEX(INDIRECT(ADDRESS(1,MATCH(2021,Measure!$2:$2,0),,,"Measure")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A323),0)),""))</f>
        <v>N/A</v>
      </c>
      <c r="BA323" s="32">
        <f t="array" aca="1" ref="BA3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A323),0)),"")</f>
        <v>0</v>
      </c>
      <c r="BB323" s="37" t="str">
        <f t="shared" ca="1" si="364"/>
        <v>N/A</v>
      </c>
      <c r="BC323" s="50">
        <f t="array" aca="1" ref="BC32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A323),0)),""),0)</f>
        <v>0</v>
      </c>
      <c r="BD323" s="35">
        <f t="array" aca="1" ref="BD3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A323),0)),"")</f>
        <v>0</v>
      </c>
      <c r="BE323" s="35">
        <f t="array" aca="1" ref="BE3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A323),0))/1000,"")</f>
        <v>0</v>
      </c>
      <c r="BF323" s="51">
        <f t="array" aca="1" ref="BF3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A323),0)),"")</f>
        <v>0</v>
      </c>
      <c r="BG323" s="35">
        <f t="array" aca="1" ref="BG3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A323),0))/1000,"")</f>
        <v>0</v>
      </c>
      <c r="BH323" s="35">
        <f t="array" aca="1" ref="BH3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A323),0))/1000,"")</f>
        <v>0</v>
      </c>
      <c r="BI323" s="32">
        <f t="array" aca="1" ref="BI3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A323),0)),"")</f>
        <v>0</v>
      </c>
      <c r="BJ323" s="32" t="str">
        <f t="shared" ca="1" si="365"/>
        <v>N/A</v>
      </c>
      <c r="BK323" s="32" t="str">
        <f t="shared" ca="1" si="366"/>
        <v>N/A</v>
      </c>
      <c r="BL323" s="37" t="str">
        <f t="array" aca="1" ref="BL323" ca="1">IF(BC323=0,"N/A",IFERROR(INDEX(INDIRECT(ADDRESS(1,MATCH(2022,Measure!$2:$2,0),,,"Measure")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A323),0)),""))</f>
        <v>N/A</v>
      </c>
      <c r="BM323" s="32">
        <f t="array" aca="1" ref="BM3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A323),0)),"")</f>
        <v>0</v>
      </c>
      <c r="BN323" s="37" t="str">
        <f t="shared" ca="1" si="367"/>
        <v>N/A</v>
      </c>
    </row>
    <row r="324" spans="1:66" x14ac:dyDescent="0.25">
      <c r="A324" s="33" t="s">
        <v>87</v>
      </c>
      <c r="B324" t="str">
        <f t="shared" si="353"/>
        <v>Downlight Luminaire (800 lumen)</v>
      </c>
      <c r="C324" t="str">
        <f t="array" aca="1" ref="C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A324),0)),"")</f>
        <v>BNI Lighting</v>
      </c>
      <c r="D324" t="str">
        <f t="array" aca="1" ref="D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A324),0)),"")</f>
        <v>RET</v>
      </c>
      <c r="E324" s="52">
        <f t="array" aca="1" ref="E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A324),0)),"")</f>
        <v>11.3</v>
      </c>
      <c r="F324" s="52">
        <f t="array" aca="1" ref="F32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A324),0)),""))</f>
        <v>4</v>
      </c>
      <c r="G324" s="52">
        <f t="array" aca="1" ref="G32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A324),0)),""))</f>
        <v>3</v>
      </c>
      <c r="H324" s="52">
        <f t="array" aca="1" ref="H32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A324),0)),""))</f>
        <v>3</v>
      </c>
      <c r="I324" s="44">
        <f t="array" aca="1" ref="I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A324),0)),"")</f>
        <v>145.53</v>
      </c>
      <c r="J324" s="45">
        <f t="array" aca="1" ref="J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A324),0)),"")*1000</f>
        <v>48.16</v>
      </c>
      <c r="K324" s="44">
        <f t="array" aca="1" ref="K324" ca="1">IF(D324="ROB/NEW",I324,IFERROR(INDEX(INDIRECT(ADDRESS(1,MATCH(2020,Measure!$2:$2,0),,,"Measure")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A324),0)),""))</f>
        <v>145.53</v>
      </c>
      <c r="L324" s="45">
        <f t="array" aca="1" ref="L324" ca="1">IF(D324="ROB/NEW",J324,IFERROR(INDEX(INDIRECT(ADDRESS(1,MATCH(2020,Measure!$2:$2,0),,,"Measure")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A324),0))*1000,""))</f>
        <v>48.16</v>
      </c>
      <c r="M324" s="46">
        <f t="array" aca="1" ref="M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A324),0)),"")</f>
        <v>43.836800000000004</v>
      </c>
      <c r="N324" s="47">
        <f t="array" aca="1" ref="N324" ca="1">IF(M324=0,"N/A",IFERROR(INDEX(INDIRECT(ADDRESS(1,MATCH(2020,Measure!$2:$2,0),,,"Measure")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A324),0)),"")/M324)</f>
        <v>0.76355710270822696</v>
      </c>
      <c r="O324" s="46" t="str">
        <f t="array" aca="1" ref="O324" ca="1">IF(AE324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(Units)")*(INDIRECT(ADDRESS(1,MATCH("MeasureNames",Measure!$2:$2,0),,,"Measure")&amp;":"&amp;ADDRESS(ROWS(DynamicPivotTable)+10,MATCH("MeasureNames",Measure!$2:$2,0)))=A324),0)),""),0))</f>
        <v>N/A</v>
      </c>
      <c r="P324" s="46">
        <f t="array" aca="1" ref="P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A324),0)),0)</f>
        <v>0</v>
      </c>
      <c r="Q324" s="46" t="str">
        <f t="shared" ca="1" si="354"/>
        <v>N/A</v>
      </c>
      <c r="R324" s="46">
        <f t="shared" ca="1" si="355"/>
        <v>10.364899999999999</v>
      </c>
      <c r="S324" s="46" t="str">
        <f t="shared" ca="1" si="356"/>
        <v>N/A</v>
      </c>
      <c r="T324" s="39">
        <f t="array" aca="1" ref="T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A324),0)),"")</f>
        <v>172.65176012937408</v>
      </c>
      <c r="U324" s="39">
        <f t="array" aca="1" ref="U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A324),0)),"")</f>
        <v>0</v>
      </c>
      <c r="V324" s="39">
        <f t="shared" ca="1" si="357"/>
        <v>172.65176012937408</v>
      </c>
      <c r="W324" s="48">
        <f t="array" aca="1" ref="W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A324),0)),"")</f>
        <v>0.88</v>
      </c>
      <c r="X324" s="49" t="str">
        <f t="array" aca="1" ref="X324" ca="1">IF(AE324=0,"N/A",IFERROR(INDEX(INDIRECT(ADDRESS(1,MATCH(2020,Measure!$2:$2,0),,,"Measure")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A324),0)),""))</f>
        <v>N/A</v>
      </c>
      <c r="Y324" s="49" t="str">
        <f t="array" aca="1" ref="Y324" ca="1">IF(AE324=0,"N/A",IFERROR(INDEX(INDIRECT(ADDRESS(1,MATCH(2020,Measure!$2:$2,0),,,"Measure")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A324),0)),""))</f>
        <v>N/A</v>
      </c>
      <c r="Z324" s="39" t="str">
        <f t="array" aca="1" ref="Z3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A324),0)),""),"N/A")</f>
        <v>N/A</v>
      </c>
      <c r="AA324" s="39" t="str">
        <f t="array" aca="1" ref="AA3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A324),0)),""),"N/A")</f>
        <v>N/A</v>
      </c>
      <c r="AB324" s="39" t="str">
        <f t="array" aca="1" ref="AB3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A324),0)),"")/1000,"N/A")</f>
        <v>N/A</v>
      </c>
      <c r="AD324" t="str">
        <f t="shared" si="358"/>
        <v>Downlight Luminaire (800 lumen)</v>
      </c>
      <c r="AE324" s="50">
        <f t="array" aca="1" ref="AE32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A324),0)),""),0)</f>
        <v>0</v>
      </c>
      <c r="AF324" s="35">
        <f t="array" aca="1" ref="AF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A324),0)),"")</f>
        <v>0</v>
      </c>
      <c r="AG324" s="35">
        <f t="array" aca="1" ref="AG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A324),0))/1000,"")</f>
        <v>0</v>
      </c>
      <c r="AH324" s="51">
        <f t="array" aca="1" ref="AH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A324),0)),"")</f>
        <v>0</v>
      </c>
      <c r="AI324" s="35">
        <f t="array" aca="1" ref="AI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A324),0))/1000,"")</f>
        <v>0</v>
      </c>
      <c r="AJ324" s="35">
        <f t="array" aca="1" ref="AJ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A324),0))/1000,"")</f>
        <v>0</v>
      </c>
      <c r="AK324" s="32">
        <f t="array" aca="1" ref="AK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A324),0)),"")</f>
        <v>0</v>
      </c>
      <c r="AL324" s="32" t="str">
        <f t="shared" ca="1" si="359"/>
        <v>N/A</v>
      </c>
      <c r="AM324" s="32" t="str">
        <f t="shared" ca="1" si="360"/>
        <v>N/A</v>
      </c>
      <c r="AN324" s="37" t="str">
        <f t="array" aca="1" ref="AN324" ca="1">IF(AE324=0,"N/A",IFERROR(INDEX(INDIRECT(ADDRESS(1,MATCH(2020,Measure!$2:$2,0),,,"Measure")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A324),0)),""))</f>
        <v>N/A</v>
      </c>
      <c r="AO324" s="32">
        <f t="array" aca="1" ref="AO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A324),0)),"")</f>
        <v>0</v>
      </c>
      <c r="AP324" s="37" t="str">
        <f t="shared" ca="1" si="361"/>
        <v>N/A</v>
      </c>
      <c r="AQ324" s="50">
        <f t="array" aca="1" ref="AQ32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A324),0)),""),0)</f>
        <v>0</v>
      </c>
      <c r="AR324" s="35">
        <f t="array" aca="1" ref="AR3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A324),0)),"")</f>
        <v>0</v>
      </c>
      <c r="AS324" s="35">
        <f t="array" aca="1" ref="AS3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A324),0))/1000,"")</f>
        <v>0</v>
      </c>
      <c r="AT324" s="51">
        <f t="array" aca="1" ref="AT3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A324),0)),"")</f>
        <v>0</v>
      </c>
      <c r="AU324" s="35">
        <f t="array" aca="1" ref="AU3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A324),0))/1000,"")</f>
        <v>0</v>
      </c>
      <c r="AV324" s="35">
        <f t="array" aca="1" ref="AV3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A324),0))/1000,"")</f>
        <v>0</v>
      </c>
      <c r="AW324" s="32">
        <f t="array" aca="1" ref="AW3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A324),0)),"")</f>
        <v>0</v>
      </c>
      <c r="AX324" s="32" t="str">
        <f t="shared" ca="1" si="362"/>
        <v>N/A</v>
      </c>
      <c r="AY324" s="32" t="str">
        <f t="shared" ca="1" si="363"/>
        <v>N/A</v>
      </c>
      <c r="AZ324" s="37" t="str">
        <f t="array" aca="1" ref="AZ324" ca="1">IF(AQ324=0,"N/A",IFERROR(INDEX(INDIRECT(ADDRESS(1,MATCH(2021,Measure!$2:$2,0),,,"Measure")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A324),0)),""))</f>
        <v>N/A</v>
      </c>
      <c r="BA324" s="32">
        <f t="array" aca="1" ref="BA3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A324),0)),"")</f>
        <v>0</v>
      </c>
      <c r="BB324" s="37" t="str">
        <f t="shared" ca="1" si="364"/>
        <v>N/A</v>
      </c>
      <c r="BC324" s="50">
        <f t="array" aca="1" ref="BC32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A324),0)),""),0)</f>
        <v>0</v>
      </c>
      <c r="BD324" s="35">
        <f t="array" aca="1" ref="BD3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A324),0)),"")</f>
        <v>0</v>
      </c>
      <c r="BE324" s="35">
        <f t="array" aca="1" ref="BE3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A324),0))/1000,"")</f>
        <v>0</v>
      </c>
      <c r="BF324" s="51">
        <f t="array" aca="1" ref="BF3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A324),0)),"")</f>
        <v>0</v>
      </c>
      <c r="BG324" s="35">
        <f t="array" aca="1" ref="BG3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A324),0))/1000,"")</f>
        <v>0</v>
      </c>
      <c r="BH324" s="35">
        <f t="array" aca="1" ref="BH3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A324),0))/1000,"")</f>
        <v>0</v>
      </c>
      <c r="BI324" s="32">
        <f t="array" aca="1" ref="BI3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A324),0)),"")</f>
        <v>0</v>
      </c>
      <c r="BJ324" s="32" t="str">
        <f t="shared" ca="1" si="365"/>
        <v>N/A</v>
      </c>
      <c r="BK324" s="32" t="str">
        <f t="shared" ca="1" si="366"/>
        <v>N/A</v>
      </c>
      <c r="BL324" s="37" t="str">
        <f t="array" aca="1" ref="BL324" ca="1">IF(BC324=0,"N/A",IFERROR(INDEX(INDIRECT(ADDRESS(1,MATCH(2022,Measure!$2:$2,0),,,"Measure")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A324),0)),""))</f>
        <v>N/A</v>
      </c>
      <c r="BM324" s="32">
        <f t="array" aca="1" ref="BM3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A324),0)),"")</f>
        <v>0</v>
      </c>
      <c r="BN324" s="37" t="str">
        <f t="shared" ca="1" si="367"/>
        <v>N/A</v>
      </c>
    </row>
    <row r="325" spans="1:66" x14ac:dyDescent="0.25">
      <c r="A325" s="33" t="s">
        <v>132</v>
      </c>
      <c r="B325" t="str">
        <f t="shared" si="353"/>
        <v>Flood Luminaire (10000 lumen)</v>
      </c>
      <c r="C325" t="str">
        <f t="array" aca="1" ref="C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A325),0)),"")</f>
        <v>BNI Lighting</v>
      </c>
      <c r="D325" t="str">
        <f t="array" aca="1" ref="D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A325),0)),"")</f>
        <v>ROB/NEW</v>
      </c>
      <c r="E325" s="52">
        <f t="array" aca="1" ref="E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A325),0)),"")</f>
        <v>17.100000000000001</v>
      </c>
      <c r="F325" s="52" t="str">
        <f t="array" aca="1" ref="F32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A325),0)),""))</f>
        <v>N/A</v>
      </c>
      <c r="G325" s="52" t="str">
        <f t="array" aca="1" ref="G32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A325),0)),""))</f>
        <v>N/A</v>
      </c>
      <c r="H325" s="52" t="str">
        <f t="array" aca="1" ref="H32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A325),0)),""))</f>
        <v>N/A</v>
      </c>
      <c r="I325" s="44">
        <f t="array" aca="1" ref="I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A325),0)),"")</f>
        <v>893.91818181818189</v>
      </c>
      <c r="J325" s="45">
        <f t="array" aca="1" ref="J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A325),0)),"")*1000</f>
        <v>204.09090909090909</v>
      </c>
      <c r="K325" s="44">
        <f t="array" aca="1" ref="K325" ca="1">IF(D325="ROB/NEW",I325,IFERROR(INDEX(INDIRECT(ADDRESS(1,MATCH(2020,Measure!$2:$2,0),,,"Measure")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A325),0)),""))</f>
        <v>893.91818181818189</v>
      </c>
      <c r="L325" s="45">
        <f t="array" aca="1" ref="L325" ca="1">IF(D325="ROB/NEW",J325,IFERROR(INDEX(INDIRECT(ADDRESS(1,MATCH(2020,Measure!$2:$2,0),,,"Measure")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A325),0))*1000,""))</f>
        <v>204.09090909090909</v>
      </c>
      <c r="M325" s="46">
        <f t="array" aca="1" ref="M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A325),0)),"")</f>
        <v>354.04599999999999</v>
      </c>
      <c r="N325" s="47">
        <f t="array" aca="1" ref="N325" ca="1">IF(M325=0,"N/A",IFERROR(INDEX(INDIRECT(ADDRESS(1,MATCH(2020,Measure!$2:$2,0),,,"Measure")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A325),0)),"")/M325)</f>
        <v>0.59117474451060037</v>
      </c>
      <c r="O325" s="46" t="str">
        <f t="array" aca="1" ref="O325" ca="1">IF(AE325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(Units)")*(INDIRECT(ADDRESS(1,MATCH("MeasureNames",Measure!$2:$2,0),,,"Measure")&amp;":"&amp;ADDRESS(ROWS(DynamicPivotTable)+10,MATCH("MeasureNames",Measure!$2:$2,0)))=A325),0)),""),0))</f>
        <v>N/A</v>
      </c>
      <c r="P325" s="46">
        <f t="array" aca="1" ref="P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A325),0)),0)</f>
        <v>0</v>
      </c>
      <c r="Q325" s="46" t="str">
        <f t="shared" ca="1" si="354"/>
        <v>N/A</v>
      </c>
      <c r="R325" s="46">
        <f t="shared" ca="1" si="355"/>
        <v>144.74294640499997</v>
      </c>
      <c r="S325" s="46" t="str">
        <f t="shared" ca="1" si="356"/>
        <v>N/A</v>
      </c>
      <c r="T325" s="39">
        <f t="array" aca="1" ref="T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A325),0)),"")</f>
        <v>1257.875654636302</v>
      </c>
      <c r="U325" s="39">
        <f t="array" aca="1" ref="U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A325),0)),"")</f>
        <v>0</v>
      </c>
      <c r="V325" s="39">
        <f t="shared" ca="1" si="357"/>
        <v>1257.875654636302</v>
      </c>
      <c r="W325" s="48">
        <f t="array" aca="1" ref="W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A325),0)),"")</f>
        <v>0.88</v>
      </c>
      <c r="X325" s="49" t="str">
        <f t="array" aca="1" ref="X325" ca="1">IF(AE325=0,"N/A",IFERROR(INDEX(INDIRECT(ADDRESS(1,MATCH(2020,Measure!$2:$2,0),,,"Measure")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A325),0)),""))</f>
        <v>N/A</v>
      </c>
      <c r="Y325" s="49" t="str">
        <f t="array" aca="1" ref="Y325" ca="1">IF(AE325=0,"N/A",IFERROR(INDEX(INDIRECT(ADDRESS(1,MATCH(2020,Measure!$2:$2,0),,,"Measure")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A325),0)),""))</f>
        <v>N/A</v>
      </c>
      <c r="Z325" s="39" t="str">
        <f t="array" aca="1" ref="Z3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A325),0)),""),"N/A")</f>
        <v>N/A</v>
      </c>
      <c r="AA325" s="39" t="str">
        <f t="array" aca="1" ref="AA3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A325),0)),""),"N/A")</f>
        <v>N/A</v>
      </c>
      <c r="AB325" s="39" t="str">
        <f t="array" aca="1" ref="AB3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A325),0)),"")/1000,"N/A")</f>
        <v>N/A</v>
      </c>
      <c r="AD325" t="str">
        <f t="shared" si="358"/>
        <v>Flood Luminaire (10000 lumen)</v>
      </c>
      <c r="AE325" s="50">
        <f t="array" aca="1" ref="AE32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A325),0)),""),0)</f>
        <v>0</v>
      </c>
      <c r="AF325" s="35">
        <f t="array" aca="1" ref="AF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A325),0)),"")</f>
        <v>0</v>
      </c>
      <c r="AG325" s="35">
        <f t="array" aca="1" ref="AG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A325),0))/1000,"")</f>
        <v>0</v>
      </c>
      <c r="AH325" s="51">
        <f t="array" aca="1" ref="AH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A325),0)),"")</f>
        <v>0</v>
      </c>
      <c r="AI325" s="35">
        <f t="array" aca="1" ref="AI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A325),0))/1000,"")</f>
        <v>0</v>
      </c>
      <c r="AJ325" s="35">
        <f t="array" aca="1" ref="AJ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A325),0))/1000,"")</f>
        <v>0</v>
      </c>
      <c r="AK325" s="32">
        <f t="array" aca="1" ref="AK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A325),0)),"")</f>
        <v>0</v>
      </c>
      <c r="AL325" s="32" t="str">
        <f t="shared" ca="1" si="359"/>
        <v>N/A</v>
      </c>
      <c r="AM325" s="32" t="str">
        <f t="shared" ca="1" si="360"/>
        <v>N/A</v>
      </c>
      <c r="AN325" s="37" t="str">
        <f t="array" aca="1" ref="AN325" ca="1">IF(AE325=0,"N/A",IFERROR(INDEX(INDIRECT(ADDRESS(1,MATCH(2020,Measure!$2:$2,0),,,"Measure")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A325),0)),""))</f>
        <v>N/A</v>
      </c>
      <c r="AO325" s="32">
        <f t="array" aca="1" ref="AO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A325),0)),"")</f>
        <v>0</v>
      </c>
      <c r="AP325" s="37" t="str">
        <f t="shared" ca="1" si="361"/>
        <v>N/A</v>
      </c>
      <c r="AQ325" s="50">
        <f t="array" aca="1" ref="AQ32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A325),0)),""),0)</f>
        <v>0</v>
      </c>
      <c r="AR325" s="35">
        <f t="array" aca="1" ref="AR3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A325),0)),"")</f>
        <v>0</v>
      </c>
      <c r="AS325" s="35">
        <f t="array" aca="1" ref="AS3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A325),0))/1000,"")</f>
        <v>0</v>
      </c>
      <c r="AT325" s="51">
        <f t="array" aca="1" ref="AT3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A325),0)),"")</f>
        <v>0</v>
      </c>
      <c r="AU325" s="35">
        <f t="array" aca="1" ref="AU3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A325),0))/1000,"")</f>
        <v>0</v>
      </c>
      <c r="AV325" s="35">
        <f t="array" aca="1" ref="AV3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A325),0))/1000,"")</f>
        <v>0</v>
      </c>
      <c r="AW325" s="32">
        <f t="array" aca="1" ref="AW3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A325),0)),"")</f>
        <v>0</v>
      </c>
      <c r="AX325" s="32" t="str">
        <f t="shared" ca="1" si="362"/>
        <v>N/A</v>
      </c>
      <c r="AY325" s="32" t="str">
        <f t="shared" ca="1" si="363"/>
        <v>N/A</v>
      </c>
      <c r="AZ325" s="37" t="str">
        <f t="array" aca="1" ref="AZ325" ca="1">IF(AQ325=0,"N/A",IFERROR(INDEX(INDIRECT(ADDRESS(1,MATCH(2021,Measure!$2:$2,0),,,"Measure")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A325),0)),""))</f>
        <v>N/A</v>
      </c>
      <c r="BA325" s="32">
        <f t="array" aca="1" ref="BA3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A325),0)),"")</f>
        <v>0</v>
      </c>
      <c r="BB325" s="37" t="str">
        <f t="shared" ca="1" si="364"/>
        <v>N/A</v>
      </c>
      <c r="BC325" s="50">
        <f t="array" aca="1" ref="BC32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A325),0)),""),0)</f>
        <v>0</v>
      </c>
      <c r="BD325" s="35">
        <f t="array" aca="1" ref="BD3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A325),0)),"")</f>
        <v>0</v>
      </c>
      <c r="BE325" s="35">
        <f t="array" aca="1" ref="BE3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A325),0))/1000,"")</f>
        <v>0</v>
      </c>
      <c r="BF325" s="51">
        <f t="array" aca="1" ref="BF3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A325),0)),"")</f>
        <v>0</v>
      </c>
      <c r="BG325" s="35">
        <f t="array" aca="1" ref="BG3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A325),0))/1000,"")</f>
        <v>0</v>
      </c>
      <c r="BH325" s="35">
        <f t="array" aca="1" ref="BH3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A325),0))/1000,"")</f>
        <v>0</v>
      </c>
      <c r="BI325" s="32">
        <f t="array" aca="1" ref="BI3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A325),0)),"")</f>
        <v>0</v>
      </c>
      <c r="BJ325" s="32" t="str">
        <f t="shared" ca="1" si="365"/>
        <v>N/A</v>
      </c>
      <c r="BK325" s="32" t="str">
        <f t="shared" ca="1" si="366"/>
        <v>N/A</v>
      </c>
      <c r="BL325" s="37" t="str">
        <f t="array" aca="1" ref="BL325" ca="1">IF(BC325=0,"N/A",IFERROR(INDEX(INDIRECT(ADDRESS(1,MATCH(2022,Measure!$2:$2,0),,,"Measure")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A325),0)),""))</f>
        <v>N/A</v>
      </c>
      <c r="BM325" s="32">
        <f t="array" aca="1" ref="BM3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A325),0)),"")</f>
        <v>0</v>
      </c>
      <c r="BN325" s="37" t="str">
        <f t="shared" ca="1" si="367"/>
        <v>N/A</v>
      </c>
    </row>
    <row r="326" spans="1:66" x14ac:dyDescent="0.25">
      <c r="A326" s="33" t="s">
        <v>134</v>
      </c>
      <c r="B326" t="str">
        <f t="shared" si="353"/>
        <v>Flood Luminaire (48000 lumen)</v>
      </c>
      <c r="C326" t="str">
        <f t="array" aca="1" ref="C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A326),0)),"")</f>
        <v>BNI Lighting</v>
      </c>
      <c r="D326" t="str">
        <f t="array" aca="1" ref="D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A326),0)),"")</f>
        <v>ROB/NEW</v>
      </c>
      <c r="E326" s="52">
        <f t="array" aca="1" ref="E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A326),0)),"")</f>
        <v>17.100000000000001</v>
      </c>
      <c r="F326" s="52" t="str">
        <f t="array" aca="1" ref="F32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A326),0)),""))</f>
        <v>N/A</v>
      </c>
      <c r="G326" s="52" t="str">
        <f t="array" aca="1" ref="G32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A326),0)),""))</f>
        <v>N/A</v>
      </c>
      <c r="H326" s="52" t="str">
        <f t="array" aca="1" ref="H32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A326),0)),""))</f>
        <v>N/A</v>
      </c>
      <c r="I326" s="44">
        <f t="array" aca="1" ref="I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A326),0)),"")</f>
        <v>2819.1272727272726</v>
      </c>
      <c r="J326" s="45">
        <f t="array" aca="1" ref="J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A326),0)),"")*1000</f>
        <v>643.63636363636363</v>
      </c>
      <c r="K326" s="44">
        <f t="array" aca="1" ref="K326" ca="1">IF(D326="ROB/NEW",I326,IFERROR(INDEX(INDIRECT(ADDRESS(1,MATCH(2020,Measure!$2:$2,0),,,"Measure")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A326),0)),""))</f>
        <v>2819.1272727272726</v>
      </c>
      <c r="L326" s="45">
        <f t="array" aca="1" ref="L326" ca="1">IF(D326="ROB/NEW",J326,IFERROR(INDEX(INDIRECT(ADDRESS(1,MATCH(2020,Measure!$2:$2,0),,,"Measure")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A326),0))*1000,""))</f>
        <v>643.63636363636363</v>
      </c>
      <c r="M326" s="46">
        <f t="array" aca="1" ref="M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A326),0)),"")</f>
        <v>1797.0959999999998</v>
      </c>
      <c r="N326" s="47">
        <f t="array" aca="1" ref="N326" ca="1">IF(M326=0,"N/A",IFERROR(INDEX(INDIRECT(ADDRESS(1,MATCH(2020,Measure!$2:$2,0),,,"Measure")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A326),0)),"")/M326)</f>
        <v>0.3822534021554776</v>
      </c>
      <c r="O326" s="46" t="str">
        <f t="array" aca="1" ref="O326" ca="1">IF(AE326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(Units)")*(INDIRECT(ADDRESS(1,MATCH("MeasureNames",Measure!$2:$2,0),,,"Measure")&amp;":"&amp;ADDRESS(ROWS(DynamicPivotTable)+10,MATCH("MeasureNames",Measure!$2:$2,0)))=A326),0)),""),0))</f>
        <v>N/A</v>
      </c>
      <c r="P326" s="46">
        <f t="array" aca="1" ref="P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A326),0)),0)</f>
        <v>0</v>
      </c>
      <c r="Q326" s="46" t="str">
        <f t="shared" ca="1" si="354"/>
        <v>N/A</v>
      </c>
      <c r="R326" s="46">
        <f t="shared" ca="1" si="355"/>
        <v>1110.1499399999998</v>
      </c>
      <c r="S326" s="46" t="str">
        <f t="shared" ca="1" si="356"/>
        <v>N/A</v>
      </c>
      <c r="T326" s="39">
        <f t="array" aca="1" ref="T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A326),0)),"")</f>
        <v>3966.9307950222801</v>
      </c>
      <c r="U326" s="39">
        <f t="array" aca="1" ref="U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A326),0)),"")</f>
        <v>0</v>
      </c>
      <c r="V326" s="39">
        <f t="shared" ca="1" si="357"/>
        <v>3966.9307950222801</v>
      </c>
      <c r="W326" s="48">
        <f t="array" aca="1" ref="W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A326),0)),"")</f>
        <v>0.88</v>
      </c>
      <c r="X326" s="49" t="str">
        <f t="array" aca="1" ref="X326" ca="1">IF(AE326=0,"N/A",IFERROR(INDEX(INDIRECT(ADDRESS(1,MATCH(2020,Measure!$2:$2,0),,,"Measure")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A326),0)),""))</f>
        <v>N/A</v>
      </c>
      <c r="Y326" s="49" t="str">
        <f t="array" aca="1" ref="Y326" ca="1">IF(AE326=0,"N/A",IFERROR(INDEX(INDIRECT(ADDRESS(1,MATCH(2020,Measure!$2:$2,0),,,"Measure")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A326),0)),""))</f>
        <v>N/A</v>
      </c>
      <c r="Z326" s="39" t="str">
        <f t="array" aca="1" ref="Z32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A326),0)),""),"N/A")</f>
        <v>N/A</v>
      </c>
      <c r="AA326" s="39" t="str">
        <f t="array" aca="1" ref="AA32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A326),0)),""),"N/A")</f>
        <v>N/A</v>
      </c>
      <c r="AB326" s="39" t="str">
        <f t="array" aca="1" ref="AB32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A326),0)),"")/1000,"N/A")</f>
        <v>N/A</v>
      </c>
      <c r="AD326" t="str">
        <f t="shared" si="358"/>
        <v>Flood Luminaire (48000 lumen)</v>
      </c>
      <c r="AE326" s="50">
        <f t="array" aca="1" ref="AE32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A326),0)),""),0)</f>
        <v>0</v>
      </c>
      <c r="AF326" s="35">
        <f t="array" aca="1" ref="AF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A326),0)),"")</f>
        <v>0</v>
      </c>
      <c r="AG326" s="35">
        <f t="array" aca="1" ref="AG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A326),0))/1000,"")</f>
        <v>0</v>
      </c>
      <c r="AH326" s="51">
        <f t="array" aca="1" ref="AH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A326),0)),"")</f>
        <v>0</v>
      </c>
      <c r="AI326" s="35">
        <f t="array" aca="1" ref="AI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A326),0))/1000,"")</f>
        <v>0</v>
      </c>
      <c r="AJ326" s="35">
        <f t="array" aca="1" ref="AJ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A326),0))/1000,"")</f>
        <v>0</v>
      </c>
      <c r="AK326" s="32">
        <f t="array" aca="1" ref="AK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A326),0)),"")</f>
        <v>0</v>
      </c>
      <c r="AL326" s="32" t="str">
        <f t="shared" ca="1" si="359"/>
        <v>N/A</v>
      </c>
      <c r="AM326" s="32" t="str">
        <f t="shared" ca="1" si="360"/>
        <v>N/A</v>
      </c>
      <c r="AN326" s="37" t="str">
        <f t="array" aca="1" ref="AN326" ca="1">IF(AE326=0,"N/A",IFERROR(INDEX(INDIRECT(ADDRESS(1,MATCH(2020,Measure!$2:$2,0),,,"Measure")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A326),0)),""))</f>
        <v>N/A</v>
      </c>
      <c r="AO326" s="32">
        <f t="array" aca="1" ref="AO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A326),0)),"")</f>
        <v>0</v>
      </c>
      <c r="AP326" s="37" t="str">
        <f t="shared" ca="1" si="361"/>
        <v>N/A</v>
      </c>
      <c r="AQ326" s="50">
        <f t="array" aca="1" ref="AQ32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A326),0)),""),0)</f>
        <v>0</v>
      </c>
      <c r="AR326" s="35">
        <f t="array" aca="1" ref="AR3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A326),0)),"")</f>
        <v>0</v>
      </c>
      <c r="AS326" s="35">
        <f t="array" aca="1" ref="AS3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A326),0))/1000,"")</f>
        <v>0</v>
      </c>
      <c r="AT326" s="51">
        <f t="array" aca="1" ref="AT3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A326),0)),"")</f>
        <v>0</v>
      </c>
      <c r="AU326" s="35">
        <f t="array" aca="1" ref="AU3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A326),0))/1000,"")</f>
        <v>0</v>
      </c>
      <c r="AV326" s="35">
        <f t="array" aca="1" ref="AV3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A326),0))/1000,"")</f>
        <v>0</v>
      </c>
      <c r="AW326" s="32">
        <f t="array" aca="1" ref="AW3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A326),0)),"")</f>
        <v>0</v>
      </c>
      <c r="AX326" s="32" t="str">
        <f t="shared" ca="1" si="362"/>
        <v>N/A</v>
      </c>
      <c r="AY326" s="32" t="str">
        <f t="shared" ca="1" si="363"/>
        <v>N/A</v>
      </c>
      <c r="AZ326" s="37" t="str">
        <f t="array" aca="1" ref="AZ326" ca="1">IF(AQ326=0,"N/A",IFERROR(INDEX(INDIRECT(ADDRESS(1,MATCH(2021,Measure!$2:$2,0),,,"Measure")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A326),0)),""))</f>
        <v>N/A</v>
      </c>
      <c r="BA326" s="32">
        <f t="array" aca="1" ref="BA3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A326),0)),"")</f>
        <v>0</v>
      </c>
      <c r="BB326" s="37" t="str">
        <f t="shared" ca="1" si="364"/>
        <v>N/A</v>
      </c>
      <c r="BC326" s="50">
        <f t="array" aca="1" ref="BC32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A326),0)),""),0)</f>
        <v>0</v>
      </c>
      <c r="BD326" s="35">
        <f t="array" aca="1" ref="BD3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A326),0)),"")</f>
        <v>0</v>
      </c>
      <c r="BE326" s="35">
        <f t="array" aca="1" ref="BE3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A326),0))/1000,"")</f>
        <v>0</v>
      </c>
      <c r="BF326" s="51">
        <f t="array" aca="1" ref="BF3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A326),0)),"")</f>
        <v>0</v>
      </c>
      <c r="BG326" s="35">
        <f t="array" aca="1" ref="BG3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A326),0))/1000,"")</f>
        <v>0</v>
      </c>
      <c r="BH326" s="35">
        <f t="array" aca="1" ref="BH3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A326),0))/1000,"")</f>
        <v>0</v>
      </c>
      <c r="BI326" s="32">
        <f t="array" aca="1" ref="BI3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A326),0)),"")</f>
        <v>0</v>
      </c>
      <c r="BJ326" s="32" t="str">
        <f t="shared" ca="1" si="365"/>
        <v>N/A</v>
      </c>
      <c r="BK326" s="32" t="str">
        <f t="shared" ca="1" si="366"/>
        <v>N/A</v>
      </c>
      <c r="BL326" s="37" t="str">
        <f t="array" aca="1" ref="BL326" ca="1">IF(BC326=0,"N/A",IFERROR(INDEX(INDIRECT(ADDRESS(1,MATCH(2022,Measure!$2:$2,0),,,"Measure")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A326),0)),""))</f>
        <v>N/A</v>
      </c>
      <c r="BM326" s="32">
        <f t="array" aca="1" ref="BM3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A326),0)),"")</f>
        <v>0</v>
      </c>
      <c r="BN326" s="37" t="str">
        <f t="shared" ca="1" si="367"/>
        <v>N/A</v>
      </c>
    </row>
    <row r="327" spans="1:66" x14ac:dyDescent="0.25">
      <c r="A327" s="33" t="s">
        <v>136</v>
      </c>
      <c r="B327" t="str">
        <f t="shared" si="353"/>
        <v>Four Pin Replacement Lamps for CFLs</v>
      </c>
      <c r="C327" t="str">
        <f t="array" aca="1" ref="C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A327),0)),"")</f>
        <v>BNI Lighting</v>
      </c>
      <c r="D327" t="str">
        <f t="array" aca="1" ref="D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A327),0)),"")</f>
        <v>ROB/NEW</v>
      </c>
      <c r="E327" s="52">
        <f t="array" aca="1" ref="E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A327),0)),"")</f>
        <v>11.4</v>
      </c>
      <c r="F327" s="52" t="str">
        <f t="array" aca="1" ref="F32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A327),0)),""))</f>
        <v>N/A</v>
      </c>
      <c r="G327" s="52" t="str">
        <f t="array" aca="1" ref="G32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A327),0)),""))</f>
        <v>N/A</v>
      </c>
      <c r="H327" s="52" t="str">
        <f t="array" aca="1" ref="H32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A327),0)),""))</f>
        <v>N/A</v>
      </c>
      <c r="I327" s="44">
        <f t="array" aca="1" ref="I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A327),0)),"")</f>
        <v>76.356944999999996</v>
      </c>
      <c r="J327" s="45">
        <f t="array" aca="1" ref="J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A327),0)),"")*1000</f>
        <v>10.7585163</v>
      </c>
      <c r="K327" s="44">
        <f t="array" aca="1" ref="K327" ca="1">IF(D327="ROB/NEW",I327,IFERROR(INDEX(INDIRECT(ADDRESS(1,MATCH(2020,Measure!$2:$2,0),,,"Measure")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A327),0)),""))</f>
        <v>76.356944999999996</v>
      </c>
      <c r="L327" s="45">
        <f t="array" aca="1" ref="L327" ca="1">IF(D327="ROB/NEW",J327,IFERROR(INDEX(INDIRECT(ADDRESS(1,MATCH(2020,Measure!$2:$2,0),,,"Measure")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A327),0))*1000,""))</f>
        <v>10.7585163</v>
      </c>
      <c r="M327" s="46">
        <f t="array" aca="1" ref="M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A327),0)),"")</f>
        <v>22.876000000000001</v>
      </c>
      <c r="N327" s="47">
        <f t="array" aca="1" ref="N327" ca="1">IF(M327=0,"N/A",IFERROR(INDEX(INDIRECT(ADDRESS(1,MATCH(2020,Measure!$2:$2,0),,,"Measure")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A327),0)),"")/M327)</f>
        <v>0.77593329253365972</v>
      </c>
      <c r="O327" s="46" t="str">
        <f t="array" aca="1" ref="O327" ca="1">IF(AE327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(Units)")*(INDIRECT(ADDRESS(1,MATCH("MeasureNames",Measure!$2:$2,0),,,"Measure")&amp;":"&amp;ADDRESS(ROWS(DynamicPivotTable)+10,MATCH("MeasureNames",Measure!$2:$2,0)))=A327),0)),""),0))</f>
        <v>N/A</v>
      </c>
      <c r="P327" s="46">
        <f t="array" aca="1" ref="P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A327),0)),0)</f>
        <v>0</v>
      </c>
      <c r="Q327" s="46" t="str">
        <f t="shared" ca="1" si="354"/>
        <v>N/A</v>
      </c>
      <c r="R327" s="46">
        <f t="shared" ca="1" si="355"/>
        <v>5.12575</v>
      </c>
      <c r="S327" s="46" t="str">
        <f t="shared" ca="1" si="356"/>
        <v>N/A</v>
      </c>
      <c r="T327" s="39">
        <f t="array" aca="1" ref="T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A327),0)),"")</f>
        <v>67.539458874504191</v>
      </c>
      <c r="U327" s="39">
        <f t="array" aca="1" ref="U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A327),0)),"")</f>
        <v>0</v>
      </c>
      <c r="V327" s="39">
        <f t="shared" ca="1" si="357"/>
        <v>67.539458874504191</v>
      </c>
      <c r="W327" s="48">
        <f t="array" aca="1" ref="W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A327),0)),"")</f>
        <v>0.88</v>
      </c>
      <c r="X327" s="49" t="str">
        <f t="array" aca="1" ref="X327" ca="1">IF(AE327=0,"N/A",IFERROR(INDEX(INDIRECT(ADDRESS(1,MATCH(2020,Measure!$2:$2,0),,,"Measure")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A327),0)),""))</f>
        <v>N/A</v>
      </c>
      <c r="Y327" s="49" t="str">
        <f t="array" aca="1" ref="Y327" ca="1">IF(AE327=0,"N/A",IFERROR(INDEX(INDIRECT(ADDRESS(1,MATCH(2020,Measure!$2:$2,0),,,"Measure")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A327),0)),""))</f>
        <v>N/A</v>
      </c>
      <c r="Z327" s="39" t="str">
        <f t="array" aca="1" ref="Z32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A327),0)),""),"N/A")</f>
        <v>N/A</v>
      </c>
      <c r="AA327" s="39" t="str">
        <f t="array" aca="1" ref="AA32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A327),0)),""),"N/A")</f>
        <v>N/A</v>
      </c>
      <c r="AB327" s="39" t="str">
        <f t="array" aca="1" ref="AB32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A327),0)),"")/1000,"N/A")</f>
        <v>N/A</v>
      </c>
      <c r="AD327" t="str">
        <f t="shared" si="358"/>
        <v>Four Pin Replacement Lamps for CFLs</v>
      </c>
      <c r="AE327" s="50">
        <f t="array" aca="1" ref="AE32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A327),0)),""),0)</f>
        <v>0</v>
      </c>
      <c r="AF327" s="35">
        <f t="array" aca="1" ref="AF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A327),0)),"")</f>
        <v>0</v>
      </c>
      <c r="AG327" s="35">
        <f t="array" aca="1" ref="AG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A327),0))/1000,"")</f>
        <v>0</v>
      </c>
      <c r="AH327" s="51">
        <f t="array" aca="1" ref="AH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A327),0)),"")</f>
        <v>0</v>
      </c>
      <c r="AI327" s="35">
        <f t="array" aca="1" ref="AI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A327),0))/1000,"")</f>
        <v>0</v>
      </c>
      <c r="AJ327" s="35">
        <f t="array" aca="1" ref="AJ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A327),0))/1000,"")</f>
        <v>0</v>
      </c>
      <c r="AK327" s="32">
        <f t="array" aca="1" ref="AK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A327),0)),"")</f>
        <v>0</v>
      </c>
      <c r="AL327" s="32" t="str">
        <f t="shared" ca="1" si="359"/>
        <v>N/A</v>
      </c>
      <c r="AM327" s="32" t="str">
        <f t="shared" ca="1" si="360"/>
        <v>N/A</v>
      </c>
      <c r="AN327" s="37" t="str">
        <f t="array" aca="1" ref="AN327" ca="1">IF(AE327=0,"N/A",IFERROR(INDEX(INDIRECT(ADDRESS(1,MATCH(2020,Measure!$2:$2,0),,,"Measure")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A327),0)),""))</f>
        <v>N/A</v>
      </c>
      <c r="AO327" s="32">
        <f t="array" aca="1" ref="AO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A327),0)),"")</f>
        <v>0</v>
      </c>
      <c r="AP327" s="37" t="str">
        <f t="shared" ca="1" si="361"/>
        <v>N/A</v>
      </c>
      <c r="AQ327" s="50">
        <f t="array" aca="1" ref="AQ32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A327),0)),""),0)</f>
        <v>0</v>
      </c>
      <c r="AR327" s="35">
        <f t="array" aca="1" ref="AR3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A327),0)),"")</f>
        <v>0</v>
      </c>
      <c r="AS327" s="35">
        <f t="array" aca="1" ref="AS3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A327),0))/1000,"")</f>
        <v>0</v>
      </c>
      <c r="AT327" s="51">
        <f t="array" aca="1" ref="AT3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A327),0)),"")</f>
        <v>0</v>
      </c>
      <c r="AU327" s="35">
        <f t="array" aca="1" ref="AU3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A327),0))/1000,"")</f>
        <v>0</v>
      </c>
      <c r="AV327" s="35">
        <f t="array" aca="1" ref="AV3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A327),0))/1000,"")</f>
        <v>0</v>
      </c>
      <c r="AW327" s="32">
        <f t="array" aca="1" ref="AW3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A327),0)),"")</f>
        <v>0</v>
      </c>
      <c r="AX327" s="32" t="str">
        <f t="shared" ca="1" si="362"/>
        <v>N/A</v>
      </c>
      <c r="AY327" s="32" t="str">
        <f t="shared" ca="1" si="363"/>
        <v>N/A</v>
      </c>
      <c r="AZ327" s="37" t="str">
        <f t="array" aca="1" ref="AZ327" ca="1">IF(AQ327=0,"N/A",IFERROR(INDEX(INDIRECT(ADDRESS(1,MATCH(2021,Measure!$2:$2,0),,,"Measure")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A327),0)),""))</f>
        <v>N/A</v>
      </c>
      <c r="BA327" s="32">
        <f t="array" aca="1" ref="BA3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A327),0)),"")</f>
        <v>0</v>
      </c>
      <c r="BB327" s="37" t="str">
        <f t="shared" ca="1" si="364"/>
        <v>N/A</v>
      </c>
      <c r="BC327" s="50">
        <f t="array" aca="1" ref="BC32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A327),0)),""),0)</f>
        <v>0</v>
      </c>
      <c r="BD327" s="35">
        <f t="array" aca="1" ref="BD3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A327),0)),"")</f>
        <v>0</v>
      </c>
      <c r="BE327" s="35">
        <f t="array" aca="1" ref="BE3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A327),0))/1000,"")</f>
        <v>0</v>
      </c>
      <c r="BF327" s="51">
        <f t="array" aca="1" ref="BF3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A327),0)),"")</f>
        <v>0</v>
      </c>
      <c r="BG327" s="35">
        <f t="array" aca="1" ref="BG3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A327),0))/1000,"")</f>
        <v>0</v>
      </c>
      <c r="BH327" s="35">
        <f t="array" aca="1" ref="BH3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A327),0))/1000,"")</f>
        <v>0</v>
      </c>
      <c r="BI327" s="32">
        <f t="array" aca="1" ref="BI3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A327),0)),"")</f>
        <v>0</v>
      </c>
      <c r="BJ327" s="32" t="str">
        <f t="shared" ca="1" si="365"/>
        <v>N/A</v>
      </c>
      <c r="BK327" s="32" t="str">
        <f t="shared" ca="1" si="366"/>
        <v>N/A</v>
      </c>
      <c r="BL327" s="37" t="str">
        <f t="array" aca="1" ref="BL327" ca="1">IF(BC327=0,"N/A",IFERROR(INDEX(INDIRECT(ADDRESS(1,MATCH(2022,Measure!$2:$2,0),,,"Measure")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A327),0)),""))</f>
        <v>N/A</v>
      </c>
      <c r="BM327" s="32">
        <f t="array" aca="1" ref="BM3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A327),0)),"")</f>
        <v>0</v>
      </c>
      <c r="BN327" s="37" t="str">
        <f t="shared" ca="1" si="367"/>
        <v>N/A</v>
      </c>
    </row>
    <row r="328" spans="1:66" x14ac:dyDescent="0.25">
      <c r="A328" s="33" t="s">
        <v>151</v>
      </c>
      <c r="B328" t="str">
        <f t="shared" si="353"/>
        <v>Ground Source Heat Pump (60kBTU/hr)</v>
      </c>
      <c r="C328" t="str">
        <f t="array" aca="1" ref="C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A328),0)),"")</f>
        <v>BNI HVAC</v>
      </c>
      <c r="D328" t="str">
        <f t="array" aca="1" ref="D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A328),0)),"")</f>
        <v>ROB/NEW</v>
      </c>
      <c r="E328" s="52">
        <f t="array" aca="1" ref="E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A328),0)),"")</f>
        <v>25</v>
      </c>
      <c r="F328" s="52" t="str">
        <f t="array" aca="1" ref="F32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A328),0)),""))</f>
        <v>N/A</v>
      </c>
      <c r="G328" s="52" t="str">
        <f t="array" aca="1" ref="G32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A328),0)),""))</f>
        <v>N/A</v>
      </c>
      <c r="H328" s="52" t="str">
        <f t="array" aca="1" ref="H32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A328),0)),""))</f>
        <v>N/A</v>
      </c>
      <c r="I328" s="44">
        <f t="array" aca="1" ref="I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A328),0)),"")</f>
        <v>33285</v>
      </c>
      <c r="J328" s="45">
        <f t="array" aca="1" ref="J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A328),0)),"")*1000</f>
        <v>12505.861664712778</v>
      </c>
      <c r="K328" s="44">
        <f t="array" aca="1" ref="K328" ca="1">IF(D328="ROB/NEW",I328,IFERROR(INDEX(INDIRECT(ADDRESS(1,MATCH(2020,Measure!$2:$2,0),,,"Measure")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A328),0)),""))</f>
        <v>33285</v>
      </c>
      <c r="L328" s="45">
        <f t="array" aca="1" ref="L328" ca="1">IF(D328="ROB/NEW",J328,IFERROR(INDEX(INDIRECT(ADDRESS(1,MATCH(2020,Measure!$2:$2,0),,,"Measure")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A328),0))*1000,""))</f>
        <v>12505.861664712778</v>
      </c>
      <c r="M328" s="46">
        <f t="array" aca="1" ref="M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A328),0)),"")</f>
        <v>11736.45</v>
      </c>
      <c r="N328" s="47">
        <f t="array" aca="1" ref="N328" ca="1">IF(M328=0,"N/A",IFERROR(INDEX(INDIRECT(ADDRESS(1,MATCH(2020,Measure!$2:$2,0),,,"Measure")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A328),0)),"")/M328)</f>
        <v>0.63144586395375091</v>
      </c>
      <c r="O328" s="46" t="str">
        <f t="array" aca="1" ref="O328" ca="1">IF(AE328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(Units)")*(INDIRECT(ADDRESS(1,MATCH("MeasureNames",Measure!$2:$2,0),,,"Measure")&amp;":"&amp;ADDRESS(ROWS(DynamicPivotTable)+10,MATCH("MeasureNames",Measure!$2:$2,0)))=A328),0)),""),0))</f>
        <v>N/A</v>
      </c>
      <c r="P328" s="46">
        <f t="array" aca="1" ref="P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A328),0)),0)</f>
        <v>0</v>
      </c>
      <c r="Q328" s="46" t="str">
        <f t="shared" ca="1" si="354"/>
        <v>N/A</v>
      </c>
      <c r="R328" s="46">
        <f t="shared" ca="1" si="355"/>
        <v>4325.5171900000005</v>
      </c>
      <c r="S328" s="46" t="str">
        <f t="shared" ca="1" si="356"/>
        <v>N/A</v>
      </c>
      <c r="T328" s="39">
        <f t="array" aca="1" ref="T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A328),0)),"")</f>
        <v>73234.167455619172</v>
      </c>
      <c r="U328" s="39">
        <f t="array" aca="1" ref="U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A328),0)),"")</f>
        <v>0</v>
      </c>
      <c r="V328" s="39">
        <f t="shared" ca="1" si="357"/>
        <v>73234.167455619172</v>
      </c>
      <c r="W328" s="48">
        <f t="array" aca="1" ref="W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A328),0)),"")</f>
        <v>0.88</v>
      </c>
      <c r="X328" s="49" t="str">
        <f t="array" aca="1" ref="X328" ca="1">IF(AE328=0,"N/A",IFERROR(INDEX(INDIRECT(ADDRESS(1,MATCH(2020,Measure!$2:$2,0),,,"Measure")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A328),0)),""))</f>
        <v>N/A</v>
      </c>
      <c r="Y328" s="49" t="str">
        <f t="array" aca="1" ref="Y328" ca="1">IF(AE328=0,"N/A",IFERROR(INDEX(INDIRECT(ADDRESS(1,MATCH(2020,Measure!$2:$2,0),,,"Measure")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A328),0)),""))</f>
        <v>N/A</v>
      </c>
      <c r="Z328" s="39" t="str">
        <f t="array" aca="1" ref="Z3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A328),0)),""),"N/A")</f>
        <v>N/A</v>
      </c>
      <c r="AA328" s="39" t="str">
        <f t="array" aca="1" ref="AA3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A328),0)),""),"N/A")</f>
        <v>N/A</v>
      </c>
      <c r="AB328" s="39" t="str">
        <f t="array" aca="1" ref="AB3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A328),0)),"")/1000,"N/A")</f>
        <v>N/A</v>
      </c>
      <c r="AD328" t="str">
        <f t="shared" si="358"/>
        <v>Ground Source Heat Pump (60kBTU/hr)</v>
      </c>
      <c r="AE328" s="50">
        <f t="array" aca="1" ref="AE32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A328),0)),""),0)</f>
        <v>0</v>
      </c>
      <c r="AF328" s="35">
        <f t="array" aca="1" ref="AF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A328),0)),"")</f>
        <v>0</v>
      </c>
      <c r="AG328" s="35">
        <f t="array" aca="1" ref="AG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A328),0))/1000,"")</f>
        <v>0</v>
      </c>
      <c r="AH328" s="51">
        <f t="array" aca="1" ref="AH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A328),0)),"")</f>
        <v>0</v>
      </c>
      <c r="AI328" s="35">
        <f t="array" aca="1" ref="AI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A328),0))/1000,"")</f>
        <v>0</v>
      </c>
      <c r="AJ328" s="35">
        <f t="array" aca="1" ref="AJ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A328),0))/1000,"")</f>
        <v>0</v>
      </c>
      <c r="AK328" s="32">
        <f t="array" aca="1" ref="AK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A328),0)),"")</f>
        <v>0</v>
      </c>
      <c r="AL328" s="32" t="str">
        <f t="shared" ca="1" si="359"/>
        <v>N/A</v>
      </c>
      <c r="AM328" s="32" t="str">
        <f t="shared" ca="1" si="360"/>
        <v>N/A</v>
      </c>
      <c r="AN328" s="37" t="str">
        <f t="array" aca="1" ref="AN328" ca="1">IF(AE328=0,"N/A",IFERROR(INDEX(INDIRECT(ADDRESS(1,MATCH(2020,Measure!$2:$2,0),,,"Measure")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A328),0)),""))</f>
        <v>N/A</v>
      </c>
      <c r="AO328" s="32">
        <f t="array" aca="1" ref="AO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A328),0)),"")</f>
        <v>0</v>
      </c>
      <c r="AP328" s="37" t="str">
        <f t="shared" ca="1" si="361"/>
        <v>N/A</v>
      </c>
      <c r="AQ328" s="50">
        <f t="array" aca="1" ref="AQ32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A328),0)),""),0)</f>
        <v>0</v>
      </c>
      <c r="AR328" s="35">
        <f t="array" aca="1" ref="AR3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A328),0)),"")</f>
        <v>0</v>
      </c>
      <c r="AS328" s="35">
        <f t="array" aca="1" ref="AS3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A328),0))/1000,"")</f>
        <v>0</v>
      </c>
      <c r="AT328" s="51">
        <f t="array" aca="1" ref="AT3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A328),0)),"")</f>
        <v>0</v>
      </c>
      <c r="AU328" s="35">
        <f t="array" aca="1" ref="AU3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A328),0))/1000,"")</f>
        <v>0</v>
      </c>
      <c r="AV328" s="35">
        <f t="array" aca="1" ref="AV3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A328),0))/1000,"")</f>
        <v>0</v>
      </c>
      <c r="AW328" s="32">
        <f t="array" aca="1" ref="AW3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A328),0)),"")</f>
        <v>0</v>
      </c>
      <c r="AX328" s="32" t="str">
        <f t="shared" ca="1" si="362"/>
        <v>N/A</v>
      </c>
      <c r="AY328" s="32" t="str">
        <f t="shared" ca="1" si="363"/>
        <v>N/A</v>
      </c>
      <c r="AZ328" s="37" t="str">
        <f t="array" aca="1" ref="AZ328" ca="1">IF(AQ328=0,"N/A",IFERROR(INDEX(INDIRECT(ADDRESS(1,MATCH(2021,Measure!$2:$2,0),,,"Measure")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A328),0)),""))</f>
        <v>N/A</v>
      </c>
      <c r="BA328" s="32">
        <f t="array" aca="1" ref="BA3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A328),0)),"")</f>
        <v>0</v>
      </c>
      <c r="BB328" s="37" t="str">
        <f t="shared" ca="1" si="364"/>
        <v>N/A</v>
      </c>
      <c r="BC328" s="50">
        <f t="array" aca="1" ref="BC32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A328),0)),""),0)</f>
        <v>0</v>
      </c>
      <c r="BD328" s="35">
        <f t="array" aca="1" ref="BD3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A328),0)),"")</f>
        <v>0</v>
      </c>
      <c r="BE328" s="35">
        <f t="array" aca="1" ref="BE3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A328),0))/1000,"")</f>
        <v>0</v>
      </c>
      <c r="BF328" s="51">
        <f t="array" aca="1" ref="BF3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A328),0)),"")</f>
        <v>0</v>
      </c>
      <c r="BG328" s="35">
        <f t="array" aca="1" ref="BG3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A328),0))/1000,"")</f>
        <v>0</v>
      </c>
      <c r="BH328" s="35">
        <f t="array" aca="1" ref="BH3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A328),0))/1000,"")</f>
        <v>0</v>
      </c>
      <c r="BI328" s="32">
        <f t="array" aca="1" ref="BI3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A328),0)),"")</f>
        <v>0</v>
      </c>
      <c r="BJ328" s="32" t="str">
        <f t="shared" ca="1" si="365"/>
        <v>N/A</v>
      </c>
      <c r="BK328" s="32" t="str">
        <f t="shared" ca="1" si="366"/>
        <v>N/A</v>
      </c>
      <c r="BL328" s="37" t="str">
        <f t="array" aca="1" ref="BL328" ca="1">IF(BC328=0,"N/A",IFERROR(INDEX(INDIRECT(ADDRESS(1,MATCH(2022,Measure!$2:$2,0),,,"Measure")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A328),0)),""))</f>
        <v>N/A</v>
      </c>
      <c r="BM328" s="32">
        <f t="array" aca="1" ref="BM3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A328),0)),"")</f>
        <v>0</v>
      </c>
      <c r="BN328" s="37" t="str">
        <f t="shared" ca="1" si="367"/>
        <v>N/A</v>
      </c>
    </row>
    <row r="329" spans="1:66" x14ac:dyDescent="0.25">
      <c r="A329" s="33" t="s">
        <v>158</v>
      </c>
      <c r="B329" t="str">
        <f t="shared" si="353"/>
        <v>Heat Pump Water Heater</v>
      </c>
      <c r="C329" t="str">
        <f t="array" aca="1" ref="C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A329),0)),"")</f>
        <v>BNI Domestic Hot Water (DHW)</v>
      </c>
      <c r="D329" t="str">
        <f t="array" aca="1" ref="D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A329),0)),"")</f>
        <v>ROB/NEW</v>
      </c>
      <c r="E329" s="52">
        <f t="array" aca="1" ref="E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A329),0)),"")</f>
        <v>10</v>
      </c>
      <c r="F329" s="52" t="str">
        <f t="array" aca="1" ref="F32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A329),0)),""))</f>
        <v>N/A</v>
      </c>
      <c r="G329" s="52" t="str">
        <f t="array" aca="1" ref="G32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A329),0)),""))</f>
        <v>N/A</v>
      </c>
      <c r="H329" s="52" t="str">
        <f t="array" aca="1" ref="H32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A329),0)),""))</f>
        <v>N/A</v>
      </c>
      <c r="I329" s="44">
        <f t="array" aca="1" ref="I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A329),0)),"")</f>
        <v>2688.9520000000002</v>
      </c>
      <c r="J329" s="45">
        <f t="array" aca="1" ref="J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A329),0)),"")*1000</f>
        <v>660</v>
      </c>
      <c r="K329" s="44">
        <f t="array" aca="1" ref="K329" ca="1">IF(D329="ROB/NEW",I329,IFERROR(INDEX(INDIRECT(ADDRESS(1,MATCH(2020,Measure!$2:$2,0),,,"Measure")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A329),0)),""))</f>
        <v>2688.9520000000002</v>
      </c>
      <c r="L329" s="45">
        <f t="array" aca="1" ref="L329" ca="1">IF(D329="ROB/NEW",J329,IFERROR(INDEX(INDIRECT(ADDRESS(1,MATCH(2020,Measure!$2:$2,0),,,"Measure")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A329),0))*1000,""))</f>
        <v>660</v>
      </c>
      <c r="M329" s="46">
        <f t="array" aca="1" ref="M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A329),0)),"")</f>
        <v>1012.1300000000001</v>
      </c>
      <c r="N329" s="47">
        <f t="array" aca="1" ref="N329" ca="1">IF(M329=0,"N/A",IFERROR(INDEX(INDIRECT(ADDRESS(1,MATCH(2020,Measure!$2:$2,0),,,"Measure")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A329),0)),"")/M329)</f>
        <v>0.79701777439656951</v>
      </c>
      <c r="O329" s="46" t="str">
        <f t="array" aca="1" ref="O329" ca="1">IF(AE329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(Units)")*(INDIRECT(ADDRESS(1,MATCH("MeasureNames",Measure!$2:$2,0),,,"Measure")&amp;":"&amp;ADDRESS(ROWS(DynamicPivotTable)+10,MATCH("MeasureNames",Measure!$2:$2,0)))=A329),0)),""),0))</f>
        <v>N/A</v>
      </c>
      <c r="P329" s="46">
        <f t="array" aca="1" ref="P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A329),0)),0)</f>
        <v>0</v>
      </c>
      <c r="Q329" s="46" t="str">
        <f t="shared" ca="1" si="354"/>
        <v>N/A</v>
      </c>
      <c r="R329" s="46">
        <f t="shared" ca="1" si="355"/>
        <v>205.44440000000009</v>
      </c>
      <c r="S329" s="46" t="str">
        <f t="shared" ca="1" si="356"/>
        <v>N/A</v>
      </c>
      <c r="T329" s="39">
        <f t="array" aca="1" ref="T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A329),0)),"")</f>
        <v>2550.4919605862096</v>
      </c>
      <c r="U329" s="39">
        <f t="array" aca="1" ref="U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A329),0)),"")</f>
        <v>0</v>
      </c>
      <c r="V329" s="39">
        <f t="shared" ca="1" si="357"/>
        <v>2550.4919605862096</v>
      </c>
      <c r="W329" s="48">
        <f t="array" aca="1" ref="W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A329),0)),"")</f>
        <v>0.88</v>
      </c>
      <c r="X329" s="49" t="str">
        <f t="array" aca="1" ref="X329" ca="1">IF(AE329=0,"N/A",IFERROR(INDEX(INDIRECT(ADDRESS(1,MATCH(2020,Measure!$2:$2,0),,,"Measure")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A329),0)),""))</f>
        <v>N/A</v>
      </c>
      <c r="Y329" s="49" t="str">
        <f t="array" aca="1" ref="Y329" ca="1">IF(AE329=0,"N/A",IFERROR(INDEX(INDIRECT(ADDRESS(1,MATCH(2020,Measure!$2:$2,0),,,"Measure")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A329),0)),""))</f>
        <v>N/A</v>
      </c>
      <c r="Z329" s="39" t="str">
        <f t="array" aca="1" ref="Z3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A329),0)),""),"N/A")</f>
        <v>N/A</v>
      </c>
      <c r="AA329" s="39" t="str">
        <f t="array" aca="1" ref="AA3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A329),0)),""),"N/A")</f>
        <v>N/A</v>
      </c>
      <c r="AB329" s="39" t="str">
        <f t="array" aca="1" ref="AB3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A329),0)),"")/1000,"N/A")</f>
        <v>N/A</v>
      </c>
      <c r="AD329" t="str">
        <f t="shared" si="358"/>
        <v>Heat Pump Water Heater</v>
      </c>
      <c r="AE329" s="50">
        <f t="array" aca="1" ref="AE32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A329),0)),""),0)</f>
        <v>0</v>
      </c>
      <c r="AF329" s="35">
        <f t="array" aca="1" ref="AF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A329),0)),"")</f>
        <v>0</v>
      </c>
      <c r="AG329" s="35">
        <f t="array" aca="1" ref="AG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A329),0))/1000,"")</f>
        <v>0</v>
      </c>
      <c r="AH329" s="51">
        <f t="array" aca="1" ref="AH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A329),0)),"")</f>
        <v>0</v>
      </c>
      <c r="AI329" s="35">
        <f t="array" aca="1" ref="AI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A329),0))/1000,"")</f>
        <v>0</v>
      </c>
      <c r="AJ329" s="35">
        <f t="array" aca="1" ref="AJ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A329),0))/1000,"")</f>
        <v>0</v>
      </c>
      <c r="AK329" s="32">
        <f t="array" aca="1" ref="AK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A329),0)),"")</f>
        <v>0</v>
      </c>
      <c r="AL329" s="32" t="str">
        <f t="shared" ca="1" si="359"/>
        <v>N/A</v>
      </c>
      <c r="AM329" s="32" t="str">
        <f t="shared" ca="1" si="360"/>
        <v>N/A</v>
      </c>
      <c r="AN329" s="37" t="str">
        <f t="array" aca="1" ref="AN329" ca="1">IF(AE329=0,"N/A",IFERROR(INDEX(INDIRECT(ADDRESS(1,MATCH(2020,Measure!$2:$2,0),,,"Measure")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A329),0)),""))</f>
        <v>N/A</v>
      </c>
      <c r="AO329" s="32">
        <f t="array" aca="1" ref="AO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A329),0)),"")</f>
        <v>0</v>
      </c>
      <c r="AP329" s="37" t="str">
        <f t="shared" ca="1" si="361"/>
        <v>N/A</v>
      </c>
      <c r="AQ329" s="50">
        <f t="array" aca="1" ref="AQ32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A329),0)),""),0)</f>
        <v>0</v>
      </c>
      <c r="AR329" s="35">
        <f t="array" aca="1" ref="AR3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A329),0)),"")</f>
        <v>0</v>
      </c>
      <c r="AS329" s="35">
        <f t="array" aca="1" ref="AS3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A329),0))/1000,"")</f>
        <v>0</v>
      </c>
      <c r="AT329" s="51">
        <f t="array" aca="1" ref="AT3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A329),0)),"")</f>
        <v>0</v>
      </c>
      <c r="AU329" s="35">
        <f t="array" aca="1" ref="AU3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A329),0))/1000,"")</f>
        <v>0</v>
      </c>
      <c r="AV329" s="35">
        <f t="array" aca="1" ref="AV3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A329),0))/1000,"")</f>
        <v>0</v>
      </c>
      <c r="AW329" s="32">
        <f t="array" aca="1" ref="AW3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A329),0)),"")</f>
        <v>0</v>
      </c>
      <c r="AX329" s="32" t="str">
        <f t="shared" ca="1" si="362"/>
        <v>N/A</v>
      </c>
      <c r="AY329" s="32" t="str">
        <f t="shared" ca="1" si="363"/>
        <v>N/A</v>
      </c>
      <c r="AZ329" s="37" t="str">
        <f t="array" aca="1" ref="AZ329" ca="1">IF(AQ329=0,"N/A",IFERROR(INDEX(INDIRECT(ADDRESS(1,MATCH(2021,Measure!$2:$2,0),,,"Measure")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A329),0)),""))</f>
        <v>N/A</v>
      </c>
      <c r="BA329" s="32">
        <f t="array" aca="1" ref="BA3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A329),0)),"")</f>
        <v>0</v>
      </c>
      <c r="BB329" s="37" t="str">
        <f t="shared" ca="1" si="364"/>
        <v>N/A</v>
      </c>
      <c r="BC329" s="50">
        <f t="array" aca="1" ref="BC32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A329),0)),""),0)</f>
        <v>0</v>
      </c>
      <c r="BD329" s="35">
        <f t="array" aca="1" ref="BD3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A329),0)),"")</f>
        <v>0</v>
      </c>
      <c r="BE329" s="35">
        <f t="array" aca="1" ref="BE3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A329),0))/1000,"")</f>
        <v>0</v>
      </c>
      <c r="BF329" s="51">
        <f t="array" aca="1" ref="BF3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A329),0)),"")</f>
        <v>0</v>
      </c>
      <c r="BG329" s="35">
        <f t="array" aca="1" ref="BG3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A329),0))/1000,"")</f>
        <v>0</v>
      </c>
      <c r="BH329" s="35">
        <f t="array" aca="1" ref="BH3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A329),0))/1000,"")</f>
        <v>0</v>
      </c>
      <c r="BI329" s="32">
        <f t="array" aca="1" ref="BI3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A329),0)),"")</f>
        <v>0</v>
      </c>
      <c r="BJ329" s="32" t="str">
        <f t="shared" ca="1" si="365"/>
        <v>N/A</v>
      </c>
      <c r="BK329" s="32" t="str">
        <f t="shared" ca="1" si="366"/>
        <v>N/A</v>
      </c>
      <c r="BL329" s="37" t="str">
        <f t="array" aca="1" ref="BL329" ca="1">IF(BC329=0,"N/A",IFERROR(INDEX(INDIRECT(ADDRESS(1,MATCH(2022,Measure!$2:$2,0),,,"Measure")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A329),0)),""))</f>
        <v>N/A</v>
      </c>
      <c r="BM329" s="32">
        <f t="array" aca="1" ref="BM3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A329),0)),"")</f>
        <v>0</v>
      </c>
      <c r="BN329" s="37" t="str">
        <f t="shared" ca="1" si="367"/>
        <v>N/A</v>
      </c>
    </row>
    <row r="330" spans="1:66" x14ac:dyDescent="0.25">
      <c r="A330" s="33" t="s">
        <v>160</v>
      </c>
      <c r="B330" t="str">
        <f t="shared" si="353"/>
        <v>Heat Reclaimer Unit (Agriculture)</v>
      </c>
      <c r="C330" t="str">
        <f t="array" aca="1" ref="C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A330),0)),"")</f>
        <v>BNI Process</v>
      </c>
      <c r="D330" t="str">
        <f t="array" aca="1" ref="D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A330),0)),"")</f>
        <v>ROB/NEW</v>
      </c>
      <c r="E330" s="52">
        <f t="array" aca="1" ref="E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A330),0)),"")</f>
        <v>15</v>
      </c>
      <c r="F330" s="52" t="str">
        <f t="array" aca="1" ref="F33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A330),0)),""))</f>
        <v>N/A</v>
      </c>
      <c r="G330" s="52" t="str">
        <f t="array" aca="1" ref="G3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A330),0)),""))</f>
        <v>N/A</v>
      </c>
      <c r="H330" s="52" t="str">
        <f t="array" aca="1" ref="H3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A330),0)),""))</f>
        <v>N/A</v>
      </c>
      <c r="I330" s="44">
        <f t="array" aca="1" ref="I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A330),0)),"")</f>
        <v>11434</v>
      </c>
      <c r="J330" s="45">
        <f t="array" aca="1" ref="J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A330),0)),"")*1000</f>
        <v>3290</v>
      </c>
      <c r="K330" s="44">
        <f t="array" aca="1" ref="K330" ca="1">IF(D330="ROB/NEW",I330,IFERROR(INDEX(INDIRECT(ADDRESS(1,MATCH(2020,Measure!$2:$2,0),,,"Measure")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A330),0)),""))</f>
        <v>11434</v>
      </c>
      <c r="L330" s="45">
        <f t="array" aca="1" ref="L330" ca="1">IF(D330="ROB/NEW",J330,IFERROR(INDEX(INDIRECT(ADDRESS(1,MATCH(2020,Measure!$2:$2,0),,,"Measure")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A330),0))*1000,""))</f>
        <v>3290</v>
      </c>
      <c r="M330" s="46">
        <f t="array" aca="1" ref="M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A330),0)),"")</f>
        <v>4625.7400000000007</v>
      </c>
      <c r="N330" s="47">
        <f t="array" aca="1" ref="N330" ca="1">IF(M330=0,"N/A",IFERROR(INDEX(INDIRECT(ADDRESS(1,MATCH(2020,Measure!$2:$2,0),,,"Measure")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A330),0)),"")/M330)</f>
        <v>0.74154621747006955</v>
      </c>
      <c r="O330" s="46" t="str">
        <f t="array" aca="1" ref="O330" ca="1">IF(AE330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(Units)")*(INDIRECT(ADDRESS(1,MATCH("MeasureNames",Measure!$2:$2,0),,,"Measure")&amp;":"&amp;ADDRESS(ROWS(DynamicPivotTable)+10,MATCH("MeasureNames",Measure!$2:$2,0)))=A330),0)),""),0))</f>
        <v>N/A</v>
      </c>
      <c r="P330" s="46">
        <f t="array" aca="1" ref="P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A330),0)),0)</f>
        <v>0</v>
      </c>
      <c r="Q330" s="46" t="str">
        <f t="shared" ca="1" si="354"/>
        <v>N/A</v>
      </c>
      <c r="R330" s="46">
        <f t="shared" ca="1" si="355"/>
        <v>1195.5400000000009</v>
      </c>
      <c r="S330" s="46" t="str">
        <f t="shared" ca="1" si="356"/>
        <v>N/A</v>
      </c>
      <c r="T330" s="39">
        <f t="array" aca="1" ref="T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A330),0)),"")</f>
        <v>15838.915099067321</v>
      </c>
      <c r="U330" s="39">
        <f t="array" aca="1" ref="U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A330),0)),"")</f>
        <v>0</v>
      </c>
      <c r="V330" s="39">
        <f t="shared" ca="1" si="357"/>
        <v>15838.915099067321</v>
      </c>
      <c r="W330" s="48">
        <f t="array" aca="1" ref="W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A330),0)),"")</f>
        <v>0.88</v>
      </c>
      <c r="X330" s="49" t="str">
        <f t="array" aca="1" ref="X330" ca="1">IF(AE330=0,"N/A",IFERROR(INDEX(INDIRECT(ADDRESS(1,MATCH(2020,Measure!$2:$2,0),,,"Measure")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A330),0)),""))</f>
        <v>N/A</v>
      </c>
      <c r="Y330" s="49" t="str">
        <f t="array" aca="1" ref="Y330" ca="1">IF(AE330=0,"N/A",IFERROR(INDEX(INDIRECT(ADDRESS(1,MATCH(2020,Measure!$2:$2,0),,,"Measure")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A330),0)),""))</f>
        <v>N/A</v>
      </c>
      <c r="Z330" s="39" t="str">
        <f t="array" aca="1" ref="Z3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A330),0)),""),"N/A")</f>
        <v>N/A</v>
      </c>
      <c r="AA330" s="39" t="str">
        <f t="array" aca="1" ref="AA3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A330),0)),""),"N/A")</f>
        <v>N/A</v>
      </c>
      <c r="AB330" s="39" t="str">
        <f t="array" aca="1" ref="AB3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A330),0)),"")/1000,"N/A")</f>
        <v>N/A</v>
      </c>
      <c r="AD330" t="str">
        <f t="shared" si="358"/>
        <v>Heat Reclaimer Unit (Agriculture)</v>
      </c>
      <c r="AE330" s="50">
        <f t="array" aca="1" ref="AE33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A330),0)),""),0)</f>
        <v>0</v>
      </c>
      <c r="AF330" s="35">
        <f t="array" aca="1" ref="AF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A330),0)),"")</f>
        <v>0</v>
      </c>
      <c r="AG330" s="35">
        <f t="array" aca="1" ref="AG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A330),0))/1000,"")</f>
        <v>0</v>
      </c>
      <c r="AH330" s="51">
        <f t="array" aca="1" ref="AH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A330),0)),"")</f>
        <v>0</v>
      </c>
      <c r="AI330" s="35">
        <f t="array" aca="1" ref="AI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A330),0))/1000,"")</f>
        <v>0</v>
      </c>
      <c r="AJ330" s="35">
        <f t="array" aca="1" ref="AJ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A330),0))/1000,"")</f>
        <v>0</v>
      </c>
      <c r="AK330" s="32">
        <f t="array" aca="1" ref="AK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A330),0)),"")</f>
        <v>0</v>
      </c>
      <c r="AL330" s="32" t="str">
        <f t="shared" ca="1" si="359"/>
        <v>N/A</v>
      </c>
      <c r="AM330" s="32" t="str">
        <f t="shared" ca="1" si="360"/>
        <v>N/A</v>
      </c>
      <c r="AN330" s="37" t="str">
        <f t="array" aca="1" ref="AN330" ca="1">IF(AE330=0,"N/A",IFERROR(INDEX(INDIRECT(ADDRESS(1,MATCH(2020,Measure!$2:$2,0),,,"Measure")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A330),0)),""))</f>
        <v>N/A</v>
      </c>
      <c r="AO330" s="32">
        <f t="array" aca="1" ref="AO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A330),0)),"")</f>
        <v>0</v>
      </c>
      <c r="AP330" s="37" t="str">
        <f t="shared" ca="1" si="361"/>
        <v>N/A</v>
      </c>
      <c r="AQ330" s="50">
        <f t="array" aca="1" ref="AQ33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A330),0)),""),0)</f>
        <v>0</v>
      </c>
      <c r="AR330" s="35">
        <f t="array" aca="1" ref="AR3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A330),0)),"")</f>
        <v>0</v>
      </c>
      <c r="AS330" s="35">
        <f t="array" aca="1" ref="AS3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A330),0))/1000,"")</f>
        <v>0</v>
      </c>
      <c r="AT330" s="51">
        <f t="array" aca="1" ref="AT3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A330),0)),"")</f>
        <v>0</v>
      </c>
      <c r="AU330" s="35">
        <f t="array" aca="1" ref="AU3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A330),0))/1000,"")</f>
        <v>0</v>
      </c>
      <c r="AV330" s="35">
        <f t="array" aca="1" ref="AV3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A330),0))/1000,"")</f>
        <v>0</v>
      </c>
      <c r="AW330" s="32">
        <f t="array" aca="1" ref="AW3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A330),0)),"")</f>
        <v>0</v>
      </c>
      <c r="AX330" s="32" t="str">
        <f t="shared" ca="1" si="362"/>
        <v>N/A</v>
      </c>
      <c r="AY330" s="32" t="str">
        <f t="shared" ca="1" si="363"/>
        <v>N/A</v>
      </c>
      <c r="AZ330" s="37" t="str">
        <f t="array" aca="1" ref="AZ330" ca="1">IF(AQ330=0,"N/A",IFERROR(INDEX(INDIRECT(ADDRESS(1,MATCH(2021,Measure!$2:$2,0),,,"Measure")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A330),0)),""))</f>
        <v>N/A</v>
      </c>
      <c r="BA330" s="32">
        <f t="array" aca="1" ref="BA3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A330),0)),"")</f>
        <v>0</v>
      </c>
      <c r="BB330" s="37" t="str">
        <f t="shared" ca="1" si="364"/>
        <v>N/A</v>
      </c>
      <c r="BC330" s="50">
        <f t="array" aca="1" ref="BC33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A330),0)),""),0)</f>
        <v>0</v>
      </c>
      <c r="BD330" s="35">
        <f t="array" aca="1" ref="BD3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A330),0)),"")</f>
        <v>0</v>
      </c>
      <c r="BE330" s="35">
        <f t="array" aca="1" ref="BE3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A330),0))/1000,"")</f>
        <v>0</v>
      </c>
      <c r="BF330" s="51">
        <f t="array" aca="1" ref="BF3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A330),0)),"")</f>
        <v>0</v>
      </c>
      <c r="BG330" s="35">
        <f t="array" aca="1" ref="BG3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A330),0))/1000,"")</f>
        <v>0</v>
      </c>
      <c r="BH330" s="35">
        <f t="array" aca="1" ref="BH3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A330),0))/1000,"")</f>
        <v>0</v>
      </c>
      <c r="BI330" s="32">
        <f t="array" aca="1" ref="BI3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A330),0)),"")</f>
        <v>0</v>
      </c>
      <c r="BJ330" s="32" t="str">
        <f t="shared" ca="1" si="365"/>
        <v>N/A</v>
      </c>
      <c r="BK330" s="32" t="str">
        <f t="shared" ca="1" si="366"/>
        <v>N/A</v>
      </c>
      <c r="BL330" s="37" t="str">
        <f t="array" aca="1" ref="BL330" ca="1">IF(BC330=0,"N/A",IFERROR(INDEX(INDIRECT(ADDRESS(1,MATCH(2022,Measure!$2:$2,0),,,"Measure")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A330),0)),""))</f>
        <v>N/A</v>
      </c>
      <c r="BM330" s="32">
        <f t="array" aca="1" ref="BM3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A330),0)),"")</f>
        <v>0</v>
      </c>
      <c r="BN330" s="37" t="str">
        <f t="shared" ca="1" si="367"/>
        <v>N/A</v>
      </c>
    </row>
    <row r="331" spans="1:66" x14ac:dyDescent="0.25">
      <c r="A331" s="33" t="s">
        <v>163</v>
      </c>
      <c r="B331" t="str">
        <f t="shared" si="353"/>
        <v>High Bay Luminaire (15 000 lumen)</v>
      </c>
      <c r="C331" t="str">
        <f t="array" aca="1" ref="C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A331),0)),"")</f>
        <v>BNI Lighting</v>
      </c>
      <c r="D331" t="str">
        <f t="array" aca="1" ref="D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A331),0)),"")</f>
        <v>ROB/NEW</v>
      </c>
      <c r="E331" s="52">
        <f t="array" aca="1" ref="E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A331),0)),"")</f>
        <v>22.7</v>
      </c>
      <c r="F331" s="52" t="str">
        <f t="array" aca="1" ref="F33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A331),0)),""))</f>
        <v>N/A</v>
      </c>
      <c r="G331" s="52" t="str">
        <f t="array" aca="1" ref="G3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A331),0)),""))</f>
        <v>N/A</v>
      </c>
      <c r="H331" s="52" t="str">
        <f t="array" aca="1" ref="H3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A331),0)),""))</f>
        <v>N/A</v>
      </c>
      <c r="I331" s="44">
        <f t="array" aca="1" ref="I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A331),0)),"")</f>
        <v>387.69230769230768</v>
      </c>
      <c r="J331" s="45">
        <f t="array" aca="1" ref="J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A331),0)),"")*1000</f>
        <v>75.604395604395606</v>
      </c>
      <c r="K331" s="44">
        <f t="array" aca="1" ref="K331" ca="1">IF(D331="ROB/NEW",I331,IFERROR(INDEX(INDIRECT(ADDRESS(1,MATCH(2020,Measure!$2:$2,0),,,"Measure")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A331),0)),""))</f>
        <v>387.69230769230768</v>
      </c>
      <c r="L331" s="45">
        <f t="array" aca="1" ref="L331" ca="1">IF(D331="ROB/NEW",J331,IFERROR(INDEX(INDIRECT(ADDRESS(1,MATCH(2020,Measure!$2:$2,0),,,"Measure")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A331),0))*1000,""))</f>
        <v>75.604395604395606</v>
      </c>
      <c r="M331" s="46">
        <f t="array" aca="1" ref="M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A331),0)),"")</f>
        <v>222.11</v>
      </c>
      <c r="N331" s="47">
        <f t="array" aca="1" ref="N331" ca="1">IF(M331=0,"N/A",IFERROR(INDEX(INDIRECT(ADDRESS(1,MATCH(2020,Measure!$2:$2,0),,,"Measure")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A331),0)),"")/M331)</f>
        <v>0.45255562559092344</v>
      </c>
      <c r="O331" s="46" t="str">
        <f t="array" aca="1" ref="O331" ca="1">IF(AE331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(Units)")*(INDIRECT(ADDRESS(1,MATCH("MeasureNames",Measure!$2:$2,0),,,"Measure")&amp;":"&amp;ADDRESS(ROWS(DynamicPivotTable)+10,MATCH("MeasureNames",Measure!$2:$2,0)))=A331),0)),""),0))</f>
        <v>N/A</v>
      </c>
      <c r="P331" s="46">
        <f t="array" aca="1" ref="P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A331),0)),0)</f>
        <v>0</v>
      </c>
      <c r="Q331" s="46" t="str">
        <f t="shared" ca="1" si="354"/>
        <v>N/A</v>
      </c>
      <c r="R331" s="46">
        <f t="shared" ca="1" si="355"/>
        <v>121.59287</v>
      </c>
      <c r="S331" s="46" t="str">
        <f t="shared" ca="1" si="356"/>
        <v>N/A</v>
      </c>
      <c r="T331" s="39">
        <f t="array" aca="1" ref="T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A331),0)),"")</f>
        <v>638.26871616197764</v>
      </c>
      <c r="U331" s="39">
        <f t="array" aca="1" ref="U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A331),0)),"")</f>
        <v>0</v>
      </c>
      <c r="V331" s="39">
        <f t="shared" ca="1" si="357"/>
        <v>638.26871616197764</v>
      </c>
      <c r="W331" s="48">
        <f t="array" aca="1" ref="W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A331),0)),"")</f>
        <v>0.88</v>
      </c>
      <c r="X331" s="49" t="str">
        <f t="array" aca="1" ref="X331" ca="1">IF(AE331=0,"N/A",IFERROR(INDEX(INDIRECT(ADDRESS(1,MATCH(2020,Measure!$2:$2,0),,,"Measure")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A331),0)),""))</f>
        <v>N/A</v>
      </c>
      <c r="Y331" s="49" t="str">
        <f t="array" aca="1" ref="Y331" ca="1">IF(AE331=0,"N/A",IFERROR(INDEX(INDIRECT(ADDRESS(1,MATCH(2020,Measure!$2:$2,0),,,"Measure")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A331),0)),""))</f>
        <v>N/A</v>
      </c>
      <c r="Z331" s="39" t="str">
        <f t="array" aca="1" ref="Z3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A331),0)),""),"N/A")</f>
        <v>N/A</v>
      </c>
      <c r="AA331" s="39" t="str">
        <f t="array" aca="1" ref="AA3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A331),0)),""),"N/A")</f>
        <v>N/A</v>
      </c>
      <c r="AB331" s="39" t="str">
        <f t="array" aca="1" ref="AB3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A331),0)),"")/1000,"N/A")</f>
        <v>N/A</v>
      </c>
      <c r="AD331" t="str">
        <f t="shared" si="358"/>
        <v>High Bay Luminaire (15 000 lumen)</v>
      </c>
      <c r="AE331" s="50">
        <f t="array" aca="1" ref="AE33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A331),0)),""),0)</f>
        <v>0</v>
      </c>
      <c r="AF331" s="35">
        <f t="array" aca="1" ref="AF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A331),0)),"")</f>
        <v>0</v>
      </c>
      <c r="AG331" s="35">
        <f t="array" aca="1" ref="AG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A331),0))/1000,"")</f>
        <v>0</v>
      </c>
      <c r="AH331" s="51">
        <f t="array" aca="1" ref="AH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A331),0)),"")</f>
        <v>0</v>
      </c>
      <c r="AI331" s="35">
        <f t="array" aca="1" ref="AI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A331),0))/1000,"")</f>
        <v>0</v>
      </c>
      <c r="AJ331" s="35">
        <f t="array" aca="1" ref="AJ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A331),0))/1000,"")</f>
        <v>0</v>
      </c>
      <c r="AK331" s="32">
        <f t="array" aca="1" ref="AK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A331),0)),"")</f>
        <v>0</v>
      </c>
      <c r="AL331" s="32" t="str">
        <f t="shared" ca="1" si="359"/>
        <v>N/A</v>
      </c>
      <c r="AM331" s="32" t="str">
        <f t="shared" ca="1" si="360"/>
        <v>N/A</v>
      </c>
      <c r="AN331" s="37" t="str">
        <f t="array" aca="1" ref="AN331" ca="1">IF(AE331=0,"N/A",IFERROR(INDEX(INDIRECT(ADDRESS(1,MATCH(2020,Measure!$2:$2,0),,,"Measure")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A331),0)),""))</f>
        <v>N/A</v>
      </c>
      <c r="AO331" s="32">
        <f t="array" aca="1" ref="AO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A331),0)),"")</f>
        <v>0</v>
      </c>
      <c r="AP331" s="37" t="str">
        <f t="shared" ca="1" si="361"/>
        <v>N/A</v>
      </c>
      <c r="AQ331" s="50">
        <f t="array" aca="1" ref="AQ33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A331),0)),""),0)</f>
        <v>0</v>
      </c>
      <c r="AR331" s="35">
        <f t="array" aca="1" ref="AR3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A331),0)),"")</f>
        <v>0</v>
      </c>
      <c r="AS331" s="35">
        <f t="array" aca="1" ref="AS3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A331),0))/1000,"")</f>
        <v>0</v>
      </c>
      <c r="AT331" s="51">
        <f t="array" aca="1" ref="AT3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A331),0)),"")</f>
        <v>0</v>
      </c>
      <c r="AU331" s="35">
        <f t="array" aca="1" ref="AU3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A331),0))/1000,"")</f>
        <v>0</v>
      </c>
      <c r="AV331" s="35">
        <f t="array" aca="1" ref="AV3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A331),0))/1000,"")</f>
        <v>0</v>
      </c>
      <c r="AW331" s="32">
        <f t="array" aca="1" ref="AW3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A331),0)),"")</f>
        <v>0</v>
      </c>
      <c r="AX331" s="32" t="str">
        <f t="shared" ca="1" si="362"/>
        <v>N/A</v>
      </c>
      <c r="AY331" s="32" t="str">
        <f t="shared" ca="1" si="363"/>
        <v>N/A</v>
      </c>
      <c r="AZ331" s="37" t="str">
        <f t="array" aca="1" ref="AZ331" ca="1">IF(AQ331=0,"N/A",IFERROR(INDEX(INDIRECT(ADDRESS(1,MATCH(2021,Measure!$2:$2,0),,,"Measure")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A331),0)),""))</f>
        <v>N/A</v>
      </c>
      <c r="BA331" s="32">
        <f t="array" aca="1" ref="BA3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A331),0)),"")</f>
        <v>0</v>
      </c>
      <c r="BB331" s="37" t="str">
        <f t="shared" ca="1" si="364"/>
        <v>N/A</v>
      </c>
      <c r="BC331" s="50">
        <f t="array" aca="1" ref="BC33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A331),0)),""),0)</f>
        <v>0</v>
      </c>
      <c r="BD331" s="35">
        <f t="array" aca="1" ref="BD3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A331),0)),"")</f>
        <v>0</v>
      </c>
      <c r="BE331" s="35">
        <f t="array" aca="1" ref="BE3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A331),0))/1000,"")</f>
        <v>0</v>
      </c>
      <c r="BF331" s="51">
        <f t="array" aca="1" ref="BF3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A331),0)),"")</f>
        <v>0</v>
      </c>
      <c r="BG331" s="35">
        <f t="array" aca="1" ref="BG3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A331),0))/1000,"")</f>
        <v>0</v>
      </c>
      <c r="BH331" s="35">
        <f t="array" aca="1" ref="BH3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A331),0))/1000,"")</f>
        <v>0</v>
      </c>
      <c r="BI331" s="32">
        <f t="array" aca="1" ref="BI3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A331),0)),"")</f>
        <v>0</v>
      </c>
      <c r="BJ331" s="32" t="str">
        <f t="shared" ca="1" si="365"/>
        <v>N/A</v>
      </c>
      <c r="BK331" s="32" t="str">
        <f t="shared" ca="1" si="366"/>
        <v>N/A</v>
      </c>
      <c r="BL331" s="37" t="str">
        <f t="array" aca="1" ref="BL331" ca="1">IF(BC331=0,"N/A",IFERROR(INDEX(INDIRECT(ADDRESS(1,MATCH(2022,Measure!$2:$2,0),,,"Measure")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A331),0)),""))</f>
        <v>N/A</v>
      </c>
      <c r="BM331" s="32">
        <f t="array" aca="1" ref="BM3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A331),0)),"")</f>
        <v>0</v>
      </c>
      <c r="BN331" s="37" t="str">
        <f t="shared" ca="1" si="367"/>
        <v>N/A</v>
      </c>
    </row>
    <row r="332" spans="1:66" x14ac:dyDescent="0.25">
      <c r="A332" s="33" t="s">
        <v>165</v>
      </c>
      <c r="B332" t="str">
        <f t="shared" si="353"/>
        <v>High Bay Luminaire (35 000 lumen)</v>
      </c>
      <c r="C332" t="str">
        <f t="array" aca="1" ref="C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A332),0)),"")</f>
        <v>BNI Lighting</v>
      </c>
      <c r="D332" t="str">
        <f t="array" aca="1" ref="D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A332),0)),"")</f>
        <v>ROB/NEW</v>
      </c>
      <c r="E332" s="52">
        <f t="array" aca="1" ref="E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A332),0)),"")</f>
        <v>22.7</v>
      </c>
      <c r="F332" s="52" t="str">
        <f t="array" aca="1" ref="F33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A332),0)),""))</f>
        <v>N/A</v>
      </c>
      <c r="G332" s="52" t="str">
        <f t="array" aca="1" ref="G3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A332),0)),""))</f>
        <v>N/A</v>
      </c>
      <c r="H332" s="52" t="str">
        <f t="array" aca="1" ref="H3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A332),0)),""))</f>
        <v>N/A</v>
      </c>
      <c r="I332" s="44">
        <f t="array" aca="1" ref="I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A332),0)),"")</f>
        <v>904.61538461538464</v>
      </c>
      <c r="J332" s="45">
        <f t="array" aca="1" ref="J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A332),0)),"")*1000</f>
        <v>176.41025641025641</v>
      </c>
      <c r="K332" s="44">
        <f t="array" aca="1" ref="K332" ca="1">IF(D332="ROB/NEW",I332,IFERROR(INDEX(INDIRECT(ADDRESS(1,MATCH(2020,Measure!$2:$2,0),,,"Measure")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A332),0)),""))</f>
        <v>904.61538461538464</v>
      </c>
      <c r="L332" s="45">
        <f t="array" aca="1" ref="L332" ca="1">IF(D332="ROB/NEW",J332,IFERROR(INDEX(INDIRECT(ADDRESS(1,MATCH(2020,Measure!$2:$2,0),,,"Measure")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A332),0))*1000,""))</f>
        <v>176.41025641025641</v>
      </c>
      <c r="M332" s="46">
        <f t="array" aca="1" ref="M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A332),0)),"")</f>
        <v>343.14000000000004</v>
      </c>
      <c r="N332" s="47">
        <f t="array" aca="1" ref="N332" ca="1">IF(M332=0,"N/A",IFERROR(INDEX(INDIRECT(ADDRESS(1,MATCH(2020,Measure!$2:$2,0),,,"Measure")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A332),0)),"")/M332)</f>
        <v>0.68351101591187269</v>
      </c>
      <c r="O332" s="46" t="str">
        <f t="array" aca="1" ref="O332" ca="1">IF(AE332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(Units)")*(INDIRECT(ADDRESS(1,MATCH("MeasureNames",Measure!$2:$2,0),,,"Measure")&amp;":"&amp;ADDRESS(ROWS(DynamicPivotTable)+10,MATCH("MeasureNames",Measure!$2:$2,0)))=A332),0)),""),0))</f>
        <v>N/A</v>
      </c>
      <c r="P332" s="46">
        <f t="array" aca="1" ref="P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A332),0)),0)</f>
        <v>0</v>
      </c>
      <c r="Q332" s="46" t="str">
        <f t="shared" ca="1" si="354"/>
        <v>N/A</v>
      </c>
      <c r="R332" s="46">
        <f t="shared" ca="1" si="355"/>
        <v>108.60003000000003</v>
      </c>
      <c r="S332" s="46" t="str">
        <f t="shared" ca="1" si="356"/>
        <v>N/A</v>
      </c>
      <c r="T332" s="39">
        <f t="array" aca="1" ref="T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A332),0)),"")</f>
        <v>1489.2936710446147</v>
      </c>
      <c r="U332" s="39">
        <f t="array" aca="1" ref="U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A332),0)),"")</f>
        <v>0</v>
      </c>
      <c r="V332" s="39">
        <f t="shared" ca="1" si="357"/>
        <v>1489.2936710446147</v>
      </c>
      <c r="W332" s="48">
        <f t="array" aca="1" ref="W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A332),0)),"")</f>
        <v>0.88</v>
      </c>
      <c r="X332" s="49" t="str">
        <f t="array" aca="1" ref="X332" ca="1">IF(AE332=0,"N/A",IFERROR(INDEX(INDIRECT(ADDRESS(1,MATCH(2020,Measure!$2:$2,0),,,"Measure")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A332),0)),""))</f>
        <v>N/A</v>
      </c>
      <c r="Y332" s="49" t="str">
        <f t="array" aca="1" ref="Y332" ca="1">IF(AE332=0,"N/A",IFERROR(INDEX(INDIRECT(ADDRESS(1,MATCH(2020,Measure!$2:$2,0),,,"Measure")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A332),0)),""))</f>
        <v>N/A</v>
      </c>
      <c r="Z332" s="39" t="str">
        <f t="array" aca="1" ref="Z3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A332),0)),""),"N/A")</f>
        <v>N/A</v>
      </c>
      <c r="AA332" s="39" t="str">
        <f t="array" aca="1" ref="AA3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A332),0)),""),"N/A")</f>
        <v>N/A</v>
      </c>
      <c r="AB332" s="39" t="str">
        <f t="array" aca="1" ref="AB3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A332),0)),"")/1000,"N/A")</f>
        <v>N/A</v>
      </c>
      <c r="AD332" t="str">
        <f t="shared" si="358"/>
        <v>High Bay Luminaire (35 000 lumen)</v>
      </c>
      <c r="AE332" s="50">
        <f t="array" aca="1" ref="AE33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A332),0)),""),0)</f>
        <v>0</v>
      </c>
      <c r="AF332" s="35">
        <f t="array" aca="1" ref="AF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A332),0)),"")</f>
        <v>0</v>
      </c>
      <c r="AG332" s="35">
        <f t="array" aca="1" ref="AG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A332),0))/1000,"")</f>
        <v>0</v>
      </c>
      <c r="AH332" s="51">
        <f t="array" aca="1" ref="AH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A332),0)),"")</f>
        <v>0</v>
      </c>
      <c r="AI332" s="35">
        <f t="array" aca="1" ref="AI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A332),0))/1000,"")</f>
        <v>0</v>
      </c>
      <c r="AJ332" s="35">
        <f t="array" aca="1" ref="AJ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A332),0))/1000,"")</f>
        <v>0</v>
      </c>
      <c r="AK332" s="32">
        <f t="array" aca="1" ref="AK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A332),0)),"")</f>
        <v>0</v>
      </c>
      <c r="AL332" s="32" t="str">
        <f t="shared" ca="1" si="359"/>
        <v>N/A</v>
      </c>
      <c r="AM332" s="32" t="str">
        <f t="shared" ca="1" si="360"/>
        <v>N/A</v>
      </c>
      <c r="AN332" s="37" t="str">
        <f t="array" aca="1" ref="AN332" ca="1">IF(AE332=0,"N/A",IFERROR(INDEX(INDIRECT(ADDRESS(1,MATCH(2020,Measure!$2:$2,0),,,"Measure")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A332),0)),""))</f>
        <v>N/A</v>
      </c>
      <c r="AO332" s="32">
        <f t="array" aca="1" ref="AO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A332),0)),"")</f>
        <v>0</v>
      </c>
      <c r="AP332" s="37" t="str">
        <f t="shared" ca="1" si="361"/>
        <v>N/A</v>
      </c>
      <c r="AQ332" s="50">
        <f t="array" aca="1" ref="AQ33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A332),0)),""),0)</f>
        <v>0</v>
      </c>
      <c r="AR332" s="35">
        <f t="array" aca="1" ref="AR3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A332),0)),"")</f>
        <v>0</v>
      </c>
      <c r="AS332" s="35">
        <f t="array" aca="1" ref="AS3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A332),0))/1000,"")</f>
        <v>0</v>
      </c>
      <c r="AT332" s="51">
        <f t="array" aca="1" ref="AT3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A332),0)),"")</f>
        <v>0</v>
      </c>
      <c r="AU332" s="35">
        <f t="array" aca="1" ref="AU3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A332),0))/1000,"")</f>
        <v>0</v>
      </c>
      <c r="AV332" s="35">
        <f t="array" aca="1" ref="AV3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A332),0))/1000,"")</f>
        <v>0</v>
      </c>
      <c r="AW332" s="32">
        <f t="array" aca="1" ref="AW3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A332),0)),"")</f>
        <v>0</v>
      </c>
      <c r="AX332" s="32" t="str">
        <f t="shared" ca="1" si="362"/>
        <v>N/A</v>
      </c>
      <c r="AY332" s="32" t="str">
        <f t="shared" ca="1" si="363"/>
        <v>N/A</v>
      </c>
      <c r="AZ332" s="37" t="str">
        <f t="array" aca="1" ref="AZ332" ca="1">IF(AQ332=0,"N/A",IFERROR(INDEX(INDIRECT(ADDRESS(1,MATCH(2021,Measure!$2:$2,0),,,"Measure")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A332),0)),""))</f>
        <v>N/A</v>
      </c>
      <c r="BA332" s="32">
        <f t="array" aca="1" ref="BA3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A332),0)),"")</f>
        <v>0</v>
      </c>
      <c r="BB332" s="37" t="str">
        <f t="shared" ca="1" si="364"/>
        <v>N/A</v>
      </c>
      <c r="BC332" s="50">
        <f t="array" aca="1" ref="BC33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A332),0)),""),0)</f>
        <v>0</v>
      </c>
      <c r="BD332" s="35">
        <f t="array" aca="1" ref="BD3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A332),0)),"")</f>
        <v>0</v>
      </c>
      <c r="BE332" s="35">
        <f t="array" aca="1" ref="BE3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A332),0))/1000,"")</f>
        <v>0</v>
      </c>
      <c r="BF332" s="51">
        <f t="array" aca="1" ref="BF3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A332),0)),"")</f>
        <v>0</v>
      </c>
      <c r="BG332" s="35">
        <f t="array" aca="1" ref="BG3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A332),0))/1000,"")</f>
        <v>0</v>
      </c>
      <c r="BH332" s="35">
        <f t="array" aca="1" ref="BH3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A332),0))/1000,"")</f>
        <v>0</v>
      </c>
      <c r="BI332" s="32">
        <f t="array" aca="1" ref="BI3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A332),0)),"")</f>
        <v>0</v>
      </c>
      <c r="BJ332" s="32" t="str">
        <f t="shared" ca="1" si="365"/>
        <v>N/A</v>
      </c>
      <c r="BK332" s="32" t="str">
        <f t="shared" ca="1" si="366"/>
        <v>N/A</v>
      </c>
      <c r="BL332" s="37" t="str">
        <f t="array" aca="1" ref="BL332" ca="1">IF(BC332=0,"N/A",IFERROR(INDEX(INDIRECT(ADDRESS(1,MATCH(2022,Measure!$2:$2,0),,,"Measure")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A332),0)),""))</f>
        <v>N/A</v>
      </c>
      <c r="BM332" s="32">
        <f t="array" aca="1" ref="BM3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A332),0)),"")</f>
        <v>0</v>
      </c>
      <c r="BN332" s="37" t="str">
        <f t="shared" ca="1" si="367"/>
        <v>N/A</v>
      </c>
    </row>
    <row r="333" spans="1:66" x14ac:dyDescent="0.25">
      <c r="A333" s="33" t="s">
        <v>175</v>
      </c>
      <c r="B333" t="str">
        <f t="shared" si="353"/>
        <v xml:space="preserve">High Volume Low Speed Fan (Agriculture) </v>
      </c>
      <c r="C333" t="str">
        <f t="array" aca="1" ref="C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A333),0)),"")</f>
        <v>BNI Process</v>
      </c>
      <c r="D333" t="str">
        <f t="array" aca="1" ref="D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A333),0)),"")</f>
        <v>ROB/NEW</v>
      </c>
      <c r="E333" s="52">
        <f t="array" aca="1" ref="E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A333),0)),"")</f>
        <v>15</v>
      </c>
      <c r="F333" s="52" t="str">
        <f t="array" aca="1" ref="F33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A333),0)),""))</f>
        <v>N/A</v>
      </c>
      <c r="G333" s="52" t="str">
        <f t="array" aca="1" ref="G3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A333),0)),""))</f>
        <v>N/A</v>
      </c>
      <c r="H333" s="52" t="str">
        <f t="array" aca="1" ref="H3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A333),0)),""))</f>
        <v>N/A</v>
      </c>
      <c r="I333" s="44">
        <f t="array" aca="1" ref="I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A333),0)),"")</f>
        <v>13512.72</v>
      </c>
      <c r="J333" s="45">
        <f t="array" aca="1" ref="J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A333),0)),"")*1000</f>
        <v>3877</v>
      </c>
      <c r="K333" s="44">
        <f t="array" aca="1" ref="K333" ca="1">IF(D333="ROB/NEW",I333,IFERROR(INDEX(INDIRECT(ADDRESS(1,MATCH(2020,Measure!$2:$2,0),,,"Measure")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A333),0)),""))</f>
        <v>13512.72</v>
      </c>
      <c r="L333" s="45">
        <f t="array" aca="1" ref="L333" ca="1">IF(D333="ROB/NEW",J333,IFERROR(INDEX(INDIRECT(ADDRESS(1,MATCH(2020,Measure!$2:$2,0),,,"Measure")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A333),0))*1000,""))</f>
        <v>3877</v>
      </c>
      <c r="M333" s="46">
        <f t="array" aca="1" ref="M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A333),0)),"")</f>
        <v>4426.24</v>
      </c>
      <c r="N333" s="47">
        <f t="array" aca="1" ref="N333" ca="1">IF(M333=0,"N/A",IFERROR(INDEX(INDIRECT(ADDRESS(1,MATCH(2020,Measure!$2:$2,0),,,"Measure")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A333),0)),"")/M333)</f>
        <v>0.91585996240601508</v>
      </c>
      <c r="O333" s="46" t="str">
        <f t="array" aca="1" ref="O333" ca="1">IF(AE333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(Units)")*(INDIRECT(ADDRESS(1,MATCH("MeasureNames",Measure!$2:$2,0),,,"Measure")&amp;":"&amp;ADDRESS(ROWS(DynamicPivotTable)+10,MATCH("MeasureNames",Measure!$2:$2,0)))=A333),0)),""),0))</f>
        <v>N/A</v>
      </c>
      <c r="P333" s="46">
        <f t="array" aca="1" ref="P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A333),0)),0)</f>
        <v>0</v>
      </c>
      <c r="Q333" s="46" t="str">
        <f t="shared" ca="1" si="354"/>
        <v>N/A</v>
      </c>
      <c r="R333" s="46">
        <f t="shared" ca="1" si="355"/>
        <v>372.42399999999998</v>
      </c>
      <c r="S333" s="46" t="str">
        <f t="shared" ca="1" si="356"/>
        <v>N/A</v>
      </c>
      <c r="T333" s="39">
        <f t="array" aca="1" ref="T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A333),0)),"")</f>
        <v>18696.945414388887</v>
      </c>
      <c r="U333" s="39">
        <f t="array" aca="1" ref="U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A333),0)),"")</f>
        <v>0</v>
      </c>
      <c r="V333" s="39">
        <f t="shared" ca="1" si="357"/>
        <v>18696.945414388887</v>
      </c>
      <c r="W333" s="48">
        <f t="array" aca="1" ref="W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A333),0)),"")</f>
        <v>0.88</v>
      </c>
      <c r="X333" s="49" t="str">
        <f t="array" aca="1" ref="X333" ca="1">IF(AE333=0,"N/A",IFERROR(INDEX(INDIRECT(ADDRESS(1,MATCH(2020,Measure!$2:$2,0),,,"Measure")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A333),0)),""))</f>
        <v>N/A</v>
      </c>
      <c r="Y333" s="49" t="str">
        <f t="array" aca="1" ref="Y333" ca="1">IF(AE333=0,"N/A",IFERROR(INDEX(INDIRECT(ADDRESS(1,MATCH(2020,Measure!$2:$2,0),,,"Measure")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A333),0)),""))</f>
        <v>N/A</v>
      </c>
      <c r="Z333" s="39" t="str">
        <f t="array" aca="1" ref="Z3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A333),0)),""),"N/A")</f>
        <v>N/A</v>
      </c>
      <c r="AA333" s="39" t="str">
        <f t="array" aca="1" ref="AA3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A333),0)),""),"N/A")</f>
        <v>N/A</v>
      </c>
      <c r="AB333" s="39" t="str">
        <f t="array" aca="1" ref="AB3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A333),0)),"")/1000,"N/A")</f>
        <v>N/A</v>
      </c>
      <c r="AD333" t="str">
        <f t="shared" si="358"/>
        <v xml:space="preserve">High Volume Low Speed Fan (Agriculture) </v>
      </c>
      <c r="AE333" s="50">
        <f t="array" aca="1" ref="AE33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A333),0)),""),0)</f>
        <v>0</v>
      </c>
      <c r="AF333" s="35">
        <f t="array" aca="1" ref="AF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A333),0)),"")</f>
        <v>0</v>
      </c>
      <c r="AG333" s="35">
        <f t="array" aca="1" ref="AG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A333),0))/1000,"")</f>
        <v>0</v>
      </c>
      <c r="AH333" s="51">
        <f t="array" aca="1" ref="AH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A333),0)),"")</f>
        <v>0</v>
      </c>
      <c r="AI333" s="35">
        <f t="array" aca="1" ref="AI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A333),0))/1000,"")</f>
        <v>0</v>
      </c>
      <c r="AJ333" s="35">
        <f t="array" aca="1" ref="AJ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A333),0))/1000,"")</f>
        <v>0</v>
      </c>
      <c r="AK333" s="32">
        <f t="array" aca="1" ref="AK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A333),0)),"")</f>
        <v>0</v>
      </c>
      <c r="AL333" s="32" t="str">
        <f t="shared" ca="1" si="359"/>
        <v>N/A</v>
      </c>
      <c r="AM333" s="32" t="str">
        <f t="shared" ca="1" si="360"/>
        <v>N/A</v>
      </c>
      <c r="AN333" s="37" t="str">
        <f t="array" aca="1" ref="AN333" ca="1">IF(AE333=0,"N/A",IFERROR(INDEX(INDIRECT(ADDRESS(1,MATCH(2020,Measure!$2:$2,0),,,"Measure")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A333),0)),""))</f>
        <v>N/A</v>
      </c>
      <c r="AO333" s="32">
        <f t="array" aca="1" ref="AO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A333),0)),"")</f>
        <v>0</v>
      </c>
      <c r="AP333" s="37" t="str">
        <f t="shared" ca="1" si="361"/>
        <v>N/A</v>
      </c>
      <c r="AQ333" s="50">
        <f t="array" aca="1" ref="AQ33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A333),0)),""),0)</f>
        <v>0</v>
      </c>
      <c r="AR333" s="35">
        <f t="array" aca="1" ref="AR3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A333),0)),"")</f>
        <v>0</v>
      </c>
      <c r="AS333" s="35">
        <f t="array" aca="1" ref="AS3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A333),0))/1000,"")</f>
        <v>0</v>
      </c>
      <c r="AT333" s="51">
        <f t="array" aca="1" ref="AT3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A333),0)),"")</f>
        <v>0</v>
      </c>
      <c r="AU333" s="35">
        <f t="array" aca="1" ref="AU3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A333),0))/1000,"")</f>
        <v>0</v>
      </c>
      <c r="AV333" s="35">
        <f t="array" aca="1" ref="AV3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A333),0))/1000,"")</f>
        <v>0</v>
      </c>
      <c r="AW333" s="32">
        <f t="array" aca="1" ref="AW3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A333),0)),"")</f>
        <v>0</v>
      </c>
      <c r="AX333" s="32" t="str">
        <f t="shared" ca="1" si="362"/>
        <v>N/A</v>
      </c>
      <c r="AY333" s="32" t="str">
        <f t="shared" ca="1" si="363"/>
        <v>N/A</v>
      </c>
      <c r="AZ333" s="37" t="str">
        <f t="array" aca="1" ref="AZ333" ca="1">IF(AQ333=0,"N/A",IFERROR(INDEX(INDIRECT(ADDRESS(1,MATCH(2021,Measure!$2:$2,0),,,"Measure")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A333),0)),""))</f>
        <v>N/A</v>
      </c>
      <c r="BA333" s="32">
        <f t="array" aca="1" ref="BA3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A333),0)),"")</f>
        <v>0</v>
      </c>
      <c r="BB333" s="37" t="str">
        <f t="shared" ca="1" si="364"/>
        <v>N/A</v>
      </c>
      <c r="BC333" s="50">
        <f t="array" aca="1" ref="BC33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A333),0)),""),0)</f>
        <v>0</v>
      </c>
      <c r="BD333" s="35">
        <f t="array" aca="1" ref="BD3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A333),0)),"")</f>
        <v>0</v>
      </c>
      <c r="BE333" s="35">
        <f t="array" aca="1" ref="BE3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A333),0))/1000,"")</f>
        <v>0</v>
      </c>
      <c r="BF333" s="51">
        <f t="array" aca="1" ref="BF3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A333),0)),"")</f>
        <v>0</v>
      </c>
      <c r="BG333" s="35">
        <f t="array" aca="1" ref="BG3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A333),0))/1000,"")</f>
        <v>0</v>
      </c>
      <c r="BH333" s="35">
        <f t="array" aca="1" ref="BH3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A333),0))/1000,"")</f>
        <v>0</v>
      </c>
      <c r="BI333" s="32">
        <f t="array" aca="1" ref="BI3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A333),0)),"")</f>
        <v>0</v>
      </c>
      <c r="BJ333" s="32" t="str">
        <f t="shared" ca="1" si="365"/>
        <v>N/A</v>
      </c>
      <c r="BK333" s="32" t="str">
        <f t="shared" ca="1" si="366"/>
        <v>N/A</v>
      </c>
      <c r="BL333" s="37" t="str">
        <f t="array" aca="1" ref="BL333" ca="1">IF(BC333=0,"N/A",IFERROR(INDEX(INDIRECT(ADDRESS(1,MATCH(2022,Measure!$2:$2,0),,,"Measure")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A333),0)),""))</f>
        <v>N/A</v>
      </c>
      <c r="BM333" s="32">
        <f t="array" aca="1" ref="BM3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A333),0)),"")</f>
        <v>0</v>
      </c>
      <c r="BN333" s="37" t="str">
        <f t="shared" ca="1" si="367"/>
        <v>N/A</v>
      </c>
    </row>
    <row r="334" spans="1:66" x14ac:dyDescent="0.25">
      <c r="A334" s="33" t="s">
        <v>198</v>
      </c>
      <c r="B334" t="str">
        <f t="shared" si="353"/>
        <v>LED Replacement Lamps for HID (4000 lumen)</v>
      </c>
      <c r="C334" t="str">
        <f t="array" aca="1" ref="C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A334),0)),"")</f>
        <v>BNI Lighting</v>
      </c>
      <c r="D334" t="str">
        <f t="array" aca="1" ref="D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A334),0)),"")</f>
        <v>ROB/NEW</v>
      </c>
      <c r="E334" s="52">
        <f t="array" aca="1" ref="E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A334),0)),"")</f>
        <v>11.4</v>
      </c>
      <c r="F334" s="52" t="str">
        <f t="array" aca="1" ref="F33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A334),0)),""))</f>
        <v>N/A</v>
      </c>
      <c r="G334" s="52" t="str">
        <f t="array" aca="1" ref="G3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A334),0)),""))</f>
        <v>N/A</v>
      </c>
      <c r="H334" s="52" t="str">
        <f t="array" aca="1" ref="H3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A334),0)),""))</f>
        <v>N/A</v>
      </c>
      <c r="I334" s="44">
        <f t="array" aca="1" ref="I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A334),0)),"")</f>
        <v>74.001282051282061</v>
      </c>
      <c r="J334" s="45">
        <f t="array" aca="1" ref="J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A334),0)),"")*1000</f>
        <v>13.597085470085474</v>
      </c>
      <c r="K334" s="44">
        <f t="array" aca="1" ref="K334" ca="1">IF(D334="ROB/NEW",I334,IFERROR(INDEX(INDIRECT(ADDRESS(1,MATCH(2020,Measure!$2:$2,0),,,"Measure")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A334),0)),""))</f>
        <v>74.001282051282061</v>
      </c>
      <c r="L334" s="45">
        <f t="array" aca="1" ref="L334" ca="1">IF(D334="ROB/NEW",J334,IFERROR(INDEX(INDIRECT(ADDRESS(1,MATCH(2020,Measure!$2:$2,0),,,"Measure")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A334),0))*1000,""))</f>
        <v>13.597085470085474</v>
      </c>
      <c r="M334" s="46">
        <f t="array" aca="1" ref="M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A334),0)),"")</f>
        <v>70.490000000000009</v>
      </c>
      <c r="N334" s="47">
        <f t="array" aca="1" ref="N334" ca="1">IF(M334=0,"N/A",IFERROR(INDEX(INDIRECT(ADDRESS(1,MATCH(2020,Measure!$2:$2,0),,,"Measure")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A334),0)),"")/M334)</f>
        <v>0.7939660471934552</v>
      </c>
      <c r="O334" s="46" t="str">
        <f t="array" aca="1" ref="O334" ca="1">IF(AE334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(Units)")*(INDIRECT(ADDRESS(1,MATCH("MeasureNames",Measure!$2:$2,0),,,"Measure")&amp;":"&amp;ADDRESS(ROWS(DynamicPivotTable)+10,MATCH("MeasureNames",Measure!$2:$2,0)))=A334),0)),""),0))</f>
        <v>N/A</v>
      </c>
      <c r="P334" s="46">
        <f t="array" aca="1" ref="P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A334),0)),0)</f>
        <v>0</v>
      </c>
      <c r="Q334" s="46" t="str">
        <f t="shared" ca="1" si="354"/>
        <v>N/A</v>
      </c>
      <c r="R334" s="46">
        <f t="shared" ca="1" si="355"/>
        <v>14.523333333333348</v>
      </c>
      <c r="S334" s="46" t="str">
        <f t="shared" ca="1" si="356"/>
        <v>N/A</v>
      </c>
      <c r="T334" s="39">
        <f t="array" aca="1" ref="T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A334),0)),"")</f>
        <v>70.628198082983118</v>
      </c>
      <c r="U334" s="39">
        <f t="array" aca="1" ref="U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A334),0)),"")</f>
        <v>0</v>
      </c>
      <c r="V334" s="39">
        <f t="shared" ca="1" si="357"/>
        <v>70.628198082983118</v>
      </c>
      <c r="W334" s="48">
        <f t="array" aca="1" ref="W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A334),0)),"")</f>
        <v>0.88</v>
      </c>
      <c r="X334" s="49" t="str">
        <f t="array" aca="1" ref="X334" ca="1">IF(AE334=0,"N/A",IFERROR(INDEX(INDIRECT(ADDRESS(1,MATCH(2020,Measure!$2:$2,0),,,"Measure")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A334),0)),""))</f>
        <v>N/A</v>
      </c>
      <c r="Y334" s="49" t="str">
        <f t="array" aca="1" ref="Y334" ca="1">IF(AE334=0,"N/A",IFERROR(INDEX(INDIRECT(ADDRESS(1,MATCH(2020,Measure!$2:$2,0),,,"Measure")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A334),0)),""))</f>
        <v>N/A</v>
      </c>
      <c r="Z334" s="39" t="str">
        <f t="array" aca="1" ref="Z3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A334),0)),""),"N/A")</f>
        <v>N/A</v>
      </c>
      <c r="AA334" s="39" t="str">
        <f t="array" aca="1" ref="AA3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A334),0)),""),"N/A")</f>
        <v>N/A</v>
      </c>
      <c r="AB334" s="39" t="str">
        <f t="array" aca="1" ref="AB3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A334),0)),"")/1000,"N/A")</f>
        <v>N/A</v>
      </c>
      <c r="AD334" t="str">
        <f t="shared" si="358"/>
        <v>LED Replacement Lamps for HID (4000 lumen)</v>
      </c>
      <c r="AE334" s="50">
        <f t="array" aca="1" ref="AE33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A334),0)),""),0)</f>
        <v>0</v>
      </c>
      <c r="AF334" s="35">
        <f t="array" aca="1" ref="AF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A334),0)),"")</f>
        <v>0</v>
      </c>
      <c r="AG334" s="35">
        <f t="array" aca="1" ref="AG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A334),0))/1000,"")</f>
        <v>0</v>
      </c>
      <c r="AH334" s="51">
        <f t="array" aca="1" ref="AH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A334),0)),"")</f>
        <v>0</v>
      </c>
      <c r="AI334" s="35">
        <f t="array" aca="1" ref="AI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A334),0))/1000,"")</f>
        <v>0</v>
      </c>
      <c r="AJ334" s="35">
        <f t="array" aca="1" ref="AJ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A334),0))/1000,"")</f>
        <v>0</v>
      </c>
      <c r="AK334" s="32">
        <f t="array" aca="1" ref="AK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A334),0)),"")</f>
        <v>0</v>
      </c>
      <c r="AL334" s="32" t="str">
        <f t="shared" ca="1" si="359"/>
        <v>N/A</v>
      </c>
      <c r="AM334" s="32" t="str">
        <f t="shared" ca="1" si="360"/>
        <v>N/A</v>
      </c>
      <c r="AN334" s="37" t="str">
        <f t="array" aca="1" ref="AN334" ca="1">IF(AE334=0,"N/A",IFERROR(INDEX(INDIRECT(ADDRESS(1,MATCH(2020,Measure!$2:$2,0),,,"Measure")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A334),0)),""))</f>
        <v>N/A</v>
      </c>
      <c r="AO334" s="32">
        <f t="array" aca="1" ref="AO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A334),0)),"")</f>
        <v>0</v>
      </c>
      <c r="AP334" s="37" t="str">
        <f t="shared" ca="1" si="361"/>
        <v>N/A</v>
      </c>
      <c r="AQ334" s="50">
        <f t="array" aca="1" ref="AQ33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A334),0)),""),0)</f>
        <v>0</v>
      </c>
      <c r="AR334" s="35">
        <f t="array" aca="1" ref="AR3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A334),0)),"")</f>
        <v>0</v>
      </c>
      <c r="AS334" s="35">
        <f t="array" aca="1" ref="AS3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A334),0))/1000,"")</f>
        <v>0</v>
      </c>
      <c r="AT334" s="51">
        <f t="array" aca="1" ref="AT3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A334),0)),"")</f>
        <v>0</v>
      </c>
      <c r="AU334" s="35">
        <f t="array" aca="1" ref="AU3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A334),0))/1000,"")</f>
        <v>0</v>
      </c>
      <c r="AV334" s="35">
        <f t="array" aca="1" ref="AV3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A334),0))/1000,"")</f>
        <v>0</v>
      </c>
      <c r="AW334" s="32">
        <f t="array" aca="1" ref="AW3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A334),0)),"")</f>
        <v>0</v>
      </c>
      <c r="AX334" s="32" t="str">
        <f t="shared" ca="1" si="362"/>
        <v>N/A</v>
      </c>
      <c r="AY334" s="32" t="str">
        <f t="shared" ca="1" si="363"/>
        <v>N/A</v>
      </c>
      <c r="AZ334" s="37" t="str">
        <f t="array" aca="1" ref="AZ334" ca="1">IF(AQ334=0,"N/A",IFERROR(INDEX(INDIRECT(ADDRESS(1,MATCH(2021,Measure!$2:$2,0),,,"Measure")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A334),0)),""))</f>
        <v>N/A</v>
      </c>
      <c r="BA334" s="32">
        <f t="array" aca="1" ref="BA3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A334),0)),"")</f>
        <v>0</v>
      </c>
      <c r="BB334" s="37" t="str">
        <f t="shared" ca="1" si="364"/>
        <v>N/A</v>
      </c>
      <c r="BC334" s="50">
        <f t="array" aca="1" ref="BC33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A334),0)),""),0)</f>
        <v>0</v>
      </c>
      <c r="BD334" s="35">
        <f t="array" aca="1" ref="BD3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A334),0)),"")</f>
        <v>0</v>
      </c>
      <c r="BE334" s="35">
        <f t="array" aca="1" ref="BE3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A334),0))/1000,"")</f>
        <v>0</v>
      </c>
      <c r="BF334" s="51">
        <f t="array" aca="1" ref="BF3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A334),0)),"")</f>
        <v>0</v>
      </c>
      <c r="BG334" s="35">
        <f t="array" aca="1" ref="BG3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A334),0))/1000,"")</f>
        <v>0</v>
      </c>
      <c r="BH334" s="35">
        <f t="array" aca="1" ref="BH3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A334),0))/1000,"")</f>
        <v>0</v>
      </c>
      <c r="BI334" s="32">
        <f t="array" aca="1" ref="BI3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A334),0)),"")</f>
        <v>0</v>
      </c>
      <c r="BJ334" s="32" t="str">
        <f t="shared" ca="1" si="365"/>
        <v>N/A</v>
      </c>
      <c r="BK334" s="32" t="str">
        <f t="shared" ca="1" si="366"/>
        <v>N/A</v>
      </c>
      <c r="BL334" s="37" t="str">
        <f t="array" aca="1" ref="BL334" ca="1">IF(BC334=0,"N/A",IFERROR(INDEX(INDIRECT(ADDRESS(1,MATCH(2022,Measure!$2:$2,0),,,"Measure")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A334),0)),""))</f>
        <v>N/A</v>
      </c>
      <c r="BM334" s="32">
        <f t="array" aca="1" ref="BM3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A334),0)),"")</f>
        <v>0</v>
      </c>
      <c r="BN334" s="37" t="str">
        <f t="shared" ca="1" si="367"/>
        <v>N/A</v>
      </c>
    </row>
    <row r="335" spans="1:66" x14ac:dyDescent="0.25">
      <c r="A335" s="33" t="s">
        <v>200</v>
      </c>
      <c r="B335" t="str">
        <f t="shared" si="353"/>
        <v xml:space="preserve">LED Troffer (1x4) </v>
      </c>
      <c r="C335" t="str">
        <f t="array" aca="1" ref="C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A335),0)),"")</f>
        <v>BNI Lighting</v>
      </c>
      <c r="D335" t="str">
        <f t="array" aca="1" ref="D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A335),0)),"")</f>
        <v>RET</v>
      </c>
      <c r="E335" s="52">
        <f t="array" aca="1" ref="E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A335),0)),"")</f>
        <v>20.399999999999999</v>
      </c>
      <c r="F335" s="52">
        <f t="array" aca="1" ref="F33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A335),0)),""))</f>
        <v>6.8</v>
      </c>
      <c r="G335" s="52">
        <f t="array" aca="1" ref="G3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A335),0)),""))</f>
        <v>6.8</v>
      </c>
      <c r="H335" s="52">
        <f t="array" aca="1" ref="H3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A335),0)),""))</f>
        <v>6.8</v>
      </c>
      <c r="I335" s="44">
        <f t="array" aca="1" ref="I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A335),0)),"")</f>
        <v>146.19039749999999</v>
      </c>
      <c r="J335" s="45">
        <f t="array" aca="1" ref="J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A335),0)),"")*1000</f>
        <v>20.597887650000001</v>
      </c>
      <c r="K335" s="44">
        <f t="array" aca="1" ref="K335" ca="1">IF(D335="ROB/NEW",I335,IFERROR(INDEX(INDIRECT(ADDRESS(1,MATCH(2020,Measure!$2:$2,0),,,"Measure")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A335),0)),""))</f>
        <v>146.19039749999999</v>
      </c>
      <c r="L335" s="45">
        <f t="array" aca="1" ref="L335" ca="1">IF(D335="ROB/NEW",J335,IFERROR(INDEX(INDIRECT(ADDRESS(1,MATCH(2020,Measure!$2:$2,0),,,"Measure")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A335),0))*1000,""))</f>
        <v>26.225314999999998</v>
      </c>
      <c r="M335" s="46">
        <f t="array" aca="1" ref="M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A335),0)),"")</f>
        <v>196.84</v>
      </c>
      <c r="N335" s="47">
        <f t="array" aca="1" ref="N335" ca="1">IF(M335=0,"N/A",IFERROR(INDEX(INDIRECT(ADDRESS(1,MATCH(2020,Measure!$2:$2,0),,,"Measure")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A335),0)),"")/M335)</f>
        <v>0.17725972871367607</v>
      </c>
      <c r="O335" s="46" t="str">
        <f t="array" aca="1" ref="O335" ca="1">IF(AE335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(Units)")*(INDIRECT(ADDRESS(1,MATCH("MeasureNames",Measure!$2:$2,0),,,"Measure")&amp;":"&amp;ADDRESS(ROWS(DynamicPivotTable)+10,MATCH("MeasureNames",Measure!$2:$2,0)))=A335),0)),""),0))</f>
        <v>N/A</v>
      </c>
      <c r="P335" s="46">
        <f t="array" aca="1" ref="P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A335),0)),0)</f>
        <v>0</v>
      </c>
      <c r="Q335" s="46" t="str">
        <f t="shared" ca="1" si="354"/>
        <v>N/A</v>
      </c>
      <c r="R335" s="46">
        <f t="shared" ca="1" si="355"/>
        <v>161.948195</v>
      </c>
      <c r="S335" s="46" t="str">
        <f t="shared" ca="1" si="356"/>
        <v>N/A</v>
      </c>
      <c r="T335" s="39">
        <f t="array" aca="1" ref="T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A335),0)),"")</f>
        <v>211.69000485896774</v>
      </c>
      <c r="U335" s="39">
        <f t="array" aca="1" ref="U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A335),0)),"")</f>
        <v>0</v>
      </c>
      <c r="V335" s="39">
        <f t="shared" ca="1" si="357"/>
        <v>211.69000485896774</v>
      </c>
      <c r="W335" s="48">
        <f t="array" aca="1" ref="W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A335),0)),"")</f>
        <v>0.88</v>
      </c>
      <c r="X335" s="49" t="str">
        <f t="array" aca="1" ref="X335" ca="1">IF(AE335=0,"N/A",IFERROR(INDEX(INDIRECT(ADDRESS(1,MATCH(2020,Measure!$2:$2,0),,,"Measure")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A335),0)),""))</f>
        <v>N/A</v>
      </c>
      <c r="Y335" s="49" t="str">
        <f t="array" aca="1" ref="Y335" ca="1">IF(AE335=0,"N/A",IFERROR(INDEX(INDIRECT(ADDRESS(1,MATCH(2020,Measure!$2:$2,0),,,"Measure")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A335),0)),""))</f>
        <v>N/A</v>
      </c>
      <c r="Z335" s="39" t="str">
        <f t="array" aca="1" ref="Z3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A335),0)),""),"N/A")</f>
        <v>N/A</v>
      </c>
      <c r="AA335" s="39" t="str">
        <f t="array" aca="1" ref="AA3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A335),0)),""),"N/A")</f>
        <v>N/A</v>
      </c>
      <c r="AB335" s="39" t="str">
        <f t="array" aca="1" ref="AB3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A335),0)),"")/1000,"N/A")</f>
        <v>N/A</v>
      </c>
      <c r="AD335" t="str">
        <f t="shared" si="358"/>
        <v xml:space="preserve">LED Troffer (1x4) </v>
      </c>
      <c r="AE335" s="50">
        <f t="array" aca="1" ref="AE33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A335),0)),""),0)</f>
        <v>0</v>
      </c>
      <c r="AF335" s="35">
        <f t="array" aca="1" ref="AF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A335),0)),"")</f>
        <v>0</v>
      </c>
      <c r="AG335" s="35">
        <f t="array" aca="1" ref="AG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A335),0))/1000,"")</f>
        <v>0</v>
      </c>
      <c r="AH335" s="51">
        <f t="array" aca="1" ref="AH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A335),0)),"")</f>
        <v>0</v>
      </c>
      <c r="AI335" s="35">
        <f t="array" aca="1" ref="AI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A335),0))/1000,"")</f>
        <v>0</v>
      </c>
      <c r="AJ335" s="35">
        <f t="array" aca="1" ref="AJ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A335),0))/1000,"")</f>
        <v>0</v>
      </c>
      <c r="AK335" s="32">
        <f t="array" aca="1" ref="AK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A335),0)),"")</f>
        <v>0</v>
      </c>
      <c r="AL335" s="32" t="str">
        <f t="shared" ca="1" si="359"/>
        <v>N/A</v>
      </c>
      <c r="AM335" s="32" t="str">
        <f t="shared" ca="1" si="360"/>
        <v>N/A</v>
      </c>
      <c r="AN335" s="37" t="str">
        <f t="array" aca="1" ref="AN335" ca="1">IF(AE335=0,"N/A",IFERROR(INDEX(INDIRECT(ADDRESS(1,MATCH(2020,Measure!$2:$2,0),,,"Measure")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A335),0)),""))</f>
        <v>N/A</v>
      </c>
      <c r="AO335" s="32">
        <f t="array" aca="1" ref="AO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A335),0)),"")</f>
        <v>0</v>
      </c>
      <c r="AP335" s="37" t="str">
        <f t="shared" ca="1" si="361"/>
        <v>N/A</v>
      </c>
      <c r="AQ335" s="50">
        <f t="array" aca="1" ref="AQ33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A335),0)),""),0)</f>
        <v>0</v>
      </c>
      <c r="AR335" s="35">
        <f t="array" aca="1" ref="AR3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A335),0)),"")</f>
        <v>0</v>
      </c>
      <c r="AS335" s="35">
        <f t="array" aca="1" ref="AS3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A335),0))/1000,"")</f>
        <v>0</v>
      </c>
      <c r="AT335" s="51">
        <f t="array" aca="1" ref="AT3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A335),0)),"")</f>
        <v>0</v>
      </c>
      <c r="AU335" s="35">
        <f t="array" aca="1" ref="AU3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A335),0))/1000,"")</f>
        <v>0</v>
      </c>
      <c r="AV335" s="35">
        <f t="array" aca="1" ref="AV3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A335),0))/1000,"")</f>
        <v>0</v>
      </c>
      <c r="AW335" s="32">
        <f t="array" aca="1" ref="AW3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A335),0)),"")</f>
        <v>0</v>
      </c>
      <c r="AX335" s="32" t="str">
        <f t="shared" ca="1" si="362"/>
        <v>N/A</v>
      </c>
      <c r="AY335" s="32" t="str">
        <f t="shared" ca="1" si="363"/>
        <v>N/A</v>
      </c>
      <c r="AZ335" s="37" t="str">
        <f t="array" aca="1" ref="AZ335" ca="1">IF(AQ335=0,"N/A",IFERROR(INDEX(INDIRECT(ADDRESS(1,MATCH(2021,Measure!$2:$2,0),,,"Measure")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A335),0)),""))</f>
        <v>N/A</v>
      </c>
      <c r="BA335" s="32">
        <f t="array" aca="1" ref="BA3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A335),0)),"")</f>
        <v>0</v>
      </c>
      <c r="BB335" s="37" t="str">
        <f t="shared" ca="1" si="364"/>
        <v>N/A</v>
      </c>
      <c r="BC335" s="50">
        <f t="array" aca="1" ref="BC33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A335),0)),""),0)</f>
        <v>0</v>
      </c>
      <c r="BD335" s="35">
        <f t="array" aca="1" ref="BD3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A335),0)),"")</f>
        <v>0</v>
      </c>
      <c r="BE335" s="35">
        <f t="array" aca="1" ref="BE3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A335),0))/1000,"")</f>
        <v>0</v>
      </c>
      <c r="BF335" s="51">
        <f t="array" aca="1" ref="BF3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A335),0)),"")</f>
        <v>0</v>
      </c>
      <c r="BG335" s="35">
        <f t="array" aca="1" ref="BG3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A335),0))/1000,"")</f>
        <v>0</v>
      </c>
      <c r="BH335" s="35">
        <f t="array" aca="1" ref="BH3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A335),0))/1000,"")</f>
        <v>0</v>
      </c>
      <c r="BI335" s="32">
        <f t="array" aca="1" ref="BI3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A335),0)),"")</f>
        <v>0</v>
      </c>
      <c r="BJ335" s="32" t="str">
        <f t="shared" ca="1" si="365"/>
        <v>N/A</v>
      </c>
      <c r="BK335" s="32" t="str">
        <f t="shared" ca="1" si="366"/>
        <v>N/A</v>
      </c>
      <c r="BL335" s="37" t="str">
        <f t="array" aca="1" ref="BL335" ca="1">IF(BC335=0,"N/A",IFERROR(INDEX(INDIRECT(ADDRESS(1,MATCH(2022,Measure!$2:$2,0),,,"Measure")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A335),0)),""))</f>
        <v>N/A</v>
      </c>
      <c r="BM335" s="32">
        <f t="array" aca="1" ref="BM3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A335),0)),"")</f>
        <v>0</v>
      </c>
      <c r="BN335" s="37" t="str">
        <f t="shared" ca="1" si="367"/>
        <v>N/A</v>
      </c>
    </row>
    <row r="336" spans="1:66" x14ac:dyDescent="0.25">
      <c r="A336" s="33" t="s">
        <v>202</v>
      </c>
      <c r="B336" t="str">
        <f t="shared" si="353"/>
        <v>LED Troffer (2x2)</v>
      </c>
      <c r="C336" t="str">
        <f t="array" aca="1" ref="C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A336),0)),"")</f>
        <v>BNI Lighting</v>
      </c>
      <c r="D336" t="str">
        <f t="array" aca="1" ref="D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A336),0)),"")</f>
        <v>RET</v>
      </c>
      <c r="E336" s="52">
        <f t="array" aca="1" ref="E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A336),0)),"")</f>
        <v>20.399999999999999</v>
      </c>
      <c r="F336" s="52">
        <f t="array" aca="1" ref="F33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A336),0)),""))</f>
        <v>6.8</v>
      </c>
      <c r="G336" s="52">
        <f t="array" aca="1" ref="G3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A336),0)),""))</f>
        <v>6.8</v>
      </c>
      <c r="H336" s="52">
        <f t="array" aca="1" ref="H3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A336),0)),""))</f>
        <v>6.8</v>
      </c>
      <c r="I336" s="44">
        <f t="array" aca="1" ref="I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A336),0)),"")</f>
        <v>116.13955499999999</v>
      </c>
      <c r="J336" s="45">
        <f t="array" aca="1" ref="J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A336),0)),"")*1000</f>
        <v>16.363793700000002</v>
      </c>
      <c r="K336" s="44">
        <f t="array" aca="1" ref="K336" ca="1">IF(D336="ROB/NEW",I336,IFERROR(INDEX(INDIRECT(ADDRESS(1,MATCH(2020,Measure!$2:$2,0),,,"Measure")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A336),0)),""))</f>
        <v>116.13955499999999</v>
      </c>
      <c r="L336" s="45">
        <f t="array" aca="1" ref="L336" ca="1">IF(D336="ROB/NEW",J336,IFERROR(INDEX(INDIRECT(ADDRESS(1,MATCH(2020,Measure!$2:$2,0),,,"Measure")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A336),0))*1000,""))</f>
        <v>20.949659</v>
      </c>
      <c r="M336" s="46">
        <f t="array" aca="1" ref="M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A336),0)),"")</f>
        <v>172.23500000000001</v>
      </c>
      <c r="N336" s="47">
        <f t="array" aca="1" ref="N336" ca="1">IF(M336=0,"N/A",IFERROR(INDEX(INDIRECT(ADDRESS(1,MATCH(2020,Measure!$2:$2,0),,,"Measure")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A336),0)),"")/M336)</f>
        <v>0.16178988010566958</v>
      </c>
      <c r="O336" s="46" t="str">
        <f t="array" aca="1" ref="O336" ca="1">IF(AE336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(Units)")*(INDIRECT(ADDRESS(1,MATCH("MeasureNames",Measure!$2:$2,0),,,"Measure")&amp;":"&amp;ADDRESS(ROWS(DynamicPivotTable)+10,MATCH("MeasureNames",Measure!$2:$2,0)))=A336),0)),""),0))</f>
        <v>N/A</v>
      </c>
      <c r="P336" s="46">
        <f t="array" aca="1" ref="P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A336),0)),0)</f>
        <v>0</v>
      </c>
      <c r="Q336" s="46" t="str">
        <f t="shared" ca="1" si="354"/>
        <v>N/A</v>
      </c>
      <c r="R336" s="46">
        <f t="shared" ca="1" si="355"/>
        <v>144.36912000000001</v>
      </c>
      <c r="S336" s="46" t="str">
        <f t="shared" ca="1" si="356"/>
        <v>N/A</v>
      </c>
      <c r="T336" s="39">
        <f t="array" aca="1" ref="T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A336),0)),"")</f>
        <v>168.307939639197</v>
      </c>
      <c r="U336" s="39">
        <f t="array" aca="1" ref="U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A336),0)),"")</f>
        <v>0</v>
      </c>
      <c r="V336" s="39">
        <f t="shared" ca="1" si="357"/>
        <v>168.307939639197</v>
      </c>
      <c r="W336" s="48">
        <f t="array" aca="1" ref="W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A336),0)),"")</f>
        <v>0.88</v>
      </c>
      <c r="X336" s="49" t="str">
        <f t="array" aca="1" ref="X336" ca="1">IF(AE336=0,"N/A",IFERROR(INDEX(INDIRECT(ADDRESS(1,MATCH(2020,Measure!$2:$2,0),,,"Measure")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A336),0)),""))</f>
        <v>N/A</v>
      </c>
      <c r="Y336" s="49" t="str">
        <f t="array" aca="1" ref="Y336" ca="1">IF(AE336=0,"N/A",IFERROR(INDEX(INDIRECT(ADDRESS(1,MATCH(2020,Measure!$2:$2,0),,,"Measure")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A336),0)),""))</f>
        <v>N/A</v>
      </c>
      <c r="Z336" s="39" t="str">
        <f t="array" aca="1" ref="Z3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A336),0)),""),"N/A")</f>
        <v>N/A</v>
      </c>
      <c r="AA336" s="39" t="str">
        <f t="array" aca="1" ref="AA3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A336),0)),""),"N/A")</f>
        <v>N/A</v>
      </c>
      <c r="AB336" s="39" t="str">
        <f t="array" aca="1" ref="AB3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A336),0)),"")/1000,"N/A")</f>
        <v>N/A</v>
      </c>
      <c r="AD336" t="str">
        <f t="shared" si="358"/>
        <v>LED Troffer (2x2)</v>
      </c>
      <c r="AE336" s="50">
        <f t="array" aca="1" ref="AE33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A336),0)),""),0)</f>
        <v>0</v>
      </c>
      <c r="AF336" s="35">
        <f t="array" aca="1" ref="AF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A336),0)),"")</f>
        <v>0</v>
      </c>
      <c r="AG336" s="35">
        <f t="array" aca="1" ref="AG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A336),0))/1000,"")</f>
        <v>0</v>
      </c>
      <c r="AH336" s="51">
        <f t="array" aca="1" ref="AH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A336),0)),"")</f>
        <v>0</v>
      </c>
      <c r="AI336" s="35">
        <f t="array" aca="1" ref="AI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A336),0))/1000,"")</f>
        <v>0</v>
      </c>
      <c r="AJ336" s="35">
        <f t="array" aca="1" ref="AJ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A336),0))/1000,"")</f>
        <v>0</v>
      </c>
      <c r="AK336" s="32">
        <f t="array" aca="1" ref="AK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A336),0)),"")</f>
        <v>0</v>
      </c>
      <c r="AL336" s="32" t="str">
        <f t="shared" ca="1" si="359"/>
        <v>N/A</v>
      </c>
      <c r="AM336" s="32" t="str">
        <f t="shared" ca="1" si="360"/>
        <v>N/A</v>
      </c>
      <c r="AN336" s="37" t="str">
        <f t="array" aca="1" ref="AN336" ca="1">IF(AE336=0,"N/A",IFERROR(INDEX(INDIRECT(ADDRESS(1,MATCH(2020,Measure!$2:$2,0),,,"Measure")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A336),0)),""))</f>
        <v>N/A</v>
      </c>
      <c r="AO336" s="32">
        <f t="array" aca="1" ref="AO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A336),0)),"")</f>
        <v>0</v>
      </c>
      <c r="AP336" s="37" t="str">
        <f t="shared" ca="1" si="361"/>
        <v>N/A</v>
      </c>
      <c r="AQ336" s="50">
        <f t="array" aca="1" ref="AQ33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A336),0)),""),0)</f>
        <v>0</v>
      </c>
      <c r="AR336" s="35">
        <f t="array" aca="1" ref="AR3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A336),0)),"")</f>
        <v>0</v>
      </c>
      <c r="AS336" s="35">
        <f t="array" aca="1" ref="AS3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A336),0))/1000,"")</f>
        <v>0</v>
      </c>
      <c r="AT336" s="51">
        <f t="array" aca="1" ref="AT3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A336),0)),"")</f>
        <v>0</v>
      </c>
      <c r="AU336" s="35">
        <f t="array" aca="1" ref="AU3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A336),0))/1000,"")</f>
        <v>0</v>
      </c>
      <c r="AV336" s="35">
        <f t="array" aca="1" ref="AV3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A336),0))/1000,"")</f>
        <v>0</v>
      </c>
      <c r="AW336" s="32">
        <f t="array" aca="1" ref="AW3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A336),0)),"")</f>
        <v>0</v>
      </c>
      <c r="AX336" s="32" t="str">
        <f t="shared" ca="1" si="362"/>
        <v>N/A</v>
      </c>
      <c r="AY336" s="32" t="str">
        <f t="shared" ca="1" si="363"/>
        <v>N/A</v>
      </c>
      <c r="AZ336" s="37" t="str">
        <f t="array" aca="1" ref="AZ336" ca="1">IF(AQ336=0,"N/A",IFERROR(INDEX(INDIRECT(ADDRESS(1,MATCH(2021,Measure!$2:$2,0),,,"Measure")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A336),0)),""))</f>
        <v>N/A</v>
      </c>
      <c r="BA336" s="32">
        <f t="array" aca="1" ref="BA3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A336),0)),"")</f>
        <v>0</v>
      </c>
      <c r="BB336" s="37" t="str">
        <f t="shared" ca="1" si="364"/>
        <v>N/A</v>
      </c>
      <c r="BC336" s="50">
        <f t="array" aca="1" ref="BC33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A336),0)),""),0)</f>
        <v>0</v>
      </c>
      <c r="BD336" s="35">
        <f t="array" aca="1" ref="BD3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A336),0)),"")</f>
        <v>0</v>
      </c>
      <c r="BE336" s="35">
        <f t="array" aca="1" ref="BE3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A336),0))/1000,"")</f>
        <v>0</v>
      </c>
      <c r="BF336" s="51">
        <f t="array" aca="1" ref="BF3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A336),0)),"")</f>
        <v>0</v>
      </c>
      <c r="BG336" s="35">
        <f t="array" aca="1" ref="BG3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A336),0))/1000,"")</f>
        <v>0</v>
      </c>
      <c r="BH336" s="35">
        <f t="array" aca="1" ref="BH3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A336),0))/1000,"")</f>
        <v>0</v>
      </c>
      <c r="BI336" s="32">
        <f t="array" aca="1" ref="BI3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A336),0)),"")</f>
        <v>0</v>
      </c>
      <c r="BJ336" s="32" t="str">
        <f t="shared" ca="1" si="365"/>
        <v>N/A</v>
      </c>
      <c r="BK336" s="32" t="str">
        <f t="shared" ca="1" si="366"/>
        <v>N/A</v>
      </c>
      <c r="BL336" s="37" t="str">
        <f t="array" aca="1" ref="BL336" ca="1">IF(BC336=0,"N/A",IFERROR(INDEX(INDIRECT(ADDRESS(1,MATCH(2022,Measure!$2:$2,0),,,"Measure")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A336),0)),""))</f>
        <v>N/A</v>
      </c>
      <c r="BM336" s="32">
        <f t="array" aca="1" ref="BM3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A336),0)),"")</f>
        <v>0</v>
      </c>
      <c r="BN336" s="37" t="str">
        <f t="shared" ca="1" si="367"/>
        <v>N/A</v>
      </c>
    </row>
    <row r="337" spans="1:66" x14ac:dyDescent="0.25">
      <c r="A337" s="33" t="s">
        <v>204</v>
      </c>
      <c r="B337" t="str">
        <f t="shared" si="353"/>
        <v>LED Troffer (4x2)</v>
      </c>
      <c r="C337" t="str">
        <f t="array" aca="1" ref="C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A337),0)),"")</f>
        <v>BNI Lighting</v>
      </c>
      <c r="D337" t="str">
        <f t="array" aca="1" ref="D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A337),0)),"")</f>
        <v>RET</v>
      </c>
      <c r="E337" s="52">
        <f t="array" aca="1" ref="E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A337),0)),"")</f>
        <v>20.399999999999999</v>
      </c>
      <c r="F337" s="52">
        <f t="array" aca="1" ref="F33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A337),0)),""))</f>
        <v>6.8</v>
      </c>
      <c r="G337" s="52">
        <f t="array" aca="1" ref="G3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A337),0)),""))</f>
        <v>6.8</v>
      </c>
      <c r="H337" s="52">
        <f t="array" aca="1" ref="H3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A337),0)),""))</f>
        <v>6.8</v>
      </c>
      <c r="I337" s="44">
        <f t="array" aca="1" ref="I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A337),0)),"")</f>
        <v>193.35204000000002</v>
      </c>
      <c r="J337" s="45">
        <f t="array" aca="1" ref="J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A337),0)),"")*1000</f>
        <v>27.2428536</v>
      </c>
      <c r="K337" s="44">
        <f t="array" aca="1" ref="K337" ca="1">IF(D337="ROB/NEW",I337,IFERROR(INDEX(INDIRECT(ADDRESS(1,MATCH(2020,Measure!$2:$2,0),,,"Measure")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A337),0)),""))</f>
        <v>193.35204000000002</v>
      </c>
      <c r="L337" s="45">
        <f t="array" aca="1" ref="L337" ca="1">IF(D337="ROB/NEW",J337,IFERROR(INDEX(INDIRECT(ADDRESS(1,MATCH(2020,Measure!$2:$2,0),,,"Measure")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A337),0))*1000,""))</f>
        <v>34.9</v>
      </c>
      <c r="M337" s="46">
        <f t="array" aca="1" ref="M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A337),0)),"")</f>
        <v>221.44500000000002</v>
      </c>
      <c r="N337" s="47">
        <f t="array" aca="1" ref="N337" ca="1">IF(M337=0,"N/A",IFERROR(INDEX(INDIRECT(ADDRESS(1,MATCH(2020,Measure!$2:$2,0),,,"Measure")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A337),0)),"")/M337)</f>
        <v>0.20968953916322336</v>
      </c>
      <c r="O337" s="46" t="str">
        <f t="array" aca="1" ref="O337" ca="1">IF(AE337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(Units)")*(INDIRECT(ADDRESS(1,MATCH("MeasureNames",Measure!$2:$2,0),,,"Measure")&amp;":"&amp;ADDRESS(ROWS(DynamicPivotTable)+10,MATCH("MeasureNames",Measure!$2:$2,0)))=A337),0)),""),0))</f>
        <v>N/A</v>
      </c>
      <c r="P337" s="46">
        <f t="array" aca="1" ref="P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A337),0)),0)</f>
        <v>0</v>
      </c>
      <c r="Q337" s="46" t="str">
        <f t="shared" ca="1" si="354"/>
        <v>N/A</v>
      </c>
      <c r="R337" s="46">
        <f t="shared" ca="1" si="355"/>
        <v>175.01030000000003</v>
      </c>
      <c r="S337" s="46" t="str">
        <f t="shared" ca="1" si="356"/>
        <v>N/A</v>
      </c>
      <c r="T337" s="39">
        <f t="array" aca="1" ref="T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A337),0)),"")</f>
        <v>280.22919913190555</v>
      </c>
      <c r="U337" s="39">
        <f t="array" aca="1" ref="U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A337),0)),"")</f>
        <v>0</v>
      </c>
      <c r="V337" s="39">
        <f t="shared" ca="1" si="357"/>
        <v>280.22919913190555</v>
      </c>
      <c r="W337" s="48">
        <f t="array" aca="1" ref="W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A337),0)),"")</f>
        <v>0.88</v>
      </c>
      <c r="X337" s="49" t="str">
        <f t="array" aca="1" ref="X337" ca="1">IF(AE337=0,"N/A",IFERROR(INDEX(INDIRECT(ADDRESS(1,MATCH(2020,Measure!$2:$2,0),,,"Measure")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A337),0)),""))</f>
        <v>N/A</v>
      </c>
      <c r="Y337" s="49" t="str">
        <f t="array" aca="1" ref="Y337" ca="1">IF(AE337=0,"N/A",IFERROR(INDEX(INDIRECT(ADDRESS(1,MATCH(2020,Measure!$2:$2,0),,,"Measure")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A337),0)),""))</f>
        <v>N/A</v>
      </c>
      <c r="Z337" s="39" t="str">
        <f t="array" aca="1" ref="Z3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A337),0)),""),"N/A")</f>
        <v>N/A</v>
      </c>
      <c r="AA337" s="39" t="str">
        <f t="array" aca="1" ref="AA3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A337),0)),""),"N/A")</f>
        <v>N/A</v>
      </c>
      <c r="AB337" s="39" t="str">
        <f t="array" aca="1" ref="AB3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A337),0)),"")/1000,"N/A")</f>
        <v>N/A</v>
      </c>
      <c r="AD337" t="str">
        <f t="shared" si="358"/>
        <v>LED Troffer (4x2)</v>
      </c>
      <c r="AE337" s="50">
        <f t="array" aca="1" ref="AE33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A337),0)),""),0)</f>
        <v>0</v>
      </c>
      <c r="AF337" s="35">
        <f t="array" aca="1" ref="AF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A337),0)),"")</f>
        <v>0</v>
      </c>
      <c r="AG337" s="35">
        <f t="array" aca="1" ref="AG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A337),0))/1000,"")</f>
        <v>0</v>
      </c>
      <c r="AH337" s="51">
        <f t="array" aca="1" ref="AH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A337),0)),"")</f>
        <v>0</v>
      </c>
      <c r="AI337" s="35">
        <f t="array" aca="1" ref="AI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A337),0))/1000,"")</f>
        <v>0</v>
      </c>
      <c r="AJ337" s="35">
        <f t="array" aca="1" ref="AJ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A337),0))/1000,"")</f>
        <v>0</v>
      </c>
      <c r="AK337" s="32">
        <f t="array" aca="1" ref="AK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A337),0)),"")</f>
        <v>0</v>
      </c>
      <c r="AL337" s="32" t="str">
        <f t="shared" ca="1" si="359"/>
        <v>N/A</v>
      </c>
      <c r="AM337" s="32" t="str">
        <f t="shared" ca="1" si="360"/>
        <v>N/A</v>
      </c>
      <c r="AN337" s="37" t="str">
        <f t="array" aca="1" ref="AN337" ca="1">IF(AE337=0,"N/A",IFERROR(INDEX(INDIRECT(ADDRESS(1,MATCH(2020,Measure!$2:$2,0),,,"Measure")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A337),0)),""))</f>
        <v>N/A</v>
      </c>
      <c r="AO337" s="32">
        <f t="array" aca="1" ref="AO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A337),0)),"")</f>
        <v>0</v>
      </c>
      <c r="AP337" s="37" t="str">
        <f t="shared" ca="1" si="361"/>
        <v>N/A</v>
      </c>
      <c r="AQ337" s="50">
        <f t="array" aca="1" ref="AQ33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A337),0)),""),0)</f>
        <v>0</v>
      </c>
      <c r="AR337" s="35">
        <f t="array" aca="1" ref="AR3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A337),0)),"")</f>
        <v>0</v>
      </c>
      <c r="AS337" s="35">
        <f t="array" aca="1" ref="AS3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A337),0))/1000,"")</f>
        <v>0</v>
      </c>
      <c r="AT337" s="51">
        <f t="array" aca="1" ref="AT3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A337),0)),"")</f>
        <v>0</v>
      </c>
      <c r="AU337" s="35">
        <f t="array" aca="1" ref="AU3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A337),0))/1000,"")</f>
        <v>0</v>
      </c>
      <c r="AV337" s="35">
        <f t="array" aca="1" ref="AV3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A337),0))/1000,"")</f>
        <v>0</v>
      </c>
      <c r="AW337" s="32">
        <f t="array" aca="1" ref="AW3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A337),0)),"")</f>
        <v>0</v>
      </c>
      <c r="AX337" s="32" t="str">
        <f t="shared" ca="1" si="362"/>
        <v>N/A</v>
      </c>
      <c r="AY337" s="32" t="str">
        <f t="shared" ca="1" si="363"/>
        <v>N/A</v>
      </c>
      <c r="AZ337" s="37" t="str">
        <f t="array" aca="1" ref="AZ337" ca="1">IF(AQ337=0,"N/A",IFERROR(INDEX(INDIRECT(ADDRESS(1,MATCH(2021,Measure!$2:$2,0),,,"Measure")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A337),0)),""))</f>
        <v>N/A</v>
      </c>
      <c r="BA337" s="32">
        <f t="array" aca="1" ref="BA3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A337),0)),"")</f>
        <v>0</v>
      </c>
      <c r="BB337" s="37" t="str">
        <f t="shared" ca="1" si="364"/>
        <v>N/A</v>
      </c>
      <c r="BC337" s="50">
        <f t="array" aca="1" ref="BC33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A337),0)),""),0)</f>
        <v>0</v>
      </c>
      <c r="BD337" s="35">
        <f t="array" aca="1" ref="BD3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A337),0)),"")</f>
        <v>0</v>
      </c>
      <c r="BE337" s="35">
        <f t="array" aca="1" ref="BE3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A337),0))/1000,"")</f>
        <v>0</v>
      </c>
      <c r="BF337" s="51">
        <f t="array" aca="1" ref="BF3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A337),0)),"")</f>
        <v>0</v>
      </c>
      <c r="BG337" s="35">
        <f t="array" aca="1" ref="BG3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A337),0))/1000,"")</f>
        <v>0</v>
      </c>
      <c r="BH337" s="35">
        <f t="array" aca="1" ref="BH3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A337),0))/1000,"")</f>
        <v>0</v>
      </c>
      <c r="BI337" s="32">
        <f t="array" aca="1" ref="BI3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A337),0)),"")</f>
        <v>0</v>
      </c>
      <c r="BJ337" s="32" t="str">
        <f t="shared" ca="1" si="365"/>
        <v>N/A</v>
      </c>
      <c r="BK337" s="32" t="str">
        <f t="shared" ca="1" si="366"/>
        <v>N/A</v>
      </c>
      <c r="BL337" s="37" t="str">
        <f t="array" aca="1" ref="BL337" ca="1">IF(BC337=0,"N/A",IFERROR(INDEX(INDIRECT(ADDRESS(1,MATCH(2022,Measure!$2:$2,0),,,"Measure")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A337),0)),""))</f>
        <v>N/A</v>
      </c>
      <c r="BM337" s="32">
        <f t="array" aca="1" ref="BM3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A337),0)),"")</f>
        <v>0</v>
      </c>
      <c r="BN337" s="37" t="str">
        <f t="shared" ca="1" si="367"/>
        <v>N/A</v>
      </c>
    </row>
    <row r="338" spans="1:66" x14ac:dyDescent="0.25">
      <c r="A338" s="33" t="s">
        <v>344</v>
      </c>
      <c r="B338" t="str">
        <f t="shared" si="353"/>
        <v>Solid Door Freezer</v>
      </c>
      <c r="C338" t="str">
        <f t="array" aca="1" ref="C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A338),0)),"")</f>
        <v>BNI Cooking and Laundry</v>
      </c>
      <c r="D338" t="str">
        <f t="array" aca="1" ref="D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A338),0)),"")</f>
        <v>ROB/NEW</v>
      </c>
      <c r="E338" s="52">
        <f t="array" aca="1" ref="E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A338),0)),"")</f>
        <v>12</v>
      </c>
      <c r="F338" s="52" t="str">
        <f t="array" aca="1" ref="F33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A338),0)),""))</f>
        <v>N/A</v>
      </c>
      <c r="G338" s="52" t="str">
        <f t="array" aca="1" ref="G3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A338),0)),""))</f>
        <v>N/A</v>
      </c>
      <c r="H338" s="52" t="str">
        <f t="array" aca="1" ref="H3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A338),0)),""))</f>
        <v>N/A</v>
      </c>
      <c r="I338" s="44">
        <f t="array" aca="1" ref="I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A338),0)),"")</f>
        <v>1854</v>
      </c>
      <c r="J338" s="45">
        <f t="array" aca="1" ref="J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A338),0)),"")*1000</f>
        <v>144</v>
      </c>
      <c r="K338" s="44">
        <f t="array" aca="1" ref="K338" ca="1">IF(D338="ROB/NEW",I338,IFERROR(INDEX(INDIRECT(ADDRESS(1,MATCH(2020,Measure!$2:$2,0),,,"Measure")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A338),0)),""))</f>
        <v>1854</v>
      </c>
      <c r="L338" s="45">
        <f t="array" aca="1" ref="L338" ca="1">IF(D338="ROB/NEW",J338,IFERROR(INDEX(INDIRECT(ADDRESS(1,MATCH(2020,Measure!$2:$2,0),,,"Measure")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A338),0))*1000,""))</f>
        <v>144</v>
      </c>
      <c r="M338" s="46">
        <f t="array" aca="1" ref="M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A338),0)),"")</f>
        <v>0</v>
      </c>
      <c r="N338" s="47" t="str">
        <f t="array" aca="1" ref="N338" ca="1">IF(M338=0,"N/A",IFERROR(INDEX(INDIRECT(ADDRESS(1,MATCH(2020,Measure!$2:$2,0),,,"Measure")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A338),0)),"")/M338)</f>
        <v>N/A</v>
      </c>
      <c r="O338" s="46" t="str">
        <f t="array" aca="1" ref="O338" ca="1">IF(AE338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(Units)")*(INDIRECT(ADDRESS(1,MATCH("MeasureNames",Measure!$2:$2,0),,,"Measure")&amp;":"&amp;ADDRESS(ROWS(DynamicPivotTable)+10,MATCH("MeasureNames",Measure!$2:$2,0)))=A338),0)),""),0))</f>
        <v>N/A</v>
      </c>
      <c r="P338" s="46">
        <f t="array" aca="1" ref="P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A338),0)),0)</f>
        <v>0</v>
      </c>
      <c r="Q338" s="46" t="str">
        <f t="shared" ca="1" si="354"/>
        <v>N/A</v>
      </c>
      <c r="R338" s="46">
        <f t="shared" ca="1" si="355"/>
        <v>0</v>
      </c>
      <c r="S338" s="46" t="str">
        <f t="shared" ca="1" si="356"/>
        <v>N/A</v>
      </c>
      <c r="T338" s="39">
        <f t="array" aca="1" ref="T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A338),0)),"")</f>
        <v>1513.5324834288367</v>
      </c>
      <c r="U338" s="39">
        <f t="array" aca="1" ref="U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A338),0)),"")</f>
        <v>0</v>
      </c>
      <c r="V338" s="39">
        <f t="shared" ca="1" si="357"/>
        <v>1513.5324834288367</v>
      </c>
      <c r="W338" s="48">
        <f t="array" aca="1" ref="W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A338),0)),"")</f>
        <v>0.88</v>
      </c>
      <c r="X338" s="49" t="str">
        <f t="array" aca="1" ref="X338" ca="1">IF(AE338=0,"N/A",IFERROR(INDEX(INDIRECT(ADDRESS(1,MATCH(2020,Measure!$2:$2,0),,,"Measure")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A338),0)),""))</f>
        <v>N/A</v>
      </c>
      <c r="Y338" s="49" t="str">
        <f t="array" aca="1" ref="Y338" ca="1">IF(AE338=0,"N/A",IFERROR(INDEX(INDIRECT(ADDRESS(1,MATCH(2020,Measure!$2:$2,0),,,"Measure")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A338),0)),""))</f>
        <v>N/A</v>
      </c>
      <c r="Z338" s="39" t="str">
        <f t="array" aca="1" ref="Z3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A338),0)),""),"N/A")</f>
        <v>N/A</v>
      </c>
      <c r="AA338" s="39" t="str">
        <f t="array" aca="1" ref="AA3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A338),0)),""),"N/A")</f>
        <v>N/A</v>
      </c>
      <c r="AB338" s="39" t="str">
        <f t="array" aca="1" ref="AB3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A338),0)),"")/1000,"N/A")</f>
        <v>N/A</v>
      </c>
      <c r="AD338" t="str">
        <f t="shared" si="358"/>
        <v>Solid Door Freezer</v>
      </c>
      <c r="AE338" s="50">
        <f t="array" aca="1" ref="AE33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A338),0)),""),0)</f>
        <v>0</v>
      </c>
      <c r="AF338" s="35">
        <f t="array" aca="1" ref="AF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A338),0)),"")</f>
        <v>0</v>
      </c>
      <c r="AG338" s="35">
        <f t="array" aca="1" ref="AG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A338),0))/1000,"")</f>
        <v>0</v>
      </c>
      <c r="AH338" s="51">
        <f t="array" aca="1" ref="AH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A338),0)),"")</f>
        <v>0</v>
      </c>
      <c r="AI338" s="35">
        <f t="array" aca="1" ref="AI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A338),0))/1000,"")</f>
        <v>0</v>
      </c>
      <c r="AJ338" s="35">
        <f t="array" aca="1" ref="AJ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A338),0))/1000,"")</f>
        <v>0</v>
      </c>
      <c r="AK338" s="32">
        <f t="array" aca="1" ref="AK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A338),0)),"")</f>
        <v>0</v>
      </c>
      <c r="AL338" s="32" t="str">
        <f t="shared" ca="1" si="359"/>
        <v>N/A</v>
      </c>
      <c r="AM338" s="32" t="str">
        <f t="shared" ca="1" si="360"/>
        <v>N/A</v>
      </c>
      <c r="AN338" s="37" t="str">
        <f t="array" aca="1" ref="AN338" ca="1">IF(AE338=0,"N/A",IFERROR(INDEX(INDIRECT(ADDRESS(1,MATCH(2020,Measure!$2:$2,0),,,"Measure")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A338),0)),""))</f>
        <v>N/A</v>
      </c>
      <c r="AO338" s="32">
        <f t="array" aca="1" ref="AO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A338),0)),"")</f>
        <v>0</v>
      </c>
      <c r="AP338" s="37" t="str">
        <f t="shared" ca="1" si="361"/>
        <v>N/A</v>
      </c>
      <c r="AQ338" s="50">
        <f t="array" aca="1" ref="AQ33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A338),0)),""),0)</f>
        <v>0</v>
      </c>
      <c r="AR338" s="35">
        <f t="array" aca="1" ref="AR3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A338),0)),"")</f>
        <v>0</v>
      </c>
      <c r="AS338" s="35">
        <f t="array" aca="1" ref="AS3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A338),0))/1000,"")</f>
        <v>0</v>
      </c>
      <c r="AT338" s="51">
        <f t="array" aca="1" ref="AT3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A338),0)),"")</f>
        <v>0</v>
      </c>
      <c r="AU338" s="35">
        <f t="array" aca="1" ref="AU3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A338),0))/1000,"")</f>
        <v>0</v>
      </c>
      <c r="AV338" s="35">
        <f t="array" aca="1" ref="AV3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A338),0))/1000,"")</f>
        <v>0</v>
      </c>
      <c r="AW338" s="32">
        <f t="array" aca="1" ref="AW3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A338),0)),"")</f>
        <v>0</v>
      </c>
      <c r="AX338" s="32" t="str">
        <f t="shared" ca="1" si="362"/>
        <v>N/A</v>
      </c>
      <c r="AY338" s="32" t="str">
        <f t="shared" ca="1" si="363"/>
        <v>N/A</v>
      </c>
      <c r="AZ338" s="37" t="str">
        <f t="array" aca="1" ref="AZ338" ca="1">IF(AQ338=0,"N/A",IFERROR(INDEX(INDIRECT(ADDRESS(1,MATCH(2021,Measure!$2:$2,0),,,"Measure")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A338),0)),""))</f>
        <v>N/A</v>
      </c>
      <c r="BA338" s="32">
        <f t="array" aca="1" ref="BA3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A338),0)),"")</f>
        <v>0</v>
      </c>
      <c r="BB338" s="37" t="str">
        <f t="shared" ca="1" si="364"/>
        <v>N/A</v>
      </c>
      <c r="BC338" s="50">
        <f t="array" aca="1" ref="BC33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A338),0)),""),0)</f>
        <v>0</v>
      </c>
      <c r="BD338" s="35">
        <f t="array" aca="1" ref="BD3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A338),0)),"")</f>
        <v>0</v>
      </c>
      <c r="BE338" s="35">
        <f t="array" aca="1" ref="BE3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A338),0))/1000,"")</f>
        <v>0</v>
      </c>
      <c r="BF338" s="51">
        <f t="array" aca="1" ref="BF3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A338),0)),"")</f>
        <v>0</v>
      </c>
      <c r="BG338" s="35">
        <f t="array" aca="1" ref="BG3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A338),0))/1000,"")</f>
        <v>0</v>
      </c>
      <c r="BH338" s="35">
        <f t="array" aca="1" ref="BH3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A338),0))/1000,"")</f>
        <v>0</v>
      </c>
      <c r="BI338" s="32">
        <f t="array" aca="1" ref="BI3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A338),0)),"")</f>
        <v>0</v>
      </c>
      <c r="BJ338" s="32" t="str">
        <f t="shared" ca="1" si="365"/>
        <v>N/A</v>
      </c>
      <c r="BK338" s="32" t="str">
        <f t="shared" ca="1" si="366"/>
        <v>N/A</v>
      </c>
      <c r="BL338" s="37" t="str">
        <f t="array" aca="1" ref="BL338" ca="1">IF(BC338=0,"N/A",IFERROR(INDEX(INDIRECT(ADDRESS(1,MATCH(2022,Measure!$2:$2,0),,,"Measure")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A338),0)),""))</f>
        <v>N/A</v>
      </c>
      <c r="BM338" s="32">
        <f t="array" aca="1" ref="BM3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A338),0)),"")</f>
        <v>0</v>
      </c>
      <c r="BN338" s="37" t="str">
        <f t="shared" ca="1" si="367"/>
        <v>N/A</v>
      </c>
    </row>
    <row r="339" spans="1:66" x14ac:dyDescent="0.25">
      <c r="A339" s="33" t="s">
        <v>209</v>
      </c>
      <c r="B339" t="str">
        <f t="shared" si="353"/>
        <v>Linear Ambient Luminaire (10000 lumen)</v>
      </c>
      <c r="C339" t="str">
        <f t="array" aca="1" ref="C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A339),0)),"")</f>
        <v>BNI Lighting</v>
      </c>
      <c r="D339" t="str">
        <f t="array" aca="1" ref="D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A339),0)),"")</f>
        <v>ROB/NEW</v>
      </c>
      <c r="E339" s="52">
        <f t="array" aca="1" ref="E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A339),0)),"")</f>
        <v>11.3</v>
      </c>
      <c r="F339" s="52" t="str">
        <f t="array" aca="1" ref="F33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A339),0)),""))</f>
        <v>N/A</v>
      </c>
      <c r="G339" s="52" t="str">
        <f t="array" aca="1" ref="G33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A339),0)),""))</f>
        <v>N/A</v>
      </c>
      <c r="H339" s="52" t="str">
        <f t="array" aca="1" ref="H33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A339),0)),""))</f>
        <v>N/A</v>
      </c>
      <c r="I339" s="44">
        <f t="array" aca="1" ref="I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A339),0)),"")</f>
        <v>448.14</v>
      </c>
      <c r="J339" s="45">
        <f t="array" aca="1" ref="J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A339),0)),"")*1000</f>
        <v>63.141885714285721</v>
      </c>
      <c r="K339" s="44">
        <f t="array" aca="1" ref="K339" ca="1">IF(D339="ROB/NEW",I339,IFERROR(INDEX(INDIRECT(ADDRESS(1,MATCH(2020,Measure!$2:$2,0),,,"Measure")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A339),0)),""))</f>
        <v>448.14</v>
      </c>
      <c r="L339" s="45">
        <f t="array" aca="1" ref="L339" ca="1">IF(D339="ROB/NEW",J339,IFERROR(INDEX(INDIRECT(ADDRESS(1,MATCH(2020,Measure!$2:$2,0),,,"Measure")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A339),0))*1000,""))</f>
        <v>63.141885714285721</v>
      </c>
      <c r="M339" s="46">
        <f t="array" aca="1" ref="M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A339),0)),"")</f>
        <v>509.39000000000004</v>
      </c>
      <c r="N339" s="47">
        <f t="array" aca="1" ref="N339" ca="1">IF(M339=0,"N/A",IFERROR(INDEX(INDIRECT(ADDRESS(1,MATCH(2020,Measure!$2:$2,0),,,"Measure")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A339),0)),"")/M339)</f>
        <v>0.19431932279785624</v>
      </c>
      <c r="O339" s="46" t="str">
        <f t="array" aca="1" ref="O339" ca="1">IF(AE339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(Units)")*(INDIRECT(ADDRESS(1,MATCH("MeasureNames",Measure!$2:$2,0),,,"Measure")&amp;":"&amp;ADDRESS(ROWS(DynamicPivotTable)+10,MATCH("MeasureNames",Measure!$2:$2,0)))=A339),0)),""),0))</f>
        <v>N/A</v>
      </c>
      <c r="P339" s="46">
        <f t="array" aca="1" ref="P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A339),0)),0)</f>
        <v>0</v>
      </c>
      <c r="Q339" s="46" t="str">
        <f t="shared" ca="1" si="354"/>
        <v>N/A</v>
      </c>
      <c r="R339" s="46">
        <f t="shared" ca="1" si="355"/>
        <v>410.40568016000003</v>
      </c>
      <c r="S339" s="46" t="str">
        <f t="shared" ca="1" si="356"/>
        <v>N/A</v>
      </c>
      <c r="T339" s="39">
        <f t="array" aca="1" ref="T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A339),0)),"")</f>
        <v>393.51430834338873</v>
      </c>
      <c r="U339" s="39">
        <f t="array" aca="1" ref="U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A339),0)),"")</f>
        <v>0</v>
      </c>
      <c r="V339" s="39">
        <f t="shared" ca="1" si="357"/>
        <v>393.51430834338873</v>
      </c>
      <c r="W339" s="48">
        <f t="array" aca="1" ref="W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A339),0)),"")</f>
        <v>0.88</v>
      </c>
      <c r="X339" s="49" t="str">
        <f t="array" aca="1" ref="X339" ca="1">IF(AE339=0,"N/A",IFERROR(INDEX(INDIRECT(ADDRESS(1,MATCH(2020,Measure!$2:$2,0),,,"Measure")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A339),0)),""))</f>
        <v>N/A</v>
      </c>
      <c r="Y339" s="49" t="str">
        <f t="array" aca="1" ref="Y339" ca="1">IF(AE339=0,"N/A",IFERROR(INDEX(INDIRECT(ADDRESS(1,MATCH(2020,Measure!$2:$2,0),,,"Measure")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A339),0)),""))</f>
        <v>N/A</v>
      </c>
      <c r="Z339" s="39" t="str">
        <f t="array" aca="1" ref="Z3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A339),0)),""),"N/A")</f>
        <v>N/A</v>
      </c>
      <c r="AA339" s="39" t="str">
        <f t="array" aca="1" ref="AA3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A339),0)),""),"N/A")</f>
        <v>N/A</v>
      </c>
      <c r="AB339" s="39" t="str">
        <f t="array" aca="1" ref="AB3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A339),0)),"")/1000,"N/A")</f>
        <v>N/A</v>
      </c>
      <c r="AD339" t="str">
        <f t="shared" si="358"/>
        <v>Linear Ambient Luminaire (10000 lumen)</v>
      </c>
      <c r="AE339" s="50">
        <f t="array" aca="1" ref="AE33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A339),0)),""),0)</f>
        <v>0</v>
      </c>
      <c r="AF339" s="35">
        <f t="array" aca="1" ref="AF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A339),0)),"")</f>
        <v>0</v>
      </c>
      <c r="AG339" s="35">
        <f t="array" aca="1" ref="AG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A339),0))/1000,"")</f>
        <v>0</v>
      </c>
      <c r="AH339" s="51">
        <f t="array" aca="1" ref="AH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A339),0)),"")</f>
        <v>0</v>
      </c>
      <c r="AI339" s="35">
        <f t="array" aca="1" ref="AI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A339),0))/1000,"")</f>
        <v>0</v>
      </c>
      <c r="AJ339" s="35">
        <f t="array" aca="1" ref="AJ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A339),0))/1000,"")</f>
        <v>0</v>
      </c>
      <c r="AK339" s="32">
        <f t="array" aca="1" ref="AK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A339),0)),"")</f>
        <v>0</v>
      </c>
      <c r="AL339" s="32" t="str">
        <f t="shared" ca="1" si="359"/>
        <v>N/A</v>
      </c>
      <c r="AM339" s="32" t="str">
        <f t="shared" ca="1" si="360"/>
        <v>N/A</v>
      </c>
      <c r="AN339" s="37" t="str">
        <f t="array" aca="1" ref="AN339" ca="1">IF(AE339=0,"N/A",IFERROR(INDEX(INDIRECT(ADDRESS(1,MATCH(2020,Measure!$2:$2,0),,,"Measure")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A339),0)),""))</f>
        <v>N/A</v>
      </c>
      <c r="AO339" s="32">
        <f t="array" aca="1" ref="AO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A339),0)),"")</f>
        <v>0</v>
      </c>
      <c r="AP339" s="37" t="str">
        <f t="shared" ca="1" si="361"/>
        <v>N/A</v>
      </c>
      <c r="AQ339" s="50">
        <f t="array" aca="1" ref="AQ33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A339),0)),""),0)</f>
        <v>0</v>
      </c>
      <c r="AR339" s="35">
        <f t="array" aca="1" ref="AR3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A339),0)),"")</f>
        <v>0</v>
      </c>
      <c r="AS339" s="35">
        <f t="array" aca="1" ref="AS3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A339),0))/1000,"")</f>
        <v>0</v>
      </c>
      <c r="AT339" s="51">
        <f t="array" aca="1" ref="AT3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A339),0)),"")</f>
        <v>0</v>
      </c>
      <c r="AU339" s="35">
        <f t="array" aca="1" ref="AU3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A339),0))/1000,"")</f>
        <v>0</v>
      </c>
      <c r="AV339" s="35">
        <f t="array" aca="1" ref="AV3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A339),0))/1000,"")</f>
        <v>0</v>
      </c>
      <c r="AW339" s="32">
        <f t="array" aca="1" ref="AW3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A339),0)),"")</f>
        <v>0</v>
      </c>
      <c r="AX339" s="32" t="str">
        <f t="shared" ca="1" si="362"/>
        <v>N/A</v>
      </c>
      <c r="AY339" s="32" t="str">
        <f t="shared" ca="1" si="363"/>
        <v>N/A</v>
      </c>
      <c r="AZ339" s="37" t="str">
        <f t="array" aca="1" ref="AZ339" ca="1">IF(AQ339=0,"N/A",IFERROR(INDEX(INDIRECT(ADDRESS(1,MATCH(2021,Measure!$2:$2,0),,,"Measure")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A339),0)),""))</f>
        <v>N/A</v>
      </c>
      <c r="BA339" s="32">
        <f t="array" aca="1" ref="BA3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A339),0)),"")</f>
        <v>0</v>
      </c>
      <c r="BB339" s="37" t="str">
        <f t="shared" ca="1" si="364"/>
        <v>N/A</v>
      </c>
      <c r="BC339" s="50">
        <f t="array" aca="1" ref="BC33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A339),0)),""),0)</f>
        <v>0</v>
      </c>
      <c r="BD339" s="35">
        <f t="array" aca="1" ref="BD3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A339),0)),"")</f>
        <v>0</v>
      </c>
      <c r="BE339" s="35">
        <f t="array" aca="1" ref="BE3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A339),0))/1000,"")</f>
        <v>0</v>
      </c>
      <c r="BF339" s="51">
        <f t="array" aca="1" ref="BF3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A339),0)),"")</f>
        <v>0</v>
      </c>
      <c r="BG339" s="35">
        <f t="array" aca="1" ref="BG3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A339),0))/1000,"")</f>
        <v>0</v>
      </c>
      <c r="BH339" s="35">
        <f t="array" aca="1" ref="BH3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A339),0))/1000,"")</f>
        <v>0</v>
      </c>
      <c r="BI339" s="32">
        <f t="array" aca="1" ref="BI3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A339),0)),"")</f>
        <v>0</v>
      </c>
      <c r="BJ339" s="32" t="str">
        <f t="shared" ca="1" si="365"/>
        <v>N/A</v>
      </c>
      <c r="BK339" s="32" t="str">
        <f t="shared" ca="1" si="366"/>
        <v>N/A</v>
      </c>
      <c r="BL339" s="37" t="str">
        <f t="array" aca="1" ref="BL339" ca="1">IF(BC339=0,"N/A",IFERROR(INDEX(INDIRECT(ADDRESS(1,MATCH(2022,Measure!$2:$2,0),,,"Measure")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A339),0)),""))</f>
        <v>N/A</v>
      </c>
      <c r="BM339" s="32">
        <f t="array" aca="1" ref="BM3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A339),0)),"")</f>
        <v>0</v>
      </c>
      <c r="BN339" s="37" t="str">
        <f t="shared" ca="1" si="367"/>
        <v>N/A</v>
      </c>
    </row>
    <row r="340" spans="1:66" x14ac:dyDescent="0.25">
      <c r="A340" s="33" t="s">
        <v>213</v>
      </c>
      <c r="B340" t="str">
        <f t="shared" si="353"/>
        <v>Linear Ambient Luminaire (4000 lumen)</v>
      </c>
      <c r="C340" t="str">
        <f t="array" aca="1" ref="C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A340),0)),"")</f>
        <v>BNI Lighting</v>
      </c>
      <c r="D340" t="str">
        <f t="array" aca="1" ref="D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A340),0)),"")</f>
        <v>ROB/NEW</v>
      </c>
      <c r="E340" s="52">
        <f t="array" aca="1" ref="E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A340),0)),"")</f>
        <v>11.3</v>
      </c>
      <c r="F340" s="52" t="str">
        <f t="array" aca="1" ref="F34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A340),0)),""))</f>
        <v>N/A</v>
      </c>
      <c r="G340" s="52" t="str">
        <f t="array" aca="1" ref="G34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A340),0)),""))</f>
        <v>N/A</v>
      </c>
      <c r="H340" s="52" t="str">
        <f t="array" aca="1" ref="H34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A340),0)),""))</f>
        <v>N/A</v>
      </c>
      <c r="I340" s="44">
        <f t="array" aca="1" ref="I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A340),0)),"")</f>
        <v>85.146599999999992</v>
      </c>
      <c r="J340" s="45">
        <f t="array" aca="1" ref="J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A340),0)),"")*1000</f>
        <v>11.996958285714287</v>
      </c>
      <c r="K340" s="44">
        <f t="array" aca="1" ref="K340" ca="1">IF(D340="ROB/NEW",I340,IFERROR(INDEX(INDIRECT(ADDRESS(1,MATCH(2020,Measure!$2:$2,0),,,"Measure")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A340),0)),""))</f>
        <v>85.146599999999992</v>
      </c>
      <c r="L340" s="45">
        <f t="array" aca="1" ref="L340" ca="1">IF(D340="ROB/NEW",J340,IFERROR(INDEX(INDIRECT(ADDRESS(1,MATCH(2020,Measure!$2:$2,0),,,"Measure")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A340),0))*1000,""))</f>
        <v>11.996958285714287</v>
      </c>
      <c r="M340" s="46">
        <f t="array" aca="1" ref="M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A340),0)),"")</f>
        <v>54.53</v>
      </c>
      <c r="N340" s="47">
        <f t="array" aca="1" ref="N340" ca="1">IF(M340=0,"N/A",IFERROR(INDEX(INDIRECT(ADDRESS(1,MATCH(2020,Measure!$2:$2,0),,,"Measure")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A340),0)),"")/M340)</f>
        <v>0.35851824683660372</v>
      </c>
      <c r="O340" s="46" t="str">
        <f t="array" aca="1" ref="O340" ca="1">IF(AE340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(Units)")*(INDIRECT(ADDRESS(1,MATCH("MeasureNames",Measure!$2:$2,0),,,"Measure")&amp;":"&amp;ADDRESS(ROWS(DynamicPivotTable)+10,MATCH("MeasureNames",Measure!$2:$2,0)))=A340),0)),""),0))</f>
        <v>N/A</v>
      </c>
      <c r="P340" s="46">
        <f t="array" aca="1" ref="P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A340),0)),0)</f>
        <v>0</v>
      </c>
      <c r="Q340" s="46" t="str">
        <f t="shared" ca="1" si="354"/>
        <v>N/A</v>
      </c>
      <c r="R340" s="46">
        <f t="shared" ca="1" si="355"/>
        <v>34.980000000000004</v>
      </c>
      <c r="S340" s="46" t="str">
        <f t="shared" ca="1" si="356"/>
        <v>N/A</v>
      </c>
      <c r="T340" s="39">
        <f t="array" aca="1" ref="T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A340),0)),"")</f>
        <v>74.767718585243841</v>
      </c>
      <c r="U340" s="39">
        <f t="array" aca="1" ref="U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A340),0)),"")</f>
        <v>0</v>
      </c>
      <c r="V340" s="39">
        <f t="shared" ca="1" si="357"/>
        <v>74.767718585243841</v>
      </c>
      <c r="W340" s="48">
        <f t="array" aca="1" ref="W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A340),0)),"")</f>
        <v>0.88</v>
      </c>
      <c r="X340" s="49" t="str">
        <f t="array" aca="1" ref="X340" ca="1">IF(AE340=0,"N/A",IFERROR(INDEX(INDIRECT(ADDRESS(1,MATCH(2020,Measure!$2:$2,0),,,"Measure")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A340),0)),""))</f>
        <v>N/A</v>
      </c>
      <c r="Y340" s="49" t="str">
        <f t="array" aca="1" ref="Y340" ca="1">IF(AE340=0,"N/A",IFERROR(INDEX(INDIRECT(ADDRESS(1,MATCH(2020,Measure!$2:$2,0),,,"Measure")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A340),0)),""))</f>
        <v>N/A</v>
      </c>
      <c r="Z340" s="39" t="str">
        <f t="array" aca="1" ref="Z3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A340),0)),""),"N/A")</f>
        <v>N/A</v>
      </c>
      <c r="AA340" s="39" t="str">
        <f t="array" aca="1" ref="AA3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A340),0)),""),"N/A")</f>
        <v>N/A</v>
      </c>
      <c r="AB340" s="39" t="str">
        <f t="array" aca="1" ref="AB3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A340),0)),"")/1000,"N/A")</f>
        <v>N/A</v>
      </c>
      <c r="AD340" t="str">
        <f t="shared" si="358"/>
        <v>Linear Ambient Luminaire (4000 lumen)</v>
      </c>
      <c r="AE340" s="50">
        <f t="array" aca="1" ref="AE34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A340),0)),""),0)</f>
        <v>0</v>
      </c>
      <c r="AF340" s="35">
        <f t="array" aca="1" ref="AF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A340),0)),"")</f>
        <v>0</v>
      </c>
      <c r="AG340" s="35">
        <f t="array" aca="1" ref="AG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A340),0))/1000,"")</f>
        <v>0</v>
      </c>
      <c r="AH340" s="51">
        <f t="array" aca="1" ref="AH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A340),0)),"")</f>
        <v>0</v>
      </c>
      <c r="AI340" s="35">
        <f t="array" aca="1" ref="AI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A340),0))/1000,"")</f>
        <v>0</v>
      </c>
      <c r="AJ340" s="35">
        <f t="array" aca="1" ref="AJ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A340),0))/1000,"")</f>
        <v>0</v>
      </c>
      <c r="AK340" s="32">
        <f t="array" aca="1" ref="AK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A340),0)),"")</f>
        <v>0</v>
      </c>
      <c r="AL340" s="32" t="str">
        <f t="shared" ca="1" si="359"/>
        <v>N/A</v>
      </c>
      <c r="AM340" s="32" t="str">
        <f t="shared" ca="1" si="360"/>
        <v>N/A</v>
      </c>
      <c r="AN340" s="37" t="str">
        <f t="array" aca="1" ref="AN340" ca="1">IF(AE340=0,"N/A",IFERROR(INDEX(INDIRECT(ADDRESS(1,MATCH(2020,Measure!$2:$2,0),,,"Measure")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A340),0)),""))</f>
        <v>N/A</v>
      </c>
      <c r="AO340" s="32">
        <f t="array" aca="1" ref="AO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A340),0)),"")</f>
        <v>0</v>
      </c>
      <c r="AP340" s="37" t="str">
        <f t="shared" ca="1" si="361"/>
        <v>N/A</v>
      </c>
      <c r="AQ340" s="50">
        <f t="array" aca="1" ref="AQ34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A340),0)),""),0)</f>
        <v>0</v>
      </c>
      <c r="AR340" s="35">
        <f t="array" aca="1" ref="AR3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A340),0)),"")</f>
        <v>0</v>
      </c>
      <c r="AS340" s="35">
        <f t="array" aca="1" ref="AS3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A340),0))/1000,"")</f>
        <v>0</v>
      </c>
      <c r="AT340" s="51">
        <f t="array" aca="1" ref="AT3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A340),0)),"")</f>
        <v>0</v>
      </c>
      <c r="AU340" s="35">
        <f t="array" aca="1" ref="AU3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A340),0))/1000,"")</f>
        <v>0</v>
      </c>
      <c r="AV340" s="35">
        <f t="array" aca="1" ref="AV3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A340),0))/1000,"")</f>
        <v>0</v>
      </c>
      <c r="AW340" s="32">
        <f t="array" aca="1" ref="AW3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A340),0)),"")</f>
        <v>0</v>
      </c>
      <c r="AX340" s="32" t="str">
        <f t="shared" ca="1" si="362"/>
        <v>N/A</v>
      </c>
      <c r="AY340" s="32" t="str">
        <f t="shared" ca="1" si="363"/>
        <v>N/A</v>
      </c>
      <c r="AZ340" s="37" t="str">
        <f t="array" aca="1" ref="AZ340" ca="1">IF(AQ340=0,"N/A",IFERROR(INDEX(INDIRECT(ADDRESS(1,MATCH(2021,Measure!$2:$2,0),,,"Measure")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A340),0)),""))</f>
        <v>N/A</v>
      </c>
      <c r="BA340" s="32">
        <f t="array" aca="1" ref="BA3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A340),0)),"")</f>
        <v>0</v>
      </c>
      <c r="BB340" s="37" t="str">
        <f t="shared" ca="1" si="364"/>
        <v>N/A</v>
      </c>
      <c r="BC340" s="50">
        <f t="array" aca="1" ref="BC34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A340),0)),""),0)</f>
        <v>0</v>
      </c>
      <c r="BD340" s="35">
        <f t="array" aca="1" ref="BD3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A340),0)),"")</f>
        <v>0</v>
      </c>
      <c r="BE340" s="35">
        <f t="array" aca="1" ref="BE3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A340),0))/1000,"")</f>
        <v>0</v>
      </c>
      <c r="BF340" s="51">
        <f t="array" aca="1" ref="BF3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A340),0)),"")</f>
        <v>0</v>
      </c>
      <c r="BG340" s="35">
        <f t="array" aca="1" ref="BG3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A340),0))/1000,"")</f>
        <v>0</v>
      </c>
      <c r="BH340" s="35">
        <f t="array" aca="1" ref="BH3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A340),0))/1000,"")</f>
        <v>0</v>
      </c>
      <c r="BI340" s="32">
        <f t="array" aca="1" ref="BI3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A340),0)),"")</f>
        <v>0</v>
      </c>
      <c r="BJ340" s="32" t="str">
        <f t="shared" ca="1" si="365"/>
        <v>N/A</v>
      </c>
      <c r="BK340" s="32" t="str">
        <f t="shared" ca="1" si="366"/>
        <v>N/A</v>
      </c>
      <c r="BL340" s="37" t="str">
        <f t="array" aca="1" ref="BL340" ca="1">IF(BC340=0,"N/A",IFERROR(INDEX(INDIRECT(ADDRESS(1,MATCH(2022,Measure!$2:$2,0),,,"Measure")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A340),0)),""))</f>
        <v>N/A</v>
      </c>
      <c r="BM340" s="32">
        <f t="array" aca="1" ref="BM3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A340),0)),"")</f>
        <v>0</v>
      </c>
      <c r="BN340" s="37" t="str">
        <f t="shared" ca="1" si="367"/>
        <v>N/A</v>
      </c>
    </row>
    <row r="341" spans="1:66" x14ac:dyDescent="0.25">
      <c r="A341" s="33" t="s">
        <v>215</v>
      </c>
      <c r="B341" t="str">
        <f t="shared" si="353"/>
        <v>Linear Ambient Luminaire (8000 lumen)</v>
      </c>
      <c r="C341" t="str">
        <f t="array" aca="1" ref="C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A341),0)),"")</f>
        <v>BNI Lighting</v>
      </c>
      <c r="D341" t="str">
        <f t="array" aca="1" ref="D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A341),0)),"")</f>
        <v>ROB/NEW</v>
      </c>
      <c r="E341" s="52">
        <f t="array" aca="1" ref="E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A341),0)),"")</f>
        <v>11.3</v>
      </c>
      <c r="F341" s="52" t="str">
        <f t="array" aca="1" ref="F34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A341),0)),""))</f>
        <v>N/A</v>
      </c>
      <c r="G341" s="52" t="str">
        <f t="array" aca="1" ref="G34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A341),0)),""))</f>
        <v>N/A</v>
      </c>
      <c r="H341" s="52" t="str">
        <f t="array" aca="1" ref="H34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A341),0)),""))</f>
        <v>N/A</v>
      </c>
      <c r="I341" s="44">
        <f t="array" aca="1" ref="I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A341),0)),"")</f>
        <v>153.1824</v>
      </c>
      <c r="J341" s="45">
        <f t="array" aca="1" ref="J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A341),0)),"")*1000</f>
        <v>21.583044571428577</v>
      </c>
      <c r="K341" s="44">
        <f t="array" aca="1" ref="K341" ca="1">IF(D341="ROB/NEW",I341,IFERROR(INDEX(INDIRECT(ADDRESS(1,MATCH(2020,Measure!$2:$2,0),,,"Measure")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A341),0)),""))</f>
        <v>153.1824</v>
      </c>
      <c r="L341" s="45">
        <f t="array" aca="1" ref="L341" ca="1">IF(D341="ROB/NEW",J341,IFERROR(INDEX(INDIRECT(ADDRESS(1,MATCH(2020,Measure!$2:$2,0),,,"Measure")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A341),0))*1000,""))</f>
        <v>21.583044571428577</v>
      </c>
      <c r="M341" s="46">
        <f t="array" aca="1" ref="M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A341),0)),"")</f>
        <v>387.56200000000001</v>
      </c>
      <c r="N341" s="47">
        <f t="array" aca="1" ref="N341" ca="1">IF(M341=0,"N/A",IFERROR(INDEX(INDIRECT(ADDRESS(1,MATCH(2020,Measure!$2:$2,0),,,"Measure")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A341),0)),"")/M341)</f>
        <v>0.10874958819492106</v>
      </c>
      <c r="O341" s="46" t="str">
        <f t="array" aca="1" ref="O341" ca="1">IF(AE341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(Units)")*(INDIRECT(ADDRESS(1,MATCH("MeasureNames",Measure!$2:$2,0),,,"Measure")&amp;":"&amp;ADDRESS(ROWS(DynamicPivotTable)+10,MATCH("MeasureNames",Measure!$2:$2,0)))=A341),0)),""),0))</f>
        <v>N/A</v>
      </c>
      <c r="P341" s="46">
        <f t="array" aca="1" ref="P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A341),0)),0)</f>
        <v>0</v>
      </c>
      <c r="Q341" s="46" t="str">
        <f t="shared" ca="1" si="354"/>
        <v>N/A</v>
      </c>
      <c r="R341" s="46">
        <f t="shared" ca="1" si="355"/>
        <v>345.4147921</v>
      </c>
      <c r="S341" s="46" t="str">
        <f t="shared" ca="1" si="356"/>
        <v>N/A</v>
      </c>
      <c r="T341" s="39">
        <f t="array" aca="1" ref="T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A341),0)),"")</f>
        <v>134.51034539737651</v>
      </c>
      <c r="U341" s="39">
        <f t="array" aca="1" ref="U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A341),0)),"")</f>
        <v>0</v>
      </c>
      <c r="V341" s="39">
        <f t="shared" ca="1" si="357"/>
        <v>134.51034539737651</v>
      </c>
      <c r="W341" s="48">
        <f t="array" aca="1" ref="W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A341),0)),"")</f>
        <v>0.88</v>
      </c>
      <c r="X341" s="49" t="str">
        <f t="array" aca="1" ref="X341" ca="1">IF(AE341=0,"N/A",IFERROR(INDEX(INDIRECT(ADDRESS(1,MATCH(2020,Measure!$2:$2,0),,,"Measure")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A341),0)),""))</f>
        <v>N/A</v>
      </c>
      <c r="Y341" s="49" t="str">
        <f t="array" aca="1" ref="Y341" ca="1">IF(AE341=0,"N/A",IFERROR(INDEX(INDIRECT(ADDRESS(1,MATCH(2020,Measure!$2:$2,0),,,"Measure")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A341),0)),""))</f>
        <v>N/A</v>
      </c>
      <c r="Z341" s="39" t="str">
        <f t="array" aca="1" ref="Z3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A341),0)),""),"N/A")</f>
        <v>N/A</v>
      </c>
      <c r="AA341" s="39" t="str">
        <f t="array" aca="1" ref="AA3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A341),0)),""),"N/A")</f>
        <v>N/A</v>
      </c>
      <c r="AB341" s="39" t="str">
        <f t="array" aca="1" ref="AB3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A341),0)),"")/1000,"N/A")</f>
        <v>N/A</v>
      </c>
      <c r="AD341" t="str">
        <f t="shared" si="358"/>
        <v>Linear Ambient Luminaire (8000 lumen)</v>
      </c>
      <c r="AE341" s="50">
        <f t="array" aca="1" ref="AE34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A341),0)),""),0)</f>
        <v>0</v>
      </c>
      <c r="AF341" s="35">
        <f t="array" aca="1" ref="AF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A341),0)),"")</f>
        <v>0</v>
      </c>
      <c r="AG341" s="35">
        <f t="array" aca="1" ref="AG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A341),0))/1000,"")</f>
        <v>0</v>
      </c>
      <c r="AH341" s="51">
        <f t="array" aca="1" ref="AH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A341),0)),"")</f>
        <v>0</v>
      </c>
      <c r="AI341" s="35">
        <f t="array" aca="1" ref="AI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A341),0))/1000,"")</f>
        <v>0</v>
      </c>
      <c r="AJ341" s="35">
        <f t="array" aca="1" ref="AJ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A341),0))/1000,"")</f>
        <v>0</v>
      </c>
      <c r="AK341" s="32">
        <f t="array" aca="1" ref="AK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A341),0)),"")</f>
        <v>0</v>
      </c>
      <c r="AL341" s="32" t="str">
        <f t="shared" ca="1" si="359"/>
        <v>N/A</v>
      </c>
      <c r="AM341" s="32" t="str">
        <f t="shared" ca="1" si="360"/>
        <v>N/A</v>
      </c>
      <c r="AN341" s="37" t="str">
        <f t="array" aca="1" ref="AN341" ca="1">IF(AE341=0,"N/A",IFERROR(INDEX(INDIRECT(ADDRESS(1,MATCH(2020,Measure!$2:$2,0),,,"Measure")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A341),0)),""))</f>
        <v>N/A</v>
      </c>
      <c r="AO341" s="32">
        <f t="array" aca="1" ref="AO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A341),0)),"")</f>
        <v>0</v>
      </c>
      <c r="AP341" s="37" t="str">
        <f t="shared" ca="1" si="361"/>
        <v>N/A</v>
      </c>
      <c r="AQ341" s="50">
        <f t="array" aca="1" ref="AQ34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A341),0)),""),0)</f>
        <v>0</v>
      </c>
      <c r="AR341" s="35">
        <f t="array" aca="1" ref="AR3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A341),0)),"")</f>
        <v>0</v>
      </c>
      <c r="AS341" s="35">
        <f t="array" aca="1" ref="AS3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A341),0))/1000,"")</f>
        <v>0</v>
      </c>
      <c r="AT341" s="51">
        <f t="array" aca="1" ref="AT3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A341),0)),"")</f>
        <v>0</v>
      </c>
      <c r="AU341" s="35">
        <f t="array" aca="1" ref="AU3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A341),0))/1000,"")</f>
        <v>0</v>
      </c>
      <c r="AV341" s="35">
        <f t="array" aca="1" ref="AV3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A341),0))/1000,"")</f>
        <v>0</v>
      </c>
      <c r="AW341" s="32">
        <f t="array" aca="1" ref="AW3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A341),0)),"")</f>
        <v>0</v>
      </c>
      <c r="AX341" s="32" t="str">
        <f t="shared" ca="1" si="362"/>
        <v>N/A</v>
      </c>
      <c r="AY341" s="32" t="str">
        <f t="shared" ca="1" si="363"/>
        <v>N/A</v>
      </c>
      <c r="AZ341" s="37" t="str">
        <f t="array" aca="1" ref="AZ341" ca="1">IF(AQ341=0,"N/A",IFERROR(INDEX(INDIRECT(ADDRESS(1,MATCH(2021,Measure!$2:$2,0),,,"Measure")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A341),0)),""))</f>
        <v>N/A</v>
      </c>
      <c r="BA341" s="32">
        <f t="array" aca="1" ref="BA3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A341),0)),"")</f>
        <v>0</v>
      </c>
      <c r="BB341" s="37" t="str">
        <f t="shared" ca="1" si="364"/>
        <v>N/A</v>
      </c>
      <c r="BC341" s="50">
        <f t="array" aca="1" ref="BC34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A341),0)),""),0)</f>
        <v>0</v>
      </c>
      <c r="BD341" s="35">
        <f t="array" aca="1" ref="BD3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A341),0)),"")</f>
        <v>0</v>
      </c>
      <c r="BE341" s="35">
        <f t="array" aca="1" ref="BE3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A341),0))/1000,"")</f>
        <v>0</v>
      </c>
      <c r="BF341" s="51">
        <f t="array" aca="1" ref="BF3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A341),0)),"")</f>
        <v>0</v>
      </c>
      <c r="BG341" s="35">
        <f t="array" aca="1" ref="BG3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A341),0))/1000,"")</f>
        <v>0</v>
      </c>
      <c r="BH341" s="35">
        <f t="array" aca="1" ref="BH3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A341),0))/1000,"")</f>
        <v>0</v>
      </c>
      <c r="BI341" s="32">
        <f t="array" aca="1" ref="BI3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A341),0)),"")</f>
        <v>0</v>
      </c>
      <c r="BJ341" s="32" t="str">
        <f t="shared" ca="1" si="365"/>
        <v>N/A</v>
      </c>
      <c r="BK341" s="32" t="str">
        <f t="shared" ca="1" si="366"/>
        <v>N/A</v>
      </c>
      <c r="BL341" s="37" t="str">
        <f t="array" aca="1" ref="BL341" ca="1">IF(BC341=0,"N/A",IFERROR(INDEX(INDIRECT(ADDRESS(1,MATCH(2022,Measure!$2:$2,0),,,"Measure")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A341),0)),""))</f>
        <v>N/A</v>
      </c>
      <c r="BM341" s="32">
        <f t="array" aca="1" ref="BM3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A341),0)),"")</f>
        <v>0</v>
      </c>
      <c r="BN341" s="37" t="str">
        <f t="shared" ca="1" si="367"/>
        <v>N/A</v>
      </c>
    </row>
    <row r="342" spans="1:66" x14ac:dyDescent="0.25">
      <c r="A342" s="33" t="s">
        <v>217</v>
      </c>
      <c r="B342" t="str">
        <f t="shared" si="353"/>
        <v>Linear Replacement Lamp (2 foot)</v>
      </c>
      <c r="C342" t="str">
        <f t="array" aca="1" ref="C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A342),0)),"")</f>
        <v>BNI Lighting</v>
      </c>
      <c r="D342" t="str">
        <f t="array" aca="1" ref="D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A342),0)),"")</f>
        <v>ROB/NEW</v>
      </c>
      <c r="E342" s="52">
        <f t="array" aca="1" ref="E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A342),0)),"")</f>
        <v>11.3</v>
      </c>
      <c r="F342" s="52" t="str">
        <f t="array" aca="1" ref="F34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A342),0)),""))</f>
        <v>N/A</v>
      </c>
      <c r="G342" s="52" t="str">
        <f t="array" aca="1" ref="G34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A342),0)),""))</f>
        <v>N/A</v>
      </c>
      <c r="H342" s="52" t="str">
        <f t="array" aca="1" ref="H34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A342),0)),""))</f>
        <v>N/A</v>
      </c>
      <c r="I342" s="44">
        <f t="array" aca="1" ref="I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A342),0)),"")</f>
        <v>29.088359999999998</v>
      </c>
      <c r="J342" s="45">
        <f t="array" aca="1" ref="J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A342),0)),"")*1000</f>
        <v>4.0984824000000009</v>
      </c>
      <c r="K342" s="44">
        <f t="array" aca="1" ref="K342" ca="1">IF(D342="ROB/NEW",I342,IFERROR(INDEX(INDIRECT(ADDRESS(1,MATCH(2020,Measure!$2:$2,0),,,"Measure")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A342),0)),""))</f>
        <v>29.088359999999998</v>
      </c>
      <c r="L342" s="45">
        <f t="array" aca="1" ref="L342" ca="1">IF(D342="ROB/NEW",J342,IFERROR(INDEX(INDIRECT(ADDRESS(1,MATCH(2020,Measure!$2:$2,0),,,"Measure")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A342),0))*1000,""))</f>
        <v>4.0984824000000009</v>
      </c>
      <c r="M342" s="46">
        <f t="array" aca="1" ref="M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A342),0)),"")</f>
        <v>11.7971</v>
      </c>
      <c r="N342" s="47">
        <f t="array" aca="1" ref="N342" ca="1">IF(M342=0,"N/A",IFERROR(INDEX(INDIRECT(ADDRESS(1,MATCH(2020,Measure!$2:$2,0),,,"Measure")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A342),0)),"")/M342)</f>
        <v>0.40923637638063598</v>
      </c>
      <c r="O342" s="46" t="str">
        <f t="array" aca="1" ref="O342" ca="1">IF(AE342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(Units)")*(INDIRECT(ADDRESS(1,MATCH("MeasureNames",Measure!$2:$2,0),,,"Measure")&amp;":"&amp;ADDRESS(ROWS(DynamicPivotTable)+10,MATCH("MeasureNames",Measure!$2:$2,0)))=A342),0)),""),0))</f>
        <v>N/A</v>
      </c>
      <c r="P342" s="46">
        <f t="array" aca="1" ref="P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A342),0)),0)</f>
        <v>0</v>
      </c>
      <c r="Q342" s="46" t="str">
        <f t="shared" ca="1" si="354"/>
        <v>N/A</v>
      </c>
      <c r="R342" s="46">
        <f t="shared" ca="1" si="355"/>
        <v>6.9692975441999998</v>
      </c>
      <c r="S342" s="46" t="str">
        <f t="shared" ca="1" si="356"/>
        <v>N/A</v>
      </c>
      <c r="T342" s="39">
        <f t="array" aca="1" ref="T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A342),0)),"")</f>
        <v>25.542656014289051</v>
      </c>
      <c r="U342" s="39">
        <f t="array" aca="1" ref="U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A342),0)),"")</f>
        <v>0</v>
      </c>
      <c r="V342" s="39">
        <f t="shared" ca="1" si="357"/>
        <v>25.542656014289051</v>
      </c>
      <c r="W342" s="48">
        <f t="array" aca="1" ref="W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A342),0)),"")</f>
        <v>0.88</v>
      </c>
      <c r="X342" s="49" t="str">
        <f t="array" aca="1" ref="X342" ca="1">IF(AE342=0,"N/A",IFERROR(INDEX(INDIRECT(ADDRESS(1,MATCH(2020,Measure!$2:$2,0),,,"Measure")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A342),0)),""))</f>
        <v>N/A</v>
      </c>
      <c r="Y342" s="49" t="str">
        <f t="array" aca="1" ref="Y342" ca="1">IF(AE342=0,"N/A",IFERROR(INDEX(INDIRECT(ADDRESS(1,MATCH(2020,Measure!$2:$2,0),,,"Measure")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A342),0)),""))</f>
        <v>N/A</v>
      </c>
      <c r="Z342" s="39" t="str">
        <f t="array" aca="1" ref="Z34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A342),0)),""),"N/A")</f>
        <v>N/A</v>
      </c>
      <c r="AA342" s="39" t="str">
        <f t="array" aca="1" ref="AA34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A342),0)),""),"N/A")</f>
        <v>N/A</v>
      </c>
      <c r="AB342" s="39" t="str">
        <f t="array" aca="1" ref="AB34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A342),0)),"")/1000,"N/A")</f>
        <v>N/A</v>
      </c>
      <c r="AD342" t="str">
        <f t="shared" si="358"/>
        <v>Linear Replacement Lamp (2 foot)</v>
      </c>
      <c r="AE342" s="50">
        <f t="array" aca="1" ref="AE34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A342),0)),""),0)</f>
        <v>0</v>
      </c>
      <c r="AF342" s="35">
        <f t="array" aca="1" ref="AF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A342),0)),"")</f>
        <v>0</v>
      </c>
      <c r="AG342" s="35">
        <f t="array" aca="1" ref="AG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A342),0))/1000,"")</f>
        <v>0</v>
      </c>
      <c r="AH342" s="51">
        <f t="array" aca="1" ref="AH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A342),0)),"")</f>
        <v>0</v>
      </c>
      <c r="AI342" s="35">
        <f t="array" aca="1" ref="AI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A342),0))/1000,"")</f>
        <v>0</v>
      </c>
      <c r="AJ342" s="35">
        <f t="array" aca="1" ref="AJ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A342),0))/1000,"")</f>
        <v>0</v>
      </c>
      <c r="AK342" s="32">
        <f t="array" aca="1" ref="AK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A342),0)),"")</f>
        <v>0</v>
      </c>
      <c r="AL342" s="32" t="str">
        <f t="shared" ca="1" si="359"/>
        <v>N/A</v>
      </c>
      <c r="AM342" s="32" t="str">
        <f t="shared" ca="1" si="360"/>
        <v>N/A</v>
      </c>
      <c r="AN342" s="37" t="str">
        <f t="array" aca="1" ref="AN342" ca="1">IF(AE342=0,"N/A",IFERROR(INDEX(INDIRECT(ADDRESS(1,MATCH(2020,Measure!$2:$2,0),,,"Measure")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A342),0)),""))</f>
        <v>N/A</v>
      </c>
      <c r="AO342" s="32">
        <f t="array" aca="1" ref="AO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A342),0)),"")</f>
        <v>0</v>
      </c>
      <c r="AP342" s="37" t="str">
        <f t="shared" ca="1" si="361"/>
        <v>N/A</v>
      </c>
      <c r="AQ342" s="50">
        <f t="array" aca="1" ref="AQ34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A342),0)),""),0)</f>
        <v>0</v>
      </c>
      <c r="AR342" s="35">
        <f t="array" aca="1" ref="AR3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A342),0)),"")</f>
        <v>0</v>
      </c>
      <c r="AS342" s="35">
        <f t="array" aca="1" ref="AS3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A342),0))/1000,"")</f>
        <v>0</v>
      </c>
      <c r="AT342" s="51">
        <f t="array" aca="1" ref="AT3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A342),0)),"")</f>
        <v>0</v>
      </c>
      <c r="AU342" s="35">
        <f t="array" aca="1" ref="AU3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A342),0))/1000,"")</f>
        <v>0</v>
      </c>
      <c r="AV342" s="35">
        <f t="array" aca="1" ref="AV3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A342),0))/1000,"")</f>
        <v>0</v>
      </c>
      <c r="AW342" s="32">
        <f t="array" aca="1" ref="AW3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A342),0)),"")</f>
        <v>0</v>
      </c>
      <c r="AX342" s="32" t="str">
        <f t="shared" ca="1" si="362"/>
        <v>N/A</v>
      </c>
      <c r="AY342" s="32" t="str">
        <f t="shared" ca="1" si="363"/>
        <v>N/A</v>
      </c>
      <c r="AZ342" s="37" t="str">
        <f t="array" aca="1" ref="AZ342" ca="1">IF(AQ342=0,"N/A",IFERROR(INDEX(INDIRECT(ADDRESS(1,MATCH(2021,Measure!$2:$2,0),,,"Measure")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A342),0)),""))</f>
        <v>N/A</v>
      </c>
      <c r="BA342" s="32">
        <f t="array" aca="1" ref="BA3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A342),0)),"")</f>
        <v>0</v>
      </c>
      <c r="BB342" s="37" t="str">
        <f t="shared" ca="1" si="364"/>
        <v>N/A</v>
      </c>
      <c r="BC342" s="50">
        <f t="array" aca="1" ref="BC34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A342),0)),""),0)</f>
        <v>0</v>
      </c>
      <c r="BD342" s="35">
        <f t="array" aca="1" ref="BD3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A342),0)),"")</f>
        <v>0</v>
      </c>
      <c r="BE342" s="35">
        <f t="array" aca="1" ref="BE3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A342),0))/1000,"")</f>
        <v>0</v>
      </c>
      <c r="BF342" s="51">
        <f t="array" aca="1" ref="BF3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A342),0)),"")</f>
        <v>0</v>
      </c>
      <c r="BG342" s="35">
        <f t="array" aca="1" ref="BG3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A342),0))/1000,"")</f>
        <v>0</v>
      </c>
      <c r="BH342" s="35">
        <f t="array" aca="1" ref="BH3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A342),0))/1000,"")</f>
        <v>0</v>
      </c>
      <c r="BI342" s="32">
        <f t="array" aca="1" ref="BI3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A342),0)),"")</f>
        <v>0</v>
      </c>
      <c r="BJ342" s="32" t="str">
        <f t="shared" ca="1" si="365"/>
        <v>N/A</v>
      </c>
      <c r="BK342" s="32" t="str">
        <f t="shared" ca="1" si="366"/>
        <v>N/A</v>
      </c>
      <c r="BL342" s="37" t="str">
        <f t="array" aca="1" ref="BL342" ca="1">IF(BC342=0,"N/A",IFERROR(INDEX(INDIRECT(ADDRESS(1,MATCH(2022,Measure!$2:$2,0),,,"Measure")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A342),0)),""))</f>
        <v>N/A</v>
      </c>
      <c r="BM342" s="32">
        <f t="array" aca="1" ref="BM3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A342),0)),"")</f>
        <v>0</v>
      </c>
      <c r="BN342" s="37" t="str">
        <f t="shared" ca="1" si="367"/>
        <v>N/A</v>
      </c>
    </row>
    <row r="343" spans="1:66" x14ac:dyDescent="0.25">
      <c r="A343" s="33" t="s">
        <v>346</v>
      </c>
      <c r="B343" t="str">
        <f t="shared" si="353"/>
        <v xml:space="preserve">Solid Door Refrigerator </v>
      </c>
      <c r="C343" t="str">
        <f t="array" aca="1" ref="C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A343),0)),"")</f>
        <v>BNI Cooking and Laundry</v>
      </c>
      <c r="D343" t="str">
        <f t="array" aca="1" ref="D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A343),0)),"")</f>
        <v>ROB/NEW</v>
      </c>
      <c r="E343" s="52">
        <f t="array" aca="1" ref="E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A343),0)),"")</f>
        <v>12</v>
      </c>
      <c r="F343" s="52" t="str">
        <f t="array" aca="1" ref="F34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A343),0)),""))</f>
        <v>N/A</v>
      </c>
      <c r="G343" s="52" t="str">
        <f t="array" aca="1" ref="G34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A343),0)),""))</f>
        <v>N/A</v>
      </c>
      <c r="H343" s="52" t="str">
        <f t="array" aca="1" ref="H34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A343),0)),""))</f>
        <v>N/A</v>
      </c>
      <c r="I343" s="44">
        <f t="array" aca="1" ref="I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A343),0)),"")</f>
        <v>653</v>
      </c>
      <c r="J343" s="45">
        <f t="array" aca="1" ref="J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A343),0)),"")*1000</f>
        <v>51</v>
      </c>
      <c r="K343" s="44">
        <f t="array" aca="1" ref="K343" ca="1">IF(D343="ROB/NEW",I343,IFERROR(INDEX(INDIRECT(ADDRESS(1,MATCH(2020,Measure!$2:$2,0),,,"Measure")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A343),0)),""))</f>
        <v>653</v>
      </c>
      <c r="L343" s="45">
        <f t="array" aca="1" ref="L343" ca="1">IF(D343="ROB/NEW",J343,IFERROR(INDEX(INDIRECT(ADDRESS(1,MATCH(2020,Measure!$2:$2,0),,,"Measure")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A343),0))*1000,""))</f>
        <v>51</v>
      </c>
      <c r="M343" s="46">
        <f t="array" aca="1" ref="M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A343),0)),"")</f>
        <v>0</v>
      </c>
      <c r="N343" s="47" t="str">
        <f t="array" aca="1" ref="N343" ca="1">IF(M343=0,"N/A",IFERROR(INDEX(INDIRECT(ADDRESS(1,MATCH(2020,Measure!$2:$2,0),,,"Measure")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A343),0)),"")/M343)</f>
        <v>N/A</v>
      </c>
      <c r="O343" s="46" t="str">
        <f t="array" aca="1" ref="O343" ca="1">IF(AE343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(Units)")*(INDIRECT(ADDRESS(1,MATCH("MeasureNames",Measure!$2:$2,0),,,"Measure")&amp;":"&amp;ADDRESS(ROWS(DynamicPivotTable)+10,MATCH("MeasureNames",Measure!$2:$2,0)))=A343),0)),""),0))</f>
        <v>N/A</v>
      </c>
      <c r="P343" s="46">
        <f t="array" aca="1" ref="P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A343),0)),0)</f>
        <v>0</v>
      </c>
      <c r="Q343" s="46" t="str">
        <f t="shared" ca="1" si="354"/>
        <v>N/A</v>
      </c>
      <c r="R343" s="46">
        <f t="shared" ca="1" si="355"/>
        <v>0</v>
      </c>
      <c r="S343" s="46" t="str">
        <f t="shared" ca="1" si="356"/>
        <v>N/A</v>
      </c>
      <c r="T343" s="39">
        <f t="array" aca="1" ref="T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A343),0)),"")</f>
        <v>533.55842506269209</v>
      </c>
      <c r="U343" s="39">
        <f t="array" aca="1" ref="U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A343),0)),"")</f>
        <v>0</v>
      </c>
      <c r="V343" s="39">
        <f t="shared" ca="1" si="357"/>
        <v>533.55842506269209</v>
      </c>
      <c r="W343" s="48">
        <f t="array" aca="1" ref="W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A343),0)),"")</f>
        <v>0.88</v>
      </c>
      <c r="X343" s="49" t="str">
        <f t="array" aca="1" ref="X343" ca="1">IF(AE343=0,"N/A",IFERROR(INDEX(INDIRECT(ADDRESS(1,MATCH(2020,Measure!$2:$2,0),,,"Measure")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A343),0)),""))</f>
        <v>N/A</v>
      </c>
      <c r="Y343" s="49" t="str">
        <f t="array" aca="1" ref="Y343" ca="1">IF(AE343=0,"N/A",IFERROR(INDEX(INDIRECT(ADDRESS(1,MATCH(2020,Measure!$2:$2,0),,,"Measure")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A343),0)),""))</f>
        <v>N/A</v>
      </c>
      <c r="Z343" s="39" t="str">
        <f t="array" aca="1" ref="Z3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A343),0)),""),"N/A")</f>
        <v>N/A</v>
      </c>
      <c r="AA343" s="39" t="str">
        <f t="array" aca="1" ref="AA3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A343),0)),""),"N/A")</f>
        <v>N/A</v>
      </c>
      <c r="AB343" s="39" t="str">
        <f t="array" aca="1" ref="AB3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A343),0)),"")/1000,"N/A")</f>
        <v>N/A</v>
      </c>
      <c r="AD343" t="str">
        <f t="shared" si="358"/>
        <v xml:space="preserve">Solid Door Refrigerator </v>
      </c>
      <c r="AE343" s="50">
        <f t="array" aca="1" ref="AE34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A343),0)),""),0)</f>
        <v>0</v>
      </c>
      <c r="AF343" s="35">
        <f t="array" aca="1" ref="AF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A343),0)),"")</f>
        <v>0</v>
      </c>
      <c r="AG343" s="35">
        <f t="array" aca="1" ref="AG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A343),0))/1000,"")</f>
        <v>0</v>
      </c>
      <c r="AH343" s="51">
        <f t="array" aca="1" ref="AH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A343),0)),"")</f>
        <v>0</v>
      </c>
      <c r="AI343" s="35">
        <f t="array" aca="1" ref="AI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A343),0))/1000,"")</f>
        <v>0</v>
      </c>
      <c r="AJ343" s="35">
        <f t="array" aca="1" ref="AJ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A343),0))/1000,"")</f>
        <v>0</v>
      </c>
      <c r="AK343" s="32">
        <f t="array" aca="1" ref="AK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A343),0)),"")</f>
        <v>0</v>
      </c>
      <c r="AL343" s="32" t="str">
        <f t="shared" ca="1" si="359"/>
        <v>N/A</v>
      </c>
      <c r="AM343" s="32" t="str">
        <f t="shared" ca="1" si="360"/>
        <v>N/A</v>
      </c>
      <c r="AN343" s="37" t="str">
        <f t="array" aca="1" ref="AN343" ca="1">IF(AE343=0,"N/A",IFERROR(INDEX(INDIRECT(ADDRESS(1,MATCH(2020,Measure!$2:$2,0),,,"Measure")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A343),0)),""))</f>
        <v>N/A</v>
      </c>
      <c r="AO343" s="32">
        <f t="array" aca="1" ref="AO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A343),0)),"")</f>
        <v>0</v>
      </c>
      <c r="AP343" s="37" t="str">
        <f t="shared" ca="1" si="361"/>
        <v>N/A</v>
      </c>
      <c r="AQ343" s="50">
        <f t="array" aca="1" ref="AQ34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A343),0)),""),0)</f>
        <v>0</v>
      </c>
      <c r="AR343" s="35">
        <f t="array" aca="1" ref="AR3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A343),0)),"")</f>
        <v>0</v>
      </c>
      <c r="AS343" s="35">
        <f t="array" aca="1" ref="AS3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A343),0))/1000,"")</f>
        <v>0</v>
      </c>
      <c r="AT343" s="51">
        <f t="array" aca="1" ref="AT3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A343),0)),"")</f>
        <v>0</v>
      </c>
      <c r="AU343" s="35">
        <f t="array" aca="1" ref="AU3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A343),0))/1000,"")</f>
        <v>0</v>
      </c>
      <c r="AV343" s="35">
        <f t="array" aca="1" ref="AV3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A343),0))/1000,"")</f>
        <v>0</v>
      </c>
      <c r="AW343" s="32">
        <f t="array" aca="1" ref="AW3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A343),0)),"")</f>
        <v>0</v>
      </c>
      <c r="AX343" s="32" t="str">
        <f t="shared" ca="1" si="362"/>
        <v>N/A</v>
      </c>
      <c r="AY343" s="32" t="str">
        <f t="shared" ca="1" si="363"/>
        <v>N/A</v>
      </c>
      <c r="AZ343" s="37" t="str">
        <f t="array" aca="1" ref="AZ343" ca="1">IF(AQ343=0,"N/A",IFERROR(INDEX(INDIRECT(ADDRESS(1,MATCH(2021,Measure!$2:$2,0),,,"Measure")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A343),0)),""))</f>
        <v>N/A</v>
      </c>
      <c r="BA343" s="32">
        <f t="array" aca="1" ref="BA3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A343),0)),"")</f>
        <v>0</v>
      </c>
      <c r="BB343" s="37" t="str">
        <f t="shared" ca="1" si="364"/>
        <v>N/A</v>
      </c>
      <c r="BC343" s="50">
        <f t="array" aca="1" ref="BC34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A343),0)),""),0)</f>
        <v>0</v>
      </c>
      <c r="BD343" s="35">
        <f t="array" aca="1" ref="BD3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A343),0)),"")</f>
        <v>0</v>
      </c>
      <c r="BE343" s="35">
        <f t="array" aca="1" ref="BE3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A343),0))/1000,"")</f>
        <v>0</v>
      </c>
      <c r="BF343" s="51">
        <f t="array" aca="1" ref="BF3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A343),0)),"")</f>
        <v>0</v>
      </c>
      <c r="BG343" s="35">
        <f t="array" aca="1" ref="BG3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A343),0))/1000,"")</f>
        <v>0</v>
      </c>
      <c r="BH343" s="35">
        <f t="array" aca="1" ref="BH3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A343),0))/1000,"")</f>
        <v>0</v>
      </c>
      <c r="BI343" s="32">
        <f t="array" aca="1" ref="BI3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A343),0)),"")</f>
        <v>0</v>
      </c>
      <c r="BJ343" s="32" t="str">
        <f t="shared" ca="1" si="365"/>
        <v>N/A</v>
      </c>
      <c r="BK343" s="32" t="str">
        <f t="shared" ca="1" si="366"/>
        <v>N/A</v>
      </c>
      <c r="BL343" s="37" t="str">
        <f t="array" aca="1" ref="BL343" ca="1">IF(BC343=0,"N/A",IFERROR(INDEX(INDIRECT(ADDRESS(1,MATCH(2022,Measure!$2:$2,0),,,"Measure")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A343),0)),""))</f>
        <v>N/A</v>
      </c>
      <c r="BM343" s="32">
        <f t="array" aca="1" ref="BM3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A343),0)),"")</f>
        <v>0</v>
      </c>
      <c r="BN343" s="37" t="str">
        <f t="shared" ca="1" si="367"/>
        <v>N/A</v>
      </c>
    </row>
    <row r="344" spans="1:66" x14ac:dyDescent="0.25">
      <c r="A344" s="33" t="s">
        <v>221</v>
      </c>
      <c r="B344" t="str">
        <f t="shared" si="353"/>
        <v xml:space="preserve">Low-bay Luminaire (10,000 lumen) </v>
      </c>
      <c r="C344" t="str">
        <f t="array" aca="1" ref="C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A344),0)),"")</f>
        <v>BNI Lighting</v>
      </c>
      <c r="D344" t="str">
        <f t="array" aca="1" ref="D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A344),0)),"")</f>
        <v>ROB/NEW</v>
      </c>
      <c r="E344" s="52">
        <f t="array" aca="1" ref="E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A344),0)),"")</f>
        <v>11.3</v>
      </c>
      <c r="F344" s="52" t="str">
        <f t="array" aca="1" ref="F34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A344),0)),""))</f>
        <v>N/A</v>
      </c>
      <c r="G344" s="52" t="str">
        <f t="array" aca="1" ref="G34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A344),0)),""))</f>
        <v>N/A</v>
      </c>
      <c r="H344" s="52" t="str">
        <f t="array" aca="1" ref="H34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A344),0)),""))</f>
        <v>N/A</v>
      </c>
      <c r="I344" s="44">
        <f t="array" aca="1" ref="I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A344),0)),"")</f>
        <v>448.14</v>
      </c>
      <c r="J344" s="45">
        <f t="array" aca="1" ref="J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A344),0)),"")*1000</f>
        <v>63.141885714285721</v>
      </c>
      <c r="K344" s="44">
        <f t="array" aca="1" ref="K344" ca="1">IF(D344="ROB/NEW",I344,IFERROR(INDEX(INDIRECT(ADDRESS(1,MATCH(2020,Measure!$2:$2,0),,,"Measure")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A344),0)),""))</f>
        <v>448.14</v>
      </c>
      <c r="L344" s="45">
        <f t="array" aca="1" ref="L344" ca="1">IF(D344="ROB/NEW",J344,IFERROR(INDEX(INDIRECT(ADDRESS(1,MATCH(2020,Measure!$2:$2,0),,,"Measure")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A344),0))*1000,""))</f>
        <v>63.141885714285721</v>
      </c>
      <c r="M344" s="46">
        <f t="array" aca="1" ref="M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A344),0)),"")</f>
        <v>170.24</v>
      </c>
      <c r="N344" s="47">
        <f t="array" aca="1" ref="N344" ca="1">IF(M344=0,"N/A",IFERROR(INDEX(INDIRECT(ADDRESS(1,MATCH(2020,Measure!$2:$2,0),,,"Measure")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A344),0)),"")/M344)</f>
        <v>0.71330533364661652</v>
      </c>
      <c r="O344" s="46" t="str">
        <f t="array" aca="1" ref="O344" ca="1">IF(AE344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(Units)")*(INDIRECT(ADDRESS(1,MATCH("MeasureNames",Measure!$2:$2,0),,,"Measure")&amp;":"&amp;ADDRESS(ROWS(DynamicPivotTable)+10,MATCH("MeasureNames",Measure!$2:$2,0)))=A344),0)),""),0))</f>
        <v>N/A</v>
      </c>
      <c r="P344" s="46">
        <f t="array" aca="1" ref="P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A344),0)),0)</f>
        <v>0</v>
      </c>
      <c r="Q344" s="46" t="str">
        <f t="shared" ca="1" si="354"/>
        <v>N/A</v>
      </c>
      <c r="R344" s="46">
        <f t="shared" ca="1" si="355"/>
        <v>48.806899999999999</v>
      </c>
      <c r="S344" s="46" t="str">
        <f t="shared" ca="1" si="356"/>
        <v>N/A</v>
      </c>
      <c r="T344" s="39">
        <f t="array" aca="1" ref="T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A344),0)),"")</f>
        <v>393.51430834338873</v>
      </c>
      <c r="U344" s="39">
        <f t="array" aca="1" ref="U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A344),0)),"")</f>
        <v>0</v>
      </c>
      <c r="V344" s="39">
        <f t="shared" ca="1" si="357"/>
        <v>393.51430834338873</v>
      </c>
      <c r="W344" s="48">
        <f t="array" aca="1" ref="W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A344),0)),"")</f>
        <v>0.88</v>
      </c>
      <c r="X344" s="49" t="str">
        <f t="array" aca="1" ref="X344" ca="1">IF(AE344=0,"N/A",IFERROR(INDEX(INDIRECT(ADDRESS(1,MATCH(2020,Measure!$2:$2,0),,,"Measure")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A344),0)),""))</f>
        <v>N/A</v>
      </c>
      <c r="Y344" s="49" t="str">
        <f t="array" aca="1" ref="Y344" ca="1">IF(AE344=0,"N/A",IFERROR(INDEX(INDIRECT(ADDRESS(1,MATCH(2020,Measure!$2:$2,0),,,"Measure")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A344),0)),""))</f>
        <v>N/A</v>
      </c>
      <c r="Z344" s="39" t="str">
        <f t="array" aca="1" ref="Z3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A344),0)),""),"N/A")</f>
        <v>N/A</v>
      </c>
      <c r="AA344" s="39" t="str">
        <f t="array" aca="1" ref="AA3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A344),0)),""),"N/A")</f>
        <v>N/A</v>
      </c>
      <c r="AB344" s="39" t="str">
        <f t="array" aca="1" ref="AB3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A344),0)),"")/1000,"N/A")</f>
        <v>N/A</v>
      </c>
      <c r="AD344" t="str">
        <f t="shared" si="358"/>
        <v xml:space="preserve">Low-bay Luminaire (10,000 lumen) </v>
      </c>
      <c r="AE344" s="50">
        <f t="array" aca="1" ref="AE34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A344),0)),""),0)</f>
        <v>0</v>
      </c>
      <c r="AF344" s="35">
        <f t="array" aca="1" ref="AF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A344),0)),"")</f>
        <v>0</v>
      </c>
      <c r="AG344" s="35">
        <f t="array" aca="1" ref="AG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A344),0))/1000,"")</f>
        <v>0</v>
      </c>
      <c r="AH344" s="51">
        <f t="array" aca="1" ref="AH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A344),0)),"")</f>
        <v>0</v>
      </c>
      <c r="AI344" s="35">
        <f t="array" aca="1" ref="AI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A344),0))/1000,"")</f>
        <v>0</v>
      </c>
      <c r="AJ344" s="35">
        <f t="array" aca="1" ref="AJ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A344),0))/1000,"")</f>
        <v>0</v>
      </c>
      <c r="AK344" s="32">
        <f t="array" aca="1" ref="AK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A344),0)),"")</f>
        <v>0</v>
      </c>
      <c r="AL344" s="32" t="str">
        <f t="shared" ca="1" si="359"/>
        <v>N/A</v>
      </c>
      <c r="AM344" s="32" t="str">
        <f t="shared" ca="1" si="360"/>
        <v>N/A</v>
      </c>
      <c r="AN344" s="37" t="str">
        <f t="array" aca="1" ref="AN344" ca="1">IF(AE344=0,"N/A",IFERROR(INDEX(INDIRECT(ADDRESS(1,MATCH(2020,Measure!$2:$2,0),,,"Measure")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A344),0)),""))</f>
        <v>N/A</v>
      </c>
      <c r="AO344" s="32">
        <f t="array" aca="1" ref="AO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A344),0)),"")</f>
        <v>0</v>
      </c>
      <c r="AP344" s="37" t="str">
        <f t="shared" ca="1" si="361"/>
        <v>N/A</v>
      </c>
      <c r="AQ344" s="50">
        <f t="array" aca="1" ref="AQ34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A344),0)),""),0)</f>
        <v>0</v>
      </c>
      <c r="AR344" s="35">
        <f t="array" aca="1" ref="AR3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A344),0)),"")</f>
        <v>0</v>
      </c>
      <c r="AS344" s="35">
        <f t="array" aca="1" ref="AS3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A344),0))/1000,"")</f>
        <v>0</v>
      </c>
      <c r="AT344" s="51">
        <f t="array" aca="1" ref="AT3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A344),0)),"")</f>
        <v>0</v>
      </c>
      <c r="AU344" s="35">
        <f t="array" aca="1" ref="AU3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A344),0))/1000,"")</f>
        <v>0</v>
      </c>
      <c r="AV344" s="35">
        <f t="array" aca="1" ref="AV3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A344),0))/1000,"")</f>
        <v>0</v>
      </c>
      <c r="AW344" s="32">
        <f t="array" aca="1" ref="AW3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A344),0)),"")</f>
        <v>0</v>
      </c>
      <c r="AX344" s="32" t="str">
        <f t="shared" ca="1" si="362"/>
        <v>N/A</v>
      </c>
      <c r="AY344" s="32" t="str">
        <f t="shared" ca="1" si="363"/>
        <v>N/A</v>
      </c>
      <c r="AZ344" s="37" t="str">
        <f t="array" aca="1" ref="AZ344" ca="1">IF(AQ344=0,"N/A",IFERROR(INDEX(INDIRECT(ADDRESS(1,MATCH(2021,Measure!$2:$2,0),,,"Measure")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A344),0)),""))</f>
        <v>N/A</v>
      </c>
      <c r="BA344" s="32">
        <f t="array" aca="1" ref="BA3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A344),0)),"")</f>
        <v>0</v>
      </c>
      <c r="BB344" s="37" t="str">
        <f t="shared" ca="1" si="364"/>
        <v>N/A</v>
      </c>
      <c r="BC344" s="50">
        <f t="array" aca="1" ref="BC34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A344),0)),""),0)</f>
        <v>0</v>
      </c>
      <c r="BD344" s="35">
        <f t="array" aca="1" ref="BD3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A344),0)),"")</f>
        <v>0</v>
      </c>
      <c r="BE344" s="35">
        <f t="array" aca="1" ref="BE3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A344),0))/1000,"")</f>
        <v>0</v>
      </c>
      <c r="BF344" s="51">
        <f t="array" aca="1" ref="BF3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A344),0)),"")</f>
        <v>0</v>
      </c>
      <c r="BG344" s="35">
        <f t="array" aca="1" ref="BG3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A344),0))/1000,"")</f>
        <v>0</v>
      </c>
      <c r="BH344" s="35">
        <f t="array" aca="1" ref="BH3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A344),0))/1000,"")</f>
        <v>0</v>
      </c>
      <c r="BI344" s="32">
        <f t="array" aca="1" ref="BI3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A344),0)),"")</f>
        <v>0</v>
      </c>
      <c r="BJ344" s="32" t="str">
        <f t="shared" ca="1" si="365"/>
        <v>N/A</v>
      </c>
      <c r="BK344" s="32" t="str">
        <f t="shared" ca="1" si="366"/>
        <v>N/A</v>
      </c>
      <c r="BL344" s="37" t="str">
        <f t="array" aca="1" ref="BL344" ca="1">IF(BC344=0,"N/A",IFERROR(INDEX(INDIRECT(ADDRESS(1,MATCH(2022,Measure!$2:$2,0),,,"Measure")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A344),0)),""))</f>
        <v>N/A</v>
      </c>
      <c r="BM344" s="32">
        <f t="array" aca="1" ref="BM3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A344),0)),"")</f>
        <v>0</v>
      </c>
      <c r="BN344" s="37" t="str">
        <f t="shared" ca="1" si="367"/>
        <v>N/A</v>
      </c>
    </row>
    <row r="345" spans="1:66" x14ac:dyDescent="0.25">
      <c r="A345" s="33" t="s">
        <v>350</v>
      </c>
      <c r="B345" t="str">
        <f t="shared" si="353"/>
        <v xml:space="preserve">Standard Capacity Electric Fryer </v>
      </c>
      <c r="C345" t="str">
        <f t="array" aca="1" ref="C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A345),0)),"")</f>
        <v>BNI Cooking and Laundry</v>
      </c>
      <c r="D345" t="str">
        <f t="array" aca="1" ref="D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A345),0)),"")</f>
        <v>ROB/NEW</v>
      </c>
      <c r="E345" s="52">
        <f t="array" aca="1" ref="E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A345),0)),"")</f>
        <v>12</v>
      </c>
      <c r="F345" s="52" t="str">
        <f t="array" aca="1" ref="F34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A345),0)),""))</f>
        <v>N/A</v>
      </c>
      <c r="G345" s="52" t="str">
        <f t="array" aca="1" ref="G34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A345),0)),""))</f>
        <v>N/A</v>
      </c>
      <c r="H345" s="52" t="str">
        <f t="array" aca="1" ref="H34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A345),0)),""))</f>
        <v>N/A</v>
      </c>
      <c r="I345" s="44">
        <f t="array" aca="1" ref="I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A345),0)),"")</f>
        <v>3126</v>
      </c>
      <c r="J345" s="45">
        <f t="array" aca="1" ref="J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A345),0)),"")*1000</f>
        <v>485</v>
      </c>
      <c r="K345" s="44">
        <f t="array" aca="1" ref="K345" ca="1">IF(D345="ROB/NEW",I345,IFERROR(INDEX(INDIRECT(ADDRESS(1,MATCH(2020,Measure!$2:$2,0),,,"Measure")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A345),0)),""))</f>
        <v>3126</v>
      </c>
      <c r="L345" s="45">
        <f t="array" aca="1" ref="L345" ca="1">IF(D345="ROB/NEW",J345,IFERROR(INDEX(INDIRECT(ADDRESS(1,MATCH(2020,Measure!$2:$2,0),,,"Measure")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A345),0))*1000,""))</f>
        <v>485</v>
      </c>
      <c r="M345" s="46">
        <f t="array" aca="1" ref="M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A345),0)),"")</f>
        <v>279.3</v>
      </c>
      <c r="N345" s="47">
        <f t="array" aca="1" ref="N345" ca="1">IF(M345=0,"N/A",IFERROR(INDEX(INDIRECT(ADDRESS(1,MATCH(2020,Measure!$2:$2,0),,,"Measure")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A345),0)),"")/M345)</f>
        <v>3.3576799140708911</v>
      </c>
      <c r="O345" s="46" t="str">
        <f t="array" aca="1" ref="O345" ca="1">IF(AE345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(Units)")*(INDIRECT(ADDRESS(1,MATCH("MeasureNames",Measure!$2:$2,0),,,"Measure")&amp;":"&amp;ADDRESS(ROWS(DynamicPivotTable)+10,MATCH("MeasureNames",Measure!$2:$2,0)))=A345),0)),""),0))</f>
        <v>N/A</v>
      </c>
      <c r="P345" s="46">
        <f t="array" aca="1" ref="P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A345),0)),0)</f>
        <v>0</v>
      </c>
      <c r="Q345" s="46" t="str">
        <f t="shared" ca="1" si="354"/>
        <v>N/A</v>
      </c>
      <c r="R345" s="46">
        <f t="shared" ca="1" si="355"/>
        <v>-658.5</v>
      </c>
      <c r="S345" s="46" t="str">
        <f t="shared" ca="1" si="356"/>
        <v>N/A</v>
      </c>
      <c r="T345" s="39">
        <f t="array" aca="1" ref="T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A345),0)),"")</f>
        <v>2960.5384664704929</v>
      </c>
      <c r="U345" s="39">
        <f t="array" aca="1" ref="U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A345),0)),"")</f>
        <v>0</v>
      </c>
      <c r="V345" s="39">
        <f t="shared" ca="1" si="357"/>
        <v>2960.5384664704929</v>
      </c>
      <c r="W345" s="48">
        <f t="array" aca="1" ref="W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A345),0)),"")</f>
        <v>0.88</v>
      </c>
      <c r="X345" s="49" t="str">
        <f t="array" aca="1" ref="X345" ca="1">IF(AE345=0,"N/A",IFERROR(INDEX(INDIRECT(ADDRESS(1,MATCH(2020,Measure!$2:$2,0),,,"Measure")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A345),0)),""))</f>
        <v>N/A</v>
      </c>
      <c r="Y345" s="49" t="str">
        <f t="array" aca="1" ref="Y345" ca="1">IF(AE345=0,"N/A",IFERROR(INDEX(INDIRECT(ADDRESS(1,MATCH(2020,Measure!$2:$2,0),,,"Measure")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A345),0)),""))</f>
        <v>N/A</v>
      </c>
      <c r="Z345" s="39" t="str">
        <f t="array" aca="1" ref="Z3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A345),0)),""),"N/A")</f>
        <v>N/A</v>
      </c>
      <c r="AA345" s="39" t="str">
        <f t="array" aca="1" ref="AA3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A345),0)),""),"N/A")</f>
        <v>N/A</v>
      </c>
      <c r="AB345" s="39" t="str">
        <f t="array" aca="1" ref="AB3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A345),0)),"")/1000,"N/A")</f>
        <v>N/A</v>
      </c>
      <c r="AD345" t="str">
        <f t="shared" si="358"/>
        <v xml:space="preserve">Standard Capacity Electric Fryer </v>
      </c>
      <c r="AE345" s="50">
        <f t="array" aca="1" ref="AE34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A345),0)),""),0)</f>
        <v>0</v>
      </c>
      <c r="AF345" s="35">
        <f t="array" aca="1" ref="AF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A345),0)),"")</f>
        <v>0</v>
      </c>
      <c r="AG345" s="35">
        <f t="array" aca="1" ref="AG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A345),0))/1000,"")</f>
        <v>0</v>
      </c>
      <c r="AH345" s="51">
        <f t="array" aca="1" ref="AH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A345),0)),"")</f>
        <v>0</v>
      </c>
      <c r="AI345" s="35">
        <f t="array" aca="1" ref="AI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A345),0))/1000,"")</f>
        <v>0</v>
      </c>
      <c r="AJ345" s="35">
        <f t="array" aca="1" ref="AJ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A345),0))/1000,"")</f>
        <v>0</v>
      </c>
      <c r="AK345" s="32">
        <f t="array" aca="1" ref="AK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A345),0)),"")</f>
        <v>0</v>
      </c>
      <c r="AL345" s="32" t="str">
        <f t="shared" ca="1" si="359"/>
        <v>N/A</v>
      </c>
      <c r="AM345" s="32" t="str">
        <f t="shared" ca="1" si="360"/>
        <v>N/A</v>
      </c>
      <c r="AN345" s="37" t="str">
        <f t="array" aca="1" ref="AN345" ca="1">IF(AE345=0,"N/A",IFERROR(INDEX(INDIRECT(ADDRESS(1,MATCH(2020,Measure!$2:$2,0),,,"Measure")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A345),0)),""))</f>
        <v>N/A</v>
      </c>
      <c r="AO345" s="32">
        <f t="array" aca="1" ref="AO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A345),0)),"")</f>
        <v>0</v>
      </c>
      <c r="AP345" s="37" t="str">
        <f t="shared" ca="1" si="361"/>
        <v>N/A</v>
      </c>
      <c r="AQ345" s="50">
        <f t="array" aca="1" ref="AQ34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A345),0)),""),0)</f>
        <v>0</v>
      </c>
      <c r="AR345" s="35">
        <f t="array" aca="1" ref="AR3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A345),0)),"")</f>
        <v>0</v>
      </c>
      <c r="AS345" s="35">
        <f t="array" aca="1" ref="AS3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A345),0))/1000,"")</f>
        <v>0</v>
      </c>
      <c r="AT345" s="51">
        <f t="array" aca="1" ref="AT3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A345),0)),"")</f>
        <v>0</v>
      </c>
      <c r="AU345" s="35">
        <f t="array" aca="1" ref="AU3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A345),0))/1000,"")</f>
        <v>0</v>
      </c>
      <c r="AV345" s="35">
        <f t="array" aca="1" ref="AV3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A345),0))/1000,"")</f>
        <v>0</v>
      </c>
      <c r="AW345" s="32">
        <f t="array" aca="1" ref="AW3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A345),0)),"")</f>
        <v>0</v>
      </c>
      <c r="AX345" s="32" t="str">
        <f t="shared" ca="1" si="362"/>
        <v>N/A</v>
      </c>
      <c r="AY345" s="32" t="str">
        <f t="shared" ca="1" si="363"/>
        <v>N/A</v>
      </c>
      <c r="AZ345" s="37" t="str">
        <f t="array" aca="1" ref="AZ345" ca="1">IF(AQ345=0,"N/A",IFERROR(INDEX(INDIRECT(ADDRESS(1,MATCH(2021,Measure!$2:$2,0),,,"Measure")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A345),0)),""))</f>
        <v>N/A</v>
      </c>
      <c r="BA345" s="32">
        <f t="array" aca="1" ref="BA3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A345),0)),"")</f>
        <v>0</v>
      </c>
      <c r="BB345" s="37" t="str">
        <f t="shared" ca="1" si="364"/>
        <v>N/A</v>
      </c>
      <c r="BC345" s="50">
        <f t="array" aca="1" ref="BC34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A345),0)),""),0)</f>
        <v>0</v>
      </c>
      <c r="BD345" s="35">
        <f t="array" aca="1" ref="BD3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A345),0)),"")</f>
        <v>0</v>
      </c>
      <c r="BE345" s="35">
        <f t="array" aca="1" ref="BE3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A345),0))/1000,"")</f>
        <v>0</v>
      </c>
      <c r="BF345" s="51">
        <f t="array" aca="1" ref="BF3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A345),0)),"")</f>
        <v>0</v>
      </c>
      <c r="BG345" s="35">
        <f t="array" aca="1" ref="BG3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A345),0))/1000,"")</f>
        <v>0</v>
      </c>
      <c r="BH345" s="35">
        <f t="array" aca="1" ref="BH3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A345),0))/1000,"")</f>
        <v>0</v>
      </c>
      <c r="BI345" s="32">
        <f t="array" aca="1" ref="BI3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A345),0)),"")</f>
        <v>0</v>
      </c>
      <c r="BJ345" s="32" t="str">
        <f t="shared" ca="1" si="365"/>
        <v>N/A</v>
      </c>
      <c r="BK345" s="32" t="str">
        <f t="shared" ca="1" si="366"/>
        <v>N/A</v>
      </c>
      <c r="BL345" s="37" t="str">
        <f t="array" aca="1" ref="BL345" ca="1">IF(BC345=0,"N/A",IFERROR(INDEX(INDIRECT(ADDRESS(1,MATCH(2022,Measure!$2:$2,0),,,"Measure")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A345),0)),""))</f>
        <v>N/A</v>
      </c>
      <c r="BM345" s="32">
        <f t="array" aca="1" ref="BM3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A345),0)),"")</f>
        <v>0</v>
      </c>
      <c r="BN345" s="37" t="str">
        <f t="shared" ca="1" si="367"/>
        <v>N/A</v>
      </c>
    </row>
    <row r="346" spans="1:66" x14ac:dyDescent="0.25">
      <c r="A346" s="33" t="s">
        <v>263</v>
      </c>
      <c r="B346" t="str">
        <f t="shared" si="353"/>
        <v xml:space="preserve">Occupancy Sensor  (Ceiling Mounted) </v>
      </c>
      <c r="C346" t="str">
        <f t="array" aca="1" ref="C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A346),0)),"")</f>
        <v>BNI Lighting</v>
      </c>
      <c r="D346" t="str">
        <f t="array" aca="1" ref="D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A346),0)),"")</f>
        <v>ROB/NEW</v>
      </c>
      <c r="E346" s="52">
        <f t="array" aca="1" ref="E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A346),0)),"")</f>
        <v>10</v>
      </c>
      <c r="F346" s="52" t="str">
        <f t="array" aca="1" ref="F34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A346),0)),""))</f>
        <v>N/A</v>
      </c>
      <c r="G346" s="52" t="str">
        <f t="array" aca="1" ref="G3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A346),0)),""))</f>
        <v>N/A</v>
      </c>
      <c r="H346" s="52" t="str">
        <f t="array" aca="1" ref="H3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A346),0)),""))</f>
        <v>N/A</v>
      </c>
      <c r="I346" s="44">
        <f t="array" aca="1" ref="I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A346),0)),"")</f>
        <v>452.52472319999998</v>
      </c>
      <c r="J346" s="45">
        <f t="array" aca="1" ref="J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A346),0)),"")*1000</f>
        <v>304.25760200000002</v>
      </c>
      <c r="K346" s="44">
        <f t="array" aca="1" ref="K346" ca="1">IF(D346="ROB/NEW",I346,IFERROR(INDEX(INDIRECT(ADDRESS(1,MATCH(2020,Measure!$2:$2,0),,,"Measure")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A346),0)),""))</f>
        <v>452.52472319999998</v>
      </c>
      <c r="L346" s="45">
        <f t="array" aca="1" ref="L346" ca="1">IF(D346="ROB/NEW",J346,IFERROR(INDEX(INDIRECT(ADDRESS(1,MATCH(2020,Measure!$2:$2,0),,,"Measure")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A346),0))*1000,""))</f>
        <v>304.25760200000002</v>
      </c>
      <c r="M346" s="46">
        <f t="array" aca="1" ref="M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A346),0)),"")</f>
        <v>115.71000000000001</v>
      </c>
      <c r="N346" s="47">
        <f t="array" aca="1" ref="N346" ca="1">IF(M346=0,"N/A",IFERROR(INDEX(INDIRECT(ADDRESS(1,MATCH(2020,Measure!$2:$2,0),,,"Measure")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A346),0)),"")/M346)</f>
        <v>0.96162302307492864</v>
      </c>
      <c r="O346" s="46">
        <f t="array" aca="1" ref="O346" ca="1">IF(AE346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(Units)")*(INDIRECT(ADDRESS(1,MATCH("MeasureNames",Measure!$2:$2,0),,,"Measure")&amp;":"&amp;ADDRESS(ROWS(DynamicPivotTable)+10,MATCH("MeasureNames",Measure!$2:$2,0)))=A346),0)),""),0))</f>
        <v>95.880200502164982</v>
      </c>
      <c r="P346" s="46">
        <f t="array" aca="1" ref="P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A346),0)),0)</f>
        <v>0</v>
      </c>
      <c r="Q346" s="46">
        <f t="shared" ca="1" si="354"/>
        <v>207.14960050216499</v>
      </c>
      <c r="R346" s="46">
        <f t="shared" ca="1" si="355"/>
        <v>4.4406000000000034</v>
      </c>
      <c r="S346" s="46">
        <f t="shared" ca="1" si="356"/>
        <v>211.59020050216498</v>
      </c>
      <c r="T346" s="39">
        <f t="array" aca="1" ref="T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A346),0)),"")</f>
        <v>717.75570883069872</v>
      </c>
      <c r="U346" s="39">
        <f t="array" aca="1" ref="U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A346),0)),"")</f>
        <v>0</v>
      </c>
      <c r="V346" s="39">
        <f t="shared" ca="1" si="357"/>
        <v>717.75570883069872</v>
      </c>
      <c r="W346" s="48">
        <f t="array" aca="1" ref="W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A346),0)),"")</f>
        <v>0.88</v>
      </c>
      <c r="X346" s="49">
        <f t="array" aca="1" ref="X346" ca="1">IF(AE346=0,"N/A",IFERROR(INDEX(INDIRECT(ADDRESS(1,MATCH(2020,Measure!$2:$2,0),,,"Measure")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A346),0)),""))</f>
        <v>3.6304378088951723</v>
      </c>
      <c r="Y346" s="49" t="str">
        <f t="array" aca="1" ref="Y346" ca="1">IF(AE346=0,"N/A",IFERROR(INDEX(INDIRECT(ADDRESS(1,MATCH(2020,Measure!$2:$2,0),,,"Measure")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A346),0)),""))</f>
        <v/>
      </c>
      <c r="Z346" s="39">
        <f t="array" aca="1" ref="Z3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A346),0)),""),"N/A")</f>
        <v>0.45697060983637744</v>
      </c>
      <c r="AA346" s="39">
        <f t="array" aca="1" ref="AA3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A346),0)),""),"N/A")</f>
        <v>4.5697060983637745E-2</v>
      </c>
      <c r="AB346" s="39">
        <f t="array" aca="1" ref="AB3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A346),0)),"")/1000,"N/A")</f>
        <v>0.67965598022014884</v>
      </c>
      <c r="AD346" t="str">
        <f t="shared" si="358"/>
        <v xml:space="preserve">Occupancy Sensor  (Ceiling Mounted) </v>
      </c>
      <c r="AE346" s="50">
        <f t="array" aca="1" ref="AE34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A346),0)),""),0)</f>
        <v>18</v>
      </c>
      <c r="AF346" s="35">
        <f t="array" aca="1" ref="AF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A346),0)),"")</f>
        <v>5.1325244043450482</v>
      </c>
      <c r="AG346" s="35">
        <f t="array" aca="1" ref="AG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A346),0))/1000,"")</f>
        <v>7.6336438929584673</v>
      </c>
      <c r="AH346" s="51">
        <f t="array" aca="1" ref="AH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A346),0)),"")</f>
        <v>5.1325244043450482</v>
      </c>
      <c r="AI346" s="35">
        <f t="array" aca="1" ref="AI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A346),0))/1000,"")</f>
        <v>7.6336438929584673</v>
      </c>
      <c r="AJ346" s="35">
        <f t="array" aca="1" ref="AJ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A346),0))/1000,"")</f>
        <v>76.336438929584673</v>
      </c>
      <c r="AK346" s="32">
        <f t="array" aca="1" ref="AK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A346),0)),"")</f>
        <v>12919.602758952577</v>
      </c>
      <c r="AL346" s="32">
        <f t="shared" ca="1" si="359"/>
        <v>3558.6900090389695</v>
      </c>
      <c r="AM346" s="32">
        <f t="shared" ca="1" si="360"/>
        <v>9360.9127499136066</v>
      </c>
      <c r="AN346" s="37">
        <f t="array" aca="1" ref="AN346" ca="1">IF(AE346=0,"N/A",IFERROR(INDEX(INDIRECT(ADDRESS(1,MATCH(2020,Measure!$2:$2,0),,,"Measure")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A346),0)),""))</f>
        <v>3.6304378088951723</v>
      </c>
      <c r="AO346" s="32">
        <f t="array" aca="1" ref="AO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A346),0)),"")</f>
        <v>3728.6928090389697</v>
      </c>
      <c r="AP346" s="37">
        <f t="shared" ca="1" si="361"/>
        <v>3.4649147625230259</v>
      </c>
      <c r="AQ346" s="50">
        <f t="array" aca="1" ref="AQ34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A346),0)),""),0)</f>
        <v>18</v>
      </c>
      <c r="AR346" s="35">
        <f t="array" aca="1" ref="AR3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A346),0)),"")</f>
        <v>5.1325244043450482</v>
      </c>
      <c r="AS346" s="35">
        <f t="array" aca="1" ref="AS3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A346),0))/1000,"")</f>
        <v>7.6336438929584673</v>
      </c>
      <c r="AT346" s="51">
        <f t="array" aca="1" ref="AT3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A346),0)),"")</f>
        <v>10.265048808690096</v>
      </c>
      <c r="AU346" s="35">
        <f t="array" aca="1" ref="AU3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A346),0))/1000,"")</f>
        <v>15.267287785916935</v>
      </c>
      <c r="AV346" s="35">
        <f t="array" aca="1" ref="AV3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A346),0))/1000,"")</f>
        <v>76.336438929584673</v>
      </c>
      <c r="AW346" s="32">
        <f t="array" aca="1" ref="AW3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A346),0)),"")</f>
        <v>13218.85607216594</v>
      </c>
      <c r="AX346" s="32">
        <f t="shared" ca="1" si="362"/>
        <v>3558.6900090389699</v>
      </c>
      <c r="AY346" s="32">
        <f t="shared" ca="1" si="363"/>
        <v>9660.1660631269697</v>
      </c>
      <c r="AZ346" s="37">
        <f t="array" aca="1" ref="AZ346" ca="1">IF(AQ346=0,"N/A",IFERROR(INDEX(INDIRECT(ADDRESS(1,MATCH(2021,Measure!$2:$2,0),,,"Measure")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A346),0)),""))</f>
        <v>3.7145286716714372</v>
      </c>
      <c r="BA346" s="32">
        <f t="array" aca="1" ref="BA3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A346),0)),"")</f>
        <v>3554.5320090389696</v>
      </c>
      <c r="BB346" s="37">
        <f t="shared" ca="1" si="364"/>
        <v>3.7188738316467971</v>
      </c>
      <c r="BC346" s="50">
        <f t="array" aca="1" ref="BC34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A346),0)),""),0)</f>
        <v>18</v>
      </c>
      <c r="BD346" s="35">
        <f t="array" aca="1" ref="BD3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A346),0)),"")</f>
        <v>5.1325244043450482</v>
      </c>
      <c r="BE346" s="35">
        <f t="array" aca="1" ref="BE3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A346),0))/1000,"")</f>
        <v>7.6336438929584673</v>
      </c>
      <c r="BF346" s="51">
        <f t="array" aca="1" ref="BF3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A346),0)),"")</f>
        <v>15.397573213035145</v>
      </c>
      <c r="BG346" s="35">
        <f t="array" aca="1" ref="BG3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A346),0))/1000,"")</f>
        <v>22.900931678875402</v>
      </c>
      <c r="BH346" s="35">
        <f t="array" aca="1" ref="BH3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A346),0))/1000,"")</f>
        <v>76.336438929584673</v>
      </c>
      <c r="BI346" s="32">
        <f t="array" aca="1" ref="BI3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A346),0)),"")</f>
        <v>13620.863028982261</v>
      </c>
      <c r="BJ346" s="32">
        <f t="shared" ca="1" si="365"/>
        <v>3558.6900090389695</v>
      </c>
      <c r="BK346" s="32">
        <f t="shared" ca="1" si="366"/>
        <v>10062.173019943291</v>
      </c>
      <c r="BL346" s="37">
        <f t="array" aca="1" ref="BL346" ca="1">IF(BC346=0,"N/A",IFERROR(INDEX(INDIRECT(ADDRESS(1,MATCH(2022,Measure!$2:$2,0),,,"Measure")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A346),0)),""))</f>
        <v>3.8274935423950005</v>
      </c>
      <c r="BM346" s="32">
        <f t="array" aca="1" ref="BM3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A346),0)),"")</f>
        <v>3467.4516090389698</v>
      </c>
      <c r="BN346" s="37">
        <f t="shared" ca="1" si="367"/>
        <v>3.9282056578598903</v>
      </c>
    </row>
    <row r="347" spans="1:66" x14ac:dyDescent="0.25">
      <c r="A347" s="33" t="s">
        <v>353</v>
      </c>
      <c r="B347" t="str">
        <f t="shared" si="353"/>
        <v xml:space="preserve">Strip-Curtains for Display Cases </v>
      </c>
      <c r="C347" t="str">
        <f t="array" aca="1" ref="C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A347),0)),"")</f>
        <v>BNI Refrigeration</v>
      </c>
      <c r="D347" t="str">
        <f t="array" aca="1" ref="D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A347),0)),"")</f>
        <v>ROB/NEW</v>
      </c>
      <c r="E347" s="52">
        <f t="array" aca="1" ref="E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A347),0)),"")</f>
        <v>4</v>
      </c>
      <c r="F347" s="52" t="str">
        <f t="array" aca="1" ref="F34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A347),0)),""))</f>
        <v>N/A</v>
      </c>
      <c r="G347" s="52" t="str">
        <f t="array" aca="1" ref="G34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A347),0)),""))</f>
        <v>N/A</v>
      </c>
      <c r="H347" s="52" t="str">
        <f t="array" aca="1" ref="H34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A347),0)),""))</f>
        <v>N/A</v>
      </c>
      <c r="I347" s="44">
        <f t="array" aca="1" ref="I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A347),0)),"")</f>
        <v>1738</v>
      </c>
      <c r="J347" s="45">
        <f t="array" aca="1" ref="J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A347),0)),"")*1000</f>
        <v>200</v>
      </c>
      <c r="K347" s="44">
        <f t="array" aca="1" ref="K347" ca="1">IF(D347="ROB/NEW",I347,IFERROR(INDEX(INDIRECT(ADDRESS(1,MATCH(2020,Measure!$2:$2,0),,,"Measure")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A347),0)),""))</f>
        <v>1738</v>
      </c>
      <c r="L347" s="45">
        <f t="array" aca="1" ref="L347" ca="1">IF(D347="ROB/NEW",J347,IFERROR(INDEX(INDIRECT(ADDRESS(1,MATCH(2020,Measure!$2:$2,0),,,"Measure")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A347),0))*1000,""))</f>
        <v>200</v>
      </c>
      <c r="M347" s="46">
        <f t="array" aca="1" ref="M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A347),0)),"")</f>
        <v>101.41250000000001</v>
      </c>
      <c r="N347" s="47">
        <f t="array" aca="1" ref="N347" ca="1">IF(M347=0,"N/A",IFERROR(INDEX(INDIRECT(ADDRESS(1,MATCH(2020,Measure!$2:$2,0),,,"Measure")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A347),0)),"")/M347)</f>
        <v>0.86363636363636342</v>
      </c>
      <c r="O347" s="46" t="str">
        <f t="array" aca="1" ref="O347" ca="1">IF(AE347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(Units)")*(INDIRECT(ADDRESS(1,MATCH("MeasureNames",Measure!$2:$2,0),,,"Measure")&amp;":"&amp;ADDRESS(ROWS(DynamicPivotTable)+10,MATCH("MeasureNames",Measure!$2:$2,0)))=A347),0)),""),0))</f>
        <v>N/A</v>
      </c>
      <c r="P347" s="46">
        <f t="array" aca="1" ref="P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A347),0)),0)</f>
        <v>0</v>
      </c>
      <c r="Q347" s="46" t="str">
        <f t="shared" ca="1" si="354"/>
        <v>N/A</v>
      </c>
      <c r="R347" s="46">
        <f t="shared" ca="1" si="355"/>
        <v>13.8289772727273</v>
      </c>
      <c r="S347" s="46" t="str">
        <f t="shared" ca="1" si="356"/>
        <v>N/A</v>
      </c>
      <c r="T347" s="39">
        <f t="array" aca="1" ref="T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A347),0)),"")</f>
        <v>564.15673016744609</v>
      </c>
      <c r="U347" s="39">
        <f t="array" aca="1" ref="U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A347),0)),"")</f>
        <v>0</v>
      </c>
      <c r="V347" s="39">
        <f t="shared" ca="1" si="357"/>
        <v>564.15673016744609</v>
      </c>
      <c r="W347" s="48">
        <f t="array" aca="1" ref="W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A347),0)),"")</f>
        <v>0.88</v>
      </c>
      <c r="X347" s="49" t="str">
        <f t="array" aca="1" ref="X347" ca="1">IF(AE347=0,"N/A",IFERROR(INDEX(INDIRECT(ADDRESS(1,MATCH(2020,Measure!$2:$2,0),,,"Measure")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A347),0)),""))</f>
        <v>N/A</v>
      </c>
      <c r="Y347" s="49" t="str">
        <f t="array" aca="1" ref="Y347" ca="1">IF(AE347=0,"N/A",IFERROR(INDEX(INDIRECT(ADDRESS(1,MATCH(2020,Measure!$2:$2,0),,,"Measure")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A347),0)),""))</f>
        <v>N/A</v>
      </c>
      <c r="Z347" s="39" t="str">
        <f t="array" aca="1" ref="Z3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A347),0)),""),"N/A")</f>
        <v>N/A</v>
      </c>
      <c r="AA347" s="39" t="str">
        <f t="array" aca="1" ref="AA3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A347),0)),""),"N/A")</f>
        <v>N/A</v>
      </c>
      <c r="AB347" s="39" t="str">
        <f t="array" aca="1" ref="AB3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A347),0)),"")/1000,"N/A")</f>
        <v>N/A</v>
      </c>
      <c r="AD347" t="str">
        <f t="shared" si="358"/>
        <v xml:space="preserve">Strip-Curtains for Display Cases </v>
      </c>
      <c r="AE347" s="50">
        <f t="array" aca="1" ref="AE34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A347),0)),""),0)</f>
        <v>0</v>
      </c>
      <c r="AF347" s="35">
        <f t="array" aca="1" ref="AF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A347),0)),"")</f>
        <v>0</v>
      </c>
      <c r="AG347" s="35">
        <f t="array" aca="1" ref="AG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A347),0))/1000,"")</f>
        <v>0</v>
      </c>
      <c r="AH347" s="51">
        <f t="array" aca="1" ref="AH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A347),0)),"")</f>
        <v>0</v>
      </c>
      <c r="AI347" s="35">
        <f t="array" aca="1" ref="AI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A347),0))/1000,"")</f>
        <v>0</v>
      </c>
      <c r="AJ347" s="35">
        <f t="array" aca="1" ref="AJ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A347),0))/1000,"")</f>
        <v>0</v>
      </c>
      <c r="AK347" s="32">
        <f t="array" aca="1" ref="AK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A347),0)),"")</f>
        <v>0</v>
      </c>
      <c r="AL347" s="32" t="str">
        <f t="shared" ca="1" si="359"/>
        <v>N/A</v>
      </c>
      <c r="AM347" s="32" t="str">
        <f t="shared" ca="1" si="360"/>
        <v>N/A</v>
      </c>
      <c r="AN347" s="37" t="str">
        <f t="array" aca="1" ref="AN347" ca="1">IF(AE347=0,"N/A",IFERROR(INDEX(INDIRECT(ADDRESS(1,MATCH(2020,Measure!$2:$2,0),,,"Measure")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A347),0)),""))</f>
        <v>N/A</v>
      </c>
      <c r="AO347" s="32">
        <f t="array" aca="1" ref="AO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A347),0)),"")</f>
        <v>0</v>
      </c>
      <c r="AP347" s="37" t="str">
        <f t="shared" ca="1" si="361"/>
        <v>N/A</v>
      </c>
      <c r="AQ347" s="50">
        <f t="array" aca="1" ref="AQ34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A347),0)),""),0)</f>
        <v>0</v>
      </c>
      <c r="AR347" s="35">
        <f t="array" aca="1" ref="AR3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A347),0)),"")</f>
        <v>0</v>
      </c>
      <c r="AS347" s="35">
        <f t="array" aca="1" ref="AS3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A347),0))/1000,"")</f>
        <v>0</v>
      </c>
      <c r="AT347" s="51">
        <f t="array" aca="1" ref="AT3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A347),0)),"")</f>
        <v>0</v>
      </c>
      <c r="AU347" s="35">
        <f t="array" aca="1" ref="AU3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A347),0))/1000,"")</f>
        <v>0</v>
      </c>
      <c r="AV347" s="35">
        <f t="array" aca="1" ref="AV3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A347),0))/1000,"")</f>
        <v>0</v>
      </c>
      <c r="AW347" s="32">
        <f t="array" aca="1" ref="AW3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A347),0)),"")</f>
        <v>0</v>
      </c>
      <c r="AX347" s="32" t="str">
        <f t="shared" ca="1" si="362"/>
        <v>N/A</v>
      </c>
      <c r="AY347" s="32" t="str">
        <f t="shared" ca="1" si="363"/>
        <v>N/A</v>
      </c>
      <c r="AZ347" s="37" t="str">
        <f t="array" aca="1" ref="AZ347" ca="1">IF(AQ347=0,"N/A",IFERROR(INDEX(INDIRECT(ADDRESS(1,MATCH(2021,Measure!$2:$2,0),,,"Measure")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A347),0)),""))</f>
        <v>N/A</v>
      </c>
      <c r="BA347" s="32">
        <f t="array" aca="1" ref="BA3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A347),0)),"")</f>
        <v>0</v>
      </c>
      <c r="BB347" s="37" t="str">
        <f t="shared" ca="1" si="364"/>
        <v>N/A</v>
      </c>
      <c r="BC347" s="50">
        <f t="array" aca="1" ref="BC34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A347),0)),""),0)</f>
        <v>0</v>
      </c>
      <c r="BD347" s="35">
        <f t="array" aca="1" ref="BD3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A347),0)),"")</f>
        <v>0</v>
      </c>
      <c r="BE347" s="35">
        <f t="array" aca="1" ref="BE3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A347),0))/1000,"")</f>
        <v>0</v>
      </c>
      <c r="BF347" s="51">
        <f t="array" aca="1" ref="BF3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A347),0)),"")</f>
        <v>0</v>
      </c>
      <c r="BG347" s="35">
        <f t="array" aca="1" ref="BG3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A347),0))/1000,"")</f>
        <v>0</v>
      </c>
      <c r="BH347" s="35">
        <f t="array" aca="1" ref="BH3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A347),0))/1000,"")</f>
        <v>0</v>
      </c>
      <c r="BI347" s="32">
        <f t="array" aca="1" ref="BI3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A347),0)),"")</f>
        <v>0</v>
      </c>
      <c r="BJ347" s="32" t="str">
        <f t="shared" ca="1" si="365"/>
        <v>N/A</v>
      </c>
      <c r="BK347" s="32" t="str">
        <f t="shared" ca="1" si="366"/>
        <v>N/A</v>
      </c>
      <c r="BL347" s="37" t="str">
        <f t="array" aca="1" ref="BL347" ca="1">IF(BC347=0,"N/A",IFERROR(INDEX(INDIRECT(ADDRESS(1,MATCH(2022,Measure!$2:$2,0),,,"Measure")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A347),0)),""))</f>
        <v>N/A</v>
      </c>
      <c r="BM347" s="32">
        <f t="array" aca="1" ref="BM3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A347),0)),"")</f>
        <v>0</v>
      </c>
      <c r="BN347" s="37" t="str">
        <f t="shared" ca="1" si="367"/>
        <v>N/A</v>
      </c>
    </row>
    <row r="348" spans="1:66" x14ac:dyDescent="0.25">
      <c r="A348" s="33" t="s">
        <v>269</v>
      </c>
      <c r="B348" t="str">
        <f t="shared" si="353"/>
        <v xml:space="preserve">Open to Closed Cooler Conversion </v>
      </c>
      <c r="C348" t="str">
        <f t="array" aca="1" ref="C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A348),0)),"")</f>
        <v>BNI Refrigeration</v>
      </c>
      <c r="D348" t="str">
        <f t="array" aca="1" ref="D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A348),0)),"")</f>
        <v>RET</v>
      </c>
      <c r="E348" s="52">
        <f t="array" aca="1" ref="E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A348),0)),"")</f>
        <v>12</v>
      </c>
      <c r="F348" s="52">
        <f t="array" aca="1" ref="F34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A348),0)),""))</f>
        <v>4</v>
      </c>
      <c r="G348" s="52">
        <f t="array" aca="1" ref="G34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A348),0)),""))</f>
        <v>4</v>
      </c>
      <c r="H348" s="52">
        <f t="array" aca="1" ref="H34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A348),0)),""))</f>
        <v>4</v>
      </c>
      <c r="I348" s="44">
        <f t="array" aca="1" ref="I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A348),0)),"")</f>
        <v>18250</v>
      </c>
      <c r="J348" s="45">
        <f t="array" aca="1" ref="J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A348),0)),"")*1000</f>
        <v>2083</v>
      </c>
      <c r="K348" s="44">
        <f t="array" aca="1" ref="K348" ca="1">IF(D348="ROB/NEW",I348,IFERROR(INDEX(INDIRECT(ADDRESS(1,MATCH(2020,Measure!$2:$2,0),,,"Measure")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A348),0)),""))</f>
        <v>18250</v>
      </c>
      <c r="L348" s="45">
        <f t="array" aca="1" ref="L348" ca="1">IF(D348="ROB/NEW",J348,IFERROR(INDEX(INDIRECT(ADDRESS(1,MATCH(2020,Measure!$2:$2,0),,,"Measure")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A348),0))*1000,""))</f>
        <v>2083</v>
      </c>
      <c r="M348" s="46">
        <f t="array" aca="1" ref="M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A348),0)),"")</f>
        <v>51310.07</v>
      </c>
      <c r="N348" s="47">
        <f t="array" aca="1" ref="N348" ca="1">IF(M348=0,"N/A",IFERROR(INDEX(INDIRECT(ADDRESS(1,MATCH(2020,Measure!$2:$2,0),,,"Measure")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A348),0)),"")/M348)</f>
        <v>0.10670420055946134</v>
      </c>
      <c r="O348" s="46" t="str">
        <f t="array" aca="1" ref="O348" ca="1">IF(AE348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(Units)")*(INDIRECT(ADDRESS(1,MATCH("MeasureNames",Measure!$2:$2,0),,,"Measure")&amp;":"&amp;ADDRESS(ROWS(DynamicPivotTable)+10,MATCH("MeasureNames",Measure!$2:$2,0)))=A348),0)),""),0))</f>
        <v>N/A</v>
      </c>
      <c r="P348" s="46">
        <f t="array" aca="1" ref="P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A348),0)),0)</f>
        <v>0</v>
      </c>
      <c r="Q348" s="46" t="str">
        <f t="shared" ca="1" si="354"/>
        <v>N/A</v>
      </c>
      <c r="R348" s="46">
        <f t="shared" ca="1" si="355"/>
        <v>45835.07</v>
      </c>
      <c r="S348" s="46" t="str">
        <f t="shared" ca="1" si="356"/>
        <v>N/A</v>
      </c>
      <c r="T348" s="39">
        <f t="array" aca="1" ref="T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A348),0)),"")</f>
        <v>16021.312561636158</v>
      </c>
      <c r="U348" s="39">
        <f t="array" aca="1" ref="U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A348),0)),"")</f>
        <v>0</v>
      </c>
      <c r="V348" s="39">
        <f t="shared" ca="1" si="357"/>
        <v>16021.312561636158</v>
      </c>
      <c r="W348" s="48">
        <f t="array" aca="1" ref="W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A348),0)),"")</f>
        <v>0.88</v>
      </c>
      <c r="X348" s="49" t="str">
        <f t="array" aca="1" ref="X348" ca="1">IF(AE348=0,"N/A",IFERROR(INDEX(INDIRECT(ADDRESS(1,MATCH(2020,Measure!$2:$2,0),,,"Measure")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A348),0)),""))</f>
        <v>N/A</v>
      </c>
      <c r="Y348" s="49" t="str">
        <f t="array" aca="1" ref="Y348" ca="1">IF(AE348=0,"N/A",IFERROR(INDEX(INDIRECT(ADDRESS(1,MATCH(2020,Measure!$2:$2,0),,,"Measure")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A348),0)),""))</f>
        <v>N/A</v>
      </c>
      <c r="Z348" s="39" t="str">
        <f t="array" aca="1" ref="Z3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A348),0)),""),"N/A")</f>
        <v>N/A</v>
      </c>
      <c r="AA348" s="39" t="str">
        <f t="array" aca="1" ref="AA3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A348),0)),""),"N/A")</f>
        <v>N/A</v>
      </c>
      <c r="AB348" s="39" t="str">
        <f t="array" aca="1" ref="AB3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A348),0)),"")/1000,"N/A")</f>
        <v>N/A</v>
      </c>
      <c r="AD348" t="str">
        <f t="shared" si="358"/>
        <v xml:space="preserve">Open to Closed Cooler Conversion </v>
      </c>
      <c r="AE348" s="50">
        <f t="array" aca="1" ref="AE34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A348),0)),""),0)</f>
        <v>0</v>
      </c>
      <c r="AF348" s="35">
        <f t="array" aca="1" ref="AF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A348),0)),"")</f>
        <v>0</v>
      </c>
      <c r="AG348" s="35">
        <f t="array" aca="1" ref="AG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A348),0))/1000,"")</f>
        <v>0</v>
      </c>
      <c r="AH348" s="51">
        <f t="array" aca="1" ref="AH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A348),0)),"")</f>
        <v>0</v>
      </c>
      <c r="AI348" s="35">
        <f t="array" aca="1" ref="AI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A348),0))/1000,"")</f>
        <v>0</v>
      </c>
      <c r="AJ348" s="35">
        <f t="array" aca="1" ref="AJ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A348),0))/1000,"")</f>
        <v>0</v>
      </c>
      <c r="AK348" s="32">
        <f t="array" aca="1" ref="AK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A348),0)),"")</f>
        <v>0</v>
      </c>
      <c r="AL348" s="32" t="str">
        <f t="shared" ca="1" si="359"/>
        <v>N/A</v>
      </c>
      <c r="AM348" s="32" t="str">
        <f t="shared" ca="1" si="360"/>
        <v>N/A</v>
      </c>
      <c r="AN348" s="37" t="str">
        <f t="array" aca="1" ref="AN348" ca="1">IF(AE348=0,"N/A",IFERROR(INDEX(INDIRECT(ADDRESS(1,MATCH(2020,Measure!$2:$2,0),,,"Measure")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A348),0)),""))</f>
        <v>N/A</v>
      </c>
      <c r="AO348" s="32">
        <f t="array" aca="1" ref="AO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A348),0)),"")</f>
        <v>0</v>
      </c>
      <c r="AP348" s="37" t="str">
        <f t="shared" ca="1" si="361"/>
        <v>N/A</v>
      </c>
      <c r="AQ348" s="50">
        <f t="array" aca="1" ref="AQ34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A348),0)),""),0)</f>
        <v>0</v>
      </c>
      <c r="AR348" s="35">
        <f t="array" aca="1" ref="AR3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A348),0)),"")</f>
        <v>0</v>
      </c>
      <c r="AS348" s="35">
        <f t="array" aca="1" ref="AS3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A348),0))/1000,"")</f>
        <v>0</v>
      </c>
      <c r="AT348" s="51">
        <f t="array" aca="1" ref="AT3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A348),0)),"")</f>
        <v>0</v>
      </c>
      <c r="AU348" s="35">
        <f t="array" aca="1" ref="AU3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A348),0))/1000,"")</f>
        <v>0</v>
      </c>
      <c r="AV348" s="35">
        <f t="array" aca="1" ref="AV3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A348),0))/1000,"")</f>
        <v>0</v>
      </c>
      <c r="AW348" s="32">
        <f t="array" aca="1" ref="AW3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A348),0)),"")</f>
        <v>0</v>
      </c>
      <c r="AX348" s="32" t="str">
        <f t="shared" ca="1" si="362"/>
        <v>N/A</v>
      </c>
      <c r="AY348" s="32" t="str">
        <f t="shared" ca="1" si="363"/>
        <v>N/A</v>
      </c>
      <c r="AZ348" s="37" t="str">
        <f t="array" aca="1" ref="AZ348" ca="1">IF(AQ348=0,"N/A",IFERROR(INDEX(INDIRECT(ADDRESS(1,MATCH(2021,Measure!$2:$2,0),,,"Measure")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A348),0)),""))</f>
        <v>N/A</v>
      </c>
      <c r="BA348" s="32">
        <f t="array" aca="1" ref="BA3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A348),0)),"")</f>
        <v>0</v>
      </c>
      <c r="BB348" s="37" t="str">
        <f t="shared" ca="1" si="364"/>
        <v>N/A</v>
      </c>
      <c r="BC348" s="50">
        <f t="array" aca="1" ref="BC34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A348),0)),""),0)</f>
        <v>0</v>
      </c>
      <c r="BD348" s="35">
        <f t="array" aca="1" ref="BD3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A348),0)),"")</f>
        <v>0</v>
      </c>
      <c r="BE348" s="35">
        <f t="array" aca="1" ref="BE3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A348),0))/1000,"")</f>
        <v>0</v>
      </c>
      <c r="BF348" s="51">
        <f t="array" aca="1" ref="BF3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A348),0)),"")</f>
        <v>0</v>
      </c>
      <c r="BG348" s="35">
        <f t="array" aca="1" ref="BG3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A348),0))/1000,"")</f>
        <v>0</v>
      </c>
      <c r="BH348" s="35">
        <f t="array" aca="1" ref="BH3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A348),0))/1000,"")</f>
        <v>0</v>
      </c>
      <c r="BI348" s="32">
        <f t="array" aca="1" ref="BI3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A348),0)),"")</f>
        <v>0</v>
      </c>
      <c r="BJ348" s="32" t="str">
        <f t="shared" ca="1" si="365"/>
        <v>N/A</v>
      </c>
      <c r="BK348" s="32" t="str">
        <f t="shared" ca="1" si="366"/>
        <v>N/A</v>
      </c>
      <c r="BL348" s="37" t="str">
        <f t="array" aca="1" ref="BL348" ca="1">IF(BC348=0,"N/A",IFERROR(INDEX(INDIRECT(ADDRESS(1,MATCH(2022,Measure!$2:$2,0),,,"Measure")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A348),0)),""))</f>
        <v>N/A</v>
      </c>
      <c r="BM348" s="32">
        <f t="array" aca="1" ref="BM3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A348),0)),"")</f>
        <v>0</v>
      </c>
      <c r="BN348" s="37" t="str">
        <f t="shared" ca="1" si="367"/>
        <v>N/A</v>
      </c>
    </row>
    <row r="349" spans="1:66" x14ac:dyDescent="0.25">
      <c r="A349" s="33" t="s">
        <v>284</v>
      </c>
      <c r="B349" t="str">
        <f t="shared" si="353"/>
        <v>Pole/Arm-Mounted Area Luminaire (20000 lumen)</v>
      </c>
      <c r="C349" t="str">
        <f t="array" aca="1" ref="C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A349),0)),"")</f>
        <v>BNI Lighting</v>
      </c>
      <c r="D349" t="str">
        <f t="array" aca="1" ref="D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A349),0)),"")</f>
        <v>ROB/NEW</v>
      </c>
      <c r="E349" s="52">
        <f t="array" aca="1" ref="E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A349),0)),"")</f>
        <v>13.7</v>
      </c>
      <c r="F349" s="52" t="str">
        <f t="array" aca="1" ref="F34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A349),0)),""))</f>
        <v>N/A</v>
      </c>
      <c r="G349" s="52" t="str">
        <f t="array" aca="1" ref="G34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A349),0)),""))</f>
        <v>N/A</v>
      </c>
      <c r="H349" s="52" t="str">
        <f t="array" aca="1" ref="H34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A349),0)),""))</f>
        <v>N/A</v>
      </c>
      <c r="I349" s="44">
        <f t="array" aca="1" ref="I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A349),0)),"")</f>
        <v>1156.32</v>
      </c>
      <c r="J349" s="45">
        <f t="array" aca="1" ref="J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A349),0)),"")*1000</f>
        <v>264</v>
      </c>
      <c r="K349" s="44">
        <f t="array" aca="1" ref="K349" ca="1">IF(D349="ROB/NEW",I349,IFERROR(INDEX(INDIRECT(ADDRESS(1,MATCH(2020,Measure!$2:$2,0),,,"Measure")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A349),0)),""))</f>
        <v>1156.32</v>
      </c>
      <c r="L349" s="45">
        <f t="array" aca="1" ref="L349" ca="1">IF(D349="ROB/NEW",J349,IFERROR(INDEX(INDIRECT(ADDRESS(1,MATCH(2020,Measure!$2:$2,0),,,"Measure")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A349),0))*1000,""))</f>
        <v>264</v>
      </c>
      <c r="M349" s="46">
        <f t="array" aca="1" ref="M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A349),0)),"")</f>
        <v>601.16000000000008</v>
      </c>
      <c r="N349" s="47">
        <f t="array" aca="1" ref="N349" ca="1">IF(M349=0,"N/A",IFERROR(INDEX(INDIRECT(ADDRESS(1,MATCH(2020,Measure!$2:$2,0),,,"Measure")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A349),0)),"")/M349)</f>
        <v>0.13964668307937989</v>
      </c>
      <c r="O349" s="46" t="str">
        <f t="array" aca="1" ref="O349" ca="1">IF(AE349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(Units)")*(INDIRECT(ADDRESS(1,MATCH("MeasureNames",Measure!$2:$2,0),,,"Measure")&amp;":"&amp;ADDRESS(ROWS(DynamicPivotTable)+10,MATCH("MeasureNames",Measure!$2:$2,0)))=A349),0)),""),0))</f>
        <v>N/A</v>
      </c>
      <c r="P349" s="46">
        <f t="array" aca="1" ref="P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A349),0)),0)</f>
        <v>0</v>
      </c>
      <c r="Q349" s="46" t="str">
        <f t="shared" ca="1" si="354"/>
        <v>N/A</v>
      </c>
      <c r="R349" s="46">
        <f t="shared" ca="1" si="355"/>
        <v>517.21</v>
      </c>
      <c r="S349" s="46" t="str">
        <f t="shared" ca="1" si="356"/>
        <v>N/A</v>
      </c>
      <c r="T349" s="39">
        <f t="array" aca="1" ref="T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A349),0)),"")</f>
        <v>1370.6563546516322</v>
      </c>
      <c r="U349" s="39">
        <f t="array" aca="1" ref="U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A349),0)),"")</f>
        <v>0</v>
      </c>
      <c r="V349" s="39">
        <f t="shared" ca="1" si="357"/>
        <v>1370.6563546516322</v>
      </c>
      <c r="W349" s="48">
        <f t="array" aca="1" ref="W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A349),0)),"")</f>
        <v>0.88</v>
      </c>
      <c r="X349" s="49" t="str">
        <f t="array" aca="1" ref="X349" ca="1">IF(AE349=0,"N/A",IFERROR(INDEX(INDIRECT(ADDRESS(1,MATCH(2020,Measure!$2:$2,0),,,"Measure")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A349),0)),""))</f>
        <v>N/A</v>
      </c>
      <c r="Y349" s="49" t="str">
        <f t="array" aca="1" ref="Y349" ca="1">IF(AE349=0,"N/A",IFERROR(INDEX(INDIRECT(ADDRESS(1,MATCH(2020,Measure!$2:$2,0),,,"Measure")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A349),0)),""))</f>
        <v>N/A</v>
      </c>
      <c r="Z349" s="39" t="str">
        <f t="array" aca="1" ref="Z3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A349),0)),""),"N/A")</f>
        <v>N/A</v>
      </c>
      <c r="AA349" s="39" t="str">
        <f t="array" aca="1" ref="AA3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A349),0)),""),"N/A")</f>
        <v>N/A</v>
      </c>
      <c r="AB349" s="39" t="str">
        <f t="array" aca="1" ref="AB3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A349),0)),"")/1000,"N/A")</f>
        <v>N/A</v>
      </c>
      <c r="AD349" t="str">
        <f t="shared" si="358"/>
        <v>Pole/Arm-Mounted Area Luminaire (20000 lumen)</v>
      </c>
      <c r="AE349" s="50">
        <f t="array" aca="1" ref="AE34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A349),0)),""),0)</f>
        <v>0</v>
      </c>
      <c r="AF349" s="35">
        <f t="array" aca="1" ref="AF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A349),0)),"")</f>
        <v>0</v>
      </c>
      <c r="AG349" s="35">
        <f t="array" aca="1" ref="AG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A349),0))/1000,"")</f>
        <v>0</v>
      </c>
      <c r="AH349" s="51">
        <f t="array" aca="1" ref="AH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A349),0)),"")</f>
        <v>0</v>
      </c>
      <c r="AI349" s="35">
        <f t="array" aca="1" ref="AI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A349),0))/1000,"")</f>
        <v>0</v>
      </c>
      <c r="AJ349" s="35">
        <f t="array" aca="1" ref="AJ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A349),0))/1000,"")</f>
        <v>0</v>
      </c>
      <c r="AK349" s="32">
        <f t="array" aca="1" ref="AK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A349),0)),"")</f>
        <v>0</v>
      </c>
      <c r="AL349" s="32" t="str">
        <f t="shared" ca="1" si="359"/>
        <v>N/A</v>
      </c>
      <c r="AM349" s="32" t="str">
        <f t="shared" ca="1" si="360"/>
        <v>N/A</v>
      </c>
      <c r="AN349" s="37" t="str">
        <f t="array" aca="1" ref="AN349" ca="1">IF(AE349=0,"N/A",IFERROR(INDEX(INDIRECT(ADDRESS(1,MATCH(2020,Measure!$2:$2,0),,,"Measure")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A349),0)),""))</f>
        <v>N/A</v>
      </c>
      <c r="AO349" s="32">
        <f t="array" aca="1" ref="AO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A349),0)),"")</f>
        <v>0</v>
      </c>
      <c r="AP349" s="37" t="str">
        <f t="shared" ca="1" si="361"/>
        <v>N/A</v>
      </c>
      <c r="AQ349" s="50">
        <f t="array" aca="1" ref="AQ34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A349),0)),""),0)</f>
        <v>0</v>
      </c>
      <c r="AR349" s="35">
        <f t="array" aca="1" ref="AR3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A349),0)),"")</f>
        <v>0</v>
      </c>
      <c r="AS349" s="35">
        <f t="array" aca="1" ref="AS3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A349),0))/1000,"")</f>
        <v>0</v>
      </c>
      <c r="AT349" s="51">
        <f t="array" aca="1" ref="AT3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A349),0)),"")</f>
        <v>0</v>
      </c>
      <c r="AU349" s="35">
        <f t="array" aca="1" ref="AU3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A349),0))/1000,"")</f>
        <v>0</v>
      </c>
      <c r="AV349" s="35">
        <f t="array" aca="1" ref="AV3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A349),0))/1000,"")</f>
        <v>0</v>
      </c>
      <c r="AW349" s="32">
        <f t="array" aca="1" ref="AW3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A349),0)),"")</f>
        <v>0</v>
      </c>
      <c r="AX349" s="32" t="str">
        <f t="shared" ca="1" si="362"/>
        <v>N/A</v>
      </c>
      <c r="AY349" s="32" t="str">
        <f t="shared" ca="1" si="363"/>
        <v>N/A</v>
      </c>
      <c r="AZ349" s="37" t="str">
        <f t="array" aca="1" ref="AZ349" ca="1">IF(AQ349=0,"N/A",IFERROR(INDEX(INDIRECT(ADDRESS(1,MATCH(2021,Measure!$2:$2,0),,,"Measure")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A349),0)),""))</f>
        <v>N/A</v>
      </c>
      <c r="BA349" s="32">
        <f t="array" aca="1" ref="BA3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A349),0)),"")</f>
        <v>0</v>
      </c>
      <c r="BB349" s="37" t="str">
        <f t="shared" ca="1" si="364"/>
        <v>N/A</v>
      </c>
      <c r="BC349" s="50">
        <f t="array" aca="1" ref="BC34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A349),0)),""),0)</f>
        <v>0</v>
      </c>
      <c r="BD349" s="35">
        <f t="array" aca="1" ref="BD3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A349),0)),"")</f>
        <v>0</v>
      </c>
      <c r="BE349" s="35">
        <f t="array" aca="1" ref="BE3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A349),0))/1000,"")</f>
        <v>0</v>
      </c>
      <c r="BF349" s="51">
        <f t="array" aca="1" ref="BF3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A349),0)),"")</f>
        <v>0</v>
      </c>
      <c r="BG349" s="35">
        <f t="array" aca="1" ref="BG3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A349),0))/1000,"")</f>
        <v>0</v>
      </c>
      <c r="BH349" s="35">
        <f t="array" aca="1" ref="BH3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A349),0))/1000,"")</f>
        <v>0</v>
      </c>
      <c r="BI349" s="32">
        <f t="array" aca="1" ref="BI3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A349),0)),"")</f>
        <v>0</v>
      </c>
      <c r="BJ349" s="32" t="str">
        <f t="shared" ca="1" si="365"/>
        <v>N/A</v>
      </c>
      <c r="BK349" s="32" t="str">
        <f t="shared" ca="1" si="366"/>
        <v>N/A</v>
      </c>
      <c r="BL349" s="37" t="str">
        <f t="array" aca="1" ref="BL349" ca="1">IF(BC349=0,"N/A",IFERROR(INDEX(INDIRECT(ADDRESS(1,MATCH(2022,Measure!$2:$2,0),,,"Measure")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A349),0)),""))</f>
        <v>N/A</v>
      </c>
      <c r="BM349" s="32">
        <f t="array" aca="1" ref="BM3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A349),0)),"")</f>
        <v>0</v>
      </c>
      <c r="BN349" s="37" t="str">
        <f t="shared" ca="1" si="367"/>
        <v>N/A</v>
      </c>
    </row>
    <row r="350" spans="1:66" x14ac:dyDescent="0.25">
      <c r="A350" s="33" t="s">
        <v>689</v>
      </c>
      <c r="B350" t="str">
        <f t="shared" si="353"/>
        <v xml:space="preserve">Variable Speed Kitchen Exhaust Fan </v>
      </c>
      <c r="C350" t="str">
        <f t="array" aca="1" ref="C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A350),0)),"")</f>
        <v>BNI Cooking and Laundry</v>
      </c>
      <c r="D350" t="str">
        <f t="array" aca="1" ref="D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A350),0)),"")</f>
        <v>ROB/NEW</v>
      </c>
      <c r="E350" s="52">
        <f t="array" aca="1" ref="E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A350),0)),"")</f>
        <v>15</v>
      </c>
      <c r="F350" s="52" t="str">
        <f t="array" aca="1" ref="F35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A350),0)),""))</f>
        <v>N/A</v>
      </c>
      <c r="G350" s="52" t="str">
        <f t="array" aca="1" ref="G35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A350),0)),""))</f>
        <v>N/A</v>
      </c>
      <c r="H350" s="52" t="str">
        <f t="array" aca="1" ref="H35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A350),0)),""))</f>
        <v>N/A</v>
      </c>
      <c r="I350" s="44">
        <f t="array" aca="1" ref="I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A350),0)),"")</f>
        <v>22088.2</v>
      </c>
      <c r="J350" s="45">
        <f t="array" aca="1" ref="J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A350),0)),"")*1000</f>
        <v>7412</v>
      </c>
      <c r="K350" s="44">
        <f t="array" aca="1" ref="K350" ca="1">IF(D350="ROB/NEW",I350,IFERROR(INDEX(INDIRECT(ADDRESS(1,MATCH(2020,Measure!$2:$2,0),,,"Measure")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A350),0)),""))</f>
        <v>22088.2</v>
      </c>
      <c r="L350" s="45">
        <f t="array" aca="1" ref="L350" ca="1">IF(D350="ROB/NEW",J350,IFERROR(INDEX(INDIRECT(ADDRESS(1,MATCH(2020,Measure!$2:$2,0),,,"Measure")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A350),0))*1000,""))</f>
        <v>7412</v>
      </c>
      <c r="M350" s="46">
        <f t="array" aca="1" ref="M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A350),0)),"")</f>
        <v>6277.6</v>
      </c>
      <c r="N350" s="47">
        <f t="array" aca="1" ref="N350" ca="1">IF(M350=0,"N/A",IFERROR(INDEX(INDIRECT(ADDRESS(1,MATCH(2020,Measure!$2:$2,0),,,"Measure")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A350),0)),"")/M350)</f>
        <v>0.95</v>
      </c>
      <c r="O350" s="46" t="str">
        <f t="array" aca="1" ref="O350" ca="1">IF(AE350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(Units)")*(INDIRECT(ADDRESS(1,MATCH("MeasureNames",Measure!$2:$2,0),,,"Measure")&amp;":"&amp;ADDRESS(ROWS(DynamicPivotTable)+10,MATCH("MeasureNames",Measure!$2:$2,0)))=A350),0)),""),0))</f>
        <v>N/A</v>
      </c>
      <c r="P350" s="46">
        <f t="array" aca="1" ref="P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A350),0)),0)</f>
        <v>0</v>
      </c>
      <c r="Q350" s="46" t="str">
        <f t="shared" ca="1" si="354"/>
        <v>N/A</v>
      </c>
      <c r="R350" s="46">
        <f t="shared" ca="1" si="355"/>
        <v>313.88000000000011</v>
      </c>
      <c r="S350" s="46" t="str">
        <f t="shared" ca="1" si="356"/>
        <v>N/A</v>
      </c>
      <c r="T350" s="39">
        <f t="array" aca="1" ref="T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A350),0)),"")</f>
        <v>32639.708720410039</v>
      </c>
      <c r="U350" s="39">
        <f t="array" aca="1" ref="U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A350),0)),"")</f>
        <v>0</v>
      </c>
      <c r="V350" s="39">
        <f t="shared" ca="1" si="357"/>
        <v>32639.708720410039</v>
      </c>
      <c r="W350" s="48">
        <f t="array" aca="1" ref="W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A350),0)),"")</f>
        <v>0.88</v>
      </c>
      <c r="X350" s="49" t="str">
        <f t="array" aca="1" ref="X350" ca="1">IF(AE350=0,"N/A",IFERROR(INDEX(INDIRECT(ADDRESS(1,MATCH(2020,Measure!$2:$2,0),,,"Measure")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A350),0)),""))</f>
        <v>N/A</v>
      </c>
      <c r="Y350" s="49" t="str">
        <f t="array" aca="1" ref="Y350" ca="1">IF(AE350=0,"N/A",IFERROR(INDEX(INDIRECT(ADDRESS(1,MATCH(2020,Measure!$2:$2,0),,,"Measure")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A350),0)),""))</f>
        <v>N/A</v>
      </c>
      <c r="Z350" s="39" t="str">
        <f t="array" aca="1" ref="Z3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A350),0)),""),"N/A")</f>
        <v>N/A</v>
      </c>
      <c r="AA350" s="39" t="str">
        <f t="array" aca="1" ref="AA3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A350),0)),""),"N/A")</f>
        <v>N/A</v>
      </c>
      <c r="AB350" s="39" t="str">
        <f t="array" aca="1" ref="AB3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A350),0)),"")/1000,"N/A")</f>
        <v>N/A</v>
      </c>
      <c r="AD350" t="str">
        <f t="shared" si="358"/>
        <v xml:space="preserve">Variable Speed Kitchen Exhaust Fan </v>
      </c>
      <c r="AE350" s="50">
        <f t="array" aca="1" ref="AE35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A350),0)),""),0)</f>
        <v>0</v>
      </c>
      <c r="AF350" s="35">
        <f t="array" aca="1" ref="AF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A350),0)),"")</f>
        <v>0</v>
      </c>
      <c r="AG350" s="35">
        <f t="array" aca="1" ref="AG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A350),0))/1000,"")</f>
        <v>0</v>
      </c>
      <c r="AH350" s="51">
        <f t="array" aca="1" ref="AH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A350),0)),"")</f>
        <v>0</v>
      </c>
      <c r="AI350" s="35">
        <f t="array" aca="1" ref="AI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A350),0))/1000,"")</f>
        <v>0</v>
      </c>
      <c r="AJ350" s="35">
        <f t="array" aca="1" ref="AJ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A350),0))/1000,"")</f>
        <v>0</v>
      </c>
      <c r="AK350" s="32">
        <f t="array" aca="1" ref="AK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A350),0)),"")</f>
        <v>0</v>
      </c>
      <c r="AL350" s="32" t="str">
        <f t="shared" ca="1" si="359"/>
        <v>N/A</v>
      </c>
      <c r="AM350" s="32" t="str">
        <f t="shared" ca="1" si="360"/>
        <v>N/A</v>
      </c>
      <c r="AN350" s="37" t="str">
        <f t="array" aca="1" ref="AN350" ca="1">IF(AE350=0,"N/A",IFERROR(INDEX(INDIRECT(ADDRESS(1,MATCH(2020,Measure!$2:$2,0),,,"Measure")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A350),0)),""))</f>
        <v>N/A</v>
      </c>
      <c r="AO350" s="32">
        <f t="array" aca="1" ref="AO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A350),0)),"")</f>
        <v>0</v>
      </c>
      <c r="AP350" s="37" t="str">
        <f t="shared" ca="1" si="361"/>
        <v>N/A</v>
      </c>
      <c r="AQ350" s="50">
        <f t="array" aca="1" ref="AQ35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A350),0)),""),0)</f>
        <v>0</v>
      </c>
      <c r="AR350" s="35">
        <f t="array" aca="1" ref="AR3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A350),0)),"")</f>
        <v>0</v>
      </c>
      <c r="AS350" s="35">
        <f t="array" aca="1" ref="AS3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A350),0))/1000,"")</f>
        <v>0</v>
      </c>
      <c r="AT350" s="51">
        <f t="array" aca="1" ref="AT3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A350),0)),"")</f>
        <v>0</v>
      </c>
      <c r="AU350" s="35">
        <f t="array" aca="1" ref="AU3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A350),0))/1000,"")</f>
        <v>0</v>
      </c>
      <c r="AV350" s="35">
        <f t="array" aca="1" ref="AV3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A350),0))/1000,"")</f>
        <v>0</v>
      </c>
      <c r="AW350" s="32">
        <f t="array" aca="1" ref="AW3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A350),0)),"")</f>
        <v>0</v>
      </c>
      <c r="AX350" s="32" t="str">
        <f t="shared" ca="1" si="362"/>
        <v>N/A</v>
      </c>
      <c r="AY350" s="32" t="str">
        <f t="shared" ca="1" si="363"/>
        <v>N/A</v>
      </c>
      <c r="AZ350" s="37" t="str">
        <f t="array" aca="1" ref="AZ350" ca="1">IF(AQ350=0,"N/A",IFERROR(INDEX(INDIRECT(ADDRESS(1,MATCH(2021,Measure!$2:$2,0),,,"Measure")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A350),0)),""))</f>
        <v>N/A</v>
      </c>
      <c r="BA350" s="32">
        <f t="array" aca="1" ref="BA3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A350),0)),"")</f>
        <v>0</v>
      </c>
      <c r="BB350" s="37" t="str">
        <f t="shared" ca="1" si="364"/>
        <v>N/A</v>
      </c>
      <c r="BC350" s="50">
        <f t="array" aca="1" ref="BC35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A350),0)),""),0)</f>
        <v>0</v>
      </c>
      <c r="BD350" s="35">
        <f t="array" aca="1" ref="BD3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A350),0)),"")</f>
        <v>0</v>
      </c>
      <c r="BE350" s="35">
        <f t="array" aca="1" ref="BE3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A350),0))/1000,"")</f>
        <v>0</v>
      </c>
      <c r="BF350" s="51">
        <f t="array" aca="1" ref="BF3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A350),0)),"")</f>
        <v>0</v>
      </c>
      <c r="BG350" s="35">
        <f t="array" aca="1" ref="BG3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A350),0))/1000,"")</f>
        <v>0</v>
      </c>
      <c r="BH350" s="35">
        <f t="array" aca="1" ref="BH3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A350),0))/1000,"")</f>
        <v>0</v>
      </c>
      <c r="BI350" s="32">
        <f t="array" aca="1" ref="BI3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A350),0)),"")</f>
        <v>0</v>
      </c>
      <c r="BJ350" s="32" t="str">
        <f t="shared" ca="1" si="365"/>
        <v>N/A</v>
      </c>
      <c r="BK350" s="32" t="str">
        <f t="shared" ca="1" si="366"/>
        <v>N/A</v>
      </c>
      <c r="BL350" s="37" t="str">
        <f t="array" aca="1" ref="BL350" ca="1">IF(BC350=0,"N/A",IFERROR(INDEX(INDIRECT(ADDRESS(1,MATCH(2022,Measure!$2:$2,0),,,"Measure")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A350),0)),""))</f>
        <v>N/A</v>
      </c>
      <c r="BM350" s="32">
        <f t="array" aca="1" ref="BM3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A350),0)),"")</f>
        <v>0</v>
      </c>
      <c r="BN350" s="37" t="str">
        <f t="shared" ca="1" si="367"/>
        <v>N/A</v>
      </c>
    </row>
    <row r="351" spans="1:66" x14ac:dyDescent="0.25">
      <c r="A351" s="33" t="s">
        <v>292</v>
      </c>
      <c r="B351" t="str">
        <f t="shared" si="353"/>
        <v>Pole/Arm-Mounted Decorative Luminaire (5000 lumen)</v>
      </c>
      <c r="C351" t="str">
        <f t="array" aca="1" ref="C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A351),0)),"")</f>
        <v>BNI Lighting</v>
      </c>
      <c r="D351" t="str">
        <f t="array" aca="1" ref="D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A351),0)),"")</f>
        <v>ROB/NEW</v>
      </c>
      <c r="E351" s="52">
        <f t="array" aca="1" ref="E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A351),0)),"")</f>
        <v>13.7</v>
      </c>
      <c r="F351" s="52" t="str">
        <f t="array" aca="1" ref="F35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A351),0)),""))</f>
        <v>N/A</v>
      </c>
      <c r="G351" s="52" t="str">
        <f t="array" aca="1" ref="G3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A351),0)),""))</f>
        <v>N/A</v>
      </c>
      <c r="H351" s="52" t="str">
        <f t="array" aca="1" ref="H3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A351),0)),""))</f>
        <v>N/A</v>
      </c>
      <c r="I351" s="44">
        <f t="array" aca="1" ref="I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A351),0)),"")</f>
        <v>571.15200000000004</v>
      </c>
      <c r="J351" s="45">
        <f t="array" aca="1" ref="J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A351),0)),"")*1000</f>
        <v>130.4</v>
      </c>
      <c r="K351" s="44">
        <f t="array" aca="1" ref="K351" ca="1">IF(D351="ROB/NEW",I351,IFERROR(INDEX(INDIRECT(ADDRESS(1,MATCH(2020,Measure!$2:$2,0),,,"Measure")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A351),0)),""))</f>
        <v>571.15200000000004</v>
      </c>
      <c r="L351" s="45">
        <f t="array" aca="1" ref="L351" ca="1">IF(D351="ROB/NEW",J351,IFERROR(INDEX(INDIRECT(ADDRESS(1,MATCH(2020,Measure!$2:$2,0),,,"Measure")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A351),0))*1000,""))</f>
        <v>130.4</v>
      </c>
      <c r="M351" s="46">
        <f t="array" aca="1" ref="M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A351),0)),"")</f>
        <v>117.04</v>
      </c>
      <c r="N351" s="47">
        <f t="array" aca="1" ref="N351" ca="1">IF(M351=0,"N/A",IFERROR(INDEX(INDIRECT(ADDRESS(1,MATCH(2020,Measure!$2:$2,0),,,"Measure")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A351),0)),"")/M351)</f>
        <v>0.64554853041695148</v>
      </c>
      <c r="O351" s="46" t="str">
        <f t="array" aca="1" ref="O351" ca="1">IF(AE351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(Units)")*(INDIRECT(ADDRESS(1,MATCH("MeasureNames",Measure!$2:$2,0),,,"Measure")&amp;":"&amp;ADDRESS(ROWS(DynamicPivotTable)+10,MATCH("MeasureNames",Measure!$2:$2,0)))=A351),0)),""),0))</f>
        <v>N/A</v>
      </c>
      <c r="P351" s="46">
        <f t="array" aca="1" ref="P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A351),0)),0)</f>
        <v>0</v>
      </c>
      <c r="Q351" s="46" t="str">
        <f t="shared" ca="1" si="354"/>
        <v>N/A</v>
      </c>
      <c r="R351" s="46">
        <f t="shared" ca="1" si="355"/>
        <v>41.484999999999999</v>
      </c>
      <c r="S351" s="46" t="str">
        <f t="shared" ca="1" si="356"/>
        <v>N/A</v>
      </c>
      <c r="T351" s="39">
        <f t="array" aca="1" ref="T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A351),0)),"")</f>
        <v>677.02116911580617</v>
      </c>
      <c r="U351" s="39">
        <f t="array" aca="1" ref="U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A351),0)),"")</f>
        <v>0</v>
      </c>
      <c r="V351" s="39">
        <f t="shared" ca="1" si="357"/>
        <v>677.02116911580617</v>
      </c>
      <c r="W351" s="48">
        <f t="array" aca="1" ref="W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A351),0)),"")</f>
        <v>0.88</v>
      </c>
      <c r="X351" s="49" t="str">
        <f t="array" aca="1" ref="X351" ca="1">IF(AE351=0,"N/A",IFERROR(INDEX(INDIRECT(ADDRESS(1,MATCH(2020,Measure!$2:$2,0),,,"Measure")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A351),0)),""))</f>
        <v>N/A</v>
      </c>
      <c r="Y351" s="49" t="str">
        <f t="array" aca="1" ref="Y351" ca="1">IF(AE351=0,"N/A",IFERROR(INDEX(INDIRECT(ADDRESS(1,MATCH(2020,Measure!$2:$2,0),,,"Measure")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A351),0)),""))</f>
        <v>N/A</v>
      </c>
      <c r="Z351" s="39" t="str">
        <f t="array" aca="1" ref="Z3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A351),0)),""),"N/A")</f>
        <v>N/A</v>
      </c>
      <c r="AA351" s="39" t="str">
        <f t="array" aca="1" ref="AA3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A351),0)),""),"N/A")</f>
        <v>N/A</v>
      </c>
      <c r="AB351" s="39" t="str">
        <f t="array" aca="1" ref="AB3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A351),0)),"")/1000,"N/A")</f>
        <v>N/A</v>
      </c>
      <c r="AD351" t="str">
        <f t="shared" si="358"/>
        <v>Pole/Arm-Mounted Decorative Luminaire (5000 lumen)</v>
      </c>
      <c r="AE351" s="50">
        <f t="array" aca="1" ref="AE35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A351),0)),""),0)</f>
        <v>0</v>
      </c>
      <c r="AF351" s="35">
        <f t="array" aca="1" ref="AF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A351),0)),"")</f>
        <v>0</v>
      </c>
      <c r="AG351" s="35">
        <f t="array" aca="1" ref="AG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A351),0))/1000,"")</f>
        <v>0</v>
      </c>
      <c r="AH351" s="51">
        <f t="array" aca="1" ref="AH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A351),0)),"")</f>
        <v>0</v>
      </c>
      <c r="AI351" s="35">
        <f t="array" aca="1" ref="AI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A351),0))/1000,"")</f>
        <v>0</v>
      </c>
      <c r="AJ351" s="35">
        <f t="array" aca="1" ref="AJ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A351),0))/1000,"")</f>
        <v>0</v>
      </c>
      <c r="AK351" s="32">
        <f t="array" aca="1" ref="AK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A351),0)),"")</f>
        <v>0</v>
      </c>
      <c r="AL351" s="32" t="str">
        <f t="shared" ca="1" si="359"/>
        <v>N/A</v>
      </c>
      <c r="AM351" s="32" t="str">
        <f t="shared" ca="1" si="360"/>
        <v>N/A</v>
      </c>
      <c r="AN351" s="37" t="str">
        <f t="array" aca="1" ref="AN351" ca="1">IF(AE351=0,"N/A",IFERROR(INDEX(INDIRECT(ADDRESS(1,MATCH(2020,Measure!$2:$2,0),,,"Measure")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A351),0)),""))</f>
        <v>N/A</v>
      </c>
      <c r="AO351" s="32">
        <f t="array" aca="1" ref="AO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A351),0)),"")</f>
        <v>0</v>
      </c>
      <c r="AP351" s="37" t="str">
        <f t="shared" ca="1" si="361"/>
        <v>N/A</v>
      </c>
      <c r="AQ351" s="50">
        <f t="array" aca="1" ref="AQ35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A351),0)),""),0)</f>
        <v>0</v>
      </c>
      <c r="AR351" s="35">
        <f t="array" aca="1" ref="AR3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A351),0)),"")</f>
        <v>0</v>
      </c>
      <c r="AS351" s="35">
        <f t="array" aca="1" ref="AS3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A351),0))/1000,"")</f>
        <v>0</v>
      </c>
      <c r="AT351" s="51">
        <f t="array" aca="1" ref="AT3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A351),0)),"")</f>
        <v>0</v>
      </c>
      <c r="AU351" s="35">
        <f t="array" aca="1" ref="AU3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A351),0))/1000,"")</f>
        <v>0</v>
      </c>
      <c r="AV351" s="35">
        <f t="array" aca="1" ref="AV3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A351),0))/1000,"")</f>
        <v>0</v>
      </c>
      <c r="AW351" s="32">
        <f t="array" aca="1" ref="AW3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A351),0)),"")</f>
        <v>0</v>
      </c>
      <c r="AX351" s="32" t="str">
        <f t="shared" ca="1" si="362"/>
        <v>N/A</v>
      </c>
      <c r="AY351" s="32" t="str">
        <f t="shared" ca="1" si="363"/>
        <v>N/A</v>
      </c>
      <c r="AZ351" s="37" t="str">
        <f t="array" aca="1" ref="AZ351" ca="1">IF(AQ351=0,"N/A",IFERROR(INDEX(INDIRECT(ADDRESS(1,MATCH(2021,Measure!$2:$2,0),,,"Measure")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A351),0)),""))</f>
        <v>N/A</v>
      </c>
      <c r="BA351" s="32">
        <f t="array" aca="1" ref="BA3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A351),0)),"")</f>
        <v>0</v>
      </c>
      <c r="BB351" s="37" t="str">
        <f t="shared" ca="1" si="364"/>
        <v>N/A</v>
      </c>
      <c r="BC351" s="50">
        <f t="array" aca="1" ref="BC35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A351),0)),""),0)</f>
        <v>0</v>
      </c>
      <c r="BD351" s="35">
        <f t="array" aca="1" ref="BD3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A351),0)),"")</f>
        <v>0</v>
      </c>
      <c r="BE351" s="35">
        <f t="array" aca="1" ref="BE3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A351),0))/1000,"")</f>
        <v>0</v>
      </c>
      <c r="BF351" s="51">
        <f t="array" aca="1" ref="BF3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A351),0)),"")</f>
        <v>0</v>
      </c>
      <c r="BG351" s="35">
        <f t="array" aca="1" ref="BG3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A351),0))/1000,"")</f>
        <v>0</v>
      </c>
      <c r="BH351" s="35">
        <f t="array" aca="1" ref="BH3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A351),0))/1000,"")</f>
        <v>0</v>
      </c>
      <c r="BI351" s="32">
        <f t="array" aca="1" ref="BI3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A351),0)),"")</f>
        <v>0</v>
      </c>
      <c r="BJ351" s="32" t="str">
        <f t="shared" ca="1" si="365"/>
        <v>N/A</v>
      </c>
      <c r="BK351" s="32" t="str">
        <f t="shared" ca="1" si="366"/>
        <v>N/A</v>
      </c>
      <c r="BL351" s="37" t="str">
        <f t="array" aca="1" ref="BL351" ca="1">IF(BC351=0,"N/A",IFERROR(INDEX(INDIRECT(ADDRESS(1,MATCH(2022,Measure!$2:$2,0),,,"Measure")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A351),0)),""))</f>
        <v>N/A</v>
      </c>
      <c r="BM351" s="32">
        <f t="array" aca="1" ref="BM3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A351),0)),"")</f>
        <v>0</v>
      </c>
      <c r="BN351" s="37" t="str">
        <f t="shared" ca="1" si="367"/>
        <v>N/A</v>
      </c>
    </row>
    <row r="352" spans="1:66" x14ac:dyDescent="0.25">
      <c r="A352" s="33" t="s">
        <v>297</v>
      </c>
      <c r="B352" t="str">
        <f t="shared" si="353"/>
        <v>Premium High Bay Luminaire (15 000 lumen)</v>
      </c>
      <c r="C352" t="str">
        <f t="array" aca="1" ref="C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A352),0)),"")</f>
        <v>BNI Lighting</v>
      </c>
      <c r="D352" t="str">
        <f t="array" aca="1" ref="D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A352),0)),"")</f>
        <v>ROB/NEW</v>
      </c>
      <c r="E352" s="52">
        <f t="array" aca="1" ref="E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A352),0)),"")</f>
        <v>22.7</v>
      </c>
      <c r="F352" s="52" t="str">
        <f t="array" aca="1" ref="F35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A352),0)),""))</f>
        <v>N/A</v>
      </c>
      <c r="G352" s="52" t="str">
        <f t="array" aca="1" ref="G3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A352),0)),""))</f>
        <v>N/A</v>
      </c>
      <c r="H352" s="52" t="str">
        <f t="array" aca="1" ref="H3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A352),0)),""))</f>
        <v>N/A</v>
      </c>
      <c r="I352" s="44">
        <f t="array" aca="1" ref="I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A352),0)),"")</f>
        <v>508.84615384615387</v>
      </c>
      <c r="J352" s="45">
        <f t="array" aca="1" ref="J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A352),0)),"")*1000</f>
        <v>99.230769230769226</v>
      </c>
      <c r="K352" s="44">
        <f t="array" aca="1" ref="K352" ca="1">IF(D352="ROB/NEW",I352,IFERROR(INDEX(INDIRECT(ADDRESS(1,MATCH(2020,Measure!$2:$2,0),,,"Measure")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A352),0)),""))</f>
        <v>508.84615384615387</v>
      </c>
      <c r="L352" s="45">
        <f t="array" aca="1" ref="L352" ca="1">IF(D352="ROB/NEW",J352,IFERROR(INDEX(INDIRECT(ADDRESS(1,MATCH(2020,Measure!$2:$2,0),,,"Measure")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A352),0))*1000,""))</f>
        <v>99.230769230769226</v>
      </c>
      <c r="M352" s="46">
        <f t="array" aca="1" ref="M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A352),0)),"")</f>
        <v>263.60600000000005</v>
      </c>
      <c r="N352" s="47">
        <f t="array" aca="1" ref="N352" ca="1">IF(M352=0,"N/A",IFERROR(INDEX(INDIRECT(ADDRESS(1,MATCH(2020,Measure!$2:$2,0),,,"Measure")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A352),0)),"")/M352)</f>
        <v>0.45019119443411754</v>
      </c>
      <c r="O352" s="46" t="str">
        <f t="array" aca="1" ref="O352" ca="1">IF(AE352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(Units)")*(INDIRECT(ADDRESS(1,MATCH("MeasureNames",Measure!$2:$2,0),,,"Measure")&amp;":"&amp;ADDRESS(ROWS(DynamicPivotTable)+10,MATCH("MeasureNames",Measure!$2:$2,0)))=A352),0)),""),0))</f>
        <v>N/A</v>
      </c>
      <c r="P352" s="46">
        <f t="array" aca="1" ref="P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A352),0)),0)</f>
        <v>0</v>
      </c>
      <c r="Q352" s="46" t="str">
        <f t="shared" ca="1" si="354"/>
        <v>N/A</v>
      </c>
      <c r="R352" s="46">
        <f t="shared" ca="1" si="355"/>
        <v>144.93290000000005</v>
      </c>
      <c r="S352" s="46" t="str">
        <f t="shared" ca="1" si="356"/>
        <v>N/A</v>
      </c>
      <c r="T352" s="39">
        <f t="array" aca="1" ref="T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A352),0)),"")</f>
        <v>837.72768996259583</v>
      </c>
      <c r="U352" s="39">
        <f t="array" aca="1" ref="U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A352),0)),"")</f>
        <v>0</v>
      </c>
      <c r="V352" s="39">
        <f t="shared" ca="1" si="357"/>
        <v>837.72768996259583</v>
      </c>
      <c r="W352" s="48">
        <f t="array" aca="1" ref="W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A352),0)),"")</f>
        <v>0.88</v>
      </c>
      <c r="X352" s="49" t="str">
        <f t="array" aca="1" ref="X352" ca="1">IF(AE352=0,"N/A",IFERROR(INDEX(INDIRECT(ADDRESS(1,MATCH(2020,Measure!$2:$2,0),,,"Measure")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A352),0)),""))</f>
        <v>N/A</v>
      </c>
      <c r="Y352" s="49" t="str">
        <f t="array" aca="1" ref="Y352" ca="1">IF(AE352=0,"N/A",IFERROR(INDEX(INDIRECT(ADDRESS(1,MATCH(2020,Measure!$2:$2,0),,,"Measure")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A352),0)),""))</f>
        <v>N/A</v>
      </c>
      <c r="Z352" s="39" t="str">
        <f t="array" aca="1" ref="Z3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A352),0)),""),"N/A")</f>
        <v>N/A</v>
      </c>
      <c r="AA352" s="39" t="str">
        <f t="array" aca="1" ref="AA3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A352),0)),""),"N/A")</f>
        <v>N/A</v>
      </c>
      <c r="AB352" s="39" t="str">
        <f t="array" aca="1" ref="AB3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A352),0)),"")/1000,"N/A")</f>
        <v>N/A</v>
      </c>
      <c r="AD352" t="str">
        <f t="shared" si="358"/>
        <v>Premium High Bay Luminaire (15 000 lumen)</v>
      </c>
      <c r="AE352" s="50">
        <f t="array" aca="1" ref="AE35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A352),0)),""),0)</f>
        <v>0</v>
      </c>
      <c r="AF352" s="35">
        <f t="array" aca="1" ref="AF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A352),0)),"")</f>
        <v>0</v>
      </c>
      <c r="AG352" s="35">
        <f t="array" aca="1" ref="AG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A352),0))/1000,"")</f>
        <v>0</v>
      </c>
      <c r="AH352" s="51">
        <f t="array" aca="1" ref="AH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A352),0)),"")</f>
        <v>0</v>
      </c>
      <c r="AI352" s="35">
        <f t="array" aca="1" ref="AI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A352),0))/1000,"")</f>
        <v>0</v>
      </c>
      <c r="AJ352" s="35">
        <f t="array" aca="1" ref="AJ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A352),0))/1000,"")</f>
        <v>0</v>
      </c>
      <c r="AK352" s="32">
        <f t="array" aca="1" ref="AK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A352),0)),"")</f>
        <v>0</v>
      </c>
      <c r="AL352" s="32" t="str">
        <f t="shared" ca="1" si="359"/>
        <v>N/A</v>
      </c>
      <c r="AM352" s="32" t="str">
        <f t="shared" ca="1" si="360"/>
        <v>N/A</v>
      </c>
      <c r="AN352" s="37" t="str">
        <f t="array" aca="1" ref="AN352" ca="1">IF(AE352=0,"N/A",IFERROR(INDEX(INDIRECT(ADDRESS(1,MATCH(2020,Measure!$2:$2,0),,,"Measure")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A352),0)),""))</f>
        <v>N/A</v>
      </c>
      <c r="AO352" s="32">
        <f t="array" aca="1" ref="AO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A352),0)),"")</f>
        <v>0</v>
      </c>
      <c r="AP352" s="37" t="str">
        <f t="shared" ca="1" si="361"/>
        <v>N/A</v>
      </c>
      <c r="AQ352" s="50">
        <f t="array" aca="1" ref="AQ35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A352),0)),""),0)</f>
        <v>0</v>
      </c>
      <c r="AR352" s="35">
        <f t="array" aca="1" ref="AR3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A352),0)),"")</f>
        <v>0</v>
      </c>
      <c r="AS352" s="35">
        <f t="array" aca="1" ref="AS3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A352),0))/1000,"")</f>
        <v>0</v>
      </c>
      <c r="AT352" s="51">
        <f t="array" aca="1" ref="AT3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A352),0)),"")</f>
        <v>0</v>
      </c>
      <c r="AU352" s="35">
        <f t="array" aca="1" ref="AU3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A352),0))/1000,"")</f>
        <v>0</v>
      </c>
      <c r="AV352" s="35">
        <f t="array" aca="1" ref="AV3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A352),0))/1000,"")</f>
        <v>0</v>
      </c>
      <c r="AW352" s="32">
        <f t="array" aca="1" ref="AW3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A352),0)),"")</f>
        <v>0</v>
      </c>
      <c r="AX352" s="32" t="str">
        <f t="shared" ca="1" si="362"/>
        <v>N/A</v>
      </c>
      <c r="AY352" s="32" t="str">
        <f t="shared" ca="1" si="363"/>
        <v>N/A</v>
      </c>
      <c r="AZ352" s="37" t="str">
        <f t="array" aca="1" ref="AZ352" ca="1">IF(AQ352=0,"N/A",IFERROR(INDEX(INDIRECT(ADDRESS(1,MATCH(2021,Measure!$2:$2,0),,,"Measure")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A352),0)),""))</f>
        <v>N/A</v>
      </c>
      <c r="BA352" s="32">
        <f t="array" aca="1" ref="BA3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A352),0)),"")</f>
        <v>0</v>
      </c>
      <c r="BB352" s="37" t="str">
        <f t="shared" ca="1" si="364"/>
        <v>N/A</v>
      </c>
      <c r="BC352" s="50">
        <f t="array" aca="1" ref="BC35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A352),0)),""),0)</f>
        <v>0</v>
      </c>
      <c r="BD352" s="35">
        <f t="array" aca="1" ref="BD3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A352),0)),"")</f>
        <v>0</v>
      </c>
      <c r="BE352" s="35">
        <f t="array" aca="1" ref="BE3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A352),0))/1000,"")</f>
        <v>0</v>
      </c>
      <c r="BF352" s="51">
        <f t="array" aca="1" ref="BF3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A352),0)),"")</f>
        <v>0</v>
      </c>
      <c r="BG352" s="35">
        <f t="array" aca="1" ref="BG3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A352),0))/1000,"")</f>
        <v>0</v>
      </c>
      <c r="BH352" s="35">
        <f t="array" aca="1" ref="BH3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A352),0))/1000,"")</f>
        <v>0</v>
      </c>
      <c r="BI352" s="32">
        <f t="array" aca="1" ref="BI3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A352),0)),"")</f>
        <v>0</v>
      </c>
      <c r="BJ352" s="32" t="str">
        <f t="shared" ca="1" si="365"/>
        <v>N/A</v>
      </c>
      <c r="BK352" s="32" t="str">
        <f t="shared" ca="1" si="366"/>
        <v>N/A</v>
      </c>
      <c r="BL352" s="37" t="str">
        <f t="array" aca="1" ref="BL352" ca="1">IF(BC352=0,"N/A",IFERROR(INDEX(INDIRECT(ADDRESS(1,MATCH(2022,Measure!$2:$2,0),,,"Measure")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A352),0)),""))</f>
        <v>N/A</v>
      </c>
      <c r="BM352" s="32">
        <f t="array" aca="1" ref="BM3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A352),0)),"")</f>
        <v>0</v>
      </c>
      <c r="BN352" s="37" t="str">
        <f t="shared" ca="1" si="367"/>
        <v>N/A</v>
      </c>
    </row>
    <row r="353" spans="1:66" x14ac:dyDescent="0.25">
      <c r="A353" s="33" t="s">
        <v>299</v>
      </c>
      <c r="B353" t="str">
        <f t="shared" si="353"/>
        <v>Premium High Bay Luminaire (35 000 lumen)</v>
      </c>
      <c r="C353" t="str">
        <f t="array" aca="1" ref="C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A353),0)),"")</f>
        <v>BNI Lighting</v>
      </c>
      <c r="D353" t="str">
        <f t="array" aca="1" ref="D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A353),0)),"")</f>
        <v>ROB/NEW</v>
      </c>
      <c r="E353" s="52">
        <f t="array" aca="1" ref="E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A353),0)),"")</f>
        <v>22.7</v>
      </c>
      <c r="F353" s="52" t="str">
        <f t="array" aca="1" ref="F35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A353),0)),""))</f>
        <v>N/A</v>
      </c>
      <c r="G353" s="52" t="str">
        <f t="array" aca="1" ref="G3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A353),0)),""))</f>
        <v>N/A</v>
      </c>
      <c r="H353" s="52" t="str">
        <f t="array" aca="1" ref="H3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A353),0)),""))</f>
        <v>N/A</v>
      </c>
      <c r="I353" s="44">
        <f t="array" aca="1" ref="I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A353),0)),"")</f>
        <v>1187.3076923076922</v>
      </c>
      <c r="J353" s="45">
        <f t="array" aca="1" ref="J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A353),0)),"")*1000</f>
        <v>231.53846153846152</v>
      </c>
      <c r="K353" s="44">
        <f t="array" aca="1" ref="K353" ca="1">IF(D353="ROB/NEW",I353,IFERROR(INDEX(INDIRECT(ADDRESS(1,MATCH(2020,Measure!$2:$2,0),,,"Measure")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A353),0)),""))</f>
        <v>1187.3076923076922</v>
      </c>
      <c r="L353" s="45">
        <f t="array" aca="1" ref="L353" ca="1">IF(D353="ROB/NEW",J353,IFERROR(INDEX(INDIRECT(ADDRESS(1,MATCH(2020,Measure!$2:$2,0),,,"Measure")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A353),0))*1000,""))</f>
        <v>231.53846153846152</v>
      </c>
      <c r="M353" s="46">
        <f t="array" aca="1" ref="M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A353),0)),"")</f>
        <v>872.21400000000017</v>
      </c>
      <c r="N353" s="47">
        <f t="array" aca="1" ref="N353" ca="1">IF(M353=0,"N/A",IFERROR(INDEX(INDIRECT(ADDRESS(1,MATCH(2020,Measure!$2:$2,0),,,"Measure")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A353),0)),"")/M353)</f>
        <v>0.31747243222420179</v>
      </c>
      <c r="O353" s="46" t="str">
        <f t="array" aca="1" ref="O353" ca="1">IF(AE353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(Units)")*(INDIRECT(ADDRESS(1,MATCH("MeasureNames",Measure!$2:$2,0),,,"Measure")&amp;":"&amp;ADDRESS(ROWS(DynamicPivotTable)+10,MATCH("MeasureNames",Measure!$2:$2,0)))=A353),0)),""),0))</f>
        <v>N/A</v>
      </c>
      <c r="P353" s="46">
        <f t="array" aca="1" ref="P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A353),0)),0)</f>
        <v>0</v>
      </c>
      <c r="Q353" s="46" t="str">
        <f t="shared" ca="1" si="354"/>
        <v>N/A</v>
      </c>
      <c r="R353" s="46">
        <f t="shared" ca="1" si="355"/>
        <v>595.31010000000015</v>
      </c>
      <c r="S353" s="46" t="str">
        <f t="shared" ca="1" si="356"/>
        <v>N/A</v>
      </c>
      <c r="T353" s="39">
        <f t="array" aca="1" ref="T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A353),0)),"")</f>
        <v>1954.6979432460571</v>
      </c>
      <c r="U353" s="39">
        <f t="array" aca="1" ref="U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A353),0)),"")</f>
        <v>0</v>
      </c>
      <c r="V353" s="39">
        <f t="shared" ca="1" si="357"/>
        <v>1954.6979432460571</v>
      </c>
      <c r="W353" s="48">
        <f t="array" aca="1" ref="W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A353),0)),"")</f>
        <v>0.88</v>
      </c>
      <c r="X353" s="49" t="str">
        <f t="array" aca="1" ref="X353" ca="1">IF(AE353=0,"N/A",IFERROR(INDEX(INDIRECT(ADDRESS(1,MATCH(2020,Measure!$2:$2,0),,,"Measure")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A353),0)),""))</f>
        <v>N/A</v>
      </c>
      <c r="Y353" s="49" t="str">
        <f t="array" aca="1" ref="Y353" ca="1">IF(AE353=0,"N/A",IFERROR(INDEX(INDIRECT(ADDRESS(1,MATCH(2020,Measure!$2:$2,0),,,"Measure")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A353),0)),""))</f>
        <v>N/A</v>
      </c>
      <c r="Z353" s="39" t="str">
        <f t="array" aca="1" ref="Z3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A353),0)),""),"N/A")</f>
        <v>N/A</v>
      </c>
      <c r="AA353" s="39" t="str">
        <f t="array" aca="1" ref="AA3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A353),0)),""),"N/A")</f>
        <v>N/A</v>
      </c>
      <c r="AB353" s="39" t="str">
        <f t="array" aca="1" ref="AB3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A353),0)),"")/1000,"N/A")</f>
        <v>N/A</v>
      </c>
      <c r="AD353" t="str">
        <f t="shared" si="358"/>
        <v>Premium High Bay Luminaire (35 000 lumen)</v>
      </c>
      <c r="AE353" s="50">
        <f t="array" aca="1" ref="AE35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A353),0)),""),0)</f>
        <v>0</v>
      </c>
      <c r="AF353" s="35">
        <f t="array" aca="1" ref="AF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A353),0)),"")</f>
        <v>0</v>
      </c>
      <c r="AG353" s="35">
        <f t="array" aca="1" ref="AG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A353),0))/1000,"")</f>
        <v>0</v>
      </c>
      <c r="AH353" s="51">
        <f t="array" aca="1" ref="AH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A353),0)),"")</f>
        <v>0</v>
      </c>
      <c r="AI353" s="35">
        <f t="array" aca="1" ref="AI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A353),0))/1000,"")</f>
        <v>0</v>
      </c>
      <c r="AJ353" s="35">
        <f t="array" aca="1" ref="AJ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A353),0))/1000,"")</f>
        <v>0</v>
      </c>
      <c r="AK353" s="32">
        <f t="array" aca="1" ref="AK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A353),0)),"")</f>
        <v>0</v>
      </c>
      <c r="AL353" s="32" t="str">
        <f t="shared" ca="1" si="359"/>
        <v>N/A</v>
      </c>
      <c r="AM353" s="32" t="str">
        <f t="shared" ca="1" si="360"/>
        <v>N/A</v>
      </c>
      <c r="AN353" s="37" t="str">
        <f t="array" aca="1" ref="AN353" ca="1">IF(AE353=0,"N/A",IFERROR(INDEX(INDIRECT(ADDRESS(1,MATCH(2020,Measure!$2:$2,0),,,"Measure")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A353),0)),""))</f>
        <v>N/A</v>
      </c>
      <c r="AO353" s="32">
        <f t="array" aca="1" ref="AO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A353),0)),"")</f>
        <v>0</v>
      </c>
      <c r="AP353" s="37" t="str">
        <f t="shared" ca="1" si="361"/>
        <v>N/A</v>
      </c>
      <c r="AQ353" s="50">
        <f t="array" aca="1" ref="AQ35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A353),0)),""),0)</f>
        <v>0</v>
      </c>
      <c r="AR353" s="35">
        <f t="array" aca="1" ref="AR3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A353),0)),"")</f>
        <v>0</v>
      </c>
      <c r="AS353" s="35">
        <f t="array" aca="1" ref="AS3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A353),0))/1000,"")</f>
        <v>0</v>
      </c>
      <c r="AT353" s="51">
        <f t="array" aca="1" ref="AT3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A353),0)),"")</f>
        <v>0</v>
      </c>
      <c r="AU353" s="35">
        <f t="array" aca="1" ref="AU3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A353),0))/1000,"")</f>
        <v>0</v>
      </c>
      <c r="AV353" s="35">
        <f t="array" aca="1" ref="AV3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A353),0))/1000,"")</f>
        <v>0</v>
      </c>
      <c r="AW353" s="32">
        <f t="array" aca="1" ref="AW3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A353),0)),"")</f>
        <v>0</v>
      </c>
      <c r="AX353" s="32" t="str">
        <f t="shared" ca="1" si="362"/>
        <v>N/A</v>
      </c>
      <c r="AY353" s="32" t="str">
        <f t="shared" ca="1" si="363"/>
        <v>N/A</v>
      </c>
      <c r="AZ353" s="37" t="str">
        <f t="array" aca="1" ref="AZ353" ca="1">IF(AQ353=0,"N/A",IFERROR(INDEX(INDIRECT(ADDRESS(1,MATCH(2021,Measure!$2:$2,0),,,"Measure")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A353),0)),""))</f>
        <v>N/A</v>
      </c>
      <c r="BA353" s="32">
        <f t="array" aca="1" ref="BA3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A353),0)),"")</f>
        <v>0</v>
      </c>
      <c r="BB353" s="37" t="str">
        <f t="shared" ca="1" si="364"/>
        <v>N/A</v>
      </c>
      <c r="BC353" s="50">
        <f t="array" aca="1" ref="BC35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A353),0)),""),0)</f>
        <v>0</v>
      </c>
      <c r="BD353" s="35">
        <f t="array" aca="1" ref="BD3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A353),0)),"")</f>
        <v>0</v>
      </c>
      <c r="BE353" s="35">
        <f t="array" aca="1" ref="BE3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A353),0))/1000,"")</f>
        <v>0</v>
      </c>
      <c r="BF353" s="51">
        <f t="array" aca="1" ref="BF3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A353),0)),"")</f>
        <v>0</v>
      </c>
      <c r="BG353" s="35">
        <f t="array" aca="1" ref="BG3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A353),0))/1000,"")</f>
        <v>0</v>
      </c>
      <c r="BH353" s="35">
        <f t="array" aca="1" ref="BH3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A353),0))/1000,"")</f>
        <v>0</v>
      </c>
      <c r="BI353" s="32">
        <f t="array" aca="1" ref="BI3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A353),0)),"")</f>
        <v>0</v>
      </c>
      <c r="BJ353" s="32" t="str">
        <f t="shared" ca="1" si="365"/>
        <v>N/A</v>
      </c>
      <c r="BK353" s="32" t="str">
        <f t="shared" ca="1" si="366"/>
        <v>N/A</v>
      </c>
      <c r="BL353" s="37" t="str">
        <f t="array" aca="1" ref="BL353" ca="1">IF(BC353=0,"N/A",IFERROR(INDEX(INDIRECT(ADDRESS(1,MATCH(2022,Measure!$2:$2,0),,,"Measure")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A353),0)),""))</f>
        <v>N/A</v>
      </c>
      <c r="BM353" s="32">
        <f t="array" aca="1" ref="BM3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A353),0)),"")</f>
        <v>0</v>
      </c>
      <c r="BN353" s="37" t="str">
        <f t="shared" ca="1" si="367"/>
        <v>N/A</v>
      </c>
    </row>
    <row r="354" spans="1:66" x14ac:dyDescent="0.25">
      <c r="A354" s="33" t="s">
        <v>303</v>
      </c>
      <c r="B354" t="str">
        <f t="shared" si="353"/>
        <v>Refrigerated Case Luminaire</v>
      </c>
      <c r="C354" t="str">
        <f t="array" aca="1" ref="C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A354),0)),"")</f>
        <v>BNI Lighting</v>
      </c>
      <c r="D354" t="str">
        <f t="array" aca="1" ref="D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A354),0)),"")</f>
        <v>ROB/NEW</v>
      </c>
      <c r="E354" s="52">
        <f t="array" aca="1" ref="E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A354),0)),"")</f>
        <v>15.9</v>
      </c>
      <c r="F354" s="52" t="str">
        <f t="array" aca="1" ref="F35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A354),0)),""))</f>
        <v>N/A</v>
      </c>
      <c r="G354" s="52" t="str">
        <f t="array" aca="1" ref="G3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A354),0)),""))</f>
        <v>N/A</v>
      </c>
      <c r="H354" s="52" t="str">
        <f t="array" aca="1" ref="H3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A354),0)),""))</f>
        <v>N/A</v>
      </c>
      <c r="I354" s="44">
        <f t="array" aca="1" ref="I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A354),0)),"")</f>
        <v>433.25965799999989</v>
      </c>
      <c r="J354" s="45">
        <f t="array" aca="1" ref="J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A354),0)),"")*1000</f>
        <v>71.981999999999985</v>
      </c>
      <c r="K354" s="44">
        <f t="array" aca="1" ref="K354" ca="1">IF(D354="ROB/NEW",I354,IFERROR(INDEX(INDIRECT(ADDRESS(1,MATCH(2020,Measure!$2:$2,0),,,"Measure")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A354),0)),""))</f>
        <v>433.25965799999989</v>
      </c>
      <c r="L354" s="45">
        <f t="array" aca="1" ref="L354" ca="1">IF(D354="ROB/NEW",J354,IFERROR(INDEX(INDIRECT(ADDRESS(1,MATCH(2020,Measure!$2:$2,0),,,"Measure")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A354),0))*1000,""))</f>
        <v>71.981999999999985</v>
      </c>
      <c r="M354" s="46">
        <f t="array" aca="1" ref="M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A354),0)),"")</f>
        <v>155.61000000000004</v>
      </c>
      <c r="N354" s="47">
        <f t="array" aca="1" ref="N354" ca="1">IF(M354=0,"N/A",IFERROR(INDEX(INDIRECT(ADDRESS(1,MATCH(2020,Measure!$2:$2,0),,,"Measure")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A354),0)),"")/M354)</f>
        <v>0.55243898207056097</v>
      </c>
      <c r="O354" s="46" t="str">
        <f t="array" aca="1" ref="O354" ca="1">IF(AE354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(Units)")*(INDIRECT(ADDRESS(1,MATCH("MeasureNames",Measure!$2:$2,0),,,"Measure")&amp;":"&amp;ADDRESS(ROWS(DynamicPivotTable)+10,MATCH("MeasureNames",Measure!$2:$2,0)))=A354),0)),""),0))</f>
        <v>N/A</v>
      </c>
      <c r="P354" s="46">
        <f t="array" aca="1" ref="P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A354),0)),0)</f>
        <v>0</v>
      </c>
      <c r="Q354" s="46" t="str">
        <f t="shared" ca="1" si="354"/>
        <v>N/A</v>
      </c>
      <c r="R354" s="46">
        <f t="shared" ca="1" si="355"/>
        <v>69.644970000000029</v>
      </c>
      <c r="S354" s="46" t="str">
        <f t="shared" ca="1" si="356"/>
        <v>N/A</v>
      </c>
      <c r="T354" s="39">
        <f t="array" aca="1" ref="T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A354),0)),"")</f>
        <v>522.43988742788588</v>
      </c>
      <c r="U354" s="39">
        <f t="array" aca="1" ref="U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A354),0)),"")</f>
        <v>0</v>
      </c>
      <c r="V354" s="39">
        <f t="shared" ca="1" si="357"/>
        <v>522.43988742788588</v>
      </c>
      <c r="W354" s="48">
        <f t="array" aca="1" ref="W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A354),0)),"")</f>
        <v>0.88</v>
      </c>
      <c r="X354" s="49" t="str">
        <f t="array" aca="1" ref="X354" ca="1">IF(AE354=0,"N/A",IFERROR(INDEX(INDIRECT(ADDRESS(1,MATCH(2020,Measure!$2:$2,0),,,"Measure")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A354),0)),""))</f>
        <v>N/A</v>
      </c>
      <c r="Y354" s="49" t="str">
        <f t="array" aca="1" ref="Y354" ca="1">IF(AE354=0,"N/A",IFERROR(INDEX(INDIRECT(ADDRESS(1,MATCH(2020,Measure!$2:$2,0),,,"Measure")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A354),0)),""))</f>
        <v>N/A</v>
      </c>
      <c r="Z354" s="39" t="str">
        <f t="array" aca="1" ref="Z3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A354),0)),""),"N/A")</f>
        <v>N/A</v>
      </c>
      <c r="AA354" s="39" t="str">
        <f t="array" aca="1" ref="AA3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A354),0)),""),"N/A")</f>
        <v>N/A</v>
      </c>
      <c r="AB354" s="39" t="str">
        <f t="array" aca="1" ref="AB3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A354),0)),"")/1000,"N/A")</f>
        <v>N/A</v>
      </c>
      <c r="AD354" t="str">
        <f t="shared" si="358"/>
        <v>Refrigerated Case Luminaire</v>
      </c>
      <c r="AE354" s="50">
        <f t="array" aca="1" ref="AE35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A354),0)),""),0)</f>
        <v>0</v>
      </c>
      <c r="AF354" s="35">
        <f t="array" aca="1" ref="AF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A354),0)),"")</f>
        <v>0</v>
      </c>
      <c r="AG354" s="35">
        <f t="array" aca="1" ref="AG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A354),0))/1000,"")</f>
        <v>0</v>
      </c>
      <c r="AH354" s="51">
        <f t="array" aca="1" ref="AH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A354),0)),"")</f>
        <v>0</v>
      </c>
      <c r="AI354" s="35">
        <f t="array" aca="1" ref="AI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A354),0))/1000,"")</f>
        <v>0</v>
      </c>
      <c r="AJ354" s="35">
        <f t="array" aca="1" ref="AJ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A354),0))/1000,"")</f>
        <v>0</v>
      </c>
      <c r="AK354" s="32">
        <f t="array" aca="1" ref="AK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A354),0)),"")</f>
        <v>0</v>
      </c>
      <c r="AL354" s="32" t="str">
        <f t="shared" ca="1" si="359"/>
        <v>N/A</v>
      </c>
      <c r="AM354" s="32" t="str">
        <f t="shared" ca="1" si="360"/>
        <v>N/A</v>
      </c>
      <c r="AN354" s="37" t="str">
        <f t="array" aca="1" ref="AN354" ca="1">IF(AE354=0,"N/A",IFERROR(INDEX(INDIRECT(ADDRESS(1,MATCH(2020,Measure!$2:$2,0),,,"Measure")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A354),0)),""))</f>
        <v>N/A</v>
      </c>
      <c r="AO354" s="32">
        <f t="array" aca="1" ref="AO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A354),0)),"")</f>
        <v>0</v>
      </c>
      <c r="AP354" s="37" t="str">
        <f t="shared" ca="1" si="361"/>
        <v>N/A</v>
      </c>
      <c r="AQ354" s="50">
        <f t="array" aca="1" ref="AQ35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A354),0)),""),0)</f>
        <v>0</v>
      </c>
      <c r="AR354" s="35">
        <f t="array" aca="1" ref="AR3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A354),0)),"")</f>
        <v>0</v>
      </c>
      <c r="AS354" s="35">
        <f t="array" aca="1" ref="AS3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A354),0))/1000,"")</f>
        <v>0</v>
      </c>
      <c r="AT354" s="51">
        <f t="array" aca="1" ref="AT3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A354),0)),"")</f>
        <v>0</v>
      </c>
      <c r="AU354" s="35">
        <f t="array" aca="1" ref="AU3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A354),0))/1000,"")</f>
        <v>0</v>
      </c>
      <c r="AV354" s="35">
        <f t="array" aca="1" ref="AV3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A354),0))/1000,"")</f>
        <v>0</v>
      </c>
      <c r="AW354" s="32">
        <f t="array" aca="1" ref="AW3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A354),0)),"")</f>
        <v>0</v>
      </c>
      <c r="AX354" s="32" t="str">
        <f t="shared" ca="1" si="362"/>
        <v>N/A</v>
      </c>
      <c r="AY354" s="32" t="str">
        <f t="shared" ca="1" si="363"/>
        <v>N/A</v>
      </c>
      <c r="AZ354" s="37" t="str">
        <f t="array" aca="1" ref="AZ354" ca="1">IF(AQ354=0,"N/A",IFERROR(INDEX(INDIRECT(ADDRESS(1,MATCH(2021,Measure!$2:$2,0),,,"Measure")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A354),0)),""))</f>
        <v>N/A</v>
      </c>
      <c r="BA354" s="32">
        <f t="array" aca="1" ref="BA3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A354),0)),"")</f>
        <v>0</v>
      </c>
      <c r="BB354" s="37" t="str">
        <f t="shared" ca="1" si="364"/>
        <v>N/A</v>
      </c>
      <c r="BC354" s="50">
        <f t="array" aca="1" ref="BC35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A354),0)),""),0)</f>
        <v>0</v>
      </c>
      <c r="BD354" s="35">
        <f t="array" aca="1" ref="BD3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A354),0)),"")</f>
        <v>0</v>
      </c>
      <c r="BE354" s="35">
        <f t="array" aca="1" ref="BE3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A354),0))/1000,"")</f>
        <v>0</v>
      </c>
      <c r="BF354" s="51">
        <f t="array" aca="1" ref="BF3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A354),0)),"")</f>
        <v>0</v>
      </c>
      <c r="BG354" s="35">
        <f t="array" aca="1" ref="BG3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A354),0))/1000,"")</f>
        <v>0</v>
      </c>
      <c r="BH354" s="35">
        <f t="array" aca="1" ref="BH3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A354),0))/1000,"")</f>
        <v>0</v>
      </c>
      <c r="BI354" s="32">
        <f t="array" aca="1" ref="BI3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A354),0)),"")</f>
        <v>0</v>
      </c>
      <c r="BJ354" s="32" t="str">
        <f t="shared" ca="1" si="365"/>
        <v>N/A</v>
      </c>
      <c r="BK354" s="32" t="str">
        <f t="shared" ca="1" si="366"/>
        <v>N/A</v>
      </c>
      <c r="BL354" s="37" t="str">
        <f t="array" aca="1" ref="BL354" ca="1">IF(BC354=0,"N/A",IFERROR(INDEX(INDIRECT(ADDRESS(1,MATCH(2022,Measure!$2:$2,0),,,"Measure")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A354),0)),""))</f>
        <v>N/A</v>
      </c>
      <c r="BM354" s="32">
        <f t="array" aca="1" ref="BM3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A354),0)),"")</f>
        <v>0</v>
      </c>
      <c r="BN354" s="37" t="str">
        <f t="shared" ca="1" si="367"/>
        <v>N/A</v>
      </c>
    </row>
    <row r="355" spans="1:66" x14ac:dyDescent="0.25">
      <c r="A355" s="33" t="s">
        <v>388</v>
      </c>
      <c r="B355" t="str">
        <f t="shared" si="353"/>
        <v>Wall Mounted Area Luminaire (1000 lumen)</v>
      </c>
      <c r="C355" t="str">
        <f t="array" aca="1" ref="C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A355),0)),"")</f>
        <v>BNI Lighting</v>
      </c>
      <c r="D355" t="str">
        <f t="array" aca="1" ref="D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A355),0)),"")</f>
        <v>ROB/NEW</v>
      </c>
      <c r="E355" s="52">
        <f t="array" aca="1" ref="E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A355),0)),"")</f>
        <v>18.3</v>
      </c>
      <c r="F355" s="52" t="str">
        <f t="array" aca="1" ref="F35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A355),0)),""))</f>
        <v>N/A</v>
      </c>
      <c r="G355" s="52" t="str">
        <f t="array" aca="1" ref="G35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A355),0)),""))</f>
        <v>N/A</v>
      </c>
      <c r="H355" s="52" t="str">
        <f t="array" aca="1" ref="H35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A355),0)),""))</f>
        <v>N/A</v>
      </c>
      <c r="I355" s="44">
        <f t="array" aca="1" ref="I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A355),0)),"")</f>
        <v>153.30000000000001</v>
      </c>
      <c r="J355" s="45">
        <f t="array" aca="1" ref="J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A355),0)),"")*1000</f>
        <v>35</v>
      </c>
      <c r="K355" s="44">
        <f t="array" aca="1" ref="K355" ca="1">IF(D355="ROB/NEW",I355,IFERROR(INDEX(INDIRECT(ADDRESS(1,MATCH(2020,Measure!$2:$2,0),,,"Measure")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A355),0)),""))</f>
        <v>153.30000000000001</v>
      </c>
      <c r="L355" s="45">
        <f t="array" aca="1" ref="L355" ca="1">IF(D355="ROB/NEW",J355,IFERROR(INDEX(INDIRECT(ADDRESS(1,MATCH(2020,Measure!$2:$2,0),,,"Measure")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A355),0))*1000,""))</f>
        <v>35</v>
      </c>
      <c r="M355" s="46">
        <f t="array" aca="1" ref="M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A355),0)),"")</f>
        <v>0</v>
      </c>
      <c r="N355" s="47" t="str">
        <f t="array" aca="1" ref="N355" ca="1">IF(M355=0,"N/A",IFERROR(INDEX(INDIRECT(ADDRESS(1,MATCH(2020,Measure!$2:$2,0),,,"Measure")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A355),0)),"")/M355)</f>
        <v>N/A</v>
      </c>
      <c r="O355" s="46" t="str">
        <f t="array" aca="1" ref="O355" ca="1">IF(AE355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(Units)")*(INDIRECT(ADDRESS(1,MATCH("MeasureNames",Measure!$2:$2,0),,,"Measure")&amp;":"&amp;ADDRESS(ROWS(DynamicPivotTable)+10,MATCH("MeasureNames",Measure!$2:$2,0)))=A355),0)),""),0))</f>
        <v>N/A</v>
      </c>
      <c r="P355" s="46">
        <f t="array" aca="1" ref="P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A355),0)),0)</f>
        <v>0</v>
      </c>
      <c r="Q355" s="46" t="str">
        <f t="shared" ca="1" si="354"/>
        <v>N/A</v>
      </c>
      <c r="R355" s="46">
        <f t="shared" ca="1" si="355"/>
        <v>0</v>
      </c>
      <c r="S355" s="46" t="str">
        <f t="shared" ca="1" si="356"/>
        <v>N/A</v>
      </c>
      <c r="T355" s="39">
        <f t="array" aca="1" ref="T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A355),0)),"")</f>
        <v>227.06487673922405</v>
      </c>
      <c r="U355" s="39">
        <f t="array" aca="1" ref="U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A355),0)),"")</f>
        <v>0</v>
      </c>
      <c r="V355" s="39">
        <f t="shared" ca="1" si="357"/>
        <v>227.06487673922405</v>
      </c>
      <c r="W355" s="48">
        <f t="array" aca="1" ref="W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A355),0)),"")</f>
        <v>0.88</v>
      </c>
      <c r="X355" s="49" t="str">
        <f t="array" aca="1" ref="X355" ca="1">IF(AE355=0,"N/A",IFERROR(INDEX(INDIRECT(ADDRESS(1,MATCH(2020,Measure!$2:$2,0),,,"Measure")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A355),0)),""))</f>
        <v>N/A</v>
      </c>
      <c r="Y355" s="49" t="str">
        <f t="array" aca="1" ref="Y355" ca="1">IF(AE355=0,"N/A",IFERROR(INDEX(INDIRECT(ADDRESS(1,MATCH(2020,Measure!$2:$2,0),,,"Measure")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A355),0)),""))</f>
        <v>N/A</v>
      </c>
      <c r="Z355" s="39" t="str">
        <f t="array" aca="1" ref="Z3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A355),0)),""),"N/A")</f>
        <v>N/A</v>
      </c>
      <c r="AA355" s="39" t="str">
        <f t="array" aca="1" ref="AA3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A355),0)),""),"N/A")</f>
        <v>N/A</v>
      </c>
      <c r="AB355" s="39" t="str">
        <f t="array" aca="1" ref="AB3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A355),0)),"")/1000,"N/A")</f>
        <v>N/A</v>
      </c>
      <c r="AD355" t="str">
        <f t="shared" si="358"/>
        <v>Wall Mounted Area Luminaire (1000 lumen)</v>
      </c>
      <c r="AE355" s="50">
        <f t="array" aca="1" ref="AE35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A355),0)),""),0)</f>
        <v>0</v>
      </c>
      <c r="AF355" s="35">
        <f t="array" aca="1" ref="AF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A355),0)),"")</f>
        <v>0</v>
      </c>
      <c r="AG355" s="35">
        <f t="array" aca="1" ref="AG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A355),0))/1000,"")</f>
        <v>0</v>
      </c>
      <c r="AH355" s="51">
        <f t="array" aca="1" ref="AH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A355),0)),"")</f>
        <v>0</v>
      </c>
      <c r="AI355" s="35">
        <f t="array" aca="1" ref="AI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A355),0))/1000,"")</f>
        <v>0</v>
      </c>
      <c r="AJ355" s="35">
        <f t="array" aca="1" ref="AJ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A355),0))/1000,"")</f>
        <v>0</v>
      </c>
      <c r="AK355" s="32">
        <f t="array" aca="1" ref="AK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A355),0)),"")</f>
        <v>0</v>
      </c>
      <c r="AL355" s="32" t="str">
        <f t="shared" ca="1" si="359"/>
        <v>N/A</v>
      </c>
      <c r="AM355" s="32" t="str">
        <f t="shared" ca="1" si="360"/>
        <v>N/A</v>
      </c>
      <c r="AN355" s="37" t="str">
        <f t="array" aca="1" ref="AN355" ca="1">IF(AE355=0,"N/A",IFERROR(INDEX(INDIRECT(ADDRESS(1,MATCH(2020,Measure!$2:$2,0),,,"Measure")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A355),0)),""))</f>
        <v>N/A</v>
      </c>
      <c r="AO355" s="32">
        <f t="array" aca="1" ref="AO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A355),0)),"")</f>
        <v>0</v>
      </c>
      <c r="AP355" s="37" t="str">
        <f t="shared" ca="1" si="361"/>
        <v>N/A</v>
      </c>
      <c r="AQ355" s="50">
        <f t="array" aca="1" ref="AQ35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A355),0)),""),0)</f>
        <v>0</v>
      </c>
      <c r="AR355" s="35">
        <f t="array" aca="1" ref="AR3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A355),0)),"")</f>
        <v>0</v>
      </c>
      <c r="AS355" s="35">
        <f t="array" aca="1" ref="AS3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A355),0))/1000,"")</f>
        <v>0</v>
      </c>
      <c r="AT355" s="51">
        <f t="array" aca="1" ref="AT3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A355),0)),"")</f>
        <v>0</v>
      </c>
      <c r="AU355" s="35">
        <f t="array" aca="1" ref="AU3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A355),0))/1000,"")</f>
        <v>0</v>
      </c>
      <c r="AV355" s="35">
        <f t="array" aca="1" ref="AV3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A355),0))/1000,"")</f>
        <v>0</v>
      </c>
      <c r="AW355" s="32">
        <f t="array" aca="1" ref="AW3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A355),0)),"")</f>
        <v>0</v>
      </c>
      <c r="AX355" s="32" t="str">
        <f t="shared" ca="1" si="362"/>
        <v>N/A</v>
      </c>
      <c r="AY355" s="32" t="str">
        <f t="shared" ca="1" si="363"/>
        <v>N/A</v>
      </c>
      <c r="AZ355" s="37" t="str">
        <f t="array" aca="1" ref="AZ355" ca="1">IF(AQ355=0,"N/A",IFERROR(INDEX(INDIRECT(ADDRESS(1,MATCH(2021,Measure!$2:$2,0),,,"Measure")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A355),0)),""))</f>
        <v>N/A</v>
      </c>
      <c r="BA355" s="32">
        <f t="array" aca="1" ref="BA3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A355),0)),"")</f>
        <v>0</v>
      </c>
      <c r="BB355" s="37" t="str">
        <f t="shared" ca="1" si="364"/>
        <v>N/A</v>
      </c>
      <c r="BC355" s="50">
        <f t="array" aca="1" ref="BC35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A355),0)),""),0)</f>
        <v>0</v>
      </c>
      <c r="BD355" s="35">
        <f t="array" aca="1" ref="BD3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A355),0)),"")</f>
        <v>0</v>
      </c>
      <c r="BE355" s="35">
        <f t="array" aca="1" ref="BE3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A355),0))/1000,"")</f>
        <v>0</v>
      </c>
      <c r="BF355" s="51">
        <f t="array" aca="1" ref="BF3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A355),0)),"")</f>
        <v>0</v>
      </c>
      <c r="BG355" s="35">
        <f t="array" aca="1" ref="BG3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A355),0))/1000,"")</f>
        <v>0</v>
      </c>
      <c r="BH355" s="35">
        <f t="array" aca="1" ref="BH3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A355),0))/1000,"")</f>
        <v>0</v>
      </c>
      <c r="BI355" s="32">
        <f t="array" aca="1" ref="BI3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A355),0)),"")</f>
        <v>0</v>
      </c>
      <c r="BJ355" s="32" t="str">
        <f t="shared" ca="1" si="365"/>
        <v>N/A</v>
      </c>
      <c r="BK355" s="32" t="str">
        <f t="shared" ca="1" si="366"/>
        <v>N/A</v>
      </c>
      <c r="BL355" s="37" t="str">
        <f t="array" aca="1" ref="BL355" ca="1">IF(BC355=0,"N/A",IFERROR(INDEX(INDIRECT(ADDRESS(1,MATCH(2022,Measure!$2:$2,0),,,"Measure")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A355),0)),""))</f>
        <v>N/A</v>
      </c>
      <c r="BM355" s="32">
        <f t="array" aca="1" ref="BM3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A355),0)),"")</f>
        <v>0</v>
      </c>
      <c r="BN355" s="37" t="str">
        <f t="shared" ca="1" si="367"/>
        <v>N/A</v>
      </c>
    </row>
    <row r="356" spans="1:66" x14ac:dyDescent="0.25">
      <c r="A356" s="33" t="s">
        <v>384</v>
      </c>
      <c r="B356" t="str">
        <f t="shared" si="353"/>
        <v xml:space="preserve">VFD Milk Transfer Pump </v>
      </c>
      <c r="C356" t="str">
        <f t="array" aca="1" ref="C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A356),0)),"")</f>
        <v>BNI Process</v>
      </c>
      <c r="D356" t="str">
        <f t="array" aca="1" ref="D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A356),0)),"")</f>
        <v>ROB/NEW</v>
      </c>
      <c r="E356" s="52">
        <f t="array" aca="1" ref="E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A356),0)),"")</f>
        <v>10</v>
      </c>
      <c r="F356" s="52" t="str">
        <f t="array" aca="1" ref="F35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A356),0)),""))</f>
        <v>N/A</v>
      </c>
      <c r="G356" s="52" t="str">
        <f t="array" aca="1" ref="G35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A356),0)),""))</f>
        <v>N/A</v>
      </c>
      <c r="H356" s="52" t="str">
        <f t="array" aca="1" ref="H35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A356),0)),""))</f>
        <v>N/A</v>
      </c>
      <c r="I356" s="44">
        <f t="array" aca="1" ref="I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A356),0)),"")</f>
        <v>2546</v>
      </c>
      <c r="J356" s="45">
        <f t="array" aca="1" ref="J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A356),0)),"")*1000</f>
        <v>732.41095890410952</v>
      </c>
      <c r="K356" s="44">
        <f t="array" aca="1" ref="K356" ca="1">IF(D356="ROB/NEW",I356,IFERROR(INDEX(INDIRECT(ADDRESS(1,MATCH(2020,Measure!$2:$2,0),,,"Measure")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A356),0)),""))</f>
        <v>2546</v>
      </c>
      <c r="L356" s="45">
        <f t="array" aca="1" ref="L356" ca="1">IF(D356="ROB/NEW",J356,IFERROR(INDEX(INDIRECT(ADDRESS(1,MATCH(2020,Measure!$2:$2,0),,,"Measure")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A356),0))*1000,""))</f>
        <v>732.41095890410952</v>
      </c>
      <c r="M356" s="46">
        <f t="array" aca="1" ref="M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A356),0)),"")</f>
        <v>3990</v>
      </c>
      <c r="N356" s="47">
        <f t="array" aca="1" ref="N356" ca="1">IF(M356=0,"N/A",IFERROR(INDEX(INDIRECT(ADDRESS(1,MATCH(2020,Measure!$2:$2,0),,,"Measure")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A356),0)),"")/M356)</f>
        <v>0.19142857142857142</v>
      </c>
      <c r="O356" s="46" t="str">
        <f t="array" aca="1" ref="O356" ca="1">IF(AE356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(Units)")*(INDIRECT(ADDRESS(1,MATCH("MeasureNames",Measure!$2:$2,0),,,"Measure")&amp;":"&amp;ADDRESS(ROWS(DynamicPivotTable)+10,MATCH("MeasureNames",Measure!$2:$2,0)))=A356),0)),""),0))</f>
        <v>N/A</v>
      </c>
      <c r="P356" s="46">
        <f t="array" aca="1" ref="P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A356),0)),0)</f>
        <v>0</v>
      </c>
      <c r="Q356" s="46" t="str">
        <f t="shared" ca="1" si="354"/>
        <v>N/A</v>
      </c>
      <c r="R356" s="46">
        <f t="shared" ca="1" si="355"/>
        <v>3226.2</v>
      </c>
      <c r="S356" s="46" t="str">
        <f t="shared" ca="1" si="356"/>
        <v>N/A</v>
      </c>
      <c r="T356" s="39">
        <f t="array" aca="1" ref="T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A356),0)),"")</f>
        <v>2575.4548094788215</v>
      </c>
      <c r="U356" s="39">
        <f t="array" aca="1" ref="U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A356),0)),"")</f>
        <v>0</v>
      </c>
      <c r="V356" s="39">
        <f t="shared" ca="1" si="357"/>
        <v>2575.4548094788215</v>
      </c>
      <c r="W356" s="48">
        <f t="array" aca="1" ref="W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A356),0)),"")</f>
        <v>0.88</v>
      </c>
      <c r="X356" s="49" t="str">
        <f t="array" aca="1" ref="X356" ca="1">IF(AE356=0,"N/A",IFERROR(INDEX(INDIRECT(ADDRESS(1,MATCH(2020,Measure!$2:$2,0),,,"Measure")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A356),0)),""))</f>
        <v>N/A</v>
      </c>
      <c r="Y356" s="49" t="str">
        <f t="array" aca="1" ref="Y356" ca="1">IF(AE356=0,"N/A",IFERROR(INDEX(INDIRECT(ADDRESS(1,MATCH(2020,Measure!$2:$2,0),,,"Measure")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A356),0)),""))</f>
        <v>N/A</v>
      </c>
      <c r="Z356" s="39" t="str">
        <f t="array" aca="1" ref="Z3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A356),0)),""),"N/A")</f>
        <v>N/A</v>
      </c>
      <c r="AA356" s="39" t="str">
        <f t="array" aca="1" ref="AA3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A356),0)),""),"N/A")</f>
        <v>N/A</v>
      </c>
      <c r="AB356" s="39" t="str">
        <f t="array" aca="1" ref="AB3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A356),0)),"")/1000,"N/A")</f>
        <v>N/A</v>
      </c>
      <c r="AD356" t="str">
        <f t="shared" si="358"/>
        <v xml:space="preserve">VFD Milk Transfer Pump </v>
      </c>
      <c r="AE356" s="50">
        <f t="array" aca="1" ref="AE35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A356),0)),""),0)</f>
        <v>0</v>
      </c>
      <c r="AF356" s="35">
        <f t="array" aca="1" ref="AF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A356),0)),"")</f>
        <v>0</v>
      </c>
      <c r="AG356" s="35">
        <f t="array" aca="1" ref="AG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A356),0))/1000,"")</f>
        <v>0</v>
      </c>
      <c r="AH356" s="51">
        <f t="array" aca="1" ref="AH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A356),0)),"")</f>
        <v>0</v>
      </c>
      <c r="AI356" s="35">
        <f t="array" aca="1" ref="AI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A356),0))/1000,"")</f>
        <v>0</v>
      </c>
      <c r="AJ356" s="35">
        <f t="array" aca="1" ref="AJ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A356),0))/1000,"")</f>
        <v>0</v>
      </c>
      <c r="AK356" s="32">
        <f t="array" aca="1" ref="AK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A356),0)),"")</f>
        <v>0</v>
      </c>
      <c r="AL356" s="32" t="str">
        <f t="shared" ca="1" si="359"/>
        <v>N/A</v>
      </c>
      <c r="AM356" s="32" t="str">
        <f t="shared" ca="1" si="360"/>
        <v>N/A</v>
      </c>
      <c r="AN356" s="37" t="str">
        <f t="array" aca="1" ref="AN356" ca="1">IF(AE356=0,"N/A",IFERROR(INDEX(INDIRECT(ADDRESS(1,MATCH(2020,Measure!$2:$2,0),,,"Measure")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A356),0)),""))</f>
        <v>N/A</v>
      </c>
      <c r="AO356" s="32">
        <f t="array" aca="1" ref="AO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A356),0)),"")</f>
        <v>0</v>
      </c>
      <c r="AP356" s="37" t="str">
        <f t="shared" ca="1" si="361"/>
        <v>N/A</v>
      </c>
      <c r="AQ356" s="50">
        <f t="array" aca="1" ref="AQ35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A356),0)),""),0)</f>
        <v>0</v>
      </c>
      <c r="AR356" s="35">
        <f t="array" aca="1" ref="AR3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A356),0)),"")</f>
        <v>0</v>
      </c>
      <c r="AS356" s="35">
        <f t="array" aca="1" ref="AS3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A356),0))/1000,"")</f>
        <v>0</v>
      </c>
      <c r="AT356" s="51">
        <f t="array" aca="1" ref="AT3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A356),0)),"")</f>
        <v>0</v>
      </c>
      <c r="AU356" s="35">
        <f t="array" aca="1" ref="AU3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A356),0))/1000,"")</f>
        <v>0</v>
      </c>
      <c r="AV356" s="35">
        <f t="array" aca="1" ref="AV3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A356),0))/1000,"")</f>
        <v>0</v>
      </c>
      <c r="AW356" s="32">
        <f t="array" aca="1" ref="AW3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A356),0)),"")</f>
        <v>0</v>
      </c>
      <c r="AX356" s="32" t="str">
        <f t="shared" ca="1" si="362"/>
        <v>N/A</v>
      </c>
      <c r="AY356" s="32" t="str">
        <f t="shared" ca="1" si="363"/>
        <v>N/A</v>
      </c>
      <c r="AZ356" s="37" t="str">
        <f t="array" aca="1" ref="AZ356" ca="1">IF(AQ356=0,"N/A",IFERROR(INDEX(INDIRECT(ADDRESS(1,MATCH(2021,Measure!$2:$2,0),,,"Measure")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A356),0)),""))</f>
        <v>N/A</v>
      </c>
      <c r="BA356" s="32">
        <f t="array" aca="1" ref="BA3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A356),0)),"")</f>
        <v>0</v>
      </c>
      <c r="BB356" s="37" t="str">
        <f t="shared" ca="1" si="364"/>
        <v>N/A</v>
      </c>
      <c r="BC356" s="50">
        <f t="array" aca="1" ref="BC35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A356),0)),""),0)</f>
        <v>0</v>
      </c>
      <c r="BD356" s="35">
        <f t="array" aca="1" ref="BD3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A356),0)),"")</f>
        <v>0</v>
      </c>
      <c r="BE356" s="35">
        <f t="array" aca="1" ref="BE3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A356),0))/1000,"")</f>
        <v>0</v>
      </c>
      <c r="BF356" s="51">
        <f t="array" aca="1" ref="BF3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A356),0)),"")</f>
        <v>0</v>
      </c>
      <c r="BG356" s="35">
        <f t="array" aca="1" ref="BG3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A356),0))/1000,"")</f>
        <v>0</v>
      </c>
      <c r="BH356" s="35">
        <f t="array" aca="1" ref="BH3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A356),0))/1000,"")</f>
        <v>0</v>
      </c>
      <c r="BI356" s="32">
        <f t="array" aca="1" ref="BI3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A356),0)),"")</f>
        <v>0</v>
      </c>
      <c r="BJ356" s="32" t="str">
        <f t="shared" ca="1" si="365"/>
        <v>N/A</v>
      </c>
      <c r="BK356" s="32" t="str">
        <f t="shared" ca="1" si="366"/>
        <v>N/A</v>
      </c>
      <c r="BL356" s="37" t="str">
        <f t="array" aca="1" ref="BL356" ca="1">IF(BC356=0,"N/A",IFERROR(INDEX(INDIRECT(ADDRESS(1,MATCH(2022,Measure!$2:$2,0),,,"Measure")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A356),0)),""))</f>
        <v>N/A</v>
      </c>
      <c r="BM356" s="32">
        <f t="array" aca="1" ref="BM3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A356),0)),"")</f>
        <v>0</v>
      </c>
      <c r="BN356" s="37" t="str">
        <f t="shared" ca="1" si="367"/>
        <v>N/A</v>
      </c>
    </row>
    <row r="357" spans="1:66" x14ac:dyDescent="0.25">
      <c r="A357" s="33" t="s">
        <v>386</v>
      </c>
      <c r="B357" t="str">
        <f t="shared" si="353"/>
        <v>VFD Milk Vacuum Pump</v>
      </c>
      <c r="C357" t="str">
        <f t="array" aca="1" ref="C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A357),0)),"")</f>
        <v>BNI Process</v>
      </c>
      <c r="D357" t="str">
        <f t="array" aca="1" ref="D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A357),0)),"")</f>
        <v>ROB/NEW</v>
      </c>
      <c r="E357" s="52">
        <f t="array" aca="1" ref="E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A357),0)),"")</f>
        <v>15</v>
      </c>
      <c r="F357" s="52" t="str">
        <f t="array" aca="1" ref="F35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A357),0)),""))</f>
        <v>N/A</v>
      </c>
      <c r="G357" s="52" t="str">
        <f t="array" aca="1" ref="G35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A357),0)),""))</f>
        <v>N/A</v>
      </c>
      <c r="H357" s="52" t="str">
        <f t="array" aca="1" ref="H35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A357),0)),""))</f>
        <v>N/A</v>
      </c>
      <c r="I357" s="44">
        <f t="array" aca="1" ref="I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A357),0)),"")</f>
        <v>8927.41</v>
      </c>
      <c r="J357" s="45">
        <f t="array" aca="1" ref="J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A357),0)),"")*1000</f>
        <v>2500</v>
      </c>
      <c r="K357" s="44">
        <f t="array" aca="1" ref="K357" ca="1">IF(D357="ROB/NEW",I357,IFERROR(INDEX(INDIRECT(ADDRESS(1,MATCH(2020,Measure!$2:$2,0),,,"Measure")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A357),0)),""))</f>
        <v>8927.41</v>
      </c>
      <c r="L357" s="45">
        <f t="array" aca="1" ref="L357" ca="1">IF(D357="ROB/NEW",J357,IFERROR(INDEX(INDIRECT(ADDRESS(1,MATCH(2020,Measure!$2:$2,0),,,"Measure")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A357),0))*1000,""))</f>
        <v>2500</v>
      </c>
      <c r="M357" s="46">
        <f t="array" aca="1" ref="M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A357),0)),"")</f>
        <v>6713.84</v>
      </c>
      <c r="N357" s="47">
        <f t="array" aca="1" ref="N357" ca="1">IF(M357=0,"N/A",IFERROR(INDEX(INDIRECT(ADDRESS(1,MATCH(2020,Measure!$2:$2,0),,,"Measure")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A357),0)),"")/M357)</f>
        <v>0.39891075748007099</v>
      </c>
      <c r="O357" s="46" t="str">
        <f t="array" aca="1" ref="O357" ca="1">IF(AE357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(Units)")*(INDIRECT(ADDRESS(1,MATCH("MeasureNames",Measure!$2:$2,0),,,"Measure")&amp;":"&amp;ADDRESS(ROWS(DynamicPivotTable)+10,MATCH("MeasureNames",Measure!$2:$2,0)))=A357),0)),""),0))</f>
        <v>N/A</v>
      </c>
      <c r="P357" s="46">
        <f t="array" aca="1" ref="P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A357),0)),0)</f>
        <v>0</v>
      </c>
      <c r="Q357" s="46" t="str">
        <f t="shared" ca="1" si="354"/>
        <v>N/A</v>
      </c>
      <c r="R357" s="46">
        <f t="shared" ca="1" si="355"/>
        <v>4035.6170000000002</v>
      </c>
      <c r="S357" s="46" t="str">
        <f t="shared" ca="1" si="356"/>
        <v>N/A</v>
      </c>
      <c r="T357" s="39">
        <f t="array" aca="1" ref="T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A357),0)),"")</f>
        <v>12233.751946382446</v>
      </c>
      <c r="U357" s="39">
        <f t="array" aca="1" ref="U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A357),0)),"")</f>
        <v>0</v>
      </c>
      <c r="V357" s="39">
        <f t="shared" ca="1" si="357"/>
        <v>12233.751946382446</v>
      </c>
      <c r="W357" s="48">
        <f t="array" aca="1" ref="W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A357),0)),"")</f>
        <v>0.88</v>
      </c>
      <c r="X357" s="49" t="str">
        <f t="array" aca="1" ref="X357" ca="1">IF(AE357=0,"N/A",IFERROR(INDEX(INDIRECT(ADDRESS(1,MATCH(2020,Measure!$2:$2,0),,,"Measure")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A357),0)),""))</f>
        <v>N/A</v>
      </c>
      <c r="Y357" s="49" t="str">
        <f t="array" aca="1" ref="Y357" ca="1">IF(AE357=0,"N/A",IFERROR(INDEX(INDIRECT(ADDRESS(1,MATCH(2020,Measure!$2:$2,0),,,"Measure")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A357),0)),""))</f>
        <v>N/A</v>
      </c>
      <c r="Z357" s="39" t="str">
        <f t="array" aca="1" ref="Z3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A357),0)),""),"N/A")</f>
        <v>N/A</v>
      </c>
      <c r="AA357" s="39" t="str">
        <f t="array" aca="1" ref="AA3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A357),0)),""),"N/A")</f>
        <v>N/A</v>
      </c>
      <c r="AB357" s="39" t="str">
        <f t="array" aca="1" ref="AB3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A357),0)),"")/1000,"N/A")</f>
        <v>N/A</v>
      </c>
      <c r="AD357" t="str">
        <f t="shared" si="358"/>
        <v>VFD Milk Vacuum Pump</v>
      </c>
      <c r="AE357" s="50">
        <f t="array" aca="1" ref="AE35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A357),0)),""),0)</f>
        <v>0</v>
      </c>
      <c r="AF357" s="35">
        <f t="array" aca="1" ref="AF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A357),0)),"")</f>
        <v>0</v>
      </c>
      <c r="AG357" s="35">
        <f t="array" aca="1" ref="AG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A357),0))/1000,"")</f>
        <v>0</v>
      </c>
      <c r="AH357" s="51">
        <f t="array" aca="1" ref="AH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A357),0)),"")</f>
        <v>0</v>
      </c>
      <c r="AI357" s="35">
        <f t="array" aca="1" ref="AI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A357),0))/1000,"")</f>
        <v>0</v>
      </c>
      <c r="AJ357" s="35">
        <f t="array" aca="1" ref="AJ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A357),0))/1000,"")</f>
        <v>0</v>
      </c>
      <c r="AK357" s="32">
        <f t="array" aca="1" ref="AK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A357),0)),"")</f>
        <v>0</v>
      </c>
      <c r="AL357" s="32" t="str">
        <f t="shared" ca="1" si="359"/>
        <v>N/A</v>
      </c>
      <c r="AM357" s="32" t="str">
        <f t="shared" ca="1" si="360"/>
        <v>N/A</v>
      </c>
      <c r="AN357" s="37" t="str">
        <f t="array" aca="1" ref="AN357" ca="1">IF(AE357=0,"N/A",IFERROR(INDEX(INDIRECT(ADDRESS(1,MATCH(2020,Measure!$2:$2,0),,,"Measure")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A357),0)),""))</f>
        <v>N/A</v>
      </c>
      <c r="AO357" s="32">
        <f t="array" aca="1" ref="AO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A357),0)),"")</f>
        <v>0</v>
      </c>
      <c r="AP357" s="37" t="str">
        <f t="shared" ca="1" si="361"/>
        <v>N/A</v>
      </c>
      <c r="AQ357" s="50">
        <f t="array" aca="1" ref="AQ35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A357),0)),""),0)</f>
        <v>0</v>
      </c>
      <c r="AR357" s="35">
        <f t="array" aca="1" ref="AR3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A357),0)),"")</f>
        <v>0</v>
      </c>
      <c r="AS357" s="35">
        <f t="array" aca="1" ref="AS3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A357),0))/1000,"")</f>
        <v>0</v>
      </c>
      <c r="AT357" s="51">
        <f t="array" aca="1" ref="AT3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A357),0)),"")</f>
        <v>0</v>
      </c>
      <c r="AU357" s="35">
        <f t="array" aca="1" ref="AU3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A357),0))/1000,"")</f>
        <v>0</v>
      </c>
      <c r="AV357" s="35">
        <f t="array" aca="1" ref="AV3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A357),0))/1000,"")</f>
        <v>0</v>
      </c>
      <c r="AW357" s="32">
        <f t="array" aca="1" ref="AW3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A357),0)),"")</f>
        <v>0</v>
      </c>
      <c r="AX357" s="32" t="str">
        <f t="shared" ca="1" si="362"/>
        <v>N/A</v>
      </c>
      <c r="AY357" s="32" t="str">
        <f t="shared" ca="1" si="363"/>
        <v>N/A</v>
      </c>
      <c r="AZ357" s="37" t="str">
        <f t="array" aca="1" ref="AZ357" ca="1">IF(AQ357=0,"N/A",IFERROR(INDEX(INDIRECT(ADDRESS(1,MATCH(2021,Measure!$2:$2,0),,,"Measure")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A357),0)),""))</f>
        <v>N/A</v>
      </c>
      <c r="BA357" s="32">
        <f t="array" aca="1" ref="BA3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A357),0)),"")</f>
        <v>0</v>
      </c>
      <c r="BB357" s="37" t="str">
        <f t="shared" ca="1" si="364"/>
        <v>N/A</v>
      </c>
      <c r="BC357" s="50">
        <f t="array" aca="1" ref="BC35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A357),0)),""),0)</f>
        <v>0</v>
      </c>
      <c r="BD357" s="35">
        <f t="array" aca="1" ref="BD3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A357),0)),"")</f>
        <v>0</v>
      </c>
      <c r="BE357" s="35">
        <f t="array" aca="1" ref="BE3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A357),0))/1000,"")</f>
        <v>0</v>
      </c>
      <c r="BF357" s="51">
        <f t="array" aca="1" ref="BF3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A357),0)),"")</f>
        <v>0</v>
      </c>
      <c r="BG357" s="35">
        <f t="array" aca="1" ref="BG3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A357),0))/1000,"")</f>
        <v>0</v>
      </c>
      <c r="BH357" s="35">
        <f t="array" aca="1" ref="BH3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A357),0))/1000,"")</f>
        <v>0</v>
      </c>
      <c r="BI357" s="32">
        <f t="array" aca="1" ref="BI3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A357),0)),"")</f>
        <v>0</v>
      </c>
      <c r="BJ357" s="32" t="str">
        <f t="shared" ca="1" si="365"/>
        <v>N/A</v>
      </c>
      <c r="BK357" s="32" t="str">
        <f t="shared" ca="1" si="366"/>
        <v>N/A</v>
      </c>
      <c r="BL357" s="37" t="str">
        <f t="array" aca="1" ref="BL357" ca="1">IF(BC357=0,"N/A",IFERROR(INDEX(INDIRECT(ADDRESS(1,MATCH(2022,Measure!$2:$2,0),,,"Measure")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A357),0)),""))</f>
        <v>N/A</v>
      </c>
      <c r="BM357" s="32">
        <f t="array" aca="1" ref="BM3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A357),0)),"")</f>
        <v>0</v>
      </c>
      <c r="BN357" s="37" t="str">
        <f t="shared" ca="1" si="367"/>
        <v>N/A</v>
      </c>
    </row>
    <row r="358" spans="1:66" x14ac:dyDescent="0.25">
      <c r="A358" s="33" t="s">
        <v>390</v>
      </c>
      <c r="B358" t="str">
        <f t="shared" si="353"/>
        <v>Wall Mounted Area Luminaire (10000 lumen)</v>
      </c>
      <c r="C358" t="str">
        <f t="array" aca="1" ref="C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A358),0)),"")</f>
        <v>BNI Lighting</v>
      </c>
      <c r="D358" t="str">
        <f t="array" aca="1" ref="D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A358),0)),"")</f>
        <v>ROB/NEW</v>
      </c>
      <c r="E358" s="52">
        <f t="array" aca="1" ref="E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A358),0)),"")</f>
        <v>18.3</v>
      </c>
      <c r="F358" s="52" t="str">
        <f t="array" aca="1" ref="F35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A358),0)),""))</f>
        <v>N/A</v>
      </c>
      <c r="G358" s="52" t="str">
        <f t="array" aca="1" ref="G35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A358),0)),""))</f>
        <v>N/A</v>
      </c>
      <c r="H358" s="52" t="str">
        <f t="array" aca="1" ref="H35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A358),0)),""))</f>
        <v>N/A</v>
      </c>
      <c r="I358" s="44">
        <f t="array" aca="1" ref="I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A358),0)),"")</f>
        <v>757.74</v>
      </c>
      <c r="J358" s="45">
        <f t="array" aca="1" ref="J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A358),0)),"")*1000</f>
        <v>173</v>
      </c>
      <c r="K358" s="44">
        <f t="array" aca="1" ref="K358" ca="1">IF(D358="ROB/NEW",I358,IFERROR(INDEX(INDIRECT(ADDRESS(1,MATCH(2020,Measure!$2:$2,0),,,"Measure")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A358),0)),""))</f>
        <v>757.74</v>
      </c>
      <c r="L358" s="45">
        <f t="array" aca="1" ref="L358" ca="1">IF(D358="ROB/NEW",J358,IFERROR(INDEX(INDIRECT(ADDRESS(1,MATCH(2020,Measure!$2:$2,0),,,"Measure")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A358),0))*1000,""))</f>
        <v>173</v>
      </c>
      <c r="M358" s="46">
        <f t="array" aca="1" ref="M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A358),0)),"")</f>
        <v>285.95</v>
      </c>
      <c r="N358" s="47">
        <f t="array" aca="1" ref="N358" ca="1">IF(M358=0,"N/A",IFERROR(INDEX(INDIRECT(ADDRESS(1,MATCH(2020,Measure!$2:$2,0),,,"Measure")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A358),0)),"")/M358)</f>
        <v>0.15853470886518622</v>
      </c>
      <c r="O358" s="46" t="str">
        <f t="array" aca="1" ref="O358" ca="1">IF(AE358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(Units)")*(INDIRECT(ADDRESS(1,MATCH("MeasureNames",Measure!$2:$2,0),,,"Measure")&amp;":"&amp;ADDRESS(ROWS(DynamicPivotTable)+10,MATCH("MeasureNames",Measure!$2:$2,0)))=A358),0)),""),0))</f>
        <v>N/A</v>
      </c>
      <c r="P358" s="46">
        <f t="array" aca="1" ref="P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A358),0)),0)</f>
        <v>0</v>
      </c>
      <c r="Q358" s="46" t="str">
        <f t="shared" ca="1" si="354"/>
        <v>N/A</v>
      </c>
      <c r="R358" s="46">
        <f t="shared" ca="1" si="355"/>
        <v>240.61699999999999</v>
      </c>
      <c r="S358" s="46" t="str">
        <f t="shared" ca="1" si="356"/>
        <v>N/A</v>
      </c>
      <c r="T358" s="39">
        <f t="array" aca="1" ref="T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A358),0)),"")</f>
        <v>1122.3492478824505</v>
      </c>
      <c r="U358" s="39">
        <f t="array" aca="1" ref="U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A358),0)),"")</f>
        <v>0</v>
      </c>
      <c r="V358" s="39">
        <f t="shared" ca="1" si="357"/>
        <v>1122.3492478824505</v>
      </c>
      <c r="W358" s="48">
        <f t="array" aca="1" ref="W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A358),0)),"")</f>
        <v>0.88</v>
      </c>
      <c r="X358" s="49" t="str">
        <f t="array" aca="1" ref="X358" ca="1">IF(AE358=0,"N/A",IFERROR(INDEX(INDIRECT(ADDRESS(1,MATCH(2020,Measure!$2:$2,0),,,"Measure")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A358),0)),""))</f>
        <v>N/A</v>
      </c>
      <c r="Y358" s="49" t="str">
        <f t="array" aca="1" ref="Y358" ca="1">IF(AE358=0,"N/A",IFERROR(INDEX(INDIRECT(ADDRESS(1,MATCH(2020,Measure!$2:$2,0),,,"Measure")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A358),0)),""))</f>
        <v>N/A</v>
      </c>
      <c r="Z358" s="39" t="str">
        <f t="array" aca="1" ref="Z3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A358),0)),""),"N/A")</f>
        <v>N/A</v>
      </c>
      <c r="AA358" s="39" t="str">
        <f t="array" aca="1" ref="AA3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A358),0)),""),"N/A")</f>
        <v>N/A</v>
      </c>
      <c r="AB358" s="39" t="str">
        <f t="array" aca="1" ref="AB3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A358),0)),"")/1000,"N/A")</f>
        <v>N/A</v>
      </c>
      <c r="AD358" t="str">
        <f t="shared" si="358"/>
        <v>Wall Mounted Area Luminaire (10000 lumen)</v>
      </c>
      <c r="AE358" s="50">
        <f t="array" aca="1" ref="AE35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A358),0)),""),0)</f>
        <v>0</v>
      </c>
      <c r="AF358" s="35">
        <f t="array" aca="1" ref="AF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A358),0)),"")</f>
        <v>0</v>
      </c>
      <c r="AG358" s="35">
        <f t="array" aca="1" ref="AG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A358),0))/1000,"")</f>
        <v>0</v>
      </c>
      <c r="AH358" s="51">
        <f t="array" aca="1" ref="AH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A358),0)),"")</f>
        <v>0</v>
      </c>
      <c r="AI358" s="35">
        <f t="array" aca="1" ref="AI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A358),0))/1000,"")</f>
        <v>0</v>
      </c>
      <c r="AJ358" s="35">
        <f t="array" aca="1" ref="AJ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A358),0))/1000,"")</f>
        <v>0</v>
      </c>
      <c r="AK358" s="32">
        <f t="array" aca="1" ref="AK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A358),0)),"")</f>
        <v>0</v>
      </c>
      <c r="AL358" s="32" t="str">
        <f t="shared" ca="1" si="359"/>
        <v>N/A</v>
      </c>
      <c r="AM358" s="32" t="str">
        <f t="shared" ca="1" si="360"/>
        <v>N/A</v>
      </c>
      <c r="AN358" s="37" t="str">
        <f t="array" aca="1" ref="AN358" ca="1">IF(AE358=0,"N/A",IFERROR(INDEX(INDIRECT(ADDRESS(1,MATCH(2020,Measure!$2:$2,0),,,"Measure")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A358),0)),""))</f>
        <v>N/A</v>
      </c>
      <c r="AO358" s="32">
        <f t="array" aca="1" ref="AO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A358),0)),"")</f>
        <v>0</v>
      </c>
      <c r="AP358" s="37" t="str">
        <f t="shared" ca="1" si="361"/>
        <v>N/A</v>
      </c>
      <c r="AQ358" s="50">
        <f t="array" aca="1" ref="AQ35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A358),0)),""),0)</f>
        <v>0</v>
      </c>
      <c r="AR358" s="35">
        <f t="array" aca="1" ref="AR3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A358),0)),"")</f>
        <v>0</v>
      </c>
      <c r="AS358" s="35">
        <f t="array" aca="1" ref="AS3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A358),0))/1000,"")</f>
        <v>0</v>
      </c>
      <c r="AT358" s="51">
        <f t="array" aca="1" ref="AT3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A358),0)),"")</f>
        <v>0</v>
      </c>
      <c r="AU358" s="35">
        <f t="array" aca="1" ref="AU3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A358),0))/1000,"")</f>
        <v>0</v>
      </c>
      <c r="AV358" s="35">
        <f t="array" aca="1" ref="AV3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A358),0))/1000,"")</f>
        <v>0</v>
      </c>
      <c r="AW358" s="32">
        <f t="array" aca="1" ref="AW3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A358),0)),"")</f>
        <v>0</v>
      </c>
      <c r="AX358" s="32" t="str">
        <f t="shared" ca="1" si="362"/>
        <v>N/A</v>
      </c>
      <c r="AY358" s="32" t="str">
        <f t="shared" ca="1" si="363"/>
        <v>N/A</v>
      </c>
      <c r="AZ358" s="37" t="str">
        <f t="array" aca="1" ref="AZ358" ca="1">IF(AQ358=0,"N/A",IFERROR(INDEX(INDIRECT(ADDRESS(1,MATCH(2021,Measure!$2:$2,0),,,"Measure")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A358),0)),""))</f>
        <v>N/A</v>
      </c>
      <c r="BA358" s="32">
        <f t="array" aca="1" ref="BA3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A358),0)),"")</f>
        <v>0</v>
      </c>
      <c r="BB358" s="37" t="str">
        <f t="shared" ca="1" si="364"/>
        <v>N/A</v>
      </c>
      <c r="BC358" s="50">
        <f t="array" aca="1" ref="BC35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A358),0)),""),0)</f>
        <v>0</v>
      </c>
      <c r="BD358" s="35">
        <f t="array" aca="1" ref="BD3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A358),0)),"")</f>
        <v>0</v>
      </c>
      <c r="BE358" s="35">
        <f t="array" aca="1" ref="BE3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A358),0))/1000,"")</f>
        <v>0</v>
      </c>
      <c r="BF358" s="51">
        <f t="array" aca="1" ref="BF3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A358),0)),"")</f>
        <v>0</v>
      </c>
      <c r="BG358" s="35">
        <f t="array" aca="1" ref="BG3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A358),0))/1000,"")</f>
        <v>0</v>
      </c>
      <c r="BH358" s="35">
        <f t="array" aca="1" ref="BH3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A358),0))/1000,"")</f>
        <v>0</v>
      </c>
      <c r="BI358" s="32">
        <f t="array" aca="1" ref="BI3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A358),0)),"")</f>
        <v>0</v>
      </c>
      <c r="BJ358" s="32" t="str">
        <f t="shared" ca="1" si="365"/>
        <v>N/A</v>
      </c>
      <c r="BK358" s="32" t="str">
        <f t="shared" ca="1" si="366"/>
        <v>N/A</v>
      </c>
      <c r="BL358" s="37" t="str">
        <f t="array" aca="1" ref="BL358" ca="1">IF(BC358=0,"N/A",IFERROR(INDEX(INDIRECT(ADDRESS(1,MATCH(2022,Measure!$2:$2,0),,,"Measure")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A358),0)),""))</f>
        <v>N/A</v>
      </c>
      <c r="BM358" s="32">
        <f t="array" aca="1" ref="BM3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A358),0)),"")</f>
        <v>0</v>
      </c>
      <c r="BN358" s="37" t="str">
        <f t="shared" ca="1" si="367"/>
        <v>N/A</v>
      </c>
    </row>
    <row r="359" spans="1:66" x14ac:dyDescent="0.25">
      <c r="A359" s="33" t="s">
        <v>406</v>
      </c>
      <c r="B359" t="str">
        <f t="shared" si="353"/>
        <v xml:space="preserve">Zero-Energy Doors for Reach-In Coolers </v>
      </c>
      <c r="C359" t="str">
        <f t="array" aca="1" ref="C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A359),0)),"")</f>
        <v>BNI Refrigeration</v>
      </c>
      <c r="D359" t="str">
        <f t="array" aca="1" ref="D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A359),0)),"")</f>
        <v>ROB/NEW</v>
      </c>
      <c r="E359" s="52">
        <f t="array" aca="1" ref="E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A359),0)),"")</f>
        <v>12</v>
      </c>
      <c r="F359" s="52" t="str">
        <f t="array" aca="1" ref="F35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A359),0)),""))</f>
        <v>N/A</v>
      </c>
      <c r="G359" s="52" t="str">
        <f t="array" aca="1" ref="G3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A359),0)),""))</f>
        <v>N/A</v>
      </c>
      <c r="H359" s="52" t="str">
        <f t="array" aca="1" ref="H3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A359),0)),""))</f>
        <v>N/A</v>
      </c>
      <c r="I359" s="44">
        <f t="array" aca="1" ref="I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A359),0)),"")</f>
        <v>1400.0232000000001</v>
      </c>
      <c r="J359" s="45">
        <f t="array" aca="1" ref="J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A359),0)),"")*1000</f>
        <v>160</v>
      </c>
      <c r="K359" s="44">
        <f t="array" aca="1" ref="K359" ca="1">IF(D359="ROB/NEW",I359,IFERROR(INDEX(INDIRECT(ADDRESS(1,MATCH(2020,Measure!$2:$2,0),,,"Measure")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A359),0)),""))</f>
        <v>1400.0232000000001</v>
      </c>
      <c r="L359" s="45">
        <f t="array" aca="1" ref="L359" ca="1">IF(D359="ROB/NEW",J359,IFERROR(INDEX(INDIRECT(ADDRESS(1,MATCH(2020,Measure!$2:$2,0),,,"Measure")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A359),0))*1000,""))</f>
        <v>160</v>
      </c>
      <c r="M359" s="46">
        <f t="array" aca="1" ref="M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A359),0)),"")</f>
        <v>385.70000000000005</v>
      </c>
      <c r="N359" s="47">
        <f t="array" aca="1" ref="N359" ca="1">IF(M359=0,"N/A",IFERROR(INDEX(INDIRECT(ADDRESS(1,MATCH(2020,Measure!$2:$2,0),,,"Measure")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A359),0)),"")/M359)</f>
        <v>0.9</v>
      </c>
      <c r="O359" s="46" t="str">
        <f t="array" aca="1" ref="O359" ca="1">IF(AE359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(Units)")*(INDIRECT(ADDRESS(1,MATCH("MeasureNames",Measure!$2:$2,0),,,"Measure")&amp;":"&amp;ADDRESS(ROWS(DynamicPivotTable)+10,MATCH("MeasureNames",Measure!$2:$2,0)))=A359),0)),""),0))</f>
        <v>N/A</v>
      </c>
      <c r="P359" s="46">
        <f t="array" aca="1" ref="P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A359),0)),0)</f>
        <v>0</v>
      </c>
      <c r="Q359" s="46" t="str">
        <f t="shared" ca="1" si="354"/>
        <v>N/A</v>
      </c>
      <c r="R359" s="46">
        <f t="shared" ca="1" si="355"/>
        <v>38.569999999999993</v>
      </c>
      <c r="S359" s="46" t="str">
        <f t="shared" ca="1" si="356"/>
        <v>N/A</v>
      </c>
      <c r="T359" s="39">
        <f t="array" aca="1" ref="T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A359),0)),"")</f>
        <v>1229.3993597323295</v>
      </c>
      <c r="U359" s="39">
        <f t="array" aca="1" ref="U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A359),0)),"")</f>
        <v>0</v>
      </c>
      <c r="V359" s="39">
        <f t="shared" ca="1" si="357"/>
        <v>1229.3993597323295</v>
      </c>
      <c r="W359" s="48">
        <f t="array" aca="1" ref="W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A359),0)),"")</f>
        <v>0.88</v>
      </c>
      <c r="X359" s="49" t="str">
        <f t="array" aca="1" ref="X359" ca="1">IF(AE359=0,"N/A",IFERROR(INDEX(INDIRECT(ADDRESS(1,MATCH(2020,Measure!$2:$2,0),,,"Measure")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A359),0)),""))</f>
        <v>N/A</v>
      </c>
      <c r="Y359" s="49" t="str">
        <f t="array" aca="1" ref="Y359" ca="1">IF(AE359=0,"N/A",IFERROR(INDEX(INDIRECT(ADDRESS(1,MATCH(2020,Measure!$2:$2,0),,,"Measure")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A359),0)),""))</f>
        <v>N/A</v>
      </c>
      <c r="Z359" s="39" t="str">
        <f t="array" aca="1" ref="Z3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A359),0)),""),"N/A")</f>
        <v>N/A</v>
      </c>
      <c r="AA359" s="39" t="str">
        <f t="array" aca="1" ref="AA3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A359),0)),""),"N/A")</f>
        <v>N/A</v>
      </c>
      <c r="AB359" s="39" t="str">
        <f t="array" aca="1" ref="AB3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A359),0)),"")/1000,"N/A")</f>
        <v>N/A</v>
      </c>
      <c r="AD359" t="str">
        <f t="shared" si="358"/>
        <v xml:space="preserve">Zero-Energy Doors for Reach-In Coolers </v>
      </c>
      <c r="AE359" s="50">
        <f t="array" aca="1" ref="AE35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A359),0)),""),0)</f>
        <v>0</v>
      </c>
      <c r="AF359" s="35">
        <f t="array" aca="1" ref="AF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A359),0)),"")</f>
        <v>0</v>
      </c>
      <c r="AG359" s="35">
        <f t="array" aca="1" ref="AG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A359),0))/1000,"")</f>
        <v>0</v>
      </c>
      <c r="AH359" s="51">
        <f t="array" aca="1" ref="AH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A359),0)),"")</f>
        <v>0</v>
      </c>
      <c r="AI359" s="35">
        <f t="array" aca="1" ref="AI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A359),0))/1000,"")</f>
        <v>0</v>
      </c>
      <c r="AJ359" s="35">
        <f t="array" aca="1" ref="AJ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A359),0))/1000,"")</f>
        <v>0</v>
      </c>
      <c r="AK359" s="32">
        <f t="array" aca="1" ref="AK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A359),0)),"")</f>
        <v>0</v>
      </c>
      <c r="AL359" s="32" t="str">
        <f t="shared" ca="1" si="359"/>
        <v>N/A</v>
      </c>
      <c r="AM359" s="32" t="str">
        <f t="shared" ca="1" si="360"/>
        <v>N/A</v>
      </c>
      <c r="AN359" s="37" t="str">
        <f t="array" aca="1" ref="AN359" ca="1">IF(AE359=0,"N/A",IFERROR(INDEX(INDIRECT(ADDRESS(1,MATCH(2020,Measure!$2:$2,0),,,"Measure")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A359),0)),""))</f>
        <v>N/A</v>
      </c>
      <c r="AO359" s="32">
        <f t="array" aca="1" ref="AO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A359),0)),"")</f>
        <v>0</v>
      </c>
      <c r="AP359" s="37" t="str">
        <f t="shared" ca="1" si="361"/>
        <v>N/A</v>
      </c>
      <c r="AQ359" s="50">
        <f t="array" aca="1" ref="AQ35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A359),0)),""),0)</f>
        <v>0</v>
      </c>
      <c r="AR359" s="35">
        <f t="array" aca="1" ref="AR3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A359),0)),"")</f>
        <v>0</v>
      </c>
      <c r="AS359" s="35">
        <f t="array" aca="1" ref="AS3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A359),0))/1000,"")</f>
        <v>0</v>
      </c>
      <c r="AT359" s="51">
        <f t="array" aca="1" ref="AT3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A359),0)),"")</f>
        <v>0</v>
      </c>
      <c r="AU359" s="35">
        <f t="array" aca="1" ref="AU3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A359),0))/1000,"")</f>
        <v>0</v>
      </c>
      <c r="AV359" s="35">
        <f t="array" aca="1" ref="AV3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A359),0))/1000,"")</f>
        <v>0</v>
      </c>
      <c r="AW359" s="32">
        <f t="array" aca="1" ref="AW3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A359),0)),"")</f>
        <v>0</v>
      </c>
      <c r="AX359" s="32" t="str">
        <f t="shared" ca="1" si="362"/>
        <v>N/A</v>
      </c>
      <c r="AY359" s="32" t="str">
        <f t="shared" ca="1" si="363"/>
        <v>N/A</v>
      </c>
      <c r="AZ359" s="37" t="str">
        <f t="array" aca="1" ref="AZ359" ca="1">IF(AQ359=0,"N/A",IFERROR(INDEX(INDIRECT(ADDRESS(1,MATCH(2021,Measure!$2:$2,0),,,"Measure")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A359),0)),""))</f>
        <v>N/A</v>
      </c>
      <c r="BA359" s="32">
        <f t="array" aca="1" ref="BA3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A359),0)),"")</f>
        <v>0</v>
      </c>
      <c r="BB359" s="37" t="str">
        <f t="shared" ca="1" si="364"/>
        <v>N/A</v>
      </c>
      <c r="BC359" s="50">
        <f t="array" aca="1" ref="BC35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A359),0)),""),0)</f>
        <v>0</v>
      </c>
      <c r="BD359" s="35">
        <f t="array" aca="1" ref="BD3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A359),0)),"")</f>
        <v>0</v>
      </c>
      <c r="BE359" s="35">
        <f t="array" aca="1" ref="BE3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A359),0))/1000,"")</f>
        <v>0</v>
      </c>
      <c r="BF359" s="51">
        <f t="array" aca="1" ref="BF3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A359),0)),"")</f>
        <v>0</v>
      </c>
      <c r="BG359" s="35">
        <f t="array" aca="1" ref="BG3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A359),0))/1000,"")</f>
        <v>0</v>
      </c>
      <c r="BH359" s="35">
        <f t="array" aca="1" ref="BH3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A359),0))/1000,"")</f>
        <v>0</v>
      </c>
      <c r="BI359" s="32">
        <f t="array" aca="1" ref="BI3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A359),0)),"")</f>
        <v>0</v>
      </c>
      <c r="BJ359" s="32" t="str">
        <f t="shared" ca="1" si="365"/>
        <v>N/A</v>
      </c>
      <c r="BK359" s="32" t="str">
        <f t="shared" ca="1" si="366"/>
        <v>N/A</v>
      </c>
      <c r="BL359" s="37" t="str">
        <f t="array" aca="1" ref="BL359" ca="1">IF(BC359=0,"N/A",IFERROR(INDEX(INDIRECT(ADDRESS(1,MATCH(2022,Measure!$2:$2,0),,,"Measure")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A359),0)),""))</f>
        <v>N/A</v>
      </c>
      <c r="BM359" s="32">
        <f t="array" aca="1" ref="BM3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A359),0)),"")</f>
        <v>0</v>
      </c>
      <c r="BN359" s="37" t="str">
        <f t="shared" ca="1" si="367"/>
        <v>N/A</v>
      </c>
    </row>
    <row r="360" spans="1:66" x14ac:dyDescent="0.25">
      <c r="A360" s="33" t="s">
        <v>683</v>
      </c>
      <c r="B360" t="str">
        <f t="shared" si="353"/>
        <v>Decorative Lamp</v>
      </c>
      <c r="C360" t="str">
        <f t="array" aca="1" ref="C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A360),0)),"")</f>
        <v>BNI Lighting</v>
      </c>
      <c r="D360" t="str">
        <f t="array" aca="1" ref="D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A360),0)),"")</f>
        <v>RET</v>
      </c>
      <c r="E360" s="52">
        <f t="array" aca="1" ref="E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A360),0)),"")</f>
        <v>5.7</v>
      </c>
      <c r="F360" s="52">
        <f t="array" aca="1" ref="F36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A360),0)),""))</f>
        <v>4</v>
      </c>
      <c r="G360" s="52">
        <f t="array" aca="1" ref="G3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A360),0)),""))</f>
        <v>3</v>
      </c>
      <c r="H360" s="52">
        <f t="array" aca="1" ref="H3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A360),0)),""))</f>
        <v>3</v>
      </c>
      <c r="I360" s="44">
        <f t="array" aca="1" ref="I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A360),0)),"")</f>
        <v>90.405000000000001</v>
      </c>
      <c r="J360" s="45">
        <f t="array" aca="1" ref="J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A360),0)),"")*1000</f>
        <v>26</v>
      </c>
      <c r="K360" s="44">
        <f t="array" aca="1" ref="K360" ca="1">IF(D360="ROB/NEW",I360,IFERROR(INDEX(INDIRECT(ADDRESS(1,MATCH(2020,Measure!$2:$2,0),,,"Measure")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A360),0)),""))</f>
        <v>9.5550000000000015</v>
      </c>
      <c r="L360" s="45">
        <f t="array" aca="1" ref="L360" ca="1">IF(D360="ROB/NEW",J360,IFERROR(INDEX(INDIRECT(ADDRESS(1,MATCH(2020,Measure!$2:$2,0),,,"Measure")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A360),0))*1000,""))</f>
        <v>1.8633333333333337</v>
      </c>
      <c r="M360" s="46">
        <f t="array" aca="1" ref="M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A360),0)),"")</f>
        <v>5.23</v>
      </c>
      <c r="N360" s="47">
        <f t="array" aca="1" ref="N360" ca="1">IF(M360=0,"N/A",IFERROR(INDEX(INDIRECT(ADDRESS(1,MATCH(2020,Measure!$2:$2,0),,,"Measure")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A360),0)),"")/M360)</f>
        <v>0.51857552581261945</v>
      </c>
      <c r="O360" s="46">
        <f t="array" aca="1" ref="O360" ca="1">IF(AE360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360)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(Units)")*(INDIRECT(ADDRESS(1,MATCH("MeasureNames",Measure!$2:$2,0),,,"Measure")&amp;":"&amp;ADDRESS(ROWS(DynamicPivotTable)+10,MATCH("MeasureNames",Measure!$2:$2,0)))=A360),0)),""),0))</f>
        <v>19.154863993071277</v>
      </c>
      <c r="P360" s="46">
        <f t="array" aca="1" ref="P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A360),0)),0)</f>
        <v>0</v>
      </c>
      <c r="Q360" s="46">
        <f t="shared" ca="1" si="354"/>
        <v>21.867013993071279</v>
      </c>
      <c r="R360" s="46">
        <f t="shared" ca="1" si="355"/>
        <v>2.5178500000000006</v>
      </c>
      <c r="S360" s="46">
        <f t="shared" ca="1" si="356"/>
        <v>24.384863993071278</v>
      </c>
      <c r="T360" s="39">
        <f t="array" aca="1" ref="T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A360),0)),"")</f>
        <v>41.727599456209759</v>
      </c>
      <c r="U360" s="39">
        <f t="array" aca="1" ref="U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A360),0)),"")</f>
        <v>0</v>
      </c>
      <c r="V360" s="39">
        <f t="shared" ca="1" si="357"/>
        <v>41.727599456209759</v>
      </c>
      <c r="W360" s="48">
        <f t="array" aca="1" ref="W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A360),0)),"")</f>
        <v>0.88</v>
      </c>
      <c r="X360" s="49">
        <f t="array" aca="1" ref="X360" ca="1">IF(AE360=0,"N/A",IFERROR(INDEX(INDIRECT(ADDRESS(1,MATCH(2020,Measure!$2:$2,0),,,"Measure")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A360),0)),""))</f>
        <v>1.7564143526114568</v>
      </c>
      <c r="Y360" s="49" t="str">
        <f t="array" aca="1" ref="Y360" ca="1">IF(AE360=0,"N/A",IFERROR(INDEX(INDIRECT(ADDRESS(1,MATCH(2020,Measure!$2:$2,0),,,"Measure")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A360),0)),""))</f>
        <v/>
      </c>
      <c r="Z360" s="39">
        <f t="array" aca="1" ref="Z3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A360),0)),""),"N/A")</f>
        <v>0.25425385107287318</v>
      </c>
      <c r="AA360" s="39">
        <f t="array" aca="1" ref="AA3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A360),0)),""),"N/A")</f>
        <v>6.0831012802885442E-2</v>
      </c>
      <c r="AB360" s="39">
        <f t="array" aca="1" ref="AB3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A360),0)),"")/1000,"N/A")</f>
        <v>0.88406997716319635</v>
      </c>
      <c r="AD360" t="str">
        <f t="shared" si="358"/>
        <v>Decorative Lamp</v>
      </c>
      <c r="AE360" s="50">
        <f t="array" aca="1" ref="AE36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A360),0)),""),0)</f>
        <v>100</v>
      </c>
      <c r="AF360" s="35">
        <f t="array" aca="1" ref="AF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A360),0)),"")</f>
        <v>2.4366347177848775</v>
      </c>
      <c r="AG360" s="35">
        <f t="array" aca="1" ref="AG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A360),0))/1000,"")</f>
        <v>8.4724600638977652</v>
      </c>
      <c r="AH360" s="51">
        <f t="array" aca="1" ref="AH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A360),0)),"")</f>
        <v>2.4366347177848775</v>
      </c>
      <c r="AI360" s="35">
        <f t="array" aca="1" ref="AI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A360),0))/1000,"")</f>
        <v>8.4724600638977652</v>
      </c>
      <c r="AJ360" s="35">
        <f t="array" aca="1" ref="AJ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A360),0))/1000,"")</f>
        <v>35.412127795527155</v>
      </c>
      <c r="AK360" s="32">
        <f t="array" aca="1" ref="AK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A360),0)),"")</f>
        <v>4172.7599456209755</v>
      </c>
      <c r="AL360" s="32">
        <f t="shared" ca="1" si="359"/>
        <v>2375.7263993071274</v>
      </c>
      <c r="AM360" s="32">
        <f t="shared" ca="1" si="360"/>
        <v>1797.0335463138481</v>
      </c>
      <c r="AN360" s="37">
        <f t="array" aca="1" ref="AN360" ca="1">IF(AE360=0,"N/A",IFERROR(INDEX(INDIRECT(ADDRESS(1,MATCH(2020,Measure!$2:$2,0),,,"Measure")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A360),0)),""))</f>
        <v>1.7564143526114568</v>
      </c>
      <c r="AO360" s="32">
        <f t="array" aca="1" ref="AO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A360),0)),"")</f>
        <v>2186.7013993071278</v>
      </c>
      <c r="AP360" s="37">
        <f t="shared" ca="1" si="361"/>
        <v>1.9082440551522695</v>
      </c>
      <c r="AQ360" s="50">
        <f t="array" aca="1" ref="AQ36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A360),0)),""),0)</f>
        <v>100</v>
      </c>
      <c r="AR360" s="35">
        <f t="array" aca="1" ref="AR3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A360),0)),"")</f>
        <v>2.4366347177848775</v>
      </c>
      <c r="AS360" s="35">
        <f t="array" aca="1" ref="AS3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A360),0))/1000,"")</f>
        <v>8.4724600638977652</v>
      </c>
      <c r="AT360" s="51">
        <f t="array" aca="1" ref="AT3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A360),0)),"")</f>
        <v>4.873269435569755</v>
      </c>
      <c r="AU360" s="35">
        <f t="array" aca="1" ref="AU3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A360),0))/1000,"")</f>
        <v>16.94492012779553</v>
      </c>
      <c r="AV360" s="35">
        <f t="array" aca="1" ref="AV3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A360),0))/1000,"")</f>
        <v>27.835130990415333</v>
      </c>
      <c r="AW360" s="32">
        <f t="array" aca="1" ref="AW3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A360),0)),"")</f>
        <v>3461.781476677073</v>
      </c>
      <c r="AX360" s="32">
        <f t="shared" ca="1" si="362"/>
        <v>2375.7263993071278</v>
      </c>
      <c r="AY360" s="32">
        <f t="shared" ca="1" si="363"/>
        <v>1086.0550773699451</v>
      </c>
      <c r="AZ360" s="37">
        <f t="array" aca="1" ref="AZ360" ca="1">IF(AQ360=0,"N/A",IFERROR(INDEX(INDIRECT(ADDRESS(1,MATCH(2021,Measure!$2:$2,0),,,"Measure")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A360),0)),""))</f>
        <v>1.4571465290307375</v>
      </c>
      <c r="BA360" s="32">
        <f t="array" aca="1" ref="BA3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A360),0)),"")</f>
        <v>2141.4988993071279</v>
      </c>
      <c r="BB360" s="37">
        <f t="shared" ca="1" si="364"/>
        <v>1.6165226504655765</v>
      </c>
      <c r="BC360" s="50">
        <f t="array" aca="1" ref="BC36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A360),0)),""),0)</f>
        <v>100</v>
      </c>
      <c r="BD360" s="35">
        <f t="array" aca="1" ref="BD3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A360),0)),"")</f>
        <v>2.4366347177848775</v>
      </c>
      <c r="BE360" s="35">
        <f t="array" aca="1" ref="BE3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A360),0))/1000,"")</f>
        <v>8.4724600638977652</v>
      </c>
      <c r="BF360" s="51">
        <f t="array" aca="1" ref="BF3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A360),0)),"")</f>
        <v>5.0478949236776716</v>
      </c>
      <c r="BG360" s="35">
        <f t="array" aca="1" ref="BG3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A360),0))/1000,"")</f>
        <v>17.840383386581475</v>
      </c>
      <c r="BH360" s="35">
        <f t="array" aca="1" ref="BH3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A360),0))/1000,"")</f>
        <v>20.258134185303515</v>
      </c>
      <c r="BI360" s="32">
        <f t="array" aca="1" ref="BI3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A360),0)),"")</f>
        <v>2725.2930144097513</v>
      </c>
      <c r="BJ360" s="32">
        <f t="shared" ca="1" si="365"/>
        <v>2375.7263993071278</v>
      </c>
      <c r="BK360" s="32">
        <f t="shared" ca="1" si="366"/>
        <v>349.56661510262347</v>
      </c>
      <c r="BL360" s="37">
        <f t="array" aca="1" ref="BL360" ca="1">IF(BC360=0,"N/A",IFERROR(INDEX(INDIRECT(ADDRESS(1,MATCH(2022,Measure!$2:$2,0),,,"Measure")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A360),0)),""))</f>
        <v>1.14714093980038</v>
      </c>
      <c r="BM360" s="32">
        <f t="array" aca="1" ref="BM3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A360),0)),"")</f>
        <v>2096.296399307128</v>
      </c>
      <c r="BN360" s="37">
        <f t="shared" ca="1" si="367"/>
        <v>1.300051374085516</v>
      </c>
    </row>
    <row r="361" spans="1:66" x14ac:dyDescent="0.25">
      <c r="A361" s="33" t="s">
        <v>684</v>
      </c>
      <c r="B361" t="str">
        <f t="shared" si="353"/>
        <v>General Use Lamp (A,G Types)</v>
      </c>
      <c r="C361" t="str">
        <f t="array" aca="1" ref="C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A361),0)),"")</f>
        <v>BNI Lighting</v>
      </c>
      <c r="D361" t="str">
        <f t="array" aca="1" ref="D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A361),0)),"")</f>
        <v>RET</v>
      </c>
      <c r="E361" s="52">
        <f t="array" aca="1" ref="E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A361),0)),"")</f>
        <v>5.7</v>
      </c>
      <c r="F361" s="52">
        <f t="array" aca="1" ref="F36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A361),0)),""))</f>
        <v>4</v>
      </c>
      <c r="G361" s="52">
        <f t="array" aca="1" ref="G3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A361),0)),""))</f>
        <v>3</v>
      </c>
      <c r="H361" s="52">
        <f t="array" aca="1" ref="H3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A361),0)),""))</f>
        <v>3</v>
      </c>
      <c r="I361" s="44">
        <f t="array" aca="1" ref="I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A361),0)),"")</f>
        <v>145.53</v>
      </c>
      <c r="J361" s="45">
        <f t="array" aca="1" ref="J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A361),0)),"")*1000</f>
        <v>17.63</v>
      </c>
      <c r="K361" s="44">
        <f t="array" aca="1" ref="K361" ca="1">IF(D361="ROB/NEW",I361,IFERROR(INDEX(INDIRECT(ADDRESS(1,MATCH(2020,Measure!$2:$2,0),,,"Measure")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A361),0)),""))</f>
        <v>34.299999999999997</v>
      </c>
      <c r="L361" s="45">
        <f t="array" aca="1" ref="L361" ca="1">IF(D361="ROB/NEW",J361,IFERROR(INDEX(INDIRECT(ADDRESS(1,MATCH(2020,Measure!$2:$2,0),,,"Measure")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A361),0))*1000,""))</f>
        <v>6.6888888888888891</v>
      </c>
      <c r="M361" s="46">
        <f t="array" aca="1" ref="M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A361),0)),"")</f>
        <v>4.6100000000000003</v>
      </c>
      <c r="N361" s="47">
        <f t="array" aca="1" ref="N361" ca="1">IF(M361=0,"N/A",IFERROR(INDEX(INDIRECT(ADDRESS(1,MATCH(2020,Measure!$2:$2,0),,,"Measure")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A361),0)),"")/M361)</f>
        <v>0.94704989154013008</v>
      </c>
      <c r="O361" s="46" t="str">
        <f t="array" aca="1" ref="O361" ca="1">IF(AE361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361)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(Units)")*(INDIRECT(ADDRESS(1,MATCH("MeasureNames",Measure!$2:$2,0),,,"Measure")&amp;":"&amp;ADDRESS(ROWS(DynamicPivotTable)+10,MATCH("MeasureNames",Measure!$2:$2,0)))=A361),0)),""),0))</f>
        <v>N/A</v>
      </c>
      <c r="P361" s="46">
        <f t="array" aca="1" ref="P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A361),0)),0)</f>
        <v>0</v>
      </c>
      <c r="Q361" s="46" t="str">
        <f t="shared" ca="1" si="354"/>
        <v>N/A</v>
      </c>
      <c r="R361" s="46">
        <f t="shared" ca="1" si="355"/>
        <v>0.24410000000000043</v>
      </c>
      <c r="S361" s="46" t="str">
        <f t="shared" ca="1" si="356"/>
        <v>N/A</v>
      </c>
      <c r="T361" s="39">
        <f t="array" aca="1" ref="T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A361),0)),"")</f>
        <v>53.127919299797597</v>
      </c>
      <c r="U361" s="39">
        <f t="array" aca="1" ref="U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A361),0)),"")</f>
        <v>0</v>
      </c>
      <c r="V361" s="39">
        <f t="shared" ca="1" si="357"/>
        <v>53.127919299797597</v>
      </c>
      <c r="W361" s="48">
        <f t="array" aca="1" ref="W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A361),0)),"")</f>
        <v>0.88</v>
      </c>
      <c r="X361" s="49" t="str">
        <f t="array" aca="1" ref="X361" ca="1">IF(AE361=0,"N/A",IFERROR(INDEX(INDIRECT(ADDRESS(1,MATCH(2020,Measure!$2:$2,0),,,"Measure")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A361),0)),""))</f>
        <v>N/A</v>
      </c>
      <c r="Y361" s="49" t="str">
        <f t="array" aca="1" ref="Y361" ca="1">IF(AE361=0,"N/A",IFERROR(INDEX(INDIRECT(ADDRESS(1,MATCH(2020,Measure!$2:$2,0),,,"Measure")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A361),0)),""))</f>
        <v>N/A</v>
      </c>
      <c r="Z361" s="39" t="str">
        <f t="array" aca="1" ref="Z3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A361),0)),""),"N/A")</f>
        <v>N/A</v>
      </c>
      <c r="AA361" s="39" t="str">
        <f t="array" aca="1" ref="AA3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A361),0)),""),"N/A")</f>
        <v>N/A</v>
      </c>
      <c r="AB361" s="39" t="str">
        <f t="array" aca="1" ref="AB3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A361),0)),"")/1000,"N/A")</f>
        <v>N/A</v>
      </c>
      <c r="AD361" t="str">
        <f t="shared" si="358"/>
        <v>General Use Lamp (A,G Types)</v>
      </c>
      <c r="AE361" s="50">
        <f t="array" aca="1" ref="AE36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A361),0)),""),0)</f>
        <v>0</v>
      </c>
      <c r="AF361" s="35">
        <f t="array" aca="1" ref="AF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A361),0)),"")</f>
        <v>0</v>
      </c>
      <c r="AG361" s="35">
        <f t="array" aca="1" ref="AG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A361),0))/1000,"")</f>
        <v>0</v>
      </c>
      <c r="AH361" s="51">
        <f t="array" aca="1" ref="AH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A361),0)),"")</f>
        <v>0</v>
      </c>
      <c r="AI361" s="35">
        <f t="array" aca="1" ref="AI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A361),0))/1000,"")</f>
        <v>0</v>
      </c>
      <c r="AJ361" s="35">
        <f t="array" aca="1" ref="AJ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A361),0))/1000,"")</f>
        <v>0</v>
      </c>
      <c r="AK361" s="32">
        <f t="array" aca="1" ref="AK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A361),0)),"")</f>
        <v>0</v>
      </c>
      <c r="AL361" s="32" t="str">
        <f t="shared" ca="1" si="359"/>
        <v>N/A</v>
      </c>
      <c r="AM361" s="32" t="str">
        <f t="shared" ca="1" si="360"/>
        <v>N/A</v>
      </c>
      <c r="AN361" s="37" t="str">
        <f t="array" aca="1" ref="AN361" ca="1">IF(AE361=0,"N/A",IFERROR(INDEX(INDIRECT(ADDRESS(1,MATCH(2020,Measure!$2:$2,0),,,"Measure")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A361),0)),""))</f>
        <v>N/A</v>
      </c>
      <c r="AO361" s="32">
        <f t="array" aca="1" ref="AO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A361),0)),"")</f>
        <v>0</v>
      </c>
      <c r="AP361" s="37" t="str">
        <f t="shared" ca="1" si="361"/>
        <v>N/A</v>
      </c>
      <c r="AQ361" s="50">
        <f t="array" aca="1" ref="AQ36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A361),0)),""),0)</f>
        <v>0</v>
      </c>
      <c r="AR361" s="35">
        <f t="array" aca="1" ref="AR3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A361),0)),"")</f>
        <v>0</v>
      </c>
      <c r="AS361" s="35">
        <f t="array" aca="1" ref="AS3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A361),0))/1000,"")</f>
        <v>0</v>
      </c>
      <c r="AT361" s="51">
        <f t="array" aca="1" ref="AT3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A361),0)),"")</f>
        <v>0</v>
      </c>
      <c r="AU361" s="35">
        <f t="array" aca="1" ref="AU3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A361),0))/1000,"")</f>
        <v>0</v>
      </c>
      <c r="AV361" s="35">
        <f t="array" aca="1" ref="AV3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A361),0))/1000,"")</f>
        <v>0</v>
      </c>
      <c r="AW361" s="32">
        <f t="array" aca="1" ref="AW3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A361),0)),"")</f>
        <v>0</v>
      </c>
      <c r="AX361" s="32" t="str">
        <f t="shared" ca="1" si="362"/>
        <v>N/A</v>
      </c>
      <c r="AY361" s="32" t="str">
        <f t="shared" ca="1" si="363"/>
        <v>N/A</v>
      </c>
      <c r="AZ361" s="37" t="str">
        <f t="array" aca="1" ref="AZ361" ca="1">IF(AQ361=0,"N/A",IFERROR(INDEX(INDIRECT(ADDRESS(1,MATCH(2021,Measure!$2:$2,0),,,"Measure")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A361),0)),""))</f>
        <v>N/A</v>
      </c>
      <c r="BA361" s="32">
        <f t="array" aca="1" ref="BA3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A361),0)),"")</f>
        <v>0</v>
      </c>
      <c r="BB361" s="37" t="str">
        <f t="shared" ca="1" si="364"/>
        <v>N/A</v>
      </c>
      <c r="BC361" s="50">
        <f t="array" aca="1" ref="BC36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A361),0)),""),0)</f>
        <v>0</v>
      </c>
      <c r="BD361" s="35">
        <f t="array" aca="1" ref="BD3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A361),0)),"")</f>
        <v>0</v>
      </c>
      <c r="BE361" s="35">
        <f t="array" aca="1" ref="BE3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A361),0))/1000,"")</f>
        <v>0</v>
      </c>
      <c r="BF361" s="51">
        <f t="array" aca="1" ref="BF3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A361),0)),"")</f>
        <v>0</v>
      </c>
      <c r="BG361" s="35">
        <f t="array" aca="1" ref="BG3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A361),0))/1000,"")</f>
        <v>0</v>
      </c>
      <c r="BH361" s="35">
        <f t="array" aca="1" ref="BH3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A361),0))/1000,"")</f>
        <v>0</v>
      </c>
      <c r="BI361" s="32">
        <f t="array" aca="1" ref="BI3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A361),0)),"")</f>
        <v>0</v>
      </c>
      <c r="BJ361" s="32" t="str">
        <f t="shared" ca="1" si="365"/>
        <v>N/A</v>
      </c>
      <c r="BK361" s="32" t="str">
        <f t="shared" ca="1" si="366"/>
        <v>N/A</v>
      </c>
      <c r="BL361" s="37" t="str">
        <f t="array" aca="1" ref="BL361" ca="1">IF(BC361=0,"N/A",IFERROR(INDEX(INDIRECT(ADDRESS(1,MATCH(2022,Measure!$2:$2,0),,,"Measure")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A361),0)),""))</f>
        <v>N/A</v>
      </c>
      <c r="BM361" s="32">
        <f t="array" aca="1" ref="BM3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A361),0)),"")</f>
        <v>0</v>
      </c>
      <c r="BN361" s="37" t="str">
        <f t="shared" ca="1" si="367"/>
        <v>N/A</v>
      </c>
    </row>
    <row r="362" spans="1:66" x14ac:dyDescent="0.25">
      <c r="A362" s="33" t="s">
        <v>686</v>
      </c>
      <c r="B362" t="str">
        <f t="shared" si="353"/>
        <v>Reflector Lamp (MR16)</v>
      </c>
      <c r="C362" t="str">
        <f t="array" aca="1" ref="C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A362),0)),"")</f>
        <v>BNI Lighting</v>
      </c>
      <c r="D362" t="str">
        <f t="array" aca="1" ref="D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A362),0)),"")</f>
        <v>RET</v>
      </c>
      <c r="E362" s="52">
        <f t="array" aca="1" ref="E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A362),0)),"")</f>
        <v>5.7</v>
      </c>
      <c r="F362" s="52">
        <f t="array" aca="1" ref="F36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A362),0)),""))</f>
        <v>4</v>
      </c>
      <c r="G362" s="52">
        <f t="array" aca="1" ref="G3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A362),0)),""))</f>
        <v>3</v>
      </c>
      <c r="H362" s="52">
        <f t="array" aca="1" ref="H3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A362),0)),""))</f>
        <v>3</v>
      </c>
      <c r="I362" s="44">
        <f t="array" aca="1" ref="I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A362),0)),"")</f>
        <v>183.01499999999999</v>
      </c>
      <c r="J362" s="45">
        <f t="array" aca="1" ref="J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A362),0)),"")*1000</f>
        <v>28.38</v>
      </c>
      <c r="K362" s="44">
        <f t="array" aca="1" ref="K362" ca="1">IF(D362="ROB/NEW",I362,IFERROR(INDEX(INDIRECT(ADDRESS(1,MATCH(2020,Measure!$2:$2,0),,,"Measure")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A362),0)),""))</f>
        <v>27.194999999999997</v>
      </c>
      <c r="L362" s="45">
        <f t="array" aca="1" ref="L362" ca="1">IF(D362="ROB/NEW",J362,IFERROR(INDEX(INDIRECT(ADDRESS(1,MATCH(2020,Measure!$2:$2,0),,,"Measure")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A362),0))*1000,""))</f>
        <v>5.3033333333333328</v>
      </c>
      <c r="M362" s="46">
        <f t="array" aca="1" ref="M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A362),0)),"")</f>
        <v>6.12</v>
      </c>
      <c r="N362" s="47">
        <f t="array" aca="1" ref="N362" ca="1">IF(M362=0,"N/A",IFERROR(INDEX(INDIRECT(ADDRESS(1,MATCH(2020,Measure!$2:$2,0),,,"Measure")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A362),0)),"")/M362)</f>
        <v>0.89713235294117633</v>
      </c>
      <c r="O362" s="46" t="str">
        <f t="array" aca="1" ref="O362" ca="1">IF(AE362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362)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(Units)")*(INDIRECT(ADDRESS(1,MATCH("MeasureNames",Measure!$2:$2,0),,,"Measure")&amp;":"&amp;ADDRESS(ROWS(DynamicPivotTable)+10,MATCH("MeasureNames",Measure!$2:$2,0)))=A362),0)),""),0))</f>
        <v>N/A</v>
      </c>
      <c r="P362" s="46">
        <f t="array" aca="1" ref="P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A362),0)),0)</f>
        <v>0</v>
      </c>
      <c r="Q362" s="46" t="str">
        <f t="shared" ca="1" si="354"/>
        <v>N/A</v>
      </c>
      <c r="R362" s="46">
        <f t="shared" ca="1" si="355"/>
        <v>0.62955000000000094</v>
      </c>
      <c r="S362" s="46" t="str">
        <f t="shared" ca="1" si="356"/>
        <v>N/A</v>
      </c>
      <c r="T362" s="39">
        <f t="array" aca="1" ref="T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A362),0)),"")</f>
        <v>68.707683589822935</v>
      </c>
      <c r="U362" s="39">
        <f t="array" aca="1" ref="U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A362),0)),"")</f>
        <v>0</v>
      </c>
      <c r="V362" s="39">
        <f t="shared" ca="1" si="357"/>
        <v>68.707683589822935</v>
      </c>
      <c r="W362" s="48">
        <f t="array" aca="1" ref="W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A362),0)),"")</f>
        <v>0.88</v>
      </c>
      <c r="X362" s="49" t="str">
        <f t="array" aca="1" ref="X362" ca="1">IF(AE362=0,"N/A",IFERROR(INDEX(INDIRECT(ADDRESS(1,MATCH(2020,Measure!$2:$2,0),,,"Measure")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A362),0)),""))</f>
        <v>N/A</v>
      </c>
      <c r="Y362" s="49" t="str">
        <f t="array" aca="1" ref="Y362" ca="1">IF(AE362=0,"N/A",IFERROR(INDEX(INDIRECT(ADDRESS(1,MATCH(2020,Measure!$2:$2,0),,,"Measure")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A362),0)),""))</f>
        <v>N/A</v>
      </c>
      <c r="Z362" s="39" t="str">
        <f t="array" aca="1" ref="Z3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A362),0)),""),"N/A")</f>
        <v>N/A</v>
      </c>
      <c r="AA362" s="39" t="str">
        <f t="array" aca="1" ref="AA3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A362),0)),""),"N/A")</f>
        <v>N/A</v>
      </c>
      <c r="AB362" s="39" t="str">
        <f t="array" aca="1" ref="AB3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A362),0)),"")/1000,"N/A")</f>
        <v>N/A</v>
      </c>
      <c r="AD362" t="str">
        <f t="shared" si="358"/>
        <v>Reflector Lamp (MR16)</v>
      </c>
      <c r="AE362" s="50">
        <f t="array" aca="1" ref="AE36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A362),0)),""),0)</f>
        <v>0</v>
      </c>
      <c r="AF362" s="35">
        <f t="array" aca="1" ref="AF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A362),0)),"")</f>
        <v>0</v>
      </c>
      <c r="AG362" s="35">
        <f t="array" aca="1" ref="AG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A362),0))/1000,"")</f>
        <v>0</v>
      </c>
      <c r="AH362" s="51">
        <f t="array" aca="1" ref="AH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A362),0)),"")</f>
        <v>0</v>
      </c>
      <c r="AI362" s="35">
        <f t="array" aca="1" ref="AI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A362),0))/1000,"")</f>
        <v>0</v>
      </c>
      <c r="AJ362" s="35">
        <f t="array" aca="1" ref="AJ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A362),0))/1000,"")</f>
        <v>0</v>
      </c>
      <c r="AK362" s="32">
        <f t="array" aca="1" ref="AK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A362),0)),"")</f>
        <v>0</v>
      </c>
      <c r="AL362" s="32" t="str">
        <f t="shared" ca="1" si="359"/>
        <v>N/A</v>
      </c>
      <c r="AM362" s="32" t="str">
        <f t="shared" ca="1" si="360"/>
        <v>N/A</v>
      </c>
      <c r="AN362" s="37" t="str">
        <f t="array" aca="1" ref="AN362" ca="1">IF(AE362=0,"N/A",IFERROR(INDEX(INDIRECT(ADDRESS(1,MATCH(2020,Measure!$2:$2,0),,,"Measure")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A362),0)),""))</f>
        <v>N/A</v>
      </c>
      <c r="AO362" s="32">
        <f t="array" aca="1" ref="AO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A362),0)),"")</f>
        <v>0</v>
      </c>
      <c r="AP362" s="37" t="str">
        <f t="shared" ca="1" si="361"/>
        <v>N/A</v>
      </c>
      <c r="AQ362" s="50">
        <f t="array" aca="1" ref="AQ36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A362),0)),""),0)</f>
        <v>0</v>
      </c>
      <c r="AR362" s="35">
        <f t="array" aca="1" ref="AR3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A362),0)),"")</f>
        <v>0</v>
      </c>
      <c r="AS362" s="35">
        <f t="array" aca="1" ref="AS3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A362),0))/1000,"")</f>
        <v>0</v>
      </c>
      <c r="AT362" s="51">
        <f t="array" aca="1" ref="AT3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A362),0)),"")</f>
        <v>0</v>
      </c>
      <c r="AU362" s="35">
        <f t="array" aca="1" ref="AU3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A362),0))/1000,"")</f>
        <v>0</v>
      </c>
      <c r="AV362" s="35">
        <f t="array" aca="1" ref="AV3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A362),0))/1000,"")</f>
        <v>0</v>
      </c>
      <c r="AW362" s="32">
        <f t="array" aca="1" ref="AW3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A362),0)),"")</f>
        <v>0</v>
      </c>
      <c r="AX362" s="32" t="str">
        <f t="shared" ca="1" si="362"/>
        <v>N/A</v>
      </c>
      <c r="AY362" s="32" t="str">
        <f t="shared" ca="1" si="363"/>
        <v>N/A</v>
      </c>
      <c r="AZ362" s="37" t="str">
        <f t="array" aca="1" ref="AZ362" ca="1">IF(AQ362=0,"N/A",IFERROR(INDEX(INDIRECT(ADDRESS(1,MATCH(2021,Measure!$2:$2,0),,,"Measure")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A362),0)),""))</f>
        <v>N/A</v>
      </c>
      <c r="BA362" s="32">
        <f t="array" aca="1" ref="BA3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A362),0)),"")</f>
        <v>0</v>
      </c>
      <c r="BB362" s="37" t="str">
        <f t="shared" ca="1" si="364"/>
        <v>N/A</v>
      </c>
      <c r="BC362" s="50">
        <f t="array" aca="1" ref="BC36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A362),0)),""),0)</f>
        <v>0</v>
      </c>
      <c r="BD362" s="35">
        <f t="array" aca="1" ref="BD3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A362),0)),"")</f>
        <v>0</v>
      </c>
      <c r="BE362" s="35">
        <f t="array" aca="1" ref="BE3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A362),0))/1000,"")</f>
        <v>0</v>
      </c>
      <c r="BF362" s="51">
        <f t="array" aca="1" ref="BF3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A362),0)),"")</f>
        <v>0</v>
      </c>
      <c r="BG362" s="35">
        <f t="array" aca="1" ref="BG3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A362),0))/1000,"")</f>
        <v>0</v>
      </c>
      <c r="BH362" s="35">
        <f t="array" aca="1" ref="BH3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A362),0))/1000,"")</f>
        <v>0</v>
      </c>
      <c r="BI362" s="32">
        <f t="array" aca="1" ref="BI3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A362),0)),"")</f>
        <v>0</v>
      </c>
      <c r="BJ362" s="32" t="str">
        <f t="shared" ca="1" si="365"/>
        <v>N/A</v>
      </c>
      <c r="BK362" s="32" t="str">
        <f t="shared" ca="1" si="366"/>
        <v>N/A</v>
      </c>
      <c r="BL362" s="37" t="str">
        <f t="array" aca="1" ref="BL362" ca="1">IF(BC362=0,"N/A",IFERROR(INDEX(INDIRECT(ADDRESS(1,MATCH(2022,Measure!$2:$2,0),,,"Measure")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A362),0)),""))</f>
        <v>N/A</v>
      </c>
      <c r="BM362" s="32">
        <f t="array" aca="1" ref="BM3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A362),0)),"")</f>
        <v>0</v>
      </c>
      <c r="BN362" s="37" t="str">
        <f t="shared" ca="1" si="367"/>
        <v>N/A</v>
      </c>
    </row>
    <row r="363" spans="1:66" x14ac:dyDescent="0.25">
      <c r="A363" s="33" t="s">
        <v>687</v>
      </c>
      <c r="B363" t="str">
        <f t="shared" si="353"/>
        <v xml:space="preserve">Reflector Lamp (PAR38) </v>
      </c>
      <c r="C363" t="str">
        <f t="array" aca="1" ref="C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A363),0)),"")</f>
        <v>BNI Lighting</v>
      </c>
      <c r="D363" t="str">
        <f t="array" aca="1" ref="D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A363),0)),"")</f>
        <v>RET</v>
      </c>
      <c r="E363" s="52">
        <f t="array" aca="1" ref="E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A363),0)),"")</f>
        <v>5.7</v>
      </c>
      <c r="F363" s="52">
        <f t="array" aca="1" ref="F36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A363),0)),""))</f>
        <v>4</v>
      </c>
      <c r="G363" s="52">
        <f t="array" aca="1" ref="G3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A363),0)),""))</f>
        <v>3</v>
      </c>
      <c r="H363" s="52">
        <f t="array" aca="1" ref="H3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A363),0)),""))</f>
        <v>3</v>
      </c>
      <c r="I363" s="44">
        <f t="array" aca="1" ref="I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A363),0)),"")</f>
        <v>246.96</v>
      </c>
      <c r="J363" s="45">
        <f t="array" aca="1" ref="J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A363),0)),"")*1000</f>
        <v>35.69</v>
      </c>
      <c r="K363" s="44">
        <f t="array" aca="1" ref="K363" ca="1">IF(D363="ROB/NEW",I363,IFERROR(INDEX(INDIRECT(ADDRESS(1,MATCH(2020,Measure!$2:$2,0),,,"Measure")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A363),0)),""))</f>
        <v>36.26</v>
      </c>
      <c r="L363" s="45">
        <f t="array" aca="1" ref="L363" ca="1">IF(D363="ROB/NEW",J363,IFERROR(INDEX(INDIRECT(ADDRESS(1,MATCH(2020,Measure!$2:$2,0),,,"Measure")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A363),0))*1000,""))</f>
        <v>7.0711111111111107</v>
      </c>
      <c r="M363" s="46">
        <f t="array" aca="1" ref="M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A363),0)),"")</f>
        <v>11.96</v>
      </c>
      <c r="N363" s="47">
        <f t="array" aca="1" ref="N363" ca="1">IF(M363=0,"N/A",IFERROR(INDEX(INDIRECT(ADDRESS(1,MATCH(2020,Measure!$2:$2,0),,,"Measure")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A363),0)),"")/M363)</f>
        <v>0.61946488294314384</v>
      </c>
      <c r="O363" s="46" t="str">
        <f t="array" aca="1" ref="O363" ca="1">IF(AE363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363)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(Units)")*(INDIRECT(ADDRESS(1,MATCH("MeasureNames",Measure!$2:$2,0),,,"Measure")&amp;":"&amp;ADDRESS(ROWS(DynamicPivotTable)+10,MATCH("MeasureNames",Measure!$2:$2,0)))=A363),0)),""),0))</f>
        <v>N/A</v>
      </c>
      <c r="P363" s="46">
        <f t="array" aca="1" ref="P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A363),0)),0)</f>
        <v>0</v>
      </c>
      <c r="Q363" s="46" t="str">
        <f t="shared" ca="1" si="354"/>
        <v>N/A</v>
      </c>
      <c r="R363" s="46">
        <f t="shared" ca="1" si="355"/>
        <v>4.5511999999999997</v>
      </c>
      <c r="S363" s="46" t="str">
        <f t="shared" ca="1" si="356"/>
        <v>N/A</v>
      </c>
      <c r="T363" s="39">
        <f t="array" aca="1" ref="T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A363),0)),"")</f>
        <v>90.823370557637389</v>
      </c>
      <c r="U363" s="39">
        <f t="array" aca="1" ref="U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A363),0)),"")</f>
        <v>0</v>
      </c>
      <c r="V363" s="39">
        <f t="shared" ca="1" si="357"/>
        <v>90.823370557637389</v>
      </c>
      <c r="W363" s="48">
        <f t="array" aca="1" ref="W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A363),0)),"")</f>
        <v>0.88</v>
      </c>
      <c r="X363" s="49" t="str">
        <f t="array" aca="1" ref="X363" ca="1">IF(AE363=0,"N/A",IFERROR(INDEX(INDIRECT(ADDRESS(1,MATCH(2020,Measure!$2:$2,0),,,"Measure")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A363),0)),""))</f>
        <v>N/A</v>
      </c>
      <c r="Y363" s="49" t="str">
        <f t="array" aca="1" ref="Y363" ca="1">IF(AE363=0,"N/A",IFERROR(INDEX(INDIRECT(ADDRESS(1,MATCH(2020,Measure!$2:$2,0),,,"Measure")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A363),0)),""))</f>
        <v>N/A</v>
      </c>
      <c r="Z363" s="39" t="str">
        <f t="array" aca="1" ref="Z3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A363),0)),""),"N/A")</f>
        <v>N/A</v>
      </c>
      <c r="AA363" s="39" t="str">
        <f t="array" aca="1" ref="AA3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A363),0)),""),"N/A")</f>
        <v>N/A</v>
      </c>
      <c r="AB363" s="39" t="str">
        <f t="array" aca="1" ref="AB3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A363),0)),"")/1000,"N/A")</f>
        <v>N/A</v>
      </c>
      <c r="AD363" t="str">
        <f t="shared" si="358"/>
        <v xml:space="preserve">Reflector Lamp (PAR38) </v>
      </c>
      <c r="AE363" s="50">
        <f t="array" aca="1" ref="AE36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A363),0)),""),0)</f>
        <v>0</v>
      </c>
      <c r="AF363" s="35">
        <f t="array" aca="1" ref="AF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A363),0)),"")</f>
        <v>0</v>
      </c>
      <c r="AG363" s="35">
        <f t="array" aca="1" ref="AG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A363),0))/1000,"")</f>
        <v>0</v>
      </c>
      <c r="AH363" s="51">
        <f t="array" aca="1" ref="AH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A363),0)),"")</f>
        <v>0</v>
      </c>
      <c r="AI363" s="35">
        <f t="array" aca="1" ref="AI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A363),0))/1000,"")</f>
        <v>0</v>
      </c>
      <c r="AJ363" s="35">
        <f t="array" aca="1" ref="AJ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A363),0))/1000,"")</f>
        <v>0</v>
      </c>
      <c r="AK363" s="32">
        <f t="array" aca="1" ref="AK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A363),0)),"")</f>
        <v>0</v>
      </c>
      <c r="AL363" s="32" t="str">
        <f t="shared" ca="1" si="359"/>
        <v>N/A</v>
      </c>
      <c r="AM363" s="32" t="str">
        <f t="shared" ca="1" si="360"/>
        <v>N/A</v>
      </c>
      <c r="AN363" s="37" t="str">
        <f t="array" aca="1" ref="AN363" ca="1">IF(AE363=0,"N/A",IFERROR(INDEX(INDIRECT(ADDRESS(1,MATCH(2020,Measure!$2:$2,0),,,"Measure")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A363),0)),""))</f>
        <v>N/A</v>
      </c>
      <c r="AO363" s="32">
        <f t="array" aca="1" ref="AO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A363),0)),"")</f>
        <v>0</v>
      </c>
      <c r="AP363" s="37" t="str">
        <f t="shared" ca="1" si="361"/>
        <v>N/A</v>
      </c>
      <c r="AQ363" s="50">
        <f t="array" aca="1" ref="AQ36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A363),0)),""),0)</f>
        <v>0</v>
      </c>
      <c r="AR363" s="35">
        <f t="array" aca="1" ref="AR3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A363),0)),"")</f>
        <v>0</v>
      </c>
      <c r="AS363" s="35">
        <f t="array" aca="1" ref="AS3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A363),0))/1000,"")</f>
        <v>0</v>
      </c>
      <c r="AT363" s="51">
        <f t="array" aca="1" ref="AT3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A363),0)),"")</f>
        <v>0</v>
      </c>
      <c r="AU363" s="35">
        <f t="array" aca="1" ref="AU3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A363),0))/1000,"")</f>
        <v>0</v>
      </c>
      <c r="AV363" s="35">
        <f t="array" aca="1" ref="AV3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A363),0))/1000,"")</f>
        <v>0</v>
      </c>
      <c r="AW363" s="32">
        <f t="array" aca="1" ref="AW3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A363),0)),"")</f>
        <v>0</v>
      </c>
      <c r="AX363" s="32" t="str">
        <f t="shared" ca="1" si="362"/>
        <v>N/A</v>
      </c>
      <c r="AY363" s="32" t="str">
        <f t="shared" ca="1" si="363"/>
        <v>N/A</v>
      </c>
      <c r="AZ363" s="37" t="str">
        <f t="array" aca="1" ref="AZ363" ca="1">IF(AQ363=0,"N/A",IFERROR(INDEX(INDIRECT(ADDRESS(1,MATCH(2021,Measure!$2:$2,0),,,"Measure")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A363),0)),""))</f>
        <v>N/A</v>
      </c>
      <c r="BA363" s="32">
        <f t="array" aca="1" ref="BA3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A363),0)),"")</f>
        <v>0</v>
      </c>
      <c r="BB363" s="37" t="str">
        <f t="shared" ca="1" si="364"/>
        <v>N/A</v>
      </c>
      <c r="BC363" s="50">
        <f t="array" aca="1" ref="BC36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A363),0)),""),0)</f>
        <v>0</v>
      </c>
      <c r="BD363" s="35">
        <f t="array" aca="1" ref="BD3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A363),0)),"")</f>
        <v>0</v>
      </c>
      <c r="BE363" s="35">
        <f t="array" aca="1" ref="BE3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A363),0))/1000,"")</f>
        <v>0</v>
      </c>
      <c r="BF363" s="51">
        <f t="array" aca="1" ref="BF3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A363),0)),"")</f>
        <v>0</v>
      </c>
      <c r="BG363" s="35">
        <f t="array" aca="1" ref="BG3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A363),0))/1000,"")</f>
        <v>0</v>
      </c>
      <c r="BH363" s="35">
        <f t="array" aca="1" ref="BH3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A363),0))/1000,"")</f>
        <v>0</v>
      </c>
      <c r="BI363" s="32">
        <f t="array" aca="1" ref="BI3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A363),0)),"")</f>
        <v>0</v>
      </c>
      <c r="BJ363" s="32" t="str">
        <f t="shared" ca="1" si="365"/>
        <v>N/A</v>
      </c>
      <c r="BK363" s="32" t="str">
        <f t="shared" ca="1" si="366"/>
        <v>N/A</v>
      </c>
      <c r="BL363" s="37" t="str">
        <f t="array" aca="1" ref="BL363" ca="1">IF(BC363=0,"N/A",IFERROR(INDEX(INDIRECT(ADDRESS(1,MATCH(2022,Measure!$2:$2,0),,,"Measure")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A363),0)),""))</f>
        <v>N/A</v>
      </c>
      <c r="BM363" s="32">
        <f t="array" aca="1" ref="BM3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A363),0)),"")</f>
        <v>0</v>
      </c>
      <c r="BN363" s="37" t="str">
        <f t="shared" ca="1" si="367"/>
        <v>N/A</v>
      </c>
    </row>
    <row r="364" spans="1:66" x14ac:dyDescent="0.25">
      <c r="AD364" s="1" t="s">
        <v>681</v>
      </c>
      <c r="AE364" s="53">
        <f t="shared" ref="AE364:AM364" ca="1" si="368">SUM(AE308:AE363)</f>
        <v>848</v>
      </c>
      <c r="AF364" s="54">
        <f t="shared" ca="1" si="368"/>
        <v>130.36698403373805</v>
      </c>
      <c r="AG364" s="54">
        <f t="shared" ca="1" si="368"/>
        <v>198.74427425206397</v>
      </c>
      <c r="AH364" s="55">
        <f t="shared" ca="1" si="368"/>
        <v>130.36698403373805</v>
      </c>
      <c r="AI364" s="54">
        <f t="shared" ca="1" si="368"/>
        <v>198.74427425206397</v>
      </c>
      <c r="AJ364" s="54">
        <f t="shared" ca="1" si="368"/>
        <v>1938.1302696771895</v>
      </c>
      <c r="AK364" s="56">
        <f t="shared" ca="1" si="368"/>
        <v>326199.34253272653</v>
      </c>
      <c r="AL364" s="56">
        <f t="shared" ca="1" si="368"/>
        <v>111305.35730158989</v>
      </c>
      <c r="AM364" s="56">
        <f t="shared" ca="1" si="368"/>
        <v>214893.98523113664</v>
      </c>
      <c r="AN364" s="57">
        <f ca="1">IFERROR(AK364/AL364,"N/A")</f>
        <v>2.9306706383311445</v>
      </c>
      <c r="AO364" s="56">
        <f ca="1">SUM(AO308:AO363)</f>
        <v>120024.4351015899</v>
      </c>
      <c r="AP364" s="57">
        <f t="shared" ca="1" si="361"/>
        <v>2.7177744453171395</v>
      </c>
      <c r="AQ364" s="53">
        <f t="shared" ref="AQ364:AY364" ca="1" si="369">SUM(AQ308:AQ363)</f>
        <v>848</v>
      </c>
      <c r="AR364" s="54">
        <f t="shared" ca="1" si="369"/>
        <v>130.36698403373805</v>
      </c>
      <c r="AS364" s="54">
        <f t="shared" ca="1" si="369"/>
        <v>198.74427425206397</v>
      </c>
      <c r="AT364" s="55">
        <f t="shared" ca="1" si="369"/>
        <v>260.7339680674761</v>
      </c>
      <c r="AU364" s="54">
        <f t="shared" ca="1" si="369"/>
        <v>397.48854850412795</v>
      </c>
      <c r="AV364" s="54">
        <f t="shared" ca="1" si="369"/>
        <v>1930.5532728720777</v>
      </c>
      <c r="AW364" s="56">
        <f t="shared" ca="1" si="369"/>
        <v>332947.37991589075</v>
      </c>
      <c r="AX364" s="56">
        <f t="shared" ca="1" si="369"/>
        <v>111305.35730158989</v>
      </c>
      <c r="AY364" s="56">
        <f t="shared" ca="1" si="369"/>
        <v>221642.02261430086</v>
      </c>
      <c r="AZ364" s="57">
        <f ca="1">IFERROR(AW364/AX364,"N/A")</f>
        <v>2.9912969868444503</v>
      </c>
      <c r="BA364" s="56">
        <f ca="1">SUM(BA308:BA363)</f>
        <v>113473.11527985074</v>
      </c>
      <c r="BB364" s="57">
        <f t="shared" ca="1" si="364"/>
        <v>2.9341521037363441</v>
      </c>
      <c r="BC364" s="53">
        <f t="shared" ref="BC364:BK364" ca="1" si="370">SUM(BC308:BC363)</f>
        <v>848</v>
      </c>
      <c r="BD364" s="54">
        <f t="shared" ca="1" si="370"/>
        <v>130.36698403373805</v>
      </c>
      <c r="BE364" s="54">
        <f t="shared" ca="1" si="370"/>
        <v>198.74427425206397</v>
      </c>
      <c r="BF364" s="55">
        <f t="shared" ca="1" si="370"/>
        <v>388.8389428715372</v>
      </c>
      <c r="BG364" s="54">
        <f t="shared" ca="1" si="370"/>
        <v>588.65582595108003</v>
      </c>
      <c r="BH364" s="54">
        <f t="shared" ca="1" si="370"/>
        <v>1922.976276066966</v>
      </c>
      <c r="BI364" s="56">
        <f t="shared" ca="1" si="370"/>
        <v>342231.08548707369</v>
      </c>
      <c r="BJ364" s="56">
        <f t="shared" ca="1" si="370"/>
        <v>111305.35730158989</v>
      </c>
      <c r="BK364" s="56">
        <f t="shared" ca="1" si="370"/>
        <v>230925.72818548378</v>
      </c>
      <c r="BL364" s="57">
        <f ca="1">IFERROR(BI364/BJ364,"N/A")</f>
        <v>3.0747045226203613</v>
      </c>
      <c r="BM364" s="56">
        <f ca="1">SUM(BM308:BM363)</f>
        <v>110174.85411898119</v>
      </c>
      <c r="BN364" s="57">
        <f t="shared" ca="1" si="367"/>
        <v>3.1062540379448822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B2:H2134"/>
  <sheetViews>
    <sheetView workbookViewId="0">
      <selection activeCell="P30" sqref="P30"/>
    </sheetView>
  </sheetViews>
  <sheetFormatPr defaultRowHeight="15" x14ac:dyDescent="0.25"/>
  <cols>
    <col min="1" max="1" width="5.5703125" customWidth="1"/>
    <col min="2" max="2" width="19.28515625" bestFit="1" customWidth="1"/>
    <col min="3" max="3" width="30.85546875" bestFit="1" customWidth="1"/>
    <col min="4" max="4" width="20.140625" bestFit="1" customWidth="1"/>
    <col min="5" max="5" width="44.5703125" bestFit="1" customWidth="1"/>
    <col min="6" max="6" width="31.42578125" customWidth="1"/>
    <col min="7" max="7" width="14.7109375" bestFit="1" customWidth="1"/>
    <col min="8" max="8" width="14.5703125" bestFit="1" customWidth="1"/>
  </cols>
  <sheetData>
    <row r="2" spans="2:8" x14ac:dyDescent="0.25">
      <c r="B2" s="1" t="s">
        <v>422</v>
      </c>
      <c r="C2" s="1" t="s">
        <v>2</v>
      </c>
      <c r="D2" s="1" t="s">
        <v>430</v>
      </c>
      <c r="E2" s="1" t="s">
        <v>621</v>
      </c>
      <c r="F2" s="1">
        <v>2020</v>
      </c>
      <c r="G2" s="1">
        <v>2021</v>
      </c>
      <c r="H2" s="1">
        <v>2022</v>
      </c>
    </row>
    <row r="3" spans="2:8" x14ac:dyDescent="0.25">
      <c r="B3" t="s">
        <v>408</v>
      </c>
      <c r="C3" t="s">
        <v>3</v>
      </c>
      <c r="D3" t="s">
        <v>0</v>
      </c>
      <c r="E3" t="s">
        <v>1</v>
      </c>
      <c r="F3" s="2">
        <v>0.76643229181171313</v>
      </c>
      <c r="G3" s="2">
        <v>1.1470097437422431</v>
      </c>
      <c r="H3" s="2">
        <v>1.1973381239627501</v>
      </c>
    </row>
    <row r="4" spans="2:8" x14ac:dyDescent="0.25">
      <c r="B4" t="s">
        <v>408</v>
      </c>
      <c r="C4" t="s">
        <v>3</v>
      </c>
      <c r="D4" t="s">
        <v>584</v>
      </c>
      <c r="E4" t="s">
        <v>1</v>
      </c>
      <c r="F4" s="2">
        <v>355159.22411140217</v>
      </c>
      <c r="G4" s="2">
        <v>117124.64715677589</v>
      </c>
      <c r="H4" s="2">
        <v>123929.07221978735</v>
      </c>
    </row>
    <row r="5" spans="2:8" x14ac:dyDescent="0.25">
      <c r="B5" t="s">
        <v>408</v>
      </c>
      <c r="C5" t="s">
        <v>3</v>
      </c>
      <c r="D5" t="s">
        <v>585</v>
      </c>
      <c r="E5" t="s">
        <v>1</v>
      </c>
      <c r="F5" s="2">
        <v>463392.82400519337</v>
      </c>
      <c r="G5" s="2">
        <v>102113.03591427575</v>
      </c>
      <c r="H5" s="2">
        <v>103503.82213641338</v>
      </c>
    </row>
    <row r="6" spans="2:8" x14ac:dyDescent="0.25">
      <c r="B6" t="s">
        <v>408</v>
      </c>
      <c r="C6" t="s">
        <v>3</v>
      </c>
      <c r="D6" t="s">
        <v>4</v>
      </c>
      <c r="E6" t="s">
        <v>1</v>
      </c>
      <c r="F6" s="2">
        <v>812971.11111111124</v>
      </c>
      <c r="G6" s="2">
        <v>181866.66666666666</v>
      </c>
      <c r="H6" s="2">
        <v>181866.66666666666</v>
      </c>
    </row>
    <row r="7" spans="2:8" x14ac:dyDescent="0.25">
      <c r="B7" t="s">
        <v>408</v>
      </c>
      <c r="C7" t="s">
        <v>3</v>
      </c>
      <c r="D7" t="s">
        <v>6</v>
      </c>
      <c r="E7" t="s">
        <v>1</v>
      </c>
      <c r="F7" s="2">
        <v>3596453.3333333335</v>
      </c>
      <c r="G7" s="2">
        <v>906026.66666666663</v>
      </c>
      <c r="H7" s="2">
        <v>906026.66666666663</v>
      </c>
    </row>
    <row r="8" spans="2:8" x14ac:dyDescent="0.25">
      <c r="B8" t="s">
        <v>408</v>
      </c>
      <c r="C8" t="s">
        <v>3</v>
      </c>
      <c r="D8" t="s">
        <v>7</v>
      </c>
      <c r="E8" t="s">
        <v>1</v>
      </c>
      <c r="F8" s="2">
        <v>148.01774666666668</v>
      </c>
      <c r="G8" s="2">
        <v>60.925333333333327</v>
      </c>
      <c r="H8" s="2">
        <v>60.925333333333327</v>
      </c>
    </row>
    <row r="9" spans="2:8" x14ac:dyDescent="0.25">
      <c r="B9" t="s">
        <v>408</v>
      </c>
      <c r="C9" t="s">
        <v>3</v>
      </c>
      <c r="D9" t="s">
        <v>8</v>
      </c>
      <c r="E9" t="s">
        <v>1</v>
      </c>
      <c r="F9" s="2">
        <v>463392.82400519337</v>
      </c>
      <c r="G9" s="2">
        <v>102113.03591427575</v>
      </c>
      <c r="H9" s="2">
        <v>103503.82213641338</v>
      </c>
    </row>
    <row r="10" spans="2:8" x14ac:dyDescent="0.25">
      <c r="B10" t="s">
        <v>409</v>
      </c>
      <c r="C10" t="s">
        <v>3</v>
      </c>
      <c r="D10" t="s">
        <v>0</v>
      </c>
      <c r="E10" t="s">
        <v>1</v>
      </c>
      <c r="F10" s="2">
        <v>1.7244370930097839</v>
      </c>
      <c r="G10" s="2">
        <v>1.5518766959856978</v>
      </c>
      <c r="H10" s="2">
        <v>1.3635186092744302</v>
      </c>
    </row>
    <row r="11" spans="2:8" x14ac:dyDescent="0.25">
      <c r="B11" t="s">
        <v>409</v>
      </c>
      <c r="C11" t="s">
        <v>3</v>
      </c>
      <c r="D11" t="s">
        <v>584</v>
      </c>
      <c r="E11" t="s">
        <v>1</v>
      </c>
      <c r="F11" s="2">
        <v>8040702.6585229933</v>
      </c>
      <c r="G11" s="2">
        <v>7236088.3013325911</v>
      </c>
      <c r="H11" s="2">
        <v>6357812.5006594732</v>
      </c>
    </row>
    <row r="12" spans="2:8" x14ac:dyDescent="0.25">
      <c r="B12" t="s">
        <v>409</v>
      </c>
      <c r="C12" t="s">
        <v>3</v>
      </c>
      <c r="D12" t="s">
        <v>585</v>
      </c>
      <c r="E12" t="s">
        <v>1</v>
      </c>
      <c r="F12" s="2">
        <v>4662798.481380946</v>
      </c>
      <c r="G12" s="2">
        <v>4662798.481380946</v>
      </c>
      <c r="H12" s="2">
        <v>4662798.481380946</v>
      </c>
    </row>
    <row r="13" spans="2:8" x14ac:dyDescent="0.25">
      <c r="B13" t="s">
        <v>409</v>
      </c>
      <c r="C13" t="s">
        <v>3</v>
      </c>
      <c r="D13" t="s">
        <v>4</v>
      </c>
      <c r="E13" t="s">
        <v>1</v>
      </c>
      <c r="F13" s="2">
        <v>15599510.060515909</v>
      </c>
      <c r="G13" s="2">
        <v>15599510.060515909</v>
      </c>
      <c r="H13" s="2">
        <v>15599510.060515909</v>
      </c>
    </row>
    <row r="14" spans="2:8" x14ac:dyDescent="0.25">
      <c r="B14" t="s">
        <v>409</v>
      </c>
      <c r="C14" t="s">
        <v>3</v>
      </c>
      <c r="D14" t="s">
        <v>6</v>
      </c>
      <c r="E14" t="s">
        <v>1</v>
      </c>
      <c r="F14" s="2">
        <v>96088463.110966533</v>
      </c>
      <c r="G14" s="2">
        <v>82943031.857506081</v>
      </c>
      <c r="H14" s="2">
        <v>69498671.736045688</v>
      </c>
    </row>
    <row r="15" spans="2:8" x14ac:dyDescent="0.25">
      <c r="B15" t="s">
        <v>409</v>
      </c>
      <c r="C15" t="s">
        <v>3</v>
      </c>
      <c r="D15" t="s">
        <v>7</v>
      </c>
      <c r="E15" t="s">
        <v>1</v>
      </c>
      <c r="F15" s="2">
        <v>2232.4309996720322</v>
      </c>
      <c r="G15" s="2">
        <v>2232.4309996720317</v>
      </c>
      <c r="H15" s="2">
        <v>2232.4309996720317</v>
      </c>
    </row>
    <row r="16" spans="2:8" x14ac:dyDescent="0.25">
      <c r="B16" t="s">
        <v>409</v>
      </c>
      <c r="C16" t="s">
        <v>3</v>
      </c>
      <c r="D16" t="s">
        <v>8</v>
      </c>
      <c r="E16" t="s">
        <v>1</v>
      </c>
      <c r="F16" s="2">
        <v>2227903.1672216663</v>
      </c>
      <c r="G16" s="2">
        <v>2227903.1672216663</v>
      </c>
      <c r="H16" s="2">
        <v>2227903.1672216663</v>
      </c>
    </row>
    <row r="17" spans="2:8" x14ac:dyDescent="0.25">
      <c r="B17" t="s">
        <v>410</v>
      </c>
      <c r="C17" t="s">
        <v>3</v>
      </c>
      <c r="D17" t="s">
        <v>0</v>
      </c>
      <c r="E17" t="s">
        <v>1</v>
      </c>
      <c r="F17" s="2">
        <v>3.4591759395283104</v>
      </c>
      <c r="G17" s="2">
        <v>3.5536392692371352</v>
      </c>
      <c r="H17" s="2">
        <v>3.5239741922265835</v>
      </c>
    </row>
    <row r="18" spans="2:8" x14ac:dyDescent="0.25">
      <c r="B18" t="s">
        <v>410</v>
      </c>
      <c r="C18" t="s">
        <v>3</v>
      </c>
      <c r="D18" t="s">
        <v>584</v>
      </c>
      <c r="E18" t="s">
        <v>1</v>
      </c>
      <c r="F18" s="2">
        <v>9105158.8793903608</v>
      </c>
      <c r="G18" s="2">
        <v>8669225.3360038009</v>
      </c>
      <c r="H18" s="2">
        <v>9479906.9391293488</v>
      </c>
    </row>
    <row r="19" spans="2:8" x14ac:dyDescent="0.25">
      <c r="B19" t="s">
        <v>410</v>
      </c>
      <c r="C19" t="s">
        <v>3</v>
      </c>
      <c r="D19" t="s">
        <v>585</v>
      </c>
      <c r="E19" t="s">
        <v>1</v>
      </c>
      <c r="F19" s="2">
        <v>2632175.7084815786</v>
      </c>
      <c r="G19" s="2">
        <v>2439534.4263135735</v>
      </c>
      <c r="H19" s="2">
        <v>2690118.1512738536</v>
      </c>
    </row>
    <row r="20" spans="2:8" x14ac:dyDescent="0.25">
      <c r="B20" t="s">
        <v>410</v>
      </c>
      <c r="C20" t="s">
        <v>3</v>
      </c>
      <c r="D20" t="s">
        <v>4</v>
      </c>
      <c r="E20" t="s">
        <v>1</v>
      </c>
      <c r="F20" s="2">
        <v>14106230.960384386</v>
      </c>
      <c r="G20" s="2">
        <v>13207896.085217416</v>
      </c>
      <c r="H20" s="2">
        <v>14398409.253841115</v>
      </c>
    </row>
    <row r="21" spans="2:8" x14ac:dyDescent="0.25">
      <c r="B21" t="s">
        <v>410</v>
      </c>
      <c r="C21" t="s">
        <v>3</v>
      </c>
      <c r="D21" t="s">
        <v>6</v>
      </c>
      <c r="E21" t="s">
        <v>1</v>
      </c>
      <c r="F21" s="2">
        <v>122068232.70250104</v>
      </c>
      <c r="G21" s="2">
        <v>110889041.5259072</v>
      </c>
      <c r="H21" s="2">
        <v>114393266.61468436</v>
      </c>
    </row>
    <row r="22" spans="2:8" x14ac:dyDescent="0.25">
      <c r="B22" t="s">
        <v>410</v>
      </c>
      <c r="C22" t="s">
        <v>3</v>
      </c>
      <c r="D22" t="s">
        <v>7</v>
      </c>
      <c r="E22" t="s">
        <v>1</v>
      </c>
      <c r="F22" s="2">
        <v>1885.4122318578859</v>
      </c>
      <c r="G22" s="2">
        <v>1778.3202366628498</v>
      </c>
      <c r="H22" s="2">
        <v>1922.0669317226937</v>
      </c>
    </row>
    <row r="23" spans="2:8" x14ac:dyDescent="0.25">
      <c r="B23" t="s">
        <v>410</v>
      </c>
      <c r="C23" t="s">
        <v>3</v>
      </c>
      <c r="D23" t="s">
        <v>8</v>
      </c>
      <c r="E23" t="s">
        <v>1</v>
      </c>
      <c r="F23" s="2">
        <v>2632175.7084815786</v>
      </c>
      <c r="G23" s="2">
        <v>2439534.4263135735</v>
      </c>
      <c r="H23" s="2">
        <v>2690118.1512738536</v>
      </c>
    </row>
    <row r="24" spans="2:8" x14ac:dyDescent="0.25">
      <c r="B24" t="s">
        <v>411</v>
      </c>
      <c r="C24" t="s">
        <v>3</v>
      </c>
      <c r="D24" t="s">
        <v>0</v>
      </c>
      <c r="E24" t="s">
        <v>1</v>
      </c>
      <c r="F24" s="2">
        <v>1.6866299225418486</v>
      </c>
      <c r="G24" s="2">
        <v>1.7246887441797445</v>
      </c>
      <c r="H24" s="2">
        <v>1.7696705790668847</v>
      </c>
    </row>
    <row r="25" spans="2:8" x14ac:dyDescent="0.25">
      <c r="B25" t="s">
        <v>411</v>
      </c>
      <c r="C25" t="s">
        <v>3</v>
      </c>
      <c r="D25" t="s">
        <v>584</v>
      </c>
      <c r="E25" t="s">
        <v>1</v>
      </c>
      <c r="F25" s="2">
        <v>42983469.784288161</v>
      </c>
      <c r="G25" s="2">
        <v>43953392.224317394</v>
      </c>
      <c r="H25" s="2">
        <v>45099746.451093696</v>
      </c>
    </row>
    <row r="26" spans="2:8" x14ac:dyDescent="0.25">
      <c r="B26" t="s">
        <v>411</v>
      </c>
      <c r="C26" t="s">
        <v>3</v>
      </c>
      <c r="D26" t="s">
        <v>585</v>
      </c>
      <c r="E26" t="s">
        <v>1</v>
      </c>
      <c r="F26" s="2">
        <v>25484825.811408345</v>
      </c>
      <c r="G26" s="2">
        <v>25484825.811408345</v>
      </c>
      <c r="H26" s="2">
        <v>25484825.811408345</v>
      </c>
    </row>
    <row r="27" spans="2:8" x14ac:dyDescent="0.25">
      <c r="B27" t="s">
        <v>411</v>
      </c>
      <c r="C27" t="s">
        <v>3</v>
      </c>
      <c r="D27" t="s">
        <v>4</v>
      </c>
      <c r="E27" t="s">
        <v>1</v>
      </c>
      <c r="F27" s="2">
        <v>15246029.584713371</v>
      </c>
      <c r="G27" s="2">
        <v>15246029.584713371</v>
      </c>
      <c r="H27" s="2">
        <v>15246029.584713371</v>
      </c>
    </row>
    <row r="28" spans="2:8" x14ac:dyDescent="0.25">
      <c r="B28" t="s">
        <v>411</v>
      </c>
      <c r="C28" t="s">
        <v>3</v>
      </c>
      <c r="D28" t="s">
        <v>6</v>
      </c>
      <c r="E28" t="s">
        <v>1</v>
      </c>
      <c r="F28" s="2">
        <v>275246860.50785559</v>
      </c>
      <c r="G28" s="2">
        <v>275246860.50785559</v>
      </c>
      <c r="H28" s="2">
        <v>275246860.50785559</v>
      </c>
    </row>
    <row r="29" spans="2:8" x14ac:dyDescent="0.25">
      <c r="B29" t="s">
        <v>411</v>
      </c>
      <c r="C29" t="s">
        <v>3</v>
      </c>
      <c r="D29" t="s">
        <v>7</v>
      </c>
      <c r="E29" t="s">
        <v>1</v>
      </c>
      <c r="F29" s="2">
        <v>11660.413472153285</v>
      </c>
      <c r="G29" s="2">
        <v>11660.413472153285</v>
      </c>
      <c r="H29" s="2">
        <v>11660.413472153285</v>
      </c>
    </row>
    <row r="30" spans="2:8" x14ac:dyDescent="0.25">
      <c r="B30" t="s">
        <v>411</v>
      </c>
      <c r="C30" t="s">
        <v>3</v>
      </c>
      <c r="D30" t="s">
        <v>8</v>
      </c>
      <c r="E30" t="s">
        <v>1</v>
      </c>
      <c r="F30" s="2">
        <v>3635314.5180750163</v>
      </c>
      <c r="G30" s="2">
        <v>3602514.5180750163</v>
      </c>
      <c r="H30" s="2">
        <v>3569714.5180750163</v>
      </c>
    </row>
    <row r="31" spans="2:8" x14ac:dyDescent="0.25">
      <c r="B31" t="s">
        <v>412</v>
      </c>
      <c r="C31" t="s">
        <v>3</v>
      </c>
      <c r="D31" t="s">
        <v>0</v>
      </c>
      <c r="E31" t="s">
        <v>1</v>
      </c>
      <c r="F31" s="2">
        <v>3.0068992582839509</v>
      </c>
      <c r="G31" s="2">
        <v>3.1724628177871699</v>
      </c>
      <c r="H31" s="2">
        <v>3.3510544571852448</v>
      </c>
    </row>
    <row r="32" spans="2:8" x14ac:dyDescent="0.25">
      <c r="B32" t="s">
        <v>412</v>
      </c>
      <c r="C32" t="s">
        <v>3</v>
      </c>
      <c r="D32" t="s">
        <v>584</v>
      </c>
      <c r="E32" t="s">
        <v>1</v>
      </c>
      <c r="F32" s="2">
        <v>14566106.219629997</v>
      </c>
      <c r="G32" s="2">
        <v>13645759.094947863</v>
      </c>
      <c r="H32" s="2">
        <v>13028963.886010859</v>
      </c>
    </row>
    <row r="33" spans="2:8" x14ac:dyDescent="0.25">
      <c r="B33" t="s">
        <v>412</v>
      </c>
      <c r="C33" t="s">
        <v>3</v>
      </c>
      <c r="D33" t="s">
        <v>585</v>
      </c>
      <c r="E33" t="s">
        <v>1</v>
      </c>
      <c r="F33" s="2">
        <v>4844228.212668133</v>
      </c>
      <c r="G33" s="2">
        <v>4301314.1142079458</v>
      </c>
      <c r="H33" s="2">
        <v>3888019.1451602615</v>
      </c>
    </row>
    <row r="34" spans="2:8" x14ac:dyDescent="0.25">
      <c r="B34" t="s">
        <v>412</v>
      </c>
      <c r="C34" t="s">
        <v>3</v>
      </c>
      <c r="D34" t="s">
        <v>4</v>
      </c>
      <c r="E34" t="s">
        <v>1</v>
      </c>
      <c r="F34" s="2">
        <v>7667354.7832737025</v>
      </c>
      <c r="G34" s="2">
        <v>6923707.9457737058</v>
      </c>
      <c r="H34" s="2">
        <v>6357604.5832737042</v>
      </c>
    </row>
    <row r="35" spans="2:8" x14ac:dyDescent="0.25">
      <c r="B35" t="s">
        <v>412</v>
      </c>
      <c r="C35" t="s">
        <v>3</v>
      </c>
      <c r="D35" t="s">
        <v>6</v>
      </c>
      <c r="E35" t="s">
        <v>1</v>
      </c>
      <c r="F35" s="2">
        <v>163237051.66547409</v>
      </c>
      <c r="G35" s="2">
        <v>148364114.91547415</v>
      </c>
      <c r="H35" s="2">
        <v>137042047.66547412</v>
      </c>
    </row>
    <row r="36" spans="2:8" x14ac:dyDescent="0.25">
      <c r="B36" t="s">
        <v>412</v>
      </c>
      <c r="C36" t="s">
        <v>3</v>
      </c>
      <c r="D36" t="s">
        <v>7</v>
      </c>
      <c r="E36" t="s">
        <v>1</v>
      </c>
      <c r="F36" s="2">
        <v>2169.8614036664576</v>
      </c>
      <c r="G36" s="2">
        <v>1959.4093486539584</v>
      </c>
      <c r="H36" s="2">
        <v>1799.202097066458</v>
      </c>
    </row>
    <row r="37" spans="2:8" x14ac:dyDescent="0.25">
      <c r="B37" t="s">
        <v>412</v>
      </c>
      <c r="C37" t="s">
        <v>3</v>
      </c>
      <c r="D37" t="s">
        <v>8</v>
      </c>
      <c r="E37" t="s">
        <v>1</v>
      </c>
      <c r="F37" s="2">
        <v>2894286.810085508</v>
      </c>
      <c r="G37" s="2">
        <v>2594053.1881029396</v>
      </c>
      <c r="H37" s="2">
        <v>2365499.4521504384</v>
      </c>
    </row>
    <row r="38" spans="2:8" x14ac:dyDescent="0.25">
      <c r="B38" t="s">
        <v>542</v>
      </c>
      <c r="C38" t="s">
        <v>3</v>
      </c>
      <c r="D38" t="s">
        <v>0</v>
      </c>
      <c r="E38" t="s">
        <v>1</v>
      </c>
      <c r="F38" s="2">
        <v>0.8158464809013739</v>
      </c>
      <c r="G38" s="2">
        <v>0.86284237949492004</v>
      </c>
      <c r="H38" s="2">
        <v>0.91984377177888432</v>
      </c>
    </row>
    <row r="39" spans="2:8" x14ac:dyDescent="0.25">
      <c r="B39" t="s">
        <v>542</v>
      </c>
      <c r="C39" t="s">
        <v>3</v>
      </c>
      <c r="D39" t="s">
        <v>584</v>
      </c>
      <c r="E39" t="s">
        <v>1</v>
      </c>
      <c r="F39" s="2">
        <v>105054.59331411577</v>
      </c>
      <c r="G39" s="2">
        <v>111106.14238585008</v>
      </c>
      <c r="H39" s="2">
        <v>118446.07486691469</v>
      </c>
    </row>
    <row r="40" spans="2:8" x14ac:dyDescent="0.25">
      <c r="B40" t="s">
        <v>542</v>
      </c>
      <c r="C40" t="s">
        <v>3</v>
      </c>
      <c r="D40" t="s">
        <v>585</v>
      </c>
      <c r="E40" t="s">
        <v>1</v>
      </c>
      <c r="F40" s="2">
        <v>128767.60000000002</v>
      </c>
      <c r="G40" s="2">
        <v>128767.60000000002</v>
      </c>
      <c r="H40" s="2">
        <v>128767.60000000002</v>
      </c>
    </row>
    <row r="41" spans="2:8" x14ac:dyDescent="0.25">
      <c r="B41" t="s">
        <v>542</v>
      </c>
      <c r="C41" t="s">
        <v>3</v>
      </c>
      <c r="D41" t="s">
        <v>4</v>
      </c>
      <c r="E41" t="s">
        <v>1</v>
      </c>
      <c r="F41" s="2">
        <v>228777.77777777781</v>
      </c>
      <c r="G41" s="2">
        <v>228777.77777777781</v>
      </c>
      <c r="H41" s="2">
        <v>228777.77777777781</v>
      </c>
    </row>
    <row r="42" spans="2:8" x14ac:dyDescent="0.25">
      <c r="B42" t="s">
        <v>542</v>
      </c>
      <c r="C42" t="s">
        <v>3</v>
      </c>
      <c r="D42" t="s">
        <v>6</v>
      </c>
      <c r="E42" t="s">
        <v>1</v>
      </c>
      <c r="F42" s="2">
        <v>1028000</v>
      </c>
      <c r="G42" s="2">
        <v>1028000</v>
      </c>
      <c r="H42" s="2">
        <v>1028000</v>
      </c>
    </row>
    <row r="43" spans="2:8" x14ac:dyDescent="0.25">
      <c r="B43" t="s">
        <v>542</v>
      </c>
      <c r="C43" t="s">
        <v>3</v>
      </c>
      <c r="D43" t="s">
        <v>7</v>
      </c>
      <c r="E43" t="s">
        <v>1</v>
      </c>
      <c r="F43" s="2">
        <v>46.018000000000001</v>
      </c>
      <c r="G43" s="2">
        <v>46.018000000000001</v>
      </c>
      <c r="H43" s="2">
        <v>46.018000000000001</v>
      </c>
    </row>
    <row r="44" spans="2:8" x14ac:dyDescent="0.25">
      <c r="B44" t="s">
        <v>542</v>
      </c>
      <c r="C44" t="s">
        <v>3</v>
      </c>
      <c r="D44" t="s">
        <v>8</v>
      </c>
      <c r="E44" t="s">
        <v>1</v>
      </c>
      <c r="F44" s="2">
        <v>128767.60000000002</v>
      </c>
      <c r="G44" s="2">
        <v>128767.60000000002</v>
      </c>
      <c r="H44" s="2">
        <v>128767.60000000002</v>
      </c>
    </row>
    <row r="45" spans="2:8" x14ac:dyDescent="0.25">
      <c r="B45" t="s">
        <v>413</v>
      </c>
      <c r="C45" t="s">
        <v>3</v>
      </c>
      <c r="D45" t="s">
        <v>0</v>
      </c>
      <c r="E45" t="s">
        <v>1</v>
      </c>
      <c r="F45" s="2">
        <v>1.4821693839313637</v>
      </c>
      <c r="G45" s="2">
        <v>1.526985224467083</v>
      </c>
      <c r="H45" s="2">
        <v>1.5768480504193501</v>
      </c>
    </row>
    <row r="46" spans="2:8" x14ac:dyDescent="0.25">
      <c r="B46" t="s">
        <v>413</v>
      </c>
      <c r="C46" t="s">
        <v>3</v>
      </c>
      <c r="D46" t="s">
        <v>584</v>
      </c>
      <c r="E46" t="s">
        <v>1</v>
      </c>
      <c r="F46" s="2">
        <v>2528255.1107818829</v>
      </c>
      <c r="G46" s="2">
        <v>2604701.0818745266</v>
      </c>
      <c r="H46" s="2">
        <v>2689756.1004969357</v>
      </c>
    </row>
    <row r="47" spans="2:8" x14ac:dyDescent="0.25">
      <c r="B47" t="s">
        <v>413</v>
      </c>
      <c r="C47" t="s">
        <v>3</v>
      </c>
      <c r="D47" t="s">
        <v>585</v>
      </c>
      <c r="E47" t="s">
        <v>1</v>
      </c>
      <c r="F47" s="2">
        <v>1705780.1477964961</v>
      </c>
      <c r="G47" s="2">
        <v>1705780.1477964961</v>
      </c>
      <c r="H47" s="2">
        <v>1705780.1477964961</v>
      </c>
    </row>
    <row r="48" spans="2:8" x14ac:dyDescent="0.25">
      <c r="B48" t="s">
        <v>413</v>
      </c>
      <c r="C48" t="s">
        <v>3</v>
      </c>
      <c r="D48" t="s">
        <v>4</v>
      </c>
      <c r="E48" t="s">
        <v>1</v>
      </c>
      <c r="F48" s="2">
        <v>1091194.7820129253</v>
      </c>
      <c r="G48" s="2">
        <v>1091194.7820129253</v>
      </c>
      <c r="H48" s="2">
        <v>1091194.7820129253</v>
      </c>
    </row>
    <row r="49" spans="2:8" x14ac:dyDescent="0.25">
      <c r="B49" t="s">
        <v>413</v>
      </c>
      <c r="C49" t="s">
        <v>3</v>
      </c>
      <c r="D49" t="s">
        <v>6</v>
      </c>
      <c r="E49" t="s">
        <v>1</v>
      </c>
      <c r="F49" s="2">
        <v>32735843.460387755</v>
      </c>
      <c r="G49" s="2">
        <v>32735843.460387755</v>
      </c>
      <c r="H49" s="2">
        <v>32735843.460387755</v>
      </c>
    </row>
    <row r="50" spans="2:8" x14ac:dyDescent="0.25">
      <c r="B50" t="s">
        <v>413</v>
      </c>
      <c r="C50" t="s">
        <v>3</v>
      </c>
      <c r="D50" t="s">
        <v>7</v>
      </c>
      <c r="E50" t="s">
        <v>1</v>
      </c>
      <c r="F50" s="2">
        <v>308.80812330965784</v>
      </c>
      <c r="G50" s="2">
        <v>308.80812330965784</v>
      </c>
      <c r="H50" s="2">
        <v>308.80812330965784</v>
      </c>
    </row>
    <row r="51" spans="2:8" x14ac:dyDescent="0.25">
      <c r="B51" t="s">
        <v>413</v>
      </c>
      <c r="C51" t="s">
        <v>3</v>
      </c>
      <c r="D51" t="s">
        <v>8</v>
      </c>
      <c r="E51" t="s">
        <v>1</v>
      </c>
      <c r="F51" s="2">
        <v>230803.18979649624</v>
      </c>
      <c r="G51" s="2">
        <v>230803.18979649624</v>
      </c>
      <c r="H51" s="2">
        <v>230803.18979649624</v>
      </c>
    </row>
    <row r="52" spans="2:8" x14ac:dyDescent="0.25">
      <c r="B52" t="s">
        <v>414</v>
      </c>
      <c r="C52" t="s">
        <v>3</v>
      </c>
      <c r="D52" t="s">
        <v>0</v>
      </c>
      <c r="E52" t="s">
        <v>1</v>
      </c>
      <c r="F52" s="2">
        <v>3.891015541551798</v>
      </c>
      <c r="G52" s="2">
        <v>4.0354776944720241</v>
      </c>
      <c r="H52" s="2">
        <v>4.197258099623876</v>
      </c>
    </row>
    <row r="53" spans="2:8" x14ac:dyDescent="0.25">
      <c r="B53" t="s">
        <v>414</v>
      </c>
      <c r="C53" t="s">
        <v>3</v>
      </c>
      <c r="D53" t="s">
        <v>584</v>
      </c>
      <c r="E53" t="s">
        <v>1</v>
      </c>
      <c r="F53" s="2">
        <v>44919251.015489027</v>
      </c>
      <c r="G53" s="2">
        <v>46771916.91021587</v>
      </c>
      <c r="H53" s="2">
        <v>49006807.871705018</v>
      </c>
    </row>
    <row r="54" spans="2:8" x14ac:dyDescent="0.25">
      <c r="B54" t="s">
        <v>414</v>
      </c>
      <c r="C54" t="s">
        <v>3</v>
      </c>
      <c r="D54" t="s">
        <v>585</v>
      </c>
      <c r="E54" t="s">
        <v>1</v>
      </c>
      <c r="F54" s="2">
        <v>11544351.477345815</v>
      </c>
      <c r="G54" s="2">
        <v>11590181.002434013</v>
      </c>
      <c r="H54" s="2">
        <v>11675910.012800168</v>
      </c>
    </row>
    <row r="55" spans="2:8" x14ac:dyDescent="0.25">
      <c r="B55" t="s">
        <v>414</v>
      </c>
      <c r="C55" t="s">
        <v>3</v>
      </c>
      <c r="D55" t="s">
        <v>4</v>
      </c>
      <c r="E55" t="s">
        <v>1</v>
      </c>
      <c r="F55" s="2">
        <v>34228010.60149432</v>
      </c>
      <c r="G55" s="2">
        <v>34333504.350335538</v>
      </c>
      <c r="H55" s="2">
        <v>34499504.501548573</v>
      </c>
    </row>
    <row r="56" spans="2:8" x14ac:dyDescent="0.25">
      <c r="B56" t="s">
        <v>414</v>
      </c>
      <c r="C56" t="s">
        <v>3</v>
      </c>
      <c r="D56" t="s">
        <v>6</v>
      </c>
      <c r="E56" t="s">
        <v>1</v>
      </c>
      <c r="F56" s="2">
        <v>469872384.76960003</v>
      </c>
      <c r="G56" s="2">
        <v>471592907.06124169</v>
      </c>
      <c r="H56" s="2">
        <v>474371131.97057641</v>
      </c>
    </row>
    <row r="57" spans="2:8" x14ac:dyDescent="0.25">
      <c r="B57" t="s">
        <v>414</v>
      </c>
      <c r="C57" t="s">
        <v>3</v>
      </c>
      <c r="D57" t="s">
        <v>7</v>
      </c>
      <c r="E57" t="s">
        <v>1</v>
      </c>
      <c r="F57" s="2">
        <v>8878.7119754457635</v>
      </c>
      <c r="G57" s="2">
        <v>8912.3935615122482</v>
      </c>
      <c r="H57" s="2">
        <v>8965.8000927931043</v>
      </c>
    </row>
    <row r="58" spans="2:8" x14ac:dyDescent="0.25">
      <c r="B58" t="s">
        <v>414</v>
      </c>
      <c r="C58" t="s">
        <v>3</v>
      </c>
      <c r="D58" t="s">
        <v>8</v>
      </c>
      <c r="E58" t="s">
        <v>1</v>
      </c>
      <c r="F58" s="2">
        <v>4925304.2232857691</v>
      </c>
      <c r="G58" s="2">
        <v>4734711.6897827126</v>
      </c>
      <c r="H58" s="2">
        <v>4754951.5065911897</v>
      </c>
    </row>
    <row r="59" spans="2:8" x14ac:dyDescent="0.25">
      <c r="B59" t="s">
        <v>543</v>
      </c>
      <c r="C59" t="s">
        <v>3</v>
      </c>
      <c r="D59" t="s">
        <v>0</v>
      </c>
      <c r="E59" t="s">
        <v>1</v>
      </c>
      <c r="F59" s="2">
        <v>2.9306706383311445</v>
      </c>
      <c r="G59" s="2">
        <v>2.9912969868444503</v>
      </c>
      <c r="H59" s="2">
        <v>3.0747045226203613</v>
      </c>
    </row>
    <row r="60" spans="2:8" x14ac:dyDescent="0.25">
      <c r="B60" t="s">
        <v>543</v>
      </c>
      <c r="C60" t="s">
        <v>3</v>
      </c>
      <c r="D60" t="s">
        <v>584</v>
      </c>
      <c r="E60" t="s">
        <v>1</v>
      </c>
      <c r="F60" s="2">
        <v>326199.34253272653</v>
      </c>
      <c r="G60" s="2">
        <v>332947.37991589075</v>
      </c>
      <c r="H60" s="2">
        <v>342231.08548707369</v>
      </c>
    </row>
    <row r="61" spans="2:8" x14ac:dyDescent="0.25">
      <c r="B61" t="s">
        <v>543</v>
      </c>
      <c r="C61" t="s">
        <v>3</v>
      </c>
      <c r="D61" t="s">
        <v>585</v>
      </c>
      <c r="E61" t="s">
        <v>1</v>
      </c>
      <c r="F61" s="2">
        <v>111305.35730158989</v>
      </c>
      <c r="G61" s="2">
        <v>111305.35730158989</v>
      </c>
      <c r="H61" s="2">
        <v>111305.35730158989</v>
      </c>
    </row>
    <row r="62" spans="2:8" x14ac:dyDescent="0.25">
      <c r="B62" t="s">
        <v>543</v>
      </c>
      <c r="C62" t="s">
        <v>3</v>
      </c>
      <c r="D62" t="s">
        <v>4</v>
      </c>
      <c r="E62" t="s">
        <v>1</v>
      </c>
      <c r="F62" s="2">
        <v>198744.27425206397</v>
      </c>
      <c r="G62" s="2">
        <v>198744.27425206397</v>
      </c>
      <c r="H62" s="2">
        <v>198744.27425206397</v>
      </c>
    </row>
    <row r="63" spans="2:8" x14ac:dyDescent="0.25">
      <c r="B63" t="s">
        <v>543</v>
      </c>
      <c r="C63" t="s">
        <v>3</v>
      </c>
      <c r="D63" t="s">
        <v>6</v>
      </c>
      <c r="E63" t="s">
        <v>1</v>
      </c>
      <c r="F63" s="2">
        <v>1938130.2696771896</v>
      </c>
      <c r="G63" s="2">
        <v>1930553.2728720778</v>
      </c>
      <c r="H63" s="2">
        <v>1922976.2760669661</v>
      </c>
    </row>
    <row r="64" spans="2:8" x14ac:dyDescent="0.25">
      <c r="B64" t="s">
        <v>543</v>
      </c>
      <c r="C64" t="s">
        <v>3</v>
      </c>
      <c r="D64" t="s">
        <v>7</v>
      </c>
      <c r="E64" t="s">
        <v>1</v>
      </c>
      <c r="F64" s="2">
        <v>130.36698403373805</v>
      </c>
      <c r="G64" s="2">
        <v>130.36698403373805</v>
      </c>
      <c r="H64" s="2">
        <v>130.36698403373805</v>
      </c>
    </row>
    <row r="65" spans="2:8" x14ac:dyDescent="0.25">
      <c r="B65" t="s">
        <v>543</v>
      </c>
      <c r="C65" t="s">
        <v>3</v>
      </c>
      <c r="D65" t="s">
        <v>8</v>
      </c>
      <c r="E65" t="s">
        <v>1</v>
      </c>
      <c r="F65" s="2">
        <v>120024.43510158989</v>
      </c>
      <c r="G65" s="2">
        <v>113473.11527985074</v>
      </c>
      <c r="H65" s="2">
        <v>110174.85411898119</v>
      </c>
    </row>
    <row r="66" spans="2:8" x14ac:dyDescent="0.25">
      <c r="B66" t="s">
        <v>415</v>
      </c>
      <c r="C66" t="s">
        <v>3</v>
      </c>
      <c r="D66" t="s">
        <v>0</v>
      </c>
      <c r="E66" t="s">
        <v>1</v>
      </c>
      <c r="F66" s="2">
        <v>2.0319829556021647</v>
      </c>
      <c r="G66" s="2">
        <v>2.1068188791387841</v>
      </c>
      <c r="H66" s="2">
        <v>2.1941004243485969</v>
      </c>
    </row>
    <row r="67" spans="2:8" x14ac:dyDescent="0.25">
      <c r="B67" t="s">
        <v>415</v>
      </c>
      <c r="C67" t="s">
        <v>3</v>
      </c>
      <c r="D67" t="s">
        <v>584</v>
      </c>
      <c r="E67" t="s">
        <v>1</v>
      </c>
      <c r="F67" s="2">
        <v>54724646.892955683</v>
      </c>
      <c r="G67" s="2">
        <v>57802555.43427182</v>
      </c>
      <c r="H67" s="2">
        <v>60102122.196640871</v>
      </c>
    </row>
    <row r="68" spans="2:8" x14ac:dyDescent="0.25">
      <c r="B68" t="s">
        <v>415</v>
      </c>
      <c r="C68" t="s">
        <v>3</v>
      </c>
      <c r="D68" t="s">
        <v>585</v>
      </c>
      <c r="E68" t="s">
        <v>1</v>
      </c>
      <c r="F68" s="2">
        <v>26931646.617448322</v>
      </c>
      <c r="G68" s="2">
        <v>27435939.561116941</v>
      </c>
      <c r="H68" s="2">
        <v>27392603.150552917</v>
      </c>
    </row>
    <row r="69" spans="2:8" x14ac:dyDescent="0.25">
      <c r="B69" t="s">
        <v>415</v>
      </c>
      <c r="C69" t="s">
        <v>3</v>
      </c>
      <c r="D69" t="s">
        <v>4</v>
      </c>
      <c r="E69" t="s">
        <v>1</v>
      </c>
      <c r="F69" s="2">
        <v>37855768.023817815</v>
      </c>
      <c r="G69" s="2">
        <v>38564614.273092419</v>
      </c>
      <c r="H69" s="2">
        <v>38503699.575651169</v>
      </c>
    </row>
    <row r="70" spans="2:8" x14ac:dyDescent="0.25">
      <c r="B70" t="s">
        <v>415</v>
      </c>
      <c r="C70" t="s">
        <v>3</v>
      </c>
      <c r="D70" t="s">
        <v>6</v>
      </c>
      <c r="E70" t="s">
        <v>1</v>
      </c>
      <c r="F70" s="2">
        <v>562536712.83393276</v>
      </c>
      <c r="G70" s="2">
        <v>573070168.09815347</v>
      </c>
      <c r="H70" s="2">
        <v>572164975.69417644</v>
      </c>
    </row>
    <row r="71" spans="2:8" x14ac:dyDescent="0.25">
      <c r="B71" t="s">
        <v>415</v>
      </c>
      <c r="C71" t="s">
        <v>3</v>
      </c>
      <c r="D71" t="s">
        <v>7</v>
      </c>
      <c r="E71" t="s">
        <v>1</v>
      </c>
      <c r="F71" s="2">
        <v>10486.999209471043</v>
      </c>
      <c r="G71" s="2">
        <v>10683.36743666174</v>
      </c>
      <c r="H71" s="2">
        <v>10666.492534440506</v>
      </c>
    </row>
    <row r="72" spans="2:8" x14ac:dyDescent="0.25">
      <c r="B72" t="s">
        <v>415</v>
      </c>
      <c r="C72" t="s">
        <v>3</v>
      </c>
      <c r="D72" t="s">
        <v>8</v>
      </c>
      <c r="E72" t="s">
        <v>1</v>
      </c>
      <c r="F72" s="2">
        <v>10528421.341612641</v>
      </c>
      <c r="G72" s="2">
        <v>10725565.194937434</v>
      </c>
      <c r="H72" s="2">
        <v>10708623.639289826</v>
      </c>
    </row>
    <row r="73" spans="2:8" x14ac:dyDescent="0.25">
      <c r="B73" t="s">
        <v>416</v>
      </c>
      <c r="C73" t="s">
        <v>3</v>
      </c>
      <c r="D73" t="s">
        <v>0</v>
      </c>
      <c r="E73" t="s">
        <v>1</v>
      </c>
      <c r="F73" s="2">
        <v>0</v>
      </c>
      <c r="G73" s="2">
        <v>0</v>
      </c>
      <c r="H73" s="2">
        <v>0</v>
      </c>
    </row>
    <row r="74" spans="2:8" x14ac:dyDescent="0.25">
      <c r="B74" t="s">
        <v>416</v>
      </c>
      <c r="C74" t="s">
        <v>3</v>
      </c>
      <c r="D74" t="s">
        <v>584</v>
      </c>
      <c r="E74" t="s">
        <v>1</v>
      </c>
      <c r="F74" s="2">
        <v>0</v>
      </c>
      <c r="G74" s="2">
        <v>0</v>
      </c>
      <c r="H74" s="2">
        <v>0</v>
      </c>
    </row>
    <row r="75" spans="2:8" x14ac:dyDescent="0.25">
      <c r="B75" t="s">
        <v>416</v>
      </c>
      <c r="C75" t="s">
        <v>3</v>
      </c>
      <c r="D75" t="s">
        <v>585</v>
      </c>
      <c r="E75" t="s">
        <v>1</v>
      </c>
      <c r="F75" s="2">
        <v>0</v>
      </c>
      <c r="G75" s="2">
        <v>0</v>
      </c>
      <c r="H75" s="2">
        <v>0</v>
      </c>
    </row>
    <row r="76" spans="2:8" x14ac:dyDescent="0.25">
      <c r="B76" t="s">
        <v>416</v>
      </c>
      <c r="C76" t="s">
        <v>3</v>
      </c>
      <c r="D76" t="s">
        <v>4</v>
      </c>
      <c r="E76" t="s">
        <v>1</v>
      </c>
      <c r="F76" s="2">
        <v>0</v>
      </c>
      <c r="G76" s="2">
        <v>0</v>
      </c>
      <c r="H76" s="2">
        <v>0</v>
      </c>
    </row>
    <row r="77" spans="2:8" x14ac:dyDescent="0.25">
      <c r="B77" t="s">
        <v>416</v>
      </c>
      <c r="C77" t="s">
        <v>3</v>
      </c>
      <c r="D77" t="s">
        <v>6</v>
      </c>
      <c r="E77" t="s">
        <v>1</v>
      </c>
      <c r="F77" s="2">
        <v>0</v>
      </c>
      <c r="G77" s="2">
        <v>0</v>
      </c>
      <c r="H77" s="2">
        <v>0</v>
      </c>
    </row>
    <row r="78" spans="2:8" x14ac:dyDescent="0.25">
      <c r="B78" t="s">
        <v>416</v>
      </c>
      <c r="C78" t="s">
        <v>3</v>
      </c>
      <c r="D78" t="s">
        <v>7</v>
      </c>
      <c r="E78" t="s">
        <v>1</v>
      </c>
      <c r="F78" s="2">
        <v>0</v>
      </c>
      <c r="G78" s="2">
        <v>0</v>
      </c>
      <c r="H78" s="2">
        <v>0</v>
      </c>
    </row>
    <row r="79" spans="2:8" x14ac:dyDescent="0.25">
      <c r="B79" t="s">
        <v>416</v>
      </c>
      <c r="C79" t="s">
        <v>3</v>
      </c>
      <c r="D79" t="s">
        <v>8</v>
      </c>
      <c r="E79" t="s">
        <v>1</v>
      </c>
      <c r="F79">
        <v>0</v>
      </c>
      <c r="G79" s="2">
        <v>0</v>
      </c>
      <c r="H79">
        <v>0</v>
      </c>
    </row>
    <row r="80" spans="2:8" x14ac:dyDescent="0.25">
      <c r="B80" t="s">
        <v>417</v>
      </c>
      <c r="C80" t="s">
        <v>3</v>
      </c>
      <c r="D80" t="s">
        <v>0</v>
      </c>
      <c r="E80" t="s">
        <v>1</v>
      </c>
      <c r="F80">
        <v>0</v>
      </c>
      <c r="G80" s="2">
        <v>0</v>
      </c>
      <c r="H80">
        <v>0</v>
      </c>
    </row>
    <row r="81" spans="2:8" x14ac:dyDescent="0.25">
      <c r="B81" t="s">
        <v>417</v>
      </c>
      <c r="C81" t="s">
        <v>3</v>
      </c>
      <c r="D81" t="s">
        <v>584</v>
      </c>
      <c r="E81" t="s">
        <v>1</v>
      </c>
      <c r="F81">
        <v>0</v>
      </c>
      <c r="G81" s="2">
        <v>0</v>
      </c>
      <c r="H81">
        <v>0</v>
      </c>
    </row>
    <row r="82" spans="2:8" x14ac:dyDescent="0.25">
      <c r="B82" t="s">
        <v>417</v>
      </c>
      <c r="C82" t="s">
        <v>3</v>
      </c>
      <c r="D82" t="s">
        <v>585</v>
      </c>
      <c r="E82" t="s">
        <v>1</v>
      </c>
      <c r="F82">
        <v>0</v>
      </c>
      <c r="G82" s="2">
        <v>0</v>
      </c>
      <c r="H82">
        <v>0</v>
      </c>
    </row>
    <row r="83" spans="2:8" x14ac:dyDescent="0.25">
      <c r="B83" t="s">
        <v>417</v>
      </c>
      <c r="C83" t="s">
        <v>3</v>
      </c>
      <c r="D83" t="s">
        <v>4</v>
      </c>
      <c r="E83" t="s">
        <v>1</v>
      </c>
      <c r="F83">
        <v>0</v>
      </c>
      <c r="G83" s="2">
        <v>0</v>
      </c>
      <c r="H83">
        <v>0</v>
      </c>
    </row>
    <row r="84" spans="2:8" x14ac:dyDescent="0.25">
      <c r="B84" t="s">
        <v>417</v>
      </c>
      <c r="C84" t="s">
        <v>3</v>
      </c>
      <c r="D84" t="s">
        <v>6</v>
      </c>
      <c r="E84" t="s">
        <v>1</v>
      </c>
      <c r="F84">
        <v>0</v>
      </c>
      <c r="G84" s="2">
        <v>0</v>
      </c>
      <c r="H84">
        <v>0</v>
      </c>
    </row>
    <row r="85" spans="2:8" x14ac:dyDescent="0.25">
      <c r="B85" t="s">
        <v>417</v>
      </c>
      <c r="C85" t="s">
        <v>3</v>
      </c>
      <c r="D85" t="s">
        <v>7</v>
      </c>
      <c r="E85" t="s">
        <v>1</v>
      </c>
      <c r="F85">
        <v>0</v>
      </c>
      <c r="G85" s="2">
        <v>0</v>
      </c>
      <c r="H85">
        <v>0</v>
      </c>
    </row>
    <row r="86" spans="2:8" x14ac:dyDescent="0.25">
      <c r="B86" t="s">
        <v>417</v>
      </c>
      <c r="C86" t="s">
        <v>3</v>
      </c>
      <c r="D86" t="s">
        <v>8</v>
      </c>
      <c r="E86" t="s">
        <v>1</v>
      </c>
      <c r="F86">
        <v>0</v>
      </c>
      <c r="G86" s="2">
        <v>0</v>
      </c>
      <c r="H86">
        <v>0</v>
      </c>
    </row>
    <row r="87" spans="2:8" x14ac:dyDescent="0.25">
      <c r="B87" t="s">
        <v>418</v>
      </c>
      <c r="C87" t="s">
        <v>3</v>
      </c>
      <c r="D87" t="s">
        <v>0</v>
      </c>
      <c r="E87" t="s">
        <v>1</v>
      </c>
      <c r="F87">
        <v>2.5654913549024978</v>
      </c>
      <c r="G87" s="2">
        <v>2.5700102236652955</v>
      </c>
      <c r="H87">
        <v>2.5872296751311423</v>
      </c>
    </row>
    <row r="88" spans="2:8" x14ac:dyDescent="0.25">
      <c r="B88" t="s">
        <v>418</v>
      </c>
      <c r="C88" t="s">
        <v>3</v>
      </c>
      <c r="D88" t="s">
        <v>584</v>
      </c>
      <c r="E88" t="s">
        <v>1</v>
      </c>
      <c r="F88">
        <v>2686696.2076591984</v>
      </c>
      <c r="G88" s="2">
        <v>2691428.567230287</v>
      </c>
      <c r="H88">
        <v>2709461.5396910422</v>
      </c>
    </row>
    <row r="89" spans="2:8" x14ac:dyDescent="0.25">
      <c r="B89" t="s">
        <v>418</v>
      </c>
      <c r="C89" t="s">
        <v>3</v>
      </c>
      <c r="D89" t="s">
        <v>585</v>
      </c>
      <c r="E89" t="s">
        <v>1</v>
      </c>
      <c r="F89">
        <v>1047244.3037179157</v>
      </c>
      <c r="G89" s="2">
        <v>1047244.3037179157</v>
      </c>
      <c r="H89">
        <v>1047244.3037179157</v>
      </c>
    </row>
    <row r="90" spans="2:8" x14ac:dyDescent="0.25">
      <c r="B90" t="s">
        <v>418</v>
      </c>
      <c r="C90" t="s">
        <v>3</v>
      </c>
      <c r="D90" t="s">
        <v>4</v>
      </c>
      <c r="E90" t="s">
        <v>1</v>
      </c>
      <c r="F90">
        <v>0</v>
      </c>
      <c r="G90" s="2">
        <v>0</v>
      </c>
      <c r="H90">
        <v>0</v>
      </c>
    </row>
    <row r="91" spans="2:8" x14ac:dyDescent="0.25">
      <c r="B91" t="s">
        <v>418</v>
      </c>
      <c r="C91" t="s">
        <v>3</v>
      </c>
      <c r="D91" t="s">
        <v>6</v>
      </c>
      <c r="E91" t="s">
        <v>1</v>
      </c>
      <c r="F91">
        <v>0</v>
      </c>
      <c r="G91" s="2">
        <v>0</v>
      </c>
      <c r="H91">
        <v>0</v>
      </c>
    </row>
    <row r="92" spans="2:8" x14ac:dyDescent="0.25">
      <c r="B92" t="s">
        <v>418</v>
      </c>
      <c r="C92" t="s">
        <v>3</v>
      </c>
      <c r="D92" t="s">
        <v>7</v>
      </c>
      <c r="E92" t="s">
        <v>1</v>
      </c>
      <c r="F92">
        <v>1180.7578279138929</v>
      </c>
      <c r="G92" s="2">
        <v>1180.7578279138929</v>
      </c>
      <c r="H92">
        <v>1180.7578279138929</v>
      </c>
    </row>
    <row r="93" spans="2:8" x14ac:dyDescent="0.25">
      <c r="B93" t="s">
        <v>418</v>
      </c>
      <c r="C93" t="s">
        <v>3</v>
      </c>
      <c r="D93" t="s">
        <v>8</v>
      </c>
      <c r="E93" t="s">
        <v>1</v>
      </c>
      <c r="F93">
        <v>600000.00000000175</v>
      </c>
      <c r="G93" s="2">
        <v>600000.00000000175</v>
      </c>
      <c r="H93">
        <v>600000.00000000175</v>
      </c>
    </row>
    <row r="94" spans="2:8" x14ac:dyDescent="0.25">
      <c r="B94" t="s">
        <v>419</v>
      </c>
      <c r="C94" t="s">
        <v>3</v>
      </c>
      <c r="D94" t="s">
        <v>0</v>
      </c>
      <c r="E94" t="s">
        <v>1</v>
      </c>
      <c r="F94">
        <v>2.0880523789349392</v>
      </c>
      <c r="G94" s="2">
        <v>2.0917292502992808</v>
      </c>
      <c r="H94">
        <v>2.105208656530476</v>
      </c>
    </row>
    <row r="95" spans="2:8" x14ac:dyDescent="0.25">
      <c r="B95" t="s">
        <v>419</v>
      </c>
      <c r="C95" t="s">
        <v>3</v>
      </c>
      <c r="D95" t="s">
        <v>584</v>
      </c>
      <c r="E95" t="s">
        <v>1</v>
      </c>
      <c r="F95">
        <v>1796372.4466191973</v>
      </c>
      <c r="G95" s="2">
        <v>1799535.696006665</v>
      </c>
      <c r="H95">
        <v>1811132.1646560086</v>
      </c>
    </row>
    <row r="96" spans="2:8" x14ac:dyDescent="0.25">
      <c r="B96" t="s">
        <v>419</v>
      </c>
      <c r="C96" t="s">
        <v>3</v>
      </c>
      <c r="D96" t="s">
        <v>585</v>
      </c>
      <c r="E96" t="s">
        <v>1</v>
      </c>
      <c r="F96">
        <v>860310.05004552612</v>
      </c>
      <c r="G96" s="2">
        <v>860310.05004552612</v>
      </c>
      <c r="H96">
        <v>860310.05004552612</v>
      </c>
    </row>
    <row r="97" spans="2:8" x14ac:dyDescent="0.25">
      <c r="B97" t="s">
        <v>419</v>
      </c>
      <c r="C97" t="s">
        <v>3</v>
      </c>
      <c r="D97" t="s">
        <v>4</v>
      </c>
      <c r="E97" t="s">
        <v>1</v>
      </c>
      <c r="F97">
        <v>0</v>
      </c>
      <c r="G97" s="2">
        <v>0</v>
      </c>
      <c r="H97">
        <v>0</v>
      </c>
    </row>
    <row r="98" spans="2:8" x14ac:dyDescent="0.25">
      <c r="B98" t="s">
        <v>419</v>
      </c>
      <c r="C98" t="s">
        <v>3</v>
      </c>
      <c r="D98" t="s">
        <v>6</v>
      </c>
      <c r="E98" t="s">
        <v>1</v>
      </c>
      <c r="F98">
        <v>0</v>
      </c>
      <c r="G98" s="2">
        <v>0</v>
      </c>
      <c r="H98">
        <v>0</v>
      </c>
    </row>
    <row r="99" spans="2:8" x14ac:dyDescent="0.25">
      <c r="B99" t="s">
        <v>419</v>
      </c>
      <c r="C99" t="s">
        <v>3</v>
      </c>
      <c r="D99" t="s">
        <v>7</v>
      </c>
      <c r="E99" t="s">
        <v>1</v>
      </c>
      <c r="F99">
        <v>774.00484364083945</v>
      </c>
      <c r="G99" s="2">
        <v>774.00484364083945</v>
      </c>
      <c r="H99">
        <v>774.00484364083945</v>
      </c>
    </row>
    <row r="100" spans="2:8" x14ac:dyDescent="0.25">
      <c r="B100" t="s">
        <v>419</v>
      </c>
      <c r="C100" t="s">
        <v>3</v>
      </c>
      <c r="D100" t="s">
        <v>8</v>
      </c>
      <c r="E100" t="s">
        <v>1</v>
      </c>
      <c r="F100">
        <v>600000.00000000163</v>
      </c>
      <c r="G100" s="2">
        <v>600000.00000000163</v>
      </c>
      <c r="H100">
        <v>600000.00000000163</v>
      </c>
    </row>
    <row r="101" spans="2:8" x14ac:dyDescent="0.25">
      <c r="B101" t="s">
        <v>420</v>
      </c>
      <c r="C101" t="s">
        <v>3</v>
      </c>
      <c r="D101" t="s">
        <v>0</v>
      </c>
      <c r="E101" t="s">
        <v>1</v>
      </c>
      <c r="F101">
        <v>4.0489352109674428</v>
      </c>
      <c r="G101" s="2">
        <v>4.05401346358419</v>
      </c>
      <c r="H101">
        <v>4.0783573750557229</v>
      </c>
    </row>
    <row r="102" spans="2:8" x14ac:dyDescent="0.25">
      <c r="B102" t="s">
        <v>420</v>
      </c>
      <c r="C102" t="s">
        <v>3</v>
      </c>
      <c r="D102" t="s">
        <v>584</v>
      </c>
      <c r="E102" t="s">
        <v>1</v>
      </c>
      <c r="F102">
        <v>4176040.2608936136</v>
      </c>
      <c r="G102" s="2">
        <v>4181277.9311149307</v>
      </c>
      <c r="H102">
        <v>4206386.0519209588</v>
      </c>
    </row>
    <row r="103" spans="2:8" x14ac:dyDescent="0.25">
      <c r="B103" t="s">
        <v>420</v>
      </c>
      <c r="C103" t="s">
        <v>3</v>
      </c>
      <c r="D103" t="s">
        <v>585</v>
      </c>
      <c r="E103" t="s">
        <v>1</v>
      </c>
      <c r="F103">
        <v>1031392.2162997024</v>
      </c>
      <c r="G103" s="2">
        <v>1031392.2162997024</v>
      </c>
      <c r="H103">
        <v>1031392.2162997024</v>
      </c>
    </row>
    <row r="104" spans="2:8" x14ac:dyDescent="0.25">
      <c r="B104" t="s">
        <v>420</v>
      </c>
      <c r="C104" t="s">
        <v>3</v>
      </c>
      <c r="D104" t="s">
        <v>4</v>
      </c>
      <c r="E104" t="s">
        <v>1</v>
      </c>
      <c r="F104">
        <v>0</v>
      </c>
      <c r="G104" s="2">
        <v>0</v>
      </c>
      <c r="H104">
        <v>0</v>
      </c>
    </row>
    <row r="105" spans="2:8" x14ac:dyDescent="0.25">
      <c r="B105" t="s">
        <v>420</v>
      </c>
      <c r="C105" t="s">
        <v>3</v>
      </c>
      <c r="D105" t="s">
        <v>6</v>
      </c>
      <c r="E105" t="s">
        <v>1</v>
      </c>
      <c r="F105">
        <v>0</v>
      </c>
      <c r="G105" s="2">
        <v>0</v>
      </c>
      <c r="H105">
        <v>0</v>
      </c>
    </row>
    <row r="106" spans="2:8" x14ac:dyDescent="0.25">
      <c r="B106" t="s">
        <v>420</v>
      </c>
      <c r="C106" t="s">
        <v>3</v>
      </c>
      <c r="D106" t="s">
        <v>7</v>
      </c>
      <c r="E106" t="s">
        <v>1</v>
      </c>
      <c r="F106">
        <v>1829.158807723662</v>
      </c>
      <c r="G106" s="2">
        <v>1829.158807723662</v>
      </c>
      <c r="H106">
        <v>1829.158807723662</v>
      </c>
    </row>
    <row r="107" spans="2:8" x14ac:dyDescent="0.25">
      <c r="B107" t="s">
        <v>420</v>
      </c>
      <c r="C107" t="s">
        <v>3</v>
      </c>
      <c r="D107" t="s">
        <v>8</v>
      </c>
      <c r="E107" t="s">
        <v>1</v>
      </c>
      <c r="F107">
        <v>600000.00000000012</v>
      </c>
      <c r="G107" s="2">
        <v>600000.00000000012</v>
      </c>
      <c r="H107">
        <v>600000.00000000012</v>
      </c>
    </row>
    <row r="108" spans="2:8" x14ac:dyDescent="0.25">
      <c r="B108" t="s">
        <v>421</v>
      </c>
      <c r="C108" t="s">
        <v>3</v>
      </c>
      <c r="D108" t="s">
        <v>0</v>
      </c>
      <c r="E108" t="s">
        <v>1</v>
      </c>
      <c r="F108">
        <v>0</v>
      </c>
      <c r="G108" s="2">
        <v>0</v>
      </c>
      <c r="H108">
        <v>0</v>
      </c>
    </row>
    <row r="109" spans="2:8" x14ac:dyDescent="0.25">
      <c r="B109" t="s">
        <v>421</v>
      </c>
      <c r="C109" t="s">
        <v>3</v>
      </c>
      <c r="D109" t="s">
        <v>584</v>
      </c>
      <c r="E109" t="s">
        <v>1</v>
      </c>
      <c r="F109">
        <v>0</v>
      </c>
      <c r="G109" s="2">
        <v>0</v>
      </c>
      <c r="H109">
        <v>0</v>
      </c>
    </row>
    <row r="110" spans="2:8" x14ac:dyDescent="0.25">
      <c r="B110" t="s">
        <v>421</v>
      </c>
      <c r="C110" t="s">
        <v>3</v>
      </c>
      <c r="D110" t="s">
        <v>585</v>
      </c>
      <c r="E110" t="s">
        <v>1</v>
      </c>
      <c r="F110">
        <v>0</v>
      </c>
      <c r="G110" s="2">
        <v>0</v>
      </c>
      <c r="H110">
        <v>0</v>
      </c>
    </row>
    <row r="111" spans="2:8" x14ac:dyDescent="0.25">
      <c r="B111" t="s">
        <v>421</v>
      </c>
      <c r="C111" t="s">
        <v>3</v>
      </c>
      <c r="D111" t="s">
        <v>4</v>
      </c>
      <c r="E111" t="s">
        <v>1</v>
      </c>
      <c r="F111">
        <v>0</v>
      </c>
      <c r="G111" s="2">
        <v>0</v>
      </c>
      <c r="H111">
        <v>0</v>
      </c>
    </row>
    <row r="112" spans="2:8" x14ac:dyDescent="0.25">
      <c r="B112" t="s">
        <v>421</v>
      </c>
      <c r="C112" t="s">
        <v>3</v>
      </c>
      <c r="D112" t="s">
        <v>6</v>
      </c>
      <c r="E112" t="s">
        <v>1</v>
      </c>
      <c r="F112">
        <v>0</v>
      </c>
      <c r="G112" s="2">
        <v>0</v>
      </c>
      <c r="H112">
        <v>0</v>
      </c>
    </row>
    <row r="113" spans="2:8" x14ac:dyDescent="0.25">
      <c r="B113" t="s">
        <v>421</v>
      </c>
      <c r="C113" t="s">
        <v>3</v>
      </c>
      <c r="D113" t="s">
        <v>7</v>
      </c>
      <c r="E113" t="s">
        <v>1</v>
      </c>
      <c r="F113">
        <v>0</v>
      </c>
      <c r="G113" s="2">
        <v>0</v>
      </c>
      <c r="H113">
        <v>0</v>
      </c>
    </row>
    <row r="114" spans="2:8" x14ac:dyDescent="0.25">
      <c r="B114" t="s">
        <v>421</v>
      </c>
      <c r="C114" t="s">
        <v>3</v>
      </c>
      <c r="D114" t="s">
        <v>8</v>
      </c>
      <c r="E114" t="s">
        <v>1</v>
      </c>
      <c r="F114">
        <v>0</v>
      </c>
      <c r="G114" s="2">
        <v>0</v>
      </c>
      <c r="H114">
        <v>0</v>
      </c>
    </row>
    <row r="115" spans="2:8" x14ac:dyDescent="0.25">
      <c r="B115" t="s">
        <v>555</v>
      </c>
      <c r="C115" t="s">
        <v>3</v>
      </c>
      <c r="D115" t="s">
        <v>0</v>
      </c>
      <c r="E115" t="s">
        <v>1</v>
      </c>
      <c r="F115">
        <v>2.0786601259828013</v>
      </c>
      <c r="G115" s="2">
        <v>2.1694676651739089</v>
      </c>
      <c r="H115">
        <v>2.2713249962687811</v>
      </c>
    </row>
    <row r="116" spans="2:8" x14ac:dyDescent="0.25">
      <c r="B116" t="s">
        <v>555</v>
      </c>
      <c r="C116" t="s">
        <v>3</v>
      </c>
      <c r="D116" t="s">
        <v>584</v>
      </c>
      <c r="E116" t="s">
        <v>1</v>
      </c>
      <c r="F116">
        <v>1887593.4652257902</v>
      </c>
      <c r="G116" s="2">
        <v>2761167.4682859844</v>
      </c>
      <c r="H116">
        <v>2910881.0728828157</v>
      </c>
    </row>
    <row r="117" spans="2:8" x14ac:dyDescent="0.25">
      <c r="B117" t="s">
        <v>555</v>
      </c>
      <c r="C117" t="s">
        <v>3</v>
      </c>
      <c r="D117" t="s">
        <v>585</v>
      </c>
      <c r="E117" t="s">
        <v>1</v>
      </c>
      <c r="F117">
        <v>908081.81752816681</v>
      </c>
      <c r="G117" s="2">
        <v>1272739.6276102799</v>
      </c>
      <c r="H117">
        <v>1281578.4080502198</v>
      </c>
    </row>
    <row r="118" spans="2:8" x14ac:dyDescent="0.25">
      <c r="B118" t="s">
        <v>555</v>
      </c>
      <c r="C118" t="s">
        <v>3</v>
      </c>
      <c r="D118" t="s">
        <v>4</v>
      </c>
      <c r="E118" t="s">
        <v>1</v>
      </c>
      <c r="F118">
        <v>1529533.6227532439</v>
      </c>
      <c r="G118" s="2">
        <v>2143747.4199619503</v>
      </c>
      <c r="H118">
        <v>2158635.0783271641</v>
      </c>
    </row>
    <row r="119" spans="2:8" x14ac:dyDescent="0.25">
      <c r="B119" t="s">
        <v>555</v>
      </c>
      <c r="C119" t="s">
        <v>3</v>
      </c>
      <c r="D119" t="s">
        <v>6</v>
      </c>
      <c r="E119" t="s">
        <v>1</v>
      </c>
      <c r="F119">
        <v>22943004.341298658</v>
      </c>
      <c r="G119" s="2">
        <v>32156211.299429253</v>
      </c>
      <c r="H119">
        <v>32379526.174907461</v>
      </c>
    </row>
    <row r="120" spans="2:8" x14ac:dyDescent="0.25">
      <c r="B120" t="s">
        <v>555</v>
      </c>
      <c r="C120" t="s">
        <v>3</v>
      </c>
      <c r="D120" t="s">
        <v>7</v>
      </c>
      <c r="E120" t="s">
        <v>1</v>
      </c>
      <c r="F120">
        <v>255.07007439128603</v>
      </c>
      <c r="G120" s="2">
        <v>357.49839411934062</v>
      </c>
      <c r="H120">
        <v>359.98110915759634</v>
      </c>
    </row>
    <row r="121" spans="2:8" x14ac:dyDescent="0.25">
      <c r="B121" t="s">
        <v>555</v>
      </c>
      <c r="C121" t="s">
        <v>3</v>
      </c>
      <c r="D121" t="s">
        <v>8</v>
      </c>
      <c r="E121" t="s">
        <v>1</v>
      </c>
      <c r="F121">
        <v>963606.18233454367</v>
      </c>
      <c r="G121" s="2">
        <v>1350560.8745760287</v>
      </c>
      <c r="H121">
        <v>1359940.0993461134</v>
      </c>
    </row>
    <row r="122" spans="2:8" x14ac:dyDescent="0.25">
      <c r="G122" s="2"/>
    </row>
    <row r="123" spans="2:8" x14ac:dyDescent="0.25">
      <c r="G123" s="2"/>
    </row>
    <row r="124" spans="2:8" x14ac:dyDescent="0.25">
      <c r="G124" s="2"/>
    </row>
    <row r="125" spans="2:8" x14ac:dyDescent="0.25">
      <c r="G125" s="2"/>
    </row>
    <row r="126" spans="2:8" x14ac:dyDescent="0.25">
      <c r="G126" s="2"/>
    </row>
    <row r="127" spans="2:8" x14ac:dyDescent="0.25">
      <c r="G127" s="2"/>
    </row>
    <row r="128" spans="2:8" x14ac:dyDescent="0.25">
      <c r="G128" s="2"/>
    </row>
    <row r="129" spans="7:7" x14ac:dyDescent="0.25">
      <c r="G129" s="2"/>
    </row>
    <row r="130" spans="7:7" x14ac:dyDescent="0.25">
      <c r="G130" s="2"/>
    </row>
    <row r="131" spans="7:7" x14ac:dyDescent="0.25">
      <c r="G131" s="2"/>
    </row>
    <row r="132" spans="7:7" x14ac:dyDescent="0.25">
      <c r="G132" s="2"/>
    </row>
    <row r="133" spans="7:7" x14ac:dyDescent="0.25">
      <c r="G133" s="2"/>
    </row>
    <row r="134" spans="7:7" x14ac:dyDescent="0.25">
      <c r="G134" s="2"/>
    </row>
    <row r="135" spans="7:7" x14ac:dyDescent="0.25">
      <c r="G135" s="2"/>
    </row>
    <row r="136" spans="7:7" x14ac:dyDescent="0.25">
      <c r="G136" s="2"/>
    </row>
    <row r="137" spans="7:7" x14ac:dyDescent="0.25">
      <c r="G137" s="2"/>
    </row>
    <row r="138" spans="7:7" x14ac:dyDescent="0.25">
      <c r="G138" s="2"/>
    </row>
    <row r="139" spans="7:7" x14ac:dyDescent="0.25">
      <c r="G139" s="2"/>
    </row>
    <row r="140" spans="7:7" x14ac:dyDescent="0.25">
      <c r="G140" s="2"/>
    </row>
    <row r="141" spans="7:7" x14ac:dyDescent="0.25">
      <c r="G141" s="2"/>
    </row>
    <row r="142" spans="7:7" x14ac:dyDescent="0.25">
      <c r="G142" s="2"/>
    </row>
    <row r="143" spans="7:7" x14ac:dyDescent="0.25">
      <c r="G143" s="2"/>
    </row>
    <row r="144" spans="7:7" x14ac:dyDescent="0.25">
      <c r="G144" s="2"/>
    </row>
    <row r="145" spans="7:7" x14ac:dyDescent="0.25">
      <c r="G145" s="2"/>
    </row>
    <row r="146" spans="7:7" x14ac:dyDescent="0.25">
      <c r="G146" s="2"/>
    </row>
    <row r="147" spans="7:7" x14ac:dyDescent="0.25">
      <c r="G147" s="2"/>
    </row>
    <row r="148" spans="7:7" x14ac:dyDescent="0.25">
      <c r="G148" s="2"/>
    </row>
    <row r="149" spans="7:7" x14ac:dyDescent="0.25">
      <c r="G149" s="2"/>
    </row>
    <row r="150" spans="7:7" x14ac:dyDescent="0.25">
      <c r="G150" s="2"/>
    </row>
    <row r="151" spans="7:7" x14ac:dyDescent="0.25">
      <c r="G151" s="2"/>
    </row>
    <row r="152" spans="7:7" x14ac:dyDescent="0.25">
      <c r="G152" s="2"/>
    </row>
    <row r="153" spans="7:7" x14ac:dyDescent="0.25">
      <c r="G153" s="2"/>
    </row>
    <row r="154" spans="7:7" x14ac:dyDescent="0.25">
      <c r="G154" s="2"/>
    </row>
    <row r="155" spans="7:7" x14ac:dyDescent="0.25">
      <c r="G155" s="2"/>
    </row>
    <row r="156" spans="7:7" x14ac:dyDescent="0.25">
      <c r="G156" s="2"/>
    </row>
    <row r="157" spans="7:7" x14ac:dyDescent="0.25">
      <c r="G157" s="2"/>
    </row>
    <row r="158" spans="7:7" x14ac:dyDescent="0.25">
      <c r="G158" s="2"/>
    </row>
    <row r="159" spans="7:7" x14ac:dyDescent="0.25">
      <c r="G159" s="2"/>
    </row>
    <row r="160" spans="7:7" x14ac:dyDescent="0.25">
      <c r="G160" s="2"/>
    </row>
    <row r="161" spans="7:7" x14ac:dyDescent="0.25">
      <c r="G161" s="2"/>
    </row>
    <row r="162" spans="7:7" x14ac:dyDescent="0.25">
      <c r="G162" s="2"/>
    </row>
    <row r="163" spans="7:7" x14ac:dyDescent="0.25">
      <c r="G163" s="2"/>
    </row>
    <row r="164" spans="7:7" x14ac:dyDescent="0.25">
      <c r="G164" s="2"/>
    </row>
    <row r="165" spans="7:7" x14ac:dyDescent="0.25">
      <c r="G165" s="2"/>
    </row>
    <row r="166" spans="7:7" x14ac:dyDescent="0.25">
      <c r="G166" s="2"/>
    </row>
    <row r="167" spans="7:7" x14ac:dyDescent="0.25">
      <c r="G167" s="2"/>
    </row>
    <row r="168" spans="7:7" x14ac:dyDescent="0.25">
      <c r="G168" s="2"/>
    </row>
    <row r="169" spans="7:7" x14ac:dyDescent="0.25">
      <c r="G169" s="2"/>
    </row>
    <row r="170" spans="7:7" x14ac:dyDescent="0.25">
      <c r="G170" s="2"/>
    </row>
    <row r="171" spans="7:7" x14ac:dyDescent="0.25">
      <c r="G171" s="2"/>
    </row>
    <row r="172" spans="7:7" x14ac:dyDescent="0.25">
      <c r="G172" s="2"/>
    </row>
    <row r="173" spans="7:7" x14ac:dyDescent="0.25">
      <c r="G173" s="2"/>
    </row>
    <row r="174" spans="7:7" x14ac:dyDescent="0.25">
      <c r="G174" s="2"/>
    </row>
    <row r="175" spans="7:7" x14ac:dyDescent="0.25">
      <c r="G175" s="2"/>
    </row>
    <row r="176" spans="7:7" x14ac:dyDescent="0.25">
      <c r="G176" s="2"/>
    </row>
    <row r="177" spans="7:7" x14ac:dyDescent="0.25">
      <c r="G177" s="2"/>
    </row>
    <row r="178" spans="7:7" x14ac:dyDescent="0.25">
      <c r="G178" s="2"/>
    </row>
    <row r="179" spans="7:7" x14ac:dyDescent="0.25">
      <c r="G179" s="2"/>
    </row>
    <row r="180" spans="7:7" x14ac:dyDescent="0.25">
      <c r="G180" s="2"/>
    </row>
    <row r="181" spans="7:7" x14ac:dyDescent="0.25">
      <c r="G181" s="2"/>
    </row>
    <row r="182" spans="7:7" x14ac:dyDescent="0.25">
      <c r="G182" s="2"/>
    </row>
    <row r="183" spans="7:7" x14ac:dyDescent="0.25">
      <c r="G183" s="2"/>
    </row>
    <row r="184" spans="7:7" x14ac:dyDescent="0.25">
      <c r="G184" s="2"/>
    </row>
    <row r="185" spans="7:7" x14ac:dyDescent="0.25">
      <c r="G185" s="2"/>
    </row>
    <row r="186" spans="7:7" x14ac:dyDescent="0.25">
      <c r="G186" s="2"/>
    </row>
    <row r="187" spans="7:7" x14ac:dyDescent="0.25">
      <c r="G187" s="2"/>
    </row>
    <row r="188" spans="7:7" x14ac:dyDescent="0.25">
      <c r="G188" s="2"/>
    </row>
    <row r="189" spans="7:7" x14ac:dyDescent="0.25">
      <c r="G189" s="2"/>
    </row>
    <row r="190" spans="7:7" x14ac:dyDescent="0.25">
      <c r="G190" s="2"/>
    </row>
    <row r="191" spans="7:7" x14ac:dyDescent="0.25">
      <c r="G191" s="2"/>
    </row>
    <row r="192" spans="7:7" x14ac:dyDescent="0.25">
      <c r="G192" s="2"/>
    </row>
    <row r="193" spans="7:7" x14ac:dyDescent="0.25">
      <c r="G193" s="2"/>
    </row>
    <row r="194" spans="7:7" x14ac:dyDescent="0.25">
      <c r="G194" s="2"/>
    </row>
    <row r="195" spans="7:7" x14ac:dyDescent="0.25">
      <c r="G195" s="2"/>
    </row>
    <row r="196" spans="7:7" x14ac:dyDescent="0.25">
      <c r="G196" s="2"/>
    </row>
    <row r="197" spans="7:7" x14ac:dyDescent="0.25">
      <c r="G197" s="2"/>
    </row>
    <row r="198" spans="7:7" x14ac:dyDescent="0.25">
      <c r="G198" s="2"/>
    </row>
    <row r="199" spans="7:7" x14ac:dyDescent="0.25">
      <c r="G199" s="2"/>
    </row>
    <row r="200" spans="7:7" x14ac:dyDescent="0.25">
      <c r="G200" s="2"/>
    </row>
    <row r="201" spans="7:7" x14ac:dyDescent="0.25">
      <c r="G201" s="2"/>
    </row>
    <row r="202" spans="7:7" x14ac:dyDescent="0.25">
      <c r="G202" s="2"/>
    </row>
    <row r="203" spans="7:7" x14ac:dyDescent="0.25">
      <c r="G203" s="2"/>
    </row>
    <row r="204" spans="7:7" x14ac:dyDescent="0.25">
      <c r="G204" s="2"/>
    </row>
    <row r="205" spans="7:7" x14ac:dyDescent="0.25">
      <c r="G205" s="2"/>
    </row>
    <row r="206" spans="7:7" x14ac:dyDescent="0.25">
      <c r="G206" s="2"/>
    </row>
    <row r="207" spans="7:7" x14ac:dyDescent="0.25">
      <c r="G207" s="2"/>
    </row>
    <row r="208" spans="7:7" x14ac:dyDescent="0.25">
      <c r="G208" s="2"/>
    </row>
    <row r="209" spans="7:7" x14ac:dyDescent="0.25">
      <c r="G209" s="2"/>
    </row>
    <row r="210" spans="7:7" x14ac:dyDescent="0.25">
      <c r="G210" s="2"/>
    </row>
    <row r="211" spans="7:7" x14ac:dyDescent="0.25">
      <c r="G211" s="2"/>
    </row>
    <row r="212" spans="7:7" x14ac:dyDescent="0.25">
      <c r="G212" s="2"/>
    </row>
    <row r="213" spans="7:7" x14ac:dyDescent="0.25">
      <c r="G213" s="2"/>
    </row>
    <row r="214" spans="7:7" x14ac:dyDescent="0.25">
      <c r="G214" s="2"/>
    </row>
    <row r="215" spans="7:7" x14ac:dyDescent="0.25">
      <c r="G215" s="2"/>
    </row>
    <row r="216" spans="7:7" x14ac:dyDescent="0.25">
      <c r="G216" s="2"/>
    </row>
    <row r="217" spans="7:7" x14ac:dyDescent="0.25">
      <c r="G217" s="2"/>
    </row>
    <row r="218" spans="7:7" x14ac:dyDescent="0.25">
      <c r="G218" s="2"/>
    </row>
    <row r="219" spans="7:7" x14ac:dyDescent="0.25">
      <c r="G219" s="2"/>
    </row>
    <row r="220" spans="7:7" x14ac:dyDescent="0.25">
      <c r="G220" s="2"/>
    </row>
    <row r="221" spans="7:7" x14ac:dyDescent="0.25">
      <c r="G221" s="2"/>
    </row>
    <row r="222" spans="7:7" x14ac:dyDescent="0.25">
      <c r="G222" s="2"/>
    </row>
    <row r="223" spans="7:7" x14ac:dyDescent="0.25">
      <c r="G223" s="2"/>
    </row>
    <row r="224" spans="7:7" x14ac:dyDescent="0.25">
      <c r="G224" s="2"/>
    </row>
    <row r="225" spans="7:7" x14ac:dyDescent="0.25">
      <c r="G225" s="2"/>
    </row>
    <row r="226" spans="7:7" x14ac:dyDescent="0.25">
      <c r="G226" s="2"/>
    </row>
    <row r="227" spans="7:7" x14ac:dyDescent="0.25">
      <c r="G227" s="2"/>
    </row>
    <row r="228" spans="7:7" x14ac:dyDescent="0.25">
      <c r="G228" s="2"/>
    </row>
    <row r="229" spans="7:7" x14ac:dyDescent="0.25">
      <c r="G229" s="2"/>
    </row>
    <row r="230" spans="7:7" x14ac:dyDescent="0.25">
      <c r="G230" s="2"/>
    </row>
    <row r="231" spans="7:7" x14ac:dyDescent="0.25">
      <c r="G231" s="2"/>
    </row>
    <row r="232" spans="7:7" x14ac:dyDescent="0.25">
      <c r="G232" s="2"/>
    </row>
    <row r="233" spans="7:7" x14ac:dyDescent="0.25">
      <c r="G233" s="2"/>
    </row>
    <row r="234" spans="7:7" x14ac:dyDescent="0.25">
      <c r="G234" s="2"/>
    </row>
    <row r="235" spans="7:7" x14ac:dyDescent="0.25">
      <c r="G235" s="2"/>
    </row>
    <row r="236" spans="7:7" x14ac:dyDescent="0.25">
      <c r="G236" s="2"/>
    </row>
    <row r="237" spans="7:7" x14ac:dyDescent="0.25">
      <c r="G237" s="2"/>
    </row>
    <row r="238" spans="7:7" x14ac:dyDescent="0.25">
      <c r="G238" s="2"/>
    </row>
    <row r="239" spans="7:7" x14ac:dyDescent="0.25">
      <c r="G239" s="2"/>
    </row>
    <row r="240" spans="7:7" x14ac:dyDescent="0.25">
      <c r="G240" s="2"/>
    </row>
    <row r="241" spans="7:7" x14ac:dyDescent="0.25">
      <c r="G241" s="2"/>
    </row>
    <row r="242" spans="7:7" x14ac:dyDescent="0.25">
      <c r="G242" s="2"/>
    </row>
    <row r="243" spans="7:7" x14ac:dyDescent="0.25">
      <c r="G243" s="2"/>
    </row>
    <row r="244" spans="7:7" x14ac:dyDescent="0.25">
      <c r="G244" s="2"/>
    </row>
    <row r="245" spans="7:7" x14ac:dyDescent="0.25">
      <c r="G245" s="2"/>
    </row>
    <row r="246" spans="7:7" x14ac:dyDescent="0.25">
      <c r="G246" s="2"/>
    </row>
    <row r="247" spans="7:7" x14ac:dyDescent="0.25">
      <c r="G247" s="2"/>
    </row>
    <row r="248" spans="7:7" x14ac:dyDescent="0.25">
      <c r="G248" s="2"/>
    </row>
    <row r="249" spans="7:7" x14ac:dyDescent="0.25">
      <c r="G249" s="2"/>
    </row>
    <row r="250" spans="7:7" x14ac:dyDescent="0.25">
      <c r="G250" s="2"/>
    </row>
    <row r="251" spans="7:7" x14ac:dyDescent="0.25">
      <c r="G251" s="2"/>
    </row>
    <row r="252" spans="7:7" x14ac:dyDescent="0.25">
      <c r="G252" s="2"/>
    </row>
    <row r="253" spans="7:7" x14ac:dyDescent="0.25">
      <c r="G253" s="2"/>
    </row>
    <row r="254" spans="7:7" x14ac:dyDescent="0.25">
      <c r="G254" s="2"/>
    </row>
    <row r="255" spans="7:7" x14ac:dyDescent="0.25">
      <c r="G255" s="2"/>
    </row>
    <row r="256" spans="7:7" x14ac:dyDescent="0.25">
      <c r="G256" s="2"/>
    </row>
    <row r="257" spans="7:7" x14ac:dyDescent="0.25">
      <c r="G257" s="2"/>
    </row>
    <row r="258" spans="7:7" x14ac:dyDescent="0.25">
      <c r="G258" s="2"/>
    </row>
    <row r="259" spans="7:7" x14ac:dyDescent="0.25">
      <c r="G259" s="2"/>
    </row>
    <row r="260" spans="7:7" x14ac:dyDescent="0.25">
      <c r="G260" s="2"/>
    </row>
    <row r="261" spans="7:7" x14ac:dyDescent="0.25">
      <c r="G261" s="2"/>
    </row>
    <row r="262" spans="7:7" x14ac:dyDescent="0.25">
      <c r="G262" s="2"/>
    </row>
    <row r="263" spans="7:7" x14ac:dyDescent="0.25">
      <c r="G263" s="2"/>
    </row>
    <row r="264" spans="7:7" x14ac:dyDescent="0.25">
      <c r="G264" s="2"/>
    </row>
    <row r="265" spans="7:7" x14ac:dyDescent="0.25">
      <c r="G265" s="2"/>
    </row>
    <row r="266" spans="7:7" x14ac:dyDescent="0.25">
      <c r="G266" s="2"/>
    </row>
    <row r="267" spans="7:7" x14ac:dyDescent="0.25">
      <c r="G267" s="2"/>
    </row>
    <row r="268" spans="7:7" x14ac:dyDescent="0.25">
      <c r="G268" s="2"/>
    </row>
    <row r="269" spans="7:7" x14ac:dyDescent="0.25">
      <c r="G269" s="2"/>
    </row>
    <row r="270" spans="7:7" x14ac:dyDescent="0.25">
      <c r="G270" s="2"/>
    </row>
    <row r="271" spans="7:7" x14ac:dyDescent="0.25">
      <c r="G271" s="2"/>
    </row>
    <row r="272" spans="7:7" x14ac:dyDescent="0.25">
      <c r="G272" s="2"/>
    </row>
    <row r="273" spans="7:7" x14ac:dyDescent="0.25">
      <c r="G273" s="2"/>
    </row>
    <row r="274" spans="7:7" x14ac:dyDescent="0.25">
      <c r="G274" s="2"/>
    </row>
    <row r="275" spans="7:7" x14ac:dyDescent="0.25">
      <c r="G275" s="2"/>
    </row>
    <row r="276" spans="7:7" x14ac:dyDescent="0.25">
      <c r="G276" s="2"/>
    </row>
    <row r="277" spans="7:7" x14ac:dyDescent="0.25">
      <c r="G277" s="2"/>
    </row>
    <row r="278" spans="7:7" x14ac:dyDescent="0.25">
      <c r="G278" s="2"/>
    </row>
    <row r="279" spans="7:7" x14ac:dyDescent="0.25">
      <c r="G279" s="2"/>
    </row>
    <row r="280" spans="7:7" x14ac:dyDescent="0.25">
      <c r="G280" s="2"/>
    </row>
    <row r="281" spans="7:7" x14ac:dyDescent="0.25">
      <c r="G281" s="2"/>
    </row>
    <row r="282" spans="7:7" x14ac:dyDescent="0.25">
      <c r="G282" s="2"/>
    </row>
    <row r="283" spans="7:7" x14ac:dyDescent="0.25">
      <c r="G283" s="2"/>
    </row>
    <row r="284" spans="7:7" x14ac:dyDescent="0.25">
      <c r="G284" s="2"/>
    </row>
    <row r="285" spans="7:7" x14ac:dyDescent="0.25">
      <c r="G285" s="2"/>
    </row>
    <row r="286" spans="7:7" x14ac:dyDescent="0.25">
      <c r="G286" s="2"/>
    </row>
    <row r="287" spans="7:7" x14ac:dyDescent="0.25">
      <c r="G287" s="2"/>
    </row>
    <row r="288" spans="7:7" x14ac:dyDescent="0.25">
      <c r="G288" s="2"/>
    </row>
    <row r="289" spans="7:7" x14ac:dyDescent="0.25">
      <c r="G289" s="2"/>
    </row>
    <row r="290" spans="7:7" x14ac:dyDescent="0.25">
      <c r="G290" s="2"/>
    </row>
    <row r="291" spans="7:7" x14ac:dyDescent="0.25">
      <c r="G291" s="2"/>
    </row>
    <row r="292" spans="7:7" x14ac:dyDescent="0.25">
      <c r="G292" s="2"/>
    </row>
    <row r="293" spans="7:7" x14ac:dyDescent="0.25">
      <c r="G293" s="2"/>
    </row>
    <row r="294" spans="7:7" x14ac:dyDescent="0.25">
      <c r="G294" s="2"/>
    </row>
    <row r="295" spans="7:7" x14ac:dyDescent="0.25">
      <c r="G295" s="2"/>
    </row>
    <row r="296" spans="7:7" x14ac:dyDescent="0.25">
      <c r="G296" s="2"/>
    </row>
    <row r="297" spans="7:7" x14ac:dyDescent="0.25">
      <c r="G297" s="2"/>
    </row>
    <row r="298" spans="7:7" x14ac:dyDescent="0.25">
      <c r="G298" s="2"/>
    </row>
    <row r="299" spans="7:7" x14ac:dyDescent="0.25">
      <c r="G299" s="2"/>
    </row>
    <row r="300" spans="7:7" x14ac:dyDescent="0.25">
      <c r="G300" s="2"/>
    </row>
    <row r="301" spans="7:7" x14ac:dyDescent="0.25">
      <c r="G301" s="2"/>
    </row>
    <row r="302" spans="7:7" x14ac:dyDescent="0.25">
      <c r="G302" s="2"/>
    </row>
    <row r="303" spans="7:7" x14ac:dyDescent="0.25">
      <c r="G303" s="2"/>
    </row>
    <row r="304" spans="7:7" x14ac:dyDescent="0.25">
      <c r="G304" s="2"/>
    </row>
    <row r="305" spans="7:7" x14ac:dyDescent="0.25">
      <c r="G305" s="2"/>
    </row>
    <row r="306" spans="7:7" x14ac:dyDescent="0.25">
      <c r="G306" s="2"/>
    </row>
    <row r="307" spans="7:7" x14ac:dyDescent="0.25">
      <c r="G307" s="2"/>
    </row>
    <row r="308" spans="7:7" x14ac:dyDescent="0.25">
      <c r="G308" s="2"/>
    </row>
    <row r="309" spans="7:7" x14ac:dyDescent="0.25">
      <c r="G309" s="2"/>
    </row>
    <row r="310" spans="7:7" x14ac:dyDescent="0.25">
      <c r="G310" s="2"/>
    </row>
    <row r="311" spans="7:7" x14ac:dyDescent="0.25">
      <c r="G311" s="2"/>
    </row>
    <row r="312" spans="7:7" x14ac:dyDescent="0.25">
      <c r="G312" s="2"/>
    </row>
    <row r="313" spans="7:7" x14ac:dyDescent="0.25">
      <c r="G313" s="2"/>
    </row>
    <row r="314" spans="7:7" x14ac:dyDescent="0.25">
      <c r="G314" s="2"/>
    </row>
    <row r="315" spans="7:7" x14ac:dyDescent="0.25">
      <c r="G315" s="2"/>
    </row>
    <row r="316" spans="7:7" x14ac:dyDescent="0.25">
      <c r="G316" s="2"/>
    </row>
    <row r="317" spans="7:7" x14ac:dyDescent="0.25">
      <c r="G317" s="2"/>
    </row>
    <row r="318" spans="7:7" x14ac:dyDescent="0.25">
      <c r="G318" s="2"/>
    </row>
    <row r="319" spans="7:7" x14ac:dyDescent="0.25">
      <c r="G319" s="2"/>
    </row>
    <row r="320" spans="7:7" x14ac:dyDescent="0.25">
      <c r="G320" s="2"/>
    </row>
    <row r="321" spans="7:7" x14ac:dyDescent="0.25">
      <c r="G321" s="2"/>
    </row>
    <row r="322" spans="7:7" x14ac:dyDescent="0.25">
      <c r="G322" s="2"/>
    </row>
    <row r="323" spans="7:7" x14ac:dyDescent="0.25">
      <c r="G323" s="2"/>
    </row>
    <row r="324" spans="7:7" x14ac:dyDescent="0.25">
      <c r="G324" s="2"/>
    </row>
    <row r="325" spans="7:7" x14ac:dyDescent="0.25">
      <c r="G325" s="2"/>
    </row>
    <row r="326" spans="7:7" x14ac:dyDescent="0.25">
      <c r="G326" s="2"/>
    </row>
    <row r="327" spans="7:7" x14ac:dyDescent="0.25">
      <c r="G327" s="2"/>
    </row>
    <row r="328" spans="7:7" x14ac:dyDescent="0.25">
      <c r="G328" s="2"/>
    </row>
    <row r="329" spans="7:7" x14ac:dyDescent="0.25">
      <c r="G329" s="2"/>
    </row>
    <row r="330" spans="7:7" x14ac:dyDescent="0.25">
      <c r="G330" s="2"/>
    </row>
    <row r="331" spans="7:7" x14ac:dyDescent="0.25">
      <c r="G331" s="2"/>
    </row>
    <row r="332" spans="7:7" x14ac:dyDescent="0.25">
      <c r="G332" s="2"/>
    </row>
    <row r="333" spans="7:7" x14ac:dyDescent="0.25">
      <c r="G333" s="2"/>
    </row>
    <row r="334" spans="7:7" x14ac:dyDescent="0.25">
      <c r="G334" s="2"/>
    </row>
    <row r="335" spans="7:7" x14ac:dyDescent="0.25">
      <c r="G335" s="2"/>
    </row>
    <row r="336" spans="7:7" x14ac:dyDescent="0.25">
      <c r="G336" s="2"/>
    </row>
    <row r="337" spans="7:7" x14ac:dyDescent="0.25">
      <c r="G337" s="2"/>
    </row>
    <row r="338" spans="7:7" x14ac:dyDescent="0.25">
      <c r="G338" s="2"/>
    </row>
    <row r="339" spans="7:7" x14ac:dyDescent="0.25">
      <c r="G339" s="2"/>
    </row>
    <row r="340" spans="7:7" x14ac:dyDescent="0.25">
      <c r="G340" s="2"/>
    </row>
    <row r="341" spans="7:7" x14ac:dyDescent="0.25">
      <c r="G341" s="2"/>
    </row>
    <row r="342" spans="7:7" x14ac:dyDescent="0.25">
      <c r="G342" s="2"/>
    </row>
    <row r="343" spans="7:7" x14ac:dyDescent="0.25">
      <c r="G343" s="2"/>
    </row>
    <row r="344" spans="7:7" x14ac:dyDescent="0.25">
      <c r="G344" s="2"/>
    </row>
    <row r="345" spans="7:7" x14ac:dyDescent="0.25">
      <c r="G345" s="2"/>
    </row>
    <row r="346" spans="7:7" x14ac:dyDescent="0.25">
      <c r="G346" s="2"/>
    </row>
    <row r="347" spans="7:7" x14ac:dyDescent="0.25">
      <c r="G347" s="2"/>
    </row>
    <row r="348" spans="7:7" x14ac:dyDescent="0.25">
      <c r="G348" s="2"/>
    </row>
    <row r="349" spans="7:7" x14ac:dyDescent="0.25">
      <c r="G349" s="2"/>
    </row>
    <row r="350" spans="7:7" x14ac:dyDescent="0.25">
      <c r="G350" s="2"/>
    </row>
    <row r="351" spans="7:7" x14ac:dyDescent="0.25">
      <c r="G351" s="2"/>
    </row>
    <row r="352" spans="7:7" x14ac:dyDescent="0.25">
      <c r="G352" s="2"/>
    </row>
    <row r="353" spans="7:7" x14ac:dyDescent="0.25">
      <c r="G353" s="2"/>
    </row>
    <row r="354" spans="7:7" x14ac:dyDescent="0.25">
      <c r="G354" s="2"/>
    </row>
    <row r="355" spans="7:7" x14ac:dyDescent="0.25">
      <c r="G355" s="2"/>
    </row>
    <row r="356" spans="7:7" x14ac:dyDescent="0.25">
      <c r="G356" s="2"/>
    </row>
    <row r="357" spans="7:7" x14ac:dyDescent="0.25">
      <c r="G357" s="2"/>
    </row>
    <row r="358" spans="7:7" x14ac:dyDescent="0.25">
      <c r="G358" s="2"/>
    </row>
    <row r="359" spans="7:7" x14ac:dyDescent="0.25">
      <c r="G359" s="2"/>
    </row>
    <row r="360" spans="7:7" x14ac:dyDescent="0.25">
      <c r="G360" s="2"/>
    </row>
    <row r="361" spans="7:7" x14ac:dyDescent="0.25">
      <c r="G361" s="2"/>
    </row>
    <row r="362" spans="7:7" x14ac:dyDescent="0.25">
      <c r="G362" s="2"/>
    </row>
    <row r="363" spans="7:7" x14ac:dyDescent="0.25">
      <c r="G363" s="2"/>
    </row>
    <row r="364" spans="7:7" x14ac:dyDescent="0.25">
      <c r="G364" s="2"/>
    </row>
    <row r="365" spans="7:7" x14ac:dyDescent="0.25">
      <c r="G365" s="2"/>
    </row>
    <row r="366" spans="7:7" x14ac:dyDescent="0.25">
      <c r="G366" s="2"/>
    </row>
    <row r="367" spans="7:7" x14ac:dyDescent="0.25">
      <c r="G367" s="2"/>
    </row>
    <row r="368" spans="7:7" x14ac:dyDescent="0.25">
      <c r="G368" s="2"/>
    </row>
    <row r="369" spans="7:7" x14ac:dyDescent="0.25">
      <c r="G369" s="2"/>
    </row>
    <row r="370" spans="7:7" x14ac:dyDescent="0.25">
      <c r="G370" s="2"/>
    </row>
    <row r="371" spans="7:7" x14ac:dyDescent="0.25">
      <c r="G371" s="2"/>
    </row>
    <row r="372" spans="7:7" x14ac:dyDescent="0.25">
      <c r="G372" s="2"/>
    </row>
    <row r="373" spans="7:7" x14ac:dyDescent="0.25">
      <c r="G373" s="2"/>
    </row>
    <row r="374" spans="7:7" x14ac:dyDescent="0.25">
      <c r="G374" s="2"/>
    </row>
    <row r="375" spans="7:7" x14ac:dyDescent="0.25">
      <c r="G375" s="2"/>
    </row>
    <row r="376" spans="7:7" x14ac:dyDescent="0.25">
      <c r="G376" s="2"/>
    </row>
    <row r="377" spans="7:7" x14ac:dyDescent="0.25">
      <c r="G377" s="2"/>
    </row>
    <row r="378" spans="7:7" x14ac:dyDescent="0.25">
      <c r="G378" s="2"/>
    </row>
    <row r="379" spans="7:7" x14ac:dyDescent="0.25">
      <c r="G379" s="2"/>
    </row>
    <row r="380" spans="7:7" x14ac:dyDescent="0.25">
      <c r="G380" s="2"/>
    </row>
    <row r="381" spans="7:7" x14ac:dyDescent="0.25">
      <c r="G381" s="2"/>
    </row>
    <row r="382" spans="7:7" x14ac:dyDescent="0.25">
      <c r="G382" s="2"/>
    </row>
    <row r="383" spans="7:7" x14ac:dyDescent="0.25">
      <c r="G383" s="2"/>
    </row>
    <row r="384" spans="7:7" x14ac:dyDescent="0.25">
      <c r="G384" s="2"/>
    </row>
    <row r="385" spans="7:7" x14ac:dyDescent="0.25">
      <c r="G385" s="2"/>
    </row>
    <row r="386" spans="7:7" x14ac:dyDescent="0.25">
      <c r="G386" s="2"/>
    </row>
    <row r="387" spans="7:7" x14ac:dyDescent="0.25">
      <c r="G387" s="2"/>
    </row>
    <row r="388" spans="7:7" x14ac:dyDescent="0.25">
      <c r="G388" s="2"/>
    </row>
    <row r="389" spans="7:7" x14ac:dyDescent="0.25">
      <c r="G389" s="2"/>
    </row>
    <row r="390" spans="7:7" x14ac:dyDescent="0.25">
      <c r="G390" s="2"/>
    </row>
    <row r="391" spans="7:7" x14ac:dyDescent="0.25">
      <c r="G391" s="2"/>
    </row>
    <row r="392" spans="7:7" x14ac:dyDescent="0.25">
      <c r="G392" s="2"/>
    </row>
    <row r="393" spans="7:7" x14ac:dyDescent="0.25">
      <c r="G393" s="2"/>
    </row>
    <row r="394" spans="7:7" x14ac:dyDescent="0.25">
      <c r="G394" s="2"/>
    </row>
    <row r="395" spans="7:7" x14ac:dyDescent="0.25">
      <c r="G395" s="2"/>
    </row>
    <row r="396" spans="7:7" x14ac:dyDescent="0.25">
      <c r="G396" s="2"/>
    </row>
    <row r="397" spans="7:7" x14ac:dyDescent="0.25">
      <c r="G397" s="2"/>
    </row>
    <row r="398" spans="7:7" x14ac:dyDescent="0.25">
      <c r="G398" s="2"/>
    </row>
    <row r="399" spans="7:7" x14ac:dyDescent="0.25">
      <c r="G399" s="2"/>
    </row>
    <row r="400" spans="7:7" x14ac:dyDescent="0.25">
      <c r="G400" s="2"/>
    </row>
    <row r="401" spans="7:7" x14ac:dyDescent="0.25">
      <c r="G401" s="2"/>
    </row>
    <row r="402" spans="7:7" x14ac:dyDescent="0.25">
      <c r="G402" s="2"/>
    </row>
    <row r="403" spans="7:7" x14ac:dyDescent="0.25">
      <c r="G403" s="2"/>
    </row>
    <row r="404" spans="7:7" x14ac:dyDescent="0.25">
      <c r="G404" s="2"/>
    </row>
    <row r="405" spans="7:7" x14ac:dyDescent="0.25">
      <c r="G405" s="2"/>
    </row>
    <row r="406" spans="7:7" x14ac:dyDescent="0.25">
      <c r="G406" s="2"/>
    </row>
    <row r="407" spans="7:7" x14ac:dyDescent="0.25">
      <c r="G407" s="2"/>
    </row>
    <row r="408" spans="7:7" x14ac:dyDescent="0.25">
      <c r="G408" s="2"/>
    </row>
    <row r="409" spans="7:7" x14ac:dyDescent="0.25">
      <c r="G409" s="2"/>
    </row>
    <row r="410" spans="7:7" x14ac:dyDescent="0.25">
      <c r="G410" s="2"/>
    </row>
    <row r="411" spans="7:7" x14ac:dyDescent="0.25">
      <c r="G411" s="2"/>
    </row>
    <row r="412" spans="7:7" x14ac:dyDescent="0.25">
      <c r="G412" s="2"/>
    </row>
    <row r="413" spans="7:7" x14ac:dyDescent="0.25">
      <c r="G413" s="2"/>
    </row>
    <row r="414" spans="7:7" x14ac:dyDescent="0.25">
      <c r="G414" s="2"/>
    </row>
    <row r="415" spans="7:7" x14ac:dyDescent="0.25">
      <c r="G415" s="2"/>
    </row>
    <row r="416" spans="7:7" x14ac:dyDescent="0.25">
      <c r="G416" s="2"/>
    </row>
    <row r="417" spans="7:7" x14ac:dyDescent="0.25">
      <c r="G417" s="2"/>
    </row>
    <row r="418" spans="7:7" x14ac:dyDescent="0.25">
      <c r="G418" s="2"/>
    </row>
    <row r="419" spans="7:7" x14ac:dyDescent="0.25">
      <c r="G419" s="2"/>
    </row>
    <row r="420" spans="7:7" x14ac:dyDescent="0.25">
      <c r="G420" s="2"/>
    </row>
    <row r="421" spans="7:7" x14ac:dyDescent="0.25">
      <c r="G421" s="2"/>
    </row>
    <row r="422" spans="7:7" x14ac:dyDescent="0.25">
      <c r="G422" s="2"/>
    </row>
    <row r="423" spans="7:7" x14ac:dyDescent="0.25">
      <c r="G423" s="2"/>
    </row>
    <row r="424" spans="7:7" x14ac:dyDescent="0.25">
      <c r="G424" s="2"/>
    </row>
    <row r="425" spans="7:7" x14ac:dyDescent="0.25">
      <c r="G425" s="2"/>
    </row>
    <row r="426" spans="7:7" x14ac:dyDescent="0.25">
      <c r="G426" s="2"/>
    </row>
    <row r="427" spans="7:7" x14ac:dyDescent="0.25">
      <c r="G427" s="2"/>
    </row>
    <row r="428" spans="7:7" x14ac:dyDescent="0.25">
      <c r="G428" s="2"/>
    </row>
    <row r="429" spans="7:7" x14ac:dyDescent="0.25">
      <c r="G429" s="2"/>
    </row>
    <row r="430" spans="7:7" x14ac:dyDescent="0.25">
      <c r="G430" s="2"/>
    </row>
    <row r="431" spans="7:7" x14ac:dyDescent="0.25">
      <c r="G431" s="2"/>
    </row>
    <row r="432" spans="7:7" x14ac:dyDescent="0.25">
      <c r="G432" s="2"/>
    </row>
    <row r="433" spans="7:7" x14ac:dyDescent="0.25">
      <c r="G433" s="2"/>
    </row>
    <row r="434" spans="7:7" x14ac:dyDescent="0.25">
      <c r="G434" s="2"/>
    </row>
    <row r="435" spans="7:7" x14ac:dyDescent="0.25">
      <c r="G435" s="2"/>
    </row>
    <row r="436" spans="7:7" x14ac:dyDescent="0.25">
      <c r="G436" s="2"/>
    </row>
    <row r="437" spans="7:7" x14ac:dyDescent="0.25">
      <c r="G437" s="2"/>
    </row>
    <row r="438" spans="7:7" x14ac:dyDescent="0.25">
      <c r="G438" s="2"/>
    </row>
    <row r="439" spans="7:7" x14ac:dyDescent="0.25">
      <c r="G439" s="2"/>
    </row>
    <row r="440" spans="7:7" x14ac:dyDescent="0.25">
      <c r="G440" s="2"/>
    </row>
    <row r="441" spans="7:7" x14ac:dyDescent="0.25">
      <c r="G441" s="2"/>
    </row>
    <row r="442" spans="7:7" x14ac:dyDescent="0.25">
      <c r="G442" s="2"/>
    </row>
    <row r="443" spans="7:7" x14ac:dyDescent="0.25">
      <c r="G443" s="2"/>
    </row>
    <row r="444" spans="7:7" x14ac:dyDescent="0.25">
      <c r="G444" s="2"/>
    </row>
    <row r="445" spans="7:7" x14ac:dyDescent="0.25">
      <c r="G445" s="2"/>
    </row>
    <row r="446" spans="7:7" x14ac:dyDescent="0.25">
      <c r="G446" s="2"/>
    </row>
    <row r="447" spans="7:7" x14ac:dyDescent="0.25">
      <c r="G447" s="2"/>
    </row>
    <row r="448" spans="7:7" x14ac:dyDescent="0.25">
      <c r="G448" s="2"/>
    </row>
    <row r="449" spans="7:7" x14ac:dyDescent="0.25">
      <c r="G449" s="2"/>
    </row>
    <row r="450" spans="7:7" x14ac:dyDescent="0.25">
      <c r="G450" s="2"/>
    </row>
    <row r="451" spans="7:7" x14ac:dyDescent="0.25">
      <c r="G451" s="2"/>
    </row>
    <row r="452" spans="7:7" x14ac:dyDescent="0.25">
      <c r="G452" s="2"/>
    </row>
    <row r="453" spans="7:7" x14ac:dyDescent="0.25">
      <c r="G453" s="2"/>
    </row>
    <row r="454" spans="7:7" x14ac:dyDescent="0.25">
      <c r="G454" s="2"/>
    </row>
    <row r="455" spans="7:7" x14ac:dyDescent="0.25">
      <c r="G455" s="2"/>
    </row>
    <row r="456" spans="7:7" x14ac:dyDescent="0.25">
      <c r="G456" s="2"/>
    </row>
    <row r="457" spans="7:7" x14ac:dyDescent="0.25">
      <c r="G457" s="2"/>
    </row>
    <row r="458" spans="7:7" x14ac:dyDescent="0.25">
      <c r="G458" s="2"/>
    </row>
    <row r="459" spans="7:7" x14ac:dyDescent="0.25">
      <c r="G459" s="2"/>
    </row>
    <row r="460" spans="7:7" x14ac:dyDescent="0.25">
      <c r="G460" s="2"/>
    </row>
    <row r="461" spans="7:7" x14ac:dyDescent="0.25">
      <c r="G461" s="2"/>
    </row>
    <row r="462" spans="7:7" x14ac:dyDescent="0.25">
      <c r="G462" s="2"/>
    </row>
    <row r="463" spans="7:7" x14ac:dyDescent="0.25">
      <c r="G463" s="2"/>
    </row>
    <row r="464" spans="7:7" x14ac:dyDescent="0.25">
      <c r="G464" s="2"/>
    </row>
    <row r="465" spans="7:7" x14ac:dyDescent="0.25">
      <c r="G465" s="2"/>
    </row>
    <row r="466" spans="7:7" x14ac:dyDescent="0.25">
      <c r="G466" s="2"/>
    </row>
    <row r="467" spans="7:7" x14ac:dyDescent="0.25">
      <c r="G467" s="2"/>
    </row>
    <row r="468" spans="7:7" x14ac:dyDescent="0.25">
      <c r="G468" s="2"/>
    </row>
    <row r="469" spans="7:7" x14ac:dyDescent="0.25">
      <c r="G469" s="2"/>
    </row>
    <row r="470" spans="7:7" x14ac:dyDescent="0.25">
      <c r="G470" s="2"/>
    </row>
    <row r="471" spans="7:7" x14ac:dyDescent="0.25">
      <c r="G471" s="2"/>
    </row>
    <row r="472" spans="7:7" x14ac:dyDescent="0.25">
      <c r="G472" s="2"/>
    </row>
    <row r="473" spans="7:7" x14ac:dyDescent="0.25">
      <c r="G473" s="2"/>
    </row>
    <row r="474" spans="7:7" x14ac:dyDescent="0.25">
      <c r="G474" s="2"/>
    </row>
    <row r="475" spans="7:7" x14ac:dyDescent="0.25">
      <c r="G475" s="2"/>
    </row>
    <row r="476" spans="7:7" x14ac:dyDescent="0.25">
      <c r="G476" s="2"/>
    </row>
    <row r="477" spans="7:7" x14ac:dyDescent="0.25">
      <c r="G477" s="2"/>
    </row>
    <row r="478" spans="7:7" x14ac:dyDescent="0.25">
      <c r="G478" s="2"/>
    </row>
    <row r="479" spans="7:7" x14ac:dyDescent="0.25">
      <c r="G479" s="2"/>
    </row>
    <row r="480" spans="7:7" x14ac:dyDescent="0.25">
      <c r="G480" s="2"/>
    </row>
    <row r="481" spans="7:7" x14ac:dyDescent="0.25">
      <c r="G481" s="2"/>
    </row>
    <row r="482" spans="7:7" x14ac:dyDescent="0.25">
      <c r="G482" s="2"/>
    </row>
    <row r="483" spans="7:7" x14ac:dyDescent="0.25">
      <c r="G483" s="2"/>
    </row>
    <row r="484" spans="7:7" x14ac:dyDescent="0.25">
      <c r="G484" s="2"/>
    </row>
    <row r="485" spans="7:7" x14ac:dyDescent="0.25">
      <c r="G485" s="2"/>
    </row>
    <row r="486" spans="7:7" x14ac:dyDescent="0.25">
      <c r="G486" s="2"/>
    </row>
    <row r="487" spans="7:7" x14ac:dyDescent="0.25">
      <c r="G487" s="2"/>
    </row>
    <row r="488" spans="7:7" x14ac:dyDescent="0.25">
      <c r="G488" s="2"/>
    </row>
    <row r="489" spans="7:7" x14ac:dyDescent="0.25">
      <c r="G489" s="2"/>
    </row>
    <row r="490" spans="7:7" x14ac:dyDescent="0.25">
      <c r="G490" s="2"/>
    </row>
    <row r="491" spans="7:7" x14ac:dyDescent="0.25">
      <c r="G491" s="2"/>
    </row>
    <row r="492" spans="7:7" x14ac:dyDescent="0.25">
      <c r="G492" s="2"/>
    </row>
    <row r="493" spans="7:7" x14ac:dyDescent="0.25">
      <c r="G493" s="2"/>
    </row>
    <row r="494" spans="7:7" x14ac:dyDescent="0.25">
      <c r="G494" s="2"/>
    </row>
    <row r="495" spans="7:7" x14ac:dyDescent="0.25">
      <c r="G495" s="2"/>
    </row>
    <row r="496" spans="7:7" x14ac:dyDescent="0.25">
      <c r="G496" s="2"/>
    </row>
    <row r="497" spans="7:7" x14ac:dyDescent="0.25">
      <c r="G497" s="2"/>
    </row>
    <row r="498" spans="7:7" x14ac:dyDescent="0.25">
      <c r="G498" s="2"/>
    </row>
    <row r="499" spans="7:7" x14ac:dyDescent="0.25">
      <c r="G499" s="2"/>
    </row>
    <row r="500" spans="7:7" x14ac:dyDescent="0.25">
      <c r="G500" s="2"/>
    </row>
    <row r="501" spans="7:7" x14ac:dyDescent="0.25">
      <c r="G501" s="2"/>
    </row>
    <row r="502" spans="7:7" x14ac:dyDescent="0.25">
      <c r="G502" s="2"/>
    </row>
    <row r="503" spans="7:7" x14ac:dyDescent="0.25">
      <c r="G503" s="2"/>
    </row>
    <row r="504" spans="7:7" x14ac:dyDescent="0.25">
      <c r="G504" s="2"/>
    </row>
    <row r="505" spans="7:7" x14ac:dyDescent="0.25">
      <c r="G505" s="2"/>
    </row>
    <row r="506" spans="7:7" x14ac:dyDescent="0.25">
      <c r="G506" s="2"/>
    </row>
    <row r="507" spans="7:7" x14ac:dyDescent="0.25">
      <c r="G507" s="2"/>
    </row>
    <row r="508" spans="7:7" x14ac:dyDescent="0.25">
      <c r="G508" s="2"/>
    </row>
    <row r="509" spans="7:7" x14ac:dyDescent="0.25">
      <c r="G509" s="2"/>
    </row>
    <row r="510" spans="7:7" x14ac:dyDescent="0.25">
      <c r="G510" s="2"/>
    </row>
    <row r="511" spans="7:7" x14ac:dyDescent="0.25">
      <c r="G511" s="2"/>
    </row>
    <row r="512" spans="7:7" x14ac:dyDescent="0.25">
      <c r="G512" s="2"/>
    </row>
    <row r="513" spans="7:7" x14ac:dyDescent="0.25">
      <c r="G513" s="2"/>
    </row>
    <row r="514" spans="7:7" x14ac:dyDescent="0.25">
      <c r="G514" s="2"/>
    </row>
    <row r="515" spans="7:7" x14ac:dyDescent="0.25">
      <c r="G515" s="2"/>
    </row>
    <row r="516" spans="7:7" x14ac:dyDescent="0.25">
      <c r="G516" s="2"/>
    </row>
    <row r="517" spans="7:7" x14ac:dyDescent="0.25">
      <c r="G517" s="2"/>
    </row>
    <row r="518" spans="7:7" x14ac:dyDescent="0.25">
      <c r="G518" s="2"/>
    </row>
    <row r="519" spans="7:7" x14ac:dyDescent="0.25">
      <c r="G519" s="2"/>
    </row>
    <row r="520" spans="7:7" x14ac:dyDescent="0.25">
      <c r="G520" s="2"/>
    </row>
    <row r="521" spans="7:7" x14ac:dyDescent="0.25">
      <c r="G521" s="2"/>
    </row>
    <row r="522" spans="7:7" x14ac:dyDescent="0.25">
      <c r="G522" s="2"/>
    </row>
    <row r="523" spans="7:7" x14ac:dyDescent="0.25">
      <c r="G523" s="2"/>
    </row>
    <row r="524" spans="7:7" x14ac:dyDescent="0.25">
      <c r="G524" s="2"/>
    </row>
    <row r="525" spans="7:7" x14ac:dyDescent="0.25">
      <c r="G525" s="2"/>
    </row>
    <row r="526" spans="7:7" x14ac:dyDescent="0.25">
      <c r="G526" s="2"/>
    </row>
    <row r="527" spans="7:7" x14ac:dyDescent="0.25">
      <c r="G527" s="2"/>
    </row>
    <row r="528" spans="7:7" x14ac:dyDescent="0.25">
      <c r="G528" s="2"/>
    </row>
    <row r="529" spans="7:7" x14ac:dyDescent="0.25">
      <c r="G529" s="2"/>
    </row>
    <row r="530" spans="7:7" x14ac:dyDescent="0.25">
      <c r="G530" s="2"/>
    </row>
    <row r="531" spans="7:7" x14ac:dyDescent="0.25">
      <c r="G531" s="2"/>
    </row>
    <row r="532" spans="7:7" x14ac:dyDescent="0.25">
      <c r="G532" s="2"/>
    </row>
    <row r="533" spans="7:7" x14ac:dyDescent="0.25">
      <c r="G533" s="2"/>
    </row>
    <row r="534" spans="7:7" x14ac:dyDescent="0.25">
      <c r="G534" s="2"/>
    </row>
    <row r="535" spans="7:7" x14ac:dyDescent="0.25">
      <c r="G535" s="2"/>
    </row>
    <row r="536" spans="7:7" x14ac:dyDescent="0.25">
      <c r="G536" s="2"/>
    </row>
    <row r="537" spans="7:7" x14ac:dyDescent="0.25">
      <c r="G537" s="2"/>
    </row>
    <row r="538" spans="7:7" x14ac:dyDescent="0.25">
      <c r="G538" s="2"/>
    </row>
    <row r="539" spans="7:7" x14ac:dyDescent="0.25">
      <c r="G539" s="2"/>
    </row>
    <row r="540" spans="7:7" x14ac:dyDescent="0.25">
      <c r="G540" s="2"/>
    </row>
    <row r="541" spans="7:7" x14ac:dyDescent="0.25">
      <c r="G541" s="2"/>
    </row>
    <row r="542" spans="7:7" x14ac:dyDescent="0.25">
      <c r="G542" s="2"/>
    </row>
    <row r="543" spans="7:7" x14ac:dyDescent="0.25">
      <c r="G543" s="2"/>
    </row>
    <row r="544" spans="7:7" x14ac:dyDescent="0.25">
      <c r="G544" s="2"/>
    </row>
    <row r="545" spans="7:7" x14ac:dyDescent="0.25">
      <c r="G545" s="2"/>
    </row>
    <row r="546" spans="7:7" x14ac:dyDescent="0.25">
      <c r="G546" s="2"/>
    </row>
    <row r="547" spans="7:7" x14ac:dyDescent="0.25">
      <c r="G547" s="2"/>
    </row>
    <row r="548" spans="7:7" x14ac:dyDescent="0.25">
      <c r="G548" s="2"/>
    </row>
    <row r="549" spans="7:7" x14ac:dyDescent="0.25">
      <c r="G549" s="2"/>
    </row>
    <row r="550" spans="7:7" x14ac:dyDescent="0.25">
      <c r="G550" s="2"/>
    </row>
    <row r="551" spans="7:7" x14ac:dyDescent="0.25">
      <c r="G551" s="2"/>
    </row>
    <row r="552" spans="7:7" x14ac:dyDescent="0.25">
      <c r="G552" s="2"/>
    </row>
    <row r="553" spans="7:7" x14ac:dyDescent="0.25">
      <c r="G553" s="2"/>
    </row>
    <row r="554" spans="7:7" x14ac:dyDescent="0.25">
      <c r="G554" s="2"/>
    </row>
    <row r="555" spans="7:7" x14ac:dyDescent="0.25">
      <c r="G555" s="2"/>
    </row>
    <row r="556" spans="7:7" x14ac:dyDescent="0.25">
      <c r="G556" s="2"/>
    </row>
    <row r="557" spans="7:7" x14ac:dyDescent="0.25">
      <c r="G557" s="2"/>
    </row>
    <row r="558" spans="7:7" x14ac:dyDescent="0.25">
      <c r="G558" s="2"/>
    </row>
    <row r="559" spans="7:7" x14ac:dyDescent="0.25">
      <c r="G559" s="2"/>
    </row>
    <row r="560" spans="7:7" x14ac:dyDescent="0.25">
      <c r="G560" s="2"/>
    </row>
    <row r="561" spans="7:7" x14ac:dyDescent="0.25">
      <c r="G561" s="2"/>
    </row>
    <row r="562" spans="7:7" x14ac:dyDescent="0.25">
      <c r="G562" s="2"/>
    </row>
    <row r="563" spans="7:7" x14ac:dyDescent="0.25">
      <c r="G563" s="2"/>
    </row>
    <row r="564" spans="7:7" x14ac:dyDescent="0.25">
      <c r="G564" s="2"/>
    </row>
    <row r="565" spans="7:7" x14ac:dyDescent="0.25">
      <c r="G565" s="2"/>
    </row>
    <row r="566" spans="7:7" x14ac:dyDescent="0.25">
      <c r="G566" s="2"/>
    </row>
    <row r="567" spans="7:7" x14ac:dyDescent="0.25">
      <c r="G567" s="2"/>
    </row>
    <row r="568" spans="7:7" x14ac:dyDescent="0.25">
      <c r="G568" s="2"/>
    </row>
    <row r="569" spans="7:7" x14ac:dyDescent="0.25">
      <c r="G569" s="2"/>
    </row>
    <row r="570" spans="7:7" x14ac:dyDescent="0.25">
      <c r="G570" s="2"/>
    </row>
    <row r="571" spans="7:7" x14ac:dyDescent="0.25">
      <c r="G571" s="2"/>
    </row>
    <row r="572" spans="7:7" x14ac:dyDescent="0.25">
      <c r="G572" s="2"/>
    </row>
    <row r="573" spans="7:7" x14ac:dyDescent="0.25">
      <c r="G573" s="2"/>
    </row>
    <row r="574" spans="7:7" x14ac:dyDescent="0.25">
      <c r="G574" s="2"/>
    </row>
    <row r="575" spans="7:7" x14ac:dyDescent="0.25">
      <c r="G575" s="2"/>
    </row>
    <row r="576" spans="7:7" x14ac:dyDescent="0.25">
      <c r="G576" s="2"/>
    </row>
    <row r="577" spans="7:7" x14ac:dyDescent="0.25">
      <c r="G577" s="2"/>
    </row>
    <row r="578" spans="7:7" x14ac:dyDescent="0.25">
      <c r="G578" s="2"/>
    </row>
    <row r="579" spans="7:7" x14ac:dyDescent="0.25">
      <c r="G579" s="2"/>
    </row>
    <row r="580" spans="7:7" x14ac:dyDescent="0.25">
      <c r="G580" s="2"/>
    </row>
    <row r="581" spans="7:7" x14ac:dyDescent="0.25">
      <c r="G581" s="2"/>
    </row>
    <row r="582" spans="7:7" x14ac:dyDescent="0.25">
      <c r="G582" s="2"/>
    </row>
    <row r="583" spans="7:7" x14ac:dyDescent="0.25">
      <c r="G583" s="2"/>
    </row>
    <row r="584" spans="7:7" x14ac:dyDescent="0.25">
      <c r="G584" s="2"/>
    </row>
    <row r="585" spans="7:7" x14ac:dyDescent="0.25">
      <c r="G585" s="2"/>
    </row>
    <row r="586" spans="7:7" x14ac:dyDescent="0.25">
      <c r="G586" s="2"/>
    </row>
    <row r="587" spans="7:7" x14ac:dyDescent="0.25">
      <c r="G587" s="2"/>
    </row>
    <row r="588" spans="7:7" x14ac:dyDescent="0.25">
      <c r="G588" s="2"/>
    </row>
    <row r="589" spans="7:7" x14ac:dyDescent="0.25">
      <c r="G589" s="2"/>
    </row>
    <row r="590" spans="7:7" x14ac:dyDescent="0.25">
      <c r="G590" s="2"/>
    </row>
    <row r="591" spans="7:7" x14ac:dyDescent="0.25">
      <c r="G591" s="2"/>
    </row>
    <row r="592" spans="7:7" x14ac:dyDescent="0.25">
      <c r="G592" s="2"/>
    </row>
    <row r="593" spans="7:7" x14ac:dyDescent="0.25">
      <c r="G593" s="2"/>
    </row>
    <row r="594" spans="7:7" x14ac:dyDescent="0.25">
      <c r="G594" s="2"/>
    </row>
    <row r="595" spans="7:7" x14ac:dyDescent="0.25">
      <c r="G595" s="2"/>
    </row>
    <row r="596" spans="7:7" x14ac:dyDescent="0.25">
      <c r="G596" s="2"/>
    </row>
    <row r="597" spans="7:7" x14ac:dyDescent="0.25">
      <c r="G597" s="2"/>
    </row>
    <row r="598" spans="7:7" x14ac:dyDescent="0.25">
      <c r="G598" s="2"/>
    </row>
    <row r="599" spans="7:7" x14ac:dyDescent="0.25">
      <c r="G599" s="2"/>
    </row>
    <row r="600" spans="7:7" x14ac:dyDescent="0.25">
      <c r="G600" s="2"/>
    </row>
    <row r="601" spans="7:7" x14ac:dyDescent="0.25">
      <c r="G601" s="2"/>
    </row>
    <row r="602" spans="7:7" x14ac:dyDescent="0.25">
      <c r="G602" s="2"/>
    </row>
    <row r="603" spans="7:7" x14ac:dyDescent="0.25">
      <c r="G603" s="2"/>
    </row>
    <row r="604" spans="7:7" x14ac:dyDescent="0.25">
      <c r="G604" s="2"/>
    </row>
    <row r="605" spans="7:7" x14ac:dyDescent="0.25">
      <c r="G605" s="2"/>
    </row>
    <row r="606" spans="7:7" x14ac:dyDescent="0.25">
      <c r="G606" s="2"/>
    </row>
    <row r="607" spans="7:7" x14ac:dyDescent="0.25">
      <c r="G607" s="2"/>
    </row>
    <row r="608" spans="7:7" x14ac:dyDescent="0.25">
      <c r="G608" s="2"/>
    </row>
    <row r="609" spans="7:7" x14ac:dyDescent="0.25">
      <c r="G609" s="2"/>
    </row>
    <row r="610" spans="7:7" x14ac:dyDescent="0.25">
      <c r="G610" s="2"/>
    </row>
    <row r="611" spans="7:7" x14ac:dyDescent="0.25">
      <c r="G611" s="2"/>
    </row>
    <row r="612" spans="7:7" x14ac:dyDescent="0.25">
      <c r="G612" s="2"/>
    </row>
    <row r="613" spans="7:7" x14ac:dyDescent="0.25">
      <c r="G613" s="2"/>
    </row>
    <row r="614" spans="7:7" x14ac:dyDescent="0.25">
      <c r="G614" s="2"/>
    </row>
    <row r="615" spans="7:7" x14ac:dyDescent="0.25">
      <c r="G615" s="2"/>
    </row>
    <row r="616" spans="7:7" x14ac:dyDescent="0.25">
      <c r="G616" s="2"/>
    </row>
    <row r="617" spans="7:7" x14ac:dyDescent="0.25">
      <c r="G617" s="2"/>
    </row>
    <row r="618" spans="7:7" x14ac:dyDescent="0.25">
      <c r="G618" s="2"/>
    </row>
    <row r="619" spans="7:7" x14ac:dyDescent="0.25">
      <c r="G619" s="2"/>
    </row>
    <row r="620" spans="7:7" x14ac:dyDescent="0.25">
      <c r="G620" s="2"/>
    </row>
    <row r="621" spans="7:7" x14ac:dyDescent="0.25">
      <c r="G621" s="2"/>
    </row>
    <row r="622" spans="7:7" x14ac:dyDescent="0.25">
      <c r="G622" s="2"/>
    </row>
    <row r="623" spans="7:7" x14ac:dyDescent="0.25">
      <c r="G623" s="2"/>
    </row>
    <row r="624" spans="7:7" x14ac:dyDescent="0.25">
      <c r="G624" s="2"/>
    </row>
    <row r="625" spans="7:7" x14ac:dyDescent="0.25">
      <c r="G625" s="2"/>
    </row>
    <row r="626" spans="7:7" x14ac:dyDescent="0.25">
      <c r="G626" s="2"/>
    </row>
    <row r="627" spans="7:7" x14ac:dyDescent="0.25">
      <c r="G627" s="2"/>
    </row>
    <row r="628" spans="7:7" x14ac:dyDescent="0.25">
      <c r="G628" s="2"/>
    </row>
    <row r="629" spans="7:7" x14ac:dyDescent="0.25">
      <c r="G629" s="2"/>
    </row>
    <row r="630" spans="7:7" x14ac:dyDescent="0.25">
      <c r="G630" s="2"/>
    </row>
    <row r="631" spans="7:7" x14ac:dyDescent="0.25">
      <c r="G631" s="2"/>
    </row>
    <row r="632" spans="7:7" x14ac:dyDescent="0.25">
      <c r="G632" s="2"/>
    </row>
    <row r="633" spans="7:7" x14ac:dyDescent="0.25">
      <c r="G633" s="2"/>
    </row>
    <row r="634" spans="7:7" x14ac:dyDescent="0.25">
      <c r="G634" s="2"/>
    </row>
    <row r="635" spans="7:7" x14ac:dyDescent="0.25">
      <c r="G635" s="2"/>
    </row>
    <row r="636" spans="7:7" x14ac:dyDescent="0.25">
      <c r="G636" s="2"/>
    </row>
    <row r="637" spans="7:7" x14ac:dyDescent="0.25">
      <c r="G637" s="2"/>
    </row>
    <row r="638" spans="7:7" x14ac:dyDescent="0.25">
      <c r="G638" s="2"/>
    </row>
    <row r="639" spans="7:7" x14ac:dyDescent="0.25">
      <c r="G639" s="2"/>
    </row>
    <row r="640" spans="7:7" x14ac:dyDescent="0.25">
      <c r="G640" s="2"/>
    </row>
    <row r="641" spans="7:7" x14ac:dyDescent="0.25">
      <c r="G641" s="2"/>
    </row>
    <row r="642" spans="7:7" x14ac:dyDescent="0.25">
      <c r="G642" s="2"/>
    </row>
    <row r="643" spans="7:7" x14ac:dyDescent="0.25">
      <c r="G643" s="2"/>
    </row>
    <row r="644" spans="7:7" x14ac:dyDescent="0.25">
      <c r="G644" s="2"/>
    </row>
    <row r="645" spans="7:7" x14ac:dyDescent="0.25">
      <c r="G645" s="2"/>
    </row>
    <row r="646" spans="7:7" x14ac:dyDescent="0.25">
      <c r="G646" s="2"/>
    </row>
    <row r="647" spans="7:7" x14ac:dyDescent="0.25">
      <c r="G647" s="2"/>
    </row>
    <row r="648" spans="7:7" x14ac:dyDescent="0.25">
      <c r="G648" s="2"/>
    </row>
    <row r="649" spans="7:7" x14ac:dyDescent="0.25">
      <c r="G649" s="2"/>
    </row>
    <row r="650" spans="7:7" x14ac:dyDescent="0.25">
      <c r="G650" s="2"/>
    </row>
    <row r="651" spans="7:7" x14ac:dyDescent="0.25">
      <c r="G651" s="2"/>
    </row>
    <row r="652" spans="7:7" x14ac:dyDescent="0.25">
      <c r="G652" s="2"/>
    </row>
    <row r="653" spans="7:7" x14ac:dyDescent="0.25">
      <c r="G653" s="2"/>
    </row>
    <row r="654" spans="7:7" x14ac:dyDescent="0.25">
      <c r="G654" s="2"/>
    </row>
    <row r="655" spans="7:7" x14ac:dyDescent="0.25">
      <c r="G655" s="2"/>
    </row>
    <row r="656" spans="7:7" x14ac:dyDescent="0.25">
      <c r="G656" s="2"/>
    </row>
    <row r="657" spans="7:7" x14ac:dyDescent="0.25">
      <c r="G657" s="2"/>
    </row>
    <row r="658" spans="7:7" x14ac:dyDescent="0.25">
      <c r="G658" s="2"/>
    </row>
    <row r="659" spans="7:7" x14ac:dyDescent="0.25">
      <c r="G659" s="2"/>
    </row>
    <row r="660" spans="7:7" x14ac:dyDescent="0.25">
      <c r="G660" s="2"/>
    </row>
    <row r="661" spans="7:7" x14ac:dyDescent="0.25">
      <c r="G661" s="2"/>
    </row>
    <row r="662" spans="7:7" x14ac:dyDescent="0.25">
      <c r="G662" s="2"/>
    </row>
    <row r="663" spans="7:7" x14ac:dyDescent="0.25">
      <c r="G663" s="2"/>
    </row>
    <row r="664" spans="7:7" x14ac:dyDescent="0.25">
      <c r="G664" s="2"/>
    </row>
    <row r="665" spans="7:7" x14ac:dyDescent="0.25">
      <c r="G665" s="2"/>
    </row>
    <row r="666" spans="7:7" x14ac:dyDescent="0.25">
      <c r="G666" s="2"/>
    </row>
    <row r="667" spans="7:7" x14ac:dyDescent="0.25">
      <c r="G667" s="2"/>
    </row>
    <row r="668" spans="7:7" x14ac:dyDescent="0.25">
      <c r="G668" s="2"/>
    </row>
    <row r="669" spans="7:7" x14ac:dyDescent="0.25">
      <c r="G669" s="2"/>
    </row>
    <row r="670" spans="7:7" x14ac:dyDescent="0.25">
      <c r="G670" s="2"/>
    </row>
    <row r="671" spans="7:7" x14ac:dyDescent="0.25">
      <c r="G671" s="2"/>
    </row>
    <row r="672" spans="7:7" x14ac:dyDescent="0.25">
      <c r="G672" s="2"/>
    </row>
    <row r="673" spans="7:7" x14ac:dyDescent="0.25">
      <c r="G673" s="2"/>
    </row>
    <row r="674" spans="7:7" x14ac:dyDescent="0.25">
      <c r="G674" s="2"/>
    </row>
    <row r="675" spans="7:7" x14ac:dyDescent="0.25">
      <c r="G675" s="2"/>
    </row>
    <row r="676" spans="7:7" x14ac:dyDescent="0.25">
      <c r="G676" s="2"/>
    </row>
    <row r="677" spans="7:7" x14ac:dyDescent="0.25">
      <c r="G677" s="2"/>
    </row>
    <row r="678" spans="7:7" x14ac:dyDescent="0.25">
      <c r="G678" s="2"/>
    </row>
    <row r="679" spans="7:7" x14ac:dyDescent="0.25">
      <c r="G679" s="2"/>
    </row>
    <row r="680" spans="7:7" x14ac:dyDescent="0.25">
      <c r="G680" s="2"/>
    </row>
    <row r="681" spans="7:7" x14ac:dyDescent="0.25">
      <c r="G681" s="2"/>
    </row>
    <row r="682" spans="7:7" x14ac:dyDescent="0.25">
      <c r="G682" s="2"/>
    </row>
    <row r="683" spans="7:7" x14ac:dyDescent="0.25">
      <c r="G683" s="2"/>
    </row>
    <row r="684" spans="7:7" x14ac:dyDescent="0.25">
      <c r="G684" s="2"/>
    </row>
    <row r="685" spans="7:7" x14ac:dyDescent="0.25">
      <c r="G685" s="2"/>
    </row>
    <row r="686" spans="7:7" x14ac:dyDescent="0.25">
      <c r="G686" s="2"/>
    </row>
    <row r="687" spans="7:7" x14ac:dyDescent="0.25">
      <c r="G687" s="2"/>
    </row>
    <row r="688" spans="7:7" x14ac:dyDescent="0.25">
      <c r="G688" s="2"/>
    </row>
    <row r="689" spans="7:7" x14ac:dyDescent="0.25">
      <c r="G689" s="2"/>
    </row>
    <row r="690" spans="7:7" x14ac:dyDescent="0.25">
      <c r="G690" s="2"/>
    </row>
    <row r="691" spans="7:7" x14ac:dyDescent="0.25">
      <c r="G691" s="2"/>
    </row>
    <row r="692" spans="7:7" x14ac:dyDescent="0.25">
      <c r="G692" s="2"/>
    </row>
    <row r="693" spans="7:7" x14ac:dyDescent="0.25">
      <c r="G693" s="2"/>
    </row>
    <row r="694" spans="7:7" x14ac:dyDescent="0.25">
      <c r="G694" s="2"/>
    </row>
    <row r="695" spans="7:7" x14ac:dyDescent="0.25">
      <c r="G695" s="2"/>
    </row>
    <row r="696" spans="7:7" x14ac:dyDescent="0.25">
      <c r="G696" s="2"/>
    </row>
    <row r="697" spans="7:7" x14ac:dyDescent="0.25">
      <c r="G697" s="2"/>
    </row>
    <row r="698" spans="7:7" x14ac:dyDescent="0.25">
      <c r="G698" s="2"/>
    </row>
    <row r="699" spans="7:7" x14ac:dyDescent="0.25">
      <c r="G699" s="2"/>
    </row>
    <row r="700" spans="7:7" x14ac:dyDescent="0.25">
      <c r="G700" s="2"/>
    </row>
    <row r="701" spans="7:7" x14ac:dyDescent="0.25">
      <c r="G701" s="2"/>
    </row>
    <row r="702" spans="7:7" x14ac:dyDescent="0.25">
      <c r="G702" s="2"/>
    </row>
    <row r="703" spans="7:7" x14ac:dyDescent="0.25">
      <c r="G703" s="2"/>
    </row>
    <row r="704" spans="7:7" x14ac:dyDescent="0.25">
      <c r="G704" s="2"/>
    </row>
    <row r="705" spans="7:7" x14ac:dyDescent="0.25">
      <c r="G705" s="2"/>
    </row>
    <row r="706" spans="7:7" x14ac:dyDescent="0.25">
      <c r="G706" s="2"/>
    </row>
    <row r="707" spans="7:7" x14ac:dyDescent="0.25">
      <c r="G707" s="2"/>
    </row>
    <row r="708" spans="7:7" x14ac:dyDescent="0.25">
      <c r="G708" s="2"/>
    </row>
    <row r="709" spans="7:7" x14ac:dyDescent="0.25">
      <c r="G709" s="2"/>
    </row>
    <row r="710" spans="7:7" x14ac:dyDescent="0.25">
      <c r="G710" s="2"/>
    </row>
    <row r="711" spans="7:7" x14ac:dyDescent="0.25">
      <c r="G711" s="2"/>
    </row>
    <row r="712" spans="7:7" x14ac:dyDescent="0.25">
      <c r="G712" s="2"/>
    </row>
    <row r="713" spans="7:7" x14ac:dyDescent="0.25">
      <c r="G713" s="2"/>
    </row>
    <row r="714" spans="7:7" x14ac:dyDescent="0.25">
      <c r="G714" s="2"/>
    </row>
    <row r="715" spans="7:7" x14ac:dyDescent="0.25">
      <c r="G715" s="2"/>
    </row>
    <row r="716" spans="7:7" x14ac:dyDescent="0.25">
      <c r="G716" s="2"/>
    </row>
    <row r="717" spans="7:7" x14ac:dyDescent="0.25">
      <c r="G717" s="2"/>
    </row>
    <row r="718" spans="7:7" x14ac:dyDescent="0.25">
      <c r="G718" s="2"/>
    </row>
    <row r="719" spans="7:7" x14ac:dyDescent="0.25">
      <c r="G719" s="2"/>
    </row>
    <row r="720" spans="7:7" x14ac:dyDescent="0.25">
      <c r="G720" s="2"/>
    </row>
    <row r="721" spans="7:7" x14ac:dyDescent="0.25">
      <c r="G721" s="2"/>
    </row>
    <row r="722" spans="7:7" x14ac:dyDescent="0.25">
      <c r="G722" s="2"/>
    </row>
    <row r="723" spans="7:7" x14ac:dyDescent="0.25">
      <c r="G723" s="2"/>
    </row>
    <row r="724" spans="7:7" x14ac:dyDescent="0.25">
      <c r="G724" s="2"/>
    </row>
    <row r="725" spans="7:7" x14ac:dyDescent="0.25">
      <c r="G725" s="2"/>
    </row>
    <row r="726" spans="7:7" x14ac:dyDescent="0.25">
      <c r="G726" s="2"/>
    </row>
    <row r="727" spans="7:7" x14ac:dyDescent="0.25">
      <c r="G727" s="2"/>
    </row>
    <row r="728" spans="7:7" x14ac:dyDescent="0.25">
      <c r="G728" s="2"/>
    </row>
    <row r="729" spans="7:7" x14ac:dyDescent="0.25">
      <c r="G729" s="2"/>
    </row>
    <row r="730" spans="7:7" x14ac:dyDescent="0.25">
      <c r="G730" s="2"/>
    </row>
    <row r="731" spans="7:7" x14ac:dyDescent="0.25">
      <c r="G731" s="2"/>
    </row>
    <row r="732" spans="7:7" x14ac:dyDescent="0.25">
      <c r="G732" s="2"/>
    </row>
    <row r="733" spans="7:7" x14ac:dyDescent="0.25">
      <c r="G733" s="2"/>
    </row>
    <row r="734" spans="7:7" x14ac:dyDescent="0.25">
      <c r="G734" s="2"/>
    </row>
    <row r="735" spans="7:7" x14ac:dyDescent="0.25">
      <c r="G735" s="2"/>
    </row>
    <row r="736" spans="7:7" x14ac:dyDescent="0.25">
      <c r="G736" s="2"/>
    </row>
    <row r="737" spans="7:7" x14ac:dyDescent="0.25">
      <c r="G737" s="2"/>
    </row>
    <row r="738" spans="7:7" x14ac:dyDescent="0.25">
      <c r="G738" s="2"/>
    </row>
    <row r="739" spans="7:7" x14ac:dyDescent="0.25">
      <c r="G739" s="2"/>
    </row>
    <row r="740" spans="7:7" x14ac:dyDescent="0.25">
      <c r="G740" s="2"/>
    </row>
    <row r="741" spans="7:7" x14ac:dyDescent="0.25">
      <c r="G741" s="2"/>
    </row>
    <row r="742" spans="7:7" x14ac:dyDescent="0.25">
      <c r="G742" s="2"/>
    </row>
    <row r="743" spans="7:7" x14ac:dyDescent="0.25">
      <c r="G743" s="2"/>
    </row>
    <row r="744" spans="7:7" x14ac:dyDescent="0.25">
      <c r="G744" s="2"/>
    </row>
    <row r="745" spans="7:7" x14ac:dyDescent="0.25">
      <c r="G745" s="2"/>
    </row>
    <row r="746" spans="7:7" x14ac:dyDescent="0.25">
      <c r="G746" s="2"/>
    </row>
    <row r="747" spans="7:7" x14ac:dyDescent="0.25">
      <c r="G747" s="2"/>
    </row>
    <row r="748" spans="7:7" x14ac:dyDescent="0.25">
      <c r="G748" s="2"/>
    </row>
    <row r="749" spans="7:7" x14ac:dyDescent="0.25">
      <c r="G749" s="2"/>
    </row>
    <row r="750" spans="7:7" x14ac:dyDescent="0.25">
      <c r="G750" s="2"/>
    </row>
    <row r="751" spans="7:7" x14ac:dyDescent="0.25">
      <c r="G751" s="2"/>
    </row>
    <row r="752" spans="7:7" x14ac:dyDescent="0.25">
      <c r="G752" s="2"/>
    </row>
    <row r="753" spans="7:7" x14ac:dyDescent="0.25">
      <c r="G753" s="2"/>
    </row>
    <row r="754" spans="7:7" x14ac:dyDescent="0.25">
      <c r="G754" s="2"/>
    </row>
    <row r="755" spans="7:7" x14ac:dyDescent="0.25">
      <c r="G755" s="2"/>
    </row>
    <row r="756" spans="7:7" x14ac:dyDescent="0.25">
      <c r="G756" s="2"/>
    </row>
    <row r="757" spans="7:7" x14ac:dyDescent="0.25">
      <c r="G757" s="2"/>
    </row>
    <row r="758" spans="7:7" x14ac:dyDescent="0.25">
      <c r="G758" s="2"/>
    </row>
    <row r="759" spans="7:7" x14ac:dyDescent="0.25">
      <c r="G759" s="2"/>
    </row>
    <row r="760" spans="7:7" x14ac:dyDescent="0.25">
      <c r="G760" s="2"/>
    </row>
    <row r="761" spans="7:7" x14ac:dyDescent="0.25">
      <c r="G761" s="2"/>
    </row>
    <row r="762" spans="7:7" x14ac:dyDescent="0.25">
      <c r="G762" s="2"/>
    </row>
    <row r="763" spans="7:7" x14ac:dyDescent="0.25">
      <c r="G763" s="2"/>
    </row>
    <row r="764" spans="7:7" x14ac:dyDescent="0.25">
      <c r="G764" s="2"/>
    </row>
    <row r="765" spans="7:7" x14ac:dyDescent="0.25">
      <c r="G765" s="2"/>
    </row>
    <row r="766" spans="7:7" x14ac:dyDescent="0.25">
      <c r="G766" s="2"/>
    </row>
    <row r="767" spans="7:7" x14ac:dyDescent="0.25">
      <c r="G767" s="2"/>
    </row>
    <row r="768" spans="7:7" x14ac:dyDescent="0.25">
      <c r="G768" s="2"/>
    </row>
    <row r="769" spans="7:7" x14ac:dyDescent="0.25">
      <c r="G769" s="2"/>
    </row>
    <row r="770" spans="7:7" x14ac:dyDescent="0.25">
      <c r="G770" s="2"/>
    </row>
    <row r="771" spans="7:7" x14ac:dyDescent="0.25">
      <c r="G771" s="2"/>
    </row>
    <row r="772" spans="7:7" x14ac:dyDescent="0.25">
      <c r="G772" s="2"/>
    </row>
    <row r="773" spans="7:7" x14ac:dyDescent="0.25">
      <c r="G773" s="2"/>
    </row>
    <row r="774" spans="7:7" x14ac:dyDescent="0.25">
      <c r="G774" s="2"/>
    </row>
    <row r="775" spans="7:7" x14ac:dyDescent="0.25">
      <c r="G775" s="2"/>
    </row>
    <row r="776" spans="7:7" x14ac:dyDescent="0.25">
      <c r="G776" s="2"/>
    </row>
    <row r="777" spans="7:7" x14ac:dyDescent="0.25">
      <c r="G777" s="2"/>
    </row>
    <row r="778" spans="7:7" x14ac:dyDescent="0.25">
      <c r="G778" s="2"/>
    </row>
    <row r="779" spans="7:7" x14ac:dyDescent="0.25">
      <c r="G779" s="2"/>
    </row>
    <row r="780" spans="7:7" x14ac:dyDescent="0.25">
      <c r="G780" s="2"/>
    </row>
    <row r="781" spans="7:7" x14ac:dyDescent="0.25">
      <c r="G781" s="2"/>
    </row>
    <row r="782" spans="7:7" x14ac:dyDescent="0.25">
      <c r="G782" s="2"/>
    </row>
    <row r="783" spans="7:7" x14ac:dyDescent="0.25">
      <c r="G783" s="2"/>
    </row>
    <row r="784" spans="7:7" x14ac:dyDescent="0.25">
      <c r="G784" s="2"/>
    </row>
    <row r="785" spans="7:7" x14ac:dyDescent="0.25">
      <c r="G785" s="2"/>
    </row>
    <row r="786" spans="7:7" x14ac:dyDescent="0.25">
      <c r="G786" s="2"/>
    </row>
    <row r="787" spans="7:7" x14ac:dyDescent="0.25">
      <c r="G787" s="2"/>
    </row>
    <row r="788" spans="7:7" x14ac:dyDescent="0.25">
      <c r="G788" s="2"/>
    </row>
    <row r="789" spans="7:7" x14ac:dyDescent="0.25">
      <c r="G789" s="2"/>
    </row>
    <row r="790" spans="7:7" x14ac:dyDescent="0.25">
      <c r="G790" s="2"/>
    </row>
    <row r="791" spans="7:7" x14ac:dyDescent="0.25">
      <c r="G791" s="2"/>
    </row>
    <row r="792" spans="7:7" x14ac:dyDescent="0.25">
      <c r="G792" s="2"/>
    </row>
    <row r="793" spans="7:7" x14ac:dyDescent="0.25">
      <c r="G793" s="2"/>
    </row>
    <row r="794" spans="7:7" x14ac:dyDescent="0.25">
      <c r="G794" s="2"/>
    </row>
    <row r="795" spans="7:7" x14ac:dyDescent="0.25">
      <c r="G795" s="2"/>
    </row>
    <row r="796" spans="7:7" x14ac:dyDescent="0.25">
      <c r="G796" s="2"/>
    </row>
    <row r="797" spans="7:7" x14ac:dyDescent="0.25">
      <c r="G797" s="2"/>
    </row>
    <row r="798" spans="7:7" x14ac:dyDescent="0.25">
      <c r="G798" s="2"/>
    </row>
    <row r="799" spans="7:7" x14ac:dyDescent="0.25">
      <c r="G799" s="2"/>
    </row>
    <row r="800" spans="7:7" x14ac:dyDescent="0.25">
      <c r="G800" s="2"/>
    </row>
    <row r="801" spans="7:7" x14ac:dyDescent="0.25">
      <c r="G801" s="2"/>
    </row>
    <row r="802" spans="7:7" x14ac:dyDescent="0.25">
      <c r="G802" s="2"/>
    </row>
    <row r="803" spans="7:7" x14ac:dyDescent="0.25">
      <c r="G803" s="2"/>
    </row>
    <row r="804" spans="7:7" x14ac:dyDescent="0.25">
      <c r="G804" s="2"/>
    </row>
    <row r="805" spans="7:7" x14ac:dyDescent="0.25">
      <c r="G805" s="2"/>
    </row>
    <row r="806" spans="7:7" x14ac:dyDescent="0.25">
      <c r="G806" s="2"/>
    </row>
    <row r="807" spans="7:7" x14ac:dyDescent="0.25">
      <c r="G807" s="2"/>
    </row>
    <row r="808" spans="7:7" x14ac:dyDescent="0.25">
      <c r="G808" s="2"/>
    </row>
    <row r="809" spans="7:7" x14ac:dyDescent="0.25">
      <c r="G809" s="2"/>
    </row>
    <row r="810" spans="7:7" x14ac:dyDescent="0.25">
      <c r="G810" s="2"/>
    </row>
    <row r="811" spans="7:7" x14ac:dyDescent="0.25">
      <c r="G811" s="2"/>
    </row>
    <row r="812" spans="7:7" x14ac:dyDescent="0.25">
      <c r="G812" s="2"/>
    </row>
    <row r="813" spans="7:7" x14ac:dyDescent="0.25">
      <c r="G813" s="2"/>
    </row>
    <row r="814" spans="7:7" x14ac:dyDescent="0.25">
      <c r="G814" s="2"/>
    </row>
    <row r="815" spans="7:7" x14ac:dyDescent="0.25">
      <c r="G815" s="2"/>
    </row>
    <row r="816" spans="7:7" x14ac:dyDescent="0.25">
      <c r="G816" s="2"/>
    </row>
    <row r="817" spans="7:7" x14ac:dyDescent="0.25">
      <c r="G817" s="2"/>
    </row>
    <row r="818" spans="7:7" x14ac:dyDescent="0.25">
      <c r="G818" s="2"/>
    </row>
    <row r="819" spans="7:7" x14ac:dyDescent="0.25">
      <c r="G819" s="2"/>
    </row>
    <row r="820" spans="7:7" x14ac:dyDescent="0.25">
      <c r="G820" s="2"/>
    </row>
    <row r="821" spans="7:7" x14ac:dyDescent="0.25">
      <c r="G821" s="2"/>
    </row>
    <row r="822" spans="7:7" x14ac:dyDescent="0.25">
      <c r="G822" s="2"/>
    </row>
    <row r="823" spans="7:7" x14ac:dyDescent="0.25">
      <c r="G823" s="2"/>
    </row>
    <row r="824" spans="7:7" x14ac:dyDescent="0.25">
      <c r="G824" s="2"/>
    </row>
    <row r="825" spans="7:7" x14ac:dyDescent="0.25">
      <c r="G825" s="2"/>
    </row>
    <row r="826" spans="7:7" x14ac:dyDescent="0.25">
      <c r="G826" s="2"/>
    </row>
    <row r="827" spans="7:7" x14ac:dyDescent="0.25">
      <c r="G827" s="2"/>
    </row>
    <row r="828" spans="7:7" x14ac:dyDescent="0.25">
      <c r="G828" s="2"/>
    </row>
    <row r="829" spans="7:7" x14ac:dyDescent="0.25">
      <c r="G829" s="2"/>
    </row>
    <row r="830" spans="7:7" x14ac:dyDescent="0.25">
      <c r="G830" s="2"/>
    </row>
    <row r="831" spans="7:7" x14ac:dyDescent="0.25">
      <c r="G831" s="2"/>
    </row>
    <row r="832" spans="7:7" x14ac:dyDescent="0.25">
      <c r="G832" s="2"/>
    </row>
    <row r="833" spans="7:7" x14ac:dyDescent="0.25">
      <c r="G833" s="2"/>
    </row>
    <row r="834" spans="7:7" x14ac:dyDescent="0.25">
      <c r="G834" s="2"/>
    </row>
    <row r="835" spans="7:7" x14ac:dyDescent="0.25">
      <c r="G835" s="2"/>
    </row>
    <row r="836" spans="7:7" x14ac:dyDescent="0.25">
      <c r="G836" s="2"/>
    </row>
    <row r="837" spans="7:7" x14ac:dyDescent="0.25">
      <c r="G837" s="2"/>
    </row>
    <row r="838" spans="7:7" x14ac:dyDescent="0.25">
      <c r="G838" s="2"/>
    </row>
    <row r="839" spans="7:7" x14ac:dyDescent="0.25">
      <c r="G839" s="2"/>
    </row>
    <row r="840" spans="7:7" x14ac:dyDescent="0.25">
      <c r="G840" s="2"/>
    </row>
    <row r="841" spans="7:7" x14ac:dyDescent="0.25">
      <c r="G841" s="2"/>
    </row>
    <row r="842" spans="7:7" x14ac:dyDescent="0.25">
      <c r="G842" s="2"/>
    </row>
    <row r="843" spans="7:7" x14ac:dyDescent="0.25">
      <c r="G843" s="2"/>
    </row>
    <row r="844" spans="7:7" x14ac:dyDescent="0.25">
      <c r="G844" s="2"/>
    </row>
    <row r="845" spans="7:7" x14ac:dyDescent="0.25">
      <c r="G845" s="2"/>
    </row>
    <row r="846" spans="7:7" x14ac:dyDescent="0.25">
      <c r="G846" s="2"/>
    </row>
    <row r="847" spans="7:7" x14ac:dyDescent="0.25">
      <c r="G847" s="2"/>
    </row>
    <row r="848" spans="7:7" x14ac:dyDescent="0.25">
      <c r="G848" s="2"/>
    </row>
    <row r="849" spans="7:7" x14ac:dyDescent="0.25">
      <c r="G849" s="2"/>
    </row>
    <row r="850" spans="7:7" x14ac:dyDescent="0.25">
      <c r="G850" s="2"/>
    </row>
    <row r="851" spans="7:7" x14ac:dyDescent="0.25">
      <c r="G851" s="2"/>
    </row>
    <row r="852" spans="7:7" x14ac:dyDescent="0.25">
      <c r="G852" s="2"/>
    </row>
    <row r="853" spans="7:7" x14ac:dyDescent="0.25">
      <c r="G853" s="2"/>
    </row>
    <row r="854" spans="7:7" x14ac:dyDescent="0.25">
      <c r="G854" s="2"/>
    </row>
    <row r="855" spans="7:7" x14ac:dyDescent="0.25">
      <c r="G855" s="2"/>
    </row>
    <row r="856" spans="7:7" x14ac:dyDescent="0.25">
      <c r="G856" s="2"/>
    </row>
    <row r="857" spans="7:7" x14ac:dyDescent="0.25">
      <c r="G857" s="2"/>
    </row>
    <row r="858" spans="7:7" x14ac:dyDescent="0.25">
      <c r="G858" s="2"/>
    </row>
    <row r="859" spans="7:7" x14ac:dyDescent="0.25">
      <c r="G859" s="2"/>
    </row>
    <row r="860" spans="7:7" x14ac:dyDescent="0.25">
      <c r="G860" s="2"/>
    </row>
    <row r="861" spans="7:7" x14ac:dyDescent="0.25">
      <c r="G861" s="2"/>
    </row>
    <row r="862" spans="7:7" x14ac:dyDescent="0.25">
      <c r="G862" s="2"/>
    </row>
    <row r="863" spans="7:7" x14ac:dyDescent="0.25">
      <c r="G863" s="2"/>
    </row>
    <row r="864" spans="7:7" x14ac:dyDescent="0.25">
      <c r="G864" s="2"/>
    </row>
    <row r="865" spans="7:7" x14ac:dyDescent="0.25">
      <c r="G865" s="2"/>
    </row>
    <row r="866" spans="7:7" x14ac:dyDescent="0.25">
      <c r="G866" s="2"/>
    </row>
    <row r="867" spans="7:7" x14ac:dyDescent="0.25">
      <c r="G867" s="2"/>
    </row>
    <row r="868" spans="7:7" x14ac:dyDescent="0.25">
      <c r="G868" s="2"/>
    </row>
    <row r="869" spans="7:7" x14ac:dyDescent="0.25">
      <c r="G869" s="2"/>
    </row>
    <row r="870" spans="7:7" x14ac:dyDescent="0.25">
      <c r="G870" s="2"/>
    </row>
    <row r="871" spans="7:7" x14ac:dyDescent="0.25">
      <c r="G871" s="2"/>
    </row>
    <row r="872" spans="7:7" x14ac:dyDescent="0.25">
      <c r="G872" s="2"/>
    </row>
    <row r="873" spans="7:7" x14ac:dyDescent="0.25">
      <c r="G873" s="2"/>
    </row>
    <row r="874" spans="7:7" x14ac:dyDescent="0.25">
      <c r="G874" s="2"/>
    </row>
    <row r="875" spans="7:7" x14ac:dyDescent="0.25">
      <c r="G875" s="2"/>
    </row>
    <row r="876" spans="7:7" x14ac:dyDescent="0.25">
      <c r="G876" s="2"/>
    </row>
    <row r="877" spans="7:7" x14ac:dyDescent="0.25">
      <c r="G877" s="2"/>
    </row>
    <row r="878" spans="7:7" x14ac:dyDescent="0.25">
      <c r="G878" s="2"/>
    </row>
    <row r="879" spans="7:7" x14ac:dyDescent="0.25">
      <c r="G879" s="2"/>
    </row>
    <row r="880" spans="7:7" x14ac:dyDescent="0.25">
      <c r="G880" s="2"/>
    </row>
    <row r="881" spans="7:7" x14ac:dyDescent="0.25">
      <c r="G881" s="2"/>
    </row>
    <row r="882" spans="7:7" x14ac:dyDescent="0.25">
      <c r="G882" s="2"/>
    </row>
    <row r="883" spans="7:7" x14ac:dyDescent="0.25">
      <c r="G883" s="2"/>
    </row>
    <row r="884" spans="7:7" x14ac:dyDescent="0.25">
      <c r="G884" s="2"/>
    </row>
    <row r="885" spans="7:7" x14ac:dyDescent="0.25">
      <c r="G885" s="2"/>
    </row>
    <row r="886" spans="7:7" x14ac:dyDescent="0.25">
      <c r="G886" s="2"/>
    </row>
    <row r="887" spans="7:7" x14ac:dyDescent="0.25">
      <c r="G887" s="2"/>
    </row>
    <row r="888" spans="7:7" x14ac:dyDescent="0.25">
      <c r="G888" s="2"/>
    </row>
    <row r="889" spans="7:7" x14ac:dyDescent="0.25">
      <c r="G889" s="2"/>
    </row>
    <row r="890" spans="7:7" x14ac:dyDescent="0.25">
      <c r="G890" s="2"/>
    </row>
    <row r="891" spans="7:7" x14ac:dyDescent="0.25">
      <c r="G891" s="2"/>
    </row>
    <row r="892" spans="7:7" x14ac:dyDescent="0.25">
      <c r="G892" s="2"/>
    </row>
    <row r="893" spans="7:7" x14ac:dyDescent="0.25">
      <c r="G893" s="2"/>
    </row>
    <row r="894" spans="7:7" x14ac:dyDescent="0.25">
      <c r="G894" s="2"/>
    </row>
    <row r="895" spans="7:7" x14ac:dyDescent="0.25">
      <c r="G895" s="2"/>
    </row>
    <row r="896" spans="7:7" x14ac:dyDescent="0.25">
      <c r="G896" s="2"/>
    </row>
    <row r="897" spans="7:7" x14ac:dyDescent="0.25">
      <c r="G897" s="2"/>
    </row>
    <row r="898" spans="7:7" x14ac:dyDescent="0.25">
      <c r="G898" s="2"/>
    </row>
    <row r="899" spans="7:7" x14ac:dyDescent="0.25">
      <c r="G899" s="2"/>
    </row>
    <row r="900" spans="7:7" x14ac:dyDescent="0.25">
      <c r="G900" s="2"/>
    </row>
    <row r="901" spans="7:7" x14ac:dyDescent="0.25">
      <c r="G901" s="2"/>
    </row>
    <row r="902" spans="7:7" x14ac:dyDescent="0.25">
      <c r="G902" s="2"/>
    </row>
    <row r="903" spans="7:7" x14ac:dyDescent="0.25">
      <c r="G903" s="2"/>
    </row>
    <row r="904" spans="7:7" x14ac:dyDescent="0.25">
      <c r="G904" s="2"/>
    </row>
    <row r="905" spans="7:7" x14ac:dyDescent="0.25">
      <c r="G905" s="2"/>
    </row>
    <row r="906" spans="7:7" x14ac:dyDescent="0.25">
      <c r="G906" s="2"/>
    </row>
    <row r="907" spans="7:7" x14ac:dyDescent="0.25">
      <c r="G907" s="2"/>
    </row>
    <row r="908" spans="7:7" x14ac:dyDescent="0.25">
      <c r="G908" s="2"/>
    </row>
    <row r="909" spans="7:7" x14ac:dyDescent="0.25">
      <c r="G909" s="2"/>
    </row>
    <row r="910" spans="7:7" x14ac:dyDescent="0.25">
      <c r="G910" s="2"/>
    </row>
    <row r="911" spans="7:7" x14ac:dyDescent="0.25">
      <c r="G911" s="2"/>
    </row>
    <row r="912" spans="7:7" x14ac:dyDescent="0.25">
      <c r="G912" s="2"/>
    </row>
    <row r="913" spans="7:7" x14ac:dyDescent="0.25">
      <c r="G913" s="2"/>
    </row>
    <row r="914" spans="7:7" x14ac:dyDescent="0.25">
      <c r="G914" s="2"/>
    </row>
    <row r="915" spans="7:7" x14ac:dyDescent="0.25">
      <c r="G915" s="2"/>
    </row>
    <row r="916" spans="7:7" x14ac:dyDescent="0.25">
      <c r="G916" s="2"/>
    </row>
    <row r="917" spans="7:7" x14ac:dyDescent="0.25">
      <c r="G917" s="2"/>
    </row>
    <row r="918" spans="7:7" x14ac:dyDescent="0.25">
      <c r="G918" s="2"/>
    </row>
    <row r="919" spans="7:7" x14ac:dyDescent="0.25">
      <c r="G919" s="2"/>
    </row>
    <row r="920" spans="7:7" x14ac:dyDescent="0.25">
      <c r="G920" s="2"/>
    </row>
    <row r="921" spans="7:7" x14ac:dyDescent="0.25">
      <c r="G921" s="2"/>
    </row>
    <row r="922" spans="7:7" x14ac:dyDescent="0.25">
      <c r="G922" s="2"/>
    </row>
    <row r="923" spans="7:7" x14ac:dyDescent="0.25">
      <c r="G923" s="2"/>
    </row>
    <row r="924" spans="7:7" x14ac:dyDescent="0.25">
      <c r="G924" s="2"/>
    </row>
    <row r="925" spans="7:7" x14ac:dyDescent="0.25">
      <c r="G925" s="2"/>
    </row>
    <row r="926" spans="7:7" x14ac:dyDescent="0.25">
      <c r="G926" s="2"/>
    </row>
    <row r="927" spans="7:7" x14ac:dyDescent="0.25">
      <c r="G927" s="2"/>
    </row>
    <row r="928" spans="7:7" x14ac:dyDescent="0.25">
      <c r="G928" s="2"/>
    </row>
    <row r="929" spans="7:7" x14ac:dyDescent="0.25">
      <c r="G929" s="2"/>
    </row>
    <row r="930" spans="7:7" x14ac:dyDescent="0.25">
      <c r="G930" s="2"/>
    </row>
    <row r="931" spans="7:7" x14ac:dyDescent="0.25">
      <c r="G931" s="2"/>
    </row>
    <row r="932" spans="7:7" x14ac:dyDescent="0.25">
      <c r="G932" s="2"/>
    </row>
    <row r="933" spans="7:7" x14ac:dyDescent="0.25">
      <c r="G933" s="2"/>
    </row>
    <row r="934" spans="7:7" x14ac:dyDescent="0.25">
      <c r="G934" s="2"/>
    </row>
    <row r="935" spans="7:7" x14ac:dyDescent="0.25">
      <c r="G935" s="2"/>
    </row>
    <row r="936" spans="7:7" x14ac:dyDescent="0.25">
      <c r="G936" s="2"/>
    </row>
    <row r="937" spans="7:7" x14ac:dyDescent="0.25">
      <c r="G937" s="2"/>
    </row>
    <row r="938" spans="7:7" x14ac:dyDescent="0.25">
      <c r="G938" s="2"/>
    </row>
    <row r="939" spans="7:7" x14ac:dyDescent="0.25">
      <c r="G939" s="2"/>
    </row>
    <row r="940" spans="7:7" x14ac:dyDescent="0.25">
      <c r="G940" s="2"/>
    </row>
    <row r="941" spans="7:7" x14ac:dyDescent="0.25">
      <c r="G941" s="2"/>
    </row>
    <row r="942" spans="7:7" x14ac:dyDescent="0.25">
      <c r="G942" s="2"/>
    </row>
    <row r="943" spans="7:7" x14ac:dyDescent="0.25">
      <c r="G943" s="2"/>
    </row>
    <row r="944" spans="7:7" x14ac:dyDescent="0.25">
      <c r="G944" s="2"/>
    </row>
    <row r="945" spans="7:7" x14ac:dyDescent="0.25">
      <c r="G945" s="2"/>
    </row>
    <row r="946" spans="7:7" x14ac:dyDescent="0.25">
      <c r="G946" s="2"/>
    </row>
    <row r="947" spans="7:7" x14ac:dyDescent="0.25">
      <c r="G947" s="2"/>
    </row>
    <row r="948" spans="7:7" x14ac:dyDescent="0.25">
      <c r="G948" s="2"/>
    </row>
    <row r="949" spans="7:7" x14ac:dyDescent="0.25">
      <c r="G949" s="2"/>
    </row>
    <row r="950" spans="7:7" x14ac:dyDescent="0.25">
      <c r="G950" s="2"/>
    </row>
    <row r="951" spans="7:7" x14ac:dyDescent="0.25">
      <c r="G951" s="2"/>
    </row>
    <row r="952" spans="7:7" x14ac:dyDescent="0.25">
      <c r="G952" s="2"/>
    </row>
    <row r="953" spans="7:7" x14ac:dyDescent="0.25">
      <c r="G953" s="2"/>
    </row>
    <row r="954" spans="7:7" x14ac:dyDescent="0.25">
      <c r="G954" s="2"/>
    </row>
    <row r="955" spans="7:7" x14ac:dyDescent="0.25">
      <c r="G955" s="2"/>
    </row>
    <row r="956" spans="7:7" x14ac:dyDescent="0.25">
      <c r="G956" s="2"/>
    </row>
    <row r="957" spans="7:7" x14ac:dyDescent="0.25">
      <c r="G957" s="2"/>
    </row>
    <row r="958" spans="7:7" x14ac:dyDescent="0.25">
      <c r="G958" s="2"/>
    </row>
    <row r="959" spans="7:7" x14ac:dyDescent="0.25">
      <c r="G959" s="2"/>
    </row>
    <row r="960" spans="7:7" x14ac:dyDescent="0.25">
      <c r="G960" s="2"/>
    </row>
    <row r="961" spans="7:7" x14ac:dyDescent="0.25">
      <c r="G961" s="2"/>
    </row>
    <row r="962" spans="7:7" x14ac:dyDescent="0.25">
      <c r="G962" s="2"/>
    </row>
    <row r="963" spans="7:7" x14ac:dyDescent="0.25">
      <c r="G963" s="2"/>
    </row>
    <row r="964" spans="7:7" x14ac:dyDescent="0.25">
      <c r="G964" s="2"/>
    </row>
    <row r="965" spans="7:7" x14ac:dyDescent="0.25">
      <c r="G965" s="2"/>
    </row>
    <row r="966" spans="7:7" x14ac:dyDescent="0.25">
      <c r="G966" s="2"/>
    </row>
    <row r="967" spans="7:7" x14ac:dyDescent="0.25">
      <c r="G967" s="2"/>
    </row>
    <row r="968" spans="7:7" x14ac:dyDescent="0.25">
      <c r="G968" s="2"/>
    </row>
    <row r="969" spans="7:7" x14ac:dyDescent="0.25">
      <c r="G969" s="2"/>
    </row>
    <row r="970" spans="7:7" x14ac:dyDescent="0.25">
      <c r="G970" s="2"/>
    </row>
    <row r="971" spans="7:7" x14ac:dyDescent="0.25">
      <c r="G971" s="2"/>
    </row>
    <row r="972" spans="7:7" x14ac:dyDescent="0.25">
      <c r="G972" s="2"/>
    </row>
    <row r="973" spans="7:7" x14ac:dyDescent="0.25">
      <c r="G973" s="2"/>
    </row>
    <row r="974" spans="7:7" x14ac:dyDescent="0.25">
      <c r="G974" s="2"/>
    </row>
    <row r="975" spans="7:7" x14ac:dyDescent="0.25">
      <c r="G975" s="2"/>
    </row>
    <row r="976" spans="7:7" x14ac:dyDescent="0.25">
      <c r="G976" s="2"/>
    </row>
    <row r="977" spans="7:7" x14ac:dyDescent="0.25">
      <c r="G977" s="2"/>
    </row>
    <row r="978" spans="7:7" x14ac:dyDescent="0.25">
      <c r="G978" s="2"/>
    </row>
    <row r="979" spans="7:7" x14ac:dyDescent="0.25">
      <c r="G979" s="2"/>
    </row>
    <row r="980" spans="7:7" x14ac:dyDescent="0.25">
      <c r="G980" s="2"/>
    </row>
    <row r="981" spans="7:7" x14ac:dyDescent="0.25">
      <c r="G981" s="2"/>
    </row>
    <row r="982" spans="7:7" x14ac:dyDescent="0.25">
      <c r="G982" s="2"/>
    </row>
    <row r="983" spans="7:7" x14ac:dyDescent="0.25">
      <c r="G983" s="2"/>
    </row>
    <row r="984" spans="7:7" x14ac:dyDescent="0.25">
      <c r="G984" s="2"/>
    </row>
    <row r="985" spans="7:7" x14ac:dyDescent="0.25">
      <c r="G985" s="2"/>
    </row>
    <row r="986" spans="7:7" x14ac:dyDescent="0.25">
      <c r="G986" s="2"/>
    </row>
    <row r="987" spans="7:7" x14ac:dyDescent="0.25">
      <c r="G987" s="2"/>
    </row>
    <row r="988" spans="7:7" x14ac:dyDescent="0.25">
      <c r="G988" s="2"/>
    </row>
    <row r="989" spans="7:7" x14ac:dyDescent="0.25">
      <c r="G989" s="2"/>
    </row>
    <row r="990" spans="7:7" x14ac:dyDescent="0.25">
      <c r="G990" s="2"/>
    </row>
    <row r="991" spans="7:7" x14ac:dyDescent="0.25">
      <c r="G991" s="2"/>
    </row>
    <row r="992" spans="7:7" x14ac:dyDescent="0.25">
      <c r="G992" s="2"/>
    </row>
    <row r="993" spans="7:7" x14ac:dyDescent="0.25">
      <c r="G993" s="2"/>
    </row>
    <row r="994" spans="7:7" x14ac:dyDescent="0.25">
      <c r="G994" s="2"/>
    </row>
    <row r="995" spans="7:7" x14ac:dyDescent="0.25">
      <c r="G995" s="2"/>
    </row>
    <row r="996" spans="7:7" x14ac:dyDescent="0.25">
      <c r="G996" s="2"/>
    </row>
    <row r="997" spans="7:7" x14ac:dyDescent="0.25">
      <c r="G997" s="2"/>
    </row>
    <row r="998" spans="7:7" x14ac:dyDescent="0.25">
      <c r="G998" s="2"/>
    </row>
    <row r="999" spans="7:7" x14ac:dyDescent="0.25">
      <c r="G999" s="2"/>
    </row>
    <row r="1000" spans="7:7" x14ac:dyDescent="0.25">
      <c r="G1000" s="2"/>
    </row>
    <row r="1001" spans="7:7" x14ac:dyDescent="0.25">
      <c r="G1001" s="2"/>
    </row>
    <row r="1002" spans="7:7" x14ac:dyDescent="0.25">
      <c r="G1002" s="2"/>
    </row>
    <row r="1003" spans="7:7" x14ac:dyDescent="0.25">
      <c r="G1003" s="2"/>
    </row>
    <row r="1004" spans="7:7" x14ac:dyDescent="0.25">
      <c r="G1004" s="2"/>
    </row>
    <row r="1005" spans="7:7" x14ac:dyDescent="0.25">
      <c r="G1005" s="2"/>
    </row>
    <row r="1006" spans="7:7" x14ac:dyDescent="0.25">
      <c r="G1006" s="2"/>
    </row>
    <row r="1007" spans="7:7" x14ac:dyDescent="0.25">
      <c r="G1007" s="2"/>
    </row>
    <row r="1008" spans="7:7" x14ac:dyDescent="0.25">
      <c r="G1008" s="2"/>
    </row>
    <row r="1009" spans="7:7" x14ac:dyDescent="0.25">
      <c r="G1009" s="2"/>
    </row>
    <row r="1010" spans="7:7" x14ac:dyDescent="0.25">
      <c r="G1010" s="2"/>
    </row>
    <row r="1011" spans="7:7" x14ac:dyDescent="0.25">
      <c r="G1011" s="2"/>
    </row>
    <row r="1012" spans="7:7" x14ac:dyDescent="0.25">
      <c r="G1012" s="2"/>
    </row>
    <row r="1013" spans="7:7" x14ac:dyDescent="0.25">
      <c r="G1013" s="2"/>
    </row>
    <row r="1014" spans="7:7" x14ac:dyDescent="0.25">
      <c r="G1014" s="2"/>
    </row>
    <row r="1015" spans="7:7" x14ac:dyDescent="0.25">
      <c r="G1015" s="2"/>
    </row>
    <row r="1016" spans="7:7" x14ac:dyDescent="0.25">
      <c r="G1016" s="2"/>
    </row>
    <row r="1017" spans="7:7" x14ac:dyDescent="0.25">
      <c r="G1017" s="2"/>
    </row>
    <row r="1018" spans="7:7" x14ac:dyDescent="0.25">
      <c r="G1018" s="2"/>
    </row>
    <row r="1019" spans="7:7" x14ac:dyDescent="0.25">
      <c r="G1019" s="2"/>
    </row>
    <row r="1020" spans="7:7" x14ac:dyDescent="0.25">
      <c r="G1020" s="2"/>
    </row>
    <row r="1021" spans="7:7" x14ac:dyDescent="0.25">
      <c r="G1021" s="2"/>
    </row>
    <row r="1022" spans="7:7" x14ac:dyDescent="0.25">
      <c r="G1022" s="2"/>
    </row>
    <row r="1023" spans="7:7" x14ac:dyDescent="0.25">
      <c r="G1023" s="2"/>
    </row>
    <row r="1024" spans="7:7" x14ac:dyDescent="0.25">
      <c r="G1024" s="2"/>
    </row>
    <row r="1025" spans="7:7" x14ac:dyDescent="0.25">
      <c r="G1025" s="2"/>
    </row>
    <row r="1026" spans="7:7" x14ac:dyDescent="0.25">
      <c r="G1026" s="2"/>
    </row>
    <row r="1027" spans="7:7" x14ac:dyDescent="0.25">
      <c r="G1027" s="2"/>
    </row>
    <row r="1028" spans="7:7" x14ac:dyDescent="0.25">
      <c r="G1028" s="2"/>
    </row>
    <row r="1029" spans="7:7" x14ac:dyDescent="0.25">
      <c r="G1029" s="2"/>
    </row>
    <row r="1030" spans="7:7" x14ac:dyDescent="0.25">
      <c r="G1030" s="2"/>
    </row>
    <row r="1031" spans="7:7" x14ac:dyDescent="0.25">
      <c r="G1031" s="2"/>
    </row>
    <row r="1032" spans="7:7" x14ac:dyDescent="0.25">
      <c r="G1032" s="2"/>
    </row>
    <row r="1033" spans="7:7" x14ac:dyDescent="0.25">
      <c r="G1033" s="2"/>
    </row>
    <row r="1034" spans="7:7" x14ac:dyDescent="0.25">
      <c r="G1034" s="2"/>
    </row>
    <row r="1035" spans="7:7" x14ac:dyDescent="0.25">
      <c r="G1035" s="2"/>
    </row>
    <row r="1036" spans="7:7" x14ac:dyDescent="0.25">
      <c r="G1036" s="2"/>
    </row>
    <row r="1037" spans="7:7" x14ac:dyDescent="0.25">
      <c r="G1037" s="2"/>
    </row>
    <row r="1038" spans="7:7" x14ac:dyDescent="0.25">
      <c r="G1038" s="2"/>
    </row>
    <row r="1039" spans="7:7" x14ac:dyDescent="0.25">
      <c r="G1039" s="2"/>
    </row>
    <row r="1040" spans="7:7" x14ac:dyDescent="0.25">
      <c r="G1040" s="2"/>
    </row>
    <row r="1041" spans="7:7" x14ac:dyDescent="0.25">
      <c r="G1041" s="2"/>
    </row>
    <row r="1042" spans="7:7" x14ac:dyDescent="0.25">
      <c r="G1042" s="2"/>
    </row>
    <row r="1043" spans="7:7" x14ac:dyDescent="0.25">
      <c r="G1043" s="2"/>
    </row>
    <row r="1044" spans="7:7" x14ac:dyDescent="0.25">
      <c r="G1044" s="2"/>
    </row>
    <row r="1045" spans="7:7" x14ac:dyDescent="0.25">
      <c r="G1045" s="2"/>
    </row>
    <row r="1046" spans="7:7" x14ac:dyDescent="0.25">
      <c r="G1046" s="2"/>
    </row>
    <row r="1047" spans="7:7" x14ac:dyDescent="0.25">
      <c r="G1047" s="2"/>
    </row>
    <row r="1048" spans="7:7" x14ac:dyDescent="0.25">
      <c r="G1048" s="2"/>
    </row>
    <row r="1049" spans="7:7" x14ac:dyDescent="0.25">
      <c r="G1049" s="2"/>
    </row>
    <row r="1050" spans="7:7" x14ac:dyDescent="0.25">
      <c r="G1050" s="2"/>
    </row>
    <row r="1051" spans="7:7" x14ac:dyDescent="0.25">
      <c r="G1051" s="2"/>
    </row>
    <row r="1052" spans="7:7" x14ac:dyDescent="0.25">
      <c r="G1052" s="2"/>
    </row>
    <row r="1053" spans="7:7" x14ac:dyDescent="0.25">
      <c r="G1053" s="2"/>
    </row>
    <row r="1054" spans="7:7" x14ac:dyDescent="0.25">
      <c r="G1054" s="2"/>
    </row>
    <row r="1055" spans="7:7" x14ac:dyDescent="0.25">
      <c r="G1055" s="2"/>
    </row>
    <row r="1056" spans="7:7" x14ac:dyDescent="0.25">
      <c r="G1056" s="2"/>
    </row>
    <row r="1057" spans="7:7" x14ac:dyDescent="0.25">
      <c r="G1057" s="2"/>
    </row>
    <row r="1058" spans="7:7" x14ac:dyDescent="0.25">
      <c r="G1058" s="2"/>
    </row>
    <row r="1059" spans="7:7" x14ac:dyDescent="0.25">
      <c r="G1059" s="2"/>
    </row>
    <row r="1060" spans="7:7" x14ac:dyDescent="0.25">
      <c r="G1060" s="2"/>
    </row>
    <row r="1061" spans="7:7" x14ac:dyDescent="0.25">
      <c r="G1061" s="2"/>
    </row>
    <row r="1062" spans="7:7" x14ac:dyDescent="0.25">
      <c r="G1062" s="2"/>
    </row>
    <row r="1063" spans="7:7" x14ac:dyDescent="0.25">
      <c r="G1063" s="2"/>
    </row>
    <row r="1064" spans="7:7" x14ac:dyDescent="0.25">
      <c r="G1064" s="2"/>
    </row>
    <row r="1065" spans="7:7" x14ac:dyDescent="0.25">
      <c r="G1065" s="2"/>
    </row>
    <row r="1066" spans="7:7" x14ac:dyDescent="0.25">
      <c r="G1066" s="2"/>
    </row>
    <row r="1067" spans="7:7" x14ac:dyDescent="0.25">
      <c r="G1067" s="2"/>
    </row>
    <row r="1068" spans="7:7" x14ac:dyDescent="0.25">
      <c r="G1068" s="2"/>
    </row>
    <row r="1069" spans="7:7" x14ac:dyDescent="0.25">
      <c r="G1069" s="2"/>
    </row>
    <row r="1070" spans="7:7" x14ac:dyDescent="0.25">
      <c r="G1070" s="2"/>
    </row>
    <row r="1071" spans="7:7" x14ac:dyDescent="0.25">
      <c r="G1071" s="2"/>
    </row>
    <row r="1072" spans="7:7" x14ac:dyDescent="0.25">
      <c r="G1072" s="2"/>
    </row>
    <row r="1073" spans="7:7" x14ac:dyDescent="0.25">
      <c r="G1073" s="2"/>
    </row>
    <row r="1074" spans="7:7" x14ac:dyDescent="0.25">
      <c r="G1074" s="2"/>
    </row>
    <row r="1075" spans="7:7" x14ac:dyDescent="0.25">
      <c r="G1075" s="2"/>
    </row>
    <row r="1076" spans="7:7" x14ac:dyDescent="0.25">
      <c r="G1076" s="2"/>
    </row>
    <row r="1077" spans="7:7" x14ac:dyDescent="0.25">
      <c r="G1077" s="2"/>
    </row>
    <row r="1078" spans="7:7" x14ac:dyDescent="0.25">
      <c r="G1078" s="2"/>
    </row>
    <row r="1079" spans="7:7" x14ac:dyDescent="0.25">
      <c r="G1079" s="2"/>
    </row>
    <row r="1080" spans="7:7" x14ac:dyDescent="0.25">
      <c r="G1080" s="2"/>
    </row>
    <row r="1081" spans="7:7" x14ac:dyDescent="0.25">
      <c r="G1081" s="2"/>
    </row>
    <row r="1082" spans="7:7" x14ac:dyDescent="0.25">
      <c r="G1082" s="2"/>
    </row>
    <row r="1083" spans="7:7" x14ac:dyDescent="0.25">
      <c r="G1083" s="2"/>
    </row>
    <row r="1084" spans="7:7" x14ac:dyDescent="0.25">
      <c r="G1084" s="2"/>
    </row>
    <row r="1085" spans="7:7" x14ac:dyDescent="0.25">
      <c r="G1085" s="2"/>
    </row>
    <row r="1086" spans="7:7" x14ac:dyDescent="0.25">
      <c r="G1086" s="2"/>
    </row>
    <row r="1087" spans="7:7" x14ac:dyDescent="0.25">
      <c r="G1087" s="2"/>
    </row>
    <row r="1088" spans="7:7" x14ac:dyDescent="0.25">
      <c r="G1088" s="2"/>
    </row>
    <row r="1089" spans="7:7" x14ac:dyDescent="0.25">
      <c r="G1089" s="2"/>
    </row>
    <row r="1090" spans="7:7" x14ac:dyDescent="0.25">
      <c r="G1090" s="2"/>
    </row>
    <row r="1091" spans="7:7" x14ac:dyDescent="0.25">
      <c r="G1091" s="2"/>
    </row>
    <row r="1092" spans="7:7" x14ac:dyDescent="0.25">
      <c r="G1092" s="2"/>
    </row>
    <row r="1093" spans="7:7" x14ac:dyDescent="0.25">
      <c r="G1093" s="2"/>
    </row>
    <row r="1094" spans="7:7" x14ac:dyDescent="0.25">
      <c r="G1094" s="2"/>
    </row>
    <row r="1095" spans="7:7" x14ac:dyDescent="0.25">
      <c r="G1095" s="2"/>
    </row>
    <row r="1096" spans="7:7" x14ac:dyDescent="0.25">
      <c r="G1096" s="2"/>
    </row>
    <row r="1097" spans="7:7" x14ac:dyDescent="0.25">
      <c r="G1097" s="2"/>
    </row>
    <row r="1098" spans="7:7" x14ac:dyDescent="0.25">
      <c r="G1098" s="2"/>
    </row>
    <row r="1099" spans="7:7" x14ac:dyDescent="0.25">
      <c r="G1099" s="2"/>
    </row>
    <row r="1100" spans="7:7" x14ac:dyDescent="0.25">
      <c r="G1100" s="2"/>
    </row>
    <row r="1101" spans="7:7" x14ac:dyDescent="0.25">
      <c r="G1101" s="2"/>
    </row>
    <row r="1102" spans="7:7" x14ac:dyDescent="0.25">
      <c r="G1102" s="2"/>
    </row>
    <row r="1103" spans="7:7" x14ac:dyDescent="0.25">
      <c r="G1103" s="2"/>
    </row>
    <row r="1104" spans="7:7" x14ac:dyDescent="0.25">
      <c r="G1104" s="2"/>
    </row>
    <row r="1105" spans="7:7" x14ac:dyDescent="0.25">
      <c r="G1105" s="2"/>
    </row>
    <row r="1106" spans="7:7" x14ac:dyDescent="0.25">
      <c r="G1106" s="2"/>
    </row>
    <row r="1107" spans="7:7" x14ac:dyDescent="0.25">
      <c r="G1107" s="2"/>
    </row>
    <row r="1108" spans="7:7" x14ac:dyDescent="0.25">
      <c r="G1108" s="2"/>
    </row>
    <row r="1109" spans="7:7" x14ac:dyDescent="0.25">
      <c r="G1109" s="2"/>
    </row>
    <row r="1110" spans="7:7" x14ac:dyDescent="0.25">
      <c r="G1110" s="2"/>
    </row>
    <row r="1111" spans="7:7" x14ac:dyDescent="0.25">
      <c r="G1111" s="2"/>
    </row>
    <row r="1112" spans="7:7" x14ac:dyDescent="0.25">
      <c r="G1112" s="2"/>
    </row>
    <row r="1113" spans="7:7" x14ac:dyDescent="0.25">
      <c r="G1113" s="2"/>
    </row>
    <row r="1114" spans="7:7" x14ac:dyDescent="0.25">
      <c r="G1114" s="2"/>
    </row>
    <row r="1115" spans="7:7" x14ac:dyDescent="0.25">
      <c r="G1115" s="2"/>
    </row>
    <row r="1116" spans="7:7" x14ac:dyDescent="0.25">
      <c r="G1116" s="2"/>
    </row>
    <row r="1117" spans="7:7" x14ac:dyDescent="0.25">
      <c r="G1117" s="2"/>
    </row>
    <row r="1118" spans="7:7" x14ac:dyDescent="0.25">
      <c r="G1118" s="2"/>
    </row>
    <row r="1119" spans="7:7" x14ac:dyDescent="0.25">
      <c r="G1119" s="2"/>
    </row>
    <row r="1120" spans="7:7" x14ac:dyDescent="0.25">
      <c r="G1120" s="2"/>
    </row>
    <row r="1121" spans="7:7" x14ac:dyDescent="0.25">
      <c r="G1121" s="2"/>
    </row>
    <row r="1122" spans="7:7" x14ac:dyDescent="0.25">
      <c r="G1122" s="2"/>
    </row>
    <row r="1123" spans="7:7" x14ac:dyDescent="0.25">
      <c r="G1123" s="2"/>
    </row>
    <row r="1124" spans="7:7" x14ac:dyDescent="0.25">
      <c r="G1124" s="2"/>
    </row>
    <row r="1125" spans="7:7" x14ac:dyDescent="0.25">
      <c r="G1125" s="2"/>
    </row>
    <row r="1126" spans="7:7" x14ac:dyDescent="0.25">
      <c r="G1126" s="2"/>
    </row>
    <row r="1127" spans="7:7" x14ac:dyDescent="0.25">
      <c r="G1127" s="2"/>
    </row>
    <row r="1128" spans="7:7" x14ac:dyDescent="0.25">
      <c r="G1128" s="2"/>
    </row>
    <row r="1129" spans="7:7" x14ac:dyDescent="0.25">
      <c r="G1129" s="2"/>
    </row>
    <row r="1130" spans="7:7" x14ac:dyDescent="0.25">
      <c r="G1130" s="2"/>
    </row>
    <row r="1131" spans="7:7" x14ac:dyDescent="0.25">
      <c r="G1131" s="2"/>
    </row>
    <row r="1132" spans="7:7" x14ac:dyDescent="0.25">
      <c r="G1132" s="2"/>
    </row>
    <row r="1133" spans="7:7" x14ac:dyDescent="0.25">
      <c r="G1133" s="2"/>
    </row>
    <row r="1134" spans="7:7" x14ac:dyDescent="0.25">
      <c r="G1134" s="2"/>
    </row>
    <row r="1135" spans="7:7" x14ac:dyDescent="0.25">
      <c r="G1135" s="2"/>
    </row>
    <row r="1136" spans="7:7" x14ac:dyDescent="0.25">
      <c r="G1136" s="2"/>
    </row>
    <row r="1137" spans="7:7" x14ac:dyDescent="0.25">
      <c r="G1137" s="2"/>
    </row>
    <row r="1138" spans="7:7" x14ac:dyDescent="0.25">
      <c r="G1138" s="2"/>
    </row>
    <row r="1139" spans="7:7" x14ac:dyDescent="0.25">
      <c r="G1139" s="2"/>
    </row>
    <row r="1140" spans="7:7" x14ac:dyDescent="0.25">
      <c r="G1140" s="2"/>
    </row>
    <row r="1141" spans="7:7" x14ac:dyDescent="0.25">
      <c r="G1141" s="2"/>
    </row>
    <row r="1142" spans="7:7" x14ac:dyDescent="0.25">
      <c r="G1142" s="2"/>
    </row>
    <row r="1143" spans="7:7" x14ac:dyDescent="0.25">
      <c r="G1143" s="2"/>
    </row>
    <row r="1144" spans="7:7" x14ac:dyDescent="0.25">
      <c r="G1144" s="2"/>
    </row>
    <row r="1145" spans="7:7" x14ac:dyDescent="0.25">
      <c r="G1145" s="2"/>
    </row>
    <row r="1146" spans="7:7" x14ac:dyDescent="0.25">
      <c r="G1146" s="2"/>
    </row>
    <row r="1147" spans="7:7" x14ac:dyDescent="0.25">
      <c r="G1147" s="2"/>
    </row>
    <row r="1148" spans="7:7" x14ac:dyDescent="0.25">
      <c r="G1148" s="2"/>
    </row>
    <row r="1149" spans="7:7" x14ac:dyDescent="0.25">
      <c r="G1149" s="2"/>
    </row>
    <row r="1150" spans="7:7" x14ac:dyDescent="0.25">
      <c r="G1150" s="2"/>
    </row>
    <row r="1151" spans="7:7" x14ac:dyDescent="0.25">
      <c r="G1151" s="2"/>
    </row>
    <row r="1152" spans="7:7" x14ac:dyDescent="0.25">
      <c r="G1152" s="2"/>
    </row>
    <row r="1153" spans="7:7" x14ac:dyDescent="0.25">
      <c r="G1153" s="2"/>
    </row>
    <row r="1154" spans="7:7" x14ac:dyDescent="0.25">
      <c r="G1154" s="2"/>
    </row>
    <row r="1155" spans="7:7" x14ac:dyDescent="0.25">
      <c r="G1155" s="2"/>
    </row>
    <row r="1156" spans="7:7" x14ac:dyDescent="0.25">
      <c r="G1156" s="2"/>
    </row>
    <row r="1157" spans="7:7" x14ac:dyDescent="0.25">
      <c r="G1157" s="2"/>
    </row>
    <row r="1158" spans="7:7" x14ac:dyDescent="0.25">
      <c r="G1158" s="2"/>
    </row>
    <row r="1159" spans="7:7" x14ac:dyDescent="0.25">
      <c r="G1159" s="2"/>
    </row>
    <row r="1160" spans="7:7" x14ac:dyDescent="0.25">
      <c r="G1160" s="2"/>
    </row>
    <row r="1161" spans="7:7" x14ac:dyDescent="0.25">
      <c r="G1161" s="2"/>
    </row>
    <row r="1162" spans="7:7" x14ac:dyDescent="0.25">
      <c r="G1162" s="2"/>
    </row>
    <row r="1163" spans="7:7" x14ac:dyDescent="0.25">
      <c r="G1163" s="2"/>
    </row>
    <row r="1164" spans="7:7" x14ac:dyDescent="0.25">
      <c r="G1164" s="2"/>
    </row>
    <row r="1165" spans="7:7" x14ac:dyDescent="0.25">
      <c r="G1165" s="2"/>
    </row>
    <row r="1166" spans="7:7" x14ac:dyDescent="0.25">
      <c r="G1166" s="2"/>
    </row>
    <row r="1167" spans="7:7" x14ac:dyDescent="0.25">
      <c r="G1167" s="2"/>
    </row>
    <row r="1168" spans="7:7" x14ac:dyDescent="0.25">
      <c r="G1168" s="2"/>
    </row>
    <row r="1169" spans="7:7" x14ac:dyDescent="0.25">
      <c r="G1169" s="2"/>
    </row>
    <row r="1170" spans="7:7" x14ac:dyDescent="0.25">
      <c r="G1170" s="2"/>
    </row>
    <row r="1171" spans="7:7" x14ac:dyDescent="0.25">
      <c r="G1171" s="2"/>
    </row>
    <row r="1172" spans="7:7" x14ac:dyDescent="0.25">
      <c r="G1172" s="2"/>
    </row>
    <row r="1173" spans="7:7" x14ac:dyDescent="0.25">
      <c r="G1173" s="2"/>
    </row>
    <row r="1174" spans="7:7" x14ac:dyDescent="0.25">
      <c r="G1174" s="2"/>
    </row>
    <row r="1175" spans="7:7" x14ac:dyDescent="0.25">
      <c r="G1175" s="2"/>
    </row>
    <row r="1176" spans="7:7" x14ac:dyDescent="0.25">
      <c r="G1176" s="2"/>
    </row>
    <row r="1177" spans="7:7" x14ac:dyDescent="0.25">
      <c r="G1177" s="2"/>
    </row>
    <row r="1178" spans="7:7" x14ac:dyDescent="0.25">
      <c r="G1178" s="2"/>
    </row>
    <row r="1179" spans="7:7" x14ac:dyDescent="0.25">
      <c r="G1179" s="2"/>
    </row>
    <row r="1180" spans="7:7" x14ac:dyDescent="0.25">
      <c r="G1180" s="2"/>
    </row>
    <row r="1181" spans="7:7" x14ac:dyDescent="0.25">
      <c r="G1181" s="2"/>
    </row>
    <row r="1182" spans="7:7" x14ac:dyDescent="0.25">
      <c r="G1182" s="2"/>
    </row>
    <row r="1183" spans="7:7" x14ac:dyDescent="0.25">
      <c r="G1183" s="2"/>
    </row>
    <row r="1184" spans="7:7" x14ac:dyDescent="0.25">
      <c r="G1184" s="2"/>
    </row>
    <row r="1185" spans="7:7" x14ac:dyDescent="0.25">
      <c r="G1185" s="2"/>
    </row>
    <row r="1186" spans="7:7" x14ac:dyDescent="0.25">
      <c r="G1186" s="2"/>
    </row>
    <row r="1187" spans="7:7" x14ac:dyDescent="0.25">
      <c r="G1187" s="2"/>
    </row>
    <row r="1188" spans="7:7" x14ac:dyDescent="0.25">
      <c r="G1188" s="2"/>
    </row>
    <row r="1189" spans="7:7" x14ac:dyDescent="0.25">
      <c r="G1189" s="2"/>
    </row>
    <row r="1190" spans="7:7" x14ac:dyDescent="0.25">
      <c r="G1190" s="2"/>
    </row>
    <row r="1191" spans="7:7" x14ac:dyDescent="0.25">
      <c r="G1191" s="2"/>
    </row>
    <row r="1192" spans="7:7" x14ac:dyDescent="0.25">
      <c r="G1192" s="2"/>
    </row>
    <row r="1193" spans="7:7" x14ac:dyDescent="0.25">
      <c r="G1193" s="2"/>
    </row>
    <row r="1194" spans="7:7" x14ac:dyDescent="0.25">
      <c r="G1194" s="2"/>
    </row>
    <row r="1195" spans="7:7" x14ac:dyDescent="0.25">
      <c r="G1195" s="2"/>
    </row>
    <row r="1196" spans="7:7" x14ac:dyDescent="0.25">
      <c r="G1196" s="2"/>
    </row>
    <row r="1197" spans="7:7" x14ac:dyDescent="0.25">
      <c r="G1197" s="2"/>
    </row>
    <row r="1198" spans="7:7" x14ac:dyDescent="0.25">
      <c r="G1198" s="2"/>
    </row>
    <row r="1199" spans="7:7" x14ac:dyDescent="0.25">
      <c r="G1199" s="2"/>
    </row>
    <row r="1200" spans="7:7" x14ac:dyDescent="0.25">
      <c r="G1200" s="2"/>
    </row>
    <row r="1201" spans="7:7" x14ac:dyDescent="0.25">
      <c r="G1201" s="2"/>
    </row>
    <row r="1202" spans="7:7" x14ac:dyDescent="0.25">
      <c r="G1202" s="2"/>
    </row>
    <row r="1203" spans="7:7" x14ac:dyDescent="0.25">
      <c r="G1203" s="2"/>
    </row>
    <row r="1204" spans="7:7" x14ac:dyDescent="0.25">
      <c r="G1204" s="2"/>
    </row>
    <row r="1205" spans="7:7" x14ac:dyDescent="0.25">
      <c r="G1205" s="2"/>
    </row>
    <row r="1206" spans="7:7" x14ac:dyDescent="0.25">
      <c r="G1206" s="2"/>
    </row>
    <row r="1207" spans="7:7" x14ac:dyDescent="0.25">
      <c r="G1207" s="2"/>
    </row>
    <row r="1208" spans="7:7" x14ac:dyDescent="0.25">
      <c r="G1208" s="2"/>
    </row>
    <row r="1209" spans="7:7" x14ac:dyDescent="0.25">
      <c r="G1209" s="2"/>
    </row>
    <row r="1210" spans="7:7" x14ac:dyDescent="0.25">
      <c r="G1210" s="2"/>
    </row>
    <row r="1211" spans="7:7" x14ac:dyDescent="0.25">
      <c r="G1211" s="2"/>
    </row>
    <row r="1212" spans="7:7" x14ac:dyDescent="0.25">
      <c r="G1212" s="2"/>
    </row>
    <row r="1213" spans="7:7" x14ac:dyDescent="0.25">
      <c r="G1213" s="2"/>
    </row>
    <row r="1214" spans="7:7" x14ac:dyDescent="0.25">
      <c r="G1214" s="2"/>
    </row>
    <row r="1215" spans="7:7" x14ac:dyDescent="0.25">
      <c r="G1215" s="2"/>
    </row>
    <row r="1216" spans="7:7" x14ac:dyDescent="0.25">
      <c r="G1216" s="2"/>
    </row>
    <row r="1217" spans="7:7" x14ac:dyDescent="0.25">
      <c r="G1217" s="2"/>
    </row>
    <row r="1218" spans="7:7" x14ac:dyDescent="0.25">
      <c r="G1218" s="2"/>
    </row>
    <row r="1219" spans="7:7" x14ac:dyDescent="0.25">
      <c r="G1219" s="2"/>
    </row>
    <row r="1220" spans="7:7" x14ac:dyDescent="0.25">
      <c r="G1220" s="2"/>
    </row>
    <row r="1221" spans="7:7" x14ac:dyDescent="0.25">
      <c r="G1221" s="2"/>
    </row>
    <row r="1222" spans="7:7" x14ac:dyDescent="0.25">
      <c r="G1222" s="2"/>
    </row>
    <row r="1223" spans="7:7" x14ac:dyDescent="0.25">
      <c r="G1223" s="2"/>
    </row>
    <row r="1224" spans="7:7" x14ac:dyDescent="0.25">
      <c r="G1224" s="2"/>
    </row>
    <row r="1225" spans="7:7" x14ac:dyDescent="0.25">
      <c r="G1225" s="2"/>
    </row>
    <row r="1226" spans="7:7" x14ac:dyDescent="0.25">
      <c r="G1226" s="2"/>
    </row>
    <row r="1227" spans="7:7" x14ac:dyDescent="0.25">
      <c r="G1227" s="2"/>
    </row>
    <row r="1228" spans="7:7" x14ac:dyDescent="0.25">
      <c r="G1228" s="2"/>
    </row>
    <row r="1229" spans="7:7" x14ac:dyDescent="0.25">
      <c r="G1229" s="2"/>
    </row>
    <row r="1230" spans="7:7" x14ac:dyDescent="0.25">
      <c r="G1230" s="2"/>
    </row>
    <row r="1231" spans="7:7" x14ac:dyDescent="0.25">
      <c r="G1231" s="2"/>
    </row>
    <row r="1232" spans="7:7" x14ac:dyDescent="0.25">
      <c r="G1232" s="2"/>
    </row>
    <row r="1233" spans="7:7" x14ac:dyDescent="0.25">
      <c r="G1233" s="2"/>
    </row>
    <row r="1234" spans="7:7" x14ac:dyDescent="0.25">
      <c r="G1234" s="2"/>
    </row>
    <row r="1235" spans="7:7" x14ac:dyDescent="0.25">
      <c r="G1235" s="2"/>
    </row>
    <row r="1236" spans="7:7" x14ac:dyDescent="0.25">
      <c r="G1236" s="2"/>
    </row>
    <row r="1237" spans="7:7" x14ac:dyDescent="0.25">
      <c r="G1237" s="2"/>
    </row>
    <row r="1238" spans="7:7" x14ac:dyDescent="0.25">
      <c r="G1238" s="2"/>
    </row>
    <row r="1239" spans="7:7" x14ac:dyDescent="0.25">
      <c r="G1239" s="2"/>
    </row>
    <row r="1240" spans="7:7" x14ac:dyDescent="0.25">
      <c r="G1240" s="2"/>
    </row>
    <row r="1241" spans="7:7" x14ac:dyDescent="0.25">
      <c r="G1241" s="2"/>
    </row>
    <row r="1242" spans="7:7" x14ac:dyDescent="0.25">
      <c r="G1242" s="2"/>
    </row>
    <row r="1243" spans="7:7" x14ac:dyDescent="0.25">
      <c r="G1243" s="2"/>
    </row>
    <row r="1244" spans="7:7" x14ac:dyDescent="0.25">
      <c r="G1244" s="2"/>
    </row>
    <row r="1245" spans="7:7" x14ac:dyDescent="0.25">
      <c r="G1245" s="2"/>
    </row>
    <row r="1246" spans="7:7" x14ac:dyDescent="0.25">
      <c r="G1246" s="2"/>
    </row>
    <row r="1247" spans="7:7" x14ac:dyDescent="0.25">
      <c r="G1247" s="2"/>
    </row>
    <row r="1248" spans="7:7" x14ac:dyDescent="0.25">
      <c r="G1248" s="2"/>
    </row>
    <row r="1249" spans="7:7" x14ac:dyDescent="0.25">
      <c r="G1249" s="2"/>
    </row>
    <row r="1250" spans="7:7" x14ac:dyDescent="0.25">
      <c r="G1250" s="2"/>
    </row>
    <row r="1251" spans="7:7" x14ac:dyDescent="0.25">
      <c r="G1251" s="2"/>
    </row>
    <row r="1252" spans="7:7" x14ac:dyDescent="0.25">
      <c r="G1252" s="2"/>
    </row>
    <row r="1253" spans="7:7" x14ac:dyDescent="0.25">
      <c r="G1253" s="2"/>
    </row>
    <row r="1254" spans="7:7" x14ac:dyDescent="0.25">
      <c r="G1254" s="2"/>
    </row>
    <row r="1255" spans="7:7" x14ac:dyDescent="0.25">
      <c r="G1255" s="2"/>
    </row>
    <row r="1256" spans="7:7" x14ac:dyDescent="0.25">
      <c r="G1256" s="2"/>
    </row>
    <row r="1257" spans="7:7" x14ac:dyDescent="0.25">
      <c r="G1257" s="2"/>
    </row>
    <row r="1258" spans="7:7" x14ac:dyDescent="0.25">
      <c r="G1258" s="2"/>
    </row>
    <row r="1259" spans="7:7" x14ac:dyDescent="0.25">
      <c r="G1259" s="2"/>
    </row>
    <row r="1260" spans="7:7" x14ac:dyDescent="0.25">
      <c r="G1260" s="2"/>
    </row>
    <row r="1261" spans="7:7" x14ac:dyDescent="0.25">
      <c r="G1261" s="2"/>
    </row>
    <row r="1262" spans="7:7" x14ac:dyDescent="0.25">
      <c r="G1262" s="2"/>
    </row>
    <row r="1263" spans="7:7" x14ac:dyDescent="0.25">
      <c r="G1263" s="2"/>
    </row>
    <row r="1264" spans="7:7" x14ac:dyDescent="0.25">
      <c r="G1264" s="2"/>
    </row>
    <row r="1265" spans="7:7" x14ac:dyDescent="0.25">
      <c r="G1265" s="2"/>
    </row>
    <row r="1266" spans="7:7" x14ac:dyDescent="0.25">
      <c r="G1266" s="2"/>
    </row>
    <row r="1267" spans="7:7" x14ac:dyDescent="0.25">
      <c r="G1267" s="2"/>
    </row>
    <row r="1268" spans="7:7" x14ac:dyDescent="0.25">
      <c r="G1268" s="2"/>
    </row>
    <row r="1269" spans="7:7" x14ac:dyDescent="0.25">
      <c r="G1269" s="2"/>
    </row>
    <row r="1270" spans="7:7" x14ac:dyDescent="0.25">
      <c r="G1270" s="2"/>
    </row>
    <row r="1271" spans="7:7" x14ac:dyDescent="0.25">
      <c r="G1271" s="2"/>
    </row>
    <row r="1272" spans="7:7" x14ac:dyDescent="0.25">
      <c r="G1272" s="2"/>
    </row>
    <row r="1273" spans="7:7" x14ac:dyDescent="0.25">
      <c r="G1273" s="2"/>
    </row>
    <row r="1274" spans="7:7" x14ac:dyDescent="0.25">
      <c r="G1274" s="2"/>
    </row>
    <row r="1275" spans="7:7" x14ac:dyDescent="0.25">
      <c r="G1275" s="2"/>
    </row>
    <row r="1276" spans="7:7" x14ac:dyDescent="0.25">
      <c r="G1276" s="2"/>
    </row>
    <row r="1277" spans="7:7" x14ac:dyDescent="0.25">
      <c r="G1277" s="2"/>
    </row>
    <row r="1278" spans="7:7" x14ac:dyDescent="0.25">
      <c r="G1278" s="2"/>
    </row>
    <row r="1279" spans="7:7" x14ac:dyDescent="0.25">
      <c r="G1279" s="2"/>
    </row>
    <row r="1280" spans="7:7" x14ac:dyDescent="0.25">
      <c r="G1280" s="2"/>
    </row>
    <row r="1281" spans="7:7" x14ac:dyDescent="0.25">
      <c r="G1281" s="2"/>
    </row>
    <row r="1282" spans="7:7" x14ac:dyDescent="0.25">
      <c r="G1282" s="2"/>
    </row>
    <row r="1283" spans="7:7" x14ac:dyDescent="0.25">
      <c r="G1283" s="2"/>
    </row>
    <row r="1284" spans="7:7" x14ac:dyDescent="0.25">
      <c r="G1284" s="2"/>
    </row>
    <row r="1285" spans="7:7" x14ac:dyDescent="0.25">
      <c r="G1285" s="2"/>
    </row>
    <row r="1286" spans="7:7" x14ac:dyDescent="0.25">
      <c r="G1286" s="2"/>
    </row>
    <row r="1287" spans="7:7" x14ac:dyDescent="0.25">
      <c r="G1287" s="2"/>
    </row>
    <row r="1288" spans="7:7" x14ac:dyDescent="0.25">
      <c r="G1288" s="2"/>
    </row>
    <row r="1289" spans="7:7" x14ac:dyDescent="0.25">
      <c r="G1289" s="2"/>
    </row>
    <row r="1290" spans="7:7" x14ac:dyDescent="0.25">
      <c r="G1290" s="2"/>
    </row>
    <row r="1291" spans="7:7" x14ac:dyDescent="0.25">
      <c r="G1291" s="2"/>
    </row>
    <row r="1292" spans="7:7" x14ac:dyDescent="0.25">
      <c r="G1292" s="2"/>
    </row>
    <row r="1293" spans="7:7" x14ac:dyDescent="0.25">
      <c r="G1293" s="2"/>
    </row>
    <row r="1294" spans="7:7" x14ac:dyDescent="0.25">
      <c r="G1294" s="2"/>
    </row>
    <row r="1295" spans="7:7" x14ac:dyDescent="0.25">
      <c r="G1295" s="2"/>
    </row>
    <row r="1296" spans="7:7" x14ac:dyDescent="0.25">
      <c r="G1296" s="2"/>
    </row>
    <row r="1297" spans="7:7" x14ac:dyDescent="0.25">
      <c r="G1297" s="2"/>
    </row>
    <row r="1298" spans="7:7" x14ac:dyDescent="0.25">
      <c r="G1298" s="2"/>
    </row>
    <row r="1299" spans="7:7" x14ac:dyDescent="0.25">
      <c r="G1299" s="2"/>
    </row>
    <row r="1300" spans="7:7" x14ac:dyDescent="0.25">
      <c r="G1300" s="2"/>
    </row>
    <row r="1301" spans="7:7" x14ac:dyDescent="0.25">
      <c r="G1301" s="2"/>
    </row>
    <row r="1302" spans="7:7" x14ac:dyDescent="0.25">
      <c r="G1302" s="2"/>
    </row>
    <row r="1303" spans="7:7" x14ac:dyDescent="0.25">
      <c r="G1303" s="2"/>
    </row>
    <row r="1304" spans="7:7" x14ac:dyDescent="0.25">
      <c r="G1304" s="2"/>
    </row>
    <row r="1305" spans="7:7" x14ac:dyDescent="0.25">
      <c r="G1305" s="2"/>
    </row>
    <row r="1306" spans="7:7" x14ac:dyDescent="0.25">
      <c r="G1306" s="2"/>
    </row>
    <row r="1307" spans="7:7" x14ac:dyDescent="0.25">
      <c r="G1307" s="2"/>
    </row>
    <row r="1308" spans="7:7" x14ac:dyDescent="0.25">
      <c r="G1308" s="2"/>
    </row>
    <row r="1309" spans="7:7" x14ac:dyDescent="0.25">
      <c r="G1309" s="2"/>
    </row>
    <row r="1310" spans="7:7" x14ac:dyDescent="0.25">
      <c r="G1310" s="2"/>
    </row>
    <row r="1311" spans="7:7" x14ac:dyDescent="0.25">
      <c r="G1311" s="2"/>
    </row>
    <row r="1312" spans="7:7" x14ac:dyDescent="0.25">
      <c r="G1312" s="2"/>
    </row>
    <row r="1313" spans="7:7" x14ac:dyDescent="0.25">
      <c r="G1313" s="2"/>
    </row>
    <row r="1314" spans="7:7" x14ac:dyDescent="0.25">
      <c r="G1314" s="2"/>
    </row>
    <row r="1315" spans="7:7" x14ac:dyDescent="0.25">
      <c r="G1315" s="2"/>
    </row>
    <row r="1316" spans="7:7" x14ac:dyDescent="0.25">
      <c r="G1316" s="2"/>
    </row>
    <row r="1317" spans="7:7" x14ac:dyDescent="0.25">
      <c r="G1317" s="2"/>
    </row>
    <row r="1318" spans="7:7" x14ac:dyDescent="0.25">
      <c r="G1318" s="2"/>
    </row>
    <row r="1319" spans="7:7" x14ac:dyDescent="0.25">
      <c r="G1319" s="2"/>
    </row>
    <row r="1320" spans="7:7" x14ac:dyDescent="0.25">
      <c r="G1320" s="2"/>
    </row>
    <row r="1321" spans="7:7" x14ac:dyDescent="0.25">
      <c r="G1321" s="2"/>
    </row>
    <row r="1322" spans="7:7" x14ac:dyDescent="0.25">
      <c r="G1322" s="2"/>
    </row>
    <row r="1323" spans="7:7" x14ac:dyDescent="0.25">
      <c r="G1323" s="2"/>
    </row>
    <row r="1324" spans="7:7" x14ac:dyDescent="0.25">
      <c r="G1324" s="2"/>
    </row>
    <row r="1325" spans="7:7" x14ac:dyDescent="0.25">
      <c r="G1325" s="2"/>
    </row>
    <row r="1326" spans="7:7" x14ac:dyDescent="0.25">
      <c r="G1326" s="2"/>
    </row>
    <row r="1327" spans="7:7" x14ac:dyDescent="0.25">
      <c r="G1327" s="2"/>
    </row>
    <row r="1328" spans="7:7" x14ac:dyDescent="0.25">
      <c r="G1328" s="2"/>
    </row>
    <row r="1329" spans="7:7" x14ac:dyDescent="0.25">
      <c r="G1329" s="2"/>
    </row>
    <row r="1330" spans="7:7" x14ac:dyDescent="0.25">
      <c r="G1330" s="2"/>
    </row>
    <row r="1331" spans="7:7" x14ac:dyDescent="0.25">
      <c r="G1331" s="2"/>
    </row>
    <row r="1332" spans="7:7" x14ac:dyDescent="0.25">
      <c r="G1332" s="2"/>
    </row>
    <row r="1333" spans="7:7" x14ac:dyDescent="0.25">
      <c r="G1333" s="2"/>
    </row>
    <row r="1334" spans="7:7" x14ac:dyDescent="0.25">
      <c r="G1334" s="2"/>
    </row>
    <row r="1335" spans="7:7" x14ac:dyDescent="0.25">
      <c r="G1335" s="2"/>
    </row>
    <row r="1336" spans="7:7" x14ac:dyDescent="0.25">
      <c r="G1336" s="2"/>
    </row>
    <row r="1337" spans="7:7" x14ac:dyDescent="0.25">
      <c r="G1337" s="2"/>
    </row>
    <row r="1338" spans="7:7" x14ac:dyDescent="0.25">
      <c r="G1338" s="2"/>
    </row>
    <row r="1339" spans="7:7" x14ac:dyDescent="0.25">
      <c r="G1339" s="2"/>
    </row>
    <row r="1340" spans="7:7" x14ac:dyDescent="0.25">
      <c r="G1340" s="2"/>
    </row>
    <row r="1341" spans="7:7" x14ac:dyDescent="0.25">
      <c r="G1341" s="2"/>
    </row>
    <row r="1342" spans="7:7" x14ac:dyDescent="0.25">
      <c r="G1342" s="2"/>
    </row>
    <row r="1343" spans="7:7" x14ac:dyDescent="0.25">
      <c r="G1343" s="2"/>
    </row>
    <row r="1344" spans="7:7" x14ac:dyDescent="0.25">
      <c r="G1344" s="2"/>
    </row>
    <row r="1345" spans="7:7" x14ac:dyDescent="0.25">
      <c r="G1345" s="2"/>
    </row>
    <row r="1346" spans="7:7" x14ac:dyDescent="0.25">
      <c r="G1346" s="2"/>
    </row>
    <row r="1347" spans="7:7" x14ac:dyDescent="0.25">
      <c r="G1347" s="2"/>
    </row>
    <row r="1348" spans="7:7" x14ac:dyDescent="0.25">
      <c r="G1348" s="2"/>
    </row>
    <row r="1349" spans="7:7" x14ac:dyDescent="0.25">
      <c r="G1349" s="2"/>
    </row>
    <row r="1350" spans="7:7" x14ac:dyDescent="0.25">
      <c r="G1350" s="2"/>
    </row>
    <row r="1351" spans="7:7" x14ac:dyDescent="0.25">
      <c r="G1351" s="2"/>
    </row>
    <row r="1352" spans="7:7" x14ac:dyDescent="0.25">
      <c r="G1352" s="2"/>
    </row>
    <row r="1353" spans="7:7" x14ac:dyDescent="0.25">
      <c r="G1353" s="2"/>
    </row>
    <row r="1354" spans="7:7" x14ac:dyDescent="0.25">
      <c r="G1354" s="2"/>
    </row>
    <row r="1355" spans="7:7" x14ac:dyDescent="0.25">
      <c r="G1355" s="2"/>
    </row>
    <row r="1356" spans="7:7" x14ac:dyDescent="0.25">
      <c r="G1356" s="2"/>
    </row>
    <row r="1357" spans="7:7" x14ac:dyDescent="0.25">
      <c r="G1357" s="2"/>
    </row>
    <row r="1358" spans="7:7" x14ac:dyDescent="0.25">
      <c r="G1358" s="2"/>
    </row>
    <row r="1359" spans="7:7" x14ac:dyDescent="0.25">
      <c r="G1359" s="2"/>
    </row>
    <row r="1360" spans="7:7" x14ac:dyDescent="0.25">
      <c r="G1360" s="2"/>
    </row>
    <row r="1361" spans="7:7" x14ac:dyDescent="0.25">
      <c r="G1361" s="2"/>
    </row>
    <row r="1362" spans="7:7" x14ac:dyDescent="0.25">
      <c r="G1362" s="2"/>
    </row>
    <row r="1363" spans="7:7" x14ac:dyDescent="0.25">
      <c r="G1363" s="2"/>
    </row>
    <row r="1364" spans="7:7" x14ac:dyDescent="0.25">
      <c r="G1364" s="2"/>
    </row>
    <row r="1365" spans="7:7" x14ac:dyDescent="0.25">
      <c r="G1365" s="2"/>
    </row>
    <row r="1366" spans="7:7" x14ac:dyDescent="0.25">
      <c r="G1366" s="2"/>
    </row>
    <row r="1367" spans="7:7" x14ac:dyDescent="0.25">
      <c r="G1367" s="2"/>
    </row>
    <row r="1368" spans="7:7" x14ac:dyDescent="0.25">
      <c r="G1368" s="2"/>
    </row>
    <row r="1369" spans="7:7" x14ac:dyDescent="0.25">
      <c r="G1369" s="2"/>
    </row>
    <row r="1370" spans="7:7" x14ac:dyDescent="0.25">
      <c r="G1370" s="2"/>
    </row>
    <row r="1371" spans="7:7" x14ac:dyDescent="0.25">
      <c r="G1371" s="2"/>
    </row>
    <row r="1372" spans="7:7" x14ac:dyDescent="0.25">
      <c r="G1372" s="2"/>
    </row>
    <row r="1373" spans="7:7" x14ac:dyDescent="0.25">
      <c r="G1373" s="2"/>
    </row>
    <row r="1374" spans="7:7" x14ac:dyDescent="0.25">
      <c r="G1374" s="2"/>
    </row>
    <row r="1375" spans="7:7" x14ac:dyDescent="0.25">
      <c r="G1375" s="2"/>
    </row>
    <row r="1376" spans="7:7" x14ac:dyDescent="0.25">
      <c r="G1376" s="2"/>
    </row>
    <row r="1377" spans="7:7" x14ac:dyDescent="0.25">
      <c r="G1377" s="2"/>
    </row>
    <row r="1378" spans="7:7" x14ac:dyDescent="0.25">
      <c r="G1378" s="2"/>
    </row>
    <row r="1379" spans="7:7" x14ac:dyDescent="0.25">
      <c r="G1379" s="2"/>
    </row>
    <row r="1380" spans="7:7" x14ac:dyDescent="0.25">
      <c r="G1380" s="2"/>
    </row>
    <row r="1381" spans="7:7" x14ac:dyDescent="0.25">
      <c r="G1381" s="2"/>
    </row>
    <row r="1382" spans="7:7" x14ac:dyDescent="0.25">
      <c r="G1382" s="2"/>
    </row>
    <row r="1383" spans="7:7" x14ac:dyDescent="0.25">
      <c r="G1383" s="2"/>
    </row>
    <row r="1384" spans="7:7" x14ac:dyDescent="0.25">
      <c r="G1384" s="2"/>
    </row>
    <row r="1385" spans="7:7" x14ac:dyDescent="0.25">
      <c r="G1385" s="2"/>
    </row>
    <row r="1386" spans="7:7" x14ac:dyDescent="0.25">
      <c r="G1386" s="2"/>
    </row>
    <row r="1387" spans="7:7" x14ac:dyDescent="0.25">
      <c r="G1387" s="2"/>
    </row>
    <row r="1388" spans="7:7" x14ac:dyDescent="0.25">
      <c r="G1388" s="2"/>
    </row>
    <row r="1389" spans="7:7" x14ac:dyDescent="0.25">
      <c r="G1389" s="2"/>
    </row>
    <row r="1390" spans="7:7" x14ac:dyDescent="0.25">
      <c r="G1390" s="2"/>
    </row>
    <row r="1391" spans="7:7" x14ac:dyDescent="0.25">
      <c r="G1391" s="2"/>
    </row>
    <row r="1392" spans="7:7" x14ac:dyDescent="0.25">
      <c r="G1392" s="2"/>
    </row>
    <row r="1393" spans="7:7" x14ac:dyDescent="0.25">
      <c r="G1393" s="2"/>
    </row>
    <row r="1394" spans="7:7" x14ac:dyDescent="0.25">
      <c r="G1394" s="2"/>
    </row>
    <row r="1395" spans="7:7" x14ac:dyDescent="0.25">
      <c r="G1395" s="2"/>
    </row>
    <row r="1396" spans="7:7" x14ac:dyDescent="0.25">
      <c r="G1396" s="2"/>
    </row>
    <row r="1397" spans="7:7" x14ac:dyDescent="0.25">
      <c r="G1397" s="2"/>
    </row>
    <row r="1398" spans="7:7" x14ac:dyDescent="0.25">
      <c r="G1398" s="2"/>
    </row>
    <row r="1399" spans="7:7" x14ac:dyDescent="0.25">
      <c r="G1399" s="2"/>
    </row>
    <row r="1400" spans="7:7" x14ac:dyDescent="0.25">
      <c r="G1400" s="2"/>
    </row>
    <row r="1401" spans="7:7" x14ac:dyDescent="0.25">
      <c r="G1401" s="2"/>
    </row>
    <row r="1402" spans="7:7" x14ac:dyDescent="0.25">
      <c r="G1402" s="2"/>
    </row>
    <row r="1403" spans="7:7" x14ac:dyDescent="0.25">
      <c r="G1403" s="2"/>
    </row>
    <row r="1404" spans="7:7" x14ac:dyDescent="0.25">
      <c r="G1404" s="2"/>
    </row>
    <row r="1405" spans="7:7" x14ac:dyDescent="0.25">
      <c r="G1405" s="2"/>
    </row>
    <row r="1406" spans="7:7" x14ac:dyDescent="0.25">
      <c r="G1406" s="2"/>
    </row>
    <row r="1407" spans="7:7" x14ac:dyDescent="0.25">
      <c r="G1407" s="2"/>
    </row>
    <row r="1408" spans="7:7" x14ac:dyDescent="0.25">
      <c r="G1408" s="2"/>
    </row>
    <row r="1409" spans="7:7" x14ac:dyDescent="0.25">
      <c r="G1409" s="2"/>
    </row>
    <row r="1410" spans="7:7" x14ac:dyDescent="0.25">
      <c r="G1410" s="2"/>
    </row>
    <row r="1411" spans="7:7" x14ac:dyDescent="0.25">
      <c r="G1411" s="2"/>
    </row>
    <row r="1412" spans="7:7" x14ac:dyDescent="0.25">
      <c r="G1412" s="2"/>
    </row>
    <row r="1413" spans="7:7" x14ac:dyDescent="0.25">
      <c r="G1413" s="2"/>
    </row>
    <row r="1414" spans="7:7" x14ac:dyDescent="0.25">
      <c r="G1414" s="2"/>
    </row>
    <row r="1415" spans="7:7" x14ac:dyDescent="0.25">
      <c r="G1415" s="2"/>
    </row>
    <row r="1416" spans="7:7" x14ac:dyDescent="0.25">
      <c r="G1416" s="2"/>
    </row>
    <row r="1417" spans="7:7" x14ac:dyDescent="0.25">
      <c r="G1417" s="2"/>
    </row>
    <row r="1418" spans="7:7" x14ac:dyDescent="0.25">
      <c r="G1418" s="2"/>
    </row>
    <row r="1419" spans="7:7" x14ac:dyDescent="0.25">
      <c r="G1419" s="2"/>
    </row>
    <row r="1420" spans="7:7" x14ac:dyDescent="0.25">
      <c r="G1420" s="2"/>
    </row>
    <row r="1421" spans="7:7" x14ac:dyDescent="0.25">
      <c r="G1421" s="2"/>
    </row>
    <row r="1422" spans="7:7" x14ac:dyDescent="0.25">
      <c r="G1422" s="2"/>
    </row>
    <row r="1423" spans="7:7" x14ac:dyDescent="0.25">
      <c r="G1423" s="2"/>
    </row>
    <row r="1424" spans="7:7" x14ac:dyDescent="0.25">
      <c r="G1424" s="2"/>
    </row>
    <row r="1425" spans="7:7" x14ac:dyDescent="0.25">
      <c r="G1425" s="2"/>
    </row>
    <row r="1426" spans="7:7" x14ac:dyDescent="0.25">
      <c r="G1426" s="2"/>
    </row>
    <row r="1427" spans="7:7" x14ac:dyDescent="0.25">
      <c r="G1427" s="2"/>
    </row>
    <row r="1428" spans="7:7" x14ac:dyDescent="0.25">
      <c r="G1428" s="2"/>
    </row>
    <row r="1429" spans="7:7" x14ac:dyDescent="0.25">
      <c r="G1429" s="2"/>
    </row>
    <row r="1430" spans="7:7" x14ac:dyDescent="0.25">
      <c r="G1430" s="2"/>
    </row>
    <row r="1431" spans="7:7" x14ac:dyDescent="0.25">
      <c r="G1431" s="2"/>
    </row>
    <row r="1432" spans="7:7" x14ac:dyDescent="0.25">
      <c r="G1432" s="2"/>
    </row>
    <row r="1433" spans="7:7" x14ac:dyDescent="0.25">
      <c r="G1433" s="2"/>
    </row>
    <row r="1434" spans="7:7" x14ac:dyDescent="0.25">
      <c r="G1434" s="2"/>
    </row>
    <row r="1435" spans="7:7" x14ac:dyDescent="0.25">
      <c r="G1435" s="2"/>
    </row>
    <row r="1436" spans="7:7" x14ac:dyDescent="0.25">
      <c r="G1436" s="2"/>
    </row>
    <row r="1437" spans="7:7" x14ac:dyDescent="0.25">
      <c r="G1437" s="2"/>
    </row>
    <row r="1438" spans="7:7" x14ac:dyDescent="0.25">
      <c r="G1438" s="2"/>
    </row>
    <row r="1439" spans="7:7" x14ac:dyDescent="0.25">
      <c r="G1439" s="2"/>
    </row>
    <row r="1440" spans="7:7" x14ac:dyDescent="0.25">
      <c r="G1440" s="2"/>
    </row>
    <row r="1441" spans="7:7" x14ac:dyDescent="0.25">
      <c r="G1441" s="2"/>
    </row>
    <row r="1442" spans="7:7" x14ac:dyDescent="0.25">
      <c r="G1442" s="2"/>
    </row>
    <row r="1443" spans="7:7" x14ac:dyDescent="0.25">
      <c r="G1443" s="2"/>
    </row>
    <row r="1444" spans="7:7" x14ac:dyDescent="0.25">
      <c r="G1444" s="2"/>
    </row>
    <row r="1445" spans="7:7" x14ac:dyDescent="0.25">
      <c r="G1445" s="2"/>
    </row>
    <row r="1446" spans="7:7" x14ac:dyDescent="0.25">
      <c r="G1446" s="2"/>
    </row>
    <row r="1447" spans="7:7" x14ac:dyDescent="0.25">
      <c r="G1447" s="2"/>
    </row>
    <row r="1448" spans="7:7" x14ac:dyDescent="0.25">
      <c r="G1448" s="2"/>
    </row>
    <row r="1449" spans="7:7" x14ac:dyDescent="0.25">
      <c r="G1449" s="2"/>
    </row>
    <row r="1450" spans="7:7" x14ac:dyDescent="0.25">
      <c r="G1450" s="2"/>
    </row>
    <row r="1451" spans="7:7" x14ac:dyDescent="0.25">
      <c r="G1451" s="2"/>
    </row>
    <row r="1452" spans="7:7" x14ac:dyDescent="0.25">
      <c r="G1452" s="2"/>
    </row>
    <row r="1453" spans="7:7" x14ac:dyDescent="0.25">
      <c r="G1453" s="2"/>
    </row>
    <row r="1454" spans="7:7" x14ac:dyDescent="0.25">
      <c r="G1454" s="2"/>
    </row>
    <row r="1455" spans="7:7" x14ac:dyDescent="0.25">
      <c r="G1455" s="2"/>
    </row>
    <row r="1456" spans="7:7" x14ac:dyDescent="0.25">
      <c r="G1456" s="2"/>
    </row>
    <row r="1457" spans="7:7" x14ac:dyDescent="0.25">
      <c r="G1457" s="2"/>
    </row>
    <row r="1458" spans="7:7" x14ac:dyDescent="0.25">
      <c r="G1458" s="2"/>
    </row>
    <row r="1459" spans="7:7" x14ac:dyDescent="0.25">
      <c r="G1459" s="2"/>
    </row>
    <row r="1460" spans="7:7" x14ac:dyDescent="0.25">
      <c r="G1460" s="2"/>
    </row>
    <row r="1461" spans="7:7" x14ac:dyDescent="0.25">
      <c r="G1461" s="2"/>
    </row>
    <row r="1462" spans="7:7" x14ac:dyDescent="0.25">
      <c r="G1462" s="2"/>
    </row>
    <row r="1463" spans="7:7" x14ac:dyDescent="0.25">
      <c r="G1463" s="2"/>
    </row>
    <row r="1464" spans="7:7" x14ac:dyDescent="0.25">
      <c r="G1464" s="2"/>
    </row>
    <row r="1465" spans="7:7" x14ac:dyDescent="0.25">
      <c r="G1465" s="2"/>
    </row>
    <row r="1466" spans="7:7" x14ac:dyDescent="0.25">
      <c r="G1466" s="2"/>
    </row>
    <row r="1467" spans="7:7" x14ac:dyDescent="0.25">
      <c r="G1467" s="2"/>
    </row>
    <row r="1468" spans="7:7" x14ac:dyDescent="0.25">
      <c r="G1468" s="2"/>
    </row>
    <row r="1469" spans="7:7" x14ac:dyDescent="0.25">
      <c r="G1469" s="2"/>
    </row>
    <row r="1470" spans="7:7" x14ac:dyDescent="0.25">
      <c r="G1470" s="2"/>
    </row>
    <row r="1471" spans="7:7" x14ac:dyDescent="0.25">
      <c r="G1471" s="2"/>
    </row>
    <row r="1472" spans="7:7" x14ac:dyDescent="0.25">
      <c r="G1472" s="2"/>
    </row>
    <row r="1473" spans="7:7" x14ac:dyDescent="0.25">
      <c r="G1473" s="2"/>
    </row>
    <row r="1474" spans="7:7" x14ac:dyDescent="0.25">
      <c r="G1474" s="2"/>
    </row>
    <row r="1475" spans="7:7" x14ac:dyDescent="0.25">
      <c r="G1475" s="2"/>
    </row>
    <row r="1476" spans="7:7" x14ac:dyDescent="0.25">
      <c r="G1476" s="2"/>
    </row>
    <row r="1477" spans="7:7" x14ac:dyDescent="0.25">
      <c r="G1477" s="2"/>
    </row>
    <row r="1478" spans="7:7" x14ac:dyDescent="0.25">
      <c r="G1478" s="2"/>
    </row>
    <row r="1479" spans="7:7" x14ac:dyDescent="0.25">
      <c r="G1479" s="2"/>
    </row>
    <row r="1480" spans="7:7" x14ac:dyDescent="0.25">
      <c r="G1480" s="2"/>
    </row>
    <row r="1481" spans="7:7" x14ac:dyDescent="0.25">
      <c r="G1481" s="2"/>
    </row>
    <row r="1482" spans="7:7" x14ac:dyDescent="0.25">
      <c r="G1482" s="2"/>
    </row>
    <row r="1483" spans="7:7" x14ac:dyDescent="0.25">
      <c r="G1483" s="2"/>
    </row>
    <row r="1484" spans="7:7" x14ac:dyDescent="0.25">
      <c r="G1484" s="2"/>
    </row>
    <row r="1485" spans="7:7" x14ac:dyDescent="0.25">
      <c r="G1485" s="2"/>
    </row>
    <row r="1486" spans="7:7" x14ac:dyDescent="0.25">
      <c r="G1486" s="2"/>
    </row>
    <row r="1487" spans="7:7" x14ac:dyDescent="0.25">
      <c r="G1487" s="2"/>
    </row>
    <row r="1488" spans="7:7" x14ac:dyDescent="0.25">
      <c r="G1488" s="2"/>
    </row>
    <row r="1489" spans="7:7" x14ac:dyDescent="0.25">
      <c r="G1489" s="2"/>
    </row>
    <row r="1490" spans="7:7" x14ac:dyDescent="0.25">
      <c r="G1490" s="2"/>
    </row>
    <row r="1491" spans="7:7" x14ac:dyDescent="0.25">
      <c r="G1491" s="2"/>
    </row>
    <row r="1492" spans="7:7" x14ac:dyDescent="0.25">
      <c r="G1492" s="2"/>
    </row>
    <row r="1493" spans="7:7" x14ac:dyDescent="0.25">
      <c r="G1493" s="2"/>
    </row>
    <row r="1494" spans="7:7" x14ac:dyDescent="0.25">
      <c r="G1494" s="2"/>
    </row>
    <row r="1495" spans="7:7" x14ac:dyDescent="0.25">
      <c r="G1495" s="2"/>
    </row>
    <row r="1496" spans="7:7" x14ac:dyDescent="0.25">
      <c r="G1496" s="2"/>
    </row>
    <row r="1497" spans="7:7" x14ac:dyDescent="0.25">
      <c r="G1497" s="2"/>
    </row>
    <row r="1498" spans="7:7" x14ac:dyDescent="0.25">
      <c r="G1498" s="2"/>
    </row>
    <row r="1499" spans="7:7" x14ac:dyDescent="0.25">
      <c r="G1499" s="2"/>
    </row>
    <row r="1500" spans="7:7" x14ac:dyDescent="0.25">
      <c r="G1500" s="2"/>
    </row>
    <row r="1501" spans="7:7" x14ac:dyDescent="0.25">
      <c r="G1501" s="2"/>
    </row>
    <row r="1502" spans="7:7" x14ac:dyDescent="0.25">
      <c r="G1502" s="2"/>
    </row>
    <row r="1503" spans="7:7" x14ac:dyDescent="0.25">
      <c r="G1503" s="2"/>
    </row>
    <row r="1504" spans="7:7" x14ac:dyDescent="0.25">
      <c r="G1504" s="2"/>
    </row>
    <row r="1505" spans="7:7" x14ac:dyDescent="0.25">
      <c r="G1505" s="2"/>
    </row>
    <row r="1506" spans="7:7" x14ac:dyDescent="0.25">
      <c r="G1506" s="2"/>
    </row>
    <row r="1507" spans="7:7" x14ac:dyDescent="0.25">
      <c r="G1507" s="2"/>
    </row>
    <row r="1508" spans="7:7" x14ac:dyDescent="0.25">
      <c r="G1508" s="2"/>
    </row>
    <row r="1509" spans="7:7" x14ac:dyDescent="0.25">
      <c r="G1509" s="2"/>
    </row>
    <row r="1510" spans="7:7" x14ac:dyDescent="0.25">
      <c r="G1510" s="2"/>
    </row>
    <row r="1511" spans="7:7" x14ac:dyDescent="0.25">
      <c r="G1511" s="2"/>
    </row>
    <row r="1512" spans="7:7" x14ac:dyDescent="0.25">
      <c r="G1512" s="2"/>
    </row>
    <row r="1513" spans="7:7" x14ac:dyDescent="0.25">
      <c r="G1513" s="2"/>
    </row>
    <row r="1514" spans="7:7" x14ac:dyDescent="0.25">
      <c r="G1514" s="2"/>
    </row>
    <row r="1515" spans="7:7" x14ac:dyDescent="0.25">
      <c r="G1515" s="2"/>
    </row>
    <row r="1516" spans="7:7" x14ac:dyDescent="0.25">
      <c r="G1516" s="2"/>
    </row>
    <row r="1517" spans="7:7" x14ac:dyDescent="0.25">
      <c r="G1517" s="2"/>
    </row>
    <row r="1518" spans="7:7" x14ac:dyDescent="0.25">
      <c r="G1518" s="2"/>
    </row>
    <row r="1519" spans="7:7" x14ac:dyDescent="0.25">
      <c r="G1519" s="2"/>
    </row>
    <row r="1520" spans="7:7" x14ac:dyDescent="0.25">
      <c r="G1520" s="2"/>
    </row>
    <row r="1521" spans="7:7" x14ac:dyDescent="0.25">
      <c r="G1521" s="2"/>
    </row>
    <row r="1522" spans="7:7" x14ac:dyDescent="0.25">
      <c r="G1522" s="2"/>
    </row>
    <row r="1523" spans="7:7" x14ac:dyDescent="0.25">
      <c r="G1523" s="2"/>
    </row>
    <row r="1524" spans="7:7" x14ac:dyDescent="0.25">
      <c r="G1524" s="2"/>
    </row>
    <row r="1525" spans="7:7" x14ac:dyDescent="0.25">
      <c r="G1525" s="2"/>
    </row>
    <row r="1526" spans="7:7" x14ac:dyDescent="0.25">
      <c r="G1526" s="2"/>
    </row>
    <row r="1527" spans="7:7" x14ac:dyDescent="0.25">
      <c r="G1527" s="2"/>
    </row>
    <row r="1528" spans="7:7" x14ac:dyDescent="0.25">
      <c r="G1528" s="2"/>
    </row>
    <row r="1529" spans="7:7" x14ac:dyDescent="0.25">
      <c r="G1529" s="2"/>
    </row>
    <row r="1530" spans="7:7" x14ac:dyDescent="0.25">
      <c r="G1530" s="2"/>
    </row>
    <row r="1531" spans="7:7" x14ac:dyDescent="0.25">
      <c r="G1531" s="2"/>
    </row>
    <row r="1532" spans="7:7" x14ac:dyDescent="0.25">
      <c r="G1532" s="2"/>
    </row>
    <row r="1533" spans="7:7" x14ac:dyDescent="0.25">
      <c r="G1533" s="2"/>
    </row>
    <row r="1534" spans="7:7" x14ac:dyDescent="0.25">
      <c r="G1534" s="2"/>
    </row>
    <row r="1535" spans="7:7" x14ac:dyDescent="0.25">
      <c r="G1535" s="2"/>
    </row>
    <row r="1536" spans="7:7" x14ac:dyDescent="0.25">
      <c r="G1536" s="2"/>
    </row>
    <row r="1537" spans="7:7" x14ac:dyDescent="0.25">
      <c r="G1537" s="2"/>
    </row>
    <row r="1538" spans="7:7" x14ac:dyDescent="0.25">
      <c r="G1538" s="2"/>
    </row>
    <row r="1539" spans="7:7" x14ac:dyDescent="0.25">
      <c r="G1539" s="2"/>
    </row>
    <row r="1540" spans="7:7" x14ac:dyDescent="0.25">
      <c r="G1540" s="2"/>
    </row>
    <row r="1541" spans="7:7" x14ac:dyDescent="0.25">
      <c r="G1541" s="2"/>
    </row>
    <row r="1542" spans="7:7" x14ac:dyDescent="0.25">
      <c r="G1542" s="2"/>
    </row>
    <row r="1543" spans="7:7" x14ac:dyDescent="0.25">
      <c r="G1543" s="2"/>
    </row>
    <row r="1544" spans="7:7" x14ac:dyDescent="0.25">
      <c r="G1544" s="2"/>
    </row>
    <row r="1545" spans="7:7" x14ac:dyDescent="0.25">
      <c r="G1545" s="2"/>
    </row>
    <row r="1546" spans="7:7" x14ac:dyDescent="0.25">
      <c r="G1546" s="2"/>
    </row>
    <row r="1547" spans="7:7" x14ac:dyDescent="0.25">
      <c r="G1547" s="2"/>
    </row>
    <row r="1548" spans="7:7" x14ac:dyDescent="0.25">
      <c r="G1548" s="2"/>
    </row>
    <row r="1549" spans="7:7" x14ac:dyDescent="0.25">
      <c r="G1549" s="2"/>
    </row>
    <row r="1550" spans="7:7" x14ac:dyDescent="0.25">
      <c r="G1550" s="2"/>
    </row>
    <row r="1551" spans="7:7" x14ac:dyDescent="0.25">
      <c r="G1551" s="2"/>
    </row>
    <row r="1552" spans="7:7" x14ac:dyDescent="0.25">
      <c r="G1552" s="2"/>
    </row>
    <row r="1553" spans="7:7" x14ac:dyDescent="0.25">
      <c r="G1553" s="2"/>
    </row>
    <row r="1554" spans="7:7" x14ac:dyDescent="0.25">
      <c r="G1554" s="2"/>
    </row>
    <row r="1555" spans="7:7" x14ac:dyDescent="0.25">
      <c r="G1555" s="2"/>
    </row>
    <row r="1556" spans="7:7" x14ac:dyDescent="0.25">
      <c r="G1556" s="2"/>
    </row>
    <row r="1557" spans="7:7" x14ac:dyDescent="0.25">
      <c r="G1557" s="2"/>
    </row>
    <row r="1558" spans="7:7" x14ac:dyDescent="0.25">
      <c r="G1558" s="2"/>
    </row>
    <row r="1559" spans="7:7" x14ac:dyDescent="0.25">
      <c r="G1559" s="2"/>
    </row>
    <row r="1560" spans="7:7" x14ac:dyDescent="0.25">
      <c r="G1560" s="2"/>
    </row>
    <row r="1561" spans="7:7" x14ac:dyDescent="0.25">
      <c r="G1561" s="2"/>
    </row>
    <row r="1562" spans="7:7" x14ac:dyDescent="0.25">
      <c r="G1562" s="2"/>
    </row>
    <row r="1563" spans="7:7" x14ac:dyDescent="0.25">
      <c r="G1563" s="2"/>
    </row>
    <row r="1564" spans="7:7" x14ac:dyDescent="0.25">
      <c r="G1564" s="2"/>
    </row>
    <row r="1565" spans="7:7" x14ac:dyDescent="0.25">
      <c r="G1565" s="2"/>
    </row>
    <row r="1566" spans="7:7" x14ac:dyDescent="0.25">
      <c r="G1566" s="2"/>
    </row>
    <row r="1567" spans="7:7" x14ac:dyDescent="0.25">
      <c r="G1567" s="2"/>
    </row>
    <row r="1568" spans="7:7" x14ac:dyDescent="0.25">
      <c r="G1568" s="2"/>
    </row>
    <row r="1569" spans="7:7" x14ac:dyDescent="0.25">
      <c r="G1569" s="2"/>
    </row>
    <row r="1570" spans="7:7" x14ac:dyDescent="0.25">
      <c r="G1570" s="2"/>
    </row>
    <row r="1571" spans="7:7" x14ac:dyDescent="0.25">
      <c r="G1571" s="2"/>
    </row>
    <row r="1572" spans="7:7" x14ac:dyDescent="0.25">
      <c r="G1572" s="2"/>
    </row>
    <row r="1573" spans="7:7" x14ac:dyDescent="0.25">
      <c r="G1573" s="2"/>
    </row>
    <row r="1574" spans="7:7" x14ac:dyDescent="0.25">
      <c r="G1574" s="2"/>
    </row>
    <row r="1575" spans="7:7" x14ac:dyDescent="0.25">
      <c r="G1575" s="2"/>
    </row>
    <row r="1576" spans="7:7" x14ac:dyDescent="0.25">
      <c r="G1576" s="2"/>
    </row>
    <row r="1577" spans="7:7" x14ac:dyDescent="0.25">
      <c r="G1577" s="2"/>
    </row>
    <row r="1578" spans="7:7" x14ac:dyDescent="0.25">
      <c r="G1578" s="2"/>
    </row>
    <row r="1579" spans="7:7" x14ac:dyDescent="0.25">
      <c r="G1579" s="2"/>
    </row>
    <row r="1580" spans="7:7" x14ac:dyDescent="0.25">
      <c r="G1580" s="2"/>
    </row>
    <row r="1581" spans="7:7" x14ac:dyDescent="0.25">
      <c r="G1581" s="2"/>
    </row>
    <row r="1582" spans="7:7" x14ac:dyDescent="0.25">
      <c r="G1582" s="2"/>
    </row>
    <row r="1583" spans="7:7" x14ac:dyDescent="0.25">
      <c r="G1583" s="2"/>
    </row>
    <row r="1584" spans="7:7" x14ac:dyDescent="0.25">
      <c r="G1584" s="2"/>
    </row>
    <row r="1585" spans="7:7" x14ac:dyDescent="0.25">
      <c r="G1585" s="2"/>
    </row>
    <row r="1586" spans="7:7" x14ac:dyDescent="0.25">
      <c r="G1586" s="2"/>
    </row>
    <row r="1587" spans="7:7" x14ac:dyDescent="0.25">
      <c r="G1587" s="2"/>
    </row>
    <row r="1588" spans="7:7" x14ac:dyDescent="0.25">
      <c r="G1588" s="2"/>
    </row>
    <row r="1589" spans="7:7" x14ac:dyDescent="0.25">
      <c r="G1589" s="2"/>
    </row>
    <row r="1590" spans="7:7" x14ac:dyDescent="0.25">
      <c r="G1590" s="2"/>
    </row>
    <row r="1591" spans="7:7" x14ac:dyDescent="0.25">
      <c r="G1591" s="2"/>
    </row>
    <row r="1592" spans="7:7" x14ac:dyDescent="0.25">
      <c r="G1592" s="2"/>
    </row>
    <row r="1593" spans="7:7" x14ac:dyDescent="0.25">
      <c r="G1593" s="2"/>
    </row>
    <row r="1594" spans="7:7" x14ac:dyDescent="0.25">
      <c r="G1594" s="2"/>
    </row>
    <row r="1595" spans="7:7" x14ac:dyDescent="0.25">
      <c r="G1595" s="2"/>
    </row>
    <row r="1596" spans="7:7" x14ac:dyDescent="0.25">
      <c r="G1596" s="2"/>
    </row>
    <row r="1597" spans="7:7" x14ac:dyDescent="0.25">
      <c r="G1597" s="2"/>
    </row>
    <row r="1598" spans="7:7" x14ac:dyDescent="0.25">
      <c r="G1598" s="2"/>
    </row>
    <row r="1599" spans="7:7" x14ac:dyDescent="0.25">
      <c r="G1599" s="2"/>
    </row>
    <row r="1600" spans="7:7" x14ac:dyDescent="0.25">
      <c r="G1600" s="2"/>
    </row>
    <row r="1601" spans="7:7" x14ac:dyDescent="0.25">
      <c r="G1601" s="2"/>
    </row>
    <row r="1602" spans="7:7" x14ac:dyDescent="0.25">
      <c r="G1602" s="2"/>
    </row>
    <row r="1603" spans="7:7" x14ac:dyDescent="0.25">
      <c r="G1603" s="2"/>
    </row>
    <row r="1604" spans="7:7" x14ac:dyDescent="0.25">
      <c r="G1604" s="2"/>
    </row>
    <row r="1605" spans="7:7" x14ac:dyDescent="0.25">
      <c r="G1605" s="2"/>
    </row>
    <row r="1606" spans="7:7" x14ac:dyDescent="0.25">
      <c r="G1606" s="2"/>
    </row>
    <row r="1607" spans="7:7" x14ac:dyDescent="0.25">
      <c r="G1607" s="2"/>
    </row>
    <row r="1608" spans="7:7" x14ac:dyDescent="0.25">
      <c r="G1608" s="2"/>
    </row>
    <row r="1609" spans="7:7" x14ac:dyDescent="0.25">
      <c r="G1609" s="2"/>
    </row>
    <row r="1610" spans="7:7" x14ac:dyDescent="0.25">
      <c r="G1610" s="2"/>
    </row>
    <row r="1611" spans="7:7" x14ac:dyDescent="0.25">
      <c r="G1611" s="2"/>
    </row>
    <row r="1612" spans="7:7" x14ac:dyDescent="0.25">
      <c r="G1612" s="2"/>
    </row>
    <row r="1613" spans="7:7" x14ac:dyDescent="0.25">
      <c r="G1613" s="2"/>
    </row>
    <row r="1614" spans="7:7" x14ac:dyDescent="0.25">
      <c r="G1614" s="2"/>
    </row>
    <row r="1615" spans="7:7" x14ac:dyDescent="0.25">
      <c r="G1615" s="2"/>
    </row>
    <row r="1616" spans="7:7" x14ac:dyDescent="0.25">
      <c r="G1616" s="2"/>
    </row>
    <row r="1617" spans="7:7" x14ac:dyDescent="0.25">
      <c r="G1617" s="2"/>
    </row>
    <row r="1618" spans="7:7" x14ac:dyDescent="0.25">
      <c r="G1618" s="2"/>
    </row>
    <row r="1619" spans="7:7" x14ac:dyDescent="0.25">
      <c r="G1619" s="2"/>
    </row>
    <row r="1620" spans="7:7" x14ac:dyDescent="0.25">
      <c r="G1620" s="2"/>
    </row>
    <row r="1621" spans="7:7" x14ac:dyDescent="0.25">
      <c r="G1621" s="2"/>
    </row>
    <row r="1622" spans="7:7" x14ac:dyDescent="0.25">
      <c r="G1622" s="2"/>
    </row>
    <row r="1623" spans="7:7" x14ac:dyDescent="0.25">
      <c r="G1623" s="2"/>
    </row>
    <row r="1624" spans="7:7" x14ac:dyDescent="0.25">
      <c r="G1624" s="2"/>
    </row>
    <row r="1625" spans="7:7" x14ac:dyDescent="0.25">
      <c r="G1625" s="2"/>
    </row>
    <row r="1626" spans="7:7" x14ac:dyDescent="0.25">
      <c r="G1626" s="2"/>
    </row>
    <row r="1627" spans="7:7" x14ac:dyDescent="0.25">
      <c r="G1627" s="2"/>
    </row>
    <row r="1628" spans="7:7" x14ac:dyDescent="0.25">
      <c r="G1628" s="2"/>
    </row>
    <row r="1629" spans="7:7" x14ac:dyDescent="0.25">
      <c r="G1629" s="2"/>
    </row>
    <row r="1630" spans="7:7" x14ac:dyDescent="0.25">
      <c r="G1630" s="2"/>
    </row>
    <row r="1631" spans="7:7" x14ac:dyDescent="0.25">
      <c r="G1631" s="2"/>
    </row>
    <row r="1632" spans="7:7" x14ac:dyDescent="0.25">
      <c r="G1632" s="2"/>
    </row>
    <row r="1633" spans="7:7" x14ac:dyDescent="0.25">
      <c r="G1633" s="2"/>
    </row>
    <row r="1634" spans="7:7" x14ac:dyDescent="0.25">
      <c r="G1634" s="2"/>
    </row>
    <row r="1635" spans="7:7" x14ac:dyDescent="0.25">
      <c r="G1635" s="2"/>
    </row>
    <row r="1636" spans="7:7" x14ac:dyDescent="0.25">
      <c r="G1636" s="2"/>
    </row>
    <row r="1637" spans="7:7" x14ac:dyDescent="0.25">
      <c r="G1637" s="2"/>
    </row>
    <row r="1638" spans="7:7" x14ac:dyDescent="0.25">
      <c r="G1638" s="2"/>
    </row>
    <row r="1639" spans="7:7" x14ac:dyDescent="0.25">
      <c r="G1639" s="2"/>
    </row>
    <row r="1640" spans="7:7" x14ac:dyDescent="0.25">
      <c r="G1640" s="2"/>
    </row>
    <row r="1641" spans="7:7" x14ac:dyDescent="0.25">
      <c r="G1641" s="2"/>
    </row>
    <row r="1642" spans="7:7" x14ac:dyDescent="0.25">
      <c r="G1642" s="2"/>
    </row>
    <row r="1643" spans="7:7" x14ac:dyDescent="0.25">
      <c r="G1643" s="2"/>
    </row>
    <row r="1644" spans="7:7" x14ac:dyDescent="0.25">
      <c r="G1644" s="2"/>
    </row>
    <row r="1645" spans="7:7" x14ac:dyDescent="0.25">
      <c r="G1645" s="2"/>
    </row>
    <row r="1646" spans="7:7" x14ac:dyDescent="0.25">
      <c r="G1646" s="2"/>
    </row>
    <row r="1647" spans="7:7" x14ac:dyDescent="0.25">
      <c r="G1647" s="2"/>
    </row>
    <row r="1648" spans="7:7" x14ac:dyDescent="0.25">
      <c r="G1648" s="2"/>
    </row>
    <row r="1649" spans="7:7" x14ac:dyDescent="0.25">
      <c r="G1649" s="2"/>
    </row>
    <row r="1650" spans="7:7" x14ac:dyDescent="0.25">
      <c r="G1650" s="2"/>
    </row>
    <row r="1651" spans="7:7" x14ac:dyDescent="0.25">
      <c r="G1651" s="2"/>
    </row>
    <row r="1652" spans="7:7" x14ac:dyDescent="0.25">
      <c r="G1652" s="2"/>
    </row>
    <row r="1653" spans="7:7" x14ac:dyDescent="0.25">
      <c r="G1653" s="2"/>
    </row>
    <row r="1654" spans="7:7" x14ac:dyDescent="0.25">
      <c r="G1654" s="2"/>
    </row>
    <row r="1655" spans="7:7" x14ac:dyDescent="0.25">
      <c r="G1655" s="2"/>
    </row>
    <row r="1656" spans="7:7" x14ac:dyDescent="0.25">
      <c r="G1656" s="2"/>
    </row>
    <row r="1657" spans="7:7" x14ac:dyDescent="0.25">
      <c r="G1657" s="2"/>
    </row>
    <row r="1658" spans="7:7" x14ac:dyDescent="0.25">
      <c r="G1658" s="2"/>
    </row>
    <row r="1659" spans="7:7" x14ac:dyDescent="0.25">
      <c r="G1659" s="2"/>
    </row>
    <row r="1660" spans="7:7" x14ac:dyDescent="0.25">
      <c r="G1660" s="2"/>
    </row>
    <row r="1661" spans="7:7" x14ac:dyDescent="0.25">
      <c r="G1661" s="2"/>
    </row>
    <row r="1662" spans="7:7" x14ac:dyDescent="0.25">
      <c r="G1662" s="2"/>
    </row>
    <row r="1663" spans="7:7" x14ac:dyDescent="0.25">
      <c r="G1663" s="2"/>
    </row>
    <row r="1664" spans="7:7" x14ac:dyDescent="0.25">
      <c r="G1664" s="2"/>
    </row>
    <row r="1665" spans="7:7" x14ac:dyDescent="0.25">
      <c r="G1665" s="2"/>
    </row>
    <row r="1666" spans="7:7" x14ac:dyDescent="0.25">
      <c r="G1666" s="2"/>
    </row>
    <row r="1667" spans="7:7" x14ac:dyDescent="0.25">
      <c r="G1667" s="2"/>
    </row>
    <row r="1668" spans="7:7" x14ac:dyDescent="0.25">
      <c r="G1668" s="2"/>
    </row>
    <row r="1669" spans="7:7" x14ac:dyDescent="0.25">
      <c r="G1669" s="2"/>
    </row>
    <row r="1670" spans="7:7" x14ac:dyDescent="0.25">
      <c r="G1670" s="2"/>
    </row>
    <row r="1671" spans="7:7" x14ac:dyDescent="0.25">
      <c r="G1671" s="2"/>
    </row>
    <row r="1672" spans="7:7" x14ac:dyDescent="0.25">
      <c r="G1672" s="2"/>
    </row>
    <row r="1673" spans="7:7" x14ac:dyDescent="0.25">
      <c r="G1673" s="2"/>
    </row>
    <row r="1674" spans="7:7" x14ac:dyDescent="0.25">
      <c r="G1674" s="2"/>
    </row>
    <row r="1675" spans="7:7" x14ac:dyDescent="0.25">
      <c r="G1675" s="2"/>
    </row>
    <row r="1676" spans="7:7" x14ac:dyDescent="0.25">
      <c r="G1676" s="2"/>
    </row>
    <row r="1677" spans="7:7" x14ac:dyDescent="0.25">
      <c r="G1677" s="2"/>
    </row>
    <row r="1678" spans="7:7" x14ac:dyDescent="0.25">
      <c r="G1678" s="2"/>
    </row>
    <row r="1679" spans="7:7" x14ac:dyDescent="0.25">
      <c r="G1679" s="2"/>
    </row>
    <row r="1680" spans="7:7" x14ac:dyDescent="0.25">
      <c r="G1680" s="2"/>
    </row>
    <row r="1681" spans="7:7" x14ac:dyDescent="0.25">
      <c r="G1681" s="2"/>
    </row>
    <row r="1682" spans="7:7" x14ac:dyDescent="0.25">
      <c r="G1682" s="2"/>
    </row>
    <row r="1683" spans="7:7" x14ac:dyDescent="0.25">
      <c r="G1683" s="2"/>
    </row>
    <row r="1684" spans="7:7" x14ac:dyDescent="0.25">
      <c r="G1684" s="2"/>
    </row>
    <row r="1685" spans="7:7" x14ac:dyDescent="0.25">
      <c r="G1685" s="2"/>
    </row>
    <row r="1686" spans="7:7" x14ac:dyDescent="0.25">
      <c r="G1686" s="2"/>
    </row>
    <row r="1687" spans="7:7" x14ac:dyDescent="0.25">
      <c r="G1687" s="2"/>
    </row>
    <row r="1688" spans="7:7" x14ac:dyDescent="0.25">
      <c r="G1688" s="2"/>
    </row>
    <row r="1689" spans="7:7" x14ac:dyDescent="0.25">
      <c r="G1689" s="2"/>
    </row>
    <row r="1690" spans="7:7" x14ac:dyDescent="0.25">
      <c r="G1690" s="2"/>
    </row>
    <row r="1691" spans="7:7" x14ac:dyDescent="0.25">
      <c r="G1691" s="2"/>
    </row>
    <row r="1692" spans="7:7" x14ac:dyDescent="0.25">
      <c r="G1692" s="2"/>
    </row>
    <row r="1693" spans="7:7" x14ac:dyDescent="0.25">
      <c r="G1693" s="2"/>
    </row>
    <row r="1694" spans="7:7" x14ac:dyDescent="0.25">
      <c r="G1694" s="2"/>
    </row>
    <row r="1695" spans="7:7" x14ac:dyDescent="0.25">
      <c r="G1695" s="2"/>
    </row>
    <row r="1696" spans="7:7" x14ac:dyDescent="0.25">
      <c r="G1696" s="2"/>
    </row>
    <row r="1697" spans="7:7" x14ac:dyDescent="0.25">
      <c r="G1697" s="2"/>
    </row>
    <row r="1698" spans="7:7" x14ac:dyDescent="0.25">
      <c r="G1698" s="2"/>
    </row>
    <row r="1699" spans="7:7" x14ac:dyDescent="0.25">
      <c r="G1699" s="2"/>
    </row>
    <row r="1700" spans="7:7" x14ac:dyDescent="0.25">
      <c r="G1700" s="2"/>
    </row>
    <row r="1701" spans="7:7" x14ac:dyDescent="0.25">
      <c r="G1701" s="2"/>
    </row>
    <row r="1702" spans="7:7" x14ac:dyDescent="0.25">
      <c r="G1702" s="2"/>
    </row>
    <row r="1703" spans="7:7" x14ac:dyDescent="0.25">
      <c r="G1703" s="2"/>
    </row>
    <row r="1704" spans="7:7" x14ac:dyDescent="0.25">
      <c r="G1704" s="2"/>
    </row>
    <row r="1705" spans="7:7" x14ac:dyDescent="0.25">
      <c r="G1705" s="2"/>
    </row>
    <row r="1706" spans="7:7" x14ac:dyDescent="0.25">
      <c r="G1706" s="2"/>
    </row>
    <row r="1707" spans="7:7" x14ac:dyDescent="0.25">
      <c r="G1707" s="2"/>
    </row>
    <row r="1708" spans="7:7" x14ac:dyDescent="0.25">
      <c r="G1708" s="2"/>
    </row>
    <row r="1709" spans="7:7" x14ac:dyDescent="0.25">
      <c r="G1709" s="2"/>
    </row>
    <row r="1710" spans="7:7" x14ac:dyDescent="0.25">
      <c r="G1710" s="2"/>
    </row>
    <row r="1711" spans="7:7" x14ac:dyDescent="0.25">
      <c r="G1711" s="2"/>
    </row>
    <row r="1712" spans="7:7" x14ac:dyDescent="0.25">
      <c r="G1712" s="2"/>
    </row>
    <row r="1713" spans="7:7" x14ac:dyDescent="0.25">
      <c r="G1713" s="2"/>
    </row>
    <row r="1714" spans="7:7" x14ac:dyDescent="0.25">
      <c r="G1714" s="2"/>
    </row>
    <row r="1715" spans="7:7" x14ac:dyDescent="0.25">
      <c r="G1715" s="2"/>
    </row>
    <row r="1716" spans="7:7" x14ac:dyDescent="0.25">
      <c r="G1716" s="2"/>
    </row>
    <row r="1717" spans="7:7" x14ac:dyDescent="0.25">
      <c r="G1717" s="2"/>
    </row>
    <row r="1718" spans="7:7" x14ac:dyDescent="0.25">
      <c r="G1718" s="2"/>
    </row>
    <row r="1719" spans="7:7" x14ac:dyDescent="0.25">
      <c r="G1719" s="2"/>
    </row>
    <row r="1720" spans="7:7" x14ac:dyDescent="0.25">
      <c r="G1720" s="2"/>
    </row>
    <row r="1721" spans="7:7" x14ac:dyDescent="0.25">
      <c r="G1721" s="2"/>
    </row>
    <row r="1722" spans="7:7" x14ac:dyDescent="0.25">
      <c r="G1722" s="2"/>
    </row>
    <row r="1723" spans="7:7" x14ac:dyDescent="0.25">
      <c r="G1723" s="2"/>
    </row>
    <row r="1724" spans="7:7" x14ac:dyDescent="0.25">
      <c r="G1724" s="2"/>
    </row>
    <row r="1725" spans="7:7" x14ac:dyDescent="0.25">
      <c r="G1725" s="2"/>
    </row>
    <row r="1726" spans="7:7" x14ac:dyDescent="0.25">
      <c r="G1726" s="2"/>
    </row>
    <row r="1727" spans="7:7" x14ac:dyDescent="0.25">
      <c r="G1727" s="2"/>
    </row>
    <row r="1728" spans="7:7" x14ac:dyDescent="0.25">
      <c r="G1728" s="2"/>
    </row>
    <row r="1729" spans="7:7" x14ac:dyDescent="0.25">
      <c r="G1729" s="2"/>
    </row>
    <row r="1730" spans="7:7" x14ac:dyDescent="0.25">
      <c r="G1730" s="2"/>
    </row>
    <row r="1731" spans="7:7" x14ac:dyDescent="0.25">
      <c r="G1731" s="2"/>
    </row>
    <row r="1732" spans="7:7" x14ac:dyDescent="0.25">
      <c r="G1732" s="2"/>
    </row>
    <row r="1733" spans="7:7" x14ac:dyDescent="0.25">
      <c r="G1733" s="2"/>
    </row>
    <row r="1734" spans="7:7" x14ac:dyDescent="0.25">
      <c r="G1734" s="2"/>
    </row>
    <row r="1735" spans="7:7" x14ac:dyDescent="0.25">
      <c r="G1735" s="2"/>
    </row>
    <row r="1736" spans="7:7" x14ac:dyDescent="0.25">
      <c r="G1736" s="2"/>
    </row>
    <row r="1737" spans="7:7" x14ac:dyDescent="0.25">
      <c r="G1737" s="2"/>
    </row>
    <row r="1738" spans="7:7" x14ac:dyDescent="0.25">
      <c r="G1738" s="2"/>
    </row>
    <row r="1739" spans="7:7" x14ac:dyDescent="0.25">
      <c r="G1739" s="2"/>
    </row>
    <row r="1740" spans="7:7" x14ac:dyDescent="0.25">
      <c r="G1740" s="2"/>
    </row>
    <row r="1741" spans="7:7" x14ac:dyDescent="0.25">
      <c r="G1741" s="2"/>
    </row>
    <row r="1742" spans="7:7" x14ac:dyDescent="0.25">
      <c r="G1742" s="2"/>
    </row>
    <row r="1743" spans="7:7" x14ac:dyDescent="0.25">
      <c r="G1743" s="2"/>
    </row>
    <row r="1744" spans="7:7" x14ac:dyDescent="0.25">
      <c r="G1744" s="2"/>
    </row>
    <row r="1745" spans="7:7" x14ac:dyDescent="0.25">
      <c r="G1745" s="2"/>
    </row>
    <row r="1746" spans="7:7" x14ac:dyDescent="0.25">
      <c r="G1746" s="2"/>
    </row>
    <row r="1747" spans="7:7" x14ac:dyDescent="0.25">
      <c r="G1747" s="2"/>
    </row>
    <row r="1748" spans="7:7" x14ac:dyDescent="0.25">
      <c r="G1748" s="2"/>
    </row>
    <row r="1749" spans="7:7" x14ac:dyDescent="0.25">
      <c r="G1749" s="2"/>
    </row>
    <row r="1750" spans="7:7" x14ac:dyDescent="0.25">
      <c r="G1750" s="2"/>
    </row>
    <row r="1751" spans="7:7" x14ac:dyDescent="0.25">
      <c r="G1751" s="2"/>
    </row>
    <row r="1752" spans="7:7" x14ac:dyDescent="0.25">
      <c r="G1752" s="2"/>
    </row>
    <row r="1753" spans="7:7" x14ac:dyDescent="0.25">
      <c r="G1753" s="2"/>
    </row>
    <row r="1754" spans="7:7" x14ac:dyDescent="0.25">
      <c r="G1754" s="2"/>
    </row>
    <row r="1755" spans="7:7" x14ac:dyDescent="0.25">
      <c r="G1755" s="2"/>
    </row>
    <row r="1756" spans="7:7" x14ac:dyDescent="0.25">
      <c r="G1756" s="2"/>
    </row>
    <row r="1757" spans="7:7" x14ac:dyDescent="0.25">
      <c r="G1757" s="2"/>
    </row>
    <row r="1758" spans="7:7" x14ac:dyDescent="0.25">
      <c r="G1758" s="2"/>
    </row>
    <row r="1759" spans="7:7" x14ac:dyDescent="0.25">
      <c r="G1759" s="2"/>
    </row>
    <row r="1760" spans="7:7" x14ac:dyDescent="0.25">
      <c r="G1760" s="2"/>
    </row>
    <row r="1761" spans="7:7" x14ac:dyDescent="0.25">
      <c r="G1761" s="2"/>
    </row>
    <row r="1762" spans="7:7" x14ac:dyDescent="0.25">
      <c r="G1762" s="2"/>
    </row>
    <row r="1763" spans="7:7" x14ac:dyDescent="0.25">
      <c r="G1763" s="2"/>
    </row>
    <row r="1764" spans="7:7" x14ac:dyDescent="0.25">
      <c r="G1764" s="2"/>
    </row>
    <row r="1765" spans="7:7" x14ac:dyDescent="0.25">
      <c r="G1765" s="2"/>
    </row>
    <row r="1766" spans="7:7" x14ac:dyDescent="0.25">
      <c r="G1766" s="2"/>
    </row>
    <row r="1767" spans="7:7" x14ac:dyDescent="0.25">
      <c r="G1767" s="2"/>
    </row>
    <row r="1768" spans="7:7" x14ac:dyDescent="0.25">
      <c r="G1768" s="2"/>
    </row>
    <row r="1769" spans="7:7" x14ac:dyDescent="0.25">
      <c r="G1769" s="2"/>
    </row>
    <row r="1770" spans="7:7" x14ac:dyDescent="0.25">
      <c r="G1770" s="2"/>
    </row>
    <row r="1771" spans="7:7" x14ac:dyDescent="0.25">
      <c r="G1771" s="2"/>
    </row>
    <row r="1772" spans="7:7" x14ac:dyDescent="0.25">
      <c r="G1772" s="2"/>
    </row>
    <row r="1773" spans="7:7" x14ac:dyDescent="0.25">
      <c r="G1773" s="2"/>
    </row>
    <row r="1774" spans="7:7" x14ac:dyDescent="0.25">
      <c r="G1774" s="2"/>
    </row>
    <row r="1775" spans="7:7" x14ac:dyDescent="0.25">
      <c r="G1775" s="2"/>
    </row>
    <row r="1776" spans="7:7" x14ac:dyDescent="0.25">
      <c r="G1776" s="2"/>
    </row>
    <row r="1777" spans="7:7" x14ac:dyDescent="0.25">
      <c r="G1777" s="2"/>
    </row>
    <row r="1778" spans="7:7" x14ac:dyDescent="0.25">
      <c r="G1778" s="2"/>
    </row>
    <row r="1779" spans="7:7" x14ac:dyDescent="0.25">
      <c r="G1779" s="2"/>
    </row>
    <row r="1780" spans="7:7" x14ac:dyDescent="0.25">
      <c r="G1780" s="2"/>
    </row>
    <row r="1781" spans="7:7" x14ac:dyDescent="0.25">
      <c r="G1781" s="2"/>
    </row>
    <row r="1782" spans="7:7" x14ac:dyDescent="0.25">
      <c r="G1782" s="2"/>
    </row>
    <row r="1783" spans="7:7" x14ac:dyDescent="0.25">
      <c r="G1783" s="2"/>
    </row>
    <row r="1784" spans="7:7" x14ac:dyDescent="0.25">
      <c r="G1784" s="2"/>
    </row>
    <row r="1785" spans="7:7" x14ac:dyDescent="0.25">
      <c r="G1785" s="2"/>
    </row>
    <row r="1786" spans="7:7" x14ac:dyDescent="0.25">
      <c r="G1786" s="2"/>
    </row>
    <row r="1787" spans="7:7" x14ac:dyDescent="0.25">
      <c r="G1787" s="2"/>
    </row>
    <row r="1788" spans="7:7" x14ac:dyDescent="0.25">
      <c r="G1788" s="2"/>
    </row>
    <row r="1789" spans="7:7" x14ac:dyDescent="0.25">
      <c r="G1789" s="2"/>
    </row>
    <row r="1790" spans="7:7" x14ac:dyDescent="0.25">
      <c r="G1790" s="2"/>
    </row>
    <row r="1791" spans="7:7" x14ac:dyDescent="0.25">
      <c r="G1791" s="2"/>
    </row>
    <row r="1792" spans="7:7" x14ac:dyDescent="0.25">
      <c r="G1792" s="2"/>
    </row>
    <row r="1793" spans="7:7" x14ac:dyDescent="0.25">
      <c r="G1793" s="2"/>
    </row>
    <row r="1794" spans="7:7" x14ac:dyDescent="0.25">
      <c r="G1794" s="2"/>
    </row>
    <row r="1795" spans="7:7" x14ac:dyDescent="0.25">
      <c r="G1795" s="2"/>
    </row>
    <row r="1796" spans="7:7" x14ac:dyDescent="0.25">
      <c r="G1796" s="2"/>
    </row>
    <row r="1797" spans="7:7" x14ac:dyDescent="0.25">
      <c r="G1797" s="2"/>
    </row>
    <row r="1798" spans="7:7" x14ac:dyDescent="0.25">
      <c r="G1798" s="2"/>
    </row>
    <row r="1799" spans="7:7" x14ac:dyDescent="0.25">
      <c r="G1799" s="2"/>
    </row>
    <row r="1800" spans="7:7" x14ac:dyDescent="0.25">
      <c r="G1800" s="2"/>
    </row>
    <row r="1801" spans="7:7" x14ac:dyDescent="0.25">
      <c r="G1801" s="2"/>
    </row>
    <row r="1802" spans="7:7" x14ac:dyDescent="0.25">
      <c r="G1802" s="2"/>
    </row>
    <row r="1803" spans="7:7" x14ac:dyDescent="0.25">
      <c r="G1803" s="2"/>
    </row>
    <row r="1804" spans="7:7" x14ac:dyDescent="0.25">
      <c r="G1804" s="2"/>
    </row>
    <row r="1805" spans="7:7" x14ac:dyDescent="0.25">
      <c r="G1805" s="2"/>
    </row>
    <row r="1806" spans="7:7" x14ac:dyDescent="0.25">
      <c r="G1806" s="2"/>
    </row>
    <row r="1807" spans="7:7" x14ac:dyDescent="0.25">
      <c r="G1807" s="2"/>
    </row>
    <row r="1808" spans="7:7" x14ac:dyDescent="0.25">
      <c r="G1808" s="2"/>
    </row>
    <row r="1809" spans="7:7" x14ac:dyDescent="0.25">
      <c r="G1809" s="2"/>
    </row>
    <row r="1810" spans="7:7" x14ac:dyDescent="0.25">
      <c r="G1810" s="2"/>
    </row>
    <row r="1811" spans="7:7" x14ac:dyDescent="0.25">
      <c r="G1811" s="2"/>
    </row>
    <row r="1812" spans="7:7" x14ac:dyDescent="0.25">
      <c r="G1812" s="2"/>
    </row>
    <row r="1813" spans="7:7" x14ac:dyDescent="0.25">
      <c r="G1813" s="2"/>
    </row>
    <row r="1814" spans="7:7" x14ac:dyDescent="0.25">
      <c r="G1814" s="2"/>
    </row>
    <row r="1815" spans="7:7" x14ac:dyDescent="0.25">
      <c r="G1815" s="2"/>
    </row>
    <row r="1816" spans="7:7" x14ac:dyDescent="0.25">
      <c r="G1816" s="2"/>
    </row>
    <row r="1817" spans="7:7" x14ac:dyDescent="0.25">
      <c r="G1817" s="2"/>
    </row>
    <row r="1818" spans="7:7" x14ac:dyDescent="0.25">
      <c r="G1818" s="2"/>
    </row>
    <row r="1819" spans="7:7" x14ac:dyDescent="0.25">
      <c r="G1819" s="2"/>
    </row>
    <row r="1820" spans="7:7" x14ac:dyDescent="0.25">
      <c r="G1820" s="2"/>
    </row>
    <row r="1821" spans="7:7" x14ac:dyDescent="0.25">
      <c r="G1821" s="2"/>
    </row>
    <row r="1822" spans="7:7" x14ac:dyDescent="0.25">
      <c r="G1822" s="2"/>
    </row>
    <row r="1823" spans="7:7" x14ac:dyDescent="0.25">
      <c r="G1823" s="2"/>
    </row>
    <row r="1824" spans="7:7" x14ac:dyDescent="0.25">
      <c r="G1824" s="2"/>
    </row>
    <row r="1825" spans="7:7" x14ac:dyDescent="0.25">
      <c r="G1825" s="2"/>
    </row>
    <row r="1826" spans="7:7" x14ac:dyDescent="0.25">
      <c r="G1826" s="2"/>
    </row>
    <row r="1827" spans="7:7" x14ac:dyDescent="0.25">
      <c r="G1827" s="2"/>
    </row>
    <row r="1828" spans="7:7" x14ac:dyDescent="0.25">
      <c r="G1828" s="2"/>
    </row>
    <row r="1829" spans="7:7" x14ac:dyDescent="0.25">
      <c r="G1829" s="2"/>
    </row>
    <row r="1830" spans="7:7" x14ac:dyDescent="0.25">
      <c r="G1830" s="2"/>
    </row>
    <row r="1831" spans="7:7" x14ac:dyDescent="0.25">
      <c r="G1831" s="2"/>
    </row>
    <row r="1832" spans="7:7" x14ac:dyDescent="0.25">
      <c r="G1832" s="2"/>
    </row>
    <row r="1833" spans="7:7" x14ac:dyDescent="0.25">
      <c r="G1833" s="2"/>
    </row>
    <row r="1834" spans="7:7" x14ac:dyDescent="0.25">
      <c r="G1834" s="2"/>
    </row>
    <row r="1835" spans="7:7" x14ac:dyDescent="0.25">
      <c r="G1835" s="2"/>
    </row>
    <row r="1836" spans="7:7" x14ac:dyDescent="0.25">
      <c r="G1836" s="2"/>
    </row>
    <row r="1837" spans="7:7" x14ac:dyDescent="0.25">
      <c r="G1837" s="2"/>
    </row>
    <row r="1838" spans="7:7" x14ac:dyDescent="0.25">
      <c r="G1838" s="2"/>
    </row>
    <row r="1839" spans="7:7" x14ac:dyDescent="0.25">
      <c r="G1839" s="2"/>
    </row>
    <row r="1840" spans="7:7" x14ac:dyDescent="0.25">
      <c r="G1840" s="2"/>
    </row>
    <row r="1841" spans="7:7" x14ac:dyDescent="0.25">
      <c r="G1841" s="2"/>
    </row>
    <row r="1842" spans="7:7" x14ac:dyDescent="0.25">
      <c r="G1842" s="2"/>
    </row>
    <row r="1843" spans="7:7" x14ac:dyDescent="0.25">
      <c r="G1843" s="2"/>
    </row>
    <row r="1844" spans="7:7" x14ac:dyDescent="0.25">
      <c r="G1844" s="2"/>
    </row>
    <row r="1845" spans="7:7" x14ac:dyDescent="0.25">
      <c r="G1845" s="2"/>
    </row>
    <row r="1846" spans="7:7" x14ac:dyDescent="0.25">
      <c r="G1846" s="2"/>
    </row>
    <row r="1847" spans="7:7" x14ac:dyDescent="0.25">
      <c r="G1847" s="2"/>
    </row>
    <row r="1848" spans="7:7" x14ac:dyDescent="0.25">
      <c r="G1848" s="2"/>
    </row>
    <row r="1849" spans="7:7" x14ac:dyDescent="0.25">
      <c r="G1849" s="2"/>
    </row>
    <row r="1850" spans="7:7" x14ac:dyDescent="0.25">
      <c r="G1850" s="2"/>
    </row>
    <row r="1851" spans="7:7" x14ac:dyDescent="0.25">
      <c r="G1851" s="2"/>
    </row>
    <row r="1852" spans="7:7" x14ac:dyDescent="0.25">
      <c r="G1852" s="2"/>
    </row>
    <row r="1853" spans="7:7" x14ac:dyDescent="0.25">
      <c r="G1853" s="2"/>
    </row>
    <row r="1854" spans="7:7" x14ac:dyDescent="0.25">
      <c r="G1854" s="2"/>
    </row>
    <row r="1855" spans="7:7" x14ac:dyDescent="0.25">
      <c r="G1855" s="2"/>
    </row>
    <row r="1856" spans="7:7" x14ac:dyDescent="0.25">
      <c r="G1856" s="2"/>
    </row>
    <row r="1857" spans="7:7" x14ac:dyDescent="0.25">
      <c r="G1857" s="2"/>
    </row>
    <row r="1858" spans="7:7" x14ac:dyDescent="0.25">
      <c r="G1858" s="2"/>
    </row>
    <row r="1859" spans="7:7" x14ac:dyDescent="0.25">
      <c r="G1859" s="2"/>
    </row>
    <row r="1860" spans="7:7" x14ac:dyDescent="0.25">
      <c r="G1860" s="2"/>
    </row>
    <row r="1861" spans="7:7" x14ac:dyDescent="0.25">
      <c r="G1861" s="2"/>
    </row>
    <row r="1862" spans="7:7" x14ac:dyDescent="0.25">
      <c r="G1862" s="2"/>
    </row>
    <row r="1863" spans="7:7" x14ac:dyDescent="0.25">
      <c r="G1863" s="2"/>
    </row>
    <row r="1864" spans="7:7" x14ac:dyDescent="0.25">
      <c r="G1864" s="2"/>
    </row>
    <row r="1865" spans="7:7" x14ac:dyDescent="0.25">
      <c r="G1865" s="2"/>
    </row>
    <row r="1866" spans="7:7" x14ac:dyDescent="0.25">
      <c r="G1866" s="2"/>
    </row>
    <row r="1867" spans="7:7" x14ac:dyDescent="0.25">
      <c r="G1867" s="2"/>
    </row>
    <row r="1868" spans="7:7" x14ac:dyDescent="0.25">
      <c r="G1868" s="2"/>
    </row>
    <row r="1869" spans="7:7" x14ac:dyDescent="0.25">
      <c r="G1869" s="2"/>
    </row>
    <row r="1870" spans="7:7" x14ac:dyDescent="0.25">
      <c r="G1870" s="2"/>
    </row>
    <row r="1871" spans="7:7" x14ac:dyDescent="0.25">
      <c r="G1871" s="2"/>
    </row>
    <row r="1872" spans="7:7" x14ac:dyDescent="0.25">
      <c r="G1872" s="2"/>
    </row>
    <row r="1873" spans="7:7" x14ac:dyDescent="0.25">
      <c r="G1873" s="2"/>
    </row>
    <row r="1874" spans="7:7" x14ac:dyDescent="0.25">
      <c r="G1874" s="2"/>
    </row>
    <row r="1875" spans="7:7" x14ac:dyDescent="0.25">
      <c r="G1875" s="2"/>
    </row>
    <row r="1876" spans="7:7" x14ac:dyDescent="0.25">
      <c r="G1876" s="2"/>
    </row>
    <row r="1877" spans="7:7" x14ac:dyDescent="0.25">
      <c r="G1877" s="2"/>
    </row>
    <row r="1878" spans="7:7" x14ac:dyDescent="0.25">
      <c r="G1878" s="2"/>
    </row>
    <row r="1879" spans="7:7" x14ac:dyDescent="0.25">
      <c r="G1879" s="2"/>
    </row>
    <row r="1880" spans="7:7" x14ac:dyDescent="0.25">
      <c r="G1880" s="2"/>
    </row>
    <row r="1881" spans="7:7" x14ac:dyDescent="0.25">
      <c r="G1881" s="2"/>
    </row>
    <row r="1882" spans="7:7" x14ac:dyDescent="0.25">
      <c r="G1882" s="2"/>
    </row>
    <row r="1883" spans="7:7" x14ac:dyDescent="0.25">
      <c r="G1883" s="2"/>
    </row>
    <row r="1884" spans="7:7" x14ac:dyDescent="0.25">
      <c r="G1884" s="2"/>
    </row>
    <row r="1885" spans="7:7" x14ac:dyDescent="0.25">
      <c r="G1885" s="2"/>
    </row>
    <row r="1886" spans="7:7" x14ac:dyDescent="0.25">
      <c r="G1886" s="2"/>
    </row>
    <row r="1887" spans="7:7" x14ac:dyDescent="0.25">
      <c r="G1887" s="2"/>
    </row>
    <row r="1888" spans="7:7" x14ac:dyDescent="0.25">
      <c r="G1888" s="2"/>
    </row>
    <row r="1889" spans="7:7" x14ac:dyDescent="0.25">
      <c r="G1889" s="2"/>
    </row>
    <row r="1890" spans="7:7" x14ac:dyDescent="0.25">
      <c r="G1890" s="2"/>
    </row>
    <row r="1891" spans="7:7" x14ac:dyDescent="0.25">
      <c r="G1891" s="2"/>
    </row>
    <row r="1892" spans="7:7" x14ac:dyDescent="0.25">
      <c r="G1892" s="2"/>
    </row>
    <row r="1893" spans="7:7" x14ac:dyDescent="0.25">
      <c r="G1893" s="2"/>
    </row>
    <row r="1894" spans="7:7" x14ac:dyDescent="0.25">
      <c r="G1894" s="2"/>
    </row>
    <row r="1895" spans="7:7" x14ac:dyDescent="0.25">
      <c r="G1895" s="2"/>
    </row>
    <row r="1896" spans="7:7" x14ac:dyDescent="0.25">
      <c r="G1896" s="2"/>
    </row>
    <row r="1897" spans="7:7" x14ac:dyDescent="0.25">
      <c r="G1897" s="2"/>
    </row>
    <row r="1898" spans="7:7" x14ac:dyDescent="0.25">
      <c r="G1898" s="2"/>
    </row>
    <row r="1899" spans="7:7" x14ac:dyDescent="0.25">
      <c r="G1899" s="2"/>
    </row>
    <row r="1900" spans="7:7" x14ac:dyDescent="0.25">
      <c r="G1900" s="2"/>
    </row>
    <row r="1901" spans="7:7" x14ac:dyDescent="0.25">
      <c r="G1901" s="2"/>
    </row>
    <row r="1902" spans="7:7" x14ac:dyDescent="0.25">
      <c r="G1902" s="2"/>
    </row>
    <row r="1903" spans="7:7" x14ac:dyDescent="0.25">
      <c r="G1903" s="2"/>
    </row>
    <row r="1904" spans="7:7" x14ac:dyDescent="0.25">
      <c r="G1904" s="2"/>
    </row>
    <row r="1905" spans="7:7" x14ac:dyDescent="0.25">
      <c r="G1905" s="2"/>
    </row>
    <row r="1906" spans="7:7" x14ac:dyDescent="0.25">
      <c r="G1906" s="2"/>
    </row>
    <row r="1907" spans="7:7" x14ac:dyDescent="0.25">
      <c r="G1907" s="2"/>
    </row>
    <row r="1908" spans="7:7" x14ac:dyDescent="0.25">
      <c r="G1908" s="2"/>
    </row>
    <row r="1909" spans="7:7" x14ac:dyDescent="0.25">
      <c r="G1909" s="2"/>
    </row>
    <row r="1910" spans="7:7" x14ac:dyDescent="0.25">
      <c r="G1910" s="2"/>
    </row>
    <row r="1911" spans="7:7" x14ac:dyDescent="0.25">
      <c r="G1911" s="2"/>
    </row>
    <row r="1912" spans="7:7" x14ac:dyDescent="0.25">
      <c r="G1912" s="2"/>
    </row>
    <row r="1913" spans="7:7" x14ac:dyDescent="0.25">
      <c r="G1913" s="2"/>
    </row>
    <row r="1914" spans="7:7" x14ac:dyDescent="0.25">
      <c r="G1914" s="2"/>
    </row>
    <row r="1915" spans="7:7" x14ac:dyDescent="0.25">
      <c r="G1915" s="2"/>
    </row>
    <row r="1916" spans="7:7" x14ac:dyDescent="0.25">
      <c r="G1916" s="2"/>
    </row>
    <row r="1917" spans="7:7" x14ac:dyDescent="0.25">
      <c r="G1917" s="2"/>
    </row>
    <row r="1918" spans="7:7" x14ac:dyDescent="0.25">
      <c r="G1918" s="2"/>
    </row>
    <row r="1919" spans="7:7" x14ac:dyDescent="0.25">
      <c r="G1919" s="2"/>
    </row>
    <row r="1920" spans="7:7" x14ac:dyDescent="0.25">
      <c r="G1920" s="2"/>
    </row>
    <row r="1921" spans="7:7" x14ac:dyDescent="0.25">
      <c r="G1921" s="2"/>
    </row>
    <row r="1922" spans="7:7" x14ac:dyDescent="0.25">
      <c r="G1922" s="2"/>
    </row>
    <row r="1923" spans="7:7" x14ac:dyDescent="0.25">
      <c r="G1923" s="2"/>
    </row>
    <row r="1924" spans="7:7" x14ac:dyDescent="0.25">
      <c r="G1924" s="2"/>
    </row>
    <row r="1925" spans="7:7" x14ac:dyDescent="0.25">
      <c r="G1925" s="2"/>
    </row>
    <row r="1926" spans="7:7" x14ac:dyDescent="0.25">
      <c r="G1926" s="2"/>
    </row>
    <row r="1927" spans="7:7" x14ac:dyDescent="0.25">
      <c r="G1927" s="2"/>
    </row>
    <row r="1928" spans="7:7" x14ac:dyDescent="0.25">
      <c r="G1928" s="2"/>
    </row>
    <row r="1929" spans="7:7" x14ac:dyDescent="0.25">
      <c r="G1929" s="2"/>
    </row>
    <row r="1930" spans="7:7" x14ac:dyDescent="0.25">
      <c r="G1930" s="2"/>
    </row>
    <row r="1931" spans="7:7" x14ac:dyDescent="0.25">
      <c r="G1931" s="2"/>
    </row>
    <row r="1932" spans="7:7" x14ac:dyDescent="0.25">
      <c r="G1932" s="2"/>
    </row>
    <row r="1933" spans="7:7" x14ac:dyDescent="0.25">
      <c r="G1933" s="2"/>
    </row>
    <row r="1934" spans="7:7" x14ac:dyDescent="0.25">
      <c r="G1934" s="2"/>
    </row>
    <row r="1935" spans="7:7" x14ac:dyDescent="0.25">
      <c r="G1935" s="2"/>
    </row>
    <row r="1936" spans="7:7" x14ac:dyDescent="0.25">
      <c r="G1936" s="2"/>
    </row>
    <row r="1937" spans="7:7" x14ac:dyDescent="0.25">
      <c r="G1937" s="2"/>
    </row>
    <row r="1938" spans="7:7" x14ac:dyDescent="0.25">
      <c r="G1938" s="2"/>
    </row>
    <row r="1939" spans="7:7" x14ac:dyDescent="0.25">
      <c r="G1939" s="2"/>
    </row>
    <row r="1940" spans="7:7" x14ac:dyDescent="0.25">
      <c r="G1940" s="2"/>
    </row>
    <row r="1941" spans="7:7" x14ac:dyDescent="0.25">
      <c r="G1941" s="2"/>
    </row>
    <row r="1942" spans="7:7" x14ac:dyDescent="0.25">
      <c r="G1942" s="2"/>
    </row>
    <row r="1943" spans="7:7" x14ac:dyDescent="0.25">
      <c r="G1943" s="2"/>
    </row>
    <row r="1944" spans="7:7" x14ac:dyDescent="0.25">
      <c r="G1944" s="2"/>
    </row>
    <row r="1945" spans="7:7" x14ac:dyDescent="0.25">
      <c r="G1945" s="2"/>
    </row>
    <row r="1946" spans="7:7" x14ac:dyDescent="0.25">
      <c r="G1946" s="2"/>
    </row>
    <row r="1947" spans="7:7" x14ac:dyDescent="0.25">
      <c r="G1947" s="2"/>
    </row>
    <row r="1948" spans="7:7" x14ac:dyDescent="0.25">
      <c r="G1948" s="2"/>
    </row>
    <row r="1949" spans="7:7" x14ac:dyDescent="0.25">
      <c r="G1949" s="2"/>
    </row>
    <row r="1950" spans="7:7" x14ac:dyDescent="0.25">
      <c r="G1950" s="2"/>
    </row>
    <row r="1951" spans="7:7" x14ac:dyDescent="0.25">
      <c r="G1951" s="2"/>
    </row>
    <row r="1952" spans="7:7" x14ac:dyDescent="0.25">
      <c r="G1952" s="2"/>
    </row>
    <row r="1953" spans="7:7" x14ac:dyDescent="0.25">
      <c r="G1953" s="2"/>
    </row>
    <row r="1954" spans="7:7" x14ac:dyDescent="0.25">
      <c r="G1954" s="2"/>
    </row>
    <row r="1955" spans="7:7" x14ac:dyDescent="0.25">
      <c r="G1955" s="2"/>
    </row>
    <row r="1956" spans="7:7" x14ac:dyDescent="0.25">
      <c r="G1956" s="2"/>
    </row>
    <row r="1957" spans="7:7" x14ac:dyDescent="0.25">
      <c r="G1957" s="2"/>
    </row>
    <row r="1958" spans="7:7" x14ac:dyDescent="0.25">
      <c r="G1958" s="2"/>
    </row>
    <row r="1959" spans="7:7" x14ac:dyDescent="0.25">
      <c r="G1959" s="2"/>
    </row>
    <row r="1960" spans="7:7" x14ac:dyDescent="0.25">
      <c r="G1960" s="2"/>
    </row>
    <row r="1961" spans="7:7" x14ac:dyDescent="0.25">
      <c r="G1961" s="2"/>
    </row>
    <row r="1962" spans="7:7" x14ac:dyDescent="0.25">
      <c r="G1962" s="2"/>
    </row>
    <row r="1963" spans="7:7" x14ac:dyDescent="0.25">
      <c r="G1963" s="2"/>
    </row>
    <row r="1964" spans="7:7" x14ac:dyDescent="0.25">
      <c r="G1964" s="2"/>
    </row>
    <row r="1965" spans="7:7" x14ac:dyDescent="0.25">
      <c r="G1965" s="2"/>
    </row>
    <row r="1966" spans="7:7" x14ac:dyDescent="0.25">
      <c r="G1966" s="2"/>
    </row>
    <row r="1967" spans="7:7" x14ac:dyDescent="0.25">
      <c r="G1967" s="2"/>
    </row>
    <row r="1968" spans="7:7" x14ac:dyDescent="0.25">
      <c r="G1968" s="2"/>
    </row>
    <row r="1969" spans="7:7" x14ac:dyDescent="0.25">
      <c r="G1969" s="2"/>
    </row>
    <row r="1970" spans="7:7" x14ac:dyDescent="0.25">
      <c r="G1970" s="2"/>
    </row>
    <row r="1971" spans="7:7" x14ac:dyDescent="0.25">
      <c r="G1971" s="2"/>
    </row>
    <row r="1972" spans="7:7" x14ac:dyDescent="0.25">
      <c r="G1972" s="2"/>
    </row>
    <row r="1973" spans="7:7" x14ac:dyDescent="0.25">
      <c r="G1973" s="2"/>
    </row>
    <row r="1974" spans="7:7" x14ac:dyDescent="0.25">
      <c r="G1974" s="2"/>
    </row>
    <row r="1975" spans="7:7" x14ac:dyDescent="0.25">
      <c r="G1975" s="2"/>
    </row>
    <row r="1976" spans="7:7" x14ac:dyDescent="0.25">
      <c r="G1976" s="2"/>
    </row>
    <row r="1977" spans="7:7" x14ac:dyDescent="0.25">
      <c r="G1977" s="2"/>
    </row>
    <row r="1978" spans="7:7" x14ac:dyDescent="0.25">
      <c r="G1978" s="2"/>
    </row>
    <row r="1979" spans="7:7" x14ac:dyDescent="0.25">
      <c r="G1979" s="2"/>
    </row>
    <row r="1980" spans="7:7" x14ac:dyDescent="0.25">
      <c r="G1980" s="2"/>
    </row>
    <row r="1981" spans="7:7" x14ac:dyDescent="0.25">
      <c r="G1981" s="2"/>
    </row>
    <row r="1982" spans="7:7" x14ac:dyDescent="0.25">
      <c r="G1982" s="2"/>
    </row>
    <row r="1983" spans="7:7" x14ac:dyDescent="0.25">
      <c r="G1983" s="2"/>
    </row>
    <row r="1984" spans="7:7" x14ac:dyDescent="0.25">
      <c r="G1984" s="2"/>
    </row>
    <row r="1985" spans="7:7" x14ac:dyDescent="0.25">
      <c r="G1985" s="2"/>
    </row>
    <row r="1986" spans="7:7" x14ac:dyDescent="0.25">
      <c r="G1986" s="2"/>
    </row>
    <row r="1987" spans="7:7" x14ac:dyDescent="0.25">
      <c r="G1987" s="2"/>
    </row>
    <row r="1988" spans="7:7" x14ac:dyDescent="0.25">
      <c r="G1988" s="2"/>
    </row>
    <row r="1989" spans="7:7" x14ac:dyDescent="0.25">
      <c r="G1989" s="2"/>
    </row>
    <row r="1990" spans="7:7" x14ac:dyDescent="0.25">
      <c r="G1990" s="2"/>
    </row>
    <row r="1991" spans="7:7" x14ac:dyDescent="0.25">
      <c r="G1991" s="2"/>
    </row>
    <row r="1992" spans="7:7" x14ac:dyDescent="0.25">
      <c r="G1992" s="2"/>
    </row>
    <row r="1993" spans="7:7" x14ac:dyDescent="0.25">
      <c r="G1993" s="2"/>
    </row>
    <row r="1994" spans="7:7" x14ac:dyDescent="0.25">
      <c r="G1994" s="2"/>
    </row>
    <row r="1995" spans="7:7" x14ac:dyDescent="0.25">
      <c r="G1995" s="2"/>
    </row>
    <row r="1996" spans="7:7" x14ac:dyDescent="0.25">
      <c r="G1996" s="2"/>
    </row>
    <row r="1997" spans="7:7" x14ac:dyDescent="0.25">
      <c r="G1997" s="2"/>
    </row>
    <row r="1998" spans="7:7" x14ac:dyDescent="0.25">
      <c r="G1998" s="2"/>
    </row>
    <row r="1999" spans="7:7" x14ac:dyDescent="0.25">
      <c r="G1999" s="2"/>
    </row>
    <row r="2000" spans="7:7" x14ac:dyDescent="0.25">
      <c r="G2000" s="2"/>
    </row>
    <row r="2001" spans="7:7" x14ac:dyDescent="0.25">
      <c r="G2001" s="2"/>
    </row>
    <row r="2002" spans="7:7" x14ac:dyDescent="0.25">
      <c r="G2002" s="2"/>
    </row>
    <row r="2003" spans="7:7" x14ac:dyDescent="0.25">
      <c r="G2003" s="2"/>
    </row>
    <row r="2004" spans="7:7" x14ac:dyDescent="0.25">
      <c r="G2004" s="2"/>
    </row>
    <row r="2005" spans="7:7" x14ac:dyDescent="0.25">
      <c r="G2005" s="2"/>
    </row>
    <row r="2006" spans="7:7" x14ac:dyDescent="0.25">
      <c r="G2006" s="2"/>
    </row>
    <row r="2007" spans="7:7" x14ac:dyDescent="0.25">
      <c r="G2007" s="2"/>
    </row>
    <row r="2008" spans="7:7" x14ac:dyDescent="0.25">
      <c r="G2008" s="2"/>
    </row>
    <row r="2009" spans="7:7" x14ac:dyDescent="0.25">
      <c r="G2009" s="2"/>
    </row>
    <row r="2010" spans="7:7" x14ac:dyDescent="0.25">
      <c r="G2010" s="2"/>
    </row>
    <row r="2011" spans="7:7" x14ac:dyDescent="0.25">
      <c r="G2011" s="2"/>
    </row>
    <row r="2012" spans="7:7" x14ac:dyDescent="0.25">
      <c r="G2012" s="2"/>
    </row>
    <row r="2013" spans="7:7" x14ac:dyDescent="0.25">
      <c r="G2013" s="2"/>
    </row>
    <row r="2014" spans="7:7" x14ac:dyDescent="0.25">
      <c r="G2014" s="2"/>
    </row>
    <row r="2015" spans="7:7" x14ac:dyDescent="0.25">
      <c r="G2015" s="2"/>
    </row>
    <row r="2016" spans="7:7" x14ac:dyDescent="0.25">
      <c r="G2016" s="2"/>
    </row>
    <row r="2017" spans="7:7" x14ac:dyDescent="0.25">
      <c r="G2017" s="2"/>
    </row>
    <row r="2018" spans="7:7" x14ac:dyDescent="0.25">
      <c r="G2018" s="2"/>
    </row>
    <row r="2019" spans="7:7" x14ac:dyDescent="0.25">
      <c r="G2019" s="2"/>
    </row>
    <row r="2020" spans="7:7" x14ac:dyDescent="0.25">
      <c r="G2020" s="2"/>
    </row>
    <row r="2021" spans="7:7" x14ac:dyDescent="0.25">
      <c r="G2021" s="2"/>
    </row>
    <row r="2022" spans="7:7" x14ac:dyDescent="0.25">
      <c r="G2022" s="2"/>
    </row>
    <row r="2023" spans="7:7" x14ac:dyDescent="0.25">
      <c r="G2023" s="2"/>
    </row>
    <row r="2024" spans="7:7" x14ac:dyDescent="0.25">
      <c r="G2024" s="2"/>
    </row>
    <row r="2025" spans="7:7" x14ac:dyDescent="0.25">
      <c r="G2025" s="2"/>
    </row>
    <row r="2026" spans="7:7" x14ac:dyDescent="0.25">
      <c r="G2026" s="2"/>
    </row>
    <row r="2027" spans="7:7" x14ac:dyDescent="0.25">
      <c r="G2027" s="2"/>
    </row>
    <row r="2028" spans="7:7" x14ac:dyDescent="0.25">
      <c r="G2028" s="2"/>
    </row>
    <row r="2029" spans="7:7" x14ac:dyDescent="0.25">
      <c r="G2029" s="2"/>
    </row>
    <row r="2030" spans="7:7" x14ac:dyDescent="0.25">
      <c r="G2030" s="2"/>
    </row>
    <row r="2031" spans="7:7" x14ac:dyDescent="0.25">
      <c r="G2031" s="2"/>
    </row>
    <row r="2032" spans="7:7" x14ac:dyDescent="0.25">
      <c r="G2032" s="2"/>
    </row>
    <row r="2033" spans="7:7" x14ac:dyDescent="0.25">
      <c r="G2033" s="2"/>
    </row>
    <row r="2034" spans="7:7" x14ac:dyDescent="0.25">
      <c r="G2034" s="2"/>
    </row>
    <row r="2035" spans="7:7" x14ac:dyDescent="0.25">
      <c r="G2035" s="2"/>
    </row>
    <row r="2036" spans="7:7" x14ac:dyDescent="0.25">
      <c r="G2036" s="2"/>
    </row>
    <row r="2037" spans="7:7" x14ac:dyDescent="0.25">
      <c r="G2037" s="2"/>
    </row>
    <row r="2038" spans="7:7" x14ac:dyDescent="0.25">
      <c r="G2038" s="2"/>
    </row>
    <row r="2039" spans="7:7" x14ac:dyDescent="0.25">
      <c r="G2039" s="2"/>
    </row>
    <row r="2040" spans="7:7" x14ac:dyDescent="0.25">
      <c r="G2040" s="2"/>
    </row>
    <row r="2041" spans="7:7" x14ac:dyDescent="0.25">
      <c r="G2041" s="2"/>
    </row>
    <row r="2042" spans="7:7" x14ac:dyDescent="0.25">
      <c r="G2042" s="2"/>
    </row>
    <row r="2043" spans="7:7" x14ac:dyDescent="0.25">
      <c r="G2043" s="2"/>
    </row>
    <row r="2044" spans="7:7" x14ac:dyDescent="0.25">
      <c r="G2044" s="2"/>
    </row>
    <row r="2045" spans="7:7" x14ac:dyDescent="0.25">
      <c r="G2045" s="2"/>
    </row>
    <row r="2046" spans="7:7" x14ac:dyDescent="0.25">
      <c r="G2046" s="2"/>
    </row>
    <row r="2047" spans="7:7" x14ac:dyDescent="0.25">
      <c r="G2047" s="2"/>
    </row>
    <row r="2048" spans="7:7" x14ac:dyDescent="0.25">
      <c r="G2048" s="2"/>
    </row>
    <row r="2049" spans="7:7" x14ac:dyDescent="0.25">
      <c r="G2049" s="2"/>
    </row>
    <row r="2050" spans="7:7" x14ac:dyDescent="0.25">
      <c r="G2050" s="2"/>
    </row>
    <row r="2051" spans="7:7" x14ac:dyDescent="0.25">
      <c r="G2051" s="2"/>
    </row>
    <row r="2052" spans="7:7" x14ac:dyDescent="0.25">
      <c r="G2052" s="2"/>
    </row>
    <row r="2053" spans="7:7" x14ac:dyDescent="0.25">
      <c r="G2053" s="2"/>
    </row>
    <row r="2054" spans="7:7" x14ac:dyDescent="0.25">
      <c r="G2054" s="2"/>
    </row>
    <row r="2055" spans="7:7" x14ac:dyDescent="0.25">
      <c r="G2055" s="2"/>
    </row>
    <row r="2056" spans="7:7" x14ac:dyDescent="0.25">
      <c r="G2056" s="2"/>
    </row>
    <row r="2057" spans="7:7" x14ac:dyDescent="0.25">
      <c r="G2057" s="2"/>
    </row>
    <row r="2058" spans="7:7" x14ac:dyDescent="0.25">
      <c r="G2058" s="2"/>
    </row>
    <row r="2059" spans="7:7" x14ac:dyDescent="0.25">
      <c r="G2059" s="2"/>
    </row>
    <row r="2060" spans="7:7" x14ac:dyDescent="0.25">
      <c r="G2060" s="2"/>
    </row>
    <row r="2061" spans="7:7" x14ac:dyDescent="0.25">
      <c r="G2061" s="2"/>
    </row>
    <row r="2062" spans="7:7" x14ac:dyDescent="0.25">
      <c r="G2062" s="2"/>
    </row>
    <row r="2063" spans="7:7" x14ac:dyDescent="0.25">
      <c r="G2063" s="2"/>
    </row>
    <row r="2064" spans="7:7" x14ac:dyDescent="0.25">
      <c r="G2064" s="2"/>
    </row>
    <row r="2065" spans="7:7" x14ac:dyDescent="0.25">
      <c r="G2065" s="2"/>
    </row>
    <row r="2066" spans="7:7" x14ac:dyDescent="0.25">
      <c r="G2066" s="2"/>
    </row>
    <row r="2067" spans="7:7" x14ac:dyDescent="0.25">
      <c r="G2067" s="2"/>
    </row>
    <row r="2068" spans="7:7" x14ac:dyDescent="0.25">
      <c r="G2068" s="2"/>
    </row>
    <row r="2069" spans="7:7" x14ac:dyDescent="0.25">
      <c r="G2069" s="2"/>
    </row>
    <row r="2070" spans="7:7" x14ac:dyDescent="0.25">
      <c r="G2070" s="2"/>
    </row>
    <row r="2071" spans="7:7" x14ac:dyDescent="0.25">
      <c r="G2071" s="2"/>
    </row>
    <row r="2072" spans="7:7" x14ac:dyDescent="0.25">
      <c r="G2072" s="2"/>
    </row>
    <row r="2073" spans="7:7" x14ac:dyDescent="0.25">
      <c r="G2073" s="2"/>
    </row>
    <row r="2074" spans="7:7" x14ac:dyDescent="0.25">
      <c r="G2074" s="2"/>
    </row>
    <row r="2075" spans="7:7" x14ac:dyDescent="0.25">
      <c r="G2075" s="2"/>
    </row>
    <row r="2076" spans="7:7" x14ac:dyDescent="0.25">
      <c r="G2076" s="2"/>
    </row>
    <row r="2077" spans="7:7" x14ac:dyDescent="0.25">
      <c r="G2077" s="2"/>
    </row>
    <row r="2078" spans="7:7" x14ac:dyDescent="0.25">
      <c r="G2078" s="2"/>
    </row>
    <row r="2079" spans="7:7" x14ac:dyDescent="0.25">
      <c r="G2079" s="2"/>
    </row>
    <row r="2080" spans="7:7" x14ac:dyDescent="0.25">
      <c r="G2080" s="2"/>
    </row>
    <row r="2081" spans="7:7" x14ac:dyDescent="0.25">
      <c r="G2081" s="2"/>
    </row>
    <row r="2082" spans="7:7" x14ac:dyDescent="0.25">
      <c r="G2082" s="2"/>
    </row>
    <row r="2083" spans="7:7" x14ac:dyDescent="0.25">
      <c r="G2083" s="2"/>
    </row>
    <row r="2084" spans="7:7" x14ac:dyDescent="0.25">
      <c r="G2084" s="2"/>
    </row>
    <row r="2085" spans="7:7" x14ac:dyDescent="0.25">
      <c r="G2085" s="2"/>
    </row>
    <row r="2086" spans="7:7" x14ac:dyDescent="0.25">
      <c r="G2086" s="2"/>
    </row>
    <row r="2087" spans="7:7" x14ac:dyDescent="0.25">
      <c r="G2087" s="2"/>
    </row>
    <row r="2088" spans="7:7" x14ac:dyDescent="0.25">
      <c r="G2088" s="2"/>
    </row>
    <row r="2089" spans="7:7" x14ac:dyDescent="0.25">
      <c r="G2089" s="2"/>
    </row>
    <row r="2090" spans="7:7" x14ac:dyDescent="0.25">
      <c r="G2090" s="2"/>
    </row>
    <row r="2091" spans="7:7" x14ac:dyDescent="0.25">
      <c r="G2091" s="2"/>
    </row>
    <row r="2092" spans="7:7" x14ac:dyDescent="0.25">
      <c r="G2092" s="2"/>
    </row>
    <row r="2093" spans="7:7" x14ac:dyDescent="0.25">
      <c r="G2093" s="2"/>
    </row>
    <row r="2094" spans="7:7" x14ac:dyDescent="0.25">
      <c r="G2094" s="2"/>
    </row>
    <row r="2095" spans="7:7" x14ac:dyDescent="0.25">
      <c r="G2095" s="2"/>
    </row>
    <row r="2096" spans="7:7" x14ac:dyDescent="0.25">
      <c r="G2096" s="2"/>
    </row>
    <row r="2097" spans="7:7" x14ac:dyDescent="0.25">
      <c r="G2097" s="2"/>
    </row>
    <row r="2098" spans="7:7" x14ac:dyDescent="0.25">
      <c r="G2098" s="2"/>
    </row>
    <row r="2099" spans="7:7" x14ac:dyDescent="0.25">
      <c r="G2099" s="2"/>
    </row>
    <row r="2100" spans="7:7" x14ac:dyDescent="0.25">
      <c r="G2100" s="2"/>
    </row>
    <row r="2101" spans="7:7" x14ac:dyDescent="0.25">
      <c r="G2101" s="2"/>
    </row>
    <row r="2102" spans="7:7" x14ac:dyDescent="0.25">
      <c r="G2102" s="2"/>
    </row>
    <row r="2103" spans="7:7" x14ac:dyDescent="0.25">
      <c r="G2103" s="2"/>
    </row>
    <row r="2104" spans="7:7" x14ac:dyDescent="0.25">
      <c r="G2104" s="2"/>
    </row>
    <row r="2105" spans="7:7" x14ac:dyDescent="0.25">
      <c r="G2105" s="2"/>
    </row>
    <row r="2106" spans="7:7" x14ac:dyDescent="0.25">
      <c r="G2106" s="2"/>
    </row>
    <row r="2107" spans="7:7" x14ac:dyDescent="0.25">
      <c r="G2107" s="2"/>
    </row>
    <row r="2108" spans="7:7" x14ac:dyDescent="0.25">
      <c r="G2108" s="2"/>
    </row>
    <row r="2109" spans="7:7" x14ac:dyDescent="0.25">
      <c r="G2109" s="2"/>
    </row>
    <row r="2110" spans="7:7" x14ac:dyDescent="0.25">
      <c r="G2110" s="2"/>
    </row>
    <row r="2111" spans="7:7" x14ac:dyDescent="0.25">
      <c r="G2111" s="2"/>
    </row>
    <row r="2112" spans="7:7" x14ac:dyDescent="0.25">
      <c r="G2112" s="2"/>
    </row>
    <row r="2113" spans="7:7" x14ac:dyDescent="0.25">
      <c r="G2113" s="2"/>
    </row>
    <row r="2114" spans="7:7" x14ac:dyDescent="0.25">
      <c r="G2114" s="2"/>
    </row>
    <row r="2115" spans="7:7" x14ac:dyDescent="0.25">
      <c r="G2115" s="2"/>
    </row>
    <row r="2116" spans="7:7" x14ac:dyDescent="0.25">
      <c r="G2116" s="2"/>
    </row>
    <row r="2117" spans="7:7" x14ac:dyDescent="0.25">
      <c r="G2117" s="2"/>
    </row>
    <row r="2118" spans="7:7" x14ac:dyDescent="0.25">
      <c r="G2118" s="2"/>
    </row>
    <row r="2119" spans="7:7" x14ac:dyDescent="0.25">
      <c r="G2119" s="2"/>
    </row>
    <row r="2120" spans="7:7" x14ac:dyDescent="0.25">
      <c r="G2120" s="2"/>
    </row>
    <row r="2121" spans="7:7" x14ac:dyDescent="0.25">
      <c r="G2121" s="2"/>
    </row>
    <row r="2122" spans="7:7" x14ac:dyDescent="0.25">
      <c r="G2122" s="2"/>
    </row>
    <row r="2123" spans="7:7" x14ac:dyDescent="0.25">
      <c r="G2123" s="2"/>
    </row>
    <row r="2124" spans="7:7" x14ac:dyDescent="0.25">
      <c r="G2124" s="2"/>
    </row>
    <row r="2125" spans="7:7" x14ac:dyDescent="0.25">
      <c r="G2125" s="2"/>
    </row>
    <row r="2126" spans="7:7" x14ac:dyDescent="0.25">
      <c r="G2126" s="2"/>
    </row>
    <row r="2127" spans="7:7" x14ac:dyDescent="0.25">
      <c r="G2127" s="2"/>
    </row>
    <row r="2128" spans="7:7" x14ac:dyDescent="0.25">
      <c r="G2128" s="2"/>
    </row>
    <row r="2129" spans="7:7" x14ac:dyDescent="0.25">
      <c r="G2129" s="2"/>
    </row>
    <row r="2130" spans="7:7" x14ac:dyDescent="0.25">
      <c r="G2130" s="2"/>
    </row>
    <row r="2131" spans="7:7" x14ac:dyDescent="0.25">
      <c r="G2131" s="2"/>
    </row>
    <row r="2132" spans="7:7" x14ac:dyDescent="0.25">
      <c r="G2132" s="2"/>
    </row>
    <row r="2133" spans="7:7" x14ac:dyDescent="0.25">
      <c r="G2133" s="2"/>
    </row>
    <row r="2134" spans="7:7" x14ac:dyDescent="0.25">
      <c r="G2134" s="2"/>
    </row>
  </sheetData>
  <autoFilter ref="B2:H2" xr:uid="{00000000-0009-0000-0000-000005000000}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B2:H16929"/>
  <sheetViews>
    <sheetView topLeftCell="B2" workbookViewId="0">
      <selection activeCell="P30" sqref="P30"/>
    </sheetView>
  </sheetViews>
  <sheetFormatPr defaultRowHeight="15" x14ac:dyDescent="0.25"/>
  <cols>
    <col min="2" max="2" width="17.7109375" bestFit="1" customWidth="1"/>
    <col min="3" max="3" width="48" bestFit="1" customWidth="1"/>
    <col min="4" max="4" width="90.28515625" bestFit="1" customWidth="1"/>
    <col min="5" max="5" width="16.42578125" bestFit="1" customWidth="1"/>
    <col min="6" max="6" width="27.5703125" customWidth="1"/>
    <col min="7" max="8" width="57.42578125" bestFit="1" customWidth="1"/>
  </cols>
  <sheetData>
    <row r="2" spans="2:8" x14ac:dyDescent="0.25">
      <c r="B2" s="36" t="s">
        <v>2</v>
      </c>
      <c r="C2" s="36" t="s">
        <v>15</v>
      </c>
      <c r="D2" s="36" t="s">
        <v>431</v>
      </c>
      <c r="E2" s="36" t="s">
        <v>621</v>
      </c>
      <c r="F2" s="36">
        <v>2020</v>
      </c>
      <c r="G2" s="36">
        <v>2021</v>
      </c>
      <c r="H2" s="36">
        <v>2022</v>
      </c>
    </row>
    <row r="3" spans="2:8" x14ac:dyDescent="0.25">
      <c r="B3" t="s">
        <v>3</v>
      </c>
      <c r="C3" t="s">
        <v>429</v>
      </c>
      <c r="D3" t="s">
        <v>544</v>
      </c>
      <c r="E3" t="s">
        <v>1</v>
      </c>
      <c r="F3">
        <v>2.7052325418092367</v>
      </c>
      <c r="G3">
        <v>2.8228149250661647</v>
      </c>
      <c r="H3">
        <v>2.9406509636417519</v>
      </c>
    </row>
    <row r="4" spans="2:8" x14ac:dyDescent="0.25">
      <c r="B4" t="s">
        <v>3</v>
      </c>
      <c r="C4" t="s">
        <v>429</v>
      </c>
      <c r="D4" t="s">
        <v>16</v>
      </c>
      <c r="E4" t="s">
        <v>1</v>
      </c>
      <c r="F4">
        <v>2.1384331862872434</v>
      </c>
      <c r="G4">
        <v>2.0668780704813829</v>
      </c>
      <c r="H4">
        <v>2.0704086938349526</v>
      </c>
    </row>
    <row r="5" spans="2:8" x14ac:dyDescent="0.25">
      <c r="B5" t="s">
        <v>3</v>
      </c>
      <c r="C5" t="s">
        <v>429</v>
      </c>
      <c r="D5" t="s">
        <v>17</v>
      </c>
      <c r="E5" t="s">
        <v>1</v>
      </c>
      <c r="F5">
        <v>2.1384331862872434</v>
      </c>
      <c r="G5">
        <v>2.0668780704813829</v>
      </c>
      <c r="H5">
        <v>2.0704086938349526</v>
      </c>
    </row>
    <row r="6" spans="2:8" x14ac:dyDescent="0.25">
      <c r="B6" t="s">
        <v>3</v>
      </c>
      <c r="C6" t="s">
        <v>429</v>
      </c>
      <c r="D6" t="s">
        <v>18</v>
      </c>
      <c r="E6" t="s">
        <v>1</v>
      </c>
      <c r="F6">
        <v>2.74831105634274</v>
      </c>
      <c r="G6">
        <v>2.6771483505103006</v>
      </c>
      <c r="H6">
        <v>2.694311895298851</v>
      </c>
    </row>
    <row r="7" spans="2:8" x14ac:dyDescent="0.25">
      <c r="B7" t="s">
        <v>3</v>
      </c>
      <c r="C7" t="s">
        <v>429</v>
      </c>
      <c r="D7" t="s">
        <v>19</v>
      </c>
      <c r="E7" t="s">
        <v>1</v>
      </c>
      <c r="F7">
        <v>2.74831105634274</v>
      </c>
      <c r="G7">
        <v>2.6771483505103006</v>
      </c>
      <c r="H7">
        <v>2.694311895298851</v>
      </c>
    </row>
    <row r="8" spans="2:8" x14ac:dyDescent="0.25">
      <c r="B8" t="s">
        <v>3</v>
      </c>
      <c r="C8" t="s">
        <v>429</v>
      </c>
      <c r="D8" t="s">
        <v>20</v>
      </c>
      <c r="E8" t="s">
        <v>1</v>
      </c>
      <c r="F8">
        <v>1.6269191091498427</v>
      </c>
      <c r="G8">
        <v>1.5359825718609319</v>
      </c>
      <c r="H8">
        <v>1.5202158635960741</v>
      </c>
    </row>
    <row r="9" spans="2:8" x14ac:dyDescent="0.25">
      <c r="B9" t="s">
        <v>3</v>
      </c>
      <c r="C9" t="s">
        <v>429</v>
      </c>
      <c r="D9" t="s">
        <v>21</v>
      </c>
      <c r="E9" t="s">
        <v>1</v>
      </c>
      <c r="F9">
        <v>1.6269191091498427</v>
      </c>
      <c r="G9">
        <v>1.5359825718609319</v>
      </c>
      <c r="H9">
        <v>1.5202158635960741</v>
      </c>
    </row>
    <row r="10" spans="2:8" x14ac:dyDescent="0.25">
      <c r="B10" t="s">
        <v>3</v>
      </c>
      <c r="C10" t="s">
        <v>429</v>
      </c>
      <c r="D10" t="s">
        <v>22</v>
      </c>
      <c r="E10" t="s">
        <v>1</v>
      </c>
      <c r="F10">
        <v>1.7176759690068537</v>
      </c>
      <c r="G10">
        <v>1.4585788644706081</v>
      </c>
      <c r="H10">
        <v>1.1800364113705466</v>
      </c>
    </row>
    <row r="11" spans="2:8" x14ac:dyDescent="0.25">
      <c r="B11" t="s">
        <v>3</v>
      </c>
      <c r="C11" t="s">
        <v>429</v>
      </c>
      <c r="D11" t="s">
        <v>23</v>
      </c>
      <c r="E11" t="s">
        <v>1</v>
      </c>
      <c r="F11">
        <v>1.7176759690068537</v>
      </c>
      <c r="G11">
        <v>1.4585788644706081</v>
      </c>
      <c r="H11">
        <v>1.1800364113705466</v>
      </c>
    </row>
    <row r="12" spans="2:8" x14ac:dyDescent="0.25">
      <c r="B12" t="s">
        <v>3</v>
      </c>
      <c r="C12" t="s">
        <v>429</v>
      </c>
      <c r="D12" t="s">
        <v>24</v>
      </c>
      <c r="E12" t="s">
        <v>1</v>
      </c>
      <c r="F12">
        <v>1.5664181721649626</v>
      </c>
      <c r="G12">
        <v>1.2691670951227663</v>
      </c>
      <c r="H12">
        <v>0.94914952371240002</v>
      </c>
    </row>
    <row r="13" spans="2:8" x14ac:dyDescent="0.25">
      <c r="B13" t="s">
        <v>3</v>
      </c>
      <c r="C13" t="s">
        <v>429</v>
      </c>
      <c r="D13" t="s">
        <v>25</v>
      </c>
      <c r="E13" t="s">
        <v>1</v>
      </c>
      <c r="F13">
        <v>1.5664181721649626</v>
      </c>
      <c r="G13">
        <v>1.2691670951227663</v>
      </c>
      <c r="H13">
        <v>0.94914952371240002</v>
      </c>
    </row>
    <row r="14" spans="2:8" x14ac:dyDescent="0.25">
      <c r="B14" t="s">
        <v>3</v>
      </c>
      <c r="C14" t="s">
        <v>429</v>
      </c>
      <c r="D14" t="s">
        <v>26</v>
      </c>
      <c r="E14" t="s">
        <v>1</v>
      </c>
      <c r="F14">
        <v>1.1033467365323262</v>
      </c>
      <c r="G14">
        <v>0.89397033142338</v>
      </c>
      <c r="H14">
        <v>0.66855776323246174</v>
      </c>
    </row>
    <row r="15" spans="2:8" x14ac:dyDescent="0.25">
      <c r="B15" t="s">
        <v>3</v>
      </c>
      <c r="C15" t="s">
        <v>429</v>
      </c>
      <c r="D15" t="s">
        <v>27</v>
      </c>
      <c r="E15" t="s">
        <v>1</v>
      </c>
      <c r="F15">
        <v>1.1033467365323262</v>
      </c>
      <c r="G15">
        <v>0.89397033142338</v>
      </c>
      <c r="H15">
        <v>0.66855776323246174</v>
      </c>
    </row>
    <row r="16" spans="2:8" x14ac:dyDescent="0.25">
      <c r="B16" t="s">
        <v>3</v>
      </c>
      <c r="C16" t="s">
        <v>429</v>
      </c>
      <c r="D16" t="s">
        <v>28</v>
      </c>
      <c r="E16" t="s">
        <v>1</v>
      </c>
      <c r="F16">
        <v>2.0194012720490147</v>
      </c>
      <c r="G16">
        <v>1.7583502738716366</v>
      </c>
      <c r="H16">
        <v>1.4772086010360579</v>
      </c>
    </row>
    <row r="17" spans="2:8" x14ac:dyDescent="0.25">
      <c r="B17" t="s">
        <v>3</v>
      </c>
      <c r="C17" t="s">
        <v>429</v>
      </c>
      <c r="D17" t="s">
        <v>29</v>
      </c>
      <c r="E17" t="s">
        <v>1</v>
      </c>
      <c r="F17">
        <v>2.0194012720490147</v>
      </c>
      <c r="G17">
        <v>1.7583502738716366</v>
      </c>
      <c r="H17">
        <v>1.4772086010360579</v>
      </c>
    </row>
    <row r="18" spans="2:8" x14ac:dyDescent="0.25">
      <c r="B18" t="s">
        <v>3</v>
      </c>
      <c r="C18" t="s">
        <v>429</v>
      </c>
      <c r="D18" t="s">
        <v>30</v>
      </c>
      <c r="E18" t="s">
        <v>1</v>
      </c>
      <c r="F18">
        <v>4.5462200385369584</v>
      </c>
      <c r="G18">
        <v>4.5053828156079083</v>
      </c>
      <c r="H18">
        <v>4.5766550057877229</v>
      </c>
    </row>
    <row r="19" spans="2:8" x14ac:dyDescent="0.25">
      <c r="B19" t="s">
        <v>3</v>
      </c>
      <c r="C19" t="s">
        <v>429</v>
      </c>
      <c r="D19" t="s">
        <v>31</v>
      </c>
      <c r="E19" t="s">
        <v>1</v>
      </c>
      <c r="F19">
        <v>4.5462200385369584</v>
      </c>
      <c r="G19">
        <v>4.5053828156079083</v>
      </c>
      <c r="H19">
        <v>4.5766550057877229</v>
      </c>
    </row>
    <row r="20" spans="2:8" x14ac:dyDescent="0.25">
      <c r="B20" t="s">
        <v>3</v>
      </c>
      <c r="C20" t="s">
        <v>429</v>
      </c>
      <c r="D20" t="s">
        <v>32</v>
      </c>
      <c r="E20" t="s">
        <v>1</v>
      </c>
      <c r="F20">
        <v>0.98206326172128489</v>
      </c>
      <c r="G20">
        <v>0.89817947721018432</v>
      </c>
      <c r="H20">
        <v>0.86780749165610915</v>
      </c>
    </row>
    <row r="21" spans="2:8" x14ac:dyDescent="0.25">
      <c r="B21" t="s">
        <v>3</v>
      </c>
      <c r="C21" t="s">
        <v>429</v>
      </c>
      <c r="D21" t="s">
        <v>33</v>
      </c>
      <c r="E21" t="s">
        <v>1</v>
      </c>
      <c r="F21">
        <v>0.98206326172128489</v>
      </c>
      <c r="G21">
        <v>0.89817947721018432</v>
      </c>
      <c r="H21">
        <v>0.86780749165610915</v>
      </c>
    </row>
    <row r="22" spans="2:8" x14ac:dyDescent="0.25">
      <c r="B22" t="s">
        <v>3</v>
      </c>
      <c r="C22" t="s">
        <v>429</v>
      </c>
      <c r="D22" t="s">
        <v>34</v>
      </c>
      <c r="E22" t="s">
        <v>1</v>
      </c>
      <c r="F22">
        <v>2.3599688872096407</v>
      </c>
      <c r="G22">
        <v>2.2980718521481305</v>
      </c>
      <c r="H22">
        <v>2.3115762749905766</v>
      </c>
    </row>
    <row r="23" spans="2:8" x14ac:dyDescent="0.25">
      <c r="B23" t="s">
        <v>3</v>
      </c>
      <c r="C23" t="s">
        <v>429</v>
      </c>
      <c r="D23" t="s">
        <v>35</v>
      </c>
      <c r="E23" t="s">
        <v>1</v>
      </c>
      <c r="F23">
        <v>2.3599688872096407</v>
      </c>
      <c r="G23">
        <v>2.2980718521481305</v>
      </c>
      <c r="H23">
        <v>2.3115762749905766</v>
      </c>
    </row>
    <row r="24" spans="2:8" x14ac:dyDescent="0.25">
      <c r="B24" t="s">
        <v>3</v>
      </c>
      <c r="C24" t="s">
        <v>429</v>
      </c>
      <c r="D24" t="s">
        <v>36</v>
      </c>
      <c r="E24" t="s">
        <v>1</v>
      </c>
      <c r="F24">
        <v>4.6081060358345018</v>
      </c>
      <c r="G24">
        <v>4.5700726472705</v>
      </c>
      <c r="H24">
        <v>4.6441889806576677</v>
      </c>
    </row>
    <row r="25" spans="2:8" x14ac:dyDescent="0.25">
      <c r="B25" t="s">
        <v>3</v>
      </c>
      <c r="C25" t="s">
        <v>429</v>
      </c>
      <c r="D25" t="s">
        <v>37</v>
      </c>
      <c r="E25" t="s">
        <v>1</v>
      </c>
      <c r="F25">
        <v>4.6081060358345018</v>
      </c>
      <c r="G25">
        <v>4.5700726472705</v>
      </c>
      <c r="H25">
        <v>4.6441889806576677</v>
      </c>
    </row>
    <row r="26" spans="2:8" x14ac:dyDescent="0.25">
      <c r="B26" t="s">
        <v>3</v>
      </c>
      <c r="C26" t="s">
        <v>429</v>
      </c>
      <c r="D26" t="s">
        <v>38</v>
      </c>
      <c r="E26" t="s">
        <v>1</v>
      </c>
      <c r="F26">
        <v>1.0628498937137638</v>
      </c>
      <c r="G26">
        <v>0.98242259199981374</v>
      </c>
      <c r="H26">
        <v>0.95565648849894125</v>
      </c>
    </row>
    <row r="27" spans="2:8" x14ac:dyDescent="0.25">
      <c r="B27" t="s">
        <v>3</v>
      </c>
      <c r="C27" t="s">
        <v>429</v>
      </c>
      <c r="D27" t="s">
        <v>39</v>
      </c>
      <c r="E27" t="s">
        <v>1</v>
      </c>
      <c r="F27">
        <v>1.0628498937137638</v>
      </c>
      <c r="G27">
        <v>0.98242259199981374</v>
      </c>
      <c r="H27">
        <v>0.95565648849894125</v>
      </c>
    </row>
    <row r="28" spans="2:8" x14ac:dyDescent="0.25">
      <c r="B28" t="s">
        <v>3</v>
      </c>
      <c r="C28" t="s">
        <v>429</v>
      </c>
      <c r="D28" t="s">
        <v>40</v>
      </c>
      <c r="E28" t="s">
        <v>1</v>
      </c>
      <c r="F28">
        <v>2.4333388400207996</v>
      </c>
      <c r="G28">
        <v>2.3746404448422025</v>
      </c>
      <c r="H28">
        <v>2.3914480698087299</v>
      </c>
    </row>
    <row r="29" spans="2:8" x14ac:dyDescent="0.25">
      <c r="B29" t="s">
        <v>3</v>
      </c>
      <c r="C29" t="s">
        <v>429</v>
      </c>
      <c r="D29" t="s">
        <v>41</v>
      </c>
      <c r="E29" t="s">
        <v>1</v>
      </c>
      <c r="F29">
        <v>2.4333388400207996</v>
      </c>
      <c r="G29">
        <v>2.3746404448422025</v>
      </c>
      <c r="H29">
        <v>2.3914480698087299</v>
      </c>
    </row>
    <row r="30" spans="2:8" x14ac:dyDescent="0.25">
      <c r="B30" t="s">
        <v>3</v>
      </c>
      <c r="C30" t="s">
        <v>429</v>
      </c>
      <c r="D30" t="s">
        <v>42</v>
      </c>
      <c r="E30" t="s">
        <v>1</v>
      </c>
      <c r="F30">
        <v>0.63272925234828981</v>
      </c>
      <c r="G30">
        <v>0.66128360540147857</v>
      </c>
      <c r="H30">
        <v>0.69315447127119623</v>
      </c>
    </row>
    <row r="31" spans="2:8" x14ac:dyDescent="0.25">
      <c r="B31" t="s">
        <v>3</v>
      </c>
      <c r="C31" t="s">
        <v>429</v>
      </c>
      <c r="D31" t="s">
        <v>44</v>
      </c>
      <c r="E31" t="s">
        <v>1</v>
      </c>
      <c r="F31">
        <v>11.861969789565066</v>
      </c>
      <c r="G31">
        <v>12.370111332134075</v>
      </c>
      <c r="H31">
        <v>12.942265991434834</v>
      </c>
    </row>
    <row r="32" spans="2:8" x14ac:dyDescent="0.25">
      <c r="B32" t="s">
        <v>3</v>
      </c>
      <c r="C32" t="s">
        <v>429</v>
      </c>
      <c r="D32" t="s">
        <v>45</v>
      </c>
      <c r="E32" t="s">
        <v>1</v>
      </c>
      <c r="F32">
        <v>0.36196547689721792</v>
      </c>
      <c r="G32">
        <v>0.40629945168083315</v>
      </c>
      <c r="H32">
        <v>0.45073071228689887</v>
      </c>
    </row>
    <row r="33" spans="2:8" x14ac:dyDescent="0.25">
      <c r="B33" t="s">
        <v>3</v>
      </c>
      <c r="C33" t="s">
        <v>429</v>
      </c>
      <c r="D33" t="s">
        <v>48</v>
      </c>
      <c r="E33" t="s">
        <v>1</v>
      </c>
      <c r="F33">
        <v>1.0119139848347931</v>
      </c>
      <c r="G33">
        <v>1.0327821400372077</v>
      </c>
      <c r="H33">
        <v>1.0578532752081009</v>
      </c>
    </row>
    <row r="34" spans="2:8" x14ac:dyDescent="0.25">
      <c r="B34" t="s">
        <v>3</v>
      </c>
      <c r="C34" t="s">
        <v>429</v>
      </c>
      <c r="D34" t="s">
        <v>49</v>
      </c>
      <c r="E34" t="s">
        <v>1</v>
      </c>
      <c r="F34">
        <v>2.5496695264541929</v>
      </c>
      <c r="G34">
        <v>2.6405106391788116</v>
      </c>
      <c r="H34">
        <v>2.745924240662073</v>
      </c>
    </row>
    <row r="35" spans="2:8" x14ac:dyDescent="0.25">
      <c r="B35" t="s">
        <v>3</v>
      </c>
      <c r="C35" t="s">
        <v>429</v>
      </c>
      <c r="D35" t="s">
        <v>51</v>
      </c>
      <c r="E35" t="s">
        <v>1</v>
      </c>
      <c r="F35">
        <v>5.0007964465188719</v>
      </c>
      <c r="G35">
        <v>5.1712338337855437</v>
      </c>
      <c r="H35">
        <v>5.3791578151587389</v>
      </c>
    </row>
    <row r="36" spans="2:8" x14ac:dyDescent="0.25">
      <c r="B36" t="s">
        <v>3</v>
      </c>
      <c r="C36" t="s">
        <v>429</v>
      </c>
      <c r="D36" t="s">
        <v>53</v>
      </c>
      <c r="E36" t="s">
        <v>1</v>
      </c>
      <c r="F36">
        <v>5.3149824128266188</v>
      </c>
      <c r="G36">
        <v>5.495986375114291</v>
      </c>
      <c r="H36">
        <v>5.7168550665721725</v>
      </c>
    </row>
    <row r="37" spans="2:8" x14ac:dyDescent="0.25">
      <c r="B37" t="s">
        <v>3</v>
      </c>
      <c r="C37" t="s">
        <v>429</v>
      </c>
      <c r="D37" t="s">
        <v>55</v>
      </c>
      <c r="E37" t="s">
        <v>1</v>
      </c>
      <c r="F37">
        <v>1.0388533376126117</v>
      </c>
      <c r="G37">
        <v>1.1014812449118421</v>
      </c>
      <c r="H37">
        <v>1.1684897940182866</v>
      </c>
    </row>
    <row r="38" spans="2:8" x14ac:dyDescent="0.25">
      <c r="B38" t="s">
        <v>3</v>
      </c>
      <c r="C38" t="s">
        <v>429</v>
      </c>
      <c r="D38" t="s">
        <v>57</v>
      </c>
      <c r="E38" t="s">
        <v>1</v>
      </c>
      <c r="F38">
        <v>1.4555115387562738</v>
      </c>
      <c r="G38">
        <v>1.5454882006378576</v>
      </c>
      <c r="H38">
        <v>1.6416024767558171</v>
      </c>
    </row>
    <row r="39" spans="2:8" x14ac:dyDescent="0.25">
      <c r="B39" t="s">
        <v>3</v>
      </c>
      <c r="C39" t="s">
        <v>429</v>
      </c>
      <c r="D39" t="s">
        <v>622</v>
      </c>
      <c r="E39" t="s">
        <v>1</v>
      </c>
      <c r="F39">
        <v>0.13810200536427086</v>
      </c>
      <c r="G39">
        <v>0.1466183994766854</v>
      </c>
      <c r="H39">
        <v>0.15620671822279336</v>
      </c>
    </row>
    <row r="40" spans="2:8" x14ac:dyDescent="0.25">
      <c r="B40" t="s">
        <v>3</v>
      </c>
      <c r="C40" t="s">
        <v>429</v>
      </c>
      <c r="D40" t="s">
        <v>623</v>
      </c>
      <c r="E40" t="s">
        <v>1</v>
      </c>
      <c r="F40">
        <v>0.29284315998689781</v>
      </c>
      <c r="G40">
        <v>0.30565916349412264</v>
      </c>
      <c r="H40">
        <v>0.32077512388292201</v>
      </c>
    </row>
    <row r="41" spans="2:8" x14ac:dyDescent="0.25">
      <c r="B41" t="s">
        <v>3</v>
      </c>
      <c r="C41" t="s">
        <v>429</v>
      </c>
      <c r="D41" t="s">
        <v>624</v>
      </c>
      <c r="E41" t="s">
        <v>1</v>
      </c>
      <c r="F41">
        <v>0.18607639704251994</v>
      </c>
      <c r="G41">
        <v>0.19443499165868799</v>
      </c>
      <c r="H41">
        <v>0.20275312208750165</v>
      </c>
    </row>
    <row r="42" spans="2:8" x14ac:dyDescent="0.25">
      <c r="B42" t="s">
        <v>3</v>
      </c>
      <c r="C42" t="s">
        <v>429</v>
      </c>
      <c r="D42" t="s">
        <v>625</v>
      </c>
      <c r="E42" t="s">
        <v>1</v>
      </c>
      <c r="F42">
        <v>0.16194297835636057</v>
      </c>
      <c r="G42">
        <v>0.16903025940700345</v>
      </c>
      <c r="H42">
        <v>0.17738942219635631</v>
      </c>
    </row>
    <row r="43" spans="2:8" x14ac:dyDescent="0.25">
      <c r="B43" t="s">
        <v>3</v>
      </c>
      <c r="C43" t="s">
        <v>429</v>
      </c>
      <c r="D43" t="s">
        <v>58</v>
      </c>
      <c r="E43" t="s">
        <v>1</v>
      </c>
      <c r="F43">
        <v>2.3775390918618511</v>
      </c>
      <c r="G43">
        <v>2.4592562258002144</v>
      </c>
      <c r="H43">
        <v>2.5499595623769191</v>
      </c>
    </row>
    <row r="44" spans="2:8" x14ac:dyDescent="0.25">
      <c r="B44" t="s">
        <v>3</v>
      </c>
      <c r="C44" t="s">
        <v>429</v>
      </c>
      <c r="D44" t="s">
        <v>59</v>
      </c>
      <c r="E44" t="s">
        <v>1</v>
      </c>
      <c r="F44">
        <v>1.8854026859996493</v>
      </c>
      <c r="G44">
        <v>1.9502048607975113</v>
      </c>
      <c r="H44">
        <v>2.0221331479058975</v>
      </c>
    </row>
    <row r="45" spans="2:8" x14ac:dyDescent="0.25">
      <c r="B45" t="s">
        <v>3</v>
      </c>
      <c r="C45" t="s">
        <v>429</v>
      </c>
      <c r="D45" t="s">
        <v>60</v>
      </c>
      <c r="E45" t="s">
        <v>1</v>
      </c>
      <c r="F45">
        <v>2.3775390918618511</v>
      </c>
      <c r="G45">
        <v>2.4592562258002144</v>
      </c>
      <c r="H45">
        <v>2.5499595623769191</v>
      </c>
    </row>
    <row r="46" spans="2:8" x14ac:dyDescent="0.25">
      <c r="B46" t="s">
        <v>3</v>
      </c>
      <c r="C46" t="s">
        <v>429</v>
      </c>
      <c r="D46" t="s">
        <v>626</v>
      </c>
      <c r="E46" t="s">
        <v>1</v>
      </c>
      <c r="F46">
        <v>2.0786601259828013</v>
      </c>
      <c r="G46">
        <v>2.1694676651739089</v>
      </c>
      <c r="H46">
        <v>2.2713249962687807</v>
      </c>
    </row>
    <row r="47" spans="2:8" x14ac:dyDescent="0.25">
      <c r="B47" t="s">
        <v>3</v>
      </c>
      <c r="C47" t="s">
        <v>429</v>
      </c>
      <c r="D47" t="s">
        <v>64</v>
      </c>
      <c r="E47" t="s">
        <v>1</v>
      </c>
      <c r="F47">
        <v>2.0319829556021647</v>
      </c>
      <c r="G47">
        <v>2.1068188791387841</v>
      </c>
      <c r="H47">
        <v>2.1941004243485973</v>
      </c>
    </row>
    <row r="48" spans="2:8" x14ac:dyDescent="0.25">
      <c r="B48" t="s">
        <v>3</v>
      </c>
      <c r="C48" t="s">
        <v>429</v>
      </c>
      <c r="D48" t="s">
        <v>67</v>
      </c>
      <c r="E48" t="s">
        <v>1</v>
      </c>
      <c r="F48">
        <v>0.98659827699036795</v>
      </c>
      <c r="G48">
        <v>1.0279992010164907</v>
      </c>
      <c r="H48">
        <v>1.0754538951466808</v>
      </c>
    </row>
    <row r="49" spans="2:8" x14ac:dyDescent="0.25">
      <c r="B49" t="s">
        <v>3</v>
      </c>
      <c r="C49" t="s">
        <v>429</v>
      </c>
      <c r="D49" t="s">
        <v>69</v>
      </c>
      <c r="E49" t="s">
        <v>1</v>
      </c>
      <c r="F49">
        <v>20.92751646395871</v>
      </c>
      <c r="G49">
        <v>21.692321298978676</v>
      </c>
      <c r="H49">
        <v>22.578965125279193</v>
      </c>
    </row>
    <row r="50" spans="2:8" x14ac:dyDescent="0.25">
      <c r="B50" t="s">
        <v>3</v>
      </c>
      <c r="C50" t="s">
        <v>429</v>
      </c>
      <c r="D50" t="s">
        <v>71</v>
      </c>
      <c r="E50" t="s">
        <v>1</v>
      </c>
      <c r="F50">
        <v>1.0440177042457974</v>
      </c>
      <c r="G50">
        <v>1.1085566827918427</v>
      </c>
      <c r="H50">
        <v>1.1774980846467966</v>
      </c>
    </row>
    <row r="51" spans="2:8" x14ac:dyDescent="0.25">
      <c r="B51" t="s">
        <v>3</v>
      </c>
      <c r="C51" t="s">
        <v>429</v>
      </c>
      <c r="D51" t="s">
        <v>73</v>
      </c>
      <c r="E51" t="s">
        <v>1</v>
      </c>
      <c r="F51">
        <v>0.37715503331844374</v>
      </c>
      <c r="G51">
        <v>0.40046996419067066</v>
      </c>
      <c r="H51">
        <v>0.42537528582255724</v>
      </c>
    </row>
    <row r="52" spans="2:8" x14ac:dyDescent="0.25">
      <c r="B52" t="s">
        <v>3</v>
      </c>
      <c r="C52" t="s">
        <v>429</v>
      </c>
      <c r="D52" t="s">
        <v>683</v>
      </c>
      <c r="E52" t="s">
        <v>1</v>
      </c>
      <c r="F52">
        <v>1.7564143526114568</v>
      </c>
      <c r="G52">
        <v>1.4571465290307375</v>
      </c>
      <c r="H52">
        <v>1.14714093980038</v>
      </c>
    </row>
    <row r="53" spans="2:8" x14ac:dyDescent="0.25">
      <c r="B53" t="s">
        <v>3</v>
      </c>
      <c r="C53" t="s">
        <v>429</v>
      </c>
      <c r="D53" t="s">
        <v>75</v>
      </c>
      <c r="E53" t="s">
        <v>1</v>
      </c>
      <c r="F53">
        <v>0.51646635056321533</v>
      </c>
      <c r="G53">
        <v>0.5333810634415046</v>
      </c>
      <c r="H53">
        <v>0.55175192038742016</v>
      </c>
    </row>
    <row r="54" spans="2:8" x14ac:dyDescent="0.25">
      <c r="B54" t="s">
        <v>3</v>
      </c>
      <c r="C54" t="s">
        <v>429</v>
      </c>
      <c r="D54" t="s">
        <v>76</v>
      </c>
      <c r="E54" t="s">
        <v>1</v>
      </c>
      <c r="F54">
        <v>1.1118155751790568</v>
      </c>
      <c r="G54">
        <v>1.1470097437422431</v>
      </c>
      <c r="H54">
        <v>1.1973381239627501</v>
      </c>
    </row>
    <row r="55" spans="2:8" x14ac:dyDescent="0.25">
      <c r="B55" t="s">
        <v>3</v>
      </c>
      <c r="C55" t="s">
        <v>429</v>
      </c>
      <c r="D55" t="s">
        <v>77</v>
      </c>
      <c r="E55" t="s">
        <v>1</v>
      </c>
      <c r="F55">
        <v>1.1063612485319483</v>
      </c>
      <c r="G55">
        <v>1.1568606776688117</v>
      </c>
      <c r="H55">
        <v>1.2240691771659791</v>
      </c>
    </row>
    <row r="56" spans="2:8" x14ac:dyDescent="0.25">
      <c r="B56" t="s">
        <v>3</v>
      </c>
      <c r="C56" t="s">
        <v>429</v>
      </c>
      <c r="D56" t="s">
        <v>78</v>
      </c>
      <c r="E56" t="s">
        <v>1</v>
      </c>
      <c r="F56">
        <v>0.89711495696875787</v>
      </c>
      <c r="G56">
        <v>0.93709172016996867</v>
      </c>
      <c r="H56">
        <v>0.98232476474002617</v>
      </c>
    </row>
    <row r="57" spans="2:8" x14ac:dyDescent="0.25">
      <c r="B57" t="s">
        <v>3</v>
      </c>
      <c r="C57" t="s">
        <v>429</v>
      </c>
      <c r="D57" t="s">
        <v>627</v>
      </c>
      <c r="E57" t="s">
        <v>1</v>
      </c>
      <c r="F57">
        <v>0.13663807509117007</v>
      </c>
      <c r="G57">
        <v>0.14358710682613332</v>
      </c>
      <c r="H57">
        <v>0.15122976345696268</v>
      </c>
    </row>
    <row r="58" spans="2:8" x14ac:dyDescent="0.25">
      <c r="B58" t="s">
        <v>3</v>
      </c>
      <c r="C58" t="s">
        <v>429</v>
      </c>
      <c r="D58" t="s">
        <v>81</v>
      </c>
      <c r="E58" t="s">
        <v>1</v>
      </c>
      <c r="F58">
        <v>4.1939641564079881</v>
      </c>
      <c r="G58">
        <v>4.3909270425329163</v>
      </c>
      <c r="H58">
        <v>4.5845317597588728</v>
      </c>
    </row>
    <row r="59" spans="2:8" x14ac:dyDescent="0.25">
      <c r="B59" t="s">
        <v>3</v>
      </c>
      <c r="C59" t="s">
        <v>429</v>
      </c>
      <c r="D59" t="s">
        <v>83</v>
      </c>
      <c r="E59" t="s">
        <v>1</v>
      </c>
      <c r="F59">
        <v>4.2926565355245572</v>
      </c>
      <c r="G59">
        <v>4.4968666343109209</v>
      </c>
      <c r="H59">
        <v>4.7250892368192066</v>
      </c>
    </row>
    <row r="60" spans="2:8" x14ac:dyDescent="0.25">
      <c r="B60" t="s">
        <v>3</v>
      </c>
      <c r="C60" t="s">
        <v>429</v>
      </c>
      <c r="D60" t="s">
        <v>85</v>
      </c>
      <c r="E60" t="s">
        <v>1</v>
      </c>
      <c r="F60">
        <v>1.8885451705083327</v>
      </c>
      <c r="G60">
        <v>1.9774413624979101</v>
      </c>
      <c r="H60">
        <v>2.0741854617066449</v>
      </c>
    </row>
    <row r="61" spans="2:8" x14ac:dyDescent="0.25">
      <c r="B61" t="s">
        <v>3</v>
      </c>
      <c r="C61" t="s">
        <v>429</v>
      </c>
      <c r="D61" t="s">
        <v>86</v>
      </c>
      <c r="E61" t="s">
        <v>1</v>
      </c>
      <c r="F61">
        <v>1.7635308169830333</v>
      </c>
      <c r="G61">
        <v>1.8524955398606795</v>
      </c>
      <c r="H61">
        <v>1.9479771163612358</v>
      </c>
    </row>
    <row r="62" spans="2:8" x14ac:dyDescent="0.25">
      <c r="B62" t="s">
        <v>3</v>
      </c>
      <c r="C62" t="s">
        <v>429</v>
      </c>
      <c r="D62" t="s">
        <v>87</v>
      </c>
      <c r="E62" t="s">
        <v>1</v>
      </c>
      <c r="F62">
        <v>2.4873817247462768</v>
      </c>
      <c r="G62">
        <v>2.5689957712017875</v>
      </c>
      <c r="H62">
        <v>2.6657816413446938</v>
      </c>
    </row>
    <row r="63" spans="2:8" x14ac:dyDescent="0.25">
      <c r="B63" t="s">
        <v>3</v>
      </c>
      <c r="C63" t="s">
        <v>429</v>
      </c>
      <c r="D63" t="s">
        <v>88</v>
      </c>
      <c r="E63" t="s">
        <v>1</v>
      </c>
      <c r="F63">
        <v>1.3289146329295722</v>
      </c>
      <c r="G63">
        <v>1.3831736911790815</v>
      </c>
      <c r="H63">
        <v>1.4422458357355206</v>
      </c>
    </row>
    <row r="64" spans="2:8" x14ac:dyDescent="0.25">
      <c r="B64" t="s">
        <v>3</v>
      </c>
      <c r="C64" t="s">
        <v>429</v>
      </c>
      <c r="D64" t="s">
        <v>628</v>
      </c>
      <c r="E64" t="s">
        <v>1</v>
      </c>
      <c r="F64">
        <v>1.3571430380940828</v>
      </c>
      <c r="G64">
        <v>1.4125546509488005</v>
      </c>
      <c r="H64">
        <v>1.4728815882429789</v>
      </c>
    </row>
    <row r="65" spans="2:8" x14ac:dyDescent="0.25">
      <c r="B65" t="s">
        <v>3</v>
      </c>
      <c r="C65" t="s">
        <v>429</v>
      </c>
      <c r="D65" t="s">
        <v>89</v>
      </c>
      <c r="E65" t="s">
        <v>1</v>
      </c>
      <c r="F65">
        <v>1.3430295949471747</v>
      </c>
      <c r="G65">
        <v>1.3978649615067325</v>
      </c>
      <c r="H65">
        <v>1.457564536190022</v>
      </c>
    </row>
    <row r="66" spans="2:8" x14ac:dyDescent="0.25">
      <c r="B66" t="s">
        <v>3</v>
      </c>
      <c r="C66" t="s">
        <v>429</v>
      </c>
      <c r="D66" t="s">
        <v>90</v>
      </c>
      <c r="E66" t="s">
        <v>1</v>
      </c>
      <c r="F66">
        <v>1.9961068157770709</v>
      </c>
      <c r="G66">
        <v>2.0748782756051551</v>
      </c>
      <c r="H66">
        <v>2.1663803707595894</v>
      </c>
    </row>
    <row r="67" spans="2:8" x14ac:dyDescent="0.25">
      <c r="B67" t="s">
        <v>3</v>
      </c>
      <c r="C67" t="s">
        <v>429</v>
      </c>
      <c r="D67" t="s">
        <v>92</v>
      </c>
      <c r="E67" t="s">
        <v>1</v>
      </c>
      <c r="F67">
        <v>2.148904610783005</v>
      </c>
      <c r="G67">
        <v>2.2517489975966742</v>
      </c>
      <c r="H67">
        <v>2.365460410390972</v>
      </c>
    </row>
    <row r="68" spans="2:8" x14ac:dyDescent="0.25">
      <c r="B68" t="s">
        <v>3</v>
      </c>
      <c r="C68" t="s">
        <v>429</v>
      </c>
      <c r="D68" t="s">
        <v>93</v>
      </c>
      <c r="E68" t="s">
        <v>1</v>
      </c>
      <c r="F68">
        <v>3.1183666172454214</v>
      </c>
      <c r="G68">
        <v>3.2676084686526665</v>
      </c>
      <c r="H68">
        <v>3.4326199223385263</v>
      </c>
    </row>
    <row r="69" spans="2:8" x14ac:dyDescent="0.25">
      <c r="B69" t="s">
        <v>3</v>
      </c>
      <c r="C69" t="s">
        <v>429</v>
      </c>
      <c r="D69" t="s">
        <v>97</v>
      </c>
      <c r="E69" t="s">
        <v>1</v>
      </c>
      <c r="F69">
        <v>0.60324051708384463</v>
      </c>
      <c r="G69">
        <v>0.62697364515321019</v>
      </c>
      <c r="H69">
        <v>0.65408694044784632</v>
      </c>
    </row>
    <row r="70" spans="2:8" x14ac:dyDescent="0.25">
      <c r="B70" t="s">
        <v>3</v>
      </c>
      <c r="C70" t="s">
        <v>429</v>
      </c>
      <c r="D70" t="s">
        <v>98</v>
      </c>
      <c r="E70" t="s">
        <v>1</v>
      </c>
      <c r="F70">
        <v>0.82297850998530375</v>
      </c>
      <c r="G70">
        <v>0.85899526519316982</v>
      </c>
      <c r="H70">
        <v>0.90147556248833527</v>
      </c>
    </row>
    <row r="71" spans="2:8" x14ac:dyDescent="0.25">
      <c r="B71" t="s">
        <v>3</v>
      </c>
      <c r="C71" t="s">
        <v>429</v>
      </c>
      <c r="D71" t="s">
        <v>99</v>
      </c>
      <c r="E71" t="s">
        <v>1</v>
      </c>
      <c r="F71">
        <v>1.8831721018288738</v>
      </c>
      <c r="G71">
        <v>1.9654666278656034</v>
      </c>
      <c r="H71">
        <v>2.047809140295485</v>
      </c>
    </row>
    <row r="72" spans="2:8" x14ac:dyDescent="0.25">
      <c r="B72" t="s">
        <v>3</v>
      </c>
      <c r="C72" t="s">
        <v>429</v>
      </c>
      <c r="D72" t="s">
        <v>100</v>
      </c>
      <c r="E72" t="s">
        <v>1</v>
      </c>
      <c r="F72">
        <v>2.968381970646266</v>
      </c>
      <c r="G72">
        <v>3.0974112111468322</v>
      </c>
      <c r="H72">
        <v>3.2267164492268927</v>
      </c>
    </row>
    <row r="73" spans="2:8" x14ac:dyDescent="0.25">
      <c r="B73" t="s">
        <v>3</v>
      </c>
      <c r="C73" t="s">
        <v>429</v>
      </c>
      <c r="D73" t="s">
        <v>102</v>
      </c>
      <c r="E73" t="s">
        <v>1</v>
      </c>
      <c r="F73">
        <v>0.36312813549916167</v>
      </c>
      <c r="G73">
        <v>0.40034521596325368</v>
      </c>
      <c r="H73">
        <v>0.43731388206296695</v>
      </c>
    </row>
    <row r="74" spans="2:8" x14ac:dyDescent="0.25">
      <c r="B74" t="s">
        <v>3</v>
      </c>
      <c r="C74" t="s">
        <v>429</v>
      </c>
      <c r="D74" t="s">
        <v>104</v>
      </c>
      <c r="E74" t="s">
        <v>1</v>
      </c>
      <c r="F74">
        <v>1.4886391849142027</v>
      </c>
      <c r="G74">
        <v>1.5533369467317413</v>
      </c>
      <c r="H74">
        <v>1.6181757318431229</v>
      </c>
    </row>
    <row r="75" spans="2:8" x14ac:dyDescent="0.25">
      <c r="B75" t="s">
        <v>3</v>
      </c>
      <c r="C75" t="s">
        <v>429</v>
      </c>
      <c r="D75" t="s">
        <v>106</v>
      </c>
      <c r="E75" t="s">
        <v>1</v>
      </c>
      <c r="F75">
        <v>0.33574011180678054</v>
      </c>
      <c r="G75">
        <v>0.39185272587173936</v>
      </c>
      <c r="H75">
        <v>0.44745052864205165</v>
      </c>
    </row>
    <row r="76" spans="2:8" x14ac:dyDescent="0.25">
      <c r="B76" t="s">
        <v>3</v>
      </c>
      <c r="C76" t="s">
        <v>429</v>
      </c>
      <c r="D76" t="s">
        <v>108</v>
      </c>
      <c r="E76" t="s">
        <v>1</v>
      </c>
      <c r="F76">
        <v>1.3962303209072826</v>
      </c>
      <c r="G76">
        <v>1.3226936702823016</v>
      </c>
      <c r="H76">
        <v>1.493872231892027</v>
      </c>
    </row>
    <row r="77" spans="2:8" x14ac:dyDescent="0.25">
      <c r="B77" t="s">
        <v>3</v>
      </c>
      <c r="C77" t="s">
        <v>429</v>
      </c>
      <c r="D77" t="s">
        <v>112</v>
      </c>
      <c r="E77" t="s">
        <v>1</v>
      </c>
      <c r="F77">
        <v>0.28538728384868189</v>
      </c>
      <c r="G77">
        <v>0.3780161480276692</v>
      </c>
      <c r="H77">
        <v>0.46961667864085438</v>
      </c>
    </row>
    <row r="78" spans="2:8" x14ac:dyDescent="0.25">
      <c r="B78" t="s">
        <v>3</v>
      </c>
      <c r="C78" t="s">
        <v>429</v>
      </c>
      <c r="D78" t="s">
        <v>114</v>
      </c>
      <c r="E78" t="s">
        <v>1</v>
      </c>
      <c r="F78">
        <v>3.4040355563127891</v>
      </c>
      <c r="G78">
        <v>3.5520273510527995</v>
      </c>
      <c r="H78">
        <v>3.7003290996424583</v>
      </c>
    </row>
    <row r="79" spans="2:8" x14ac:dyDescent="0.25">
      <c r="B79" t="s">
        <v>3</v>
      </c>
      <c r="C79" t="s">
        <v>429</v>
      </c>
      <c r="D79" t="s">
        <v>443</v>
      </c>
      <c r="E79" t="s">
        <v>1</v>
      </c>
      <c r="F79">
        <v>0</v>
      </c>
      <c r="G79">
        <v>0</v>
      </c>
      <c r="H79">
        <v>0</v>
      </c>
    </row>
    <row r="80" spans="2:8" x14ac:dyDescent="0.25">
      <c r="B80" t="s">
        <v>3</v>
      </c>
      <c r="C80" t="s">
        <v>429</v>
      </c>
      <c r="D80" t="s">
        <v>116</v>
      </c>
      <c r="E80" t="s">
        <v>1</v>
      </c>
      <c r="F80">
        <v>4.6112343696791092</v>
      </c>
      <c r="G80">
        <v>4.7831605928696073</v>
      </c>
      <c r="H80">
        <v>4.9817173704954492</v>
      </c>
    </row>
    <row r="81" spans="2:8" x14ac:dyDescent="0.25">
      <c r="B81" t="s">
        <v>3</v>
      </c>
      <c r="C81" t="s">
        <v>429</v>
      </c>
      <c r="D81" t="s">
        <v>118</v>
      </c>
      <c r="E81" t="s">
        <v>1</v>
      </c>
      <c r="F81">
        <v>1.1754144947820311</v>
      </c>
      <c r="G81">
        <v>1.2792839252442487</v>
      </c>
      <c r="H81">
        <v>1.3937278323215365</v>
      </c>
    </row>
    <row r="82" spans="2:8" x14ac:dyDescent="0.25">
      <c r="B82" t="s">
        <v>3</v>
      </c>
      <c r="C82" t="s">
        <v>429</v>
      </c>
      <c r="D82" t="s">
        <v>629</v>
      </c>
      <c r="E82" t="s">
        <v>1</v>
      </c>
      <c r="F82">
        <v>1.4169466598701901</v>
      </c>
      <c r="G82">
        <v>1.4694637432136406</v>
      </c>
      <c r="H82">
        <v>1.5244164650898067</v>
      </c>
    </row>
    <row r="83" spans="2:8" x14ac:dyDescent="0.25">
      <c r="B83" t="s">
        <v>3</v>
      </c>
      <c r="C83" t="s">
        <v>429</v>
      </c>
      <c r="D83" t="s">
        <v>119</v>
      </c>
      <c r="E83" t="s">
        <v>1</v>
      </c>
      <c r="F83">
        <v>6.1526486012138193</v>
      </c>
      <c r="G83">
        <v>6.5235647760870483</v>
      </c>
      <c r="H83">
        <v>6.9204254695094649</v>
      </c>
    </row>
    <row r="84" spans="2:8" x14ac:dyDescent="0.25">
      <c r="B84" t="s">
        <v>3</v>
      </c>
      <c r="C84" t="s">
        <v>429</v>
      </c>
      <c r="D84" t="s">
        <v>121</v>
      </c>
      <c r="E84" t="s">
        <v>1</v>
      </c>
      <c r="F84">
        <v>9.4788501458510019E-2</v>
      </c>
      <c r="G84">
        <v>0.10064812724566259</v>
      </c>
      <c r="H84">
        <v>0.10690745804408121</v>
      </c>
    </row>
    <row r="85" spans="2:8" x14ac:dyDescent="0.25">
      <c r="B85" t="s">
        <v>3</v>
      </c>
      <c r="C85" t="s">
        <v>429</v>
      </c>
      <c r="D85" t="s">
        <v>123</v>
      </c>
      <c r="E85" t="s">
        <v>1</v>
      </c>
      <c r="F85">
        <v>4.5837748900760156</v>
      </c>
      <c r="G85">
        <v>4.7053786214561075</v>
      </c>
      <c r="H85">
        <v>4.8641542817655141</v>
      </c>
    </row>
    <row r="86" spans="2:8" x14ac:dyDescent="0.25">
      <c r="B86" t="s">
        <v>3</v>
      </c>
      <c r="C86" t="s">
        <v>429</v>
      </c>
      <c r="D86" t="s">
        <v>127</v>
      </c>
      <c r="E86" t="s">
        <v>1</v>
      </c>
      <c r="F86">
        <v>1.3117410566170655</v>
      </c>
      <c r="G86">
        <v>1.3746937105234749</v>
      </c>
      <c r="H86">
        <v>1.444930837211112</v>
      </c>
    </row>
    <row r="87" spans="2:8" x14ac:dyDescent="0.25">
      <c r="B87" t="s">
        <v>3</v>
      </c>
      <c r="C87" t="s">
        <v>429</v>
      </c>
      <c r="D87" t="s">
        <v>129</v>
      </c>
      <c r="E87" t="s">
        <v>1</v>
      </c>
      <c r="F87">
        <v>5.0093502757017818</v>
      </c>
      <c r="G87">
        <v>5.3940805777046119</v>
      </c>
      <c r="H87">
        <v>5.6512534941032673</v>
      </c>
    </row>
    <row r="88" spans="2:8" x14ac:dyDescent="0.25">
      <c r="B88" t="s">
        <v>3</v>
      </c>
      <c r="C88" t="s">
        <v>429</v>
      </c>
      <c r="D88" t="s">
        <v>130</v>
      </c>
      <c r="E88" t="s">
        <v>1</v>
      </c>
      <c r="F88">
        <v>5.1407499093075542</v>
      </c>
      <c r="G88">
        <v>5.3661161367225576</v>
      </c>
      <c r="H88">
        <v>5.6219557821749184</v>
      </c>
    </row>
    <row r="89" spans="2:8" x14ac:dyDescent="0.25">
      <c r="B89" t="s">
        <v>3</v>
      </c>
      <c r="C89" t="s">
        <v>429</v>
      </c>
      <c r="D89" t="s">
        <v>131</v>
      </c>
      <c r="E89" t="s">
        <v>1</v>
      </c>
      <c r="F89">
        <v>3.7369923887478764</v>
      </c>
      <c r="G89">
        <v>3.8832430033259788</v>
      </c>
      <c r="H89">
        <v>4.0495297762376259</v>
      </c>
    </row>
    <row r="90" spans="2:8" x14ac:dyDescent="0.25">
      <c r="B90" t="s">
        <v>3</v>
      </c>
      <c r="C90" t="s">
        <v>429</v>
      </c>
      <c r="D90" t="s">
        <v>132</v>
      </c>
      <c r="E90" t="s">
        <v>1</v>
      </c>
      <c r="F90">
        <v>2.5109182595854733</v>
      </c>
      <c r="G90">
        <v>2.6091853418855249</v>
      </c>
      <c r="H90">
        <v>2.7209148962963376</v>
      </c>
    </row>
    <row r="91" spans="2:8" x14ac:dyDescent="0.25">
      <c r="B91" t="s">
        <v>3</v>
      </c>
      <c r="C91" t="s">
        <v>429</v>
      </c>
      <c r="D91" t="s">
        <v>133</v>
      </c>
      <c r="E91" t="s">
        <v>1</v>
      </c>
      <c r="F91">
        <v>2.3891209675789362</v>
      </c>
      <c r="G91">
        <v>2.4826214014738315</v>
      </c>
      <c r="H91">
        <v>2.588931282379789</v>
      </c>
    </row>
    <row r="92" spans="2:8" x14ac:dyDescent="0.25">
      <c r="B92" t="s">
        <v>3</v>
      </c>
      <c r="C92" t="s">
        <v>429</v>
      </c>
      <c r="D92" t="s">
        <v>134</v>
      </c>
      <c r="E92" t="s">
        <v>1</v>
      </c>
      <c r="F92">
        <v>1.8207315355048816</v>
      </c>
      <c r="G92">
        <v>1.89198752918876</v>
      </c>
      <c r="H92">
        <v>1.9730055083233176</v>
      </c>
    </row>
    <row r="93" spans="2:8" x14ac:dyDescent="0.25">
      <c r="B93" t="s">
        <v>3</v>
      </c>
      <c r="C93" t="s">
        <v>429</v>
      </c>
      <c r="D93" t="s">
        <v>135</v>
      </c>
      <c r="E93" t="s">
        <v>1</v>
      </c>
      <c r="F93">
        <v>3.0327818765235208</v>
      </c>
      <c r="G93">
        <v>3.1678574060067555</v>
      </c>
      <c r="H93">
        <v>3.3144612529253563</v>
      </c>
    </row>
    <row r="94" spans="2:8" x14ac:dyDescent="0.25">
      <c r="B94" t="s">
        <v>3</v>
      </c>
      <c r="C94" t="s">
        <v>429</v>
      </c>
      <c r="D94" t="s">
        <v>136</v>
      </c>
      <c r="E94" t="s">
        <v>1</v>
      </c>
      <c r="F94">
        <v>1.8601163880541676</v>
      </c>
      <c r="G94">
        <v>1.9429631657805222</v>
      </c>
      <c r="H94">
        <v>2.0328806835275186</v>
      </c>
    </row>
    <row r="95" spans="2:8" x14ac:dyDescent="0.25">
      <c r="B95" t="s">
        <v>3</v>
      </c>
      <c r="C95" t="s">
        <v>429</v>
      </c>
      <c r="D95" t="s">
        <v>137</v>
      </c>
      <c r="E95" t="s">
        <v>1</v>
      </c>
      <c r="F95">
        <v>0.67048120879659101</v>
      </c>
      <c r="G95">
        <v>0.70547150068568265</v>
      </c>
      <c r="H95">
        <v>0.74595399713192079</v>
      </c>
    </row>
    <row r="96" spans="2:8" x14ac:dyDescent="0.25">
      <c r="B96" t="s">
        <v>3</v>
      </c>
      <c r="C96" t="s">
        <v>429</v>
      </c>
      <c r="D96" t="s">
        <v>138</v>
      </c>
      <c r="E96" t="s">
        <v>1</v>
      </c>
      <c r="F96">
        <v>0.68098760687585569</v>
      </c>
      <c r="G96">
        <v>0.72635714344987579</v>
      </c>
      <c r="H96">
        <v>0.77862032914607471</v>
      </c>
    </row>
    <row r="97" spans="2:8" x14ac:dyDescent="0.25">
      <c r="B97" t="s">
        <v>3</v>
      </c>
      <c r="C97" t="s">
        <v>429</v>
      </c>
      <c r="D97" t="s">
        <v>630</v>
      </c>
      <c r="E97" t="s">
        <v>1</v>
      </c>
      <c r="F97">
        <v>0.61961394128770864</v>
      </c>
      <c r="G97">
        <v>0.66089457119519268</v>
      </c>
      <c r="H97">
        <v>0.70844756356466554</v>
      </c>
    </row>
    <row r="98" spans="2:8" x14ac:dyDescent="0.25">
      <c r="B98" t="s">
        <v>3</v>
      </c>
      <c r="C98" t="s">
        <v>429</v>
      </c>
      <c r="D98" t="s">
        <v>139</v>
      </c>
      <c r="E98" t="s">
        <v>1</v>
      </c>
      <c r="F98">
        <v>1.8878638565492469</v>
      </c>
      <c r="G98">
        <v>1.9779408830393461</v>
      </c>
      <c r="H98">
        <v>2.0803009346154746</v>
      </c>
    </row>
    <row r="99" spans="2:8" x14ac:dyDescent="0.25">
      <c r="B99" t="s">
        <v>3</v>
      </c>
      <c r="C99" t="s">
        <v>429</v>
      </c>
      <c r="D99" t="s">
        <v>631</v>
      </c>
      <c r="E99" t="s">
        <v>1</v>
      </c>
      <c r="F99">
        <v>0.306336234659287</v>
      </c>
      <c r="G99">
        <v>0.32613569933094388</v>
      </c>
      <c r="H99">
        <v>0.34874575451760442</v>
      </c>
    </row>
    <row r="100" spans="2:8" x14ac:dyDescent="0.25">
      <c r="B100" t="s">
        <v>3</v>
      </c>
      <c r="C100" t="s">
        <v>429</v>
      </c>
      <c r="D100" t="s">
        <v>141</v>
      </c>
      <c r="E100" t="s">
        <v>1</v>
      </c>
      <c r="F100">
        <v>3.4715020430854682</v>
      </c>
      <c r="G100">
        <v>3.6043726889696104</v>
      </c>
      <c r="H100">
        <v>3.7537922795712819</v>
      </c>
    </row>
    <row r="101" spans="2:8" x14ac:dyDescent="0.25">
      <c r="B101" t="s">
        <v>3</v>
      </c>
      <c r="C101" t="s">
        <v>429</v>
      </c>
      <c r="D101" t="s">
        <v>684</v>
      </c>
      <c r="E101" t="s">
        <v>1</v>
      </c>
      <c r="F101">
        <v>1.5226625843043751</v>
      </c>
      <c r="G101">
        <v>1.3608648301250093</v>
      </c>
      <c r="H101">
        <v>1.1876023775303679</v>
      </c>
    </row>
    <row r="102" spans="2:8" x14ac:dyDescent="0.25">
      <c r="B102" t="s">
        <v>3</v>
      </c>
      <c r="C102" t="s">
        <v>429</v>
      </c>
      <c r="D102" t="s">
        <v>685</v>
      </c>
      <c r="E102" t="s">
        <v>1</v>
      </c>
      <c r="F102">
        <v>3.8528454240811807</v>
      </c>
      <c r="G102">
        <v>4.0476540680029469</v>
      </c>
      <c r="H102">
        <v>4.235832647810855</v>
      </c>
    </row>
    <row r="103" spans="2:8" x14ac:dyDescent="0.25">
      <c r="B103" t="s">
        <v>3</v>
      </c>
      <c r="C103" t="s">
        <v>429</v>
      </c>
      <c r="D103" t="s">
        <v>148</v>
      </c>
      <c r="E103" t="s">
        <v>1</v>
      </c>
      <c r="F103">
        <v>29.133994698376675</v>
      </c>
      <c r="G103">
        <v>30.607493385527984</v>
      </c>
      <c r="H103">
        <v>32.03075088323429</v>
      </c>
    </row>
    <row r="104" spans="2:8" x14ac:dyDescent="0.25">
      <c r="B104" t="s">
        <v>3</v>
      </c>
      <c r="C104" t="s">
        <v>429</v>
      </c>
      <c r="D104" t="s">
        <v>149</v>
      </c>
      <c r="E104" t="s">
        <v>1</v>
      </c>
      <c r="F104">
        <v>3.8517694561984843</v>
      </c>
      <c r="G104">
        <v>4.0465788977349799</v>
      </c>
      <c r="H104">
        <v>4.2347460136669426</v>
      </c>
    </row>
    <row r="105" spans="2:8" x14ac:dyDescent="0.25">
      <c r="B105" t="s">
        <v>3</v>
      </c>
      <c r="C105" t="s">
        <v>429</v>
      </c>
      <c r="D105" t="s">
        <v>150</v>
      </c>
      <c r="E105" t="s">
        <v>1</v>
      </c>
      <c r="F105">
        <v>6.5036560503813519</v>
      </c>
      <c r="G105">
        <v>6.6997436494893616</v>
      </c>
      <c r="H105">
        <v>6.923992402985724</v>
      </c>
    </row>
    <row r="106" spans="2:8" x14ac:dyDescent="0.25">
      <c r="B106" t="s">
        <v>3</v>
      </c>
      <c r="C106" t="s">
        <v>429</v>
      </c>
      <c r="D106" t="s">
        <v>151</v>
      </c>
      <c r="E106" t="s">
        <v>1</v>
      </c>
      <c r="F106">
        <v>4.2135950375662832</v>
      </c>
      <c r="G106">
        <v>4.3406364629013989</v>
      </c>
      <c r="H106">
        <v>4.485922964461901</v>
      </c>
    </row>
    <row r="107" spans="2:8" x14ac:dyDescent="0.25">
      <c r="B107" t="s">
        <v>3</v>
      </c>
      <c r="C107" t="s">
        <v>429</v>
      </c>
      <c r="D107" t="s">
        <v>152</v>
      </c>
      <c r="E107" t="s">
        <v>1</v>
      </c>
      <c r="F107">
        <v>2.4993952916112203</v>
      </c>
      <c r="G107">
        <v>2.5481445267880667</v>
      </c>
      <c r="H107">
        <v>2.6090169212985064</v>
      </c>
    </row>
    <row r="108" spans="2:8" x14ac:dyDescent="0.25">
      <c r="B108" t="s">
        <v>3</v>
      </c>
      <c r="C108" t="s">
        <v>429</v>
      </c>
      <c r="D108" t="s">
        <v>153</v>
      </c>
      <c r="E108" t="s">
        <v>1</v>
      </c>
      <c r="F108">
        <v>3.5418699072254793</v>
      </c>
      <c r="G108">
        <v>3.619397137477141</v>
      </c>
      <c r="H108">
        <v>3.7270267622792783</v>
      </c>
    </row>
    <row r="109" spans="2:8" x14ac:dyDescent="0.25">
      <c r="B109" t="s">
        <v>3</v>
      </c>
      <c r="C109" t="s">
        <v>429</v>
      </c>
      <c r="D109" t="s">
        <v>632</v>
      </c>
      <c r="E109" t="s">
        <v>1</v>
      </c>
      <c r="F109">
        <v>0.43246725375083533</v>
      </c>
      <c r="G109">
        <v>0.45185332435626718</v>
      </c>
      <c r="H109">
        <v>0.47112607413370744</v>
      </c>
    </row>
    <row r="110" spans="2:8" x14ac:dyDescent="0.25">
      <c r="B110" t="s">
        <v>3</v>
      </c>
      <c r="C110" t="s">
        <v>429</v>
      </c>
      <c r="D110" t="s">
        <v>155</v>
      </c>
      <c r="E110" t="s">
        <v>1</v>
      </c>
      <c r="F110">
        <v>2.6402668395359976</v>
      </c>
      <c r="G110">
        <v>2.7411793571095373</v>
      </c>
      <c r="H110">
        <v>2.8592477599101604</v>
      </c>
    </row>
    <row r="111" spans="2:8" x14ac:dyDescent="0.25">
      <c r="B111" t="s">
        <v>3</v>
      </c>
      <c r="C111" t="s">
        <v>429</v>
      </c>
      <c r="D111" t="s">
        <v>633</v>
      </c>
      <c r="E111" t="s">
        <v>1</v>
      </c>
      <c r="F111">
        <v>0.32229909691831882</v>
      </c>
      <c r="G111">
        <v>0.33239432435301014</v>
      </c>
      <c r="H111">
        <v>0.34478401097508538</v>
      </c>
    </row>
    <row r="112" spans="2:8" x14ac:dyDescent="0.25">
      <c r="B112" t="s">
        <v>3</v>
      </c>
      <c r="C112" t="s">
        <v>429</v>
      </c>
      <c r="D112" t="s">
        <v>156</v>
      </c>
      <c r="E112" t="s">
        <v>1</v>
      </c>
      <c r="F112">
        <v>0.36796718410789531</v>
      </c>
      <c r="G112">
        <v>0.37949285218326562</v>
      </c>
      <c r="H112">
        <v>0.3936380922472168</v>
      </c>
    </row>
    <row r="113" spans="2:8" x14ac:dyDescent="0.25">
      <c r="B113" t="s">
        <v>3</v>
      </c>
      <c r="C113" t="s">
        <v>429</v>
      </c>
      <c r="D113" t="s">
        <v>157</v>
      </c>
      <c r="E113" t="s">
        <v>1</v>
      </c>
      <c r="F113">
        <v>0.36652481898084421</v>
      </c>
      <c r="G113">
        <v>0.37800530851199676</v>
      </c>
      <c r="H113">
        <v>0.39209510178106183</v>
      </c>
    </row>
    <row r="114" spans="2:8" x14ac:dyDescent="0.25">
      <c r="B114" t="s">
        <v>3</v>
      </c>
      <c r="C114" t="s">
        <v>429</v>
      </c>
      <c r="D114" t="s">
        <v>158</v>
      </c>
      <c r="E114" t="s">
        <v>1</v>
      </c>
      <c r="F114">
        <v>1.7464276497050135</v>
      </c>
      <c r="G114">
        <v>1.8131771192104313</v>
      </c>
      <c r="H114">
        <v>1.8912744994145301</v>
      </c>
    </row>
    <row r="115" spans="2:8" x14ac:dyDescent="0.25">
      <c r="B115" t="s">
        <v>3</v>
      </c>
      <c r="C115" t="s">
        <v>429</v>
      </c>
      <c r="D115" t="s">
        <v>159</v>
      </c>
      <c r="E115" t="s">
        <v>1</v>
      </c>
      <c r="F115">
        <v>3.6071789422550129</v>
      </c>
      <c r="G115">
        <v>3.7390234184510707</v>
      </c>
      <c r="H115">
        <v>3.8918674578659038</v>
      </c>
    </row>
    <row r="116" spans="2:8" x14ac:dyDescent="0.25">
      <c r="B116" t="s">
        <v>3</v>
      </c>
      <c r="C116" t="s">
        <v>429</v>
      </c>
      <c r="D116" t="s">
        <v>160</v>
      </c>
      <c r="E116" t="s">
        <v>1</v>
      </c>
      <c r="F116">
        <v>2.4392823361595588</v>
      </c>
      <c r="G116">
        <v>2.5284395160648634</v>
      </c>
      <c r="H116">
        <v>2.6317972289757745</v>
      </c>
    </row>
    <row r="117" spans="2:8" x14ac:dyDescent="0.25">
      <c r="B117" t="s">
        <v>3</v>
      </c>
      <c r="C117" t="s">
        <v>429</v>
      </c>
      <c r="D117" t="s">
        <v>161</v>
      </c>
      <c r="E117" t="s">
        <v>1</v>
      </c>
      <c r="F117">
        <v>2.6171274540857516</v>
      </c>
      <c r="G117">
        <v>2.7789127685728494</v>
      </c>
      <c r="H117">
        <v>2.9517340098065894</v>
      </c>
    </row>
    <row r="118" spans="2:8" x14ac:dyDescent="0.25">
      <c r="B118" t="s">
        <v>3</v>
      </c>
      <c r="C118" t="s">
        <v>429</v>
      </c>
      <c r="D118" t="s">
        <v>162</v>
      </c>
      <c r="E118" t="s">
        <v>1</v>
      </c>
      <c r="F118">
        <v>3.0936326513182837</v>
      </c>
      <c r="G118">
        <v>3.215442496910645</v>
      </c>
      <c r="H118">
        <v>3.3491243655484886</v>
      </c>
    </row>
    <row r="119" spans="2:8" x14ac:dyDescent="0.25">
      <c r="B119" t="s">
        <v>3</v>
      </c>
      <c r="C119" t="s">
        <v>429</v>
      </c>
      <c r="D119" t="s">
        <v>163</v>
      </c>
      <c r="E119" t="s">
        <v>1</v>
      </c>
      <c r="F119">
        <v>2.2992354619759223</v>
      </c>
      <c r="G119">
        <v>2.3897664164137171</v>
      </c>
      <c r="H119">
        <v>2.4891208413369093</v>
      </c>
    </row>
    <row r="120" spans="2:8" x14ac:dyDescent="0.25">
      <c r="B120" t="s">
        <v>3</v>
      </c>
      <c r="C120" t="s">
        <v>429</v>
      </c>
      <c r="D120" t="s">
        <v>165</v>
      </c>
      <c r="E120" t="s">
        <v>1</v>
      </c>
      <c r="F120">
        <v>3.0170142518930634</v>
      </c>
      <c r="G120">
        <v>3.1358072960563526</v>
      </c>
      <c r="H120">
        <v>3.2661783350121918</v>
      </c>
    </row>
    <row r="121" spans="2:8" x14ac:dyDescent="0.25">
      <c r="B121" t="s">
        <v>3</v>
      </c>
      <c r="C121" t="s">
        <v>429</v>
      </c>
      <c r="D121" t="s">
        <v>168</v>
      </c>
      <c r="E121" t="s">
        <v>1</v>
      </c>
      <c r="F121">
        <v>1.0351433157583256</v>
      </c>
      <c r="G121">
        <v>1.077564908257624</v>
      </c>
      <c r="H121">
        <v>1.1257025863773271</v>
      </c>
    </row>
    <row r="122" spans="2:8" x14ac:dyDescent="0.25">
      <c r="B122" t="s">
        <v>3</v>
      </c>
      <c r="C122" t="s">
        <v>429</v>
      </c>
      <c r="D122" t="s">
        <v>170</v>
      </c>
      <c r="E122" t="s">
        <v>1</v>
      </c>
      <c r="F122">
        <v>4.4101610741663455</v>
      </c>
      <c r="G122">
        <v>4.5908729505682242</v>
      </c>
      <c r="H122">
        <v>4.7959393658011349</v>
      </c>
    </row>
    <row r="123" spans="2:8" x14ac:dyDescent="0.25">
      <c r="B123" t="s">
        <v>3</v>
      </c>
      <c r="C123" t="s">
        <v>429</v>
      </c>
      <c r="D123" t="s">
        <v>172</v>
      </c>
      <c r="E123" t="s">
        <v>1</v>
      </c>
      <c r="F123">
        <v>1.0754305928657539</v>
      </c>
      <c r="G123">
        <v>1.1195319907470382</v>
      </c>
      <c r="H123">
        <v>1.169569995799753</v>
      </c>
    </row>
    <row r="124" spans="2:8" x14ac:dyDescent="0.25">
      <c r="B124" t="s">
        <v>3</v>
      </c>
      <c r="C124" t="s">
        <v>429</v>
      </c>
      <c r="D124" t="s">
        <v>174</v>
      </c>
      <c r="E124" t="s">
        <v>1</v>
      </c>
      <c r="F124">
        <v>4.3749750329756312</v>
      </c>
      <c r="G124">
        <v>4.5350609555466495</v>
      </c>
      <c r="H124">
        <v>4.7206042063869011</v>
      </c>
    </row>
    <row r="125" spans="2:8" x14ac:dyDescent="0.25">
      <c r="B125" t="s">
        <v>3</v>
      </c>
      <c r="C125" t="s">
        <v>429</v>
      </c>
      <c r="D125" t="s">
        <v>175</v>
      </c>
      <c r="E125" t="s">
        <v>1</v>
      </c>
      <c r="F125">
        <v>2.7665797942937185</v>
      </c>
      <c r="G125">
        <v>2.8678124814285324</v>
      </c>
      <c r="H125">
        <v>2.98514348443384</v>
      </c>
    </row>
    <row r="126" spans="2:8" x14ac:dyDescent="0.25">
      <c r="B126" t="s">
        <v>3</v>
      </c>
      <c r="C126" t="s">
        <v>429</v>
      </c>
      <c r="D126" t="s">
        <v>176</v>
      </c>
      <c r="E126" t="s">
        <v>1</v>
      </c>
      <c r="F126">
        <v>7.8472230356342001</v>
      </c>
      <c r="G126">
        <v>7.9499526510979033</v>
      </c>
      <c r="H126">
        <v>8.09543045203589</v>
      </c>
    </row>
    <row r="127" spans="2:8" x14ac:dyDescent="0.25">
      <c r="B127" t="s">
        <v>3</v>
      </c>
      <c r="C127" t="s">
        <v>429</v>
      </c>
      <c r="D127" t="s">
        <v>177</v>
      </c>
      <c r="E127" t="s">
        <v>1</v>
      </c>
      <c r="F127">
        <v>7.8472230356342001</v>
      </c>
      <c r="G127">
        <v>7.9499526510979033</v>
      </c>
      <c r="H127">
        <v>8.09543045203589</v>
      </c>
    </row>
    <row r="128" spans="2:8" x14ac:dyDescent="0.25">
      <c r="B128" t="s">
        <v>3</v>
      </c>
      <c r="C128" t="s">
        <v>429</v>
      </c>
      <c r="D128" t="s">
        <v>178</v>
      </c>
      <c r="E128" t="s">
        <v>1</v>
      </c>
      <c r="F128">
        <v>2.3136416061242335</v>
      </c>
      <c r="G128">
        <v>2.4204833554436309</v>
      </c>
      <c r="H128">
        <v>2.5482087886523264</v>
      </c>
    </row>
    <row r="129" spans="2:8" x14ac:dyDescent="0.25">
      <c r="B129" t="s">
        <v>3</v>
      </c>
      <c r="C129" t="s">
        <v>429</v>
      </c>
      <c r="D129" t="s">
        <v>179</v>
      </c>
      <c r="E129" t="s">
        <v>1</v>
      </c>
      <c r="F129">
        <v>3.0090970498875045</v>
      </c>
      <c r="G129">
        <v>3.1480542642766363</v>
      </c>
      <c r="H129">
        <v>3.3141725702608227</v>
      </c>
    </row>
    <row r="130" spans="2:8" x14ac:dyDescent="0.25">
      <c r="B130" t="s">
        <v>3</v>
      </c>
      <c r="C130" t="s">
        <v>429</v>
      </c>
      <c r="D130" t="s">
        <v>180</v>
      </c>
      <c r="E130" t="s">
        <v>1</v>
      </c>
      <c r="F130">
        <v>2.2849722654341056</v>
      </c>
      <c r="G130">
        <v>2.3817326350551618</v>
      </c>
      <c r="H130">
        <v>2.4953334902524182</v>
      </c>
    </row>
    <row r="131" spans="2:8" x14ac:dyDescent="0.25">
      <c r="B131" t="s">
        <v>3</v>
      </c>
      <c r="C131" t="s">
        <v>429</v>
      </c>
      <c r="D131" t="s">
        <v>634</v>
      </c>
      <c r="E131" t="s">
        <v>1</v>
      </c>
      <c r="F131">
        <v>0.39672817356571255</v>
      </c>
      <c r="G131">
        <v>0.41451217990886119</v>
      </c>
      <c r="H131">
        <v>0.43219223025366282</v>
      </c>
    </row>
    <row r="132" spans="2:8" x14ac:dyDescent="0.25">
      <c r="B132" t="s">
        <v>3</v>
      </c>
      <c r="C132" t="s">
        <v>429</v>
      </c>
      <c r="D132" t="s">
        <v>182</v>
      </c>
      <c r="E132" t="s">
        <v>1</v>
      </c>
      <c r="F132">
        <v>2.7996141595999404</v>
      </c>
      <c r="G132">
        <v>2.923937180307834</v>
      </c>
      <c r="H132">
        <v>3.0647772815250356</v>
      </c>
    </row>
    <row r="133" spans="2:8" x14ac:dyDescent="0.25">
      <c r="B133" t="s">
        <v>3</v>
      </c>
      <c r="C133" t="s">
        <v>429</v>
      </c>
      <c r="D133" t="s">
        <v>184</v>
      </c>
      <c r="E133" t="s">
        <v>1</v>
      </c>
      <c r="F133">
        <v>0.92115268514998461</v>
      </c>
      <c r="G133">
        <v>0.9780964066431691</v>
      </c>
      <c r="H133">
        <v>1.0389244531201891</v>
      </c>
    </row>
    <row r="134" spans="2:8" x14ac:dyDescent="0.25">
      <c r="B134" t="s">
        <v>3</v>
      </c>
      <c r="C134" t="s">
        <v>429</v>
      </c>
      <c r="D134" t="s">
        <v>187</v>
      </c>
      <c r="E134" t="s">
        <v>1</v>
      </c>
      <c r="F134">
        <v>4.0510074304857309</v>
      </c>
      <c r="G134">
        <v>4.0560882821201574</v>
      </c>
      <c r="H134">
        <v>4.0804446526521279</v>
      </c>
    </row>
    <row r="135" spans="2:8" x14ac:dyDescent="0.25">
      <c r="B135" t="s">
        <v>3</v>
      </c>
      <c r="C135" t="s">
        <v>429</v>
      </c>
      <c r="D135" t="s">
        <v>188</v>
      </c>
      <c r="E135" t="s">
        <v>1</v>
      </c>
      <c r="F135">
        <v>3.074101751082877</v>
      </c>
      <c r="G135">
        <v>2.8732436032909416</v>
      </c>
      <c r="H135">
        <v>2.6605563839705226</v>
      </c>
    </row>
    <row r="136" spans="2:8" x14ac:dyDescent="0.25">
      <c r="B136" t="s">
        <v>3</v>
      </c>
      <c r="C136" t="s">
        <v>429</v>
      </c>
      <c r="D136" t="s">
        <v>189</v>
      </c>
      <c r="E136" t="s">
        <v>1</v>
      </c>
      <c r="F136">
        <v>1.0900096158813175</v>
      </c>
      <c r="G136">
        <v>1.0046538119135124</v>
      </c>
      <c r="H136">
        <v>0.9012015814610902</v>
      </c>
    </row>
    <row r="137" spans="2:8" x14ac:dyDescent="0.25">
      <c r="B137" t="s">
        <v>3</v>
      </c>
      <c r="C137" t="s">
        <v>429</v>
      </c>
      <c r="D137" t="s">
        <v>190</v>
      </c>
      <c r="E137" t="s">
        <v>1</v>
      </c>
      <c r="F137">
        <v>2.5938364375624716</v>
      </c>
      <c r="G137">
        <v>2.2840494891863226</v>
      </c>
      <c r="H137">
        <v>1.9528938879392961</v>
      </c>
    </row>
    <row r="138" spans="2:8" x14ac:dyDescent="0.25">
      <c r="B138" t="s">
        <v>3</v>
      </c>
      <c r="C138" t="s">
        <v>429</v>
      </c>
      <c r="D138" t="s">
        <v>191</v>
      </c>
      <c r="E138" t="s">
        <v>1</v>
      </c>
      <c r="F138">
        <v>2.3420175523464146</v>
      </c>
      <c r="G138">
        <v>2.0415618618248317</v>
      </c>
      <c r="H138">
        <v>1.7211914647030035</v>
      </c>
    </row>
    <row r="139" spans="2:8" x14ac:dyDescent="0.25">
      <c r="B139" t="s">
        <v>3</v>
      </c>
      <c r="C139" t="s">
        <v>429</v>
      </c>
      <c r="D139" t="s">
        <v>192</v>
      </c>
      <c r="E139" t="s">
        <v>1</v>
      </c>
      <c r="F139">
        <v>1.0149577067557112</v>
      </c>
      <c r="G139">
        <v>0.88065389379917347</v>
      </c>
      <c r="H139">
        <v>0.7369633407221462</v>
      </c>
    </row>
    <row r="140" spans="2:8" x14ac:dyDescent="0.25">
      <c r="B140" t="s">
        <v>3</v>
      </c>
      <c r="C140" t="s">
        <v>429</v>
      </c>
      <c r="D140" t="s">
        <v>193</v>
      </c>
      <c r="E140" t="s">
        <v>1</v>
      </c>
      <c r="F140">
        <v>17.382695999337024</v>
      </c>
      <c r="G140">
        <v>18.105870531897537</v>
      </c>
      <c r="H140">
        <v>18.882078825181367</v>
      </c>
    </row>
    <row r="141" spans="2:8" x14ac:dyDescent="0.25">
      <c r="B141" t="s">
        <v>3</v>
      </c>
      <c r="C141" t="s">
        <v>429</v>
      </c>
      <c r="D141" t="s">
        <v>194</v>
      </c>
      <c r="E141" t="s">
        <v>1</v>
      </c>
      <c r="F141">
        <v>17.382695999337024</v>
      </c>
      <c r="G141">
        <v>18.105870531897537</v>
      </c>
      <c r="H141">
        <v>18.882078825181367</v>
      </c>
    </row>
    <row r="142" spans="2:8" x14ac:dyDescent="0.25">
      <c r="B142" t="s">
        <v>3</v>
      </c>
      <c r="C142" t="s">
        <v>429</v>
      </c>
      <c r="D142" t="s">
        <v>195</v>
      </c>
      <c r="E142" t="s">
        <v>1</v>
      </c>
      <c r="F142">
        <v>1.8993765670707365</v>
      </c>
      <c r="G142">
        <v>1.9776964673481714</v>
      </c>
      <c r="H142">
        <v>2.0642039922725557</v>
      </c>
    </row>
    <row r="143" spans="2:8" x14ac:dyDescent="0.25">
      <c r="B143" t="s">
        <v>3</v>
      </c>
      <c r="C143" t="s">
        <v>429</v>
      </c>
      <c r="D143" t="s">
        <v>196</v>
      </c>
      <c r="E143" t="s">
        <v>1</v>
      </c>
      <c r="F143">
        <v>1.3905578009634232</v>
      </c>
      <c r="G143">
        <v>1.4478967985006124</v>
      </c>
      <c r="H143">
        <v>1.5112300604304254</v>
      </c>
    </row>
    <row r="144" spans="2:8" x14ac:dyDescent="0.25">
      <c r="B144" t="s">
        <v>3</v>
      </c>
      <c r="C144" t="s">
        <v>429</v>
      </c>
      <c r="D144" t="s">
        <v>197</v>
      </c>
      <c r="E144" t="s">
        <v>1</v>
      </c>
      <c r="F144">
        <v>1.1017728547942385</v>
      </c>
      <c r="G144">
        <v>1.1472039407683847</v>
      </c>
      <c r="H144">
        <v>1.1973844285924049</v>
      </c>
    </row>
    <row r="145" spans="2:8" x14ac:dyDescent="0.25">
      <c r="B145" t="s">
        <v>3</v>
      </c>
      <c r="C145" t="s">
        <v>429</v>
      </c>
      <c r="D145" t="s">
        <v>198</v>
      </c>
      <c r="E145" t="s">
        <v>1</v>
      </c>
      <c r="F145">
        <v>0.90886333838555855</v>
      </c>
      <c r="G145">
        <v>0.94633989109356209</v>
      </c>
      <c r="H145">
        <v>0.98773427241916856</v>
      </c>
    </row>
    <row r="146" spans="2:8" x14ac:dyDescent="0.25">
      <c r="B146" t="s">
        <v>3</v>
      </c>
      <c r="C146" t="s">
        <v>429</v>
      </c>
      <c r="D146" t="s">
        <v>199</v>
      </c>
      <c r="E146" t="s">
        <v>1</v>
      </c>
      <c r="F146">
        <v>1.1938686912731322</v>
      </c>
      <c r="G146">
        <v>1.2074318223425968</v>
      </c>
      <c r="H146">
        <v>1.2629360854472009</v>
      </c>
    </row>
    <row r="147" spans="2:8" x14ac:dyDescent="0.25">
      <c r="B147" t="s">
        <v>3</v>
      </c>
      <c r="C147" t="s">
        <v>429</v>
      </c>
      <c r="D147" t="s">
        <v>200</v>
      </c>
      <c r="E147" t="s">
        <v>1</v>
      </c>
      <c r="F147">
        <v>1.0367113126093195</v>
      </c>
      <c r="G147">
        <v>1.0484890328200087</v>
      </c>
      <c r="H147">
        <v>1.096686877255669</v>
      </c>
    </row>
    <row r="148" spans="2:8" x14ac:dyDescent="0.25">
      <c r="B148" t="s">
        <v>3</v>
      </c>
      <c r="C148" t="s">
        <v>429</v>
      </c>
      <c r="D148" t="s">
        <v>201</v>
      </c>
      <c r="E148" t="s">
        <v>1</v>
      </c>
      <c r="F148">
        <v>1.0871192816868336</v>
      </c>
      <c r="G148">
        <v>1.0986018175868424</v>
      </c>
      <c r="H148">
        <v>1.1491032895558622</v>
      </c>
    </row>
    <row r="149" spans="2:8" x14ac:dyDescent="0.25">
      <c r="B149" t="s">
        <v>3</v>
      </c>
      <c r="C149" t="s">
        <v>429</v>
      </c>
      <c r="D149" t="s">
        <v>202</v>
      </c>
      <c r="E149" t="s">
        <v>1</v>
      </c>
      <c r="F149">
        <v>0.95534920977154847</v>
      </c>
      <c r="G149">
        <v>0.96543994386397047</v>
      </c>
      <c r="H149">
        <v>1.0098201164454381</v>
      </c>
    </row>
    <row r="150" spans="2:8" x14ac:dyDescent="0.25">
      <c r="B150" t="s">
        <v>3</v>
      </c>
      <c r="C150" t="s">
        <v>429</v>
      </c>
      <c r="D150" t="s">
        <v>203</v>
      </c>
      <c r="E150" t="s">
        <v>1</v>
      </c>
      <c r="F150">
        <v>1.3991325622448074</v>
      </c>
      <c r="G150">
        <v>1.4137798822568814</v>
      </c>
      <c r="H150">
        <v>1.4787697302174378</v>
      </c>
    </row>
    <row r="151" spans="2:8" x14ac:dyDescent="0.25">
      <c r="B151" t="s">
        <v>3</v>
      </c>
      <c r="C151" t="s">
        <v>429</v>
      </c>
      <c r="D151" t="s">
        <v>204</v>
      </c>
      <c r="E151" t="s">
        <v>1</v>
      </c>
      <c r="F151">
        <v>1.1882239061808604</v>
      </c>
      <c r="G151">
        <v>1.2006632534374948</v>
      </c>
      <c r="H151">
        <v>1.2558563731529664</v>
      </c>
    </row>
    <row r="152" spans="2:8" x14ac:dyDescent="0.25">
      <c r="B152" t="s">
        <v>3</v>
      </c>
      <c r="C152" t="s">
        <v>429</v>
      </c>
      <c r="D152" t="s">
        <v>205</v>
      </c>
      <c r="E152" t="s">
        <v>1</v>
      </c>
      <c r="F152">
        <v>1.7418837149652255</v>
      </c>
      <c r="G152">
        <v>1.5974181457577314</v>
      </c>
      <c r="H152">
        <v>1.4419366544399825</v>
      </c>
    </row>
    <row r="153" spans="2:8" x14ac:dyDescent="0.25">
      <c r="B153" t="s">
        <v>3</v>
      </c>
      <c r="C153" t="s">
        <v>429</v>
      </c>
      <c r="D153" t="s">
        <v>208</v>
      </c>
      <c r="E153" t="s">
        <v>1</v>
      </c>
      <c r="F153">
        <v>0.8539499830867836</v>
      </c>
      <c r="G153">
        <v>0.89196960682839532</v>
      </c>
      <c r="H153">
        <v>0.93383460615450864</v>
      </c>
    </row>
    <row r="154" spans="2:8" x14ac:dyDescent="0.25">
      <c r="B154" t="s">
        <v>3</v>
      </c>
      <c r="C154" t="s">
        <v>429</v>
      </c>
      <c r="D154" t="s">
        <v>209</v>
      </c>
      <c r="E154" t="s">
        <v>1</v>
      </c>
      <c r="F154">
        <v>0.72441807187907037</v>
      </c>
      <c r="G154">
        <v>0.75667066637518987</v>
      </c>
      <c r="H154">
        <v>0.79218534837262422</v>
      </c>
    </row>
    <row r="155" spans="2:8" x14ac:dyDescent="0.25">
      <c r="B155" t="s">
        <v>3</v>
      </c>
      <c r="C155" t="s">
        <v>429</v>
      </c>
      <c r="D155" t="s">
        <v>210</v>
      </c>
      <c r="E155" t="s">
        <v>1</v>
      </c>
      <c r="F155">
        <v>31.347286128924928</v>
      </c>
      <c r="G155">
        <v>32.74293229971623</v>
      </c>
      <c r="H155">
        <v>34.279736724630141</v>
      </c>
    </row>
    <row r="156" spans="2:8" x14ac:dyDescent="0.25">
      <c r="B156" t="s">
        <v>3</v>
      </c>
      <c r="C156" t="s">
        <v>429</v>
      </c>
      <c r="D156" t="s">
        <v>211</v>
      </c>
      <c r="E156" t="s">
        <v>1</v>
      </c>
      <c r="F156">
        <v>4.1443859826347511</v>
      </c>
      <c r="G156">
        <v>4.3289026391375369</v>
      </c>
      <c r="H156">
        <v>4.5320816540758431</v>
      </c>
    </row>
    <row r="157" spans="2:8" x14ac:dyDescent="0.25">
      <c r="B157" t="s">
        <v>3</v>
      </c>
      <c r="C157" t="s">
        <v>429</v>
      </c>
      <c r="D157" t="s">
        <v>212</v>
      </c>
      <c r="E157" t="s">
        <v>1</v>
      </c>
      <c r="F157">
        <v>1.4843246026835581</v>
      </c>
      <c r="G157">
        <v>1.5504098114453826</v>
      </c>
      <c r="H157">
        <v>1.6231790013532712</v>
      </c>
    </row>
    <row r="158" spans="2:8" x14ac:dyDescent="0.25">
      <c r="B158" t="s">
        <v>3</v>
      </c>
      <c r="C158" t="s">
        <v>429</v>
      </c>
      <c r="D158" t="s">
        <v>213</v>
      </c>
      <c r="E158" t="s">
        <v>1</v>
      </c>
      <c r="F158">
        <v>1.1323788686059673</v>
      </c>
      <c r="G158">
        <v>1.1827947235975307</v>
      </c>
      <c r="H158">
        <v>1.2383097320992356</v>
      </c>
    </row>
    <row r="159" spans="2:8" x14ac:dyDescent="0.25">
      <c r="B159" t="s">
        <v>3</v>
      </c>
      <c r="C159" t="s">
        <v>429</v>
      </c>
      <c r="D159" t="s">
        <v>214</v>
      </c>
      <c r="E159" t="s">
        <v>1</v>
      </c>
      <c r="F159">
        <v>0.38949496288682883</v>
      </c>
      <c r="G159">
        <v>0.40683608617449724</v>
      </c>
      <c r="H159">
        <v>0.4259311229819685</v>
      </c>
    </row>
    <row r="160" spans="2:8" x14ac:dyDescent="0.25">
      <c r="B160" t="s">
        <v>3</v>
      </c>
      <c r="C160" t="s">
        <v>429</v>
      </c>
      <c r="D160" t="s">
        <v>215</v>
      </c>
      <c r="E160" t="s">
        <v>1</v>
      </c>
      <c r="F160">
        <v>0.36012457591666408</v>
      </c>
      <c r="G160">
        <v>0.3761580686827945</v>
      </c>
      <c r="H160">
        <v>0.39381321878136388</v>
      </c>
    </row>
    <row r="161" spans="2:8" x14ac:dyDescent="0.25">
      <c r="B161" t="s">
        <v>3</v>
      </c>
      <c r="C161" t="s">
        <v>429</v>
      </c>
      <c r="D161" t="s">
        <v>216</v>
      </c>
      <c r="E161" t="s">
        <v>1</v>
      </c>
      <c r="F161">
        <v>2.2813527747167486</v>
      </c>
      <c r="G161">
        <v>2.3829233301760819</v>
      </c>
      <c r="H161">
        <v>2.4947669208638019</v>
      </c>
    </row>
    <row r="162" spans="2:8" x14ac:dyDescent="0.25">
      <c r="B162" t="s">
        <v>3</v>
      </c>
      <c r="C162" t="s">
        <v>429</v>
      </c>
      <c r="D162" t="s">
        <v>217</v>
      </c>
      <c r="E162" t="s">
        <v>1</v>
      </c>
      <c r="F162">
        <v>1.5438626940423374</v>
      </c>
      <c r="G162">
        <v>1.6125986620717854</v>
      </c>
      <c r="H162">
        <v>1.6882867139785971</v>
      </c>
    </row>
    <row r="163" spans="2:8" x14ac:dyDescent="0.25">
      <c r="B163" t="s">
        <v>3</v>
      </c>
      <c r="C163" t="s">
        <v>429</v>
      </c>
      <c r="D163" t="s">
        <v>218</v>
      </c>
      <c r="E163" t="s">
        <v>1</v>
      </c>
      <c r="F163">
        <v>4.577818522272457</v>
      </c>
      <c r="G163">
        <v>4.7816324940756418</v>
      </c>
      <c r="H163">
        <v>5.0060605907391542</v>
      </c>
    </row>
    <row r="164" spans="2:8" x14ac:dyDescent="0.25">
      <c r="B164" t="s">
        <v>3</v>
      </c>
      <c r="C164" t="s">
        <v>429</v>
      </c>
      <c r="D164" t="s">
        <v>219</v>
      </c>
      <c r="E164" t="s">
        <v>1</v>
      </c>
      <c r="F164">
        <v>2.33735385076616</v>
      </c>
      <c r="G164">
        <v>2.4414176902382501</v>
      </c>
      <c r="H164">
        <v>2.5560067403293356</v>
      </c>
    </row>
    <row r="165" spans="2:8" x14ac:dyDescent="0.25">
      <c r="B165" t="s">
        <v>3</v>
      </c>
      <c r="C165" t="s">
        <v>429</v>
      </c>
      <c r="D165" t="s">
        <v>220</v>
      </c>
      <c r="E165" t="s">
        <v>1</v>
      </c>
      <c r="F165">
        <v>2.4236463089648246</v>
      </c>
      <c r="G165">
        <v>2.5315520675860812</v>
      </c>
      <c r="H165">
        <v>2.6503716156874577</v>
      </c>
    </row>
    <row r="166" spans="2:8" x14ac:dyDescent="0.25">
      <c r="B166" t="s">
        <v>3</v>
      </c>
      <c r="C166" t="s">
        <v>429</v>
      </c>
      <c r="D166" t="s">
        <v>221</v>
      </c>
      <c r="E166" t="s">
        <v>1</v>
      </c>
      <c r="F166">
        <v>1.6077402107365288</v>
      </c>
      <c r="G166">
        <v>1.6793201382464642</v>
      </c>
      <c r="H166">
        <v>1.7581397929945686</v>
      </c>
    </row>
    <row r="167" spans="2:8" x14ac:dyDescent="0.25">
      <c r="B167" t="s">
        <v>3</v>
      </c>
      <c r="C167" t="s">
        <v>429</v>
      </c>
      <c r="D167" t="s">
        <v>222</v>
      </c>
      <c r="E167" t="s">
        <v>1</v>
      </c>
      <c r="F167">
        <v>1.5351923136918781</v>
      </c>
      <c r="G167">
        <v>1.6035422584118231</v>
      </c>
      <c r="H167">
        <v>1.6788052438923593</v>
      </c>
    </row>
    <row r="168" spans="2:8" x14ac:dyDescent="0.25">
      <c r="B168" t="s">
        <v>3</v>
      </c>
      <c r="C168" t="s">
        <v>429</v>
      </c>
      <c r="D168" t="s">
        <v>224</v>
      </c>
      <c r="E168" t="s">
        <v>1</v>
      </c>
      <c r="F168">
        <v>4.1754556866979478</v>
      </c>
      <c r="G168">
        <v>4.9691130594111277</v>
      </c>
      <c r="H168">
        <v>5.2060246566306336</v>
      </c>
    </row>
    <row r="169" spans="2:8" x14ac:dyDescent="0.25">
      <c r="B169" t="s">
        <v>3</v>
      </c>
      <c r="C169" t="s">
        <v>429</v>
      </c>
      <c r="D169" t="s">
        <v>225</v>
      </c>
      <c r="E169" t="s">
        <v>1</v>
      </c>
      <c r="F169">
        <v>4.6704235200323021</v>
      </c>
      <c r="G169">
        <v>4.875170708170268</v>
      </c>
      <c r="H169">
        <v>5.1076032322026004</v>
      </c>
    </row>
    <row r="170" spans="2:8" x14ac:dyDescent="0.25">
      <c r="B170" t="s">
        <v>3</v>
      </c>
      <c r="C170" t="s">
        <v>429</v>
      </c>
      <c r="D170" t="s">
        <v>226</v>
      </c>
      <c r="E170" t="s">
        <v>1</v>
      </c>
      <c r="F170">
        <v>7.3276511584468036</v>
      </c>
      <c r="G170">
        <v>8.7415826885411274</v>
      </c>
      <c r="H170">
        <v>9.1583537082800266</v>
      </c>
    </row>
    <row r="171" spans="2:8" x14ac:dyDescent="0.25">
      <c r="B171" t="s">
        <v>3</v>
      </c>
      <c r="C171" t="s">
        <v>429</v>
      </c>
      <c r="D171" t="s">
        <v>227</v>
      </c>
      <c r="E171" t="s">
        <v>1</v>
      </c>
      <c r="F171">
        <v>8.0952935470640899</v>
      </c>
      <c r="G171">
        <v>8.4501839726996</v>
      </c>
      <c r="H171">
        <v>8.8530616783012412</v>
      </c>
    </row>
    <row r="172" spans="2:8" x14ac:dyDescent="0.25">
      <c r="B172" t="s">
        <v>3</v>
      </c>
      <c r="C172" t="s">
        <v>429</v>
      </c>
      <c r="D172" t="s">
        <v>228</v>
      </c>
      <c r="E172" t="s">
        <v>1</v>
      </c>
      <c r="F172">
        <v>5.8525194988144307</v>
      </c>
      <c r="G172">
        <v>6.9761815784959236</v>
      </c>
      <c r="H172">
        <v>7.3087838559046121</v>
      </c>
    </row>
    <row r="173" spans="2:8" x14ac:dyDescent="0.25">
      <c r="B173" t="s">
        <v>3</v>
      </c>
      <c r="C173" t="s">
        <v>429</v>
      </c>
      <c r="D173" t="s">
        <v>229</v>
      </c>
      <c r="E173" t="s">
        <v>1</v>
      </c>
      <c r="F173">
        <v>6.5051866027562353</v>
      </c>
      <c r="G173">
        <v>6.7903681627409753</v>
      </c>
      <c r="H173">
        <v>7.1141111669676684</v>
      </c>
    </row>
    <row r="174" spans="2:8" x14ac:dyDescent="0.25">
      <c r="B174" t="s">
        <v>3</v>
      </c>
      <c r="C174" t="s">
        <v>429</v>
      </c>
      <c r="D174" t="s">
        <v>230</v>
      </c>
      <c r="E174" t="s">
        <v>1</v>
      </c>
      <c r="F174">
        <v>1.7648729498914315</v>
      </c>
      <c r="G174">
        <v>1.817983310258954</v>
      </c>
      <c r="H174">
        <v>1.8839479710762208</v>
      </c>
    </row>
    <row r="175" spans="2:8" x14ac:dyDescent="0.25">
      <c r="B175" t="s">
        <v>3</v>
      </c>
      <c r="C175" t="s">
        <v>429</v>
      </c>
      <c r="D175" t="s">
        <v>232</v>
      </c>
      <c r="E175" t="s">
        <v>1</v>
      </c>
      <c r="F175">
        <v>2.8729799794595912</v>
      </c>
      <c r="G175">
        <v>2.9771776381798447</v>
      </c>
      <c r="H175">
        <v>3.0981555079834653</v>
      </c>
    </row>
    <row r="176" spans="2:8" x14ac:dyDescent="0.25">
      <c r="B176" t="s">
        <v>3</v>
      </c>
      <c r="C176" t="s">
        <v>429</v>
      </c>
      <c r="D176" t="s">
        <v>234</v>
      </c>
      <c r="E176" t="s">
        <v>1</v>
      </c>
      <c r="F176">
        <v>2.3427644660401388</v>
      </c>
      <c r="G176">
        <v>2.4321766339766775</v>
      </c>
      <c r="H176">
        <v>2.5349716814443304</v>
      </c>
    </row>
    <row r="177" spans="2:8" x14ac:dyDescent="0.25">
      <c r="B177" t="s">
        <v>3</v>
      </c>
      <c r="C177" t="s">
        <v>429</v>
      </c>
      <c r="D177" t="s">
        <v>236</v>
      </c>
      <c r="E177" t="s">
        <v>1</v>
      </c>
      <c r="F177">
        <v>4.0497638443211619</v>
      </c>
      <c r="G177">
        <v>4.0548431362258404</v>
      </c>
      <c r="H177">
        <v>4.079192029791666</v>
      </c>
    </row>
    <row r="178" spans="2:8" x14ac:dyDescent="0.25">
      <c r="B178" t="s">
        <v>3</v>
      </c>
      <c r="C178" t="s">
        <v>429</v>
      </c>
      <c r="D178" t="s">
        <v>237</v>
      </c>
      <c r="E178" t="s">
        <v>1</v>
      </c>
      <c r="F178">
        <v>5.1557105408174699</v>
      </c>
      <c r="G178">
        <v>5.1621769323947371</v>
      </c>
      <c r="H178">
        <v>5.1931752453928173</v>
      </c>
    </row>
    <row r="179" spans="2:8" x14ac:dyDescent="0.25">
      <c r="B179" t="s">
        <v>3</v>
      </c>
      <c r="C179" t="s">
        <v>429</v>
      </c>
      <c r="D179" t="s">
        <v>238</v>
      </c>
      <c r="E179" t="s">
        <v>1</v>
      </c>
      <c r="F179">
        <v>2.4494103290288045</v>
      </c>
      <c r="G179">
        <v>2.5388735661148174</v>
      </c>
      <c r="H179">
        <v>2.6426006331684184</v>
      </c>
    </row>
    <row r="180" spans="2:8" x14ac:dyDescent="0.25">
      <c r="B180" t="s">
        <v>3</v>
      </c>
      <c r="C180" t="s">
        <v>429</v>
      </c>
      <c r="D180" t="s">
        <v>240</v>
      </c>
      <c r="E180" t="s">
        <v>1</v>
      </c>
      <c r="F180">
        <v>1.6111864063648835</v>
      </c>
      <c r="G180">
        <v>1.6880621196760626</v>
      </c>
      <c r="H180">
        <v>1.7754207091644594</v>
      </c>
    </row>
    <row r="181" spans="2:8" x14ac:dyDescent="0.25">
      <c r="B181" t="s">
        <v>3</v>
      </c>
      <c r="C181" t="s">
        <v>429</v>
      </c>
      <c r="D181" t="s">
        <v>241</v>
      </c>
      <c r="E181" t="s">
        <v>1</v>
      </c>
      <c r="F181">
        <v>1.3342043740141072</v>
      </c>
      <c r="G181">
        <v>1.3978642413950895</v>
      </c>
      <c r="H181">
        <v>1.4702048543388695</v>
      </c>
    </row>
    <row r="182" spans="2:8" x14ac:dyDescent="0.25">
      <c r="B182" t="s">
        <v>3</v>
      </c>
      <c r="C182" t="s">
        <v>429</v>
      </c>
      <c r="D182" t="s">
        <v>242</v>
      </c>
      <c r="E182" t="s">
        <v>1</v>
      </c>
      <c r="F182">
        <v>1.0624317554939566</v>
      </c>
      <c r="G182">
        <v>1.1281090519570423</v>
      </c>
      <c r="H182">
        <v>1.1982664202670805</v>
      </c>
    </row>
    <row r="183" spans="2:8" x14ac:dyDescent="0.25">
      <c r="B183" t="s">
        <v>3</v>
      </c>
      <c r="C183" t="s">
        <v>429</v>
      </c>
      <c r="D183" t="s">
        <v>243</v>
      </c>
      <c r="E183" t="s">
        <v>1</v>
      </c>
      <c r="F183">
        <v>1.6535945387240125</v>
      </c>
      <c r="G183">
        <v>1.6918388735713767</v>
      </c>
      <c r="H183">
        <v>1.7368325496701653</v>
      </c>
    </row>
    <row r="184" spans="2:8" x14ac:dyDescent="0.25">
      <c r="B184" t="s">
        <v>3</v>
      </c>
      <c r="C184" t="s">
        <v>429</v>
      </c>
      <c r="D184" t="s">
        <v>244</v>
      </c>
      <c r="E184" t="s">
        <v>1</v>
      </c>
      <c r="F184">
        <v>1.4207376498006499</v>
      </c>
      <c r="G184">
        <v>1.436341282556409</v>
      </c>
      <c r="H184">
        <v>1.4582388290006287</v>
      </c>
    </row>
    <row r="185" spans="2:8" x14ac:dyDescent="0.25">
      <c r="B185" t="s">
        <v>3</v>
      </c>
      <c r="C185" t="s">
        <v>429</v>
      </c>
      <c r="D185" t="s">
        <v>245</v>
      </c>
      <c r="E185" t="s">
        <v>1</v>
      </c>
      <c r="F185">
        <v>20.396574260196989</v>
      </c>
      <c r="G185">
        <v>21.258937292202631</v>
      </c>
      <c r="H185">
        <v>22.217210494406615</v>
      </c>
    </row>
    <row r="186" spans="2:8" x14ac:dyDescent="0.25">
      <c r="B186" t="s">
        <v>3</v>
      </c>
      <c r="C186" t="s">
        <v>429</v>
      </c>
      <c r="D186" t="s">
        <v>246</v>
      </c>
      <c r="E186" t="s">
        <v>1</v>
      </c>
      <c r="F186">
        <v>5.5910895049878926</v>
      </c>
      <c r="G186">
        <v>5.827479637773342</v>
      </c>
      <c r="H186">
        <v>6.0901605750427636</v>
      </c>
    </row>
    <row r="187" spans="2:8" x14ac:dyDescent="0.25">
      <c r="B187" t="s">
        <v>3</v>
      </c>
      <c r="C187" t="s">
        <v>429</v>
      </c>
      <c r="D187" t="s">
        <v>247</v>
      </c>
      <c r="E187" t="s">
        <v>1</v>
      </c>
      <c r="F187">
        <v>16.031678634813556</v>
      </c>
      <c r="G187">
        <v>16.709407947006603</v>
      </c>
      <c r="H187">
        <v>17.462499542260957</v>
      </c>
    </row>
    <row r="188" spans="2:8" x14ac:dyDescent="0.25">
      <c r="B188" t="s">
        <v>3</v>
      </c>
      <c r="C188" t="s">
        <v>429</v>
      </c>
      <c r="D188" t="s">
        <v>248</v>
      </c>
      <c r="E188" t="s">
        <v>1</v>
      </c>
      <c r="F188">
        <v>5.2037647667140901</v>
      </c>
      <c r="G188">
        <v>5.4237507080802692</v>
      </c>
      <c r="H188">
        <v>5.6681986912741866</v>
      </c>
    </row>
    <row r="189" spans="2:8" x14ac:dyDescent="0.25">
      <c r="B189" t="s">
        <v>3</v>
      </c>
      <c r="C189" t="s">
        <v>429</v>
      </c>
      <c r="D189" t="s">
        <v>251</v>
      </c>
      <c r="E189" t="s">
        <v>1</v>
      </c>
      <c r="F189">
        <v>1.7180131907392984</v>
      </c>
      <c r="G189">
        <v>1.8030136441960751</v>
      </c>
      <c r="H189">
        <v>1.8965142674047542</v>
      </c>
    </row>
    <row r="190" spans="2:8" x14ac:dyDescent="0.25">
      <c r="B190" t="s">
        <v>3</v>
      </c>
      <c r="C190" t="s">
        <v>429</v>
      </c>
      <c r="D190" t="s">
        <v>255</v>
      </c>
      <c r="E190" t="s">
        <v>1</v>
      </c>
      <c r="F190">
        <v>0.19609212897781</v>
      </c>
      <c r="G190">
        <v>0.20975165124241785</v>
      </c>
      <c r="H190">
        <v>0.22548782263058964</v>
      </c>
    </row>
    <row r="191" spans="2:8" x14ac:dyDescent="0.25">
      <c r="B191" t="s">
        <v>3</v>
      </c>
      <c r="C191" t="s">
        <v>429</v>
      </c>
      <c r="D191" t="s">
        <v>256</v>
      </c>
      <c r="E191" t="s">
        <v>1</v>
      </c>
      <c r="F191">
        <v>2.2250826299621869</v>
      </c>
      <c r="G191">
        <v>2.3057822150746063</v>
      </c>
      <c r="H191">
        <v>2.3994778404609347</v>
      </c>
    </row>
    <row r="192" spans="2:8" x14ac:dyDescent="0.25">
      <c r="B192" t="s">
        <v>3</v>
      </c>
      <c r="C192" t="s">
        <v>429</v>
      </c>
      <c r="D192" t="s">
        <v>258</v>
      </c>
      <c r="E192" t="s">
        <v>1</v>
      </c>
      <c r="F192">
        <v>1.5535143668255509</v>
      </c>
      <c r="G192">
        <v>1.6128046153776769</v>
      </c>
      <c r="H192">
        <v>1.6809692070062314</v>
      </c>
    </row>
    <row r="193" spans="2:8" x14ac:dyDescent="0.25">
      <c r="B193" t="s">
        <v>3</v>
      </c>
      <c r="C193" t="s">
        <v>429</v>
      </c>
      <c r="D193" t="s">
        <v>260</v>
      </c>
      <c r="E193" t="s">
        <v>1</v>
      </c>
      <c r="F193">
        <v>7.8441443560221016</v>
      </c>
      <c r="G193">
        <v>8.1769919582732484</v>
      </c>
      <c r="H193">
        <v>8.5523854150889846</v>
      </c>
    </row>
    <row r="194" spans="2:8" x14ac:dyDescent="0.25">
      <c r="B194" t="s">
        <v>3</v>
      </c>
      <c r="C194" t="s">
        <v>429</v>
      </c>
      <c r="D194" t="s">
        <v>262</v>
      </c>
      <c r="E194" t="s">
        <v>1</v>
      </c>
      <c r="F194">
        <v>6.2685539054167831</v>
      </c>
      <c r="G194">
        <v>6.4137507477850697</v>
      </c>
      <c r="H194">
        <v>6.6088033609476122</v>
      </c>
    </row>
    <row r="195" spans="2:8" x14ac:dyDescent="0.25">
      <c r="B195" t="s">
        <v>3</v>
      </c>
      <c r="C195" t="s">
        <v>429</v>
      </c>
      <c r="D195" t="s">
        <v>263</v>
      </c>
      <c r="E195" t="s">
        <v>1</v>
      </c>
      <c r="F195">
        <v>3.6304378088951723</v>
      </c>
      <c r="G195">
        <v>3.7145286716714372</v>
      </c>
      <c r="H195">
        <v>3.8274935423950005</v>
      </c>
    </row>
    <row r="196" spans="2:8" x14ac:dyDescent="0.25">
      <c r="B196" t="s">
        <v>3</v>
      </c>
      <c r="C196" t="s">
        <v>429</v>
      </c>
      <c r="D196" t="s">
        <v>264</v>
      </c>
      <c r="E196" t="s">
        <v>1</v>
      </c>
      <c r="F196">
        <v>4.4451198073475897</v>
      </c>
      <c r="G196">
        <v>4.5480809319887747</v>
      </c>
      <c r="H196">
        <v>4.6863954854449554</v>
      </c>
    </row>
    <row r="197" spans="2:8" x14ac:dyDescent="0.25">
      <c r="B197" t="s">
        <v>3</v>
      </c>
      <c r="C197" t="s">
        <v>429</v>
      </c>
      <c r="D197" t="s">
        <v>265</v>
      </c>
      <c r="E197" t="s">
        <v>1</v>
      </c>
      <c r="F197">
        <v>2.9335125719464124</v>
      </c>
      <c r="G197">
        <v>3.0014607413202499</v>
      </c>
      <c r="H197">
        <v>3.0927400541469101</v>
      </c>
    </row>
    <row r="198" spans="2:8" x14ac:dyDescent="0.25">
      <c r="B198" t="s">
        <v>3</v>
      </c>
      <c r="C198" t="s">
        <v>429</v>
      </c>
      <c r="D198" t="s">
        <v>266</v>
      </c>
      <c r="E198" t="s">
        <v>1</v>
      </c>
      <c r="F198">
        <v>1.0845856844020945</v>
      </c>
      <c r="G198">
        <v>1.1183555222436634</v>
      </c>
      <c r="H198">
        <v>1.1599154849929989</v>
      </c>
    </row>
    <row r="199" spans="2:8" x14ac:dyDescent="0.25">
      <c r="B199" t="s">
        <v>3</v>
      </c>
      <c r="C199" t="s">
        <v>429</v>
      </c>
      <c r="D199" t="s">
        <v>268</v>
      </c>
      <c r="E199" t="s">
        <v>1</v>
      </c>
      <c r="F199">
        <v>0.35085150547905414</v>
      </c>
      <c r="G199">
        <v>0.36732943561331932</v>
      </c>
      <c r="H199">
        <v>0.38352624338316982</v>
      </c>
    </row>
    <row r="200" spans="2:8" x14ac:dyDescent="0.25">
      <c r="B200" t="s">
        <v>3</v>
      </c>
      <c r="C200" t="s">
        <v>429</v>
      </c>
      <c r="D200" t="s">
        <v>269</v>
      </c>
      <c r="E200" t="s">
        <v>1</v>
      </c>
      <c r="F200">
        <v>0.32683454956547042</v>
      </c>
      <c r="G200">
        <v>0.34218451041529013</v>
      </c>
      <c r="H200">
        <v>0.35727259266430206</v>
      </c>
    </row>
    <row r="201" spans="2:8" x14ac:dyDescent="0.25">
      <c r="B201" t="s">
        <v>3</v>
      </c>
      <c r="C201" t="s">
        <v>429</v>
      </c>
      <c r="D201" t="s">
        <v>270</v>
      </c>
      <c r="E201" t="s">
        <v>1</v>
      </c>
      <c r="F201">
        <v>2.0993091197206479</v>
      </c>
      <c r="G201">
        <v>2.229083993928402</v>
      </c>
      <c r="H201">
        <v>2.3677112538415694</v>
      </c>
    </row>
    <row r="202" spans="2:8" x14ac:dyDescent="0.25">
      <c r="B202" t="s">
        <v>3</v>
      </c>
      <c r="C202" t="s">
        <v>429</v>
      </c>
      <c r="D202" t="s">
        <v>271</v>
      </c>
      <c r="E202" t="s">
        <v>1</v>
      </c>
      <c r="F202">
        <v>5.7855294639668768</v>
      </c>
      <c r="G202">
        <v>5.9846345820196865</v>
      </c>
      <c r="H202">
        <v>6.2182564069018511</v>
      </c>
    </row>
    <row r="203" spans="2:8" x14ac:dyDescent="0.25">
      <c r="B203" t="s">
        <v>3</v>
      </c>
      <c r="C203" t="s">
        <v>429</v>
      </c>
      <c r="D203" t="s">
        <v>273</v>
      </c>
      <c r="E203" t="s">
        <v>1</v>
      </c>
      <c r="F203">
        <v>10.583909244607389</v>
      </c>
      <c r="G203">
        <v>11.221966671036832</v>
      </c>
      <c r="H203">
        <v>11.904654377450971</v>
      </c>
    </row>
    <row r="204" spans="2:8" x14ac:dyDescent="0.25">
      <c r="B204" t="s">
        <v>3</v>
      </c>
      <c r="C204" t="s">
        <v>429</v>
      </c>
      <c r="D204" t="s">
        <v>276</v>
      </c>
      <c r="E204" t="s">
        <v>1</v>
      </c>
      <c r="F204">
        <v>3.0848051167970443</v>
      </c>
      <c r="G204">
        <v>3.2144099147606449</v>
      </c>
      <c r="H204">
        <v>3.3551119955086528</v>
      </c>
    </row>
    <row r="205" spans="2:8" x14ac:dyDescent="0.25">
      <c r="B205" t="s">
        <v>3</v>
      </c>
      <c r="C205" t="s">
        <v>429</v>
      </c>
      <c r="D205" t="s">
        <v>279</v>
      </c>
      <c r="E205" t="s">
        <v>1</v>
      </c>
      <c r="F205">
        <v>3.2932799422251646</v>
      </c>
      <c r="G205">
        <v>3.3813938270570278</v>
      </c>
      <c r="H205">
        <v>3.4826068977640259</v>
      </c>
    </row>
    <row r="206" spans="2:8" x14ac:dyDescent="0.25">
      <c r="B206" t="s">
        <v>3</v>
      </c>
      <c r="C206" t="s">
        <v>429</v>
      </c>
      <c r="D206" t="s">
        <v>280</v>
      </c>
      <c r="E206" t="s">
        <v>1</v>
      </c>
      <c r="F206">
        <v>3.1648362820932583</v>
      </c>
      <c r="G206">
        <v>3.2574730023203298</v>
      </c>
      <c r="H206">
        <v>3.362469682504214</v>
      </c>
    </row>
    <row r="207" spans="2:8" x14ac:dyDescent="0.25">
      <c r="B207" t="s">
        <v>3</v>
      </c>
      <c r="C207" t="s">
        <v>429</v>
      </c>
      <c r="D207" t="s">
        <v>281</v>
      </c>
      <c r="E207" t="s">
        <v>1</v>
      </c>
      <c r="F207">
        <v>8.5962673669130911</v>
      </c>
      <c r="G207">
        <v>8.9747460043360263</v>
      </c>
      <c r="H207">
        <v>9.3987258825751336</v>
      </c>
    </row>
    <row r="208" spans="2:8" x14ac:dyDescent="0.25">
      <c r="B208" t="s">
        <v>3</v>
      </c>
      <c r="C208" t="s">
        <v>429</v>
      </c>
      <c r="D208" t="s">
        <v>282</v>
      </c>
      <c r="E208" t="s">
        <v>1</v>
      </c>
      <c r="F208">
        <v>8.5962673669130911</v>
      </c>
      <c r="G208">
        <v>8.9747460043360263</v>
      </c>
      <c r="H208">
        <v>9.3987258825751336</v>
      </c>
    </row>
    <row r="209" spans="2:8" x14ac:dyDescent="0.25">
      <c r="B209" t="s">
        <v>3</v>
      </c>
      <c r="C209" t="s">
        <v>429</v>
      </c>
      <c r="D209" t="s">
        <v>283</v>
      </c>
      <c r="E209" t="s">
        <v>1</v>
      </c>
      <c r="F209">
        <v>2.4414453957354434</v>
      </c>
      <c r="G209">
        <v>2.5308408483493383</v>
      </c>
      <c r="H209">
        <v>2.6415338711912026</v>
      </c>
    </row>
    <row r="210" spans="2:8" x14ac:dyDescent="0.25">
      <c r="B210" t="s">
        <v>3</v>
      </c>
      <c r="C210" t="s">
        <v>429</v>
      </c>
      <c r="D210" t="s">
        <v>284</v>
      </c>
      <c r="E210" t="s">
        <v>1</v>
      </c>
      <c r="F210">
        <v>1.7708280940810808</v>
      </c>
      <c r="G210">
        <v>1.8356683642129843</v>
      </c>
      <c r="H210">
        <v>1.9159561785583408</v>
      </c>
    </row>
    <row r="211" spans="2:8" x14ac:dyDescent="0.25">
      <c r="B211" t="s">
        <v>3</v>
      </c>
      <c r="C211" t="s">
        <v>429</v>
      </c>
      <c r="D211" t="s">
        <v>286</v>
      </c>
      <c r="E211" t="s">
        <v>1</v>
      </c>
      <c r="F211">
        <v>5.5945340879089285</v>
      </c>
      <c r="G211">
        <v>5.7993823748401336</v>
      </c>
      <c r="H211">
        <v>6.0530337121439297</v>
      </c>
    </row>
    <row r="212" spans="2:8" x14ac:dyDescent="0.25">
      <c r="B212" t="s">
        <v>3</v>
      </c>
      <c r="C212" t="s">
        <v>429</v>
      </c>
      <c r="D212" t="s">
        <v>287</v>
      </c>
      <c r="E212" t="s">
        <v>1</v>
      </c>
      <c r="F212">
        <v>2.1303228751445418</v>
      </c>
      <c r="G212">
        <v>2.2083263307900913</v>
      </c>
      <c r="H212">
        <v>2.3049133276120646</v>
      </c>
    </row>
    <row r="213" spans="2:8" x14ac:dyDescent="0.25">
      <c r="B213" t="s">
        <v>3</v>
      </c>
      <c r="C213" t="s">
        <v>429</v>
      </c>
      <c r="D213" t="s">
        <v>290</v>
      </c>
      <c r="E213" t="s">
        <v>1</v>
      </c>
      <c r="F213">
        <v>5.5945340879089285</v>
      </c>
      <c r="G213">
        <v>5.7993823748401345</v>
      </c>
      <c r="H213">
        <v>6.0530337121439306</v>
      </c>
    </row>
    <row r="214" spans="2:8" x14ac:dyDescent="0.25">
      <c r="B214" t="s">
        <v>3</v>
      </c>
      <c r="C214" t="s">
        <v>429</v>
      </c>
      <c r="D214" t="s">
        <v>291</v>
      </c>
      <c r="E214" t="s">
        <v>1</v>
      </c>
      <c r="F214">
        <v>5.6895207273325923</v>
      </c>
      <c r="G214">
        <v>5.8978470251332542</v>
      </c>
      <c r="H214">
        <v>6.1558049745225611</v>
      </c>
    </row>
    <row r="215" spans="2:8" x14ac:dyDescent="0.25">
      <c r="B215" t="s">
        <v>3</v>
      </c>
      <c r="C215" t="s">
        <v>429</v>
      </c>
      <c r="D215" t="s">
        <v>292</v>
      </c>
      <c r="E215" t="s">
        <v>1</v>
      </c>
      <c r="F215">
        <v>3.022281624346228</v>
      </c>
      <c r="G215">
        <v>3.1329448544995699</v>
      </c>
      <c r="H215">
        <v>3.2699724896302449</v>
      </c>
    </row>
    <row r="216" spans="2:8" x14ac:dyDescent="0.25">
      <c r="B216" t="s">
        <v>3</v>
      </c>
      <c r="C216" t="s">
        <v>429</v>
      </c>
      <c r="D216" t="s">
        <v>293</v>
      </c>
      <c r="E216" t="s">
        <v>1</v>
      </c>
      <c r="F216">
        <v>1.2872598961131021</v>
      </c>
      <c r="G216">
        <v>1.3444253824055497</v>
      </c>
      <c r="H216">
        <v>1.4091799627423589</v>
      </c>
    </row>
    <row r="217" spans="2:8" x14ac:dyDescent="0.25">
      <c r="B217" t="s">
        <v>3</v>
      </c>
      <c r="C217" t="s">
        <v>429</v>
      </c>
      <c r="D217" t="s">
        <v>295</v>
      </c>
      <c r="E217" t="s">
        <v>1</v>
      </c>
      <c r="F217">
        <v>0.5309568480923047</v>
      </c>
      <c r="G217">
        <v>0.58079864256231051</v>
      </c>
      <c r="H217">
        <v>0.63026588339571921</v>
      </c>
    </row>
    <row r="218" spans="2:8" x14ac:dyDescent="0.25">
      <c r="B218" t="s">
        <v>3</v>
      </c>
      <c r="C218" t="s">
        <v>429</v>
      </c>
      <c r="D218" t="s">
        <v>296</v>
      </c>
      <c r="E218" t="s">
        <v>1</v>
      </c>
      <c r="F218">
        <v>3.4022552995859128</v>
      </c>
      <c r="G218">
        <v>3.5362169684129308</v>
      </c>
      <c r="H218">
        <v>3.6832350204230302</v>
      </c>
    </row>
    <row r="219" spans="2:8" x14ac:dyDescent="0.25">
      <c r="B219" t="s">
        <v>3</v>
      </c>
      <c r="C219" t="s">
        <v>429</v>
      </c>
      <c r="D219" t="s">
        <v>297</v>
      </c>
      <c r="E219" t="s">
        <v>1</v>
      </c>
      <c r="F219">
        <v>2.465451146299412</v>
      </c>
      <c r="G219">
        <v>2.5625267390716404</v>
      </c>
      <c r="H219">
        <v>2.6690636661797025</v>
      </c>
    </row>
    <row r="220" spans="2:8" x14ac:dyDescent="0.25">
      <c r="B220" t="s">
        <v>3</v>
      </c>
      <c r="C220" t="s">
        <v>429</v>
      </c>
      <c r="D220" t="s">
        <v>298</v>
      </c>
      <c r="E220" t="s">
        <v>1</v>
      </c>
      <c r="F220">
        <v>2.4409089603804248</v>
      </c>
      <c r="G220">
        <v>2.5370182199727851</v>
      </c>
      <c r="H220">
        <v>2.6424946316144395</v>
      </c>
    </row>
    <row r="221" spans="2:8" x14ac:dyDescent="0.25">
      <c r="B221" t="s">
        <v>3</v>
      </c>
      <c r="C221" t="s">
        <v>429</v>
      </c>
      <c r="D221" t="s">
        <v>299</v>
      </c>
      <c r="E221" t="s">
        <v>1</v>
      </c>
      <c r="F221">
        <v>1.9180382143194392</v>
      </c>
      <c r="G221">
        <v>1.9935597661840212</v>
      </c>
      <c r="H221">
        <v>2.0764419184976619</v>
      </c>
    </row>
    <row r="222" spans="2:8" x14ac:dyDescent="0.25">
      <c r="B222" t="s">
        <v>3</v>
      </c>
      <c r="C222" t="s">
        <v>429</v>
      </c>
      <c r="D222" t="s">
        <v>300</v>
      </c>
      <c r="E222" t="s">
        <v>1</v>
      </c>
      <c r="F222">
        <v>2.2428631016208769</v>
      </c>
      <c r="G222">
        <v>2.3311744297214587</v>
      </c>
      <c r="H222">
        <v>2.4280928955890153</v>
      </c>
    </row>
    <row r="223" spans="2:8" x14ac:dyDescent="0.25">
      <c r="B223" t="s">
        <v>3</v>
      </c>
      <c r="C223" t="s">
        <v>429</v>
      </c>
      <c r="D223" t="s">
        <v>407</v>
      </c>
      <c r="E223" t="s">
        <v>1</v>
      </c>
      <c r="F223">
        <v>0</v>
      </c>
      <c r="G223">
        <v>0.11046055105867181</v>
      </c>
      <c r="H223">
        <v>0.39476855817222151</v>
      </c>
    </row>
    <row r="224" spans="2:8" x14ac:dyDescent="0.25">
      <c r="B224" t="s">
        <v>3</v>
      </c>
      <c r="C224" t="s">
        <v>429</v>
      </c>
      <c r="D224" t="s">
        <v>635</v>
      </c>
      <c r="E224" t="s">
        <v>1</v>
      </c>
      <c r="F224">
        <v>0</v>
      </c>
      <c r="G224">
        <v>2.0732783926046123E-2</v>
      </c>
      <c r="H224">
        <v>7.4095694245035135E-2</v>
      </c>
    </row>
    <row r="225" spans="2:8" x14ac:dyDescent="0.25">
      <c r="B225" t="s">
        <v>3</v>
      </c>
      <c r="C225" t="s">
        <v>429</v>
      </c>
      <c r="D225" t="s">
        <v>636</v>
      </c>
      <c r="E225" t="s">
        <v>1</v>
      </c>
      <c r="F225">
        <v>8.7278331479941476E-2</v>
      </c>
      <c r="G225">
        <v>9.270800498804331E-2</v>
      </c>
      <c r="H225">
        <v>9.8837723317980658E-2</v>
      </c>
    </row>
    <row r="226" spans="2:8" x14ac:dyDescent="0.25">
      <c r="B226" t="s">
        <v>3</v>
      </c>
      <c r="C226" t="s">
        <v>429</v>
      </c>
      <c r="D226" t="s">
        <v>686</v>
      </c>
      <c r="E226" t="s">
        <v>1</v>
      </c>
      <c r="F226">
        <v>1.5557917418483882</v>
      </c>
      <c r="G226">
        <v>1.3361174295367724</v>
      </c>
      <c r="H226">
        <v>1.1029097257561928</v>
      </c>
    </row>
    <row r="227" spans="2:8" x14ac:dyDescent="0.25">
      <c r="B227" t="s">
        <v>3</v>
      </c>
      <c r="C227" t="s">
        <v>429</v>
      </c>
      <c r="D227" t="s">
        <v>687</v>
      </c>
      <c r="E227" t="s">
        <v>1</v>
      </c>
      <c r="F227">
        <v>1.4450749858769814</v>
      </c>
      <c r="G227">
        <v>1.2427575418050489</v>
      </c>
      <c r="H227">
        <v>1.0273004403614836</v>
      </c>
    </row>
    <row r="228" spans="2:8" x14ac:dyDescent="0.25">
      <c r="B228" t="s">
        <v>3</v>
      </c>
      <c r="C228" t="s">
        <v>429</v>
      </c>
      <c r="D228" t="s">
        <v>302</v>
      </c>
      <c r="E228" t="s">
        <v>1</v>
      </c>
      <c r="F228">
        <v>3.5045828099256702</v>
      </c>
      <c r="G228">
        <v>3.6566856638279481</v>
      </c>
      <c r="H228">
        <v>3.8267719397290056</v>
      </c>
    </row>
    <row r="229" spans="2:8" x14ac:dyDescent="0.25">
      <c r="B229" t="s">
        <v>3</v>
      </c>
      <c r="C229" t="s">
        <v>429</v>
      </c>
      <c r="D229" t="s">
        <v>303</v>
      </c>
      <c r="E229" t="s">
        <v>1</v>
      </c>
      <c r="F229">
        <v>2.2840384945522016</v>
      </c>
      <c r="G229">
        <v>2.3831683460312778</v>
      </c>
      <c r="H229">
        <v>2.4940185164004243</v>
      </c>
    </row>
    <row r="230" spans="2:8" x14ac:dyDescent="0.25">
      <c r="B230" t="s">
        <v>3</v>
      </c>
      <c r="C230" t="s">
        <v>429</v>
      </c>
      <c r="D230" t="s">
        <v>306</v>
      </c>
      <c r="E230" t="s">
        <v>1</v>
      </c>
      <c r="F230">
        <v>0.32267527618391811</v>
      </c>
      <c r="G230">
        <v>0.33793361251024873</v>
      </c>
      <c r="H230">
        <v>0.35541020308982862</v>
      </c>
    </row>
    <row r="231" spans="2:8" x14ac:dyDescent="0.25">
      <c r="B231" t="s">
        <v>3</v>
      </c>
      <c r="C231" t="s">
        <v>429</v>
      </c>
      <c r="D231" t="s">
        <v>307</v>
      </c>
      <c r="E231" t="s">
        <v>1</v>
      </c>
      <c r="F231">
        <v>0.34483024339338325</v>
      </c>
      <c r="G231">
        <v>0.36694458787850959</v>
      </c>
      <c r="H231">
        <v>0.39214022161862888</v>
      </c>
    </row>
    <row r="232" spans="2:8" x14ac:dyDescent="0.25">
      <c r="B232" t="s">
        <v>3</v>
      </c>
      <c r="C232" t="s">
        <v>429</v>
      </c>
      <c r="D232" t="s">
        <v>308</v>
      </c>
      <c r="E232" t="s">
        <v>1</v>
      </c>
      <c r="F232">
        <v>1.8002145037053634</v>
      </c>
      <c r="G232">
        <v>1.886109452631676</v>
      </c>
      <c r="H232">
        <v>1.983717152894658</v>
      </c>
    </row>
    <row r="233" spans="2:8" x14ac:dyDescent="0.25">
      <c r="B233" t="s">
        <v>3</v>
      </c>
      <c r="C233" t="s">
        <v>429</v>
      </c>
      <c r="D233" t="s">
        <v>309</v>
      </c>
      <c r="E233" t="s">
        <v>1</v>
      </c>
      <c r="F233">
        <v>3.7694918995444882</v>
      </c>
      <c r="G233">
        <v>3.936968088735846</v>
      </c>
      <c r="H233">
        <v>4.1266753318522422</v>
      </c>
    </row>
    <row r="234" spans="2:8" x14ac:dyDescent="0.25">
      <c r="B234" t="s">
        <v>3</v>
      </c>
      <c r="C234" t="s">
        <v>429</v>
      </c>
      <c r="D234" t="s">
        <v>637</v>
      </c>
      <c r="E234" t="s">
        <v>1</v>
      </c>
      <c r="F234">
        <v>1.7105921214550013</v>
      </c>
      <c r="G234">
        <v>1.7136275211650525</v>
      </c>
      <c r="H234">
        <v>1.7366850248382557</v>
      </c>
    </row>
    <row r="235" spans="2:8" x14ac:dyDescent="0.25">
      <c r="B235" t="s">
        <v>3</v>
      </c>
      <c r="C235" t="s">
        <v>429</v>
      </c>
      <c r="D235" t="s">
        <v>311</v>
      </c>
      <c r="E235" t="s">
        <v>1</v>
      </c>
      <c r="F235">
        <v>2.4387198134462773</v>
      </c>
      <c r="G235">
        <v>2.4430141784431405</v>
      </c>
      <c r="H235">
        <v>2.4587573156274058</v>
      </c>
    </row>
    <row r="236" spans="2:8" x14ac:dyDescent="0.25">
      <c r="B236" t="s">
        <v>3</v>
      </c>
      <c r="C236" t="s">
        <v>429</v>
      </c>
      <c r="D236" t="s">
        <v>312</v>
      </c>
      <c r="E236" t="s">
        <v>1</v>
      </c>
      <c r="F236">
        <v>2.1079686223593037</v>
      </c>
      <c r="G236">
        <v>2.11168056442679</v>
      </c>
      <c r="H236">
        <v>2.1252885398157444</v>
      </c>
    </row>
    <row r="237" spans="2:8" x14ac:dyDescent="0.25">
      <c r="B237" t="s">
        <v>3</v>
      </c>
      <c r="C237" t="s">
        <v>429</v>
      </c>
      <c r="D237" t="s">
        <v>313</v>
      </c>
      <c r="E237" t="s">
        <v>1</v>
      </c>
      <c r="F237">
        <v>2.81879356746331</v>
      </c>
      <c r="G237">
        <v>2.8237572079613926</v>
      </c>
      <c r="H237">
        <v>2.8419539083703622</v>
      </c>
    </row>
    <row r="238" spans="2:8" x14ac:dyDescent="0.25">
      <c r="B238" t="s">
        <v>3</v>
      </c>
      <c r="C238" t="s">
        <v>429</v>
      </c>
      <c r="D238" t="s">
        <v>314</v>
      </c>
      <c r="E238" t="s">
        <v>1</v>
      </c>
      <c r="F238">
        <v>2.0685089533810497</v>
      </c>
      <c r="G238">
        <v>2.0721514105407932</v>
      </c>
      <c r="H238">
        <v>2.0855046543371532</v>
      </c>
    </row>
    <row r="239" spans="2:8" x14ac:dyDescent="0.25">
      <c r="B239" t="s">
        <v>3</v>
      </c>
      <c r="C239" t="s">
        <v>429</v>
      </c>
      <c r="D239" t="s">
        <v>315</v>
      </c>
      <c r="E239" t="s">
        <v>1</v>
      </c>
      <c r="F239">
        <v>1.8061348978513234</v>
      </c>
      <c r="G239">
        <v>1.8843916419188502</v>
      </c>
      <c r="H239">
        <v>1.9763634709861524</v>
      </c>
    </row>
    <row r="240" spans="2:8" x14ac:dyDescent="0.25">
      <c r="B240" t="s">
        <v>3</v>
      </c>
      <c r="C240" t="s">
        <v>429</v>
      </c>
      <c r="D240" t="s">
        <v>320</v>
      </c>
      <c r="E240" t="s">
        <v>1</v>
      </c>
      <c r="F240">
        <v>14.814353728638228</v>
      </c>
      <c r="G240">
        <v>15.52336266148971</v>
      </c>
      <c r="H240">
        <v>16.307287275416506</v>
      </c>
    </row>
    <row r="241" spans="2:8" x14ac:dyDescent="0.25">
      <c r="B241" t="s">
        <v>3</v>
      </c>
      <c r="C241" t="s">
        <v>429</v>
      </c>
      <c r="D241" t="s">
        <v>322</v>
      </c>
      <c r="E241" t="s">
        <v>1</v>
      </c>
      <c r="F241">
        <v>5.1885260385818306</v>
      </c>
      <c r="G241">
        <v>5.419734561642068</v>
      </c>
      <c r="H241">
        <v>5.6783223071901805</v>
      </c>
    </row>
    <row r="242" spans="2:8" x14ac:dyDescent="0.25">
      <c r="B242" t="s">
        <v>3</v>
      </c>
      <c r="C242" t="s">
        <v>429</v>
      </c>
      <c r="D242" t="s">
        <v>324</v>
      </c>
      <c r="E242" t="s">
        <v>1</v>
      </c>
      <c r="F242">
        <v>38.932196835141077</v>
      </c>
      <c r="G242">
        <v>40.66676369948987</v>
      </c>
      <c r="H242">
        <v>42.606709420624526</v>
      </c>
    </row>
    <row r="243" spans="2:8" x14ac:dyDescent="0.25">
      <c r="B243" t="s">
        <v>3</v>
      </c>
      <c r="C243" t="s">
        <v>429</v>
      </c>
      <c r="D243" t="s">
        <v>326</v>
      </c>
      <c r="E243" t="s">
        <v>1</v>
      </c>
      <c r="F243">
        <v>4.9087175323497814</v>
      </c>
      <c r="G243">
        <v>5.1162710344592748</v>
      </c>
      <c r="H243">
        <v>5.3469085299233319</v>
      </c>
    </row>
    <row r="244" spans="2:8" x14ac:dyDescent="0.25">
      <c r="B244" t="s">
        <v>3</v>
      </c>
      <c r="C244" t="s">
        <v>429</v>
      </c>
      <c r="D244" t="s">
        <v>328</v>
      </c>
      <c r="E244" t="s">
        <v>1</v>
      </c>
      <c r="F244">
        <v>50.568867012033571</v>
      </c>
      <c r="G244">
        <v>52.706720163825679</v>
      </c>
      <c r="H244">
        <v>55.082293766889393</v>
      </c>
    </row>
    <row r="245" spans="2:8" x14ac:dyDescent="0.25">
      <c r="B245" t="s">
        <v>3</v>
      </c>
      <c r="C245" t="s">
        <v>429</v>
      </c>
      <c r="D245" t="s">
        <v>330</v>
      </c>
      <c r="E245" t="s">
        <v>1</v>
      </c>
      <c r="F245">
        <v>4.8021957252537879</v>
      </c>
      <c r="G245">
        <v>5.0306456036286233</v>
      </c>
      <c r="H245">
        <v>5.2859582747220859</v>
      </c>
    </row>
    <row r="246" spans="2:8" x14ac:dyDescent="0.25">
      <c r="B246" t="s">
        <v>3</v>
      </c>
      <c r="C246" t="s">
        <v>429</v>
      </c>
      <c r="D246" t="s">
        <v>332</v>
      </c>
      <c r="E246" t="s">
        <v>1</v>
      </c>
      <c r="F246">
        <v>4.0472789611376125</v>
      </c>
      <c r="G246">
        <v>4.0523551364538859</v>
      </c>
      <c r="H246">
        <v>4.0766890898507322</v>
      </c>
    </row>
    <row r="247" spans="2:8" x14ac:dyDescent="0.25">
      <c r="B247" t="s">
        <v>3</v>
      </c>
      <c r="C247" t="s">
        <v>429</v>
      </c>
      <c r="D247" t="s">
        <v>333</v>
      </c>
      <c r="E247" t="s">
        <v>1</v>
      </c>
      <c r="F247">
        <v>5.5845853682499103</v>
      </c>
      <c r="G247">
        <v>5.5915896629056876</v>
      </c>
      <c r="H247">
        <v>5.6251665528103834</v>
      </c>
    </row>
    <row r="248" spans="2:8" x14ac:dyDescent="0.25">
      <c r="B248" t="s">
        <v>3</v>
      </c>
      <c r="C248" t="s">
        <v>429</v>
      </c>
      <c r="D248" t="s">
        <v>334</v>
      </c>
      <c r="E248" t="s">
        <v>1</v>
      </c>
      <c r="F248">
        <v>0.53182826415843476</v>
      </c>
      <c r="G248">
        <v>0.5817518598908632</v>
      </c>
      <c r="H248">
        <v>0.63130028726243292</v>
      </c>
    </row>
    <row r="249" spans="2:8" x14ac:dyDescent="0.25">
      <c r="B249" t="s">
        <v>3</v>
      </c>
      <c r="C249" t="s">
        <v>429</v>
      </c>
      <c r="D249" t="s">
        <v>335</v>
      </c>
      <c r="E249" t="s">
        <v>1</v>
      </c>
      <c r="F249">
        <v>1.4812017008253218</v>
      </c>
      <c r="G249">
        <v>1.6202445458444794</v>
      </c>
      <c r="H249">
        <v>1.7582425046632399</v>
      </c>
    </row>
    <row r="250" spans="2:8" x14ac:dyDescent="0.25">
      <c r="B250" t="s">
        <v>3</v>
      </c>
      <c r="C250" t="s">
        <v>429</v>
      </c>
      <c r="D250" t="s">
        <v>336</v>
      </c>
      <c r="E250" t="s">
        <v>1</v>
      </c>
      <c r="F250">
        <v>1.4812017008253218</v>
      </c>
      <c r="G250">
        <v>1.6202445458444794</v>
      </c>
      <c r="H250">
        <v>1.7582425046632399</v>
      </c>
    </row>
    <row r="251" spans="2:8" x14ac:dyDescent="0.25">
      <c r="B251" t="s">
        <v>3</v>
      </c>
      <c r="C251" t="s">
        <v>429</v>
      </c>
      <c r="D251" t="s">
        <v>337</v>
      </c>
      <c r="E251" t="s">
        <v>1</v>
      </c>
      <c r="F251">
        <v>0.2005525910889889</v>
      </c>
      <c r="G251">
        <v>0.21166910394438029</v>
      </c>
      <c r="H251">
        <v>0.22325002702820132</v>
      </c>
    </row>
    <row r="252" spans="2:8" x14ac:dyDescent="0.25">
      <c r="B252" t="s">
        <v>3</v>
      </c>
      <c r="C252" t="s">
        <v>429</v>
      </c>
      <c r="D252" t="s">
        <v>341</v>
      </c>
      <c r="E252" t="s">
        <v>1</v>
      </c>
      <c r="F252">
        <v>0.85692861285686983</v>
      </c>
      <c r="G252">
        <v>0.9044276647975612</v>
      </c>
      <c r="H252">
        <v>0.95391106613351007</v>
      </c>
    </row>
    <row r="253" spans="2:8" x14ac:dyDescent="0.25">
      <c r="B253" t="s">
        <v>3</v>
      </c>
      <c r="C253" t="s">
        <v>429</v>
      </c>
      <c r="D253" t="s">
        <v>342</v>
      </c>
      <c r="E253" t="s">
        <v>1</v>
      </c>
      <c r="F253">
        <v>0.65493401604991341</v>
      </c>
      <c r="G253">
        <v>0.69123662560144739</v>
      </c>
      <c r="H253">
        <v>0.72905583513480388</v>
      </c>
    </row>
    <row r="254" spans="2:8" x14ac:dyDescent="0.25">
      <c r="B254" t="s">
        <v>3</v>
      </c>
      <c r="C254" t="s">
        <v>429</v>
      </c>
      <c r="D254" t="s">
        <v>343</v>
      </c>
      <c r="E254" t="s">
        <v>1</v>
      </c>
      <c r="F254">
        <v>29.14305971291413</v>
      </c>
      <c r="G254">
        <v>30.616551680172382</v>
      </c>
      <c r="H254">
        <v>32.039905760875037</v>
      </c>
    </row>
    <row r="255" spans="2:8" x14ac:dyDescent="0.25">
      <c r="B255" t="s">
        <v>3</v>
      </c>
      <c r="C255" t="s">
        <v>429</v>
      </c>
      <c r="D255" t="s">
        <v>344</v>
      </c>
      <c r="E255" t="s">
        <v>1</v>
      </c>
      <c r="F255">
        <v>3.8529679305744438</v>
      </c>
      <c r="G255">
        <v>4.0477764836821786</v>
      </c>
      <c r="H255">
        <v>4.2359563687328006</v>
      </c>
    </row>
    <row r="256" spans="2:8" x14ac:dyDescent="0.25">
      <c r="B256" t="s">
        <v>3</v>
      </c>
      <c r="C256" t="s">
        <v>429</v>
      </c>
      <c r="D256" t="s">
        <v>345</v>
      </c>
      <c r="E256" t="s">
        <v>1</v>
      </c>
      <c r="F256">
        <v>29.169026190237719</v>
      </c>
      <c r="G256">
        <v>30.642498908552682</v>
      </c>
      <c r="H256">
        <v>32.066129648512117</v>
      </c>
    </row>
    <row r="257" spans="2:8" x14ac:dyDescent="0.25">
      <c r="B257" t="s">
        <v>3</v>
      </c>
      <c r="C257" t="s">
        <v>429</v>
      </c>
      <c r="D257" t="s">
        <v>346</v>
      </c>
      <c r="E257" t="s">
        <v>1</v>
      </c>
      <c r="F257">
        <v>3.8564009264706653</v>
      </c>
      <c r="G257">
        <v>4.0512069346993806</v>
      </c>
      <c r="H257">
        <v>4.2394233965286459</v>
      </c>
    </row>
    <row r="258" spans="2:8" x14ac:dyDescent="0.25">
      <c r="B258" t="s">
        <v>3</v>
      </c>
      <c r="C258" t="s">
        <v>429</v>
      </c>
      <c r="D258" t="s">
        <v>349</v>
      </c>
      <c r="E258" t="s">
        <v>1</v>
      </c>
      <c r="F258">
        <v>8.881169555907487</v>
      </c>
      <c r="G258">
        <v>9.2673251845918685</v>
      </c>
      <c r="H258">
        <v>9.6542784257229233</v>
      </c>
    </row>
    <row r="259" spans="2:8" x14ac:dyDescent="0.25">
      <c r="B259" t="s">
        <v>3</v>
      </c>
      <c r="C259" t="s">
        <v>429</v>
      </c>
      <c r="D259" t="s">
        <v>350</v>
      </c>
      <c r="E259" t="s">
        <v>1</v>
      </c>
      <c r="F259">
        <v>3.260089210961715</v>
      </c>
      <c r="G259">
        <v>3.4018387621780528</v>
      </c>
      <c r="H259">
        <v>3.5438811000274528</v>
      </c>
    </row>
    <row r="260" spans="2:8" x14ac:dyDescent="0.25">
      <c r="B260" t="s">
        <v>3</v>
      </c>
      <c r="C260" t="s">
        <v>429</v>
      </c>
      <c r="D260" t="s">
        <v>351</v>
      </c>
      <c r="E260" t="s">
        <v>1</v>
      </c>
      <c r="F260">
        <v>1.0613407844984504</v>
      </c>
      <c r="G260">
        <v>1.1637599557501228</v>
      </c>
      <c r="H260">
        <v>1.2736616347612053</v>
      </c>
    </row>
    <row r="261" spans="2:8" x14ac:dyDescent="0.25">
      <c r="B261" t="s">
        <v>3</v>
      </c>
      <c r="C261" t="s">
        <v>429</v>
      </c>
      <c r="D261" t="s">
        <v>352</v>
      </c>
      <c r="E261" t="s">
        <v>1</v>
      </c>
      <c r="F261">
        <v>4.0902213984619609</v>
      </c>
      <c r="G261">
        <v>4.3842973490201018</v>
      </c>
      <c r="H261">
        <v>4.7177975150836033</v>
      </c>
    </row>
    <row r="262" spans="2:8" x14ac:dyDescent="0.25">
      <c r="B262" t="s">
        <v>3</v>
      </c>
      <c r="C262" t="s">
        <v>429</v>
      </c>
      <c r="D262" t="s">
        <v>353</v>
      </c>
      <c r="E262" t="s">
        <v>1</v>
      </c>
      <c r="F262">
        <v>1.2331628716719369</v>
      </c>
      <c r="G262">
        <v>1.3218239754000365</v>
      </c>
      <c r="H262">
        <v>1.4223711053526058</v>
      </c>
    </row>
    <row r="263" spans="2:8" x14ac:dyDescent="0.25">
      <c r="B263" t="s">
        <v>3</v>
      </c>
      <c r="C263" t="s">
        <v>429</v>
      </c>
      <c r="D263" t="s">
        <v>354</v>
      </c>
      <c r="E263" t="s">
        <v>1</v>
      </c>
      <c r="F263">
        <v>9.999875579840019</v>
      </c>
      <c r="G263">
        <v>10.383391188229757</v>
      </c>
      <c r="H263">
        <v>10.820347829113025</v>
      </c>
    </row>
    <row r="264" spans="2:8" x14ac:dyDescent="0.25">
      <c r="B264" t="s">
        <v>3</v>
      </c>
      <c r="C264" t="s">
        <v>429</v>
      </c>
      <c r="D264" t="s">
        <v>356</v>
      </c>
      <c r="E264" t="s">
        <v>1</v>
      </c>
      <c r="F264">
        <v>6.0247823819420825</v>
      </c>
      <c r="G264">
        <v>6.2155730326818084</v>
      </c>
      <c r="H264">
        <v>6.428763502399466</v>
      </c>
    </row>
    <row r="265" spans="2:8" x14ac:dyDescent="0.25">
      <c r="B265" t="s">
        <v>3</v>
      </c>
      <c r="C265" t="s">
        <v>429</v>
      </c>
      <c r="D265" t="s">
        <v>357</v>
      </c>
      <c r="E265" t="s">
        <v>1</v>
      </c>
      <c r="F265">
        <v>11.256030467360898</v>
      </c>
      <c r="G265">
        <v>11.756033125671607</v>
      </c>
      <c r="H265">
        <v>12.322404228935824</v>
      </c>
    </row>
    <row r="266" spans="2:8" x14ac:dyDescent="0.25">
      <c r="B266" t="s">
        <v>3</v>
      </c>
      <c r="C266" t="s">
        <v>429</v>
      </c>
      <c r="D266" t="s">
        <v>359</v>
      </c>
      <c r="E266" t="s">
        <v>1</v>
      </c>
      <c r="F266">
        <v>15.949252674152543</v>
      </c>
      <c r="G266">
        <v>16.657553317399792</v>
      </c>
      <c r="H266">
        <v>17.459844678559005</v>
      </c>
    </row>
    <row r="267" spans="2:8" x14ac:dyDescent="0.25">
      <c r="B267" t="s">
        <v>3</v>
      </c>
      <c r="C267" t="s">
        <v>429</v>
      </c>
      <c r="D267" t="s">
        <v>688</v>
      </c>
      <c r="E267" t="s">
        <v>1</v>
      </c>
      <c r="F267">
        <v>5.3132943990102861</v>
      </c>
      <c r="G267">
        <v>5.4957387705190737</v>
      </c>
      <c r="H267">
        <v>5.709910135080535</v>
      </c>
    </row>
    <row r="268" spans="2:8" x14ac:dyDescent="0.25">
      <c r="B268" t="s">
        <v>3</v>
      </c>
      <c r="C268" t="s">
        <v>429</v>
      </c>
      <c r="D268" t="s">
        <v>689</v>
      </c>
      <c r="E268" t="s">
        <v>1</v>
      </c>
      <c r="F268">
        <v>3.1986230665072997</v>
      </c>
      <c r="G268">
        <v>3.308455259350056</v>
      </c>
      <c r="H268">
        <v>3.4373872204699292</v>
      </c>
    </row>
    <row r="269" spans="2:8" x14ac:dyDescent="0.25">
      <c r="B269" t="s">
        <v>3</v>
      </c>
      <c r="C269" t="s">
        <v>429</v>
      </c>
      <c r="D269" t="s">
        <v>363</v>
      </c>
      <c r="E269" t="s">
        <v>1</v>
      </c>
      <c r="F269">
        <v>0.40064801878013373</v>
      </c>
      <c r="G269">
        <v>0.41408683289442649</v>
      </c>
      <c r="H269">
        <v>0.42993954132774753</v>
      </c>
    </row>
    <row r="270" spans="2:8" x14ac:dyDescent="0.25">
      <c r="B270" t="s">
        <v>3</v>
      </c>
      <c r="C270" t="s">
        <v>429</v>
      </c>
      <c r="D270" t="s">
        <v>365</v>
      </c>
      <c r="E270" t="s">
        <v>1</v>
      </c>
      <c r="F270">
        <v>8.6811034028863308</v>
      </c>
      <c r="G270">
        <v>9.1885984438925252</v>
      </c>
      <c r="H270">
        <v>9.7337717096866392</v>
      </c>
    </row>
    <row r="271" spans="2:8" x14ac:dyDescent="0.25">
      <c r="B271" t="s">
        <v>3</v>
      </c>
      <c r="C271" t="s">
        <v>429</v>
      </c>
      <c r="D271" t="s">
        <v>367</v>
      </c>
      <c r="E271" t="s">
        <v>1</v>
      </c>
      <c r="F271">
        <v>3.3724945570358278</v>
      </c>
      <c r="G271">
        <v>3.5580848838714525</v>
      </c>
      <c r="H271">
        <v>3.7590946389151383</v>
      </c>
    </row>
    <row r="272" spans="2:8" x14ac:dyDescent="0.25">
      <c r="B272" t="s">
        <v>3</v>
      </c>
      <c r="C272" t="s">
        <v>429</v>
      </c>
      <c r="D272" t="s">
        <v>369</v>
      </c>
      <c r="E272" t="s">
        <v>1</v>
      </c>
      <c r="F272">
        <v>7.8939994390868913</v>
      </c>
      <c r="G272">
        <v>8.2971828844009305</v>
      </c>
      <c r="H272">
        <v>8.7385700063092671</v>
      </c>
    </row>
    <row r="273" spans="2:8" x14ac:dyDescent="0.25">
      <c r="B273" t="s">
        <v>3</v>
      </c>
      <c r="C273" t="s">
        <v>429</v>
      </c>
      <c r="D273" t="s">
        <v>371</v>
      </c>
      <c r="E273" t="s">
        <v>1</v>
      </c>
      <c r="F273">
        <v>8.2738786970636333</v>
      </c>
      <c r="G273">
        <v>8.756276522997835</v>
      </c>
      <c r="H273">
        <v>9.274672399690429</v>
      </c>
    </row>
    <row r="274" spans="2:8" x14ac:dyDescent="0.25">
      <c r="B274" t="s">
        <v>3</v>
      </c>
      <c r="C274" t="s">
        <v>429</v>
      </c>
      <c r="D274" t="s">
        <v>373</v>
      </c>
      <c r="E274" t="s">
        <v>1</v>
      </c>
      <c r="F274">
        <v>9.497321624421577</v>
      </c>
      <c r="G274">
        <v>10.050567668151281</v>
      </c>
      <c r="H274">
        <v>10.645167386987122</v>
      </c>
    </row>
    <row r="275" spans="2:8" x14ac:dyDescent="0.25">
      <c r="B275" t="s">
        <v>3</v>
      </c>
      <c r="C275" t="s">
        <v>429</v>
      </c>
      <c r="D275" t="s">
        <v>375</v>
      </c>
      <c r="E275" t="s">
        <v>1</v>
      </c>
      <c r="F275">
        <v>4.7480018409569258</v>
      </c>
      <c r="G275">
        <v>5.0095610679707612</v>
      </c>
      <c r="H275">
        <v>5.2928101769274862</v>
      </c>
    </row>
    <row r="276" spans="2:8" x14ac:dyDescent="0.25">
      <c r="B276" t="s">
        <v>3</v>
      </c>
      <c r="C276" t="s">
        <v>429</v>
      </c>
      <c r="D276" t="s">
        <v>377</v>
      </c>
      <c r="E276" t="s">
        <v>1</v>
      </c>
      <c r="F276">
        <v>11.974617572334363</v>
      </c>
      <c r="G276">
        <v>12.625454021946073</v>
      </c>
      <c r="H276">
        <v>13.331589726553164</v>
      </c>
    </row>
    <row r="277" spans="2:8" x14ac:dyDescent="0.25">
      <c r="B277" t="s">
        <v>3</v>
      </c>
      <c r="C277" t="s">
        <v>429</v>
      </c>
      <c r="D277" t="s">
        <v>379</v>
      </c>
      <c r="E277" t="s">
        <v>1</v>
      </c>
      <c r="F277">
        <v>2.0516374001305699</v>
      </c>
      <c r="G277">
        <v>2.1248749023423854</v>
      </c>
      <c r="H277">
        <v>2.2101746152562751</v>
      </c>
    </row>
    <row r="278" spans="2:8" x14ac:dyDescent="0.25">
      <c r="B278" t="s">
        <v>3</v>
      </c>
      <c r="C278" t="s">
        <v>429</v>
      </c>
      <c r="D278" t="s">
        <v>381</v>
      </c>
      <c r="E278" t="s">
        <v>1</v>
      </c>
      <c r="F278">
        <v>4.5892880937498273</v>
      </c>
      <c r="G278">
        <v>4.8569030548785808</v>
      </c>
      <c r="H278">
        <v>5.1444822541875643</v>
      </c>
    </row>
    <row r="279" spans="2:8" x14ac:dyDescent="0.25">
      <c r="B279" t="s">
        <v>3</v>
      </c>
      <c r="C279" t="s">
        <v>429</v>
      </c>
      <c r="D279" t="s">
        <v>383</v>
      </c>
      <c r="E279" t="s">
        <v>1</v>
      </c>
      <c r="F279">
        <v>0.71889494698765222</v>
      </c>
      <c r="G279">
        <v>0.74469280978149432</v>
      </c>
      <c r="H279">
        <v>0.77532416591143638</v>
      </c>
    </row>
    <row r="280" spans="2:8" x14ac:dyDescent="0.25">
      <c r="B280" t="s">
        <v>3</v>
      </c>
      <c r="C280" t="s">
        <v>429</v>
      </c>
      <c r="D280" t="s">
        <v>384</v>
      </c>
      <c r="E280" t="s">
        <v>1</v>
      </c>
      <c r="F280">
        <v>0.63581392788726432</v>
      </c>
      <c r="G280">
        <v>0.65863039160394576</v>
      </c>
      <c r="H280">
        <v>0.68572175305960859</v>
      </c>
    </row>
    <row r="281" spans="2:8" x14ac:dyDescent="0.25">
      <c r="B281" t="s">
        <v>3</v>
      </c>
      <c r="C281" t="s">
        <v>429</v>
      </c>
      <c r="D281" t="s">
        <v>385</v>
      </c>
      <c r="E281" t="s">
        <v>1</v>
      </c>
      <c r="F281">
        <v>1.9865613171025742</v>
      </c>
      <c r="G281">
        <v>2.0599348036445035</v>
      </c>
      <c r="H281">
        <v>2.144821637184481</v>
      </c>
    </row>
    <row r="282" spans="2:8" x14ac:dyDescent="0.25">
      <c r="B282" t="s">
        <v>3</v>
      </c>
      <c r="C282" t="s">
        <v>429</v>
      </c>
      <c r="D282" t="s">
        <v>386</v>
      </c>
      <c r="E282" t="s">
        <v>1</v>
      </c>
      <c r="F282">
        <v>1.568489203670868</v>
      </c>
      <c r="G282">
        <v>1.6264212294713896</v>
      </c>
      <c r="H282">
        <v>1.6934436167468312</v>
      </c>
    </row>
    <row r="283" spans="2:8" x14ac:dyDescent="0.25">
      <c r="B283" t="s">
        <v>3</v>
      </c>
      <c r="C283" t="s">
        <v>429</v>
      </c>
      <c r="D283" t="s">
        <v>387</v>
      </c>
      <c r="E283" t="s">
        <v>1</v>
      </c>
      <c r="F283">
        <v>52.876285150561756</v>
      </c>
      <c r="G283">
        <v>54.921734955357124</v>
      </c>
      <c r="H283">
        <v>57.182560740593736</v>
      </c>
    </row>
    <row r="284" spans="2:8" x14ac:dyDescent="0.25">
      <c r="B284" t="s">
        <v>3</v>
      </c>
      <c r="C284" t="s">
        <v>429</v>
      </c>
      <c r="D284" t="s">
        <v>388</v>
      </c>
      <c r="E284" t="s">
        <v>1</v>
      </c>
      <c r="F284">
        <v>6.9907083532051102</v>
      </c>
      <c r="G284">
        <v>7.2611347455987669</v>
      </c>
      <c r="H284">
        <v>7.5600357303595569</v>
      </c>
    </row>
    <row r="285" spans="2:8" x14ac:dyDescent="0.25">
      <c r="B285" t="s">
        <v>3</v>
      </c>
      <c r="C285" t="s">
        <v>429</v>
      </c>
      <c r="D285" t="s">
        <v>389</v>
      </c>
      <c r="E285" t="s">
        <v>1</v>
      </c>
      <c r="F285">
        <v>4.1132494235001209</v>
      </c>
      <c r="G285">
        <v>4.2723650876663202</v>
      </c>
      <c r="H285">
        <v>4.4482348623919741</v>
      </c>
    </row>
    <row r="286" spans="2:8" x14ac:dyDescent="0.25">
      <c r="B286" t="s">
        <v>3</v>
      </c>
      <c r="C286" t="s">
        <v>429</v>
      </c>
      <c r="D286" t="s">
        <v>390</v>
      </c>
      <c r="E286" t="s">
        <v>1</v>
      </c>
      <c r="F286">
        <v>2.7229278649960382</v>
      </c>
      <c r="G286">
        <v>2.8282607614744659</v>
      </c>
      <c r="H286">
        <v>2.9446847029634227</v>
      </c>
    </row>
    <row r="287" spans="2:8" x14ac:dyDescent="0.25">
      <c r="B287" t="s">
        <v>3</v>
      </c>
      <c r="C287" t="s">
        <v>429</v>
      </c>
      <c r="D287" t="s">
        <v>393</v>
      </c>
      <c r="E287" t="s">
        <v>1</v>
      </c>
      <c r="F287">
        <v>33.166065438726022</v>
      </c>
      <c r="G287">
        <v>34.560714583513622</v>
      </c>
      <c r="H287">
        <v>36.115886900713754</v>
      </c>
    </row>
    <row r="288" spans="2:8" x14ac:dyDescent="0.25">
      <c r="B288" t="s">
        <v>3</v>
      </c>
      <c r="C288" t="s">
        <v>429</v>
      </c>
      <c r="D288" t="s">
        <v>395</v>
      </c>
      <c r="E288" t="s">
        <v>1</v>
      </c>
      <c r="F288">
        <v>33.166065438726029</v>
      </c>
      <c r="G288">
        <v>34.560714583513622</v>
      </c>
      <c r="H288">
        <v>36.115886900713761</v>
      </c>
    </row>
    <row r="289" spans="2:8" x14ac:dyDescent="0.25">
      <c r="B289" t="s">
        <v>3</v>
      </c>
      <c r="C289" t="s">
        <v>429</v>
      </c>
      <c r="D289" t="s">
        <v>397</v>
      </c>
      <c r="E289" t="s">
        <v>1</v>
      </c>
      <c r="F289">
        <v>1.4821693839313637</v>
      </c>
      <c r="G289">
        <v>1.526985224467083</v>
      </c>
      <c r="H289">
        <v>1.5768480504193501</v>
      </c>
    </row>
    <row r="290" spans="2:8" x14ac:dyDescent="0.25">
      <c r="B290" t="s">
        <v>3</v>
      </c>
      <c r="C290" t="s">
        <v>429</v>
      </c>
      <c r="D290" t="s">
        <v>398</v>
      </c>
      <c r="E290" t="s">
        <v>1</v>
      </c>
      <c r="F290">
        <v>1.4515702502338308</v>
      </c>
      <c r="G290">
        <v>1.4954608753986298</v>
      </c>
      <c r="H290">
        <v>1.5442942918283475</v>
      </c>
    </row>
    <row r="291" spans="2:8" x14ac:dyDescent="0.25">
      <c r="B291" t="s">
        <v>3</v>
      </c>
      <c r="C291" t="s">
        <v>429</v>
      </c>
      <c r="D291" t="s">
        <v>399</v>
      </c>
      <c r="E291" t="s">
        <v>1</v>
      </c>
      <c r="F291">
        <v>1.526036381877105</v>
      </c>
      <c r="G291">
        <v>1.5721786135837861</v>
      </c>
      <c r="H291">
        <v>1.623517203714784</v>
      </c>
    </row>
    <row r="292" spans="2:8" x14ac:dyDescent="0.25">
      <c r="B292" t="s">
        <v>3</v>
      </c>
      <c r="C292" t="s">
        <v>429</v>
      </c>
      <c r="D292" t="s">
        <v>400</v>
      </c>
      <c r="E292" t="s">
        <v>1</v>
      </c>
      <c r="F292">
        <v>1.3097329482188365</v>
      </c>
      <c r="G292">
        <v>1.3479357689702391</v>
      </c>
      <c r="H292">
        <v>1.3902859988251368</v>
      </c>
    </row>
    <row r="293" spans="2:8" x14ac:dyDescent="0.25">
      <c r="B293" t="s">
        <v>3</v>
      </c>
      <c r="C293" t="s">
        <v>429</v>
      </c>
      <c r="D293" t="s">
        <v>401</v>
      </c>
      <c r="E293" t="s">
        <v>1</v>
      </c>
      <c r="F293">
        <v>2.5051367613232136</v>
      </c>
      <c r="G293">
        <v>2.590429411122376</v>
      </c>
      <c r="H293">
        <v>2.6863153082681697</v>
      </c>
    </row>
    <row r="294" spans="2:8" x14ac:dyDescent="0.25">
      <c r="B294" t="s">
        <v>3</v>
      </c>
      <c r="C294" t="s">
        <v>429</v>
      </c>
      <c r="D294" t="s">
        <v>402</v>
      </c>
      <c r="E294" t="s">
        <v>1</v>
      </c>
      <c r="F294">
        <v>1.1700764244301181</v>
      </c>
      <c r="G294">
        <v>1.2099141371841555</v>
      </c>
      <c r="H294">
        <v>1.2546996472679899</v>
      </c>
    </row>
    <row r="295" spans="2:8" x14ac:dyDescent="0.25">
      <c r="B295" t="s">
        <v>3</v>
      </c>
      <c r="C295" t="s">
        <v>429</v>
      </c>
      <c r="D295" t="s">
        <v>403</v>
      </c>
      <c r="E295" t="s">
        <v>1</v>
      </c>
      <c r="F295">
        <v>1.7450083355115378</v>
      </c>
      <c r="G295">
        <v>1.7920498900012232</v>
      </c>
      <c r="H295">
        <v>1.8460221844621136</v>
      </c>
    </row>
    <row r="296" spans="2:8" x14ac:dyDescent="0.25">
      <c r="B296" t="s">
        <v>3</v>
      </c>
      <c r="C296" t="s">
        <v>429</v>
      </c>
      <c r="D296" t="s">
        <v>404</v>
      </c>
      <c r="E296" t="s">
        <v>1</v>
      </c>
      <c r="F296">
        <v>3.5415036465567136</v>
      </c>
      <c r="G296">
        <v>3.6543573900492845</v>
      </c>
      <c r="H296">
        <v>3.7807784448328636</v>
      </c>
    </row>
    <row r="297" spans="2:8" x14ac:dyDescent="0.25">
      <c r="B297" t="s">
        <v>3</v>
      </c>
      <c r="C297" t="s">
        <v>429</v>
      </c>
      <c r="D297" t="s">
        <v>406</v>
      </c>
      <c r="E297" t="s">
        <v>1</v>
      </c>
      <c r="F297">
        <v>1.9328639831964225</v>
      </c>
      <c r="G297">
        <v>2.0236159709805825</v>
      </c>
      <c r="H297">
        <v>2.1128258874362591</v>
      </c>
    </row>
    <row r="298" spans="2:8" x14ac:dyDescent="0.25">
      <c r="B298" t="s">
        <v>3</v>
      </c>
      <c r="C298" t="s">
        <v>4</v>
      </c>
      <c r="D298" t="s">
        <v>544</v>
      </c>
      <c r="E298" t="s">
        <v>1</v>
      </c>
      <c r="F298">
        <v>0</v>
      </c>
      <c r="G298">
        <v>0</v>
      </c>
      <c r="H298">
        <v>0</v>
      </c>
    </row>
    <row r="299" spans="2:8" x14ac:dyDescent="0.25">
      <c r="B299" t="s">
        <v>3</v>
      </c>
      <c r="C299" t="s">
        <v>4</v>
      </c>
      <c r="D299" t="s">
        <v>16</v>
      </c>
      <c r="E299" t="s">
        <v>1</v>
      </c>
      <c r="F299">
        <v>0</v>
      </c>
      <c r="G299">
        <v>0</v>
      </c>
      <c r="H299">
        <v>0</v>
      </c>
    </row>
    <row r="300" spans="2:8" x14ac:dyDescent="0.25">
      <c r="B300" t="s">
        <v>3</v>
      </c>
      <c r="C300" t="s">
        <v>4</v>
      </c>
      <c r="D300" t="s">
        <v>17</v>
      </c>
      <c r="E300" t="s">
        <v>1</v>
      </c>
      <c r="F300">
        <v>0</v>
      </c>
      <c r="G300">
        <v>0</v>
      </c>
      <c r="H300">
        <v>0</v>
      </c>
    </row>
    <row r="301" spans="2:8" x14ac:dyDescent="0.25">
      <c r="B301" t="s">
        <v>3</v>
      </c>
      <c r="C301" t="s">
        <v>4</v>
      </c>
      <c r="D301" t="s">
        <v>18</v>
      </c>
      <c r="E301" t="s">
        <v>1</v>
      </c>
      <c r="F301">
        <v>6491.54763</v>
      </c>
      <c r="G301">
        <v>6491.54763</v>
      </c>
      <c r="H301">
        <v>6491.54763</v>
      </c>
    </row>
    <row r="302" spans="2:8" x14ac:dyDescent="0.25">
      <c r="B302" t="s">
        <v>3</v>
      </c>
      <c r="C302" t="s">
        <v>4</v>
      </c>
      <c r="D302" t="s">
        <v>19</v>
      </c>
      <c r="E302" t="s">
        <v>1</v>
      </c>
      <c r="F302">
        <v>207210.20034960003</v>
      </c>
      <c r="G302">
        <v>207210.20034960003</v>
      </c>
      <c r="H302">
        <v>207210.20034960003</v>
      </c>
    </row>
    <row r="303" spans="2:8" x14ac:dyDescent="0.25">
      <c r="B303" t="s">
        <v>3</v>
      </c>
      <c r="C303" t="s">
        <v>4</v>
      </c>
      <c r="D303" t="s">
        <v>20</v>
      </c>
      <c r="E303" t="s">
        <v>1</v>
      </c>
      <c r="F303">
        <v>0</v>
      </c>
      <c r="G303">
        <v>0</v>
      </c>
      <c r="H303">
        <v>0</v>
      </c>
    </row>
    <row r="304" spans="2:8" x14ac:dyDescent="0.25">
      <c r="B304" t="s">
        <v>3</v>
      </c>
      <c r="C304" t="s">
        <v>4</v>
      </c>
      <c r="D304" t="s">
        <v>21</v>
      </c>
      <c r="E304" t="s">
        <v>1</v>
      </c>
      <c r="F304">
        <v>0</v>
      </c>
      <c r="G304">
        <v>0</v>
      </c>
      <c r="H304">
        <v>0</v>
      </c>
    </row>
    <row r="305" spans="2:8" x14ac:dyDescent="0.25">
      <c r="B305" t="s">
        <v>3</v>
      </c>
      <c r="C305" t="s">
        <v>4</v>
      </c>
      <c r="D305" t="s">
        <v>22</v>
      </c>
      <c r="E305" t="s">
        <v>1</v>
      </c>
      <c r="F305">
        <v>0</v>
      </c>
      <c r="G305">
        <v>0</v>
      </c>
      <c r="H305">
        <v>0</v>
      </c>
    </row>
    <row r="306" spans="2:8" x14ac:dyDescent="0.25">
      <c r="B306" t="s">
        <v>3</v>
      </c>
      <c r="C306" t="s">
        <v>4</v>
      </c>
      <c r="D306" t="s">
        <v>23</v>
      </c>
      <c r="E306" t="s">
        <v>1</v>
      </c>
      <c r="F306">
        <v>0</v>
      </c>
      <c r="G306">
        <v>0</v>
      </c>
      <c r="H306">
        <v>0</v>
      </c>
    </row>
    <row r="307" spans="2:8" x14ac:dyDescent="0.25">
      <c r="B307" t="s">
        <v>3</v>
      </c>
      <c r="C307" t="s">
        <v>4</v>
      </c>
      <c r="D307" t="s">
        <v>24</v>
      </c>
      <c r="E307" t="s">
        <v>1</v>
      </c>
      <c r="F307">
        <v>0</v>
      </c>
      <c r="G307">
        <v>0</v>
      </c>
      <c r="H307">
        <v>0</v>
      </c>
    </row>
    <row r="308" spans="2:8" x14ac:dyDescent="0.25">
      <c r="B308" t="s">
        <v>3</v>
      </c>
      <c r="C308" t="s">
        <v>4</v>
      </c>
      <c r="D308" t="s">
        <v>25</v>
      </c>
      <c r="E308" t="s">
        <v>1</v>
      </c>
      <c r="F308">
        <v>0</v>
      </c>
      <c r="G308">
        <v>0</v>
      </c>
      <c r="H308">
        <v>0</v>
      </c>
    </row>
    <row r="309" spans="2:8" x14ac:dyDescent="0.25">
      <c r="B309" t="s">
        <v>3</v>
      </c>
      <c r="C309" t="s">
        <v>4</v>
      </c>
      <c r="D309" t="s">
        <v>26</v>
      </c>
      <c r="E309" t="s">
        <v>1</v>
      </c>
      <c r="F309">
        <v>0</v>
      </c>
      <c r="G309">
        <v>0</v>
      </c>
      <c r="H309">
        <v>0</v>
      </c>
    </row>
    <row r="310" spans="2:8" x14ac:dyDescent="0.25">
      <c r="B310" t="s">
        <v>3</v>
      </c>
      <c r="C310" t="s">
        <v>4</v>
      </c>
      <c r="D310" t="s">
        <v>27</v>
      </c>
      <c r="E310" t="s">
        <v>1</v>
      </c>
      <c r="F310">
        <v>0</v>
      </c>
      <c r="G310">
        <v>0</v>
      </c>
      <c r="H310">
        <v>0</v>
      </c>
    </row>
    <row r="311" spans="2:8" x14ac:dyDescent="0.25">
      <c r="B311" t="s">
        <v>3</v>
      </c>
      <c r="C311" t="s">
        <v>4</v>
      </c>
      <c r="D311" t="s">
        <v>28</v>
      </c>
      <c r="E311" t="s">
        <v>1</v>
      </c>
      <c r="F311">
        <v>0</v>
      </c>
      <c r="G311">
        <v>0</v>
      </c>
      <c r="H311">
        <v>0</v>
      </c>
    </row>
    <row r="312" spans="2:8" x14ac:dyDescent="0.25">
      <c r="B312" t="s">
        <v>3</v>
      </c>
      <c r="C312" t="s">
        <v>4</v>
      </c>
      <c r="D312" t="s">
        <v>29</v>
      </c>
      <c r="E312" t="s">
        <v>1</v>
      </c>
      <c r="F312">
        <v>0</v>
      </c>
      <c r="G312">
        <v>0</v>
      </c>
      <c r="H312">
        <v>0</v>
      </c>
    </row>
    <row r="313" spans="2:8" x14ac:dyDescent="0.25">
      <c r="B313" t="s">
        <v>3</v>
      </c>
      <c r="C313" t="s">
        <v>4</v>
      </c>
      <c r="D313" t="s">
        <v>30</v>
      </c>
      <c r="E313" t="s">
        <v>1</v>
      </c>
      <c r="F313">
        <v>7164.451957500014</v>
      </c>
      <c r="G313">
        <v>7164.4519574999813</v>
      </c>
      <c r="H313">
        <v>7164.4519574999813</v>
      </c>
    </row>
    <row r="314" spans="2:8" x14ac:dyDescent="0.25">
      <c r="B314" t="s">
        <v>3</v>
      </c>
      <c r="C314" t="s">
        <v>4</v>
      </c>
      <c r="D314" t="s">
        <v>31</v>
      </c>
      <c r="E314" t="s">
        <v>1</v>
      </c>
      <c r="F314">
        <v>121652.39423834997</v>
      </c>
      <c r="G314">
        <v>121652.39423834997</v>
      </c>
      <c r="H314">
        <v>121652.39423834997</v>
      </c>
    </row>
    <row r="315" spans="2:8" x14ac:dyDescent="0.25">
      <c r="B315" t="s">
        <v>3</v>
      </c>
      <c r="C315" t="s">
        <v>4</v>
      </c>
      <c r="D315" t="s">
        <v>32</v>
      </c>
      <c r="E315" t="s">
        <v>1</v>
      </c>
      <c r="F315">
        <v>0</v>
      </c>
      <c r="G315">
        <v>0</v>
      </c>
      <c r="H315">
        <v>0</v>
      </c>
    </row>
    <row r="316" spans="2:8" x14ac:dyDescent="0.25">
      <c r="B316" t="s">
        <v>3</v>
      </c>
      <c r="C316" t="s">
        <v>4</v>
      </c>
      <c r="D316" t="s">
        <v>33</v>
      </c>
      <c r="E316" t="s">
        <v>1</v>
      </c>
      <c r="F316">
        <v>0</v>
      </c>
      <c r="G316">
        <v>0</v>
      </c>
      <c r="H316">
        <v>0</v>
      </c>
    </row>
    <row r="317" spans="2:8" x14ac:dyDescent="0.25">
      <c r="B317" t="s">
        <v>3</v>
      </c>
      <c r="C317" t="s">
        <v>4</v>
      </c>
      <c r="D317" t="s">
        <v>34</v>
      </c>
      <c r="E317" t="s">
        <v>1</v>
      </c>
      <c r="F317">
        <v>0</v>
      </c>
      <c r="G317">
        <v>0</v>
      </c>
      <c r="H317">
        <v>0</v>
      </c>
    </row>
    <row r="318" spans="2:8" x14ac:dyDescent="0.25">
      <c r="B318" t="s">
        <v>3</v>
      </c>
      <c r="C318" t="s">
        <v>4</v>
      </c>
      <c r="D318" t="s">
        <v>35</v>
      </c>
      <c r="E318" t="s">
        <v>1</v>
      </c>
      <c r="F318">
        <v>0</v>
      </c>
      <c r="G318">
        <v>0</v>
      </c>
      <c r="H318">
        <v>0</v>
      </c>
    </row>
    <row r="319" spans="2:8" x14ac:dyDescent="0.25">
      <c r="B319" t="s">
        <v>3</v>
      </c>
      <c r="C319" t="s">
        <v>4</v>
      </c>
      <c r="D319" t="s">
        <v>36</v>
      </c>
      <c r="E319" t="s">
        <v>1</v>
      </c>
      <c r="F319">
        <v>7204.0345649999981</v>
      </c>
      <c r="G319">
        <v>7204.0345649999981</v>
      </c>
      <c r="H319">
        <v>7204.0345649999981</v>
      </c>
    </row>
    <row r="320" spans="2:8" x14ac:dyDescent="0.25">
      <c r="B320" t="s">
        <v>3</v>
      </c>
      <c r="C320" t="s">
        <v>4</v>
      </c>
      <c r="D320" t="s">
        <v>37</v>
      </c>
      <c r="E320" t="s">
        <v>1</v>
      </c>
      <c r="F320">
        <v>402561.45149219991</v>
      </c>
      <c r="G320">
        <v>402561.45149219991</v>
      </c>
      <c r="H320">
        <v>402561.45149219991</v>
      </c>
    </row>
    <row r="321" spans="2:8" x14ac:dyDescent="0.25">
      <c r="B321" t="s">
        <v>3</v>
      </c>
      <c r="C321" t="s">
        <v>4</v>
      </c>
      <c r="D321" t="s">
        <v>38</v>
      </c>
      <c r="E321" t="s">
        <v>1</v>
      </c>
      <c r="F321">
        <v>0</v>
      </c>
      <c r="G321">
        <v>0</v>
      </c>
      <c r="H321">
        <v>0</v>
      </c>
    </row>
    <row r="322" spans="2:8" x14ac:dyDescent="0.25">
      <c r="B322" t="s">
        <v>3</v>
      </c>
      <c r="C322" t="s">
        <v>4</v>
      </c>
      <c r="D322" t="s">
        <v>39</v>
      </c>
      <c r="E322" t="s">
        <v>1</v>
      </c>
      <c r="F322">
        <v>0</v>
      </c>
      <c r="G322">
        <v>0</v>
      </c>
      <c r="H322">
        <v>0</v>
      </c>
    </row>
    <row r="323" spans="2:8" x14ac:dyDescent="0.25">
      <c r="B323" t="s">
        <v>3</v>
      </c>
      <c r="C323" t="s">
        <v>4</v>
      </c>
      <c r="D323" t="s">
        <v>40</v>
      </c>
      <c r="E323" t="s">
        <v>1</v>
      </c>
      <c r="F323">
        <v>0</v>
      </c>
      <c r="G323">
        <v>0</v>
      </c>
      <c r="H323">
        <v>0</v>
      </c>
    </row>
    <row r="324" spans="2:8" x14ac:dyDescent="0.25">
      <c r="B324" t="s">
        <v>3</v>
      </c>
      <c r="C324" t="s">
        <v>4</v>
      </c>
      <c r="D324" t="s">
        <v>41</v>
      </c>
      <c r="E324" t="s">
        <v>1</v>
      </c>
      <c r="F324">
        <v>10097893.838031733</v>
      </c>
      <c r="G324">
        <v>9182697.3003647663</v>
      </c>
      <c r="H324">
        <v>10352136.306488464</v>
      </c>
    </row>
    <row r="325" spans="2:8" x14ac:dyDescent="0.25">
      <c r="B325" t="s">
        <v>3</v>
      </c>
      <c r="C325" t="s">
        <v>4</v>
      </c>
      <c r="D325" t="s">
        <v>42</v>
      </c>
      <c r="E325" t="s">
        <v>1</v>
      </c>
      <c r="F325">
        <v>0</v>
      </c>
      <c r="G325">
        <v>0</v>
      </c>
      <c r="H325">
        <v>0</v>
      </c>
    </row>
    <row r="326" spans="2:8" x14ac:dyDescent="0.25">
      <c r="B326" t="s">
        <v>3</v>
      </c>
      <c r="C326" t="s">
        <v>4</v>
      </c>
      <c r="D326" t="s">
        <v>44</v>
      </c>
      <c r="E326" t="s">
        <v>1</v>
      </c>
      <c r="F326">
        <v>0</v>
      </c>
      <c r="G326">
        <v>0</v>
      </c>
      <c r="H326">
        <v>0</v>
      </c>
    </row>
    <row r="327" spans="2:8" x14ac:dyDescent="0.25">
      <c r="B327" t="s">
        <v>3</v>
      </c>
      <c r="C327" t="s">
        <v>4</v>
      </c>
      <c r="D327" t="s">
        <v>45</v>
      </c>
      <c r="E327" t="s">
        <v>1</v>
      </c>
      <c r="F327">
        <v>0</v>
      </c>
      <c r="G327">
        <v>0</v>
      </c>
      <c r="H327">
        <v>0</v>
      </c>
    </row>
    <row r="328" spans="2:8" x14ac:dyDescent="0.25">
      <c r="B328" t="s">
        <v>3</v>
      </c>
      <c r="C328" t="s">
        <v>4</v>
      </c>
      <c r="D328" t="s">
        <v>48</v>
      </c>
      <c r="E328" t="s">
        <v>1</v>
      </c>
      <c r="F328">
        <v>378040.64300879592</v>
      </c>
      <c r="G328">
        <v>378040.64300879592</v>
      </c>
      <c r="H328">
        <v>378040.64300879592</v>
      </c>
    </row>
    <row r="329" spans="2:8" x14ac:dyDescent="0.25">
      <c r="B329" t="s">
        <v>3</v>
      </c>
      <c r="C329" t="s">
        <v>4</v>
      </c>
      <c r="D329" t="s">
        <v>49</v>
      </c>
      <c r="E329" t="s">
        <v>1</v>
      </c>
      <c r="F329">
        <v>11599.925452609157</v>
      </c>
      <c r="G329">
        <v>11599.925452609157</v>
      </c>
      <c r="H329">
        <v>11599.925452609157</v>
      </c>
    </row>
    <row r="330" spans="2:8" x14ac:dyDescent="0.25">
      <c r="B330" t="s">
        <v>3</v>
      </c>
      <c r="C330" t="s">
        <v>4</v>
      </c>
      <c r="D330" t="s">
        <v>51</v>
      </c>
      <c r="E330" t="s">
        <v>1</v>
      </c>
      <c r="F330">
        <v>0</v>
      </c>
      <c r="G330">
        <v>0</v>
      </c>
      <c r="H330">
        <v>0</v>
      </c>
    </row>
    <row r="331" spans="2:8" x14ac:dyDescent="0.25">
      <c r="B331" t="s">
        <v>3</v>
      </c>
      <c r="C331" t="s">
        <v>4</v>
      </c>
      <c r="D331" t="s">
        <v>53</v>
      </c>
      <c r="E331" t="s">
        <v>1</v>
      </c>
      <c r="F331">
        <v>0</v>
      </c>
      <c r="G331">
        <v>0</v>
      </c>
      <c r="H331">
        <v>0</v>
      </c>
    </row>
    <row r="332" spans="2:8" x14ac:dyDescent="0.25">
      <c r="B332" t="s">
        <v>3</v>
      </c>
      <c r="C332" t="s">
        <v>4</v>
      </c>
      <c r="D332" t="s">
        <v>55</v>
      </c>
      <c r="E332" t="s">
        <v>1</v>
      </c>
      <c r="F332">
        <v>0</v>
      </c>
      <c r="G332">
        <v>0</v>
      </c>
      <c r="H332">
        <v>0</v>
      </c>
    </row>
    <row r="333" spans="2:8" x14ac:dyDescent="0.25">
      <c r="B333" t="s">
        <v>3</v>
      </c>
      <c r="C333" t="s">
        <v>4</v>
      </c>
      <c r="D333" t="s">
        <v>57</v>
      </c>
      <c r="E333" t="s">
        <v>1</v>
      </c>
      <c r="F333">
        <v>0</v>
      </c>
      <c r="G333">
        <v>0</v>
      </c>
      <c r="H333">
        <v>0</v>
      </c>
    </row>
    <row r="334" spans="2:8" x14ac:dyDescent="0.25">
      <c r="B334" t="s">
        <v>3</v>
      </c>
      <c r="C334" t="s">
        <v>4</v>
      </c>
      <c r="D334" t="s">
        <v>622</v>
      </c>
      <c r="E334" t="s">
        <v>1</v>
      </c>
      <c r="F334">
        <v>0</v>
      </c>
      <c r="G334">
        <v>0</v>
      </c>
      <c r="H334">
        <v>0</v>
      </c>
    </row>
    <row r="335" spans="2:8" x14ac:dyDescent="0.25">
      <c r="B335" t="s">
        <v>3</v>
      </c>
      <c r="C335" t="s">
        <v>4</v>
      </c>
      <c r="D335" t="s">
        <v>623</v>
      </c>
      <c r="E335" t="s">
        <v>1</v>
      </c>
      <c r="F335">
        <v>0</v>
      </c>
      <c r="G335">
        <v>0</v>
      </c>
      <c r="H335">
        <v>0</v>
      </c>
    </row>
    <row r="336" spans="2:8" x14ac:dyDescent="0.25">
      <c r="B336" t="s">
        <v>3</v>
      </c>
      <c r="C336" t="s">
        <v>4</v>
      </c>
      <c r="D336" t="s">
        <v>624</v>
      </c>
      <c r="E336" t="s">
        <v>1</v>
      </c>
      <c r="F336">
        <v>0</v>
      </c>
      <c r="G336">
        <v>0</v>
      </c>
      <c r="H336">
        <v>0</v>
      </c>
    </row>
    <row r="337" spans="2:8" x14ac:dyDescent="0.25">
      <c r="B337" t="s">
        <v>3</v>
      </c>
      <c r="C337" t="s">
        <v>4</v>
      </c>
      <c r="D337" t="s">
        <v>625</v>
      </c>
      <c r="E337" t="s">
        <v>1</v>
      </c>
      <c r="F337">
        <v>0</v>
      </c>
      <c r="G337">
        <v>0</v>
      </c>
      <c r="H337">
        <v>0</v>
      </c>
    </row>
    <row r="338" spans="2:8" x14ac:dyDescent="0.25">
      <c r="B338" t="s">
        <v>3</v>
      </c>
      <c r="C338" t="s">
        <v>4</v>
      </c>
      <c r="D338" t="s">
        <v>58</v>
      </c>
      <c r="E338" t="s">
        <v>1</v>
      </c>
      <c r="F338">
        <v>316705.51453016169</v>
      </c>
      <c r="G338">
        <v>362744.2008713648</v>
      </c>
      <c r="H338">
        <v>458818.41458440392</v>
      </c>
    </row>
    <row r="339" spans="2:8" x14ac:dyDescent="0.25">
      <c r="B339" t="s">
        <v>3</v>
      </c>
      <c r="C339" t="s">
        <v>4</v>
      </c>
      <c r="D339" t="s">
        <v>59</v>
      </c>
      <c r="E339" t="s">
        <v>1</v>
      </c>
      <c r="F339">
        <v>0</v>
      </c>
      <c r="G339">
        <v>0</v>
      </c>
      <c r="H339">
        <v>0</v>
      </c>
    </row>
    <row r="340" spans="2:8" x14ac:dyDescent="0.25">
      <c r="B340" t="s">
        <v>3</v>
      </c>
      <c r="C340" t="s">
        <v>4</v>
      </c>
      <c r="D340" t="s">
        <v>60</v>
      </c>
      <c r="E340" t="s">
        <v>1</v>
      </c>
      <c r="F340">
        <v>1312455.0304579339</v>
      </c>
      <c r="G340">
        <v>1312455.0304579339</v>
      </c>
      <c r="H340">
        <v>1312455.0304579339</v>
      </c>
    </row>
    <row r="341" spans="2:8" x14ac:dyDescent="0.25">
      <c r="B341" t="s">
        <v>3</v>
      </c>
      <c r="C341" t="s">
        <v>4</v>
      </c>
      <c r="D341" t="s">
        <v>626</v>
      </c>
      <c r="E341" t="s">
        <v>1</v>
      </c>
      <c r="F341">
        <v>1529533.6227532439</v>
      </c>
      <c r="G341">
        <v>2143747.4199619503</v>
      </c>
      <c r="H341">
        <v>2158635.0783271641</v>
      </c>
    </row>
    <row r="342" spans="2:8" x14ac:dyDescent="0.25">
      <c r="B342" t="s">
        <v>3</v>
      </c>
      <c r="C342" t="s">
        <v>4</v>
      </c>
      <c r="D342" t="s">
        <v>64</v>
      </c>
      <c r="E342" t="s">
        <v>1</v>
      </c>
      <c r="F342">
        <v>37855768.023817815</v>
      </c>
      <c r="G342">
        <v>38564614.273092419</v>
      </c>
      <c r="H342">
        <v>38503699.575651169</v>
      </c>
    </row>
    <row r="343" spans="2:8" x14ac:dyDescent="0.25">
      <c r="B343" t="s">
        <v>3</v>
      </c>
      <c r="C343" t="s">
        <v>4</v>
      </c>
      <c r="D343" t="s">
        <v>67</v>
      </c>
      <c r="E343" t="s">
        <v>1</v>
      </c>
      <c r="F343">
        <v>0</v>
      </c>
      <c r="G343">
        <v>0</v>
      </c>
      <c r="H343">
        <v>0</v>
      </c>
    </row>
    <row r="344" spans="2:8" x14ac:dyDescent="0.25">
      <c r="B344" t="s">
        <v>3</v>
      </c>
      <c r="C344" t="s">
        <v>4</v>
      </c>
      <c r="D344" t="s">
        <v>69</v>
      </c>
      <c r="E344" t="s">
        <v>1</v>
      </c>
      <c r="F344">
        <v>621256.63749999984</v>
      </c>
      <c r="G344">
        <v>649045.11250000016</v>
      </c>
      <c r="H344">
        <v>680150.92499999993</v>
      </c>
    </row>
    <row r="345" spans="2:8" x14ac:dyDescent="0.25">
      <c r="B345" t="s">
        <v>3</v>
      </c>
      <c r="C345" t="s">
        <v>4</v>
      </c>
      <c r="D345" t="s">
        <v>71</v>
      </c>
      <c r="E345" t="s">
        <v>1</v>
      </c>
      <c r="F345">
        <v>0</v>
      </c>
      <c r="G345">
        <v>0</v>
      </c>
      <c r="H345">
        <v>0</v>
      </c>
    </row>
    <row r="346" spans="2:8" x14ac:dyDescent="0.25">
      <c r="B346" t="s">
        <v>3</v>
      </c>
      <c r="C346" t="s">
        <v>4</v>
      </c>
      <c r="D346" t="s">
        <v>73</v>
      </c>
      <c r="E346" t="s">
        <v>1</v>
      </c>
      <c r="F346">
        <v>0</v>
      </c>
      <c r="G346">
        <v>0</v>
      </c>
      <c r="H346">
        <v>0</v>
      </c>
    </row>
    <row r="347" spans="2:8" x14ac:dyDescent="0.25">
      <c r="B347" t="s">
        <v>3</v>
      </c>
      <c r="C347" t="s">
        <v>4</v>
      </c>
      <c r="D347" t="s">
        <v>683</v>
      </c>
      <c r="E347" t="s">
        <v>1</v>
      </c>
      <c r="F347">
        <v>8472.4600638977645</v>
      </c>
      <c r="G347">
        <v>8472.4600638977645</v>
      </c>
      <c r="H347">
        <v>8472.4600638977645</v>
      </c>
    </row>
    <row r="348" spans="2:8" x14ac:dyDescent="0.25">
      <c r="B348" t="s">
        <v>3</v>
      </c>
      <c r="C348" t="s">
        <v>4</v>
      </c>
      <c r="D348" t="s">
        <v>75</v>
      </c>
      <c r="E348" t="s">
        <v>1</v>
      </c>
      <c r="F348">
        <v>9033.3333333333303</v>
      </c>
      <c r="G348">
        <v>9033.3333333333339</v>
      </c>
      <c r="H348">
        <v>9033.3333333333339</v>
      </c>
    </row>
    <row r="349" spans="2:8" x14ac:dyDescent="0.25">
      <c r="B349" t="s">
        <v>3</v>
      </c>
      <c r="C349" t="s">
        <v>4</v>
      </c>
      <c r="D349" t="s">
        <v>76</v>
      </c>
      <c r="E349" t="s">
        <v>1</v>
      </c>
      <c r="F349">
        <v>181866.66666666666</v>
      </c>
      <c r="G349">
        <v>181866.66666666666</v>
      </c>
      <c r="H349">
        <v>181866.66666666666</v>
      </c>
    </row>
    <row r="350" spans="2:8" x14ac:dyDescent="0.25">
      <c r="B350" t="s">
        <v>3</v>
      </c>
      <c r="C350" t="s">
        <v>4</v>
      </c>
      <c r="D350" t="s">
        <v>77</v>
      </c>
      <c r="E350" t="s">
        <v>1</v>
      </c>
      <c r="F350">
        <v>73333.333333333328</v>
      </c>
      <c r="G350">
        <v>73333.333333333328</v>
      </c>
      <c r="H350">
        <v>73333.333333333328</v>
      </c>
    </row>
    <row r="351" spans="2:8" x14ac:dyDescent="0.25">
      <c r="B351" t="s">
        <v>3</v>
      </c>
      <c r="C351" t="s">
        <v>4</v>
      </c>
      <c r="D351" t="s">
        <v>78</v>
      </c>
      <c r="E351" t="s">
        <v>1</v>
      </c>
      <c r="F351">
        <v>333196.97777777782</v>
      </c>
      <c r="G351">
        <v>333196.97777777782</v>
      </c>
      <c r="H351">
        <v>333196.97777777782</v>
      </c>
    </row>
    <row r="352" spans="2:8" x14ac:dyDescent="0.25">
      <c r="B352" t="s">
        <v>3</v>
      </c>
      <c r="C352" t="s">
        <v>4</v>
      </c>
      <c r="D352" t="s">
        <v>627</v>
      </c>
      <c r="E352" t="s">
        <v>1</v>
      </c>
      <c r="F352">
        <v>0</v>
      </c>
      <c r="G352">
        <v>0</v>
      </c>
      <c r="H352">
        <v>0</v>
      </c>
    </row>
    <row r="353" spans="2:8" x14ac:dyDescent="0.25">
      <c r="B353" t="s">
        <v>3</v>
      </c>
      <c r="C353" t="s">
        <v>4</v>
      </c>
      <c r="D353" t="s">
        <v>81</v>
      </c>
      <c r="E353" t="s">
        <v>1</v>
      </c>
      <c r="F353">
        <v>0</v>
      </c>
      <c r="G353">
        <v>0</v>
      </c>
      <c r="H353">
        <v>0</v>
      </c>
    </row>
    <row r="354" spans="2:8" x14ac:dyDescent="0.25">
      <c r="B354" t="s">
        <v>3</v>
      </c>
      <c r="C354" t="s">
        <v>4</v>
      </c>
      <c r="D354" t="s">
        <v>83</v>
      </c>
      <c r="E354" t="s">
        <v>1</v>
      </c>
      <c r="F354">
        <v>0</v>
      </c>
      <c r="G354">
        <v>0</v>
      </c>
      <c r="H354">
        <v>0</v>
      </c>
    </row>
    <row r="355" spans="2:8" x14ac:dyDescent="0.25">
      <c r="B355" t="s">
        <v>3</v>
      </c>
      <c r="C355" t="s">
        <v>4</v>
      </c>
      <c r="D355" t="s">
        <v>85</v>
      </c>
      <c r="E355" t="s">
        <v>1</v>
      </c>
      <c r="F355">
        <v>0</v>
      </c>
      <c r="G355">
        <v>0</v>
      </c>
      <c r="H355">
        <v>0</v>
      </c>
    </row>
    <row r="356" spans="2:8" x14ac:dyDescent="0.25">
      <c r="B356" t="s">
        <v>3</v>
      </c>
      <c r="C356" t="s">
        <v>4</v>
      </c>
      <c r="D356" t="s">
        <v>86</v>
      </c>
      <c r="E356" t="s">
        <v>1</v>
      </c>
      <c r="F356">
        <v>0</v>
      </c>
      <c r="G356">
        <v>0</v>
      </c>
      <c r="H356">
        <v>0</v>
      </c>
    </row>
    <row r="357" spans="2:8" x14ac:dyDescent="0.25">
      <c r="B357" t="s">
        <v>3</v>
      </c>
      <c r="C357" t="s">
        <v>4</v>
      </c>
      <c r="D357" t="s">
        <v>87</v>
      </c>
      <c r="E357" t="s">
        <v>1</v>
      </c>
      <c r="F357">
        <v>0</v>
      </c>
      <c r="G357">
        <v>0</v>
      </c>
      <c r="H357">
        <v>0</v>
      </c>
    </row>
    <row r="358" spans="2:8" x14ac:dyDescent="0.25">
      <c r="B358" t="s">
        <v>3</v>
      </c>
      <c r="C358" t="s">
        <v>4</v>
      </c>
      <c r="D358" t="s">
        <v>88</v>
      </c>
      <c r="E358" t="s">
        <v>1</v>
      </c>
      <c r="F358">
        <v>0</v>
      </c>
      <c r="G358">
        <v>0</v>
      </c>
      <c r="H358">
        <v>0</v>
      </c>
    </row>
    <row r="359" spans="2:8" x14ac:dyDescent="0.25">
      <c r="B359" t="s">
        <v>3</v>
      </c>
      <c r="C359" t="s">
        <v>4</v>
      </c>
      <c r="D359" t="s">
        <v>628</v>
      </c>
      <c r="E359" t="s">
        <v>1</v>
      </c>
      <c r="F359">
        <v>0</v>
      </c>
      <c r="G359">
        <v>0</v>
      </c>
      <c r="H359">
        <v>0</v>
      </c>
    </row>
    <row r="360" spans="2:8" x14ac:dyDescent="0.25">
      <c r="B360" t="s">
        <v>3</v>
      </c>
      <c r="C360" t="s">
        <v>4</v>
      </c>
      <c r="D360" t="s">
        <v>89</v>
      </c>
      <c r="E360" t="s">
        <v>1</v>
      </c>
      <c r="F360">
        <v>0</v>
      </c>
      <c r="G360">
        <v>0</v>
      </c>
      <c r="H360">
        <v>0</v>
      </c>
    </row>
    <row r="361" spans="2:8" x14ac:dyDescent="0.25">
      <c r="B361" t="s">
        <v>3</v>
      </c>
      <c r="C361" t="s">
        <v>4</v>
      </c>
      <c r="D361" t="s">
        <v>90</v>
      </c>
      <c r="E361" t="s">
        <v>1</v>
      </c>
      <c r="F361">
        <v>0</v>
      </c>
      <c r="G361">
        <v>0</v>
      </c>
      <c r="H361">
        <v>0</v>
      </c>
    </row>
    <row r="362" spans="2:8" x14ac:dyDescent="0.25">
      <c r="B362" t="s">
        <v>3</v>
      </c>
      <c r="C362" t="s">
        <v>4</v>
      </c>
      <c r="D362" t="s">
        <v>92</v>
      </c>
      <c r="E362" t="s">
        <v>1</v>
      </c>
      <c r="F362">
        <v>0</v>
      </c>
      <c r="G362">
        <v>0</v>
      </c>
      <c r="H362">
        <v>0</v>
      </c>
    </row>
    <row r="363" spans="2:8" x14ac:dyDescent="0.25">
      <c r="B363" t="s">
        <v>3</v>
      </c>
      <c r="C363" t="s">
        <v>4</v>
      </c>
      <c r="D363" t="s">
        <v>93</v>
      </c>
      <c r="E363" t="s">
        <v>1</v>
      </c>
      <c r="F363">
        <v>0</v>
      </c>
      <c r="G363">
        <v>0</v>
      </c>
      <c r="H363">
        <v>0</v>
      </c>
    </row>
    <row r="364" spans="2:8" x14ac:dyDescent="0.25">
      <c r="B364" t="s">
        <v>3</v>
      </c>
      <c r="C364" t="s">
        <v>4</v>
      </c>
      <c r="D364" t="s">
        <v>97</v>
      </c>
      <c r="E364" t="s">
        <v>1</v>
      </c>
      <c r="F364">
        <v>0</v>
      </c>
      <c r="G364">
        <v>0</v>
      </c>
      <c r="H364">
        <v>0</v>
      </c>
    </row>
    <row r="365" spans="2:8" x14ac:dyDescent="0.25">
      <c r="B365" t="s">
        <v>3</v>
      </c>
      <c r="C365" t="s">
        <v>4</v>
      </c>
      <c r="D365" t="s">
        <v>98</v>
      </c>
      <c r="E365" t="s">
        <v>1</v>
      </c>
      <c r="F365">
        <v>0</v>
      </c>
      <c r="G365">
        <v>0</v>
      </c>
      <c r="H365">
        <v>0</v>
      </c>
    </row>
    <row r="366" spans="2:8" x14ac:dyDescent="0.25">
      <c r="B366" t="s">
        <v>3</v>
      </c>
      <c r="C366" t="s">
        <v>4</v>
      </c>
      <c r="D366" t="s">
        <v>99</v>
      </c>
      <c r="E366" t="s">
        <v>1</v>
      </c>
      <c r="F366">
        <v>0</v>
      </c>
      <c r="G366">
        <v>0</v>
      </c>
      <c r="H366">
        <v>0</v>
      </c>
    </row>
    <row r="367" spans="2:8" x14ac:dyDescent="0.25">
      <c r="B367" t="s">
        <v>3</v>
      </c>
      <c r="C367" t="s">
        <v>4</v>
      </c>
      <c r="D367" t="s">
        <v>100</v>
      </c>
      <c r="E367" t="s">
        <v>1</v>
      </c>
      <c r="F367">
        <v>0</v>
      </c>
      <c r="G367">
        <v>0</v>
      </c>
      <c r="H367">
        <v>0</v>
      </c>
    </row>
    <row r="368" spans="2:8" x14ac:dyDescent="0.25">
      <c r="B368" t="s">
        <v>3</v>
      </c>
      <c r="C368" t="s">
        <v>4</v>
      </c>
      <c r="D368" t="s">
        <v>102</v>
      </c>
      <c r="E368" t="s">
        <v>1</v>
      </c>
      <c r="F368">
        <v>0</v>
      </c>
      <c r="G368">
        <v>0</v>
      </c>
      <c r="H368">
        <v>0</v>
      </c>
    </row>
    <row r="369" spans="2:8" x14ac:dyDescent="0.25">
      <c r="B369" t="s">
        <v>3</v>
      </c>
      <c r="C369" t="s">
        <v>4</v>
      </c>
      <c r="D369" t="s">
        <v>104</v>
      </c>
      <c r="E369" t="s">
        <v>1</v>
      </c>
      <c r="F369">
        <v>0</v>
      </c>
      <c r="G369">
        <v>0</v>
      </c>
      <c r="H369">
        <v>0</v>
      </c>
    </row>
    <row r="370" spans="2:8" x14ac:dyDescent="0.25">
      <c r="B370" t="s">
        <v>3</v>
      </c>
      <c r="C370" t="s">
        <v>4</v>
      </c>
      <c r="D370" t="s">
        <v>106</v>
      </c>
      <c r="E370" t="s">
        <v>1</v>
      </c>
      <c r="F370">
        <v>0</v>
      </c>
      <c r="G370">
        <v>0</v>
      </c>
      <c r="H370">
        <v>0</v>
      </c>
    </row>
    <row r="371" spans="2:8" x14ac:dyDescent="0.25">
      <c r="B371" t="s">
        <v>3</v>
      </c>
      <c r="C371" t="s">
        <v>4</v>
      </c>
      <c r="D371" t="s">
        <v>108</v>
      </c>
      <c r="E371" t="s">
        <v>1</v>
      </c>
      <c r="F371">
        <v>0</v>
      </c>
      <c r="G371">
        <v>0</v>
      </c>
      <c r="H371">
        <v>0</v>
      </c>
    </row>
    <row r="372" spans="2:8" x14ac:dyDescent="0.25">
      <c r="B372" t="s">
        <v>3</v>
      </c>
      <c r="C372" t="s">
        <v>4</v>
      </c>
      <c r="D372" t="s">
        <v>112</v>
      </c>
      <c r="E372" t="s">
        <v>1</v>
      </c>
      <c r="F372">
        <v>0</v>
      </c>
      <c r="G372">
        <v>0</v>
      </c>
      <c r="H372">
        <v>0</v>
      </c>
    </row>
    <row r="373" spans="2:8" x14ac:dyDescent="0.25">
      <c r="B373" t="s">
        <v>3</v>
      </c>
      <c r="C373" t="s">
        <v>4</v>
      </c>
      <c r="D373" t="s">
        <v>114</v>
      </c>
      <c r="E373" t="s">
        <v>1</v>
      </c>
      <c r="F373">
        <v>0</v>
      </c>
      <c r="G373">
        <v>0</v>
      </c>
      <c r="H373">
        <v>0</v>
      </c>
    </row>
    <row r="374" spans="2:8" x14ac:dyDescent="0.25">
      <c r="B374" t="s">
        <v>3</v>
      </c>
      <c r="C374" t="s">
        <v>4</v>
      </c>
      <c r="D374" t="s">
        <v>443</v>
      </c>
      <c r="E374" t="s">
        <v>1</v>
      </c>
      <c r="F374">
        <v>0</v>
      </c>
      <c r="G374">
        <v>0</v>
      </c>
      <c r="H374">
        <v>0</v>
      </c>
    </row>
    <row r="375" spans="2:8" x14ac:dyDescent="0.25">
      <c r="B375" t="s">
        <v>3</v>
      </c>
      <c r="C375" t="s">
        <v>4</v>
      </c>
      <c r="D375" t="s">
        <v>116</v>
      </c>
      <c r="E375" t="s">
        <v>1</v>
      </c>
      <c r="F375">
        <v>562908.19169329084</v>
      </c>
      <c r="G375">
        <v>562908.19169329084</v>
      </c>
      <c r="H375">
        <v>562908.19169329084</v>
      </c>
    </row>
    <row r="376" spans="2:8" x14ac:dyDescent="0.25">
      <c r="B376" t="s">
        <v>3</v>
      </c>
      <c r="C376" t="s">
        <v>4</v>
      </c>
      <c r="D376" t="s">
        <v>118</v>
      </c>
      <c r="E376" t="s">
        <v>1</v>
      </c>
      <c r="F376">
        <v>0</v>
      </c>
      <c r="G376">
        <v>0</v>
      </c>
      <c r="H376">
        <v>0</v>
      </c>
    </row>
    <row r="377" spans="2:8" x14ac:dyDescent="0.25">
      <c r="B377" t="s">
        <v>3</v>
      </c>
      <c r="C377" t="s">
        <v>4</v>
      </c>
      <c r="D377" t="s">
        <v>629</v>
      </c>
      <c r="E377" t="s">
        <v>1</v>
      </c>
      <c r="F377">
        <v>0</v>
      </c>
      <c r="G377">
        <v>0</v>
      </c>
      <c r="H377">
        <v>0</v>
      </c>
    </row>
    <row r="378" spans="2:8" x14ac:dyDescent="0.25">
      <c r="B378" t="s">
        <v>3</v>
      </c>
      <c r="C378" t="s">
        <v>4</v>
      </c>
      <c r="D378" t="s">
        <v>119</v>
      </c>
      <c r="E378" t="s">
        <v>1</v>
      </c>
      <c r="F378">
        <v>0</v>
      </c>
      <c r="G378">
        <v>0</v>
      </c>
      <c r="H378">
        <v>0</v>
      </c>
    </row>
    <row r="379" spans="2:8" x14ac:dyDescent="0.25">
      <c r="B379" t="s">
        <v>3</v>
      </c>
      <c r="C379" t="s">
        <v>4</v>
      </c>
      <c r="D379" t="s">
        <v>121</v>
      </c>
      <c r="E379" t="s">
        <v>1</v>
      </c>
      <c r="F379">
        <v>0</v>
      </c>
      <c r="G379">
        <v>0</v>
      </c>
      <c r="H379">
        <v>0</v>
      </c>
    </row>
    <row r="380" spans="2:8" x14ac:dyDescent="0.25">
      <c r="B380" t="s">
        <v>3</v>
      </c>
      <c r="C380" t="s">
        <v>4</v>
      </c>
      <c r="D380" t="s">
        <v>123</v>
      </c>
      <c r="E380" t="s">
        <v>1</v>
      </c>
      <c r="F380">
        <v>1432.6794036208732</v>
      </c>
      <c r="G380">
        <v>1432.6794036208732</v>
      </c>
      <c r="H380">
        <v>1432.6794036208732</v>
      </c>
    </row>
    <row r="381" spans="2:8" x14ac:dyDescent="0.25">
      <c r="B381" t="s">
        <v>3</v>
      </c>
      <c r="C381" t="s">
        <v>4</v>
      </c>
      <c r="D381" t="s">
        <v>127</v>
      </c>
      <c r="E381" t="s">
        <v>1</v>
      </c>
      <c r="F381">
        <v>0</v>
      </c>
      <c r="G381">
        <v>0</v>
      </c>
      <c r="H381">
        <v>0</v>
      </c>
    </row>
    <row r="382" spans="2:8" x14ac:dyDescent="0.25">
      <c r="B382" t="s">
        <v>3</v>
      </c>
      <c r="C382" t="s">
        <v>4</v>
      </c>
      <c r="D382" t="s">
        <v>129</v>
      </c>
      <c r="E382" t="s">
        <v>1</v>
      </c>
      <c r="F382">
        <v>0</v>
      </c>
      <c r="G382">
        <v>0</v>
      </c>
      <c r="H382">
        <v>0</v>
      </c>
    </row>
    <row r="383" spans="2:8" x14ac:dyDescent="0.25">
      <c r="B383" t="s">
        <v>3</v>
      </c>
      <c r="C383" t="s">
        <v>4</v>
      </c>
      <c r="D383" t="s">
        <v>130</v>
      </c>
      <c r="E383" t="s">
        <v>1</v>
      </c>
      <c r="F383">
        <v>0</v>
      </c>
      <c r="G383">
        <v>0</v>
      </c>
      <c r="H383">
        <v>0</v>
      </c>
    </row>
    <row r="384" spans="2:8" x14ac:dyDescent="0.25">
      <c r="B384" t="s">
        <v>3</v>
      </c>
      <c r="C384" t="s">
        <v>4</v>
      </c>
      <c r="D384" t="s">
        <v>131</v>
      </c>
      <c r="E384" t="s">
        <v>1</v>
      </c>
      <c r="F384">
        <v>7802315.9047342455</v>
      </c>
      <c r="G384">
        <v>7802315.9047342455</v>
      </c>
      <c r="H384">
        <v>7802315.9047342455</v>
      </c>
    </row>
    <row r="385" spans="2:8" x14ac:dyDescent="0.25">
      <c r="B385" t="s">
        <v>3</v>
      </c>
      <c r="C385" t="s">
        <v>4</v>
      </c>
      <c r="D385" t="s">
        <v>132</v>
      </c>
      <c r="E385" t="s">
        <v>1</v>
      </c>
      <c r="F385">
        <v>0</v>
      </c>
      <c r="G385">
        <v>0</v>
      </c>
      <c r="H385">
        <v>0</v>
      </c>
    </row>
    <row r="386" spans="2:8" x14ac:dyDescent="0.25">
      <c r="B386" t="s">
        <v>3</v>
      </c>
      <c r="C386" t="s">
        <v>4</v>
      </c>
      <c r="D386" t="s">
        <v>133</v>
      </c>
      <c r="E386" t="s">
        <v>1</v>
      </c>
      <c r="F386">
        <v>939829.18152773741</v>
      </c>
      <c r="G386">
        <v>939829.18152773741</v>
      </c>
      <c r="H386">
        <v>939829.18152773741</v>
      </c>
    </row>
    <row r="387" spans="2:8" x14ac:dyDescent="0.25">
      <c r="B387" t="s">
        <v>3</v>
      </c>
      <c r="C387" t="s">
        <v>4</v>
      </c>
      <c r="D387" t="s">
        <v>134</v>
      </c>
      <c r="E387" t="s">
        <v>1</v>
      </c>
      <c r="F387">
        <v>0</v>
      </c>
      <c r="G387">
        <v>0</v>
      </c>
      <c r="H387">
        <v>0</v>
      </c>
    </row>
    <row r="388" spans="2:8" x14ac:dyDescent="0.25">
      <c r="B388" t="s">
        <v>3</v>
      </c>
      <c r="C388" t="s">
        <v>4</v>
      </c>
      <c r="D388" t="s">
        <v>135</v>
      </c>
      <c r="E388" t="s">
        <v>1</v>
      </c>
      <c r="F388">
        <v>6993.2878274760396</v>
      </c>
      <c r="G388">
        <v>6993.2878274760396</v>
      </c>
      <c r="H388">
        <v>6993.2878274760396</v>
      </c>
    </row>
    <row r="389" spans="2:8" x14ac:dyDescent="0.25">
      <c r="B389" t="s">
        <v>3</v>
      </c>
      <c r="C389" t="s">
        <v>4</v>
      </c>
      <c r="D389" t="s">
        <v>136</v>
      </c>
      <c r="E389" t="s">
        <v>1</v>
      </c>
      <c r="F389">
        <v>0</v>
      </c>
      <c r="G389">
        <v>0</v>
      </c>
      <c r="H389">
        <v>0</v>
      </c>
    </row>
    <row r="390" spans="2:8" x14ac:dyDescent="0.25">
      <c r="B390" t="s">
        <v>3</v>
      </c>
      <c r="C390" t="s">
        <v>4</v>
      </c>
      <c r="D390" t="s">
        <v>137</v>
      </c>
      <c r="E390" t="s">
        <v>1</v>
      </c>
      <c r="F390">
        <v>631104.44444444461</v>
      </c>
      <c r="G390">
        <v>0</v>
      </c>
      <c r="H390">
        <v>0</v>
      </c>
    </row>
    <row r="391" spans="2:8" x14ac:dyDescent="0.25">
      <c r="B391" t="s">
        <v>3</v>
      </c>
      <c r="C391" t="s">
        <v>4</v>
      </c>
      <c r="D391" t="s">
        <v>138</v>
      </c>
      <c r="E391" t="s">
        <v>1</v>
      </c>
      <c r="F391">
        <v>155444.44444444447</v>
      </c>
      <c r="G391">
        <v>155444.44444444447</v>
      </c>
      <c r="H391">
        <v>155444.44444444447</v>
      </c>
    </row>
    <row r="392" spans="2:8" x14ac:dyDescent="0.25">
      <c r="B392" t="s">
        <v>3</v>
      </c>
      <c r="C392" t="s">
        <v>4</v>
      </c>
      <c r="D392" t="s">
        <v>630</v>
      </c>
      <c r="E392" t="s">
        <v>1</v>
      </c>
      <c r="F392">
        <v>0</v>
      </c>
      <c r="G392">
        <v>0</v>
      </c>
      <c r="H392">
        <v>0</v>
      </c>
    </row>
    <row r="393" spans="2:8" x14ac:dyDescent="0.25">
      <c r="B393" t="s">
        <v>3</v>
      </c>
      <c r="C393" t="s">
        <v>4</v>
      </c>
      <c r="D393" t="s">
        <v>139</v>
      </c>
      <c r="E393" t="s">
        <v>1</v>
      </c>
      <c r="F393">
        <v>0</v>
      </c>
      <c r="G393">
        <v>0</v>
      </c>
      <c r="H393">
        <v>0</v>
      </c>
    </row>
    <row r="394" spans="2:8" x14ac:dyDescent="0.25">
      <c r="B394" t="s">
        <v>3</v>
      </c>
      <c r="C394" t="s">
        <v>4</v>
      </c>
      <c r="D394" t="s">
        <v>631</v>
      </c>
      <c r="E394" t="s">
        <v>1</v>
      </c>
      <c r="F394">
        <v>0</v>
      </c>
      <c r="G394">
        <v>0</v>
      </c>
      <c r="H394">
        <v>0</v>
      </c>
    </row>
    <row r="395" spans="2:8" x14ac:dyDescent="0.25">
      <c r="B395" t="s">
        <v>3</v>
      </c>
      <c r="C395" t="s">
        <v>4</v>
      </c>
      <c r="D395" t="s">
        <v>141</v>
      </c>
      <c r="E395" t="s">
        <v>1</v>
      </c>
      <c r="F395">
        <v>0</v>
      </c>
      <c r="G395">
        <v>0</v>
      </c>
      <c r="H395">
        <v>0</v>
      </c>
    </row>
    <row r="396" spans="2:8" x14ac:dyDescent="0.25">
      <c r="B396" t="s">
        <v>3</v>
      </c>
      <c r="C396" t="s">
        <v>4</v>
      </c>
      <c r="D396" t="s">
        <v>684</v>
      </c>
      <c r="E396" t="s">
        <v>1</v>
      </c>
      <c r="F396">
        <v>0</v>
      </c>
      <c r="G396">
        <v>0</v>
      </c>
      <c r="H396">
        <v>0</v>
      </c>
    </row>
    <row r="397" spans="2:8" x14ac:dyDescent="0.25">
      <c r="B397" t="s">
        <v>3</v>
      </c>
      <c r="C397" t="s">
        <v>4</v>
      </c>
      <c r="D397" t="s">
        <v>685</v>
      </c>
      <c r="E397" t="s">
        <v>1</v>
      </c>
      <c r="F397">
        <v>0</v>
      </c>
      <c r="G397">
        <v>0</v>
      </c>
      <c r="H397">
        <v>0</v>
      </c>
    </row>
    <row r="398" spans="2:8" x14ac:dyDescent="0.25">
      <c r="B398" t="s">
        <v>3</v>
      </c>
      <c r="C398" t="s">
        <v>4</v>
      </c>
      <c r="D398" t="s">
        <v>148</v>
      </c>
      <c r="E398" t="s">
        <v>1</v>
      </c>
      <c r="F398">
        <v>0</v>
      </c>
      <c r="G398">
        <v>0</v>
      </c>
      <c r="H398">
        <v>0</v>
      </c>
    </row>
    <row r="399" spans="2:8" x14ac:dyDescent="0.25">
      <c r="B399" t="s">
        <v>3</v>
      </c>
      <c r="C399" t="s">
        <v>4</v>
      </c>
      <c r="D399" t="s">
        <v>149</v>
      </c>
      <c r="E399" t="s">
        <v>1</v>
      </c>
      <c r="F399">
        <v>0</v>
      </c>
      <c r="G399">
        <v>0</v>
      </c>
      <c r="H399">
        <v>0</v>
      </c>
    </row>
    <row r="400" spans="2:8" x14ac:dyDescent="0.25">
      <c r="B400" t="s">
        <v>3</v>
      </c>
      <c r="C400" t="s">
        <v>4</v>
      </c>
      <c r="D400" t="s">
        <v>150</v>
      </c>
      <c r="E400" t="s">
        <v>1</v>
      </c>
      <c r="F400">
        <v>0</v>
      </c>
      <c r="G400">
        <v>0</v>
      </c>
      <c r="H400">
        <v>0</v>
      </c>
    </row>
    <row r="401" spans="2:8" x14ac:dyDescent="0.25">
      <c r="B401" t="s">
        <v>3</v>
      </c>
      <c r="C401" t="s">
        <v>4</v>
      </c>
      <c r="D401" t="s">
        <v>151</v>
      </c>
      <c r="E401" t="s">
        <v>1</v>
      </c>
      <c r="F401">
        <v>0</v>
      </c>
      <c r="G401">
        <v>0</v>
      </c>
      <c r="H401">
        <v>0</v>
      </c>
    </row>
    <row r="402" spans="2:8" x14ac:dyDescent="0.25">
      <c r="B402" t="s">
        <v>3</v>
      </c>
      <c r="C402" t="s">
        <v>4</v>
      </c>
      <c r="D402" t="s">
        <v>152</v>
      </c>
      <c r="E402" t="s">
        <v>1</v>
      </c>
      <c r="F402">
        <v>122778.28328783743</v>
      </c>
      <c r="G402">
        <v>122778.28328783743</v>
      </c>
      <c r="H402">
        <v>122778.28328783743</v>
      </c>
    </row>
    <row r="403" spans="2:8" x14ac:dyDescent="0.25">
      <c r="B403" t="s">
        <v>3</v>
      </c>
      <c r="C403" t="s">
        <v>4</v>
      </c>
      <c r="D403" t="s">
        <v>153</v>
      </c>
      <c r="E403" t="s">
        <v>1</v>
      </c>
      <c r="F403">
        <v>149303.87646432375</v>
      </c>
      <c r="G403">
        <v>149303.87646432378</v>
      </c>
      <c r="H403">
        <v>149303.87646432375</v>
      </c>
    </row>
    <row r="404" spans="2:8" x14ac:dyDescent="0.25">
      <c r="B404" t="s">
        <v>3</v>
      </c>
      <c r="C404" t="s">
        <v>4</v>
      </c>
      <c r="D404" t="s">
        <v>632</v>
      </c>
      <c r="E404" t="s">
        <v>1</v>
      </c>
      <c r="F404">
        <v>0</v>
      </c>
      <c r="G404">
        <v>0</v>
      </c>
      <c r="H404">
        <v>0</v>
      </c>
    </row>
    <row r="405" spans="2:8" x14ac:dyDescent="0.25">
      <c r="B405" t="s">
        <v>3</v>
      </c>
      <c r="C405" t="s">
        <v>4</v>
      </c>
      <c r="D405" t="s">
        <v>155</v>
      </c>
      <c r="E405" t="s">
        <v>1</v>
      </c>
      <c r="F405">
        <v>0</v>
      </c>
      <c r="G405">
        <v>0</v>
      </c>
      <c r="H405">
        <v>0</v>
      </c>
    </row>
    <row r="406" spans="2:8" x14ac:dyDescent="0.25">
      <c r="B406" t="s">
        <v>3</v>
      </c>
      <c r="C406" t="s">
        <v>4</v>
      </c>
      <c r="D406" t="s">
        <v>633</v>
      </c>
      <c r="E406" t="s">
        <v>1</v>
      </c>
      <c r="F406">
        <v>0</v>
      </c>
      <c r="G406">
        <v>0</v>
      </c>
      <c r="H406">
        <v>0</v>
      </c>
    </row>
    <row r="407" spans="2:8" x14ac:dyDescent="0.25">
      <c r="B407" t="s">
        <v>3</v>
      </c>
      <c r="C407" t="s">
        <v>4</v>
      </c>
      <c r="D407" t="s">
        <v>156</v>
      </c>
      <c r="E407" t="s">
        <v>1</v>
      </c>
      <c r="F407">
        <v>5140</v>
      </c>
      <c r="G407">
        <v>5140</v>
      </c>
      <c r="H407">
        <v>5140</v>
      </c>
    </row>
    <row r="408" spans="2:8" x14ac:dyDescent="0.25">
      <c r="B408" t="s">
        <v>3</v>
      </c>
      <c r="C408" t="s">
        <v>4</v>
      </c>
      <c r="D408" t="s">
        <v>157</v>
      </c>
      <c r="E408" t="s">
        <v>1</v>
      </c>
      <c r="F408">
        <v>0</v>
      </c>
      <c r="G408">
        <v>0</v>
      </c>
      <c r="H408">
        <v>0</v>
      </c>
    </row>
    <row r="409" spans="2:8" x14ac:dyDescent="0.25">
      <c r="B409" t="s">
        <v>3</v>
      </c>
      <c r="C409" t="s">
        <v>4</v>
      </c>
      <c r="D409" t="s">
        <v>158</v>
      </c>
      <c r="E409" t="s">
        <v>1</v>
      </c>
      <c r="F409">
        <v>0</v>
      </c>
      <c r="G409">
        <v>0</v>
      </c>
      <c r="H409">
        <v>0</v>
      </c>
    </row>
    <row r="410" spans="2:8" x14ac:dyDescent="0.25">
      <c r="B410" t="s">
        <v>3</v>
      </c>
      <c r="C410" t="s">
        <v>4</v>
      </c>
      <c r="D410" t="s">
        <v>159</v>
      </c>
      <c r="E410" t="s">
        <v>1</v>
      </c>
      <c r="F410">
        <v>0</v>
      </c>
      <c r="G410">
        <v>0</v>
      </c>
      <c r="H410">
        <v>0</v>
      </c>
    </row>
    <row r="411" spans="2:8" x14ac:dyDescent="0.25">
      <c r="B411" t="s">
        <v>3</v>
      </c>
      <c r="C411" t="s">
        <v>4</v>
      </c>
      <c r="D411" t="s">
        <v>160</v>
      </c>
      <c r="E411" t="s">
        <v>1</v>
      </c>
      <c r="F411">
        <v>0</v>
      </c>
      <c r="G411">
        <v>0</v>
      </c>
      <c r="H411">
        <v>0</v>
      </c>
    </row>
    <row r="412" spans="2:8" x14ac:dyDescent="0.25">
      <c r="B412" t="s">
        <v>3</v>
      </c>
      <c r="C412" t="s">
        <v>4</v>
      </c>
      <c r="D412" t="s">
        <v>161</v>
      </c>
      <c r="E412" t="s">
        <v>1</v>
      </c>
      <c r="F412">
        <v>0</v>
      </c>
      <c r="G412">
        <v>0</v>
      </c>
      <c r="H412">
        <v>0</v>
      </c>
    </row>
    <row r="413" spans="2:8" x14ac:dyDescent="0.25">
      <c r="B413" t="s">
        <v>3</v>
      </c>
      <c r="C413" t="s">
        <v>4</v>
      </c>
      <c r="D413" t="s">
        <v>162</v>
      </c>
      <c r="E413" t="s">
        <v>1</v>
      </c>
      <c r="F413">
        <v>0</v>
      </c>
      <c r="G413">
        <v>0</v>
      </c>
      <c r="H413">
        <v>0</v>
      </c>
    </row>
    <row r="414" spans="2:8" x14ac:dyDescent="0.25">
      <c r="B414" t="s">
        <v>3</v>
      </c>
      <c r="C414" t="s">
        <v>4</v>
      </c>
      <c r="D414" t="s">
        <v>163</v>
      </c>
      <c r="E414" t="s">
        <v>1</v>
      </c>
      <c r="F414">
        <v>0</v>
      </c>
      <c r="G414">
        <v>0</v>
      </c>
      <c r="H414">
        <v>0</v>
      </c>
    </row>
    <row r="415" spans="2:8" x14ac:dyDescent="0.25">
      <c r="B415" t="s">
        <v>3</v>
      </c>
      <c r="C415" t="s">
        <v>4</v>
      </c>
      <c r="D415" t="s">
        <v>165</v>
      </c>
      <c r="E415" t="s">
        <v>1</v>
      </c>
      <c r="F415">
        <v>0</v>
      </c>
      <c r="G415">
        <v>0</v>
      </c>
      <c r="H415">
        <v>0</v>
      </c>
    </row>
    <row r="416" spans="2:8" x14ac:dyDescent="0.25">
      <c r="B416" t="s">
        <v>3</v>
      </c>
      <c r="C416" t="s">
        <v>4</v>
      </c>
      <c r="D416" t="s">
        <v>168</v>
      </c>
      <c r="E416" t="s">
        <v>1</v>
      </c>
      <c r="F416">
        <v>0</v>
      </c>
      <c r="G416">
        <v>0</v>
      </c>
      <c r="H416">
        <v>0</v>
      </c>
    </row>
    <row r="417" spans="2:8" x14ac:dyDescent="0.25">
      <c r="B417" t="s">
        <v>3</v>
      </c>
      <c r="C417" t="s">
        <v>4</v>
      </c>
      <c r="D417" t="s">
        <v>170</v>
      </c>
      <c r="E417" t="s">
        <v>1</v>
      </c>
      <c r="F417">
        <v>0</v>
      </c>
      <c r="G417">
        <v>0</v>
      </c>
      <c r="H417">
        <v>0</v>
      </c>
    </row>
    <row r="418" spans="2:8" x14ac:dyDescent="0.25">
      <c r="B418" t="s">
        <v>3</v>
      </c>
      <c r="C418" t="s">
        <v>4</v>
      </c>
      <c r="D418" t="s">
        <v>172</v>
      </c>
      <c r="E418" t="s">
        <v>1</v>
      </c>
      <c r="F418">
        <v>0</v>
      </c>
      <c r="G418">
        <v>0</v>
      </c>
      <c r="H418">
        <v>0</v>
      </c>
    </row>
    <row r="419" spans="2:8" x14ac:dyDescent="0.25">
      <c r="B419" t="s">
        <v>3</v>
      </c>
      <c r="C419" t="s">
        <v>4</v>
      </c>
      <c r="D419" t="s">
        <v>174</v>
      </c>
      <c r="E419" t="s">
        <v>1</v>
      </c>
      <c r="F419">
        <v>0</v>
      </c>
      <c r="G419">
        <v>0</v>
      </c>
      <c r="H419">
        <v>0</v>
      </c>
    </row>
    <row r="420" spans="2:8" x14ac:dyDescent="0.25">
      <c r="B420" t="s">
        <v>3</v>
      </c>
      <c r="C420" t="s">
        <v>4</v>
      </c>
      <c r="D420" t="s">
        <v>175</v>
      </c>
      <c r="E420" t="s">
        <v>1</v>
      </c>
      <c r="F420">
        <v>0</v>
      </c>
      <c r="G420">
        <v>0</v>
      </c>
      <c r="H420">
        <v>0</v>
      </c>
    </row>
    <row r="421" spans="2:8" x14ac:dyDescent="0.25">
      <c r="B421" t="s">
        <v>3</v>
      </c>
      <c r="C421" t="s">
        <v>4</v>
      </c>
      <c r="D421" t="s">
        <v>176</v>
      </c>
      <c r="E421" t="s">
        <v>1</v>
      </c>
      <c r="F421">
        <v>4615.0115555555558</v>
      </c>
      <c r="G421">
        <v>4615.0115555555558</v>
      </c>
      <c r="H421">
        <v>4615.0115555555558</v>
      </c>
    </row>
    <row r="422" spans="2:8" x14ac:dyDescent="0.25">
      <c r="B422" t="s">
        <v>3</v>
      </c>
      <c r="C422" t="s">
        <v>4</v>
      </c>
      <c r="D422" t="s">
        <v>177</v>
      </c>
      <c r="E422" t="s">
        <v>1</v>
      </c>
      <c r="F422">
        <v>61010.452764444439</v>
      </c>
      <c r="G422">
        <v>61010.452764444439</v>
      </c>
      <c r="H422">
        <v>61010.452764444439</v>
      </c>
    </row>
    <row r="423" spans="2:8" x14ac:dyDescent="0.25">
      <c r="B423" t="s">
        <v>3</v>
      </c>
      <c r="C423" t="s">
        <v>4</v>
      </c>
      <c r="D423" t="s">
        <v>178</v>
      </c>
      <c r="E423" t="s">
        <v>1</v>
      </c>
      <c r="F423">
        <v>0</v>
      </c>
      <c r="G423">
        <v>0</v>
      </c>
      <c r="H423">
        <v>0</v>
      </c>
    </row>
    <row r="424" spans="2:8" x14ac:dyDescent="0.25">
      <c r="B424" t="s">
        <v>3</v>
      </c>
      <c r="C424" t="s">
        <v>4</v>
      </c>
      <c r="D424" t="s">
        <v>179</v>
      </c>
      <c r="E424" t="s">
        <v>1</v>
      </c>
      <c r="F424">
        <v>0</v>
      </c>
      <c r="G424">
        <v>0</v>
      </c>
      <c r="H424">
        <v>0</v>
      </c>
    </row>
    <row r="425" spans="2:8" x14ac:dyDescent="0.25">
      <c r="B425" t="s">
        <v>3</v>
      </c>
      <c r="C425" t="s">
        <v>4</v>
      </c>
      <c r="D425" t="s">
        <v>180</v>
      </c>
      <c r="E425" t="s">
        <v>1</v>
      </c>
      <c r="F425">
        <v>0</v>
      </c>
      <c r="G425">
        <v>0</v>
      </c>
      <c r="H425">
        <v>0</v>
      </c>
    </row>
    <row r="426" spans="2:8" x14ac:dyDescent="0.25">
      <c r="B426" t="s">
        <v>3</v>
      </c>
      <c r="C426" t="s">
        <v>4</v>
      </c>
      <c r="D426" t="s">
        <v>634</v>
      </c>
      <c r="E426" t="s">
        <v>1</v>
      </c>
      <c r="F426">
        <v>0</v>
      </c>
      <c r="G426">
        <v>0</v>
      </c>
      <c r="H426">
        <v>0</v>
      </c>
    </row>
    <row r="427" spans="2:8" x14ac:dyDescent="0.25">
      <c r="B427" t="s">
        <v>3</v>
      </c>
      <c r="C427" t="s">
        <v>4</v>
      </c>
      <c r="D427" t="s">
        <v>182</v>
      </c>
      <c r="E427" t="s">
        <v>1</v>
      </c>
      <c r="F427">
        <v>0</v>
      </c>
      <c r="G427">
        <v>0</v>
      </c>
      <c r="H427">
        <v>0</v>
      </c>
    </row>
    <row r="428" spans="2:8" x14ac:dyDescent="0.25">
      <c r="B428" t="s">
        <v>3</v>
      </c>
      <c r="C428" t="s">
        <v>4</v>
      </c>
      <c r="D428" t="s">
        <v>184</v>
      </c>
      <c r="E428" t="s">
        <v>1</v>
      </c>
      <c r="F428">
        <v>0</v>
      </c>
      <c r="G428">
        <v>0</v>
      </c>
      <c r="H428">
        <v>0</v>
      </c>
    </row>
    <row r="429" spans="2:8" x14ac:dyDescent="0.25">
      <c r="B429" t="s">
        <v>3</v>
      </c>
      <c r="C429" t="s">
        <v>4</v>
      </c>
      <c r="D429" t="s">
        <v>187</v>
      </c>
      <c r="E429" t="s">
        <v>1</v>
      </c>
      <c r="F429">
        <v>0</v>
      </c>
      <c r="G429">
        <v>0</v>
      </c>
      <c r="H429">
        <v>0</v>
      </c>
    </row>
    <row r="430" spans="2:8" x14ac:dyDescent="0.25">
      <c r="B430" t="s">
        <v>3</v>
      </c>
      <c r="C430" t="s">
        <v>4</v>
      </c>
      <c r="D430" t="s">
        <v>188</v>
      </c>
      <c r="E430" t="s">
        <v>1</v>
      </c>
      <c r="F430">
        <v>935388.99999999965</v>
      </c>
      <c r="G430">
        <v>935388.99999999965</v>
      </c>
      <c r="H430">
        <v>935388.99999999965</v>
      </c>
    </row>
    <row r="431" spans="2:8" x14ac:dyDescent="0.25">
      <c r="B431" t="s">
        <v>3</v>
      </c>
      <c r="C431" t="s">
        <v>4</v>
      </c>
      <c r="D431" t="s">
        <v>189</v>
      </c>
      <c r="E431" t="s">
        <v>1</v>
      </c>
      <c r="F431">
        <v>3231607.0713333329</v>
      </c>
      <c r="G431">
        <v>3231607.0713333329</v>
      </c>
      <c r="H431">
        <v>3231607.0713333329</v>
      </c>
    </row>
    <row r="432" spans="2:8" x14ac:dyDescent="0.25">
      <c r="B432" t="s">
        <v>3</v>
      </c>
      <c r="C432" t="s">
        <v>4</v>
      </c>
      <c r="D432" t="s">
        <v>190</v>
      </c>
      <c r="E432" t="s">
        <v>1</v>
      </c>
      <c r="F432">
        <v>6018465.5014399998</v>
      </c>
      <c r="G432">
        <v>6018465.5014399998</v>
      </c>
      <c r="H432">
        <v>6018465.5014399998</v>
      </c>
    </row>
    <row r="433" spans="2:8" x14ac:dyDescent="0.25">
      <c r="B433" t="s">
        <v>3</v>
      </c>
      <c r="C433" t="s">
        <v>4</v>
      </c>
      <c r="D433" t="s">
        <v>191</v>
      </c>
      <c r="E433" t="s">
        <v>1</v>
      </c>
      <c r="F433">
        <v>3807739.657164799</v>
      </c>
      <c r="G433">
        <v>3807739.6571647995</v>
      </c>
      <c r="H433">
        <v>3807739.6571647995</v>
      </c>
    </row>
    <row r="434" spans="2:8" x14ac:dyDescent="0.25">
      <c r="B434" t="s">
        <v>3</v>
      </c>
      <c r="C434" t="s">
        <v>4</v>
      </c>
      <c r="D434" t="s">
        <v>192</v>
      </c>
      <c r="E434" t="s">
        <v>1</v>
      </c>
      <c r="F434">
        <v>1122211.8528000002</v>
      </c>
      <c r="G434">
        <v>1122211.8528</v>
      </c>
      <c r="H434">
        <v>1122211.8528</v>
      </c>
    </row>
    <row r="435" spans="2:8" x14ac:dyDescent="0.25">
      <c r="B435" t="s">
        <v>3</v>
      </c>
      <c r="C435" t="s">
        <v>4</v>
      </c>
      <c r="D435" t="s">
        <v>193</v>
      </c>
      <c r="E435" t="s">
        <v>1</v>
      </c>
      <c r="F435">
        <v>2710.413333333333</v>
      </c>
      <c r="G435">
        <v>2710.413333333333</v>
      </c>
      <c r="H435">
        <v>2710.413333333333</v>
      </c>
    </row>
    <row r="436" spans="2:8" x14ac:dyDescent="0.25">
      <c r="B436" t="s">
        <v>3</v>
      </c>
      <c r="C436" t="s">
        <v>4</v>
      </c>
      <c r="D436" t="s">
        <v>194</v>
      </c>
      <c r="E436" t="s">
        <v>1</v>
      </c>
      <c r="F436">
        <v>462559.13946666662</v>
      </c>
      <c r="G436">
        <v>462559.13946666662</v>
      </c>
      <c r="H436">
        <v>462559.13946666662</v>
      </c>
    </row>
    <row r="437" spans="2:8" x14ac:dyDescent="0.25">
      <c r="B437" t="s">
        <v>3</v>
      </c>
      <c r="C437" t="s">
        <v>4</v>
      </c>
      <c r="D437" t="s">
        <v>195</v>
      </c>
      <c r="E437" t="s">
        <v>1</v>
      </c>
      <c r="F437">
        <v>0</v>
      </c>
      <c r="G437">
        <v>0</v>
      </c>
      <c r="H437">
        <v>0</v>
      </c>
    </row>
    <row r="438" spans="2:8" x14ac:dyDescent="0.25">
      <c r="B438" t="s">
        <v>3</v>
      </c>
      <c r="C438" t="s">
        <v>4</v>
      </c>
      <c r="D438" t="s">
        <v>196</v>
      </c>
      <c r="E438" t="s">
        <v>1</v>
      </c>
      <c r="F438">
        <v>0</v>
      </c>
      <c r="G438">
        <v>0</v>
      </c>
      <c r="H438">
        <v>0</v>
      </c>
    </row>
    <row r="439" spans="2:8" x14ac:dyDescent="0.25">
      <c r="B439" t="s">
        <v>3</v>
      </c>
      <c r="C439" t="s">
        <v>4</v>
      </c>
      <c r="D439" t="s">
        <v>197</v>
      </c>
      <c r="E439" t="s">
        <v>1</v>
      </c>
      <c r="F439">
        <v>0</v>
      </c>
      <c r="G439">
        <v>0</v>
      </c>
      <c r="H439">
        <v>0</v>
      </c>
    </row>
    <row r="440" spans="2:8" x14ac:dyDescent="0.25">
      <c r="B440" t="s">
        <v>3</v>
      </c>
      <c r="C440" t="s">
        <v>4</v>
      </c>
      <c r="D440" t="s">
        <v>198</v>
      </c>
      <c r="E440" t="s">
        <v>1</v>
      </c>
      <c r="F440">
        <v>0</v>
      </c>
      <c r="G440">
        <v>0</v>
      </c>
      <c r="H440">
        <v>0</v>
      </c>
    </row>
    <row r="441" spans="2:8" x14ac:dyDescent="0.25">
      <c r="B441" t="s">
        <v>3</v>
      </c>
      <c r="C441" t="s">
        <v>4</v>
      </c>
      <c r="D441" t="s">
        <v>199</v>
      </c>
      <c r="E441" t="s">
        <v>1</v>
      </c>
      <c r="F441">
        <v>0</v>
      </c>
      <c r="G441">
        <v>0</v>
      </c>
      <c r="H441">
        <v>0</v>
      </c>
    </row>
    <row r="442" spans="2:8" x14ac:dyDescent="0.25">
      <c r="B442" t="s">
        <v>3</v>
      </c>
      <c r="C442" t="s">
        <v>4</v>
      </c>
      <c r="D442" t="s">
        <v>200</v>
      </c>
      <c r="E442" t="s">
        <v>1</v>
      </c>
      <c r="F442">
        <v>0</v>
      </c>
      <c r="G442">
        <v>0</v>
      </c>
      <c r="H442">
        <v>0</v>
      </c>
    </row>
    <row r="443" spans="2:8" x14ac:dyDescent="0.25">
      <c r="B443" t="s">
        <v>3</v>
      </c>
      <c r="C443" t="s">
        <v>4</v>
      </c>
      <c r="D443" t="s">
        <v>201</v>
      </c>
      <c r="E443" t="s">
        <v>1</v>
      </c>
      <c r="F443">
        <v>0</v>
      </c>
      <c r="G443">
        <v>0</v>
      </c>
      <c r="H443">
        <v>0</v>
      </c>
    </row>
    <row r="444" spans="2:8" x14ac:dyDescent="0.25">
      <c r="B444" t="s">
        <v>3</v>
      </c>
      <c r="C444" t="s">
        <v>4</v>
      </c>
      <c r="D444" t="s">
        <v>202</v>
      </c>
      <c r="E444" t="s">
        <v>1</v>
      </c>
      <c r="F444">
        <v>0</v>
      </c>
      <c r="G444">
        <v>0</v>
      </c>
      <c r="H444">
        <v>0</v>
      </c>
    </row>
    <row r="445" spans="2:8" x14ac:dyDescent="0.25">
      <c r="B445" t="s">
        <v>3</v>
      </c>
      <c r="C445" t="s">
        <v>4</v>
      </c>
      <c r="D445" t="s">
        <v>203</v>
      </c>
      <c r="E445" t="s">
        <v>1</v>
      </c>
      <c r="F445">
        <v>0</v>
      </c>
      <c r="G445">
        <v>0</v>
      </c>
      <c r="H445">
        <v>0</v>
      </c>
    </row>
    <row r="446" spans="2:8" x14ac:dyDescent="0.25">
      <c r="B446" t="s">
        <v>3</v>
      </c>
      <c r="C446" t="s">
        <v>4</v>
      </c>
      <c r="D446" t="s">
        <v>204</v>
      </c>
      <c r="E446" t="s">
        <v>1</v>
      </c>
      <c r="F446">
        <v>0</v>
      </c>
      <c r="G446">
        <v>0</v>
      </c>
      <c r="H446">
        <v>0</v>
      </c>
    </row>
    <row r="447" spans="2:8" x14ac:dyDescent="0.25">
      <c r="B447" t="s">
        <v>3</v>
      </c>
      <c r="C447" t="s">
        <v>4</v>
      </c>
      <c r="D447" t="s">
        <v>205</v>
      </c>
      <c r="E447" t="s">
        <v>1</v>
      </c>
      <c r="F447">
        <v>0</v>
      </c>
      <c r="G447">
        <v>0</v>
      </c>
      <c r="H447">
        <v>0</v>
      </c>
    </row>
    <row r="448" spans="2:8" x14ac:dyDescent="0.25">
      <c r="B448" t="s">
        <v>3</v>
      </c>
      <c r="C448" t="s">
        <v>4</v>
      </c>
      <c r="D448" t="s">
        <v>208</v>
      </c>
      <c r="E448" t="s">
        <v>1</v>
      </c>
      <c r="F448">
        <v>0</v>
      </c>
      <c r="G448">
        <v>0</v>
      </c>
      <c r="H448">
        <v>0</v>
      </c>
    </row>
    <row r="449" spans="2:8" x14ac:dyDescent="0.25">
      <c r="B449" t="s">
        <v>3</v>
      </c>
      <c r="C449" t="s">
        <v>4</v>
      </c>
      <c r="D449" t="s">
        <v>209</v>
      </c>
      <c r="E449" t="s">
        <v>1</v>
      </c>
      <c r="F449">
        <v>0</v>
      </c>
      <c r="G449">
        <v>0</v>
      </c>
      <c r="H449">
        <v>0</v>
      </c>
    </row>
    <row r="450" spans="2:8" x14ac:dyDescent="0.25">
      <c r="B450" t="s">
        <v>3</v>
      </c>
      <c r="C450" t="s">
        <v>4</v>
      </c>
      <c r="D450" t="s">
        <v>210</v>
      </c>
      <c r="E450" t="s">
        <v>1</v>
      </c>
      <c r="F450">
        <v>0</v>
      </c>
      <c r="G450">
        <v>0</v>
      </c>
      <c r="H450">
        <v>0</v>
      </c>
    </row>
    <row r="451" spans="2:8" x14ac:dyDescent="0.25">
      <c r="B451" t="s">
        <v>3</v>
      </c>
      <c r="C451" t="s">
        <v>4</v>
      </c>
      <c r="D451" t="s">
        <v>211</v>
      </c>
      <c r="E451" t="s">
        <v>1</v>
      </c>
      <c r="F451">
        <v>0</v>
      </c>
      <c r="G451">
        <v>0</v>
      </c>
      <c r="H451">
        <v>0</v>
      </c>
    </row>
    <row r="452" spans="2:8" x14ac:dyDescent="0.25">
      <c r="B452" t="s">
        <v>3</v>
      </c>
      <c r="C452" t="s">
        <v>4</v>
      </c>
      <c r="D452" t="s">
        <v>212</v>
      </c>
      <c r="E452" t="s">
        <v>1</v>
      </c>
      <c r="F452">
        <v>0</v>
      </c>
      <c r="G452">
        <v>0</v>
      </c>
      <c r="H452">
        <v>0</v>
      </c>
    </row>
    <row r="453" spans="2:8" x14ac:dyDescent="0.25">
      <c r="B453" t="s">
        <v>3</v>
      </c>
      <c r="C453" t="s">
        <v>4</v>
      </c>
      <c r="D453" t="s">
        <v>213</v>
      </c>
      <c r="E453" t="s">
        <v>1</v>
      </c>
      <c r="F453">
        <v>0</v>
      </c>
      <c r="G453">
        <v>0</v>
      </c>
      <c r="H453">
        <v>0</v>
      </c>
    </row>
    <row r="454" spans="2:8" x14ac:dyDescent="0.25">
      <c r="B454" t="s">
        <v>3</v>
      </c>
      <c r="C454" t="s">
        <v>4</v>
      </c>
      <c r="D454" t="s">
        <v>214</v>
      </c>
      <c r="E454" t="s">
        <v>1</v>
      </c>
      <c r="F454">
        <v>0</v>
      </c>
      <c r="G454">
        <v>0</v>
      </c>
      <c r="H454">
        <v>0</v>
      </c>
    </row>
    <row r="455" spans="2:8" x14ac:dyDescent="0.25">
      <c r="B455" t="s">
        <v>3</v>
      </c>
      <c r="C455" t="s">
        <v>4</v>
      </c>
      <c r="D455" t="s">
        <v>215</v>
      </c>
      <c r="E455" t="s">
        <v>1</v>
      </c>
      <c r="F455">
        <v>0</v>
      </c>
      <c r="G455">
        <v>0</v>
      </c>
      <c r="H455">
        <v>0</v>
      </c>
    </row>
    <row r="456" spans="2:8" x14ac:dyDescent="0.25">
      <c r="B456" t="s">
        <v>3</v>
      </c>
      <c r="C456" t="s">
        <v>4</v>
      </c>
      <c r="D456" t="s">
        <v>216</v>
      </c>
      <c r="E456" t="s">
        <v>1</v>
      </c>
      <c r="F456">
        <v>47474.433937380185</v>
      </c>
      <c r="G456">
        <v>47474.433937380185</v>
      </c>
      <c r="H456">
        <v>47474.433937380185</v>
      </c>
    </row>
    <row r="457" spans="2:8" x14ac:dyDescent="0.25">
      <c r="B457" t="s">
        <v>3</v>
      </c>
      <c r="C457" t="s">
        <v>4</v>
      </c>
      <c r="D457" t="s">
        <v>217</v>
      </c>
      <c r="E457" t="s">
        <v>1</v>
      </c>
      <c r="F457">
        <v>0</v>
      </c>
      <c r="G457">
        <v>0</v>
      </c>
      <c r="H457">
        <v>0</v>
      </c>
    </row>
    <row r="458" spans="2:8" x14ac:dyDescent="0.25">
      <c r="B458" t="s">
        <v>3</v>
      </c>
      <c r="C458" t="s">
        <v>4</v>
      </c>
      <c r="D458" t="s">
        <v>218</v>
      </c>
      <c r="E458" t="s">
        <v>1</v>
      </c>
      <c r="F458">
        <v>12524528.930506391</v>
      </c>
      <c r="G458">
        <v>12524528.930506391</v>
      </c>
      <c r="H458">
        <v>12524528.930506391</v>
      </c>
    </row>
    <row r="459" spans="2:8" x14ac:dyDescent="0.25">
      <c r="B459" t="s">
        <v>3</v>
      </c>
      <c r="C459" t="s">
        <v>4</v>
      </c>
      <c r="D459" t="s">
        <v>219</v>
      </c>
      <c r="E459" t="s">
        <v>1</v>
      </c>
      <c r="F459">
        <v>0</v>
      </c>
      <c r="G459">
        <v>0</v>
      </c>
      <c r="H459">
        <v>0</v>
      </c>
    </row>
    <row r="460" spans="2:8" x14ac:dyDescent="0.25">
      <c r="B460" t="s">
        <v>3</v>
      </c>
      <c r="C460" t="s">
        <v>4</v>
      </c>
      <c r="D460" t="s">
        <v>220</v>
      </c>
      <c r="E460" t="s">
        <v>1</v>
      </c>
      <c r="F460">
        <v>0</v>
      </c>
      <c r="G460">
        <v>0</v>
      </c>
      <c r="H460">
        <v>0</v>
      </c>
    </row>
    <row r="461" spans="2:8" x14ac:dyDescent="0.25">
      <c r="B461" t="s">
        <v>3</v>
      </c>
      <c r="C461" t="s">
        <v>4</v>
      </c>
      <c r="D461" t="s">
        <v>221</v>
      </c>
      <c r="E461" t="s">
        <v>1</v>
      </c>
      <c r="F461">
        <v>0</v>
      </c>
      <c r="G461">
        <v>0</v>
      </c>
      <c r="H461">
        <v>0</v>
      </c>
    </row>
    <row r="462" spans="2:8" x14ac:dyDescent="0.25">
      <c r="B462" t="s">
        <v>3</v>
      </c>
      <c r="C462" t="s">
        <v>4</v>
      </c>
      <c r="D462" t="s">
        <v>222</v>
      </c>
      <c r="E462" t="s">
        <v>1</v>
      </c>
      <c r="F462">
        <v>0</v>
      </c>
      <c r="G462">
        <v>0</v>
      </c>
      <c r="H462">
        <v>0</v>
      </c>
    </row>
    <row r="463" spans="2:8" x14ac:dyDescent="0.25">
      <c r="B463" t="s">
        <v>3</v>
      </c>
      <c r="C463" t="s">
        <v>4</v>
      </c>
      <c r="D463" t="s">
        <v>224</v>
      </c>
      <c r="E463" t="s">
        <v>1</v>
      </c>
      <c r="F463">
        <v>0</v>
      </c>
      <c r="G463">
        <v>0</v>
      </c>
      <c r="H463">
        <v>0</v>
      </c>
    </row>
    <row r="464" spans="2:8" x14ac:dyDescent="0.25">
      <c r="B464" t="s">
        <v>3</v>
      </c>
      <c r="C464" t="s">
        <v>4</v>
      </c>
      <c r="D464" t="s">
        <v>225</v>
      </c>
      <c r="E464" t="s">
        <v>1</v>
      </c>
      <c r="F464">
        <v>0</v>
      </c>
      <c r="G464">
        <v>0</v>
      </c>
      <c r="H464">
        <v>0</v>
      </c>
    </row>
    <row r="465" spans="2:8" x14ac:dyDescent="0.25">
      <c r="B465" t="s">
        <v>3</v>
      </c>
      <c r="C465" t="s">
        <v>4</v>
      </c>
      <c r="D465" t="s">
        <v>226</v>
      </c>
      <c r="E465" t="s">
        <v>1</v>
      </c>
      <c r="F465">
        <v>47724.444444444445</v>
      </c>
      <c r="G465">
        <v>54542.222222222219</v>
      </c>
      <c r="H465">
        <v>54542.222222222219</v>
      </c>
    </row>
    <row r="466" spans="2:8" x14ac:dyDescent="0.25">
      <c r="B466" t="s">
        <v>3</v>
      </c>
      <c r="C466" t="s">
        <v>4</v>
      </c>
      <c r="D466" t="s">
        <v>227</v>
      </c>
      <c r="E466" t="s">
        <v>1</v>
      </c>
      <c r="F466">
        <v>2659478.7555555548</v>
      </c>
      <c r="G466">
        <v>2659478.7555555548</v>
      </c>
      <c r="H466">
        <v>2659478.7555555548</v>
      </c>
    </row>
    <row r="467" spans="2:8" x14ac:dyDescent="0.25">
      <c r="B467" t="s">
        <v>3</v>
      </c>
      <c r="C467" t="s">
        <v>4</v>
      </c>
      <c r="D467" t="s">
        <v>228</v>
      </c>
      <c r="E467" t="s">
        <v>1</v>
      </c>
      <c r="F467">
        <v>0</v>
      </c>
      <c r="G467">
        <v>27998.709722222571</v>
      </c>
      <c r="H467">
        <v>40906.666666666664</v>
      </c>
    </row>
    <row r="468" spans="2:8" x14ac:dyDescent="0.25">
      <c r="B468" t="s">
        <v>3</v>
      </c>
      <c r="C468" t="s">
        <v>4</v>
      </c>
      <c r="D468" t="s">
        <v>229</v>
      </c>
      <c r="E468" t="s">
        <v>1</v>
      </c>
      <c r="F468">
        <v>17954.825000000648</v>
      </c>
      <c r="G468">
        <v>0</v>
      </c>
      <c r="H468">
        <v>8166.2055555559027</v>
      </c>
    </row>
    <row r="469" spans="2:8" x14ac:dyDescent="0.25">
      <c r="B469" t="s">
        <v>3</v>
      </c>
      <c r="C469" t="s">
        <v>4</v>
      </c>
      <c r="D469" t="s">
        <v>230</v>
      </c>
      <c r="E469" t="s">
        <v>1</v>
      </c>
      <c r="F469">
        <v>0</v>
      </c>
      <c r="G469">
        <v>0</v>
      </c>
      <c r="H469">
        <v>0</v>
      </c>
    </row>
    <row r="470" spans="2:8" x14ac:dyDescent="0.25">
      <c r="B470" t="s">
        <v>3</v>
      </c>
      <c r="C470" t="s">
        <v>4</v>
      </c>
      <c r="D470" t="s">
        <v>232</v>
      </c>
      <c r="E470" t="s">
        <v>1</v>
      </c>
      <c r="F470">
        <v>18597.271897763581</v>
      </c>
      <c r="G470">
        <v>18597.271897763578</v>
      </c>
      <c r="H470">
        <v>18597.271897763578</v>
      </c>
    </row>
    <row r="471" spans="2:8" x14ac:dyDescent="0.25">
      <c r="B471" t="s">
        <v>3</v>
      </c>
      <c r="C471" t="s">
        <v>4</v>
      </c>
      <c r="D471" t="s">
        <v>234</v>
      </c>
      <c r="E471" t="s">
        <v>1</v>
      </c>
      <c r="F471">
        <v>38119.738686900964</v>
      </c>
      <c r="G471">
        <v>38119.738686900957</v>
      </c>
      <c r="H471">
        <v>38119.738686900957</v>
      </c>
    </row>
    <row r="472" spans="2:8" x14ac:dyDescent="0.25">
      <c r="B472" t="s">
        <v>3</v>
      </c>
      <c r="C472" t="s">
        <v>4</v>
      </c>
      <c r="D472" t="s">
        <v>236</v>
      </c>
      <c r="E472" t="s">
        <v>1</v>
      </c>
      <c r="F472">
        <v>0</v>
      </c>
      <c r="G472">
        <v>0</v>
      </c>
      <c r="H472">
        <v>0</v>
      </c>
    </row>
    <row r="473" spans="2:8" x14ac:dyDescent="0.25">
      <c r="B473" t="s">
        <v>3</v>
      </c>
      <c r="C473" t="s">
        <v>4</v>
      </c>
      <c r="D473" t="s">
        <v>237</v>
      </c>
      <c r="E473" t="s">
        <v>1</v>
      </c>
      <c r="F473">
        <v>0</v>
      </c>
      <c r="G473">
        <v>0</v>
      </c>
      <c r="H473">
        <v>0</v>
      </c>
    </row>
    <row r="474" spans="2:8" x14ac:dyDescent="0.25">
      <c r="B474" t="s">
        <v>3</v>
      </c>
      <c r="C474" t="s">
        <v>4</v>
      </c>
      <c r="D474" t="s">
        <v>238</v>
      </c>
      <c r="E474" t="s">
        <v>1</v>
      </c>
      <c r="F474">
        <v>0</v>
      </c>
      <c r="G474">
        <v>0</v>
      </c>
      <c r="H474">
        <v>0</v>
      </c>
    </row>
    <row r="475" spans="2:8" x14ac:dyDescent="0.25">
      <c r="B475" t="s">
        <v>3</v>
      </c>
      <c r="C475" t="s">
        <v>4</v>
      </c>
      <c r="D475" t="s">
        <v>240</v>
      </c>
      <c r="E475" t="s">
        <v>1</v>
      </c>
      <c r="F475">
        <v>0</v>
      </c>
      <c r="G475">
        <v>0</v>
      </c>
      <c r="H475">
        <v>0</v>
      </c>
    </row>
    <row r="476" spans="2:8" x14ac:dyDescent="0.25">
      <c r="B476" t="s">
        <v>3</v>
      </c>
      <c r="C476" t="s">
        <v>4</v>
      </c>
      <c r="D476" t="s">
        <v>241</v>
      </c>
      <c r="E476" t="s">
        <v>1</v>
      </c>
      <c r="F476">
        <v>0</v>
      </c>
      <c r="G476">
        <v>0</v>
      </c>
      <c r="H476">
        <v>0</v>
      </c>
    </row>
    <row r="477" spans="2:8" x14ac:dyDescent="0.25">
      <c r="B477" t="s">
        <v>3</v>
      </c>
      <c r="C477" t="s">
        <v>4</v>
      </c>
      <c r="D477" t="s">
        <v>242</v>
      </c>
      <c r="E477" t="s">
        <v>1</v>
      </c>
      <c r="F477">
        <v>0</v>
      </c>
      <c r="G477">
        <v>0</v>
      </c>
      <c r="H477">
        <v>0</v>
      </c>
    </row>
    <row r="478" spans="2:8" x14ac:dyDescent="0.25">
      <c r="B478" t="s">
        <v>3</v>
      </c>
      <c r="C478" t="s">
        <v>4</v>
      </c>
      <c r="D478" t="s">
        <v>243</v>
      </c>
      <c r="E478" t="s">
        <v>1</v>
      </c>
      <c r="F478">
        <v>12310747.466666665</v>
      </c>
      <c r="G478">
        <v>12310747.466666665</v>
      </c>
      <c r="H478">
        <v>12310747.466666665</v>
      </c>
    </row>
    <row r="479" spans="2:8" x14ac:dyDescent="0.25">
      <c r="B479" t="s">
        <v>3</v>
      </c>
      <c r="C479" t="s">
        <v>4</v>
      </c>
      <c r="D479" t="s">
        <v>244</v>
      </c>
      <c r="E479" t="s">
        <v>1</v>
      </c>
      <c r="F479">
        <v>547418.66666666674</v>
      </c>
      <c r="G479">
        <v>547418.66666666674</v>
      </c>
      <c r="H479">
        <v>547418.66666666674</v>
      </c>
    </row>
    <row r="480" spans="2:8" x14ac:dyDescent="0.25">
      <c r="B480" t="s">
        <v>3</v>
      </c>
      <c r="C480" t="s">
        <v>4</v>
      </c>
      <c r="D480" t="s">
        <v>245</v>
      </c>
      <c r="E480" t="s">
        <v>1</v>
      </c>
      <c r="F480">
        <v>0</v>
      </c>
      <c r="G480">
        <v>0</v>
      </c>
      <c r="H480">
        <v>0</v>
      </c>
    </row>
    <row r="481" spans="2:8" x14ac:dyDescent="0.25">
      <c r="B481" t="s">
        <v>3</v>
      </c>
      <c r="C481" t="s">
        <v>4</v>
      </c>
      <c r="D481" t="s">
        <v>246</v>
      </c>
      <c r="E481" t="s">
        <v>1</v>
      </c>
      <c r="F481">
        <v>0</v>
      </c>
      <c r="G481">
        <v>0</v>
      </c>
      <c r="H481">
        <v>0</v>
      </c>
    </row>
    <row r="482" spans="2:8" x14ac:dyDescent="0.25">
      <c r="B482" t="s">
        <v>3</v>
      </c>
      <c r="C482" t="s">
        <v>4</v>
      </c>
      <c r="D482" t="s">
        <v>247</v>
      </c>
      <c r="E482" t="s">
        <v>1</v>
      </c>
      <c r="F482">
        <v>0</v>
      </c>
      <c r="G482">
        <v>0</v>
      </c>
      <c r="H482">
        <v>0</v>
      </c>
    </row>
    <row r="483" spans="2:8" x14ac:dyDescent="0.25">
      <c r="B483" t="s">
        <v>3</v>
      </c>
      <c r="C483" t="s">
        <v>4</v>
      </c>
      <c r="D483" t="s">
        <v>248</v>
      </c>
      <c r="E483" t="s">
        <v>1</v>
      </c>
      <c r="F483">
        <v>0</v>
      </c>
      <c r="G483">
        <v>0</v>
      </c>
      <c r="H483">
        <v>0</v>
      </c>
    </row>
    <row r="484" spans="2:8" x14ac:dyDescent="0.25">
      <c r="B484" t="s">
        <v>3</v>
      </c>
      <c r="C484" t="s">
        <v>4</v>
      </c>
      <c r="D484" t="s">
        <v>251</v>
      </c>
      <c r="E484" t="s">
        <v>1</v>
      </c>
      <c r="F484">
        <v>0</v>
      </c>
      <c r="G484">
        <v>0</v>
      </c>
      <c r="H484">
        <v>0</v>
      </c>
    </row>
    <row r="485" spans="2:8" x14ac:dyDescent="0.25">
      <c r="B485" t="s">
        <v>3</v>
      </c>
      <c r="C485" t="s">
        <v>4</v>
      </c>
      <c r="D485" t="s">
        <v>255</v>
      </c>
      <c r="E485" t="s">
        <v>1</v>
      </c>
      <c r="F485">
        <v>0</v>
      </c>
      <c r="G485">
        <v>0</v>
      </c>
      <c r="H485">
        <v>0</v>
      </c>
    </row>
    <row r="486" spans="2:8" x14ac:dyDescent="0.25">
      <c r="B486" t="s">
        <v>3</v>
      </c>
      <c r="C486" t="s">
        <v>4</v>
      </c>
      <c r="D486" t="s">
        <v>256</v>
      </c>
      <c r="E486" t="s">
        <v>1</v>
      </c>
      <c r="F486">
        <v>21845.637134185305</v>
      </c>
      <c r="G486">
        <v>21845.637134185305</v>
      </c>
      <c r="H486">
        <v>21845.637134185305</v>
      </c>
    </row>
    <row r="487" spans="2:8" x14ac:dyDescent="0.25">
      <c r="B487" t="s">
        <v>3</v>
      </c>
      <c r="C487" t="s">
        <v>4</v>
      </c>
      <c r="D487" t="s">
        <v>258</v>
      </c>
      <c r="E487" t="s">
        <v>1</v>
      </c>
      <c r="F487">
        <v>43325.379977635792</v>
      </c>
      <c r="G487">
        <v>43325.379977635792</v>
      </c>
      <c r="H487">
        <v>43325.379977635792</v>
      </c>
    </row>
    <row r="488" spans="2:8" x14ac:dyDescent="0.25">
      <c r="B488" t="s">
        <v>3</v>
      </c>
      <c r="C488" t="s">
        <v>4</v>
      </c>
      <c r="D488" t="s">
        <v>260</v>
      </c>
      <c r="E488" t="s">
        <v>1</v>
      </c>
      <c r="F488">
        <v>0</v>
      </c>
      <c r="G488">
        <v>0</v>
      </c>
      <c r="H488">
        <v>0</v>
      </c>
    </row>
    <row r="489" spans="2:8" x14ac:dyDescent="0.25">
      <c r="B489" t="s">
        <v>3</v>
      </c>
      <c r="C489" t="s">
        <v>4</v>
      </c>
      <c r="D489" t="s">
        <v>262</v>
      </c>
      <c r="E489" t="s">
        <v>1</v>
      </c>
      <c r="F489">
        <v>2278661.9789266195</v>
      </c>
      <c r="G489">
        <v>2278661.97892662</v>
      </c>
      <c r="H489">
        <v>2278661.97892662</v>
      </c>
    </row>
    <row r="490" spans="2:8" x14ac:dyDescent="0.25">
      <c r="B490" t="s">
        <v>3</v>
      </c>
      <c r="C490" t="s">
        <v>4</v>
      </c>
      <c r="D490" t="s">
        <v>263</v>
      </c>
      <c r="E490" t="s">
        <v>1</v>
      </c>
      <c r="F490">
        <v>7633.6438929584674</v>
      </c>
      <c r="G490">
        <v>7633.6438929584674</v>
      </c>
      <c r="H490">
        <v>7633.6438929584674</v>
      </c>
    </row>
    <row r="491" spans="2:8" x14ac:dyDescent="0.25">
      <c r="B491" t="s">
        <v>3</v>
      </c>
      <c r="C491" t="s">
        <v>4</v>
      </c>
      <c r="D491" t="s">
        <v>264</v>
      </c>
      <c r="E491" t="s">
        <v>1</v>
      </c>
      <c r="F491">
        <v>1502716.3875864539</v>
      </c>
      <c r="G491">
        <v>1502716.3875864539</v>
      </c>
      <c r="H491">
        <v>1502716.3875864539</v>
      </c>
    </row>
    <row r="492" spans="2:8" x14ac:dyDescent="0.25">
      <c r="B492" t="s">
        <v>3</v>
      </c>
      <c r="C492" t="s">
        <v>4</v>
      </c>
      <c r="D492" t="s">
        <v>265</v>
      </c>
      <c r="E492" t="s">
        <v>1</v>
      </c>
      <c r="F492">
        <v>182638.17029520773</v>
      </c>
      <c r="G492">
        <v>182638.17029520773</v>
      </c>
      <c r="H492">
        <v>182638.17029520773</v>
      </c>
    </row>
    <row r="493" spans="2:8" x14ac:dyDescent="0.25">
      <c r="B493" t="s">
        <v>3</v>
      </c>
      <c r="C493" t="s">
        <v>4</v>
      </c>
      <c r="D493" t="s">
        <v>266</v>
      </c>
      <c r="E493" t="s">
        <v>1</v>
      </c>
      <c r="F493">
        <v>32889.548921047921</v>
      </c>
      <c r="G493">
        <v>32889.548921047921</v>
      </c>
      <c r="H493">
        <v>32889.548921047921</v>
      </c>
    </row>
    <row r="494" spans="2:8" x14ac:dyDescent="0.25">
      <c r="B494" t="s">
        <v>3</v>
      </c>
      <c r="C494" t="s">
        <v>4</v>
      </c>
      <c r="D494" t="s">
        <v>268</v>
      </c>
      <c r="E494" t="s">
        <v>1</v>
      </c>
      <c r="F494">
        <v>0</v>
      </c>
      <c r="G494">
        <v>0</v>
      </c>
      <c r="H494">
        <v>0</v>
      </c>
    </row>
    <row r="495" spans="2:8" x14ac:dyDescent="0.25">
      <c r="B495" t="s">
        <v>3</v>
      </c>
      <c r="C495" t="s">
        <v>4</v>
      </c>
      <c r="D495" t="s">
        <v>269</v>
      </c>
      <c r="E495" t="s">
        <v>1</v>
      </c>
      <c r="F495">
        <v>0</v>
      </c>
      <c r="G495">
        <v>0</v>
      </c>
      <c r="H495">
        <v>0</v>
      </c>
    </row>
    <row r="496" spans="2:8" x14ac:dyDescent="0.25">
      <c r="B496" t="s">
        <v>3</v>
      </c>
      <c r="C496" t="s">
        <v>4</v>
      </c>
      <c r="D496" t="s">
        <v>270</v>
      </c>
      <c r="E496" t="s">
        <v>1</v>
      </c>
      <c r="F496">
        <v>0</v>
      </c>
      <c r="G496">
        <v>0</v>
      </c>
      <c r="H496">
        <v>0</v>
      </c>
    </row>
    <row r="497" spans="2:8" x14ac:dyDescent="0.25">
      <c r="B497" t="s">
        <v>3</v>
      </c>
      <c r="C497" t="s">
        <v>4</v>
      </c>
      <c r="D497" t="s">
        <v>271</v>
      </c>
      <c r="E497" t="s">
        <v>1</v>
      </c>
      <c r="F497">
        <v>748967.83750000026</v>
      </c>
      <c r="G497">
        <v>754393.48750000016</v>
      </c>
      <c r="H497">
        <v>762469.87500000023</v>
      </c>
    </row>
    <row r="498" spans="2:8" x14ac:dyDescent="0.25">
      <c r="B498" t="s">
        <v>3</v>
      </c>
      <c r="C498" t="s">
        <v>4</v>
      </c>
      <c r="D498" t="s">
        <v>273</v>
      </c>
      <c r="E498" t="s">
        <v>1</v>
      </c>
      <c r="F498">
        <v>0</v>
      </c>
      <c r="G498">
        <v>0</v>
      </c>
      <c r="H498">
        <v>0</v>
      </c>
    </row>
    <row r="499" spans="2:8" x14ac:dyDescent="0.25">
      <c r="B499" t="s">
        <v>3</v>
      </c>
      <c r="C499" t="s">
        <v>4</v>
      </c>
      <c r="D499" t="s">
        <v>276</v>
      </c>
      <c r="E499" t="s">
        <v>1</v>
      </c>
      <c r="F499">
        <v>0</v>
      </c>
      <c r="G499">
        <v>0</v>
      </c>
      <c r="H499">
        <v>0</v>
      </c>
    </row>
    <row r="500" spans="2:8" x14ac:dyDescent="0.25">
      <c r="B500" t="s">
        <v>3</v>
      </c>
      <c r="C500" t="s">
        <v>4</v>
      </c>
      <c r="D500" t="s">
        <v>279</v>
      </c>
      <c r="E500" t="s">
        <v>1</v>
      </c>
      <c r="F500">
        <v>978844.44444444426</v>
      </c>
      <c r="G500">
        <v>978844.44444444426</v>
      </c>
      <c r="H500">
        <v>978844.44444444426</v>
      </c>
    </row>
    <row r="501" spans="2:8" x14ac:dyDescent="0.25">
      <c r="B501" t="s">
        <v>3</v>
      </c>
      <c r="C501" t="s">
        <v>4</v>
      </c>
      <c r="D501" t="s">
        <v>280</v>
      </c>
      <c r="E501" t="s">
        <v>1</v>
      </c>
      <c r="F501">
        <v>232413.30502476997</v>
      </c>
      <c r="G501">
        <v>232413.30502476997</v>
      </c>
      <c r="H501">
        <v>232413.30502476997</v>
      </c>
    </row>
    <row r="502" spans="2:8" x14ac:dyDescent="0.25">
      <c r="B502" t="s">
        <v>3</v>
      </c>
      <c r="C502" t="s">
        <v>4</v>
      </c>
      <c r="D502" t="s">
        <v>281</v>
      </c>
      <c r="E502" t="s">
        <v>1</v>
      </c>
      <c r="F502">
        <v>0</v>
      </c>
      <c r="G502">
        <v>0</v>
      </c>
      <c r="H502">
        <v>0</v>
      </c>
    </row>
    <row r="503" spans="2:8" x14ac:dyDescent="0.25">
      <c r="B503" t="s">
        <v>3</v>
      </c>
      <c r="C503" t="s">
        <v>4</v>
      </c>
      <c r="D503" t="s">
        <v>282</v>
      </c>
      <c r="E503" t="s">
        <v>1</v>
      </c>
      <c r="F503">
        <v>0</v>
      </c>
      <c r="G503">
        <v>0</v>
      </c>
      <c r="H503">
        <v>0</v>
      </c>
    </row>
    <row r="504" spans="2:8" x14ac:dyDescent="0.25">
      <c r="B504" t="s">
        <v>3</v>
      </c>
      <c r="C504" t="s">
        <v>4</v>
      </c>
      <c r="D504" t="s">
        <v>283</v>
      </c>
      <c r="E504" t="s">
        <v>1</v>
      </c>
      <c r="F504">
        <v>1103515.9514376996</v>
      </c>
      <c r="G504">
        <v>1103515.9514376998</v>
      </c>
      <c r="H504">
        <v>1103515.9514376998</v>
      </c>
    </row>
    <row r="505" spans="2:8" x14ac:dyDescent="0.25">
      <c r="B505" t="s">
        <v>3</v>
      </c>
      <c r="C505" t="s">
        <v>4</v>
      </c>
      <c r="D505" t="s">
        <v>284</v>
      </c>
      <c r="E505" t="s">
        <v>1</v>
      </c>
      <c r="F505">
        <v>0</v>
      </c>
      <c r="G505">
        <v>0</v>
      </c>
      <c r="H505">
        <v>0</v>
      </c>
    </row>
    <row r="506" spans="2:8" x14ac:dyDescent="0.25">
      <c r="B506" t="s">
        <v>3</v>
      </c>
      <c r="C506" t="s">
        <v>4</v>
      </c>
      <c r="D506" t="s">
        <v>286</v>
      </c>
      <c r="E506" t="s">
        <v>1</v>
      </c>
      <c r="F506">
        <v>0</v>
      </c>
      <c r="G506">
        <v>0</v>
      </c>
      <c r="H506">
        <v>0</v>
      </c>
    </row>
    <row r="507" spans="2:8" x14ac:dyDescent="0.25">
      <c r="B507" t="s">
        <v>3</v>
      </c>
      <c r="C507" t="s">
        <v>4</v>
      </c>
      <c r="D507" t="s">
        <v>287</v>
      </c>
      <c r="E507" t="s">
        <v>1</v>
      </c>
      <c r="F507">
        <v>1567373.9041533547</v>
      </c>
      <c r="G507">
        <v>1567373.9041533547</v>
      </c>
      <c r="H507">
        <v>1567373.9041533547</v>
      </c>
    </row>
    <row r="508" spans="2:8" x14ac:dyDescent="0.25">
      <c r="B508" t="s">
        <v>3</v>
      </c>
      <c r="C508" t="s">
        <v>4</v>
      </c>
      <c r="D508" t="s">
        <v>290</v>
      </c>
      <c r="E508" t="s">
        <v>1</v>
      </c>
      <c r="F508">
        <v>0</v>
      </c>
      <c r="G508">
        <v>0</v>
      </c>
      <c r="H508">
        <v>0</v>
      </c>
    </row>
    <row r="509" spans="2:8" x14ac:dyDescent="0.25">
      <c r="B509" t="s">
        <v>3</v>
      </c>
      <c r="C509" t="s">
        <v>4</v>
      </c>
      <c r="D509" t="s">
        <v>291</v>
      </c>
      <c r="E509" t="s">
        <v>1</v>
      </c>
      <c r="F509">
        <v>52309.980830670931</v>
      </c>
      <c r="G509">
        <v>52309.980830670931</v>
      </c>
      <c r="H509">
        <v>52309.980830670931</v>
      </c>
    </row>
    <row r="510" spans="2:8" x14ac:dyDescent="0.25">
      <c r="B510" t="s">
        <v>3</v>
      </c>
      <c r="C510" t="s">
        <v>4</v>
      </c>
      <c r="D510" t="s">
        <v>292</v>
      </c>
      <c r="E510" t="s">
        <v>1</v>
      </c>
      <c r="F510">
        <v>0</v>
      </c>
      <c r="G510">
        <v>0</v>
      </c>
      <c r="H510">
        <v>0</v>
      </c>
    </row>
    <row r="511" spans="2:8" x14ac:dyDescent="0.25">
      <c r="B511" t="s">
        <v>3</v>
      </c>
      <c r="C511" t="s">
        <v>4</v>
      </c>
      <c r="D511" t="s">
        <v>293</v>
      </c>
      <c r="E511" t="s">
        <v>1</v>
      </c>
      <c r="F511">
        <v>0</v>
      </c>
      <c r="G511">
        <v>0</v>
      </c>
      <c r="H511">
        <v>0</v>
      </c>
    </row>
    <row r="512" spans="2:8" x14ac:dyDescent="0.25">
      <c r="B512" t="s">
        <v>3</v>
      </c>
      <c r="C512" t="s">
        <v>4</v>
      </c>
      <c r="D512" t="s">
        <v>295</v>
      </c>
      <c r="E512" t="s">
        <v>1</v>
      </c>
      <c r="F512">
        <v>0</v>
      </c>
      <c r="G512">
        <v>0</v>
      </c>
      <c r="H512">
        <v>0</v>
      </c>
    </row>
    <row r="513" spans="2:8" x14ac:dyDescent="0.25">
      <c r="B513" t="s">
        <v>3</v>
      </c>
      <c r="C513" t="s">
        <v>4</v>
      </c>
      <c r="D513" t="s">
        <v>296</v>
      </c>
      <c r="E513" t="s">
        <v>1</v>
      </c>
      <c r="F513">
        <v>0</v>
      </c>
      <c r="G513">
        <v>0</v>
      </c>
      <c r="H513">
        <v>0</v>
      </c>
    </row>
    <row r="514" spans="2:8" x14ac:dyDescent="0.25">
      <c r="B514" t="s">
        <v>3</v>
      </c>
      <c r="C514" t="s">
        <v>4</v>
      </c>
      <c r="D514" t="s">
        <v>297</v>
      </c>
      <c r="E514" t="s">
        <v>1</v>
      </c>
      <c r="F514">
        <v>0</v>
      </c>
      <c r="G514">
        <v>0</v>
      </c>
      <c r="H514">
        <v>0</v>
      </c>
    </row>
    <row r="515" spans="2:8" x14ac:dyDescent="0.25">
      <c r="B515" t="s">
        <v>3</v>
      </c>
      <c r="C515" t="s">
        <v>4</v>
      </c>
      <c r="D515" t="s">
        <v>298</v>
      </c>
      <c r="E515" t="s">
        <v>1</v>
      </c>
      <c r="F515">
        <v>0</v>
      </c>
      <c r="G515">
        <v>0</v>
      </c>
      <c r="H515">
        <v>0</v>
      </c>
    </row>
    <row r="516" spans="2:8" x14ac:dyDescent="0.25">
      <c r="B516" t="s">
        <v>3</v>
      </c>
      <c r="C516" t="s">
        <v>4</v>
      </c>
      <c r="D516" t="s">
        <v>299</v>
      </c>
      <c r="E516" t="s">
        <v>1</v>
      </c>
      <c r="F516">
        <v>0</v>
      </c>
      <c r="G516">
        <v>0</v>
      </c>
      <c r="H516">
        <v>0</v>
      </c>
    </row>
    <row r="517" spans="2:8" x14ac:dyDescent="0.25">
      <c r="B517" t="s">
        <v>3</v>
      </c>
      <c r="C517" t="s">
        <v>4</v>
      </c>
      <c r="D517" t="s">
        <v>300</v>
      </c>
      <c r="E517" t="s">
        <v>1</v>
      </c>
      <c r="F517">
        <v>0</v>
      </c>
      <c r="G517">
        <v>0</v>
      </c>
      <c r="H517">
        <v>0</v>
      </c>
    </row>
    <row r="518" spans="2:8" x14ac:dyDescent="0.25">
      <c r="B518" t="s">
        <v>3</v>
      </c>
      <c r="C518" t="s">
        <v>4</v>
      </c>
      <c r="D518" t="s">
        <v>407</v>
      </c>
      <c r="E518" t="s">
        <v>1</v>
      </c>
      <c r="F518">
        <v>0</v>
      </c>
      <c r="G518">
        <v>0</v>
      </c>
      <c r="H518">
        <v>0</v>
      </c>
    </row>
    <row r="519" spans="2:8" x14ac:dyDescent="0.25">
      <c r="B519" t="s">
        <v>3</v>
      </c>
      <c r="C519" t="s">
        <v>4</v>
      </c>
      <c r="D519" t="s">
        <v>635</v>
      </c>
      <c r="E519" t="s">
        <v>1</v>
      </c>
      <c r="F519">
        <v>0</v>
      </c>
      <c r="G519">
        <v>0</v>
      </c>
      <c r="H519">
        <v>0</v>
      </c>
    </row>
    <row r="520" spans="2:8" x14ac:dyDescent="0.25">
      <c r="B520" t="s">
        <v>3</v>
      </c>
      <c r="C520" t="s">
        <v>4</v>
      </c>
      <c r="D520" t="s">
        <v>636</v>
      </c>
      <c r="E520" t="s">
        <v>1</v>
      </c>
      <c r="F520">
        <v>0</v>
      </c>
      <c r="G520">
        <v>0</v>
      </c>
      <c r="H520">
        <v>0</v>
      </c>
    </row>
    <row r="521" spans="2:8" x14ac:dyDescent="0.25">
      <c r="B521" t="s">
        <v>3</v>
      </c>
      <c r="C521" t="s">
        <v>4</v>
      </c>
      <c r="D521" t="s">
        <v>686</v>
      </c>
      <c r="E521" t="s">
        <v>1</v>
      </c>
      <c r="F521">
        <v>0</v>
      </c>
      <c r="G521">
        <v>0</v>
      </c>
      <c r="H521">
        <v>0</v>
      </c>
    </row>
    <row r="522" spans="2:8" x14ac:dyDescent="0.25">
      <c r="B522" t="s">
        <v>3</v>
      </c>
      <c r="C522" t="s">
        <v>4</v>
      </c>
      <c r="D522" t="s">
        <v>687</v>
      </c>
      <c r="E522" t="s">
        <v>1</v>
      </c>
      <c r="F522">
        <v>0</v>
      </c>
      <c r="G522">
        <v>0</v>
      </c>
      <c r="H522">
        <v>0</v>
      </c>
    </row>
    <row r="523" spans="2:8" x14ac:dyDescent="0.25">
      <c r="B523" t="s">
        <v>3</v>
      </c>
      <c r="C523" t="s">
        <v>4</v>
      </c>
      <c r="D523" t="s">
        <v>302</v>
      </c>
      <c r="E523" t="s">
        <v>1</v>
      </c>
      <c r="F523">
        <v>0</v>
      </c>
      <c r="G523">
        <v>0</v>
      </c>
      <c r="H523">
        <v>0</v>
      </c>
    </row>
    <row r="524" spans="2:8" x14ac:dyDescent="0.25">
      <c r="B524" t="s">
        <v>3</v>
      </c>
      <c r="C524" t="s">
        <v>4</v>
      </c>
      <c r="D524" t="s">
        <v>303</v>
      </c>
      <c r="E524" t="s">
        <v>1</v>
      </c>
      <c r="F524">
        <v>0</v>
      </c>
      <c r="G524">
        <v>0</v>
      </c>
      <c r="H524">
        <v>0</v>
      </c>
    </row>
    <row r="525" spans="2:8" x14ac:dyDescent="0.25">
      <c r="B525" t="s">
        <v>3</v>
      </c>
      <c r="C525" t="s">
        <v>4</v>
      </c>
      <c r="D525" t="s">
        <v>306</v>
      </c>
      <c r="E525" t="s">
        <v>1</v>
      </c>
      <c r="F525">
        <v>0</v>
      </c>
      <c r="G525">
        <v>0</v>
      </c>
      <c r="H525">
        <v>0</v>
      </c>
    </row>
    <row r="526" spans="2:8" x14ac:dyDescent="0.25">
      <c r="B526" t="s">
        <v>3</v>
      </c>
      <c r="C526" t="s">
        <v>4</v>
      </c>
      <c r="D526" t="s">
        <v>307</v>
      </c>
      <c r="E526" t="s">
        <v>1</v>
      </c>
      <c r="F526">
        <v>0</v>
      </c>
      <c r="G526">
        <v>0</v>
      </c>
      <c r="H526">
        <v>0</v>
      </c>
    </row>
    <row r="527" spans="2:8" x14ac:dyDescent="0.25">
      <c r="B527" t="s">
        <v>3</v>
      </c>
      <c r="C527" t="s">
        <v>4</v>
      </c>
      <c r="D527" t="s">
        <v>308</v>
      </c>
      <c r="E527" t="s">
        <v>1</v>
      </c>
      <c r="F527">
        <v>0</v>
      </c>
      <c r="G527">
        <v>0</v>
      </c>
      <c r="H527">
        <v>0</v>
      </c>
    </row>
    <row r="528" spans="2:8" x14ac:dyDescent="0.25">
      <c r="B528" t="s">
        <v>3</v>
      </c>
      <c r="C528" t="s">
        <v>4</v>
      </c>
      <c r="D528" t="s">
        <v>309</v>
      </c>
      <c r="E528" t="s">
        <v>1</v>
      </c>
      <c r="F528">
        <v>0</v>
      </c>
      <c r="G528">
        <v>0</v>
      </c>
      <c r="H528">
        <v>0</v>
      </c>
    </row>
    <row r="529" spans="2:8" x14ac:dyDescent="0.25">
      <c r="B529" t="s">
        <v>3</v>
      </c>
      <c r="C529" t="s">
        <v>4</v>
      </c>
      <c r="D529" t="s">
        <v>637</v>
      </c>
      <c r="E529" t="s">
        <v>1</v>
      </c>
      <c r="F529">
        <v>0</v>
      </c>
      <c r="G529">
        <v>0</v>
      </c>
      <c r="H529">
        <v>0</v>
      </c>
    </row>
    <row r="530" spans="2:8" x14ac:dyDescent="0.25">
      <c r="B530" t="s">
        <v>3</v>
      </c>
      <c r="C530" t="s">
        <v>4</v>
      </c>
      <c r="D530" t="s">
        <v>311</v>
      </c>
      <c r="E530" t="s">
        <v>1</v>
      </c>
      <c r="F530">
        <v>0</v>
      </c>
      <c r="G530">
        <v>0</v>
      </c>
      <c r="H530">
        <v>0</v>
      </c>
    </row>
    <row r="531" spans="2:8" x14ac:dyDescent="0.25">
      <c r="B531" t="s">
        <v>3</v>
      </c>
      <c r="C531" t="s">
        <v>4</v>
      </c>
      <c r="D531" t="s">
        <v>312</v>
      </c>
      <c r="E531" t="s">
        <v>1</v>
      </c>
      <c r="F531">
        <v>0</v>
      </c>
      <c r="G531">
        <v>0</v>
      </c>
      <c r="H531">
        <v>0</v>
      </c>
    </row>
    <row r="532" spans="2:8" x14ac:dyDescent="0.25">
      <c r="B532" t="s">
        <v>3</v>
      </c>
      <c r="C532" t="s">
        <v>4</v>
      </c>
      <c r="D532" t="s">
        <v>313</v>
      </c>
      <c r="E532" t="s">
        <v>1</v>
      </c>
      <c r="F532">
        <v>0</v>
      </c>
      <c r="G532">
        <v>0</v>
      </c>
      <c r="H532">
        <v>0</v>
      </c>
    </row>
    <row r="533" spans="2:8" x14ac:dyDescent="0.25">
      <c r="B533" t="s">
        <v>3</v>
      </c>
      <c r="C533" t="s">
        <v>4</v>
      </c>
      <c r="D533" t="s">
        <v>314</v>
      </c>
      <c r="E533" t="s">
        <v>1</v>
      </c>
      <c r="F533">
        <v>0</v>
      </c>
      <c r="G533">
        <v>0</v>
      </c>
      <c r="H533">
        <v>0</v>
      </c>
    </row>
    <row r="534" spans="2:8" x14ac:dyDescent="0.25">
      <c r="B534" t="s">
        <v>3</v>
      </c>
      <c r="C534" t="s">
        <v>4</v>
      </c>
      <c r="D534" t="s">
        <v>315</v>
      </c>
      <c r="E534" t="s">
        <v>1</v>
      </c>
      <c r="F534">
        <v>141866.66666666666</v>
      </c>
      <c r="G534">
        <v>141866.66666666669</v>
      </c>
      <c r="H534">
        <v>141866.66666666669</v>
      </c>
    </row>
    <row r="535" spans="2:8" x14ac:dyDescent="0.25">
      <c r="B535" t="s">
        <v>3</v>
      </c>
      <c r="C535" t="s">
        <v>4</v>
      </c>
      <c r="D535" t="s">
        <v>320</v>
      </c>
      <c r="E535" t="s">
        <v>1</v>
      </c>
      <c r="F535">
        <v>0</v>
      </c>
      <c r="G535">
        <v>0</v>
      </c>
      <c r="H535">
        <v>0</v>
      </c>
    </row>
    <row r="536" spans="2:8" x14ac:dyDescent="0.25">
      <c r="B536" t="s">
        <v>3</v>
      </c>
      <c r="C536" t="s">
        <v>4</v>
      </c>
      <c r="D536" t="s">
        <v>322</v>
      </c>
      <c r="E536" t="s">
        <v>1</v>
      </c>
      <c r="F536">
        <v>0</v>
      </c>
      <c r="G536">
        <v>0</v>
      </c>
      <c r="H536">
        <v>0</v>
      </c>
    </row>
    <row r="537" spans="2:8" x14ac:dyDescent="0.25">
      <c r="B537" t="s">
        <v>3</v>
      </c>
      <c r="C537" t="s">
        <v>4</v>
      </c>
      <c r="D537" t="s">
        <v>324</v>
      </c>
      <c r="E537" t="s">
        <v>1</v>
      </c>
      <c r="F537">
        <v>0</v>
      </c>
      <c r="G537">
        <v>0</v>
      </c>
      <c r="H537">
        <v>0</v>
      </c>
    </row>
    <row r="538" spans="2:8" x14ac:dyDescent="0.25">
      <c r="B538" t="s">
        <v>3</v>
      </c>
      <c r="C538" t="s">
        <v>4</v>
      </c>
      <c r="D538" t="s">
        <v>326</v>
      </c>
      <c r="E538" t="s">
        <v>1</v>
      </c>
      <c r="F538">
        <v>0</v>
      </c>
      <c r="G538">
        <v>0</v>
      </c>
      <c r="H538">
        <v>0</v>
      </c>
    </row>
    <row r="539" spans="2:8" x14ac:dyDescent="0.25">
      <c r="B539" t="s">
        <v>3</v>
      </c>
      <c r="C539" t="s">
        <v>4</v>
      </c>
      <c r="D539" t="s">
        <v>328</v>
      </c>
      <c r="E539" t="s">
        <v>1</v>
      </c>
      <c r="F539">
        <v>0</v>
      </c>
      <c r="G539">
        <v>0</v>
      </c>
      <c r="H539">
        <v>0</v>
      </c>
    </row>
    <row r="540" spans="2:8" x14ac:dyDescent="0.25">
      <c r="B540" t="s">
        <v>3</v>
      </c>
      <c r="C540" t="s">
        <v>4</v>
      </c>
      <c r="D540" t="s">
        <v>330</v>
      </c>
      <c r="E540" t="s">
        <v>1</v>
      </c>
      <c r="F540">
        <v>0</v>
      </c>
      <c r="G540">
        <v>0</v>
      </c>
      <c r="H540">
        <v>0</v>
      </c>
    </row>
    <row r="541" spans="2:8" x14ac:dyDescent="0.25">
      <c r="B541" t="s">
        <v>3</v>
      </c>
      <c r="C541" t="s">
        <v>4</v>
      </c>
      <c r="D541" t="s">
        <v>332</v>
      </c>
      <c r="E541" t="s">
        <v>1</v>
      </c>
      <c r="F541">
        <v>0</v>
      </c>
      <c r="G541">
        <v>0</v>
      </c>
      <c r="H541">
        <v>0</v>
      </c>
    </row>
    <row r="542" spans="2:8" x14ac:dyDescent="0.25">
      <c r="B542" t="s">
        <v>3</v>
      </c>
      <c r="C542" t="s">
        <v>4</v>
      </c>
      <c r="D542" t="s">
        <v>333</v>
      </c>
      <c r="E542" t="s">
        <v>1</v>
      </c>
      <c r="F542">
        <v>0</v>
      </c>
      <c r="G542">
        <v>0</v>
      </c>
      <c r="H542">
        <v>0</v>
      </c>
    </row>
    <row r="543" spans="2:8" x14ac:dyDescent="0.25">
      <c r="B543" t="s">
        <v>3</v>
      </c>
      <c r="C543" t="s">
        <v>4</v>
      </c>
      <c r="D543" t="s">
        <v>334</v>
      </c>
      <c r="E543" t="s">
        <v>1</v>
      </c>
      <c r="F543">
        <v>0</v>
      </c>
      <c r="G543">
        <v>0</v>
      </c>
      <c r="H543">
        <v>0</v>
      </c>
    </row>
    <row r="544" spans="2:8" x14ac:dyDescent="0.25">
      <c r="B544" t="s">
        <v>3</v>
      </c>
      <c r="C544" t="s">
        <v>4</v>
      </c>
      <c r="D544" t="s">
        <v>335</v>
      </c>
      <c r="E544" t="s">
        <v>1</v>
      </c>
      <c r="F544">
        <v>0</v>
      </c>
      <c r="G544">
        <v>0</v>
      </c>
      <c r="H544">
        <v>0</v>
      </c>
    </row>
    <row r="545" spans="2:8" x14ac:dyDescent="0.25">
      <c r="B545" t="s">
        <v>3</v>
      </c>
      <c r="C545" t="s">
        <v>4</v>
      </c>
      <c r="D545" t="s">
        <v>336</v>
      </c>
      <c r="E545" t="s">
        <v>1</v>
      </c>
      <c r="F545">
        <v>0</v>
      </c>
      <c r="G545">
        <v>0</v>
      </c>
      <c r="H545">
        <v>0</v>
      </c>
    </row>
    <row r="546" spans="2:8" x14ac:dyDescent="0.25">
      <c r="B546" t="s">
        <v>3</v>
      </c>
      <c r="C546" t="s">
        <v>4</v>
      </c>
      <c r="D546" t="s">
        <v>337</v>
      </c>
      <c r="E546" t="s">
        <v>1</v>
      </c>
      <c r="F546">
        <v>0</v>
      </c>
      <c r="G546">
        <v>0</v>
      </c>
      <c r="H546">
        <v>0</v>
      </c>
    </row>
    <row r="547" spans="2:8" x14ac:dyDescent="0.25">
      <c r="B547" t="s">
        <v>3</v>
      </c>
      <c r="C547" t="s">
        <v>4</v>
      </c>
      <c r="D547" t="s">
        <v>341</v>
      </c>
      <c r="E547" t="s">
        <v>1</v>
      </c>
      <c r="F547">
        <v>0</v>
      </c>
      <c r="G547">
        <v>0</v>
      </c>
      <c r="H547">
        <v>0</v>
      </c>
    </row>
    <row r="548" spans="2:8" x14ac:dyDescent="0.25">
      <c r="B548" t="s">
        <v>3</v>
      </c>
      <c r="C548" t="s">
        <v>4</v>
      </c>
      <c r="D548" t="s">
        <v>342</v>
      </c>
      <c r="E548" t="s">
        <v>1</v>
      </c>
      <c r="F548">
        <v>0</v>
      </c>
      <c r="G548">
        <v>0</v>
      </c>
      <c r="H548">
        <v>0</v>
      </c>
    </row>
    <row r="549" spans="2:8" x14ac:dyDescent="0.25">
      <c r="B549" t="s">
        <v>3</v>
      </c>
      <c r="C549" t="s">
        <v>4</v>
      </c>
      <c r="D549" t="s">
        <v>343</v>
      </c>
      <c r="E549" t="s">
        <v>1</v>
      </c>
      <c r="F549">
        <v>0</v>
      </c>
      <c r="G549">
        <v>0</v>
      </c>
      <c r="H549">
        <v>0</v>
      </c>
    </row>
    <row r="550" spans="2:8" x14ac:dyDescent="0.25">
      <c r="B550" t="s">
        <v>3</v>
      </c>
      <c r="C550" t="s">
        <v>4</v>
      </c>
      <c r="D550" t="s">
        <v>344</v>
      </c>
      <c r="E550" t="s">
        <v>1</v>
      </c>
      <c r="F550">
        <v>0</v>
      </c>
      <c r="G550">
        <v>0</v>
      </c>
      <c r="H550">
        <v>0</v>
      </c>
    </row>
    <row r="551" spans="2:8" x14ac:dyDescent="0.25">
      <c r="B551" t="s">
        <v>3</v>
      </c>
      <c r="C551" t="s">
        <v>4</v>
      </c>
      <c r="D551" t="s">
        <v>345</v>
      </c>
      <c r="E551" t="s">
        <v>1</v>
      </c>
      <c r="F551">
        <v>0</v>
      </c>
      <c r="G551">
        <v>0</v>
      </c>
      <c r="H551">
        <v>0</v>
      </c>
    </row>
    <row r="552" spans="2:8" x14ac:dyDescent="0.25">
      <c r="B552" t="s">
        <v>3</v>
      </c>
      <c r="C552" t="s">
        <v>4</v>
      </c>
      <c r="D552" t="s">
        <v>346</v>
      </c>
      <c r="E552" t="s">
        <v>1</v>
      </c>
      <c r="F552">
        <v>0</v>
      </c>
      <c r="G552">
        <v>0</v>
      </c>
      <c r="H552">
        <v>0</v>
      </c>
    </row>
    <row r="553" spans="2:8" x14ac:dyDescent="0.25">
      <c r="B553" t="s">
        <v>3</v>
      </c>
      <c r="C553" t="s">
        <v>4</v>
      </c>
      <c r="D553" t="s">
        <v>349</v>
      </c>
      <c r="E553" t="s">
        <v>1</v>
      </c>
      <c r="F553">
        <v>0</v>
      </c>
      <c r="G553">
        <v>0</v>
      </c>
      <c r="H553">
        <v>0</v>
      </c>
    </row>
    <row r="554" spans="2:8" x14ac:dyDescent="0.25">
      <c r="B554" t="s">
        <v>3</v>
      </c>
      <c r="C554" t="s">
        <v>4</v>
      </c>
      <c r="D554" t="s">
        <v>350</v>
      </c>
      <c r="E554" t="s">
        <v>1</v>
      </c>
      <c r="F554">
        <v>0</v>
      </c>
      <c r="G554">
        <v>0</v>
      </c>
      <c r="H554">
        <v>0</v>
      </c>
    </row>
    <row r="555" spans="2:8" x14ac:dyDescent="0.25">
      <c r="B555" t="s">
        <v>3</v>
      </c>
      <c r="C555" t="s">
        <v>4</v>
      </c>
      <c r="D555" t="s">
        <v>351</v>
      </c>
      <c r="E555" t="s">
        <v>1</v>
      </c>
      <c r="F555">
        <v>0</v>
      </c>
      <c r="G555">
        <v>0</v>
      </c>
      <c r="H555">
        <v>0</v>
      </c>
    </row>
    <row r="556" spans="2:8" x14ac:dyDescent="0.25">
      <c r="B556" t="s">
        <v>3</v>
      </c>
      <c r="C556" t="s">
        <v>4</v>
      </c>
      <c r="D556" t="s">
        <v>352</v>
      </c>
      <c r="E556" t="s">
        <v>1</v>
      </c>
      <c r="F556">
        <v>0</v>
      </c>
      <c r="G556">
        <v>0</v>
      </c>
      <c r="H556">
        <v>0</v>
      </c>
    </row>
    <row r="557" spans="2:8" x14ac:dyDescent="0.25">
      <c r="B557" t="s">
        <v>3</v>
      </c>
      <c r="C557" t="s">
        <v>4</v>
      </c>
      <c r="D557" t="s">
        <v>353</v>
      </c>
      <c r="E557" t="s">
        <v>1</v>
      </c>
      <c r="F557">
        <v>0</v>
      </c>
      <c r="G557">
        <v>0</v>
      </c>
      <c r="H557">
        <v>0</v>
      </c>
    </row>
    <row r="558" spans="2:8" x14ac:dyDescent="0.25">
      <c r="B558" t="s">
        <v>3</v>
      </c>
      <c r="C558" t="s">
        <v>4</v>
      </c>
      <c r="D558" t="s">
        <v>354</v>
      </c>
      <c r="E558" t="s">
        <v>1</v>
      </c>
      <c r="F558">
        <v>276054.42785942496</v>
      </c>
      <c r="G558">
        <v>276054.42785942496</v>
      </c>
      <c r="H558">
        <v>276054.42785942496</v>
      </c>
    </row>
    <row r="559" spans="2:8" x14ac:dyDescent="0.25">
      <c r="B559" t="s">
        <v>3</v>
      </c>
      <c r="C559" t="s">
        <v>4</v>
      </c>
      <c r="D559" t="s">
        <v>356</v>
      </c>
      <c r="E559" t="s">
        <v>1</v>
      </c>
      <c r="F559">
        <v>1977991.2</v>
      </c>
      <c r="G559">
        <v>1977991.2</v>
      </c>
      <c r="H559">
        <v>1977991.2</v>
      </c>
    </row>
    <row r="560" spans="2:8" x14ac:dyDescent="0.25">
      <c r="B560" t="s">
        <v>3</v>
      </c>
      <c r="C560" t="s">
        <v>4</v>
      </c>
      <c r="D560" t="s">
        <v>357</v>
      </c>
      <c r="E560" t="s">
        <v>1</v>
      </c>
      <c r="F560">
        <v>0</v>
      </c>
      <c r="G560">
        <v>0</v>
      </c>
      <c r="H560">
        <v>0</v>
      </c>
    </row>
    <row r="561" spans="2:8" x14ac:dyDescent="0.25">
      <c r="B561" t="s">
        <v>3</v>
      </c>
      <c r="C561" t="s">
        <v>4</v>
      </c>
      <c r="D561" t="s">
        <v>359</v>
      </c>
      <c r="E561" t="s">
        <v>1</v>
      </c>
      <c r="F561">
        <v>0</v>
      </c>
      <c r="G561">
        <v>0</v>
      </c>
      <c r="H561">
        <v>0</v>
      </c>
    </row>
    <row r="562" spans="2:8" x14ac:dyDescent="0.25">
      <c r="B562" t="s">
        <v>3</v>
      </c>
      <c r="C562" t="s">
        <v>4</v>
      </c>
      <c r="D562" t="s">
        <v>688</v>
      </c>
      <c r="E562" t="s">
        <v>1</v>
      </c>
      <c r="F562">
        <v>973162.44413205551</v>
      </c>
      <c r="G562">
        <v>999403.38163205504</v>
      </c>
      <c r="H562">
        <v>1030147.1191320553</v>
      </c>
    </row>
    <row r="563" spans="2:8" x14ac:dyDescent="0.25">
      <c r="B563" t="s">
        <v>3</v>
      </c>
      <c r="C563" t="s">
        <v>4</v>
      </c>
      <c r="D563" t="s">
        <v>689</v>
      </c>
      <c r="E563" t="s">
        <v>1</v>
      </c>
      <c r="F563">
        <v>0</v>
      </c>
      <c r="G563">
        <v>0</v>
      </c>
      <c r="H563">
        <v>0</v>
      </c>
    </row>
    <row r="564" spans="2:8" x14ac:dyDescent="0.25">
      <c r="B564" t="s">
        <v>3</v>
      </c>
      <c r="C564" t="s">
        <v>4</v>
      </c>
      <c r="D564" t="s">
        <v>363</v>
      </c>
      <c r="E564" t="s">
        <v>1</v>
      </c>
      <c r="F564">
        <v>0</v>
      </c>
      <c r="G564">
        <v>0</v>
      </c>
      <c r="H564">
        <v>0</v>
      </c>
    </row>
    <row r="565" spans="2:8" x14ac:dyDescent="0.25">
      <c r="B565" t="s">
        <v>3</v>
      </c>
      <c r="C565" t="s">
        <v>4</v>
      </c>
      <c r="D565" t="s">
        <v>365</v>
      </c>
      <c r="E565" t="s">
        <v>1</v>
      </c>
      <c r="F565">
        <v>0</v>
      </c>
      <c r="G565">
        <v>0</v>
      </c>
      <c r="H565">
        <v>0</v>
      </c>
    </row>
    <row r="566" spans="2:8" x14ac:dyDescent="0.25">
      <c r="B566" t="s">
        <v>3</v>
      </c>
      <c r="C566" t="s">
        <v>4</v>
      </c>
      <c r="D566" t="s">
        <v>367</v>
      </c>
      <c r="E566" t="s">
        <v>1</v>
      </c>
      <c r="F566">
        <v>0</v>
      </c>
      <c r="G566">
        <v>0</v>
      </c>
      <c r="H566">
        <v>0</v>
      </c>
    </row>
    <row r="567" spans="2:8" x14ac:dyDescent="0.25">
      <c r="B567" t="s">
        <v>3</v>
      </c>
      <c r="C567" t="s">
        <v>4</v>
      </c>
      <c r="D567" t="s">
        <v>369</v>
      </c>
      <c r="E567" t="s">
        <v>1</v>
      </c>
      <c r="F567">
        <v>0</v>
      </c>
      <c r="G567">
        <v>0</v>
      </c>
      <c r="H567">
        <v>0</v>
      </c>
    </row>
    <row r="568" spans="2:8" x14ac:dyDescent="0.25">
      <c r="B568" t="s">
        <v>3</v>
      </c>
      <c r="C568" t="s">
        <v>4</v>
      </c>
      <c r="D568" t="s">
        <v>371</v>
      </c>
      <c r="E568" t="s">
        <v>1</v>
      </c>
      <c r="F568">
        <v>0</v>
      </c>
      <c r="G568">
        <v>0</v>
      </c>
      <c r="H568">
        <v>0</v>
      </c>
    </row>
    <row r="569" spans="2:8" x14ac:dyDescent="0.25">
      <c r="B569" t="s">
        <v>3</v>
      </c>
      <c r="C569" t="s">
        <v>4</v>
      </c>
      <c r="D569" t="s">
        <v>373</v>
      </c>
      <c r="E569" t="s">
        <v>1</v>
      </c>
      <c r="F569">
        <v>0</v>
      </c>
      <c r="G569">
        <v>0</v>
      </c>
      <c r="H569">
        <v>0</v>
      </c>
    </row>
    <row r="570" spans="2:8" x14ac:dyDescent="0.25">
      <c r="B570" t="s">
        <v>3</v>
      </c>
      <c r="C570" t="s">
        <v>4</v>
      </c>
      <c r="D570" t="s">
        <v>375</v>
      </c>
      <c r="E570" t="s">
        <v>1</v>
      </c>
      <c r="F570">
        <v>0</v>
      </c>
      <c r="G570">
        <v>0</v>
      </c>
      <c r="H570">
        <v>0</v>
      </c>
    </row>
    <row r="571" spans="2:8" x14ac:dyDescent="0.25">
      <c r="B571" t="s">
        <v>3</v>
      </c>
      <c r="C571" t="s">
        <v>4</v>
      </c>
      <c r="D571" t="s">
        <v>377</v>
      </c>
      <c r="E571" t="s">
        <v>1</v>
      </c>
      <c r="F571">
        <v>0</v>
      </c>
      <c r="G571">
        <v>0</v>
      </c>
      <c r="H571">
        <v>0</v>
      </c>
    </row>
    <row r="572" spans="2:8" x14ac:dyDescent="0.25">
      <c r="B572" t="s">
        <v>3</v>
      </c>
      <c r="C572" t="s">
        <v>4</v>
      </c>
      <c r="D572" t="s">
        <v>379</v>
      </c>
      <c r="E572" t="s">
        <v>1</v>
      </c>
      <c r="F572">
        <v>0</v>
      </c>
      <c r="G572">
        <v>0</v>
      </c>
      <c r="H572">
        <v>0</v>
      </c>
    </row>
    <row r="573" spans="2:8" x14ac:dyDescent="0.25">
      <c r="B573" t="s">
        <v>3</v>
      </c>
      <c r="C573" t="s">
        <v>4</v>
      </c>
      <c r="D573" t="s">
        <v>381</v>
      </c>
      <c r="E573" t="s">
        <v>1</v>
      </c>
      <c r="F573">
        <v>0</v>
      </c>
      <c r="G573">
        <v>0</v>
      </c>
      <c r="H573">
        <v>0</v>
      </c>
    </row>
    <row r="574" spans="2:8" x14ac:dyDescent="0.25">
      <c r="B574" t="s">
        <v>3</v>
      </c>
      <c r="C574" t="s">
        <v>4</v>
      </c>
      <c r="D574" t="s">
        <v>383</v>
      </c>
      <c r="E574" t="s">
        <v>1</v>
      </c>
      <c r="F574">
        <v>0</v>
      </c>
      <c r="G574">
        <v>0</v>
      </c>
      <c r="H574">
        <v>0</v>
      </c>
    </row>
    <row r="575" spans="2:8" x14ac:dyDescent="0.25">
      <c r="B575" t="s">
        <v>3</v>
      </c>
      <c r="C575" t="s">
        <v>4</v>
      </c>
      <c r="D575" t="s">
        <v>384</v>
      </c>
      <c r="E575" t="s">
        <v>1</v>
      </c>
      <c r="F575">
        <v>0</v>
      </c>
      <c r="G575">
        <v>0</v>
      </c>
      <c r="H575">
        <v>0</v>
      </c>
    </row>
    <row r="576" spans="2:8" x14ac:dyDescent="0.25">
      <c r="B576" t="s">
        <v>3</v>
      </c>
      <c r="C576" t="s">
        <v>4</v>
      </c>
      <c r="D576" t="s">
        <v>385</v>
      </c>
      <c r="E576" t="s">
        <v>1</v>
      </c>
      <c r="F576">
        <v>0</v>
      </c>
      <c r="G576">
        <v>0</v>
      </c>
      <c r="H576">
        <v>0</v>
      </c>
    </row>
    <row r="577" spans="2:8" x14ac:dyDescent="0.25">
      <c r="B577" t="s">
        <v>3</v>
      </c>
      <c r="C577" t="s">
        <v>4</v>
      </c>
      <c r="D577" t="s">
        <v>386</v>
      </c>
      <c r="E577" t="s">
        <v>1</v>
      </c>
      <c r="F577">
        <v>0</v>
      </c>
      <c r="G577">
        <v>0</v>
      </c>
      <c r="H577">
        <v>0</v>
      </c>
    </row>
    <row r="578" spans="2:8" x14ac:dyDescent="0.25">
      <c r="B578" t="s">
        <v>3</v>
      </c>
      <c r="C578" t="s">
        <v>4</v>
      </c>
      <c r="D578" t="s">
        <v>387</v>
      </c>
      <c r="E578" t="s">
        <v>1</v>
      </c>
      <c r="F578">
        <v>349040.75399361021</v>
      </c>
      <c r="G578">
        <v>349040.75399361021</v>
      </c>
      <c r="H578">
        <v>349040.75399361021</v>
      </c>
    </row>
    <row r="579" spans="2:8" x14ac:dyDescent="0.25">
      <c r="B579" t="s">
        <v>3</v>
      </c>
      <c r="C579" t="s">
        <v>4</v>
      </c>
      <c r="D579" t="s">
        <v>388</v>
      </c>
      <c r="E579" t="s">
        <v>1</v>
      </c>
      <c r="F579">
        <v>0</v>
      </c>
      <c r="G579">
        <v>0</v>
      </c>
      <c r="H579">
        <v>0</v>
      </c>
    </row>
    <row r="580" spans="2:8" x14ac:dyDescent="0.25">
      <c r="B580" t="s">
        <v>3</v>
      </c>
      <c r="C580" t="s">
        <v>4</v>
      </c>
      <c r="D580" t="s">
        <v>389</v>
      </c>
      <c r="E580" t="s">
        <v>1</v>
      </c>
      <c r="F580">
        <v>899410.75015974452</v>
      </c>
      <c r="G580">
        <v>899410.75015974452</v>
      </c>
      <c r="H580">
        <v>899410.75015974452</v>
      </c>
    </row>
    <row r="581" spans="2:8" x14ac:dyDescent="0.25">
      <c r="B581" t="s">
        <v>3</v>
      </c>
      <c r="C581" t="s">
        <v>4</v>
      </c>
      <c r="D581" t="s">
        <v>390</v>
      </c>
      <c r="E581" t="s">
        <v>1</v>
      </c>
      <c r="F581">
        <v>0</v>
      </c>
      <c r="G581">
        <v>0</v>
      </c>
      <c r="H581">
        <v>0</v>
      </c>
    </row>
    <row r="582" spans="2:8" x14ac:dyDescent="0.25">
      <c r="B582" t="s">
        <v>3</v>
      </c>
      <c r="C582" t="s">
        <v>4</v>
      </c>
      <c r="D582" t="s">
        <v>393</v>
      </c>
      <c r="E582" t="s">
        <v>1</v>
      </c>
      <c r="F582">
        <v>532.82192971246013</v>
      </c>
      <c r="G582">
        <v>532.82192971246013</v>
      </c>
      <c r="H582">
        <v>532.82192971246013</v>
      </c>
    </row>
    <row r="583" spans="2:8" x14ac:dyDescent="0.25">
      <c r="B583" t="s">
        <v>3</v>
      </c>
      <c r="C583" t="s">
        <v>4</v>
      </c>
      <c r="D583" t="s">
        <v>395</v>
      </c>
      <c r="E583" t="s">
        <v>1</v>
      </c>
      <c r="F583">
        <v>24682.192332268372</v>
      </c>
      <c r="G583">
        <v>24682.192332268372</v>
      </c>
      <c r="H583">
        <v>24682.192332268372</v>
      </c>
    </row>
    <row r="584" spans="2:8" x14ac:dyDescent="0.25">
      <c r="B584" t="s">
        <v>3</v>
      </c>
      <c r="C584" t="s">
        <v>4</v>
      </c>
      <c r="D584" t="s">
        <v>397</v>
      </c>
      <c r="E584" t="s">
        <v>1</v>
      </c>
      <c r="F584">
        <v>1091194.7820129253</v>
      </c>
      <c r="G584">
        <v>1091194.7820129253</v>
      </c>
      <c r="H584">
        <v>1091194.7820129253</v>
      </c>
    </row>
    <row r="585" spans="2:8" x14ac:dyDescent="0.25">
      <c r="B585" t="s">
        <v>3</v>
      </c>
      <c r="C585" t="s">
        <v>4</v>
      </c>
      <c r="D585" t="s">
        <v>398</v>
      </c>
      <c r="E585" t="s">
        <v>1</v>
      </c>
      <c r="F585">
        <v>0</v>
      </c>
      <c r="G585">
        <v>0</v>
      </c>
      <c r="H585">
        <v>0</v>
      </c>
    </row>
    <row r="586" spans="2:8" x14ac:dyDescent="0.25">
      <c r="B586" t="s">
        <v>3</v>
      </c>
      <c r="C586" t="s">
        <v>4</v>
      </c>
      <c r="D586" t="s">
        <v>399</v>
      </c>
      <c r="E586" t="s">
        <v>1</v>
      </c>
      <c r="F586">
        <v>0</v>
      </c>
      <c r="G586">
        <v>0</v>
      </c>
      <c r="H586">
        <v>0</v>
      </c>
    </row>
    <row r="587" spans="2:8" x14ac:dyDescent="0.25">
      <c r="B587" t="s">
        <v>3</v>
      </c>
      <c r="C587" t="s">
        <v>4</v>
      </c>
      <c r="D587" t="s">
        <v>400</v>
      </c>
      <c r="E587" t="s">
        <v>1</v>
      </c>
      <c r="F587">
        <v>0</v>
      </c>
      <c r="G587">
        <v>0</v>
      </c>
      <c r="H587">
        <v>0</v>
      </c>
    </row>
    <row r="588" spans="2:8" x14ac:dyDescent="0.25">
      <c r="B588" t="s">
        <v>3</v>
      </c>
      <c r="C588" t="s">
        <v>4</v>
      </c>
      <c r="D588" t="s">
        <v>401</v>
      </c>
      <c r="E588" t="s">
        <v>1</v>
      </c>
      <c r="F588">
        <v>5689363.5832737023</v>
      </c>
      <c r="G588">
        <v>4945716.7457737057</v>
      </c>
      <c r="H588">
        <v>4379613.383273704</v>
      </c>
    </row>
    <row r="589" spans="2:8" x14ac:dyDescent="0.25">
      <c r="B589" t="s">
        <v>3</v>
      </c>
      <c r="C589" t="s">
        <v>4</v>
      </c>
      <c r="D589" t="s">
        <v>402</v>
      </c>
      <c r="E589" t="s">
        <v>1</v>
      </c>
      <c r="F589">
        <v>0</v>
      </c>
      <c r="G589">
        <v>0</v>
      </c>
      <c r="H589">
        <v>0</v>
      </c>
    </row>
    <row r="590" spans="2:8" x14ac:dyDescent="0.25">
      <c r="B590" t="s">
        <v>3</v>
      </c>
      <c r="C590" t="s">
        <v>4</v>
      </c>
      <c r="D590" t="s">
        <v>403</v>
      </c>
      <c r="E590" t="s">
        <v>1</v>
      </c>
      <c r="F590">
        <v>39264.711111111108</v>
      </c>
      <c r="G590">
        <v>39264.711111111108</v>
      </c>
      <c r="H590">
        <v>39264.711111111108</v>
      </c>
    </row>
    <row r="591" spans="2:8" x14ac:dyDescent="0.25">
      <c r="B591" t="s">
        <v>3</v>
      </c>
      <c r="C591" t="s">
        <v>4</v>
      </c>
      <c r="D591" t="s">
        <v>404</v>
      </c>
      <c r="E591" t="s">
        <v>1</v>
      </c>
      <c r="F591">
        <v>631382.06450308359</v>
      </c>
      <c r="G591">
        <v>631382.06450308359</v>
      </c>
      <c r="H591">
        <v>631382.06450308359</v>
      </c>
    </row>
    <row r="592" spans="2:8" x14ac:dyDescent="0.25">
      <c r="B592" t="s">
        <v>3</v>
      </c>
      <c r="C592" t="s">
        <v>4</v>
      </c>
      <c r="D592" t="s">
        <v>406</v>
      </c>
      <c r="E592" t="s">
        <v>1</v>
      </c>
      <c r="F592">
        <v>0</v>
      </c>
      <c r="G592">
        <v>0</v>
      </c>
      <c r="H592">
        <v>0</v>
      </c>
    </row>
    <row r="593" spans="2:8" x14ac:dyDescent="0.25">
      <c r="B593" t="s">
        <v>3</v>
      </c>
      <c r="C593" t="s">
        <v>6</v>
      </c>
      <c r="D593" t="s">
        <v>544</v>
      </c>
      <c r="E593" t="s">
        <v>1</v>
      </c>
      <c r="F593">
        <v>0</v>
      </c>
      <c r="G593">
        <v>0</v>
      </c>
      <c r="H593">
        <v>0</v>
      </c>
    </row>
    <row r="594" spans="2:8" x14ac:dyDescent="0.25">
      <c r="B594" t="s">
        <v>3</v>
      </c>
      <c r="C594" t="s">
        <v>6</v>
      </c>
      <c r="D594" t="s">
        <v>16</v>
      </c>
      <c r="E594" t="s">
        <v>1</v>
      </c>
      <c r="F594">
        <v>0</v>
      </c>
      <c r="G594">
        <v>0</v>
      </c>
      <c r="H594">
        <v>0</v>
      </c>
    </row>
    <row r="595" spans="2:8" x14ac:dyDescent="0.25">
      <c r="B595" t="s">
        <v>3</v>
      </c>
      <c r="C595" t="s">
        <v>6</v>
      </c>
      <c r="D595" t="s">
        <v>17</v>
      </c>
      <c r="E595" t="s">
        <v>1</v>
      </c>
      <c r="F595">
        <v>0</v>
      </c>
      <c r="G595">
        <v>0</v>
      </c>
      <c r="H595">
        <v>0</v>
      </c>
    </row>
    <row r="596" spans="2:8" x14ac:dyDescent="0.25">
      <c r="B596" t="s">
        <v>3</v>
      </c>
      <c r="C596" t="s">
        <v>6</v>
      </c>
      <c r="D596" t="s">
        <v>18</v>
      </c>
      <c r="E596" t="s">
        <v>1</v>
      </c>
      <c r="F596">
        <v>47578.294214999987</v>
      </c>
      <c r="G596">
        <v>44649.181259999968</v>
      </c>
      <c r="H596">
        <v>41720.068304999986</v>
      </c>
    </row>
    <row r="597" spans="2:8" x14ac:dyDescent="0.25">
      <c r="B597" t="s">
        <v>3</v>
      </c>
      <c r="C597" t="s">
        <v>6</v>
      </c>
      <c r="D597" t="s">
        <v>19</v>
      </c>
      <c r="E597" t="s">
        <v>1</v>
      </c>
      <c r="F597">
        <v>1518699.1513427994</v>
      </c>
      <c r="G597">
        <v>1425201.865819199</v>
      </c>
      <c r="H597">
        <v>1331704.5802955998</v>
      </c>
    </row>
    <row r="598" spans="2:8" x14ac:dyDescent="0.25">
      <c r="B598" t="s">
        <v>3</v>
      </c>
      <c r="C598" t="s">
        <v>6</v>
      </c>
      <c r="D598" t="s">
        <v>20</v>
      </c>
      <c r="E598" t="s">
        <v>1</v>
      </c>
      <c r="F598">
        <v>0</v>
      </c>
      <c r="G598">
        <v>0</v>
      </c>
      <c r="H598">
        <v>0</v>
      </c>
    </row>
    <row r="599" spans="2:8" x14ac:dyDescent="0.25">
      <c r="B599" t="s">
        <v>3</v>
      </c>
      <c r="C599" t="s">
        <v>6</v>
      </c>
      <c r="D599" t="s">
        <v>21</v>
      </c>
      <c r="E599" t="s">
        <v>1</v>
      </c>
      <c r="F599">
        <v>0</v>
      </c>
      <c r="G599">
        <v>0</v>
      </c>
      <c r="H599">
        <v>0</v>
      </c>
    </row>
    <row r="600" spans="2:8" x14ac:dyDescent="0.25">
      <c r="B600" t="s">
        <v>3</v>
      </c>
      <c r="C600" t="s">
        <v>6</v>
      </c>
      <c r="D600" t="s">
        <v>22</v>
      </c>
      <c r="E600" t="s">
        <v>1</v>
      </c>
      <c r="F600">
        <v>0</v>
      </c>
      <c r="G600">
        <v>0</v>
      </c>
      <c r="H600">
        <v>0</v>
      </c>
    </row>
    <row r="601" spans="2:8" x14ac:dyDescent="0.25">
      <c r="B601" t="s">
        <v>3</v>
      </c>
      <c r="C601" t="s">
        <v>6</v>
      </c>
      <c r="D601" t="s">
        <v>23</v>
      </c>
      <c r="E601" t="s">
        <v>1</v>
      </c>
      <c r="F601">
        <v>0</v>
      </c>
      <c r="G601">
        <v>0</v>
      </c>
      <c r="H601">
        <v>0</v>
      </c>
    </row>
    <row r="602" spans="2:8" x14ac:dyDescent="0.25">
      <c r="B602" t="s">
        <v>3</v>
      </c>
      <c r="C602" t="s">
        <v>6</v>
      </c>
      <c r="D602" t="s">
        <v>24</v>
      </c>
      <c r="E602" t="s">
        <v>1</v>
      </c>
      <c r="F602">
        <v>0</v>
      </c>
      <c r="G602">
        <v>0</v>
      </c>
      <c r="H602">
        <v>0</v>
      </c>
    </row>
    <row r="603" spans="2:8" x14ac:dyDescent="0.25">
      <c r="B603" t="s">
        <v>3</v>
      </c>
      <c r="C603" t="s">
        <v>6</v>
      </c>
      <c r="D603" t="s">
        <v>25</v>
      </c>
      <c r="E603" t="s">
        <v>1</v>
      </c>
      <c r="F603">
        <v>0</v>
      </c>
      <c r="G603">
        <v>0</v>
      </c>
      <c r="H603">
        <v>0</v>
      </c>
    </row>
    <row r="604" spans="2:8" x14ac:dyDescent="0.25">
      <c r="B604" t="s">
        <v>3</v>
      </c>
      <c r="C604" t="s">
        <v>6</v>
      </c>
      <c r="D604" t="s">
        <v>26</v>
      </c>
      <c r="E604" t="s">
        <v>1</v>
      </c>
      <c r="F604">
        <v>0</v>
      </c>
      <c r="G604">
        <v>0</v>
      </c>
      <c r="H604">
        <v>0</v>
      </c>
    </row>
    <row r="605" spans="2:8" x14ac:dyDescent="0.25">
      <c r="B605" t="s">
        <v>3</v>
      </c>
      <c r="C605" t="s">
        <v>6</v>
      </c>
      <c r="D605" t="s">
        <v>27</v>
      </c>
      <c r="E605" t="s">
        <v>1</v>
      </c>
      <c r="F605">
        <v>0</v>
      </c>
      <c r="G605">
        <v>0</v>
      </c>
      <c r="H605">
        <v>0</v>
      </c>
    </row>
    <row r="606" spans="2:8" x14ac:dyDescent="0.25">
      <c r="B606" t="s">
        <v>3</v>
      </c>
      <c r="C606" t="s">
        <v>6</v>
      </c>
      <c r="D606" t="s">
        <v>28</v>
      </c>
      <c r="E606" t="s">
        <v>1</v>
      </c>
      <c r="F606">
        <v>0</v>
      </c>
      <c r="G606">
        <v>0</v>
      </c>
      <c r="H606">
        <v>0</v>
      </c>
    </row>
    <row r="607" spans="2:8" x14ac:dyDescent="0.25">
      <c r="B607" t="s">
        <v>3</v>
      </c>
      <c r="C607" t="s">
        <v>6</v>
      </c>
      <c r="D607" t="s">
        <v>29</v>
      </c>
      <c r="E607" t="s">
        <v>1</v>
      </c>
      <c r="F607">
        <v>0</v>
      </c>
      <c r="G607">
        <v>0</v>
      </c>
      <c r="H607">
        <v>0</v>
      </c>
    </row>
    <row r="608" spans="2:8" x14ac:dyDescent="0.25">
      <c r="B608" t="s">
        <v>3</v>
      </c>
      <c r="C608" t="s">
        <v>6</v>
      </c>
      <c r="D608" t="s">
        <v>30</v>
      </c>
      <c r="E608" t="s">
        <v>1</v>
      </c>
      <c r="F608">
        <v>64400.902402500156</v>
      </c>
      <c r="G608">
        <v>61471.789447499847</v>
      </c>
      <c r="H608">
        <v>58542.67649249985</v>
      </c>
    </row>
    <row r="609" spans="2:8" x14ac:dyDescent="0.25">
      <c r="B609" t="s">
        <v>3</v>
      </c>
      <c r="C609" t="s">
        <v>6</v>
      </c>
      <c r="D609" t="s">
        <v>31</v>
      </c>
      <c r="E609" t="s">
        <v>1</v>
      </c>
      <c r="F609">
        <v>1093527.3227944502</v>
      </c>
      <c r="G609">
        <v>1043790.9848185498</v>
      </c>
      <c r="H609">
        <v>994054.64684264979</v>
      </c>
    </row>
    <row r="610" spans="2:8" x14ac:dyDescent="0.25">
      <c r="B610" t="s">
        <v>3</v>
      </c>
      <c r="C610" t="s">
        <v>6</v>
      </c>
      <c r="D610" t="s">
        <v>32</v>
      </c>
      <c r="E610" t="s">
        <v>1</v>
      </c>
      <c r="F610">
        <v>0</v>
      </c>
      <c r="G610">
        <v>0</v>
      </c>
      <c r="H610">
        <v>0</v>
      </c>
    </row>
    <row r="611" spans="2:8" x14ac:dyDescent="0.25">
      <c r="B611" t="s">
        <v>3</v>
      </c>
      <c r="C611" t="s">
        <v>6</v>
      </c>
      <c r="D611" t="s">
        <v>33</v>
      </c>
      <c r="E611" t="s">
        <v>1</v>
      </c>
      <c r="F611">
        <v>0</v>
      </c>
      <c r="G611">
        <v>0</v>
      </c>
      <c r="H611">
        <v>0</v>
      </c>
    </row>
    <row r="612" spans="2:8" x14ac:dyDescent="0.25">
      <c r="B612" t="s">
        <v>3</v>
      </c>
      <c r="C612" t="s">
        <v>6</v>
      </c>
      <c r="D612" t="s">
        <v>34</v>
      </c>
      <c r="E612" t="s">
        <v>1</v>
      </c>
      <c r="F612">
        <v>0</v>
      </c>
      <c r="G612">
        <v>0</v>
      </c>
      <c r="H612">
        <v>0</v>
      </c>
    </row>
    <row r="613" spans="2:8" x14ac:dyDescent="0.25">
      <c r="B613" t="s">
        <v>3</v>
      </c>
      <c r="C613" t="s">
        <v>6</v>
      </c>
      <c r="D613" t="s">
        <v>35</v>
      </c>
      <c r="E613" t="s">
        <v>1</v>
      </c>
      <c r="F613">
        <v>0</v>
      </c>
      <c r="G613">
        <v>0</v>
      </c>
      <c r="H613">
        <v>0</v>
      </c>
    </row>
    <row r="614" spans="2:8" x14ac:dyDescent="0.25">
      <c r="B614" t="s">
        <v>3</v>
      </c>
      <c r="C614" t="s">
        <v>6</v>
      </c>
      <c r="D614" t="s">
        <v>36</v>
      </c>
      <c r="E614" t="s">
        <v>1</v>
      </c>
      <c r="F614">
        <v>65390.467590000015</v>
      </c>
      <c r="G614">
        <v>62461.354635000011</v>
      </c>
      <c r="H614">
        <v>59532.241680000006</v>
      </c>
    </row>
    <row r="615" spans="2:8" x14ac:dyDescent="0.25">
      <c r="B615" t="s">
        <v>3</v>
      </c>
      <c r="C615" t="s">
        <v>6</v>
      </c>
      <c r="D615" t="s">
        <v>37</v>
      </c>
      <c r="E615" t="s">
        <v>1</v>
      </c>
      <c r="F615">
        <v>3654019.3289292012</v>
      </c>
      <c r="G615">
        <v>3490340.4970038002</v>
      </c>
      <c r="H615">
        <v>3326661.6650784006</v>
      </c>
    </row>
    <row r="616" spans="2:8" x14ac:dyDescent="0.25">
      <c r="B616" t="s">
        <v>3</v>
      </c>
      <c r="C616" t="s">
        <v>6</v>
      </c>
      <c r="D616" t="s">
        <v>38</v>
      </c>
      <c r="E616" t="s">
        <v>1</v>
      </c>
      <c r="F616">
        <v>0</v>
      </c>
      <c r="G616">
        <v>0</v>
      </c>
      <c r="H616">
        <v>0</v>
      </c>
    </row>
    <row r="617" spans="2:8" x14ac:dyDescent="0.25">
      <c r="B617" t="s">
        <v>3</v>
      </c>
      <c r="C617" t="s">
        <v>6</v>
      </c>
      <c r="D617" t="s">
        <v>39</v>
      </c>
      <c r="E617" t="s">
        <v>1</v>
      </c>
      <c r="F617">
        <v>0</v>
      </c>
      <c r="G617">
        <v>0</v>
      </c>
      <c r="H617">
        <v>0</v>
      </c>
    </row>
    <row r="618" spans="2:8" x14ac:dyDescent="0.25">
      <c r="B618" t="s">
        <v>3</v>
      </c>
      <c r="C618" t="s">
        <v>6</v>
      </c>
      <c r="D618" t="s">
        <v>40</v>
      </c>
      <c r="E618" t="s">
        <v>1</v>
      </c>
      <c r="F618">
        <v>0</v>
      </c>
      <c r="G618">
        <v>0</v>
      </c>
      <c r="H618">
        <v>0</v>
      </c>
    </row>
    <row r="619" spans="2:8" x14ac:dyDescent="0.25">
      <c r="B619" t="s">
        <v>3</v>
      </c>
      <c r="C619" t="s">
        <v>6</v>
      </c>
      <c r="D619" t="s">
        <v>41</v>
      </c>
      <c r="E619" t="s">
        <v>1</v>
      </c>
      <c r="F619">
        <v>76031200.662827104</v>
      </c>
      <c r="G619">
        <v>64999092.655523159</v>
      </c>
      <c r="H619">
        <v>68608275.913590223</v>
      </c>
    </row>
    <row r="620" spans="2:8" x14ac:dyDescent="0.25">
      <c r="B620" t="s">
        <v>3</v>
      </c>
      <c r="C620" t="s">
        <v>6</v>
      </c>
      <c r="D620" t="s">
        <v>42</v>
      </c>
      <c r="E620" t="s">
        <v>1</v>
      </c>
      <c r="F620">
        <v>0</v>
      </c>
      <c r="G620">
        <v>0</v>
      </c>
      <c r="H620">
        <v>0</v>
      </c>
    </row>
    <row r="621" spans="2:8" x14ac:dyDescent="0.25">
      <c r="B621" t="s">
        <v>3</v>
      </c>
      <c r="C621" t="s">
        <v>6</v>
      </c>
      <c r="D621" t="s">
        <v>44</v>
      </c>
      <c r="E621" t="s">
        <v>1</v>
      </c>
      <c r="F621">
        <v>0</v>
      </c>
      <c r="G621">
        <v>0</v>
      </c>
      <c r="H621">
        <v>0</v>
      </c>
    </row>
    <row r="622" spans="2:8" x14ac:dyDescent="0.25">
      <c r="B622" t="s">
        <v>3</v>
      </c>
      <c r="C622" t="s">
        <v>6</v>
      </c>
      <c r="D622" t="s">
        <v>45</v>
      </c>
      <c r="E622" t="s">
        <v>1</v>
      </c>
      <c r="F622">
        <v>0</v>
      </c>
      <c r="G622">
        <v>0</v>
      </c>
      <c r="H622">
        <v>0</v>
      </c>
    </row>
    <row r="623" spans="2:8" x14ac:dyDescent="0.25">
      <c r="B623" t="s">
        <v>3</v>
      </c>
      <c r="C623" t="s">
        <v>6</v>
      </c>
      <c r="D623" t="s">
        <v>48</v>
      </c>
      <c r="E623" t="s">
        <v>1</v>
      </c>
      <c r="F623">
        <v>6804731.5741583267</v>
      </c>
      <c r="G623">
        <v>6804731.5741583267</v>
      </c>
      <c r="H623">
        <v>6804731.5741583267</v>
      </c>
    </row>
    <row r="624" spans="2:8" x14ac:dyDescent="0.25">
      <c r="B624" t="s">
        <v>3</v>
      </c>
      <c r="C624" t="s">
        <v>6</v>
      </c>
      <c r="D624" t="s">
        <v>49</v>
      </c>
      <c r="E624" t="s">
        <v>1</v>
      </c>
      <c r="F624">
        <v>131079.15761448347</v>
      </c>
      <c r="G624">
        <v>131079.15761448347</v>
      </c>
      <c r="H624">
        <v>131079.15761448347</v>
      </c>
    </row>
    <row r="625" spans="2:8" x14ac:dyDescent="0.25">
      <c r="B625" t="s">
        <v>3</v>
      </c>
      <c r="C625" t="s">
        <v>6</v>
      </c>
      <c r="D625" t="s">
        <v>51</v>
      </c>
      <c r="E625" t="s">
        <v>1</v>
      </c>
      <c r="F625">
        <v>0</v>
      </c>
      <c r="G625">
        <v>0</v>
      </c>
      <c r="H625">
        <v>0</v>
      </c>
    </row>
    <row r="626" spans="2:8" x14ac:dyDescent="0.25">
      <c r="B626" t="s">
        <v>3</v>
      </c>
      <c r="C626" t="s">
        <v>6</v>
      </c>
      <c r="D626" t="s">
        <v>53</v>
      </c>
      <c r="E626" t="s">
        <v>1</v>
      </c>
      <c r="F626">
        <v>0</v>
      </c>
      <c r="G626">
        <v>0</v>
      </c>
      <c r="H626">
        <v>0</v>
      </c>
    </row>
    <row r="627" spans="2:8" x14ac:dyDescent="0.25">
      <c r="B627" t="s">
        <v>3</v>
      </c>
      <c r="C627" t="s">
        <v>6</v>
      </c>
      <c r="D627" t="s">
        <v>55</v>
      </c>
      <c r="E627" t="s">
        <v>1</v>
      </c>
      <c r="F627">
        <v>0</v>
      </c>
      <c r="G627">
        <v>0</v>
      </c>
      <c r="H627">
        <v>0</v>
      </c>
    </row>
    <row r="628" spans="2:8" x14ac:dyDescent="0.25">
      <c r="B628" t="s">
        <v>3</v>
      </c>
      <c r="C628" t="s">
        <v>6</v>
      </c>
      <c r="D628" t="s">
        <v>57</v>
      </c>
      <c r="E628" t="s">
        <v>1</v>
      </c>
      <c r="F628">
        <v>0</v>
      </c>
      <c r="G628">
        <v>0</v>
      </c>
      <c r="H628">
        <v>0</v>
      </c>
    </row>
    <row r="629" spans="2:8" x14ac:dyDescent="0.25">
      <c r="B629" t="s">
        <v>3</v>
      </c>
      <c r="C629" t="s">
        <v>6</v>
      </c>
      <c r="D629" t="s">
        <v>622</v>
      </c>
      <c r="E629" t="s">
        <v>1</v>
      </c>
      <c r="F629">
        <v>0</v>
      </c>
      <c r="G629">
        <v>0</v>
      </c>
      <c r="H629">
        <v>0</v>
      </c>
    </row>
    <row r="630" spans="2:8" x14ac:dyDescent="0.25">
      <c r="B630" t="s">
        <v>3</v>
      </c>
      <c r="C630" t="s">
        <v>6</v>
      </c>
      <c r="D630" t="s">
        <v>623</v>
      </c>
      <c r="E630" t="s">
        <v>1</v>
      </c>
      <c r="F630">
        <v>0</v>
      </c>
      <c r="G630">
        <v>0</v>
      </c>
      <c r="H630">
        <v>0</v>
      </c>
    </row>
    <row r="631" spans="2:8" x14ac:dyDescent="0.25">
      <c r="B631" t="s">
        <v>3</v>
      </c>
      <c r="C631" t="s">
        <v>6</v>
      </c>
      <c r="D631" t="s">
        <v>624</v>
      </c>
      <c r="E631" t="s">
        <v>1</v>
      </c>
      <c r="F631">
        <v>0</v>
      </c>
      <c r="G631">
        <v>0</v>
      </c>
      <c r="H631">
        <v>0</v>
      </c>
    </row>
    <row r="632" spans="2:8" x14ac:dyDescent="0.25">
      <c r="B632" t="s">
        <v>3</v>
      </c>
      <c r="C632" t="s">
        <v>6</v>
      </c>
      <c r="D632" t="s">
        <v>625</v>
      </c>
      <c r="E632" t="s">
        <v>1</v>
      </c>
      <c r="F632">
        <v>0</v>
      </c>
      <c r="G632">
        <v>0</v>
      </c>
      <c r="H632">
        <v>0</v>
      </c>
    </row>
    <row r="633" spans="2:8" x14ac:dyDescent="0.25">
      <c r="B633" t="s">
        <v>3</v>
      </c>
      <c r="C633" t="s">
        <v>6</v>
      </c>
      <c r="D633" t="s">
        <v>58</v>
      </c>
      <c r="E633" t="s">
        <v>1</v>
      </c>
      <c r="F633">
        <v>5700699.2615429107</v>
      </c>
      <c r="G633">
        <v>6529395.6156845661</v>
      </c>
      <c r="H633">
        <v>8258731.4625192713</v>
      </c>
    </row>
    <row r="634" spans="2:8" x14ac:dyDescent="0.25">
      <c r="B634" t="s">
        <v>3</v>
      </c>
      <c r="C634" t="s">
        <v>6</v>
      </c>
      <c r="D634" t="s">
        <v>59</v>
      </c>
      <c r="E634" t="s">
        <v>1</v>
      </c>
      <c r="F634">
        <v>0</v>
      </c>
      <c r="G634">
        <v>0</v>
      </c>
      <c r="H634">
        <v>0</v>
      </c>
    </row>
    <row r="635" spans="2:8" x14ac:dyDescent="0.25">
      <c r="B635" t="s">
        <v>3</v>
      </c>
      <c r="C635" t="s">
        <v>6</v>
      </c>
      <c r="D635" t="s">
        <v>60</v>
      </c>
      <c r="E635" t="s">
        <v>1</v>
      </c>
      <c r="F635">
        <v>23624190.548242815</v>
      </c>
      <c r="G635">
        <v>23624190.548242815</v>
      </c>
      <c r="H635">
        <v>23624190.548242815</v>
      </c>
    </row>
    <row r="636" spans="2:8" x14ac:dyDescent="0.25">
      <c r="B636" t="s">
        <v>3</v>
      </c>
      <c r="C636" t="s">
        <v>6</v>
      </c>
      <c r="D636" t="s">
        <v>626</v>
      </c>
      <c r="E636" t="s">
        <v>1</v>
      </c>
      <c r="F636">
        <v>22943004.341298658</v>
      </c>
      <c r="G636">
        <v>32156211.299429253</v>
      </c>
      <c r="H636">
        <v>32379526.174907461</v>
      </c>
    </row>
    <row r="637" spans="2:8" x14ac:dyDescent="0.25">
      <c r="B637" t="s">
        <v>3</v>
      </c>
      <c r="C637" t="s">
        <v>6</v>
      </c>
      <c r="D637" t="s">
        <v>64</v>
      </c>
      <c r="E637" t="s">
        <v>1</v>
      </c>
      <c r="F637">
        <v>562536712.83393276</v>
      </c>
      <c r="G637">
        <v>573070168.09815347</v>
      </c>
      <c r="H637">
        <v>572164975.69417644</v>
      </c>
    </row>
    <row r="638" spans="2:8" x14ac:dyDescent="0.25">
      <c r="B638" t="s">
        <v>3</v>
      </c>
      <c r="C638" t="s">
        <v>6</v>
      </c>
      <c r="D638" t="s">
        <v>67</v>
      </c>
      <c r="E638" t="s">
        <v>1</v>
      </c>
      <c r="F638">
        <v>0</v>
      </c>
      <c r="G638">
        <v>0</v>
      </c>
      <c r="H638">
        <v>0</v>
      </c>
    </row>
    <row r="639" spans="2:8" x14ac:dyDescent="0.25">
      <c r="B639" t="s">
        <v>3</v>
      </c>
      <c r="C639" t="s">
        <v>6</v>
      </c>
      <c r="D639" t="s">
        <v>69</v>
      </c>
      <c r="E639" t="s">
        <v>1</v>
      </c>
      <c r="F639">
        <v>9318849.5624999981</v>
      </c>
      <c r="G639">
        <v>9735676.6875</v>
      </c>
      <c r="H639">
        <v>10202263.874999998</v>
      </c>
    </row>
    <row r="640" spans="2:8" x14ac:dyDescent="0.25">
      <c r="B640" t="s">
        <v>3</v>
      </c>
      <c r="C640" t="s">
        <v>6</v>
      </c>
      <c r="D640" t="s">
        <v>71</v>
      </c>
      <c r="E640" t="s">
        <v>1</v>
      </c>
      <c r="F640">
        <v>0</v>
      </c>
      <c r="G640">
        <v>0</v>
      </c>
      <c r="H640">
        <v>0</v>
      </c>
    </row>
    <row r="641" spans="2:8" x14ac:dyDescent="0.25">
      <c r="B641" t="s">
        <v>3</v>
      </c>
      <c r="C641" t="s">
        <v>6</v>
      </c>
      <c r="D641" t="s">
        <v>73</v>
      </c>
      <c r="E641" t="s">
        <v>1</v>
      </c>
      <c r="F641">
        <v>0</v>
      </c>
      <c r="G641">
        <v>0</v>
      </c>
      <c r="H641">
        <v>0</v>
      </c>
    </row>
    <row r="642" spans="2:8" x14ac:dyDescent="0.25">
      <c r="B642" t="s">
        <v>3</v>
      </c>
      <c r="C642" t="s">
        <v>6</v>
      </c>
      <c r="D642" t="s">
        <v>683</v>
      </c>
      <c r="E642" t="s">
        <v>1</v>
      </c>
      <c r="F642">
        <v>35412.127795527158</v>
      </c>
      <c r="G642">
        <v>27835.130990415335</v>
      </c>
      <c r="H642">
        <v>20258.134185303516</v>
      </c>
    </row>
    <row r="643" spans="2:8" x14ac:dyDescent="0.25">
      <c r="B643" t="s">
        <v>3</v>
      </c>
      <c r="C643" t="s">
        <v>6</v>
      </c>
      <c r="D643" t="s">
        <v>75</v>
      </c>
      <c r="E643" t="s">
        <v>1</v>
      </c>
      <c r="F643">
        <v>108399.99999999999</v>
      </c>
      <c r="G643">
        <v>108400.00000000001</v>
      </c>
      <c r="H643">
        <v>108400.00000000001</v>
      </c>
    </row>
    <row r="644" spans="2:8" x14ac:dyDescent="0.25">
      <c r="B644" t="s">
        <v>3</v>
      </c>
      <c r="C644" t="s">
        <v>6</v>
      </c>
      <c r="D644" t="s">
        <v>76</v>
      </c>
      <c r="E644" t="s">
        <v>1</v>
      </c>
      <c r="F644">
        <v>906026.66666666663</v>
      </c>
      <c r="G644">
        <v>906026.66666666663</v>
      </c>
      <c r="H644">
        <v>906026.66666666663</v>
      </c>
    </row>
    <row r="645" spans="2:8" x14ac:dyDescent="0.25">
      <c r="B645" t="s">
        <v>3</v>
      </c>
      <c r="C645" t="s">
        <v>6</v>
      </c>
      <c r="D645" t="s">
        <v>77</v>
      </c>
      <c r="E645" t="s">
        <v>1</v>
      </c>
      <c r="F645">
        <v>365333.33333333331</v>
      </c>
      <c r="G645">
        <v>365333.33333333331</v>
      </c>
      <c r="H645">
        <v>365333.33333333331</v>
      </c>
    </row>
    <row r="646" spans="2:8" x14ac:dyDescent="0.25">
      <c r="B646" t="s">
        <v>3</v>
      </c>
      <c r="C646" t="s">
        <v>6</v>
      </c>
      <c r="D646" t="s">
        <v>78</v>
      </c>
      <c r="E646" t="s">
        <v>1</v>
      </c>
      <c r="F646">
        <v>3331969.777777778</v>
      </c>
      <c r="G646">
        <v>3331969.777777778</v>
      </c>
      <c r="H646">
        <v>3331969.777777778</v>
      </c>
    </row>
    <row r="647" spans="2:8" x14ac:dyDescent="0.25">
      <c r="B647" t="s">
        <v>3</v>
      </c>
      <c r="C647" t="s">
        <v>6</v>
      </c>
      <c r="D647" t="s">
        <v>627</v>
      </c>
      <c r="E647" t="s">
        <v>1</v>
      </c>
      <c r="F647">
        <v>0</v>
      </c>
      <c r="G647">
        <v>0</v>
      </c>
      <c r="H647">
        <v>0</v>
      </c>
    </row>
    <row r="648" spans="2:8" x14ac:dyDescent="0.25">
      <c r="B648" t="s">
        <v>3</v>
      </c>
      <c r="C648" t="s">
        <v>6</v>
      </c>
      <c r="D648" t="s">
        <v>81</v>
      </c>
      <c r="E648" t="s">
        <v>1</v>
      </c>
      <c r="F648">
        <v>0</v>
      </c>
      <c r="G648">
        <v>0</v>
      </c>
      <c r="H648">
        <v>0</v>
      </c>
    </row>
    <row r="649" spans="2:8" x14ac:dyDescent="0.25">
      <c r="B649" t="s">
        <v>3</v>
      </c>
      <c r="C649" t="s">
        <v>6</v>
      </c>
      <c r="D649" t="s">
        <v>83</v>
      </c>
      <c r="E649" t="s">
        <v>1</v>
      </c>
      <c r="F649">
        <v>0</v>
      </c>
      <c r="G649">
        <v>0</v>
      </c>
      <c r="H649">
        <v>0</v>
      </c>
    </row>
    <row r="650" spans="2:8" x14ac:dyDescent="0.25">
      <c r="B650" t="s">
        <v>3</v>
      </c>
      <c r="C650" t="s">
        <v>6</v>
      </c>
      <c r="D650" t="s">
        <v>85</v>
      </c>
      <c r="E650" t="s">
        <v>1</v>
      </c>
      <c r="F650">
        <v>0</v>
      </c>
      <c r="G650">
        <v>0</v>
      </c>
      <c r="H650">
        <v>0</v>
      </c>
    </row>
    <row r="651" spans="2:8" x14ac:dyDescent="0.25">
      <c r="B651" t="s">
        <v>3</v>
      </c>
      <c r="C651" t="s">
        <v>6</v>
      </c>
      <c r="D651" t="s">
        <v>86</v>
      </c>
      <c r="E651" t="s">
        <v>1</v>
      </c>
      <c r="F651">
        <v>0</v>
      </c>
      <c r="G651">
        <v>0</v>
      </c>
      <c r="H651">
        <v>0</v>
      </c>
    </row>
    <row r="652" spans="2:8" x14ac:dyDescent="0.25">
      <c r="B652" t="s">
        <v>3</v>
      </c>
      <c r="C652" t="s">
        <v>6</v>
      </c>
      <c r="D652" t="s">
        <v>87</v>
      </c>
      <c r="E652" t="s">
        <v>1</v>
      </c>
      <c r="F652">
        <v>0</v>
      </c>
      <c r="G652">
        <v>0</v>
      </c>
      <c r="H652">
        <v>0</v>
      </c>
    </row>
    <row r="653" spans="2:8" x14ac:dyDescent="0.25">
      <c r="B653" t="s">
        <v>3</v>
      </c>
      <c r="C653" t="s">
        <v>6</v>
      </c>
      <c r="D653" t="s">
        <v>88</v>
      </c>
      <c r="E653" t="s">
        <v>1</v>
      </c>
      <c r="F653">
        <v>0</v>
      </c>
      <c r="G653">
        <v>0</v>
      </c>
      <c r="H653">
        <v>0</v>
      </c>
    </row>
    <row r="654" spans="2:8" x14ac:dyDescent="0.25">
      <c r="B654" t="s">
        <v>3</v>
      </c>
      <c r="C654" t="s">
        <v>6</v>
      </c>
      <c r="D654" t="s">
        <v>628</v>
      </c>
      <c r="E654" t="s">
        <v>1</v>
      </c>
      <c r="F654">
        <v>0</v>
      </c>
      <c r="G654">
        <v>0</v>
      </c>
      <c r="H654">
        <v>0</v>
      </c>
    </row>
    <row r="655" spans="2:8" x14ac:dyDescent="0.25">
      <c r="B655" t="s">
        <v>3</v>
      </c>
      <c r="C655" t="s">
        <v>6</v>
      </c>
      <c r="D655" t="s">
        <v>89</v>
      </c>
      <c r="E655" t="s">
        <v>1</v>
      </c>
      <c r="F655">
        <v>0</v>
      </c>
      <c r="G655">
        <v>0</v>
      </c>
      <c r="H655">
        <v>0</v>
      </c>
    </row>
    <row r="656" spans="2:8" x14ac:dyDescent="0.25">
      <c r="B656" t="s">
        <v>3</v>
      </c>
      <c r="C656" t="s">
        <v>6</v>
      </c>
      <c r="D656" t="s">
        <v>90</v>
      </c>
      <c r="E656" t="s">
        <v>1</v>
      </c>
      <c r="F656">
        <v>0</v>
      </c>
      <c r="G656">
        <v>0</v>
      </c>
      <c r="H656">
        <v>0</v>
      </c>
    </row>
    <row r="657" spans="2:8" x14ac:dyDescent="0.25">
      <c r="B657" t="s">
        <v>3</v>
      </c>
      <c r="C657" t="s">
        <v>6</v>
      </c>
      <c r="D657" t="s">
        <v>92</v>
      </c>
      <c r="E657" t="s">
        <v>1</v>
      </c>
      <c r="F657">
        <v>0</v>
      </c>
      <c r="G657">
        <v>0</v>
      </c>
      <c r="H657">
        <v>0</v>
      </c>
    </row>
    <row r="658" spans="2:8" x14ac:dyDescent="0.25">
      <c r="B658" t="s">
        <v>3</v>
      </c>
      <c r="C658" t="s">
        <v>6</v>
      </c>
      <c r="D658" t="s">
        <v>93</v>
      </c>
      <c r="E658" t="s">
        <v>1</v>
      </c>
      <c r="F658">
        <v>0</v>
      </c>
      <c r="G658">
        <v>0</v>
      </c>
      <c r="H658">
        <v>0</v>
      </c>
    </row>
    <row r="659" spans="2:8" x14ac:dyDescent="0.25">
      <c r="B659" t="s">
        <v>3</v>
      </c>
      <c r="C659" t="s">
        <v>6</v>
      </c>
      <c r="D659" t="s">
        <v>97</v>
      </c>
      <c r="E659" t="s">
        <v>1</v>
      </c>
      <c r="F659">
        <v>0</v>
      </c>
      <c r="G659">
        <v>0</v>
      </c>
      <c r="H659">
        <v>0</v>
      </c>
    </row>
    <row r="660" spans="2:8" x14ac:dyDescent="0.25">
      <c r="B660" t="s">
        <v>3</v>
      </c>
      <c r="C660" t="s">
        <v>6</v>
      </c>
      <c r="D660" t="s">
        <v>98</v>
      </c>
      <c r="E660" t="s">
        <v>1</v>
      </c>
      <c r="F660">
        <v>0</v>
      </c>
      <c r="G660">
        <v>0</v>
      </c>
      <c r="H660">
        <v>0</v>
      </c>
    </row>
    <row r="661" spans="2:8" x14ac:dyDescent="0.25">
      <c r="B661" t="s">
        <v>3</v>
      </c>
      <c r="C661" t="s">
        <v>6</v>
      </c>
      <c r="D661" t="s">
        <v>99</v>
      </c>
      <c r="E661" t="s">
        <v>1</v>
      </c>
      <c r="F661">
        <v>0</v>
      </c>
      <c r="G661">
        <v>0</v>
      </c>
      <c r="H661">
        <v>0</v>
      </c>
    </row>
    <row r="662" spans="2:8" x14ac:dyDescent="0.25">
      <c r="B662" t="s">
        <v>3</v>
      </c>
      <c r="C662" t="s">
        <v>6</v>
      </c>
      <c r="D662" t="s">
        <v>100</v>
      </c>
      <c r="E662" t="s">
        <v>1</v>
      </c>
      <c r="F662">
        <v>0</v>
      </c>
      <c r="G662">
        <v>0</v>
      </c>
      <c r="H662">
        <v>0</v>
      </c>
    </row>
    <row r="663" spans="2:8" x14ac:dyDescent="0.25">
      <c r="B663" t="s">
        <v>3</v>
      </c>
      <c r="C663" t="s">
        <v>6</v>
      </c>
      <c r="D663" t="s">
        <v>102</v>
      </c>
      <c r="E663" t="s">
        <v>1</v>
      </c>
      <c r="F663">
        <v>0</v>
      </c>
      <c r="G663">
        <v>0</v>
      </c>
      <c r="H663">
        <v>0</v>
      </c>
    </row>
    <row r="664" spans="2:8" x14ac:dyDescent="0.25">
      <c r="B664" t="s">
        <v>3</v>
      </c>
      <c r="C664" t="s">
        <v>6</v>
      </c>
      <c r="D664" t="s">
        <v>104</v>
      </c>
      <c r="E664" t="s">
        <v>1</v>
      </c>
      <c r="F664">
        <v>0</v>
      </c>
      <c r="G664">
        <v>0</v>
      </c>
      <c r="H664">
        <v>0</v>
      </c>
    </row>
    <row r="665" spans="2:8" x14ac:dyDescent="0.25">
      <c r="B665" t="s">
        <v>3</v>
      </c>
      <c r="C665" t="s">
        <v>6</v>
      </c>
      <c r="D665" t="s">
        <v>106</v>
      </c>
      <c r="E665" t="s">
        <v>1</v>
      </c>
      <c r="F665">
        <v>0</v>
      </c>
      <c r="G665">
        <v>0</v>
      </c>
      <c r="H665">
        <v>0</v>
      </c>
    </row>
    <row r="666" spans="2:8" x14ac:dyDescent="0.25">
      <c r="B666" t="s">
        <v>3</v>
      </c>
      <c r="C666" t="s">
        <v>6</v>
      </c>
      <c r="D666" t="s">
        <v>108</v>
      </c>
      <c r="E666" t="s">
        <v>1</v>
      </c>
      <c r="F666">
        <v>0</v>
      </c>
      <c r="G666">
        <v>0</v>
      </c>
      <c r="H666">
        <v>0</v>
      </c>
    </row>
    <row r="667" spans="2:8" x14ac:dyDescent="0.25">
      <c r="B667" t="s">
        <v>3</v>
      </c>
      <c r="C667" t="s">
        <v>6</v>
      </c>
      <c r="D667" t="s">
        <v>112</v>
      </c>
      <c r="E667" t="s">
        <v>1</v>
      </c>
      <c r="F667">
        <v>0</v>
      </c>
      <c r="G667">
        <v>0</v>
      </c>
      <c r="H667">
        <v>0</v>
      </c>
    </row>
    <row r="668" spans="2:8" x14ac:dyDescent="0.25">
      <c r="B668" t="s">
        <v>3</v>
      </c>
      <c r="C668" t="s">
        <v>6</v>
      </c>
      <c r="D668" t="s">
        <v>114</v>
      </c>
      <c r="E668" t="s">
        <v>1</v>
      </c>
      <c r="F668">
        <v>0</v>
      </c>
      <c r="G668">
        <v>0</v>
      </c>
      <c r="H668">
        <v>0</v>
      </c>
    </row>
    <row r="669" spans="2:8" x14ac:dyDescent="0.25">
      <c r="B669" t="s">
        <v>3</v>
      </c>
      <c r="C669" t="s">
        <v>6</v>
      </c>
      <c r="D669" t="s">
        <v>443</v>
      </c>
      <c r="E669" t="s">
        <v>1</v>
      </c>
      <c r="F669">
        <v>0</v>
      </c>
      <c r="G669">
        <v>0</v>
      </c>
      <c r="H669">
        <v>0</v>
      </c>
    </row>
    <row r="670" spans="2:8" x14ac:dyDescent="0.25">
      <c r="B670" t="s">
        <v>3</v>
      </c>
      <c r="C670" t="s">
        <v>6</v>
      </c>
      <c r="D670" t="s">
        <v>116</v>
      </c>
      <c r="E670" t="s">
        <v>1</v>
      </c>
      <c r="F670">
        <v>8443622.8753993623</v>
      </c>
      <c r="G670">
        <v>8443622.8753993623</v>
      </c>
      <c r="H670">
        <v>8443622.8753993623</v>
      </c>
    </row>
    <row r="671" spans="2:8" x14ac:dyDescent="0.25">
      <c r="B671" t="s">
        <v>3</v>
      </c>
      <c r="C671" t="s">
        <v>6</v>
      </c>
      <c r="D671" t="s">
        <v>118</v>
      </c>
      <c r="E671" t="s">
        <v>1</v>
      </c>
      <c r="F671">
        <v>0</v>
      </c>
      <c r="G671">
        <v>0</v>
      </c>
      <c r="H671">
        <v>0</v>
      </c>
    </row>
    <row r="672" spans="2:8" x14ac:dyDescent="0.25">
      <c r="B672" t="s">
        <v>3</v>
      </c>
      <c r="C672" t="s">
        <v>6</v>
      </c>
      <c r="D672" t="s">
        <v>629</v>
      </c>
      <c r="E672" t="s">
        <v>1</v>
      </c>
      <c r="F672">
        <v>0</v>
      </c>
      <c r="G672">
        <v>0</v>
      </c>
      <c r="H672">
        <v>0</v>
      </c>
    </row>
    <row r="673" spans="2:8" x14ac:dyDescent="0.25">
      <c r="B673" t="s">
        <v>3</v>
      </c>
      <c r="C673" t="s">
        <v>6</v>
      </c>
      <c r="D673" t="s">
        <v>119</v>
      </c>
      <c r="E673" t="s">
        <v>1</v>
      </c>
      <c r="F673">
        <v>0</v>
      </c>
      <c r="G673">
        <v>0</v>
      </c>
      <c r="H673">
        <v>0</v>
      </c>
    </row>
    <row r="674" spans="2:8" x14ac:dyDescent="0.25">
      <c r="B674" t="s">
        <v>3</v>
      </c>
      <c r="C674" t="s">
        <v>6</v>
      </c>
      <c r="D674" t="s">
        <v>121</v>
      </c>
      <c r="E674" t="s">
        <v>1</v>
      </c>
      <c r="F674">
        <v>0</v>
      </c>
      <c r="G674">
        <v>0</v>
      </c>
      <c r="H674">
        <v>0</v>
      </c>
    </row>
    <row r="675" spans="2:8" x14ac:dyDescent="0.25">
      <c r="B675" t="s">
        <v>3</v>
      </c>
      <c r="C675" t="s">
        <v>6</v>
      </c>
      <c r="D675" t="s">
        <v>123</v>
      </c>
      <c r="E675" t="s">
        <v>1</v>
      </c>
      <c r="F675">
        <v>15759.473439829608</v>
      </c>
      <c r="G675">
        <v>15759.473439829608</v>
      </c>
      <c r="H675">
        <v>15759.473439829608</v>
      </c>
    </row>
    <row r="676" spans="2:8" x14ac:dyDescent="0.25">
      <c r="B676" t="s">
        <v>3</v>
      </c>
      <c r="C676" t="s">
        <v>6</v>
      </c>
      <c r="D676" t="s">
        <v>127</v>
      </c>
      <c r="E676" t="s">
        <v>1</v>
      </c>
      <c r="F676">
        <v>0</v>
      </c>
      <c r="G676">
        <v>0</v>
      </c>
      <c r="H676">
        <v>0</v>
      </c>
    </row>
    <row r="677" spans="2:8" x14ac:dyDescent="0.25">
      <c r="B677" t="s">
        <v>3</v>
      </c>
      <c r="C677" t="s">
        <v>6</v>
      </c>
      <c r="D677" t="s">
        <v>129</v>
      </c>
      <c r="E677" t="s">
        <v>1</v>
      </c>
      <c r="F677">
        <v>0</v>
      </c>
      <c r="G677">
        <v>0</v>
      </c>
      <c r="H677">
        <v>0</v>
      </c>
    </row>
    <row r="678" spans="2:8" x14ac:dyDescent="0.25">
      <c r="B678" t="s">
        <v>3</v>
      </c>
      <c r="C678" t="s">
        <v>6</v>
      </c>
      <c r="D678" t="s">
        <v>130</v>
      </c>
      <c r="E678" t="s">
        <v>1</v>
      </c>
      <c r="F678">
        <v>0</v>
      </c>
      <c r="G678">
        <v>0</v>
      </c>
      <c r="H678">
        <v>0</v>
      </c>
    </row>
    <row r="679" spans="2:8" x14ac:dyDescent="0.25">
      <c r="B679" t="s">
        <v>3</v>
      </c>
      <c r="C679" t="s">
        <v>6</v>
      </c>
      <c r="D679" t="s">
        <v>131</v>
      </c>
      <c r="E679" t="s">
        <v>1</v>
      </c>
      <c r="F679">
        <v>133419601.97095563</v>
      </c>
      <c r="G679">
        <v>133419601.97095563</v>
      </c>
      <c r="H679">
        <v>133419601.97095563</v>
      </c>
    </row>
    <row r="680" spans="2:8" x14ac:dyDescent="0.25">
      <c r="B680" t="s">
        <v>3</v>
      </c>
      <c r="C680" t="s">
        <v>6</v>
      </c>
      <c r="D680" t="s">
        <v>132</v>
      </c>
      <c r="E680" t="s">
        <v>1</v>
      </c>
      <c r="F680">
        <v>0</v>
      </c>
      <c r="G680">
        <v>0</v>
      </c>
      <c r="H680">
        <v>0</v>
      </c>
    </row>
    <row r="681" spans="2:8" x14ac:dyDescent="0.25">
      <c r="B681" t="s">
        <v>3</v>
      </c>
      <c r="C681" t="s">
        <v>6</v>
      </c>
      <c r="D681" t="s">
        <v>133</v>
      </c>
      <c r="E681" t="s">
        <v>1</v>
      </c>
      <c r="F681">
        <v>16071079.00412431</v>
      </c>
      <c r="G681">
        <v>16071079.00412431</v>
      </c>
      <c r="H681">
        <v>16071079.00412431</v>
      </c>
    </row>
    <row r="682" spans="2:8" x14ac:dyDescent="0.25">
      <c r="B682" t="s">
        <v>3</v>
      </c>
      <c r="C682" t="s">
        <v>6</v>
      </c>
      <c r="D682" t="s">
        <v>134</v>
      </c>
      <c r="E682" t="s">
        <v>1</v>
      </c>
      <c r="F682">
        <v>0</v>
      </c>
      <c r="G682">
        <v>0</v>
      </c>
      <c r="H682">
        <v>0</v>
      </c>
    </row>
    <row r="683" spans="2:8" x14ac:dyDescent="0.25">
      <c r="B683" t="s">
        <v>3</v>
      </c>
      <c r="C683" t="s">
        <v>6</v>
      </c>
      <c r="D683" t="s">
        <v>135</v>
      </c>
      <c r="E683" t="s">
        <v>1</v>
      </c>
      <c r="F683">
        <v>79723.481233226819</v>
      </c>
      <c r="G683">
        <v>79723.481233226819</v>
      </c>
      <c r="H683">
        <v>79723.481233226819</v>
      </c>
    </row>
    <row r="684" spans="2:8" x14ac:dyDescent="0.25">
      <c r="B684" t="s">
        <v>3</v>
      </c>
      <c r="C684" t="s">
        <v>6</v>
      </c>
      <c r="D684" t="s">
        <v>136</v>
      </c>
      <c r="E684" t="s">
        <v>1</v>
      </c>
      <c r="F684">
        <v>0</v>
      </c>
      <c r="G684">
        <v>0</v>
      </c>
      <c r="H684">
        <v>0</v>
      </c>
    </row>
    <row r="685" spans="2:8" x14ac:dyDescent="0.25">
      <c r="B685" t="s">
        <v>3</v>
      </c>
      <c r="C685" t="s">
        <v>6</v>
      </c>
      <c r="D685" t="s">
        <v>137</v>
      </c>
      <c r="E685" t="s">
        <v>1</v>
      </c>
      <c r="F685">
        <v>2690426.666666667</v>
      </c>
      <c r="G685">
        <v>0</v>
      </c>
      <c r="H685">
        <v>0</v>
      </c>
    </row>
    <row r="686" spans="2:8" x14ac:dyDescent="0.25">
      <c r="B686" t="s">
        <v>3</v>
      </c>
      <c r="C686" t="s">
        <v>6</v>
      </c>
      <c r="D686" t="s">
        <v>138</v>
      </c>
      <c r="E686" t="s">
        <v>1</v>
      </c>
      <c r="F686">
        <v>662666.66666666674</v>
      </c>
      <c r="G686">
        <v>662666.66666666674</v>
      </c>
      <c r="H686">
        <v>662666.66666666674</v>
      </c>
    </row>
    <row r="687" spans="2:8" x14ac:dyDescent="0.25">
      <c r="B687" t="s">
        <v>3</v>
      </c>
      <c r="C687" t="s">
        <v>6</v>
      </c>
      <c r="D687" t="s">
        <v>630</v>
      </c>
      <c r="E687" t="s">
        <v>1</v>
      </c>
      <c r="F687">
        <v>0</v>
      </c>
      <c r="G687">
        <v>0</v>
      </c>
      <c r="H687">
        <v>0</v>
      </c>
    </row>
    <row r="688" spans="2:8" x14ac:dyDescent="0.25">
      <c r="B688" t="s">
        <v>3</v>
      </c>
      <c r="C688" t="s">
        <v>6</v>
      </c>
      <c r="D688" t="s">
        <v>139</v>
      </c>
      <c r="E688" t="s">
        <v>1</v>
      </c>
      <c r="F688">
        <v>0</v>
      </c>
      <c r="G688">
        <v>0</v>
      </c>
      <c r="H688">
        <v>0</v>
      </c>
    </row>
    <row r="689" spans="2:8" x14ac:dyDescent="0.25">
      <c r="B689" t="s">
        <v>3</v>
      </c>
      <c r="C689" t="s">
        <v>6</v>
      </c>
      <c r="D689" t="s">
        <v>631</v>
      </c>
      <c r="E689" t="s">
        <v>1</v>
      </c>
      <c r="F689">
        <v>0</v>
      </c>
      <c r="G689">
        <v>0</v>
      </c>
      <c r="H689">
        <v>0</v>
      </c>
    </row>
    <row r="690" spans="2:8" x14ac:dyDescent="0.25">
      <c r="B690" t="s">
        <v>3</v>
      </c>
      <c r="C690" t="s">
        <v>6</v>
      </c>
      <c r="D690" t="s">
        <v>141</v>
      </c>
      <c r="E690" t="s">
        <v>1</v>
      </c>
      <c r="F690">
        <v>0</v>
      </c>
      <c r="G690">
        <v>0</v>
      </c>
      <c r="H690">
        <v>0</v>
      </c>
    </row>
    <row r="691" spans="2:8" x14ac:dyDescent="0.25">
      <c r="B691" t="s">
        <v>3</v>
      </c>
      <c r="C691" t="s">
        <v>6</v>
      </c>
      <c r="D691" t="s">
        <v>684</v>
      </c>
      <c r="E691" t="s">
        <v>1</v>
      </c>
      <c r="F691">
        <v>0</v>
      </c>
      <c r="G691">
        <v>0</v>
      </c>
      <c r="H691">
        <v>0</v>
      </c>
    </row>
    <row r="692" spans="2:8" x14ac:dyDescent="0.25">
      <c r="B692" t="s">
        <v>3</v>
      </c>
      <c r="C692" t="s">
        <v>6</v>
      </c>
      <c r="D692" t="s">
        <v>685</v>
      </c>
      <c r="E692" t="s">
        <v>1</v>
      </c>
      <c r="F692">
        <v>0</v>
      </c>
      <c r="G692">
        <v>0</v>
      </c>
      <c r="H692">
        <v>0</v>
      </c>
    </row>
    <row r="693" spans="2:8" x14ac:dyDescent="0.25">
      <c r="B693" t="s">
        <v>3</v>
      </c>
      <c r="C693" t="s">
        <v>6</v>
      </c>
      <c r="D693" t="s">
        <v>148</v>
      </c>
      <c r="E693" t="s">
        <v>1</v>
      </c>
      <c r="F693">
        <v>0</v>
      </c>
      <c r="G693">
        <v>0</v>
      </c>
      <c r="H693">
        <v>0</v>
      </c>
    </row>
    <row r="694" spans="2:8" x14ac:dyDescent="0.25">
      <c r="B694" t="s">
        <v>3</v>
      </c>
      <c r="C694" t="s">
        <v>6</v>
      </c>
      <c r="D694" t="s">
        <v>149</v>
      </c>
      <c r="E694" t="s">
        <v>1</v>
      </c>
      <c r="F694">
        <v>0</v>
      </c>
      <c r="G694">
        <v>0</v>
      </c>
      <c r="H694">
        <v>0</v>
      </c>
    </row>
    <row r="695" spans="2:8" x14ac:dyDescent="0.25">
      <c r="B695" t="s">
        <v>3</v>
      </c>
      <c r="C695" t="s">
        <v>6</v>
      </c>
      <c r="D695" t="s">
        <v>150</v>
      </c>
      <c r="E695" t="s">
        <v>1</v>
      </c>
      <c r="F695">
        <v>0</v>
      </c>
      <c r="G695">
        <v>0</v>
      </c>
      <c r="H695">
        <v>0</v>
      </c>
    </row>
    <row r="696" spans="2:8" x14ac:dyDescent="0.25">
      <c r="B696" t="s">
        <v>3</v>
      </c>
      <c r="C696" t="s">
        <v>6</v>
      </c>
      <c r="D696" t="s">
        <v>151</v>
      </c>
      <c r="E696" t="s">
        <v>1</v>
      </c>
      <c r="F696">
        <v>0</v>
      </c>
      <c r="G696">
        <v>0</v>
      </c>
      <c r="H696">
        <v>0</v>
      </c>
    </row>
    <row r="697" spans="2:8" x14ac:dyDescent="0.25">
      <c r="B697" t="s">
        <v>3</v>
      </c>
      <c r="C697" t="s">
        <v>6</v>
      </c>
      <c r="D697" t="s">
        <v>152</v>
      </c>
      <c r="E697" t="s">
        <v>1</v>
      </c>
      <c r="F697">
        <v>3069457.0821959353</v>
      </c>
      <c r="G697">
        <v>3069457.0821959353</v>
      </c>
      <c r="H697">
        <v>3069457.0821959353</v>
      </c>
    </row>
    <row r="698" spans="2:8" x14ac:dyDescent="0.25">
      <c r="B698" t="s">
        <v>3</v>
      </c>
      <c r="C698" t="s">
        <v>6</v>
      </c>
      <c r="D698" t="s">
        <v>153</v>
      </c>
      <c r="E698" t="s">
        <v>1</v>
      </c>
      <c r="F698">
        <v>1642342.6411075611</v>
      </c>
      <c r="G698">
        <v>1642342.6411075615</v>
      </c>
      <c r="H698">
        <v>1642342.6411075613</v>
      </c>
    </row>
    <row r="699" spans="2:8" x14ac:dyDescent="0.25">
      <c r="B699" t="s">
        <v>3</v>
      </c>
      <c r="C699" t="s">
        <v>6</v>
      </c>
      <c r="D699" t="s">
        <v>632</v>
      </c>
      <c r="E699" t="s">
        <v>1</v>
      </c>
      <c r="F699">
        <v>0</v>
      </c>
      <c r="G699">
        <v>0</v>
      </c>
      <c r="H699">
        <v>0</v>
      </c>
    </row>
    <row r="700" spans="2:8" x14ac:dyDescent="0.25">
      <c r="B700" t="s">
        <v>3</v>
      </c>
      <c r="C700" t="s">
        <v>6</v>
      </c>
      <c r="D700" t="s">
        <v>155</v>
      </c>
      <c r="E700" t="s">
        <v>1</v>
      </c>
      <c r="F700">
        <v>0</v>
      </c>
      <c r="G700">
        <v>0</v>
      </c>
      <c r="H700">
        <v>0</v>
      </c>
    </row>
    <row r="701" spans="2:8" x14ac:dyDescent="0.25">
      <c r="B701" t="s">
        <v>3</v>
      </c>
      <c r="C701" t="s">
        <v>6</v>
      </c>
      <c r="D701" t="s">
        <v>633</v>
      </c>
      <c r="E701" t="s">
        <v>1</v>
      </c>
      <c r="F701">
        <v>0</v>
      </c>
      <c r="G701">
        <v>0</v>
      </c>
      <c r="H701">
        <v>0</v>
      </c>
    </row>
    <row r="702" spans="2:8" x14ac:dyDescent="0.25">
      <c r="B702" t="s">
        <v>3</v>
      </c>
      <c r="C702" t="s">
        <v>6</v>
      </c>
      <c r="D702" t="s">
        <v>156</v>
      </c>
      <c r="E702" t="s">
        <v>1</v>
      </c>
      <c r="F702">
        <v>51400</v>
      </c>
      <c r="G702">
        <v>51400</v>
      </c>
      <c r="H702">
        <v>51400</v>
      </c>
    </row>
    <row r="703" spans="2:8" x14ac:dyDescent="0.25">
      <c r="B703" t="s">
        <v>3</v>
      </c>
      <c r="C703" t="s">
        <v>6</v>
      </c>
      <c r="D703" t="s">
        <v>157</v>
      </c>
      <c r="E703" t="s">
        <v>1</v>
      </c>
      <c r="F703">
        <v>0</v>
      </c>
      <c r="G703">
        <v>0</v>
      </c>
      <c r="H703">
        <v>0</v>
      </c>
    </row>
    <row r="704" spans="2:8" x14ac:dyDescent="0.25">
      <c r="B704" t="s">
        <v>3</v>
      </c>
      <c r="C704" t="s">
        <v>6</v>
      </c>
      <c r="D704" t="s">
        <v>158</v>
      </c>
      <c r="E704" t="s">
        <v>1</v>
      </c>
      <c r="F704">
        <v>0</v>
      </c>
      <c r="G704">
        <v>0</v>
      </c>
      <c r="H704">
        <v>0</v>
      </c>
    </row>
    <row r="705" spans="2:8" x14ac:dyDescent="0.25">
      <c r="B705" t="s">
        <v>3</v>
      </c>
      <c r="C705" t="s">
        <v>6</v>
      </c>
      <c r="D705" t="s">
        <v>159</v>
      </c>
      <c r="E705" t="s">
        <v>1</v>
      </c>
      <c r="F705">
        <v>0</v>
      </c>
      <c r="G705">
        <v>0</v>
      </c>
      <c r="H705">
        <v>0</v>
      </c>
    </row>
    <row r="706" spans="2:8" x14ac:dyDescent="0.25">
      <c r="B706" t="s">
        <v>3</v>
      </c>
      <c r="C706" t="s">
        <v>6</v>
      </c>
      <c r="D706" t="s">
        <v>160</v>
      </c>
      <c r="E706" t="s">
        <v>1</v>
      </c>
      <c r="F706">
        <v>0</v>
      </c>
      <c r="G706">
        <v>0</v>
      </c>
      <c r="H706">
        <v>0</v>
      </c>
    </row>
    <row r="707" spans="2:8" x14ac:dyDescent="0.25">
      <c r="B707" t="s">
        <v>3</v>
      </c>
      <c r="C707" t="s">
        <v>6</v>
      </c>
      <c r="D707" t="s">
        <v>161</v>
      </c>
      <c r="E707" t="s">
        <v>1</v>
      </c>
      <c r="F707">
        <v>0</v>
      </c>
      <c r="G707">
        <v>0</v>
      </c>
      <c r="H707">
        <v>0</v>
      </c>
    </row>
    <row r="708" spans="2:8" x14ac:dyDescent="0.25">
      <c r="B708" t="s">
        <v>3</v>
      </c>
      <c r="C708" t="s">
        <v>6</v>
      </c>
      <c r="D708" t="s">
        <v>162</v>
      </c>
      <c r="E708" t="s">
        <v>1</v>
      </c>
      <c r="F708">
        <v>0</v>
      </c>
      <c r="G708">
        <v>0</v>
      </c>
      <c r="H708">
        <v>0</v>
      </c>
    </row>
    <row r="709" spans="2:8" x14ac:dyDescent="0.25">
      <c r="B709" t="s">
        <v>3</v>
      </c>
      <c r="C709" t="s">
        <v>6</v>
      </c>
      <c r="D709" t="s">
        <v>163</v>
      </c>
      <c r="E709" t="s">
        <v>1</v>
      </c>
      <c r="F709">
        <v>0</v>
      </c>
      <c r="G709">
        <v>0</v>
      </c>
      <c r="H709">
        <v>0</v>
      </c>
    </row>
    <row r="710" spans="2:8" x14ac:dyDescent="0.25">
      <c r="B710" t="s">
        <v>3</v>
      </c>
      <c r="C710" t="s">
        <v>6</v>
      </c>
      <c r="D710" t="s">
        <v>165</v>
      </c>
      <c r="E710" t="s">
        <v>1</v>
      </c>
      <c r="F710">
        <v>0</v>
      </c>
      <c r="G710">
        <v>0</v>
      </c>
      <c r="H710">
        <v>0</v>
      </c>
    </row>
    <row r="711" spans="2:8" x14ac:dyDescent="0.25">
      <c r="B711" t="s">
        <v>3</v>
      </c>
      <c r="C711" t="s">
        <v>6</v>
      </c>
      <c r="D711" t="s">
        <v>168</v>
      </c>
      <c r="E711" t="s">
        <v>1</v>
      </c>
      <c r="F711">
        <v>0</v>
      </c>
      <c r="G711">
        <v>0</v>
      </c>
      <c r="H711">
        <v>0</v>
      </c>
    </row>
    <row r="712" spans="2:8" x14ac:dyDescent="0.25">
      <c r="B712" t="s">
        <v>3</v>
      </c>
      <c r="C712" t="s">
        <v>6</v>
      </c>
      <c r="D712" t="s">
        <v>170</v>
      </c>
      <c r="E712" t="s">
        <v>1</v>
      </c>
      <c r="F712">
        <v>0</v>
      </c>
      <c r="G712">
        <v>0</v>
      </c>
      <c r="H712">
        <v>0</v>
      </c>
    </row>
    <row r="713" spans="2:8" x14ac:dyDescent="0.25">
      <c r="B713" t="s">
        <v>3</v>
      </c>
      <c r="C713" t="s">
        <v>6</v>
      </c>
      <c r="D713" t="s">
        <v>172</v>
      </c>
      <c r="E713" t="s">
        <v>1</v>
      </c>
      <c r="F713">
        <v>0</v>
      </c>
      <c r="G713">
        <v>0</v>
      </c>
      <c r="H713">
        <v>0</v>
      </c>
    </row>
    <row r="714" spans="2:8" x14ac:dyDescent="0.25">
      <c r="B714" t="s">
        <v>3</v>
      </c>
      <c r="C714" t="s">
        <v>6</v>
      </c>
      <c r="D714" t="s">
        <v>174</v>
      </c>
      <c r="E714" t="s">
        <v>1</v>
      </c>
      <c r="F714">
        <v>0</v>
      </c>
      <c r="G714">
        <v>0</v>
      </c>
      <c r="H714">
        <v>0</v>
      </c>
    </row>
    <row r="715" spans="2:8" x14ac:dyDescent="0.25">
      <c r="B715" t="s">
        <v>3</v>
      </c>
      <c r="C715" t="s">
        <v>6</v>
      </c>
      <c r="D715" t="s">
        <v>175</v>
      </c>
      <c r="E715" t="s">
        <v>1</v>
      </c>
      <c r="F715">
        <v>0</v>
      </c>
      <c r="G715">
        <v>0</v>
      </c>
      <c r="H715">
        <v>0</v>
      </c>
    </row>
    <row r="716" spans="2:8" x14ac:dyDescent="0.25">
      <c r="B716" t="s">
        <v>3</v>
      </c>
      <c r="C716" t="s">
        <v>6</v>
      </c>
      <c r="D716" t="s">
        <v>176</v>
      </c>
      <c r="E716" t="s">
        <v>1</v>
      </c>
      <c r="F716">
        <v>115375.28888888894</v>
      </c>
      <c r="G716">
        <v>115375.28888888894</v>
      </c>
      <c r="H716">
        <v>115375.28888888894</v>
      </c>
    </row>
    <row r="717" spans="2:8" x14ac:dyDescent="0.25">
      <c r="B717" t="s">
        <v>3</v>
      </c>
      <c r="C717" t="s">
        <v>6</v>
      </c>
      <c r="D717" t="s">
        <v>177</v>
      </c>
      <c r="E717" t="s">
        <v>1</v>
      </c>
      <c r="F717">
        <v>1525261.3191111118</v>
      </c>
      <c r="G717">
        <v>1525261.3191111118</v>
      </c>
      <c r="H717">
        <v>1525261.3191111118</v>
      </c>
    </row>
    <row r="718" spans="2:8" x14ac:dyDescent="0.25">
      <c r="B718" t="s">
        <v>3</v>
      </c>
      <c r="C718" t="s">
        <v>6</v>
      </c>
      <c r="D718" t="s">
        <v>178</v>
      </c>
      <c r="E718" t="s">
        <v>1</v>
      </c>
      <c r="F718">
        <v>0</v>
      </c>
      <c r="G718">
        <v>0</v>
      </c>
      <c r="H718">
        <v>0</v>
      </c>
    </row>
    <row r="719" spans="2:8" x14ac:dyDescent="0.25">
      <c r="B719" t="s">
        <v>3</v>
      </c>
      <c r="C719" t="s">
        <v>6</v>
      </c>
      <c r="D719" t="s">
        <v>179</v>
      </c>
      <c r="E719" t="s">
        <v>1</v>
      </c>
      <c r="F719">
        <v>0</v>
      </c>
      <c r="G719">
        <v>0</v>
      </c>
      <c r="H719">
        <v>0</v>
      </c>
    </row>
    <row r="720" spans="2:8" x14ac:dyDescent="0.25">
      <c r="B720" t="s">
        <v>3</v>
      </c>
      <c r="C720" t="s">
        <v>6</v>
      </c>
      <c r="D720" t="s">
        <v>180</v>
      </c>
      <c r="E720" t="s">
        <v>1</v>
      </c>
      <c r="F720">
        <v>0</v>
      </c>
      <c r="G720">
        <v>0</v>
      </c>
      <c r="H720">
        <v>0</v>
      </c>
    </row>
    <row r="721" spans="2:8" x14ac:dyDescent="0.25">
      <c r="B721" t="s">
        <v>3</v>
      </c>
      <c r="C721" t="s">
        <v>6</v>
      </c>
      <c r="D721" t="s">
        <v>634</v>
      </c>
      <c r="E721" t="s">
        <v>1</v>
      </c>
      <c r="F721">
        <v>0</v>
      </c>
      <c r="G721">
        <v>0</v>
      </c>
      <c r="H721">
        <v>0</v>
      </c>
    </row>
    <row r="722" spans="2:8" x14ac:dyDescent="0.25">
      <c r="B722" t="s">
        <v>3</v>
      </c>
      <c r="C722" t="s">
        <v>6</v>
      </c>
      <c r="D722" t="s">
        <v>182</v>
      </c>
      <c r="E722" t="s">
        <v>1</v>
      </c>
      <c r="F722">
        <v>0</v>
      </c>
      <c r="G722">
        <v>0</v>
      </c>
      <c r="H722">
        <v>0</v>
      </c>
    </row>
    <row r="723" spans="2:8" x14ac:dyDescent="0.25">
      <c r="B723" t="s">
        <v>3</v>
      </c>
      <c r="C723" t="s">
        <v>6</v>
      </c>
      <c r="D723" t="s">
        <v>184</v>
      </c>
      <c r="E723" t="s">
        <v>1</v>
      </c>
      <c r="F723">
        <v>0</v>
      </c>
      <c r="G723">
        <v>0</v>
      </c>
      <c r="H723">
        <v>0</v>
      </c>
    </row>
    <row r="724" spans="2:8" x14ac:dyDescent="0.25">
      <c r="B724" t="s">
        <v>3</v>
      </c>
      <c r="C724" t="s">
        <v>6</v>
      </c>
      <c r="D724" t="s">
        <v>187</v>
      </c>
      <c r="E724" t="s">
        <v>1</v>
      </c>
      <c r="F724">
        <v>0</v>
      </c>
      <c r="G724">
        <v>0</v>
      </c>
      <c r="H724">
        <v>0</v>
      </c>
    </row>
    <row r="725" spans="2:8" x14ac:dyDescent="0.25">
      <c r="B725" t="s">
        <v>3</v>
      </c>
      <c r="C725" t="s">
        <v>6</v>
      </c>
      <c r="D725" t="s">
        <v>188</v>
      </c>
      <c r="E725" t="s">
        <v>1</v>
      </c>
      <c r="F725">
        <v>7883731.9133999953</v>
      </c>
      <c r="G725">
        <v>7145589.3854666613</v>
      </c>
      <c r="H725">
        <v>6407446.8575333282</v>
      </c>
    </row>
    <row r="726" spans="2:8" x14ac:dyDescent="0.25">
      <c r="B726" t="s">
        <v>3</v>
      </c>
      <c r="C726" t="s">
        <v>6</v>
      </c>
      <c r="D726" t="s">
        <v>189</v>
      </c>
      <c r="E726" t="s">
        <v>1</v>
      </c>
      <c r="F726">
        <v>22731295.155733328</v>
      </c>
      <c r="G726">
        <v>20279750.082799982</v>
      </c>
      <c r="H726">
        <v>17529276.141866658</v>
      </c>
    </row>
    <row r="727" spans="2:8" x14ac:dyDescent="0.25">
      <c r="B727" t="s">
        <v>3</v>
      </c>
      <c r="C727" t="s">
        <v>6</v>
      </c>
      <c r="D727" t="s">
        <v>190</v>
      </c>
      <c r="E727" t="s">
        <v>1</v>
      </c>
      <c r="F727">
        <v>34968602.47551997</v>
      </c>
      <c r="G727">
        <v>29494873.997567985</v>
      </c>
      <c r="H727">
        <v>24021145.519616015</v>
      </c>
    </row>
    <row r="728" spans="2:8" x14ac:dyDescent="0.25">
      <c r="B728" t="s">
        <v>3</v>
      </c>
      <c r="C728" t="s">
        <v>6</v>
      </c>
      <c r="D728" t="s">
        <v>191</v>
      </c>
      <c r="E728" t="s">
        <v>1</v>
      </c>
      <c r="F728">
        <v>19682699.019468803</v>
      </c>
      <c r="G728">
        <v>16245937.728204789</v>
      </c>
      <c r="H728">
        <v>12809176.436940789</v>
      </c>
    </row>
    <row r="729" spans="2:8" x14ac:dyDescent="0.25">
      <c r="B729" t="s">
        <v>3</v>
      </c>
      <c r="C729" t="s">
        <v>6</v>
      </c>
      <c r="D729" t="s">
        <v>192</v>
      </c>
      <c r="E729" t="s">
        <v>1</v>
      </c>
      <c r="F729">
        <v>6104964.7690666607</v>
      </c>
      <c r="G729">
        <v>5059710.8856888833</v>
      </c>
      <c r="H729">
        <v>4014457.0023111119</v>
      </c>
    </row>
    <row r="730" spans="2:8" x14ac:dyDescent="0.25">
      <c r="B730" t="s">
        <v>3</v>
      </c>
      <c r="C730" t="s">
        <v>6</v>
      </c>
      <c r="D730" t="s">
        <v>193</v>
      </c>
      <c r="E730" t="s">
        <v>1</v>
      </c>
      <c r="F730">
        <v>62339.506666666646</v>
      </c>
      <c r="G730">
        <v>62339.506666666646</v>
      </c>
      <c r="H730">
        <v>62339.506666666646</v>
      </c>
    </row>
    <row r="731" spans="2:8" x14ac:dyDescent="0.25">
      <c r="B731" t="s">
        <v>3</v>
      </c>
      <c r="C731" t="s">
        <v>6</v>
      </c>
      <c r="D731" t="s">
        <v>194</v>
      </c>
      <c r="E731" t="s">
        <v>1</v>
      </c>
      <c r="F731">
        <v>10638860.207733329</v>
      </c>
      <c r="G731">
        <v>10638860.207733329</v>
      </c>
      <c r="H731">
        <v>10638860.207733329</v>
      </c>
    </row>
    <row r="732" spans="2:8" x14ac:dyDescent="0.25">
      <c r="B732" t="s">
        <v>3</v>
      </c>
      <c r="C732" t="s">
        <v>6</v>
      </c>
      <c r="D732" t="s">
        <v>195</v>
      </c>
      <c r="E732" t="s">
        <v>1</v>
      </c>
      <c r="F732">
        <v>0</v>
      </c>
      <c r="G732">
        <v>0</v>
      </c>
      <c r="H732">
        <v>0</v>
      </c>
    </row>
    <row r="733" spans="2:8" x14ac:dyDescent="0.25">
      <c r="B733" t="s">
        <v>3</v>
      </c>
      <c r="C733" t="s">
        <v>6</v>
      </c>
      <c r="D733" t="s">
        <v>196</v>
      </c>
      <c r="E733" t="s">
        <v>1</v>
      </c>
      <c r="F733">
        <v>0</v>
      </c>
      <c r="G733">
        <v>0</v>
      </c>
      <c r="H733">
        <v>0</v>
      </c>
    </row>
    <row r="734" spans="2:8" x14ac:dyDescent="0.25">
      <c r="B734" t="s">
        <v>3</v>
      </c>
      <c r="C734" t="s">
        <v>6</v>
      </c>
      <c r="D734" t="s">
        <v>197</v>
      </c>
      <c r="E734" t="s">
        <v>1</v>
      </c>
      <c r="F734">
        <v>0</v>
      </c>
      <c r="G734">
        <v>0</v>
      </c>
      <c r="H734">
        <v>0</v>
      </c>
    </row>
    <row r="735" spans="2:8" x14ac:dyDescent="0.25">
      <c r="B735" t="s">
        <v>3</v>
      </c>
      <c r="C735" t="s">
        <v>6</v>
      </c>
      <c r="D735" t="s">
        <v>198</v>
      </c>
      <c r="E735" t="s">
        <v>1</v>
      </c>
      <c r="F735">
        <v>0</v>
      </c>
      <c r="G735">
        <v>0</v>
      </c>
      <c r="H735">
        <v>0</v>
      </c>
    </row>
    <row r="736" spans="2:8" x14ac:dyDescent="0.25">
      <c r="B736" t="s">
        <v>3</v>
      </c>
      <c r="C736" t="s">
        <v>6</v>
      </c>
      <c r="D736" t="s">
        <v>199</v>
      </c>
      <c r="E736" t="s">
        <v>1</v>
      </c>
      <c r="F736">
        <v>0</v>
      </c>
      <c r="G736">
        <v>0</v>
      </c>
      <c r="H736">
        <v>0</v>
      </c>
    </row>
    <row r="737" spans="2:8" x14ac:dyDescent="0.25">
      <c r="B737" t="s">
        <v>3</v>
      </c>
      <c r="C737" t="s">
        <v>6</v>
      </c>
      <c r="D737" t="s">
        <v>200</v>
      </c>
      <c r="E737" t="s">
        <v>1</v>
      </c>
      <c r="F737">
        <v>0</v>
      </c>
      <c r="G737">
        <v>0</v>
      </c>
      <c r="H737">
        <v>0</v>
      </c>
    </row>
    <row r="738" spans="2:8" x14ac:dyDescent="0.25">
      <c r="B738" t="s">
        <v>3</v>
      </c>
      <c r="C738" t="s">
        <v>6</v>
      </c>
      <c r="D738" t="s">
        <v>201</v>
      </c>
      <c r="E738" t="s">
        <v>1</v>
      </c>
      <c r="F738">
        <v>0</v>
      </c>
      <c r="G738">
        <v>0</v>
      </c>
      <c r="H738">
        <v>0</v>
      </c>
    </row>
    <row r="739" spans="2:8" x14ac:dyDescent="0.25">
      <c r="B739" t="s">
        <v>3</v>
      </c>
      <c r="C739" t="s">
        <v>6</v>
      </c>
      <c r="D739" t="s">
        <v>202</v>
      </c>
      <c r="E739" t="s">
        <v>1</v>
      </c>
      <c r="F739">
        <v>0</v>
      </c>
      <c r="G739">
        <v>0</v>
      </c>
      <c r="H739">
        <v>0</v>
      </c>
    </row>
    <row r="740" spans="2:8" x14ac:dyDescent="0.25">
      <c r="B740" t="s">
        <v>3</v>
      </c>
      <c r="C740" t="s">
        <v>6</v>
      </c>
      <c r="D740" t="s">
        <v>203</v>
      </c>
      <c r="E740" t="s">
        <v>1</v>
      </c>
      <c r="F740">
        <v>0</v>
      </c>
      <c r="G740">
        <v>0</v>
      </c>
      <c r="H740">
        <v>0</v>
      </c>
    </row>
    <row r="741" spans="2:8" x14ac:dyDescent="0.25">
      <c r="B741" t="s">
        <v>3</v>
      </c>
      <c r="C741" t="s">
        <v>6</v>
      </c>
      <c r="D741" t="s">
        <v>204</v>
      </c>
      <c r="E741" t="s">
        <v>1</v>
      </c>
      <c r="F741">
        <v>0</v>
      </c>
      <c r="G741">
        <v>0</v>
      </c>
      <c r="H741">
        <v>0</v>
      </c>
    </row>
    <row r="742" spans="2:8" x14ac:dyDescent="0.25">
      <c r="B742" t="s">
        <v>3</v>
      </c>
      <c r="C742" t="s">
        <v>6</v>
      </c>
      <c r="D742" t="s">
        <v>205</v>
      </c>
      <c r="E742" t="s">
        <v>1</v>
      </c>
      <c r="F742">
        <v>0</v>
      </c>
      <c r="G742">
        <v>0</v>
      </c>
      <c r="H742">
        <v>0</v>
      </c>
    </row>
    <row r="743" spans="2:8" x14ac:dyDescent="0.25">
      <c r="B743" t="s">
        <v>3</v>
      </c>
      <c r="C743" t="s">
        <v>6</v>
      </c>
      <c r="D743" t="s">
        <v>208</v>
      </c>
      <c r="E743" t="s">
        <v>1</v>
      </c>
      <c r="F743">
        <v>0</v>
      </c>
      <c r="G743">
        <v>0</v>
      </c>
      <c r="H743">
        <v>0</v>
      </c>
    </row>
    <row r="744" spans="2:8" x14ac:dyDescent="0.25">
      <c r="B744" t="s">
        <v>3</v>
      </c>
      <c r="C744" t="s">
        <v>6</v>
      </c>
      <c r="D744" t="s">
        <v>209</v>
      </c>
      <c r="E744" t="s">
        <v>1</v>
      </c>
      <c r="F744">
        <v>0</v>
      </c>
      <c r="G744">
        <v>0</v>
      </c>
      <c r="H744">
        <v>0</v>
      </c>
    </row>
    <row r="745" spans="2:8" x14ac:dyDescent="0.25">
      <c r="B745" t="s">
        <v>3</v>
      </c>
      <c r="C745" t="s">
        <v>6</v>
      </c>
      <c r="D745" t="s">
        <v>210</v>
      </c>
      <c r="E745" t="s">
        <v>1</v>
      </c>
      <c r="F745">
        <v>0</v>
      </c>
      <c r="G745">
        <v>0</v>
      </c>
      <c r="H745">
        <v>0</v>
      </c>
    </row>
    <row r="746" spans="2:8" x14ac:dyDescent="0.25">
      <c r="B746" t="s">
        <v>3</v>
      </c>
      <c r="C746" t="s">
        <v>6</v>
      </c>
      <c r="D746" t="s">
        <v>211</v>
      </c>
      <c r="E746" t="s">
        <v>1</v>
      </c>
      <c r="F746">
        <v>0</v>
      </c>
      <c r="G746">
        <v>0</v>
      </c>
      <c r="H746">
        <v>0</v>
      </c>
    </row>
    <row r="747" spans="2:8" x14ac:dyDescent="0.25">
      <c r="B747" t="s">
        <v>3</v>
      </c>
      <c r="C747" t="s">
        <v>6</v>
      </c>
      <c r="D747" t="s">
        <v>212</v>
      </c>
      <c r="E747" t="s">
        <v>1</v>
      </c>
      <c r="F747">
        <v>0</v>
      </c>
      <c r="G747">
        <v>0</v>
      </c>
      <c r="H747">
        <v>0</v>
      </c>
    </row>
    <row r="748" spans="2:8" x14ac:dyDescent="0.25">
      <c r="B748" t="s">
        <v>3</v>
      </c>
      <c r="C748" t="s">
        <v>6</v>
      </c>
      <c r="D748" t="s">
        <v>213</v>
      </c>
      <c r="E748" t="s">
        <v>1</v>
      </c>
      <c r="F748">
        <v>0</v>
      </c>
      <c r="G748">
        <v>0</v>
      </c>
      <c r="H748">
        <v>0</v>
      </c>
    </row>
    <row r="749" spans="2:8" x14ac:dyDescent="0.25">
      <c r="B749" t="s">
        <v>3</v>
      </c>
      <c r="C749" t="s">
        <v>6</v>
      </c>
      <c r="D749" t="s">
        <v>214</v>
      </c>
      <c r="E749" t="s">
        <v>1</v>
      </c>
      <c r="F749">
        <v>0</v>
      </c>
      <c r="G749">
        <v>0</v>
      </c>
      <c r="H749">
        <v>0</v>
      </c>
    </row>
    <row r="750" spans="2:8" x14ac:dyDescent="0.25">
      <c r="B750" t="s">
        <v>3</v>
      </c>
      <c r="C750" t="s">
        <v>6</v>
      </c>
      <c r="D750" t="s">
        <v>215</v>
      </c>
      <c r="E750" t="s">
        <v>1</v>
      </c>
      <c r="F750">
        <v>0</v>
      </c>
      <c r="G750">
        <v>0</v>
      </c>
      <c r="H750">
        <v>0</v>
      </c>
    </row>
    <row r="751" spans="2:8" x14ac:dyDescent="0.25">
      <c r="B751" t="s">
        <v>3</v>
      </c>
      <c r="C751" t="s">
        <v>6</v>
      </c>
      <c r="D751" t="s">
        <v>216</v>
      </c>
      <c r="E751" t="s">
        <v>1</v>
      </c>
      <c r="F751">
        <v>536461.1034923963</v>
      </c>
      <c r="G751">
        <v>536461.1034923963</v>
      </c>
      <c r="H751">
        <v>536461.1034923963</v>
      </c>
    </row>
    <row r="752" spans="2:8" x14ac:dyDescent="0.25">
      <c r="B752" t="s">
        <v>3</v>
      </c>
      <c r="C752" t="s">
        <v>6</v>
      </c>
      <c r="D752" t="s">
        <v>217</v>
      </c>
      <c r="E752" t="s">
        <v>1</v>
      </c>
      <c r="F752">
        <v>0</v>
      </c>
      <c r="G752">
        <v>0</v>
      </c>
      <c r="H752">
        <v>0</v>
      </c>
    </row>
    <row r="753" spans="2:8" x14ac:dyDescent="0.25">
      <c r="B753" t="s">
        <v>3</v>
      </c>
      <c r="C753" t="s">
        <v>6</v>
      </c>
      <c r="D753" t="s">
        <v>218</v>
      </c>
      <c r="E753" t="s">
        <v>1</v>
      </c>
      <c r="F753">
        <v>141527176.9147222</v>
      </c>
      <c r="G753">
        <v>141527176.9147222</v>
      </c>
      <c r="H753">
        <v>141527176.9147222</v>
      </c>
    </row>
    <row r="754" spans="2:8" x14ac:dyDescent="0.25">
      <c r="B754" t="s">
        <v>3</v>
      </c>
      <c r="C754" t="s">
        <v>6</v>
      </c>
      <c r="D754" t="s">
        <v>219</v>
      </c>
      <c r="E754" t="s">
        <v>1</v>
      </c>
      <c r="F754">
        <v>0</v>
      </c>
      <c r="G754">
        <v>0</v>
      </c>
      <c r="H754">
        <v>0</v>
      </c>
    </row>
    <row r="755" spans="2:8" x14ac:dyDescent="0.25">
      <c r="B755" t="s">
        <v>3</v>
      </c>
      <c r="C755" t="s">
        <v>6</v>
      </c>
      <c r="D755" t="s">
        <v>220</v>
      </c>
      <c r="E755" t="s">
        <v>1</v>
      </c>
      <c r="F755">
        <v>0</v>
      </c>
      <c r="G755">
        <v>0</v>
      </c>
      <c r="H755">
        <v>0</v>
      </c>
    </row>
    <row r="756" spans="2:8" x14ac:dyDescent="0.25">
      <c r="B756" t="s">
        <v>3</v>
      </c>
      <c r="C756" t="s">
        <v>6</v>
      </c>
      <c r="D756" t="s">
        <v>221</v>
      </c>
      <c r="E756" t="s">
        <v>1</v>
      </c>
      <c r="F756">
        <v>0</v>
      </c>
      <c r="G756">
        <v>0</v>
      </c>
      <c r="H756">
        <v>0</v>
      </c>
    </row>
    <row r="757" spans="2:8" x14ac:dyDescent="0.25">
      <c r="B757" t="s">
        <v>3</v>
      </c>
      <c r="C757" t="s">
        <v>6</v>
      </c>
      <c r="D757" t="s">
        <v>222</v>
      </c>
      <c r="E757" t="s">
        <v>1</v>
      </c>
      <c r="F757">
        <v>0</v>
      </c>
      <c r="G757">
        <v>0</v>
      </c>
      <c r="H757">
        <v>0</v>
      </c>
    </row>
    <row r="758" spans="2:8" x14ac:dyDescent="0.25">
      <c r="B758" t="s">
        <v>3</v>
      </c>
      <c r="C758" t="s">
        <v>6</v>
      </c>
      <c r="D758" t="s">
        <v>224</v>
      </c>
      <c r="E758" t="s">
        <v>1</v>
      </c>
      <c r="F758">
        <v>0</v>
      </c>
      <c r="G758">
        <v>0</v>
      </c>
      <c r="H758">
        <v>0</v>
      </c>
    </row>
    <row r="759" spans="2:8" x14ac:dyDescent="0.25">
      <c r="B759" t="s">
        <v>3</v>
      </c>
      <c r="C759" t="s">
        <v>6</v>
      </c>
      <c r="D759" t="s">
        <v>225</v>
      </c>
      <c r="E759" t="s">
        <v>1</v>
      </c>
      <c r="F759">
        <v>0</v>
      </c>
      <c r="G759">
        <v>0</v>
      </c>
      <c r="H759">
        <v>0</v>
      </c>
    </row>
    <row r="760" spans="2:8" x14ac:dyDescent="0.25">
      <c r="B760" t="s">
        <v>3</v>
      </c>
      <c r="C760" t="s">
        <v>6</v>
      </c>
      <c r="D760" t="s">
        <v>226</v>
      </c>
      <c r="E760" t="s">
        <v>1</v>
      </c>
      <c r="F760">
        <v>477244.44444444444</v>
      </c>
      <c r="G760">
        <v>545422.22222222225</v>
      </c>
      <c r="H760">
        <v>545422.22222222225</v>
      </c>
    </row>
    <row r="761" spans="2:8" x14ac:dyDescent="0.25">
      <c r="B761" t="s">
        <v>3</v>
      </c>
      <c r="C761" t="s">
        <v>6</v>
      </c>
      <c r="D761" t="s">
        <v>227</v>
      </c>
      <c r="E761" t="s">
        <v>1</v>
      </c>
      <c r="F761">
        <v>26594787.555555552</v>
      </c>
      <c r="G761">
        <v>26594787.555555552</v>
      </c>
      <c r="H761">
        <v>26594787.555555552</v>
      </c>
    </row>
    <row r="762" spans="2:8" x14ac:dyDescent="0.25">
      <c r="B762" t="s">
        <v>3</v>
      </c>
      <c r="C762" t="s">
        <v>6</v>
      </c>
      <c r="D762" t="s">
        <v>228</v>
      </c>
      <c r="E762" t="s">
        <v>1</v>
      </c>
      <c r="F762">
        <v>0</v>
      </c>
      <c r="G762">
        <v>279987.09722222574</v>
      </c>
      <c r="H762">
        <v>409066.66666666663</v>
      </c>
    </row>
    <row r="763" spans="2:8" x14ac:dyDescent="0.25">
      <c r="B763" t="s">
        <v>3</v>
      </c>
      <c r="C763" t="s">
        <v>6</v>
      </c>
      <c r="D763" t="s">
        <v>229</v>
      </c>
      <c r="E763" t="s">
        <v>1</v>
      </c>
      <c r="F763">
        <v>179548.25000000646</v>
      </c>
      <c r="G763">
        <v>0</v>
      </c>
      <c r="H763">
        <v>81662.055555559025</v>
      </c>
    </row>
    <row r="764" spans="2:8" x14ac:dyDescent="0.25">
      <c r="B764" t="s">
        <v>3</v>
      </c>
      <c r="C764" t="s">
        <v>6</v>
      </c>
      <c r="D764" t="s">
        <v>230</v>
      </c>
      <c r="E764" t="s">
        <v>1</v>
      </c>
      <c r="F764">
        <v>0</v>
      </c>
      <c r="G764">
        <v>0</v>
      </c>
      <c r="H764">
        <v>0</v>
      </c>
    </row>
    <row r="765" spans="2:8" x14ac:dyDescent="0.25">
      <c r="B765" t="s">
        <v>3</v>
      </c>
      <c r="C765" t="s">
        <v>6</v>
      </c>
      <c r="D765" t="s">
        <v>232</v>
      </c>
      <c r="E765" t="s">
        <v>1</v>
      </c>
      <c r="F765">
        <v>278959.07846645376</v>
      </c>
      <c r="G765">
        <v>278959.07846645371</v>
      </c>
      <c r="H765">
        <v>278959.07846645371</v>
      </c>
    </row>
    <row r="766" spans="2:8" x14ac:dyDescent="0.25">
      <c r="B766" t="s">
        <v>3</v>
      </c>
      <c r="C766" t="s">
        <v>6</v>
      </c>
      <c r="D766" t="s">
        <v>234</v>
      </c>
      <c r="E766" t="s">
        <v>1</v>
      </c>
      <c r="F766">
        <v>571796.08030351461</v>
      </c>
      <c r="G766">
        <v>571796.08030351449</v>
      </c>
      <c r="H766">
        <v>571796.08030351449</v>
      </c>
    </row>
    <row r="767" spans="2:8" x14ac:dyDescent="0.25">
      <c r="B767" t="s">
        <v>3</v>
      </c>
      <c r="C767" t="s">
        <v>6</v>
      </c>
      <c r="D767" t="s">
        <v>236</v>
      </c>
      <c r="E767" t="s">
        <v>1</v>
      </c>
      <c r="F767">
        <v>0</v>
      </c>
      <c r="G767">
        <v>0</v>
      </c>
      <c r="H767">
        <v>0</v>
      </c>
    </row>
    <row r="768" spans="2:8" x14ac:dyDescent="0.25">
      <c r="B768" t="s">
        <v>3</v>
      </c>
      <c r="C768" t="s">
        <v>6</v>
      </c>
      <c r="D768" t="s">
        <v>237</v>
      </c>
      <c r="E768" t="s">
        <v>1</v>
      </c>
      <c r="F768">
        <v>0</v>
      </c>
      <c r="G768">
        <v>0</v>
      </c>
      <c r="H768">
        <v>0</v>
      </c>
    </row>
    <row r="769" spans="2:8" x14ac:dyDescent="0.25">
      <c r="B769" t="s">
        <v>3</v>
      </c>
      <c r="C769" t="s">
        <v>6</v>
      </c>
      <c r="D769" t="s">
        <v>238</v>
      </c>
      <c r="E769" t="s">
        <v>1</v>
      </c>
      <c r="F769">
        <v>0</v>
      </c>
      <c r="G769">
        <v>0</v>
      </c>
      <c r="H769">
        <v>0</v>
      </c>
    </row>
    <row r="770" spans="2:8" x14ac:dyDescent="0.25">
      <c r="B770" t="s">
        <v>3</v>
      </c>
      <c r="C770" t="s">
        <v>6</v>
      </c>
      <c r="D770" t="s">
        <v>240</v>
      </c>
      <c r="E770" t="s">
        <v>1</v>
      </c>
      <c r="F770">
        <v>0</v>
      </c>
      <c r="G770">
        <v>0</v>
      </c>
      <c r="H770">
        <v>0</v>
      </c>
    </row>
    <row r="771" spans="2:8" x14ac:dyDescent="0.25">
      <c r="B771" t="s">
        <v>3</v>
      </c>
      <c r="C771" t="s">
        <v>6</v>
      </c>
      <c r="D771" t="s">
        <v>241</v>
      </c>
      <c r="E771" t="s">
        <v>1</v>
      </c>
      <c r="F771">
        <v>0</v>
      </c>
      <c r="G771">
        <v>0</v>
      </c>
      <c r="H771">
        <v>0</v>
      </c>
    </row>
    <row r="772" spans="2:8" x14ac:dyDescent="0.25">
      <c r="B772" t="s">
        <v>3</v>
      </c>
      <c r="C772" t="s">
        <v>6</v>
      </c>
      <c r="D772" t="s">
        <v>242</v>
      </c>
      <c r="E772" t="s">
        <v>1</v>
      </c>
      <c r="F772">
        <v>0</v>
      </c>
      <c r="G772">
        <v>0</v>
      </c>
      <c r="H772">
        <v>0</v>
      </c>
    </row>
    <row r="773" spans="2:8" x14ac:dyDescent="0.25">
      <c r="B773" t="s">
        <v>3</v>
      </c>
      <c r="C773" t="s">
        <v>6</v>
      </c>
      <c r="D773" t="s">
        <v>243</v>
      </c>
      <c r="E773" t="s">
        <v>1</v>
      </c>
      <c r="F773">
        <v>221593454.39999995</v>
      </c>
      <c r="G773">
        <v>221593454.39999995</v>
      </c>
      <c r="H773">
        <v>221593454.39999995</v>
      </c>
    </row>
    <row r="774" spans="2:8" x14ac:dyDescent="0.25">
      <c r="B774" t="s">
        <v>3</v>
      </c>
      <c r="C774" t="s">
        <v>6</v>
      </c>
      <c r="D774" t="s">
        <v>244</v>
      </c>
      <c r="E774" t="s">
        <v>1</v>
      </c>
      <c r="F774">
        <v>9853536.0000000019</v>
      </c>
      <c r="G774">
        <v>9853536.0000000019</v>
      </c>
      <c r="H774">
        <v>9853536.0000000019</v>
      </c>
    </row>
    <row r="775" spans="2:8" x14ac:dyDescent="0.25">
      <c r="B775" t="s">
        <v>3</v>
      </c>
      <c r="C775" t="s">
        <v>6</v>
      </c>
      <c r="D775" t="s">
        <v>245</v>
      </c>
      <c r="E775" t="s">
        <v>1</v>
      </c>
      <c r="F775">
        <v>0</v>
      </c>
      <c r="G775">
        <v>0</v>
      </c>
      <c r="H775">
        <v>0</v>
      </c>
    </row>
    <row r="776" spans="2:8" x14ac:dyDescent="0.25">
      <c r="B776" t="s">
        <v>3</v>
      </c>
      <c r="C776" t="s">
        <v>6</v>
      </c>
      <c r="D776" t="s">
        <v>246</v>
      </c>
      <c r="E776" t="s">
        <v>1</v>
      </c>
      <c r="F776">
        <v>0</v>
      </c>
      <c r="G776">
        <v>0</v>
      </c>
      <c r="H776">
        <v>0</v>
      </c>
    </row>
    <row r="777" spans="2:8" x14ac:dyDescent="0.25">
      <c r="B777" t="s">
        <v>3</v>
      </c>
      <c r="C777" t="s">
        <v>6</v>
      </c>
      <c r="D777" t="s">
        <v>247</v>
      </c>
      <c r="E777" t="s">
        <v>1</v>
      </c>
      <c r="F777">
        <v>0</v>
      </c>
      <c r="G777">
        <v>0</v>
      </c>
      <c r="H777">
        <v>0</v>
      </c>
    </row>
    <row r="778" spans="2:8" x14ac:dyDescent="0.25">
      <c r="B778" t="s">
        <v>3</v>
      </c>
      <c r="C778" t="s">
        <v>6</v>
      </c>
      <c r="D778" t="s">
        <v>248</v>
      </c>
      <c r="E778" t="s">
        <v>1</v>
      </c>
      <c r="F778">
        <v>0</v>
      </c>
      <c r="G778">
        <v>0</v>
      </c>
      <c r="H778">
        <v>0</v>
      </c>
    </row>
    <row r="779" spans="2:8" x14ac:dyDescent="0.25">
      <c r="B779" t="s">
        <v>3</v>
      </c>
      <c r="C779" t="s">
        <v>6</v>
      </c>
      <c r="D779" t="s">
        <v>251</v>
      </c>
      <c r="E779" t="s">
        <v>1</v>
      </c>
      <c r="F779">
        <v>0</v>
      </c>
      <c r="G779">
        <v>0</v>
      </c>
      <c r="H779">
        <v>0</v>
      </c>
    </row>
    <row r="780" spans="2:8" x14ac:dyDescent="0.25">
      <c r="B780" t="s">
        <v>3</v>
      </c>
      <c r="C780" t="s">
        <v>6</v>
      </c>
      <c r="D780" t="s">
        <v>255</v>
      </c>
      <c r="E780" t="s">
        <v>1</v>
      </c>
      <c r="F780">
        <v>0</v>
      </c>
      <c r="G780">
        <v>0</v>
      </c>
      <c r="H780">
        <v>0</v>
      </c>
    </row>
    <row r="781" spans="2:8" x14ac:dyDescent="0.25">
      <c r="B781" t="s">
        <v>3</v>
      </c>
      <c r="C781" t="s">
        <v>6</v>
      </c>
      <c r="D781" t="s">
        <v>256</v>
      </c>
      <c r="E781" t="s">
        <v>1</v>
      </c>
      <c r="F781">
        <v>327684.5570127797</v>
      </c>
      <c r="G781">
        <v>327684.5570127797</v>
      </c>
      <c r="H781">
        <v>327684.5570127797</v>
      </c>
    </row>
    <row r="782" spans="2:8" x14ac:dyDescent="0.25">
      <c r="B782" t="s">
        <v>3</v>
      </c>
      <c r="C782" t="s">
        <v>6</v>
      </c>
      <c r="D782" t="s">
        <v>258</v>
      </c>
      <c r="E782" t="s">
        <v>1</v>
      </c>
      <c r="F782">
        <v>649880.69966453698</v>
      </c>
      <c r="G782">
        <v>649880.69966453698</v>
      </c>
      <c r="H782">
        <v>649880.69966453698</v>
      </c>
    </row>
    <row r="783" spans="2:8" x14ac:dyDescent="0.25">
      <c r="B783" t="s">
        <v>3</v>
      </c>
      <c r="C783" t="s">
        <v>6</v>
      </c>
      <c r="D783" t="s">
        <v>260</v>
      </c>
      <c r="E783" t="s">
        <v>1</v>
      </c>
      <c r="F783">
        <v>0</v>
      </c>
      <c r="G783">
        <v>0</v>
      </c>
      <c r="H783">
        <v>0</v>
      </c>
    </row>
    <row r="784" spans="2:8" x14ac:dyDescent="0.25">
      <c r="B784" t="s">
        <v>3</v>
      </c>
      <c r="C784" t="s">
        <v>6</v>
      </c>
      <c r="D784" t="s">
        <v>262</v>
      </c>
      <c r="E784" t="s">
        <v>1</v>
      </c>
      <c r="F784">
        <v>22786619.789266191</v>
      </c>
      <c r="G784">
        <v>22786619.789266195</v>
      </c>
      <c r="H784">
        <v>22786619.789266195</v>
      </c>
    </row>
    <row r="785" spans="2:8" x14ac:dyDescent="0.25">
      <c r="B785" t="s">
        <v>3</v>
      </c>
      <c r="C785" t="s">
        <v>6</v>
      </c>
      <c r="D785" t="s">
        <v>263</v>
      </c>
      <c r="E785" t="s">
        <v>1</v>
      </c>
      <c r="F785">
        <v>76336.438929584678</v>
      </c>
      <c r="G785">
        <v>76336.438929584678</v>
      </c>
      <c r="H785">
        <v>76336.438929584678</v>
      </c>
    </row>
    <row r="786" spans="2:8" x14ac:dyDescent="0.25">
      <c r="B786" t="s">
        <v>3</v>
      </c>
      <c r="C786" t="s">
        <v>6</v>
      </c>
      <c r="D786" t="s">
        <v>264</v>
      </c>
      <c r="E786" t="s">
        <v>1</v>
      </c>
      <c r="F786">
        <v>15027163.875864539</v>
      </c>
      <c r="G786">
        <v>15027163.875864539</v>
      </c>
      <c r="H786">
        <v>15027163.875864539</v>
      </c>
    </row>
    <row r="787" spans="2:8" x14ac:dyDescent="0.25">
      <c r="B787" t="s">
        <v>3</v>
      </c>
      <c r="C787" t="s">
        <v>6</v>
      </c>
      <c r="D787" t="s">
        <v>265</v>
      </c>
      <c r="E787" t="s">
        <v>1</v>
      </c>
      <c r="F787">
        <v>1826381.7029520778</v>
      </c>
      <c r="G787">
        <v>1826381.7029520778</v>
      </c>
      <c r="H787">
        <v>1826381.7029520778</v>
      </c>
    </row>
    <row r="788" spans="2:8" x14ac:dyDescent="0.25">
      <c r="B788" t="s">
        <v>3</v>
      </c>
      <c r="C788" t="s">
        <v>6</v>
      </c>
      <c r="D788" t="s">
        <v>266</v>
      </c>
      <c r="E788" t="s">
        <v>1</v>
      </c>
      <c r="F788">
        <v>328895.48921047919</v>
      </c>
      <c r="G788">
        <v>328895.48921047919</v>
      </c>
      <c r="H788">
        <v>328895.48921047919</v>
      </c>
    </row>
    <row r="789" spans="2:8" x14ac:dyDescent="0.25">
      <c r="B789" t="s">
        <v>3</v>
      </c>
      <c r="C789" t="s">
        <v>6</v>
      </c>
      <c r="D789" t="s">
        <v>268</v>
      </c>
      <c r="E789" t="s">
        <v>1</v>
      </c>
      <c r="F789">
        <v>0</v>
      </c>
      <c r="G789">
        <v>0</v>
      </c>
      <c r="H789">
        <v>0</v>
      </c>
    </row>
    <row r="790" spans="2:8" x14ac:dyDescent="0.25">
      <c r="B790" t="s">
        <v>3</v>
      </c>
      <c r="C790" t="s">
        <v>6</v>
      </c>
      <c r="D790" t="s">
        <v>269</v>
      </c>
      <c r="E790" t="s">
        <v>1</v>
      </c>
      <c r="F790">
        <v>0</v>
      </c>
      <c r="G790">
        <v>0</v>
      </c>
      <c r="H790">
        <v>0</v>
      </c>
    </row>
    <row r="791" spans="2:8" x14ac:dyDescent="0.25">
      <c r="B791" t="s">
        <v>3</v>
      </c>
      <c r="C791" t="s">
        <v>6</v>
      </c>
      <c r="D791" t="s">
        <v>270</v>
      </c>
      <c r="E791" t="s">
        <v>1</v>
      </c>
      <c r="F791">
        <v>0</v>
      </c>
      <c r="G791">
        <v>0</v>
      </c>
      <c r="H791">
        <v>0</v>
      </c>
    </row>
    <row r="792" spans="2:8" x14ac:dyDescent="0.25">
      <c r="B792" t="s">
        <v>3</v>
      </c>
      <c r="C792" t="s">
        <v>6</v>
      </c>
      <c r="D792" t="s">
        <v>271</v>
      </c>
      <c r="E792" t="s">
        <v>1</v>
      </c>
      <c r="F792">
        <v>11234517.562500002</v>
      </c>
      <c r="G792">
        <v>11315902.312500002</v>
      </c>
      <c r="H792">
        <v>11437048.125000002</v>
      </c>
    </row>
    <row r="793" spans="2:8" x14ac:dyDescent="0.25">
      <c r="B793" t="s">
        <v>3</v>
      </c>
      <c r="C793" t="s">
        <v>6</v>
      </c>
      <c r="D793" t="s">
        <v>273</v>
      </c>
      <c r="E793" t="s">
        <v>1</v>
      </c>
      <c r="F793">
        <v>0</v>
      </c>
      <c r="G793">
        <v>0</v>
      </c>
      <c r="H793">
        <v>0</v>
      </c>
    </row>
    <row r="794" spans="2:8" x14ac:dyDescent="0.25">
      <c r="B794" t="s">
        <v>3</v>
      </c>
      <c r="C794" t="s">
        <v>6</v>
      </c>
      <c r="D794" t="s">
        <v>276</v>
      </c>
      <c r="E794" t="s">
        <v>1</v>
      </c>
      <c r="F794">
        <v>0</v>
      </c>
      <c r="G794">
        <v>0</v>
      </c>
      <c r="H794">
        <v>0</v>
      </c>
    </row>
    <row r="795" spans="2:8" x14ac:dyDescent="0.25">
      <c r="B795" t="s">
        <v>3</v>
      </c>
      <c r="C795" t="s">
        <v>6</v>
      </c>
      <c r="D795" t="s">
        <v>279</v>
      </c>
      <c r="E795" t="s">
        <v>1</v>
      </c>
      <c r="F795">
        <v>17619199.999999996</v>
      </c>
      <c r="G795">
        <v>17619199.999999996</v>
      </c>
      <c r="H795">
        <v>17619199.999999996</v>
      </c>
    </row>
    <row r="796" spans="2:8" x14ac:dyDescent="0.25">
      <c r="B796" t="s">
        <v>3</v>
      </c>
      <c r="C796" t="s">
        <v>6</v>
      </c>
      <c r="D796" t="s">
        <v>280</v>
      </c>
      <c r="E796" t="s">
        <v>1</v>
      </c>
      <c r="F796">
        <v>4183439.4904458583</v>
      </c>
      <c r="G796">
        <v>4183439.4904458583</v>
      </c>
      <c r="H796">
        <v>4183439.4904458583</v>
      </c>
    </row>
    <row r="797" spans="2:8" x14ac:dyDescent="0.25">
      <c r="B797" t="s">
        <v>3</v>
      </c>
      <c r="C797" t="s">
        <v>6</v>
      </c>
      <c r="D797" t="s">
        <v>281</v>
      </c>
      <c r="E797" t="s">
        <v>1</v>
      </c>
      <c r="F797">
        <v>0</v>
      </c>
      <c r="G797">
        <v>0</v>
      </c>
      <c r="H797">
        <v>0</v>
      </c>
    </row>
    <row r="798" spans="2:8" x14ac:dyDescent="0.25">
      <c r="B798" t="s">
        <v>3</v>
      </c>
      <c r="C798" t="s">
        <v>6</v>
      </c>
      <c r="D798" t="s">
        <v>282</v>
      </c>
      <c r="E798" t="s">
        <v>1</v>
      </c>
      <c r="F798">
        <v>0</v>
      </c>
      <c r="G798">
        <v>0</v>
      </c>
      <c r="H798">
        <v>0</v>
      </c>
    </row>
    <row r="799" spans="2:8" x14ac:dyDescent="0.25">
      <c r="B799" t="s">
        <v>3</v>
      </c>
      <c r="C799" t="s">
        <v>6</v>
      </c>
      <c r="D799" t="s">
        <v>283</v>
      </c>
      <c r="E799" t="s">
        <v>1</v>
      </c>
      <c r="F799">
        <v>15118168.534696484</v>
      </c>
      <c r="G799">
        <v>15118168.534696486</v>
      </c>
      <c r="H799">
        <v>15118168.534696486</v>
      </c>
    </row>
    <row r="800" spans="2:8" x14ac:dyDescent="0.25">
      <c r="B800" t="s">
        <v>3</v>
      </c>
      <c r="C800" t="s">
        <v>6</v>
      </c>
      <c r="D800" t="s">
        <v>284</v>
      </c>
      <c r="E800" t="s">
        <v>1</v>
      </c>
      <c r="F800">
        <v>0</v>
      </c>
      <c r="G800">
        <v>0</v>
      </c>
      <c r="H800">
        <v>0</v>
      </c>
    </row>
    <row r="801" spans="2:8" x14ac:dyDescent="0.25">
      <c r="B801" t="s">
        <v>3</v>
      </c>
      <c r="C801" t="s">
        <v>6</v>
      </c>
      <c r="D801" t="s">
        <v>286</v>
      </c>
      <c r="E801" t="s">
        <v>1</v>
      </c>
      <c r="F801">
        <v>0</v>
      </c>
      <c r="G801">
        <v>0</v>
      </c>
      <c r="H801">
        <v>0</v>
      </c>
    </row>
    <row r="802" spans="2:8" x14ac:dyDescent="0.25">
      <c r="B802" t="s">
        <v>3</v>
      </c>
      <c r="C802" t="s">
        <v>6</v>
      </c>
      <c r="D802" t="s">
        <v>287</v>
      </c>
      <c r="E802" t="s">
        <v>1</v>
      </c>
      <c r="F802">
        <v>21473022.486900963</v>
      </c>
      <c r="G802">
        <v>21473022.486900963</v>
      </c>
      <c r="H802">
        <v>21473022.486900963</v>
      </c>
    </row>
    <row r="803" spans="2:8" x14ac:dyDescent="0.25">
      <c r="B803" t="s">
        <v>3</v>
      </c>
      <c r="C803" t="s">
        <v>6</v>
      </c>
      <c r="D803" t="s">
        <v>290</v>
      </c>
      <c r="E803" t="s">
        <v>1</v>
      </c>
      <c r="F803">
        <v>0</v>
      </c>
      <c r="G803">
        <v>0</v>
      </c>
      <c r="H803">
        <v>0</v>
      </c>
    </row>
    <row r="804" spans="2:8" x14ac:dyDescent="0.25">
      <c r="B804" t="s">
        <v>3</v>
      </c>
      <c r="C804" t="s">
        <v>6</v>
      </c>
      <c r="D804" t="s">
        <v>291</v>
      </c>
      <c r="E804" t="s">
        <v>1</v>
      </c>
      <c r="F804">
        <v>716646.73738019168</v>
      </c>
      <c r="G804">
        <v>716646.73738019168</v>
      </c>
      <c r="H804">
        <v>716646.73738019168</v>
      </c>
    </row>
    <row r="805" spans="2:8" x14ac:dyDescent="0.25">
      <c r="B805" t="s">
        <v>3</v>
      </c>
      <c r="C805" t="s">
        <v>6</v>
      </c>
      <c r="D805" t="s">
        <v>292</v>
      </c>
      <c r="E805" t="s">
        <v>1</v>
      </c>
      <c r="F805">
        <v>0</v>
      </c>
      <c r="G805">
        <v>0</v>
      </c>
      <c r="H805">
        <v>0</v>
      </c>
    </row>
    <row r="806" spans="2:8" x14ac:dyDescent="0.25">
      <c r="B806" t="s">
        <v>3</v>
      </c>
      <c r="C806" t="s">
        <v>6</v>
      </c>
      <c r="D806" t="s">
        <v>293</v>
      </c>
      <c r="E806" t="s">
        <v>1</v>
      </c>
      <c r="F806">
        <v>0</v>
      </c>
      <c r="G806">
        <v>0</v>
      </c>
      <c r="H806">
        <v>0</v>
      </c>
    </row>
    <row r="807" spans="2:8" x14ac:dyDescent="0.25">
      <c r="B807" t="s">
        <v>3</v>
      </c>
      <c r="C807" t="s">
        <v>6</v>
      </c>
      <c r="D807" t="s">
        <v>295</v>
      </c>
      <c r="E807" t="s">
        <v>1</v>
      </c>
      <c r="F807">
        <v>0</v>
      </c>
      <c r="G807">
        <v>0</v>
      </c>
      <c r="H807">
        <v>0</v>
      </c>
    </row>
    <row r="808" spans="2:8" x14ac:dyDescent="0.25">
      <c r="B808" t="s">
        <v>3</v>
      </c>
      <c r="C808" t="s">
        <v>6</v>
      </c>
      <c r="D808" t="s">
        <v>296</v>
      </c>
      <c r="E808" t="s">
        <v>1</v>
      </c>
      <c r="F808">
        <v>0</v>
      </c>
      <c r="G808">
        <v>0</v>
      </c>
      <c r="H808">
        <v>0</v>
      </c>
    </row>
    <row r="809" spans="2:8" x14ac:dyDescent="0.25">
      <c r="B809" t="s">
        <v>3</v>
      </c>
      <c r="C809" t="s">
        <v>6</v>
      </c>
      <c r="D809" t="s">
        <v>297</v>
      </c>
      <c r="E809" t="s">
        <v>1</v>
      </c>
      <c r="F809">
        <v>0</v>
      </c>
      <c r="G809">
        <v>0</v>
      </c>
      <c r="H809">
        <v>0</v>
      </c>
    </row>
    <row r="810" spans="2:8" x14ac:dyDescent="0.25">
      <c r="B810" t="s">
        <v>3</v>
      </c>
      <c r="C810" t="s">
        <v>6</v>
      </c>
      <c r="D810" t="s">
        <v>298</v>
      </c>
      <c r="E810" t="s">
        <v>1</v>
      </c>
      <c r="F810">
        <v>0</v>
      </c>
      <c r="G810">
        <v>0</v>
      </c>
      <c r="H810">
        <v>0</v>
      </c>
    </row>
    <row r="811" spans="2:8" x14ac:dyDescent="0.25">
      <c r="B811" t="s">
        <v>3</v>
      </c>
      <c r="C811" t="s">
        <v>6</v>
      </c>
      <c r="D811" t="s">
        <v>299</v>
      </c>
      <c r="E811" t="s">
        <v>1</v>
      </c>
      <c r="F811">
        <v>0</v>
      </c>
      <c r="G811">
        <v>0</v>
      </c>
      <c r="H811">
        <v>0</v>
      </c>
    </row>
    <row r="812" spans="2:8" x14ac:dyDescent="0.25">
      <c r="B812" t="s">
        <v>3</v>
      </c>
      <c r="C812" t="s">
        <v>6</v>
      </c>
      <c r="D812" t="s">
        <v>300</v>
      </c>
      <c r="E812" t="s">
        <v>1</v>
      </c>
      <c r="F812">
        <v>0</v>
      </c>
      <c r="G812">
        <v>0</v>
      </c>
      <c r="H812">
        <v>0</v>
      </c>
    </row>
    <row r="813" spans="2:8" x14ac:dyDescent="0.25">
      <c r="B813" t="s">
        <v>3</v>
      </c>
      <c r="C813" t="s">
        <v>6</v>
      </c>
      <c r="D813" t="s">
        <v>407</v>
      </c>
      <c r="E813" t="s">
        <v>1</v>
      </c>
      <c r="F813">
        <v>0</v>
      </c>
      <c r="G813">
        <v>0</v>
      </c>
      <c r="H813">
        <v>0</v>
      </c>
    </row>
    <row r="814" spans="2:8" x14ac:dyDescent="0.25">
      <c r="B814" t="s">
        <v>3</v>
      </c>
      <c r="C814" t="s">
        <v>6</v>
      </c>
      <c r="D814" t="s">
        <v>635</v>
      </c>
      <c r="E814" t="s">
        <v>1</v>
      </c>
      <c r="F814">
        <v>0</v>
      </c>
      <c r="G814">
        <v>0</v>
      </c>
      <c r="H814">
        <v>0</v>
      </c>
    </row>
    <row r="815" spans="2:8" x14ac:dyDescent="0.25">
      <c r="B815" t="s">
        <v>3</v>
      </c>
      <c r="C815" t="s">
        <v>6</v>
      </c>
      <c r="D815" t="s">
        <v>636</v>
      </c>
      <c r="E815" t="s">
        <v>1</v>
      </c>
      <c r="F815">
        <v>0</v>
      </c>
      <c r="G815">
        <v>0</v>
      </c>
      <c r="H815">
        <v>0</v>
      </c>
    </row>
    <row r="816" spans="2:8" x14ac:dyDescent="0.25">
      <c r="B816" t="s">
        <v>3</v>
      </c>
      <c r="C816" t="s">
        <v>6</v>
      </c>
      <c r="D816" t="s">
        <v>686</v>
      </c>
      <c r="E816" t="s">
        <v>1</v>
      </c>
      <c r="F816">
        <v>0</v>
      </c>
      <c r="G816">
        <v>0</v>
      </c>
      <c r="H816">
        <v>0</v>
      </c>
    </row>
    <row r="817" spans="2:8" x14ac:dyDescent="0.25">
      <c r="B817" t="s">
        <v>3</v>
      </c>
      <c r="C817" t="s">
        <v>6</v>
      </c>
      <c r="D817" t="s">
        <v>687</v>
      </c>
      <c r="E817" t="s">
        <v>1</v>
      </c>
      <c r="F817">
        <v>0</v>
      </c>
      <c r="G817">
        <v>0</v>
      </c>
      <c r="H817">
        <v>0</v>
      </c>
    </row>
    <row r="818" spans="2:8" x14ac:dyDescent="0.25">
      <c r="B818" t="s">
        <v>3</v>
      </c>
      <c r="C818" t="s">
        <v>6</v>
      </c>
      <c r="D818" t="s">
        <v>302</v>
      </c>
      <c r="E818" t="s">
        <v>1</v>
      </c>
      <c r="F818">
        <v>0</v>
      </c>
      <c r="G818">
        <v>0</v>
      </c>
      <c r="H818">
        <v>0</v>
      </c>
    </row>
    <row r="819" spans="2:8" x14ac:dyDescent="0.25">
      <c r="B819" t="s">
        <v>3</v>
      </c>
      <c r="C819" t="s">
        <v>6</v>
      </c>
      <c r="D819" t="s">
        <v>303</v>
      </c>
      <c r="E819" t="s">
        <v>1</v>
      </c>
      <c r="F819">
        <v>0</v>
      </c>
      <c r="G819">
        <v>0</v>
      </c>
      <c r="H819">
        <v>0</v>
      </c>
    </row>
    <row r="820" spans="2:8" x14ac:dyDescent="0.25">
      <c r="B820" t="s">
        <v>3</v>
      </c>
      <c r="C820" t="s">
        <v>6</v>
      </c>
      <c r="D820" t="s">
        <v>306</v>
      </c>
      <c r="E820" t="s">
        <v>1</v>
      </c>
      <c r="F820">
        <v>0</v>
      </c>
      <c r="G820">
        <v>0</v>
      </c>
      <c r="H820">
        <v>0</v>
      </c>
    </row>
    <row r="821" spans="2:8" x14ac:dyDescent="0.25">
      <c r="B821" t="s">
        <v>3</v>
      </c>
      <c r="C821" t="s">
        <v>6</v>
      </c>
      <c r="D821" t="s">
        <v>307</v>
      </c>
      <c r="E821" t="s">
        <v>1</v>
      </c>
      <c r="F821">
        <v>0</v>
      </c>
      <c r="G821">
        <v>0</v>
      </c>
      <c r="H821">
        <v>0</v>
      </c>
    </row>
    <row r="822" spans="2:8" x14ac:dyDescent="0.25">
      <c r="B822" t="s">
        <v>3</v>
      </c>
      <c r="C822" t="s">
        <v>6</v>
      </c>
      <c r="D822" t="s">
        <v>308</v>
      </c>
      <c r="E822" t="s">
        <v>1</v>
      </c>
      <c r="F822">
        <v>0</v>
      </c>
      <c r="G822">
        <v>0</v>
      </c>
      <c r="H822">
        <v>0</v>
      </c>
    </row>
    <row r="823" spans="2:8" x14ac:dyDescent="0.25">
      <c r="B823" t="s">
        <v>3</v>
      </c>
      <c r="C823" t="s">
        <v>6</v>
      </c>
      <c r="D823" t="s">
        <v>309</v>
      </c>
      <c r="E823" t="s">
        <v>1</v>
      </c>
      <c r="F823">
        <v>0</v>
      </c>
      <c r="G823">
        <v>0</v>
      </c>
      <c r="H823">
        <v>0</v>
      </c>
    </row>
    <row r="824" spans="2:8" x14ac:dyDescent="0.25">
      <c r="B824" t="s">
        <v>3</v>
      </c>
      <c r="C824" t="s">
        <v>6</v>
      </c>
      <c r="D824" t="s">
        <v>637</v>
      </c>
      <c r="E824" t="s">
        <v>1</v>
      </c>
      <c r="F824">
        <v>0</v>
      </c>
      <c r="G824">
        <v>0</v>
      </c>
      <c r="H824">
        <v>0</v>
      </c>
    </row>
    <row r="825" spans="2:8" x14ac:dyDescent="0.25">
      <c r="B825" t="s">
        <v>3</v>
      </c>
      <c r="C825" t="s">
        <v>6</v>
      </c>
      <c r="D825" t="s">
        <v>311</v>
      </c>
      <c r="E825" t="s">
        <v>1</v>
      </c>
      <c r="F825">
        <v>0</v>
      </c>
      <c r="G825">
        <v>0</v>
      </c>
      <c r="H825">
        <v>0</v>
      </c>
    </row>
    <row r="826" spans="2:8" x14ac:dyDescent="0.25">
      <c r="B826" t="s">
        <v>3</v>
      </c>
      <c r="C826" t="s">
        <v>6</v>
      </c>
      <c r="D826" t="s">
        <v>312</v>
      </c>
      <c r="E826" t="s">
        <v>1</v>
      </c>
      <c r="F826">
        <v>0</v>
      </c>
      <c r="G826">
        <v>0</v>
      </c>
      <c r="H826">
        <v>0</v>
      </c>
    </row>
    <row r="827" spans="2:8" x14ac:dyDescent="0.25">
      <c r="B827" t="s">
        <v>3</v>
      </c>
      <c r="C827" t="s">
        <v>6</v>
      </c>
      <c r="D827" t="s">
        <v>313</v>
      </c>
      <c r="E827" t="s">
        <v>1</v>
      </c>
      <c r="F827">
        <v>0</v>
      </c>
      <c r="G827">
        <v>0</v>
      </c>
      <c r="H827">
        <v>0</v>
      </c>
    </row>
    <row r="828" spans="2:8" x14ac:dyDescent="0.25">
      <c r="B828" t="s">
        <v>3</v>
      </c>
      <c r="C828" t="s">
        <v>6</v>
      </c>
      <c r="D828" t="s">
        <v>314</v>
      </c>
      <c r="E828" t="s">
        <v>1</v>
      </c>
      <c r="F828">
        <v>0</v>
      </c>
      <c r="G828">
        <v>0</v>
      </c>
      <c r="H828">
        <v>0</v>
      </c>
    </row>
    <row r="829" spans="2:8" x14ac:dyDescent="0.25">
      <c r="B829" t="s">
        <v>3</v>
      </c>
      <c r="C829" t="s">
        <v>6</v>
      </c>
      <c r="D829" t="s">
        <v>315</v>
      </c>
      <c r="E829" t="s">
        <v>1</v>
      </c>
      <c r="F829">
        <v>1276800</v>
      </c>
      <c r="G829">
        <v>1276800.0000000002</v>
      </c>
      <c r="H829">
        <v>1276800.0000000002</v>
      </c>
    </row>
    <row r="830" spans="2:8" x14ac:dyDescent="0.25">
      <c r="B830" t="s">
        <v>3</v>
      </c>
      <c r="C830" t="s">
        <v>6</v>
      </c>
      <c r="D830" t="s">
        <v>320</v>
      </c>
      <c r="E830" t="s">
        <v>1</v>
      </c>
      <c r="F830">
        <v>0</v>
      </c>
      <c r="G830">
        <v>0</v>
      </c>
      <c r="H830">
        <v>0</v>
      </c>
    </row>
    <row r="831" spans="2:8" x14ac:dyDescent="0.25">
      <c r="B831" t="s">
        <v>3</v>
      </c>
      <c r="C831" t="s">
        <v>6</v>
      </c>
      <c r="D831" t="s">
        <v>322</v>
      </c>
      <c r="E831" t="s">
        <v>1</v>
      </c>
      <c r="F831">
        <v>0</v>
      </c>
      <c r="G831">
        <v>0</v>
      </c>
      <c r="H831">
        <v>0</v>
      </c>
    </row>
    <row r="832" spans="2:8" x14ac:dyDescent="0.25">
      <c r="B832" t="s">
        <v>3</v>
      </c>
      <c r="C832" t="s">
        <v>6</v>
      </c>
      <c r="D832" t="s">
        <v>324</v>
      </c>
      <c r="E832" t="s">
        <v>1</v>
      </c>
      <c r="F832">
        <v>0</v>
      </c>
      <c r="G832">
        <v>0</v>
      </c>
      <c r="H832">
        <v>0</v>
      </c>
    </row>
    <row r="833" spans="2:8" x14ac:dyDescent="0.25">
      <c r="B833" t="s">
        <v>3</v>
      </c>
      <c r="C833" t="s">
        <v>6</v>
      </c>
      <c r="D833" t="s">
        <v>326</v>
      </c>
      <c r="E833" t="s">
        <v>1</v>
      </c>
      <c r="F833">
        <v>0</v>
      </c>
      <c r="G833">
        <v>0</v>
      </c>
      <c r="H833">
        <v>0</v>
      </c>
    </row>
    <row r="834" spans="2:8" x14ac:dyDescent="0.25">
      <c r="B834" t="s">
        <v>3</v>
      </c>
      <c r="C834" t="s">
        <v>6</v>
      </c>
      <c r="D834" t="s">
        <v>328</v>
      </c>
      <c r="E834" t="s">
        <v>1</v>
      </c>
      <c r="F834">
        <v>0</v>
      </c>
      <c r="G834">
        <v>0</v>
      </c>
      <c r="H834">
        <v>0</v>
      </c>
    </row>
    <row r="835" spans="2:8" x14ac:dyDescent="0.25">
      <c r="B835" t="s">
        <v>3</v>
      </c>
      <c r="C835" t="s">
        <v>6</v>
      </c>
      <c r="D835" t="s">
        <v>330</v>
      </c>
      <c r="E835" t="s">
        <v>1</v>
      </c>
      <c r="F835">
        <v>0</v>
      </c>
      <c r="G835">
        <v>0</v>
      </c>
      <c r="H835">
        <v>0</v>
      </c>
    </row>
    <row r="836" spans="2:8" x14ac:dyDescent="0.25">
      <c r="B836" t="s">
        <v>3</v>
      </c>
      <c r="C836" t="s">
        <v>6</v>
      </c>
      <c r="D836" t="s">
        <v>332</v>
      </c>
      <c r="E836" t="s">
        <v>1</v>
      </c>
      <c r="F836">
        <v>0</v>
      </c>
      <c r="G836">
        <v>0</v>
      </c>
      <c r="H836">
        <v>0</v>
      </c>
    </row>
    <row r="837" spans="2:8" x14ac:dyDescent="0.25">
      <c r="B837" t="s">
        <v>3</v>
      </c>
      <c r="C837" t="s">
        <v>6</v>
      </c>
      <c r="D837" t="s">
        <v>333</v>
      </c>
      <c r="E837" t="s">
        <v>1</v>
      </c>
      <c r="F837">
        <v>0</v>
      </c>
      <c r="G837">
        <v>0</v>
      </c>
      <c r="H837">
        <v>0</v>
      </c>
    </row>
    <row r="838" spans="2:8" x14ac:dyDescent="0.25">
      <c r="B838" t="s">
        <v>3</v>
      </c>
      <c r="C838" t="s">
        <v>6</v>
      </c>
      <c r="D838" t="s">
        <v>334</v>
      </c>
      <c r="E838" t="s">
        <v>1</v>
      </c>
      <c r="F838">
        <v>0</v>
      </c>
      <c r="G838">
        <v>0</v>
      </c>
      <c r="H838">
        <v>0</v>
      </c>
    </row>
    <row r="839" spans="2:8" x14ac:dyDescent="0.25">
      <c r="B839" t="s">
        <v>3</v>
      </c>
      <c r="C839" t="s">
        <v>6</v>
      </c>
      <c r="D839" t="s">
        <v>335</v>
      </c>
      <c r="E839" t="s">
        <v>1</v>
      </c>
      <c r="F839">
        <v>0</v>
      </c>
      <c r="G839">
        <v>0</v>
      </c>
      <c r="H839">
        <v>0</v>
      </c>
    </row>
    <row r="840" spans="2:8" x14ac:dyDescent="0.25">
      <c r="B840" t="s">
        <v>3</v>
      </c>
      <c r="C840" t="s">
        <v>6</v>
      </c>
      <c r="D840" t="s">
        <v>336</v>
      </c>
      <c r="E840" t="s">
        <v>1</v>
      </c>
      <c r="F840">
        <v>0</v>
      </c>
      <c r="G840">
        <v>0</v>
      </c>
      <c r="H840">
        <v>0</v>
      </c>
    </row>
    <row r="841" spans="2:8" x14ac:dyDescent="0.25">
      <c r="B841" t="s">
        <v>3</v>
      </c>
      <c r="C841" t="s">
        <v>6</v>
      </c>
      <c r="D841" t="s">
        <v>337</v>
      </c>
      <c r="E841" t="s">
        <v>1</v>
      </c>
      <c r="F841">
        <v>0</v>
      </c>
      <c r="G841">
        <v>0</v>
      </c>
      <c r="H841">
        <v>0</v>
      </c>
    </row>
    <row r="842" spans="2:8" x14ac:dyDescent="0.25">
      <c r="B842" t="s">
        <v>3</v>
      </c>
      <c r="C842" t="s">
        <v>6</v>
      </c>
      <c r="D842" t="s">
        <v>341</v>
      </c>
      <c r="E842" t="s">
        <v>1</v>
      </c>
      <c r="F842">
        <v>0</v>
      </c>
      <c r="G842">
        <v>0</v>
      </c>
      <c r="H842">
        <v>0</v>
      </c>
    </row>
    <row r="843" spans="2:8" x14ac:dyDescent="0.25">
      <c r="B843" t="s">
        <v>3</v>
      </c>
      <c r="C843" t="s">
        <v>6</v>
      </c>
      <c r="D843" t="s">
        <v>342</v>
      </c>
      <c r="E843" t="s">
        <v>1</v>
      </c>
      <c r="F843">
        <v>0</v>
      </c>
      <c r="G843">
        <v>0</v>
      </c>
      <c r="H843">
        <v>0</v>
      </c>
    </row>
    <row r="844" spans="2:8" x14ac:dyDescent="0.25">
      <c r="B844" t="s">
        <v>3</v>
      </c>
      <c r="C844" t="s">
        <v>6</v>
      </c>
      <c r="D844" t="s">
        <v>343</v>
      </c>
      <c r="E844" t="s">
        <v>1</v>
      </c>
      <c r="F844">
        <v>0</v>
      </c>
      <c r="G844">
        <v>0</v>
      </c>
      <c r="H844">
        <v>0</v>
      </c>
    </row>
    <row r="845" spans="2:8" x14ac:dyDescent="0.25">
      <c r="B845" t="s">
        <v>3</v>
      </c>
      <c r="C845" t="s">
        <v>6</v>
      </c>
      <c r="D845" t="s">
        <v>344</v>
      </c>
      <c r="E845" t="s">
        <v>1</v>
      </c>
      <c r="F845">
        <v>0</v>
      </c>
      <c r="G845">
        <v>0</v>
      </c>
      <c r="H845">
        <v>0</v>
      </c>
    </row>
    <row r="846" spans="2:8" x14ac:dyDescent="0.25">
      <c r="B846" t="s">
        <v>3</v>
      </c>
      <c r="C846" t="s">
        <v>6</v>
      </c>
      <c r="D846" t="s">
        <v>345</v>
      </c>
      <c r="E846" t="s">
        <v>1</v>
      </c>
      <c r="F846">
        <v>0</v>
      </c>
      <c r="G846">
        <v>0</v>
      </c>
      <c r="H846">
        <v>0</v>
      </c>
    </row>
    <row r="847" spans="2:8" x14ac:dyDescent="0.25">
      <c r="B847" t="s">
        <v>3</v>
      </c>
      <c r="C847" t="s">
        <v>6</v>
      </c>
      <c r="D847" t="s">
        <v>346</v>
      </c>
      <c r="E847" t="s">
        <v>1</v>
      </c>
      <c r="F847">
        <v>0</v>
      </c>
      <c r="G847">
        <v>0</v>
      </c>
      <c r="H847">
        <v>0</v>
      </c>
    </row>
    <row r="848" spans="2:8" x14ac:dyDescent="0.25">
      <c r="B848" t="s">
        <v>3</v>
      </c>
      <c r="C848" t="s">
        <v>6</v>
      </c>
      <c r="D848" t="s">
        <v>349</v>
      </c>
      <c r="E848" t="s">
        <v>1</v>
      </c>
      <c r="F848">
        <v>0</v>
      </c>
      <c r="G848">
        <v>0</v>
      </c>
      <c r="H848">
        <v>0</v>
      </c>
    </row>
    <row r="849" spans="2:8" x14ac:dyDescent="0.25">
      <c r="B849" t="s">
        <v>3</v>
      </c>
      <c r="C849" t="s">
        <v>6</v>
      </c>
      <c r="D849" t="s">
        <v>350</v>
      </c>
      <c r="E849" t="s">
        <v>1</v>
      </c>
      <c r="F849">
        <v>0</v>
      </c>
      <c r="G849">
        <v>0</v>
      </c>
      <c r="H849">
        <v>0</v>
      </c>
    </row>
    <row r="850" spans="2:8" x14ac:dyDescent="0.25">
      <c r="B850" t="s">
        <v>3</v>
      </c>
      <c r="C850" t="s">
        <v>6</v>
      </c>
      <c r="D850" t="s">
        <v>351</v>
      </c>
      <c r="E850" t="s">
        <v>1</v>
      </c>
      <c r="F850">
        <v>0</v>
      </c>
      <c r="G850">
        <v>0</v>
      </c>
      <c r="H850">
        <v>0</v>
      </c>
    </row>
    <row r="851" spans="2:8" x14ac:dyDescent="0.25">
      <c r="B851" t="s">
        <v>3</v>
      </c>
      <c r="C851" t="s">
        <v>6</v>
      </c>
      <c r="D851" t="s">
        <v>352</v>
      </c>
      <c r="E851" t="s">
        <v>1</v>
      </c>
      <c r="F851">
        <v>0</v>
      </c>
      <c r="G851">
        <v>0</v>
      </c>
      <c r="H851">
        <v>0</v>
      </c>
    </row>
    <row r="852" spans="2:8" x14ac:dyDescent="0.25">
      <c r="B852" t="s">
        <v>3</v>
      </c>
      <c r="C852" t="s">
        <v>6</v>
      </c>
      <c r="D852" t="s">
        <v>353</v>
      </c>
      <c r="E852" t="s">
        <v>1</v>
      </c>
      <c r="F852">
        <v>0</v>
      </c>
      <c r="G852">
        <v>0</v>
      </c>
      <c r="H852">
        <v>0</v>
      </c>
    </row>
    <row r="853" spans="2:8" x14ac:dyDescent="0.25">
      <c r="B853" t="s">
        <v>3</v>
      </c>
      <c r="C853" t="s">
        <v>6</v>
      </c>
      <c r="D853" t="s">
        <v>354</v>
      </c>
      <c r="E853" t="s">
        <v>1</v>
      </c>
      <c r="F853">
        <v>3119415.0348115014</v>
      </c>
      <c r="G853">
        <v>3119415.0348115014</v>
      </c>
      <c r="H853">
        <v>3119415.0348115014</v>
      </c>
    </row>
    <row r="854" spans="2:8" x14ac:dyDescent="0.25">
      <c r="B854" t="s">
        <v>3</v>
      </c>
      <c r="C854" t="s">
        <v>6</v>
      </c>
      <c r="D854" t="s">
        <v>356</v>
      </c>
      <c r="E854" t="s">
        <v>1</v>
      </c>
      <c r="F854">
        <v>49449780.000000022</v>
      </c>
      <c r="G854">
        <v>49449780.000000022</v>
      </c>
      <c r="H854">
        <v>49449780.000000022</v>
      </c>
    </row>
    <row r="855" spans="2:8" x14ac:dyDescent="0.25">
      <c r="B855" t="s">
        <v>3</v>
      </c>
      <c r="C855" t="s">
        <v>6</v>
      </c>
      <c r="D855" t="s">
        <v>357</v>
      </c>
      <c r="E855" t="s">
        <v>1</v>
      </c>
      <c r="F855">
        <v>0</v>
      </c>
      <c r="G855">
        <v>0</v>
      </c>
      <c r="H855">
        <v>0</v>
      </c>
    </row>
    <row r="856" spans="2:8" x14ac:dyDescent="0.25">
      <c r="B856" t="s">
        <v>3</v>
      </c>
      <c r="C856" t="s">
        <v>6</v>
      </c>
      <c r="D856" t="s">
        <v>359</v>
      </c>
      <c r="E856" t="s">
        <v>1</v>
      </c>
      <c r="F856">
        <v>0</v>
      </c>
      <c r="G856">
        <v>0</v>
      </c>
      <c r="H856">
        <v>0</v>
      </c>
    </row>
    <row r="857" spans="2:8" x14ac:dyDescent="0.25">
      <c r="B857" t="s">
        <v>3</v>
      </c>
      <c r="C857" t="s">
        <v>6</v>
      </c>
      <c r="D857" t="s">
        <v>688</v>
      </c>
      <c r="E857" t="s">
        <v>1</v>
      </c>
      <c r="F857">
        <v>14597436.661980836</v>
      </c>
      <c r="G857">
        <v>14991050.724480828</v>
      </c>
      <c r="H857">
        <v>15452206.786980832</v>
      </c>
    </row>
    <row r="858" spans="2:8" x14ac:dyDescent="0.25">
      <c r="B858" t="s">
        <v>3</v>
      </c>
      <c r="C858" t="s">
        <v>6</v>
      </c>
      <c r="D858" t="s">
        <v>689</v>
      </c>
      <c r="E858" t="s">
        <v>1</v>
      </c>
      <c r="F858">
        <v>0</v>
      </c>
      <c r="G858">
        <v>0</v>
      </c>
      <c r="H858">
        <v>0</v>
      </c>
    </row>
    <row r="859" spans="2:8" x14ac:dyDescent="0.25">
      <c r="B859" t="s">
        <v>3</v>
      </c>
      <c r="C859" t="s">
        <v>6</v>
      </c>
      <c r="D859" t="s">
        <v>363</v>
      </c>
      <c r="E859" t="s">
        <v>1</v>
      </c>
      <c r="F859">
        <v>0</v>
      </c>
      <c r="G859">
        <v>0</v>
      </c>
      <c r="H859">
        <v>0</v>
      </c>
    </row>
    <row r="860" spans="2:8" x14ac:dyDescent="0.25">
      <c r="B860" t="s">
        <v>3</v>
      </c>
      <c r="C860" t="s">
        <v>6</v>
      </c>
      <c r="D860" t="s">
        <v>365</v>
      </c>
      <c r="E860" t="s">
        <v>1</v>
      </c>
      <c r="F860">
        <v>0</v>
      </c>
      <c r="G860">
        <v>0</v>
      </c>
      <c r="H860">
        <v>0</v>
      </c>
    </row>
    <row r="861" spans="2:8" x14ac:dyDescent="0.25">
      <c r="B861" t="s">
        <v>3</v>
      </c>
      <c r="C861" t="s">
        <v>6</v>
      </c>
      <c r="D861" t="s">
        <v>367</v>
      </c>
      <c r="E861" t="s">
        <v>1</v>
      </c>
      <c r="F861">
        <v>0</v>
      </c>
      <c r="G861">
        <v>0</v>
      </c>
      <c r="H861">
        <v>0</v>
      </c>
    </row>
    <row r="862" spans="2:8" x14ac:dyDescent="0.25">
      <c r="B862" t="s">
        <v>3</v>
      </c>
      <c r="C862" t="s">
        <v>6</v>
      </c>
      <c r="D862" t="s">
        <v>369</v>
      </c>
      <c r="E862" t="s">
        <v>1</v>
      </c>
      <c r="F862">
        <v>0</v>
      </c>
      <c r="G862">
        <v>0</v>
      </c>
      <c r="H862">
        <v>0</v>
      </c>
    </row>
    <row r="863" spans="2:8" x14ac:dyDescent="0.25">
      <c r="B863" t="s">
        <v>3</v>
      </c>
      <c r="C863" t="s">
        <v>6</v>
      </c>
      <c r="D863" t="s">
        <v>371</v>
      </c>
      <c r="E863" t="s">
        <v>1</v>
      </c>
      <c r="F863">
        <v>0</v>
      </c>
      <c r="G863">
        <v>0</v>
      </c>
      <c r="H863">
        <v>0</v>
      </c>
    </row>
    <row r="864" spans="2:8" x14ac:dyDescent="0.25">
      <c r="B864" t="s">
        <v>3</v>
      </c>
      <c r="C864" t="s">
        <v>6</v>
      </c>
      <c r="D864" t="s">
        <v>373</v>
      </c>
      <c r="E864" t="s">
        <v>1</v>
      </c>
      <c r="F864">
        <v>0</v>
      </c>
      <c r="G864">
        <v>0</v>
      </c>
      <c r="H864">
        <v>0</v>
      </c>
    </row>
    <row r="865" spans="2:8" x14ac:dyDescent="0.25">
      <c r="B865" t="s">
        <v>3</v>
      </c>
      <c r="C865" t="s">
        <v>6</v>
      </c>
      <c r="D865" t="s">
        <v>375</v>
      </c>
      <c r="E865" t="s">
        <v>1</v>
      </c>
      <c r="F865">
        <v>0</v>
      </c>
      <c r="G865">
        <v>0</v>
      </c>
      <c r="H865">
        <v>0</v>
      </c>
    </row>
    <row r="866" spans="2:8" x14ac:dyDescent="0.25">
      <c r="B866" t="s">
        <v>3</v>
      </c>
      <c r="C866" t="s">
        <v>6</v>
      </c>
      <c r="D866" t="s">
        <v>377</v>
      </c>
      <c r="E866" t="s">
        <v>1</v>
      </c>
      <c r="F866">
        <v>0</v>
      </c>
      <c r="G866">
        <v>0</v>
      </c>
      <c r="H866">
        <v>0</v>
      </c>
    </row>
    <row r="867" spans="2:8" x14ac:dyDescent="0.25">
      <c r="B867" t="s">
        <v>3</v>
      </c>
      <c r="C867" t="s">
        <v>6</v>
      </c>
      <c r="D867" t="s">
        <v>379</v>
      </c>
      <c r="E867" t="s">
        <v>1</v>
      </c>
      <c r="F867">
        <v>0</v>
      </c>
      <c r="G867">
        <v>0</v>
      </c>
      <c r="H867">
        <v>0</v>
      </c>
    </row>
    <row r="868" spans="2:8" x14ac:dyDescent="0.25">
      <c r="B868" t="s">
        <v>3</v>
      </c>
      <c r="C868" t="s">
        <v>6</v>
      </c>
      <c r="D868" t="s">
        <v>381</v>
      </c>
      <c r="E868" t="s">
        <v>1</v>
      </c>
      <c r="F868">
        <v>0</v>
      </c>
      <c r="G868">
        <v>0</v>
      </c>
      <c r="H868">
        <v>0</v>
      </c>
    </row>
    <row r="869" spans="2:8" x14ac:dyDescent="0.25">
      <c r="B869" t="s">
        <v>3</v>
      </c>
      <c r="C869" t="s">
        <v>6</v>
      </c>
      <c r="D869" t="s">
        <v>383</v>
      </c>
      <c r="E869" t="s">
        <v>1</v>
      </c>
      <c r="F869">
        <v>0</v>
      </c>
      <c r="G869">
        <v>0</v>
      </c>
      <c r="H869">
        <v>0</v>
      </c>
    </row>
    <row r="870" spans="2:8" x14ac:dyDescent="0.25">
      <c r="B870" t="s">
        <v>3</v>
      </c>
      <c r="C870" t="s">
        <v>6</v>
      </c>
      <c r="D870" t="s">
        <v>384</v>
      </c>
      <c r="E870" t="s">
        <v>1</v>
      </c>
      <c r="F870">
        <v>0</v>
      </c>
      <c r="G870">
        <v>0</v>
      </c>
      <c r="H870">
        <v>0</v>
      </c>
    </row>
    <row r="871" spans="2:8" x14ac:dyDescent="0.25">
      <c r="B871" t="s">
        <v>3</v>
      </c>
      <c r="C871" t="s">
        <v>6</v>
      </c>
      <c r="D871" t="s">
        <v>385</v>
      </c>
      <c r="E871" t="s">
        <v>1</v>
      </c>
      <c r="F871">
        <v>0</v>
      </c>
      <c r="G871">
        <v>0</v>
      </c>
      <c r="H871">
        <v>0</v>
      </c>
    </row>
    <row r="872" spans="2:8" x14ac:dyDescent="0.25">
      <c r="B872" t="s">
        <v>3</v>
      </c>
      <c r="C872" t="s">
        <v>6</v>
      </c>
      <c r="D872" t="s">
        <v>386</v>
      </c>
      <c r="E872" t="s">
        <v>1</v>
      </c>
      <c r="F872">
        <v>0</v>
      </c>
      <c r="G872">
        <v>0</v>
      </c>
      <c r="H872">
        <v>0</v>
      </c>
    </row>
    <row r="873" spans="2:8" x14ac:dyDescent="0.25">
      <c r="B873" t="s">
        <v>3</v>
      </c>
      <c r="C873" t="s">
        <v>6</v>
      </c>
      <c r="D873" t="s">
        <v>387</v>
      </c>
      <c r="E873" t="s">
        <v>1</v>
      </c>
      <c r="F873">
        <v>6387445.7980830669</v>
      </c>
      <c r="G873">
        <v>6387445.7980830669</v>
      </c>
      <c r="H873">
        <v>6387445.7980830669</v>
      </c>
    </row>
    <row r="874" spans="2:8" x14ac:dyDescent="0.25">
      <c r="B874" t="s">
        <v>3</v>
      </c>
      <c r="C874" t="s">
        <v>6</v>
      </c>
      <c r="D874" t="s">
        <v>388</v>
      </c>
      <c r="E874" t="s">
        <v>1</v>
      </c>
      <c r="F874">
        <v>0</v>
      </c>
      <c r="G874">
        <v>0</v>
      </c>
      <c r="H874">
        <v>0</v>
      </c>
    </row>
    <row r="875" spans="2:8" x14ac:dyDescent="0.25">
      <c r="B875" t="s">
        <v>3</v>
      </c>
      <c r="C875" t="s">
        <v>6</v>
      </c>
      <c r="D875" t="s">
        <v>389</v>
      </c>
      <c r="E875" t="s">
        <v>1</v>
      </c>
      <c r="F875">
        <v>16459216.727923322</v>
      </c>
      <c r="G875">
        <v>16459216.727923322</v>
      </c>
      <c r="H875">
        <v>16459216.727923322</v>
      </c>
    </row>
    <row r="876" spans="2:8" x14ac:dyDescent="0.25">
      <c r="B876" t="s">
        <v>3</v>
      </c>
      <c r="C876" t="s">
        <v>6</v>
      </c>
      <c r="D876" t="s">
        <v>390</v>
      </c>
      <c r="E876" t="s">
        <v>1</v>
      </c>
      <c r="F876">
        <v>0</v>
      </c>
      <c r="G876">
        <v>0</v>
      </c>
      <c r="H876">
        <v>0</v>
      </c>
    </row>
    <row r="877" spans="2:8" x14ac:dyDescent="0.25">
      <c r="B877" t="s">
        <v>3</v>
      </c>
      <c r="C877" t="s">
        <v>6</v>
      </c>
      <c r="D877" t="s">
        <v>393</v>
      </c>
      <c r="E877" t="s">
        <v>1</v>
      </c>
      <c r="F877">
        <v>6020.8878057507991</v>
      </c>
      <c r="G877">
        <v>6020.8878057507991</v>
      </c>
      <c r="H877">
        <v>6020.8878057507991</v>
      </c>
    </row>
    <row r="878" spans="2:8" x14ac:dyDescent="0.25">
      <c r="B878" t="s">
        <v>3</v>
      </c>
      <c r="C878" t="s">
        <v>6</v>
      </c>
      <c r="D878" t="s">
        <v>395</v>
      </c>
      <c r="E878" t="s">
        <v>1</v>
      </c>
      <c r="F878">
        <v>278908.77335463261</v>
      </c>
      <c r="G878">
        <v>278908.77335463261</v>
      </c>
      <c r="H878">
        <v>278908.77335463261</v>
      </c>
    </row>
    <row r="879" spans="2:8" x14ac:dyDescent="0.25">
      <c r="B879" t="s">
        <v>3</v>
      </c>
      <c r="C879" t="s">
        <v>6</v>
      </c>
      <c r="D879" t="s">
        <v>397</v>
      </c>
      <c r="E879" t="s">
        <v>1</v>
      </c>
      <c r="F879">
        <v>32735843.460387755</v>
      </c>
      <c r="G879">
        <v>32735843.460387755</v>
      </c>
      <c r="H879">
        <v>32735843.460387755</v>
      </c>
    </row>
    <row r="880" spans="2:8" x14ac:dyDescent="0.25">
      <c r="B880" t="s">
        <v>3</v>
      </c>
      <c r="C880" t="s">
        <v>6</v>
      </c>
      <c r="D880" t="s">
        <v>398</v>
      </c>
      <c r="E880" t="s">
        <v>1</v>
      </c>
      <c r="F880">
        <v>0</v>
      </c>
      <c r="G880">
        <v>0</v>
      </c>
      <c r="H880">
        <v>0</v>
      </c>
    </row>
    <row r="881" spans="2:8" x14ac:dyDescent="0.25">
      <c r="B881" t="s">
        <v>3</v>
      </c>
      <c r="C881" t="s">
        <v>6</v>
      </c>
      <c r="D881" t="s">
        <v>399</v>
      </c>
      <c r="E881" t="s">
        <v>1</v>
      </c>
      <c r="F881">
        <v>0</v>
      </c>
      <c r="G881">
        <v>0</v>
      </c>
      <c r="H881">
        <v>0</v>
      </c>
    </row>
    <row r="882" spans="2:8" x14ac:dyDescent="0.25">
      <c r="B882" t="s">
        <v>3</v>
      </c>
      <c r="C882" t="s">
        <v>6</v>
      </c>
      <c r="D882" t="s">
        <v>400</v>
      </c>
      <c r="E882" t="s">
        <v>1</v>
      </c>
      <c r="F882">
        <v>0</v>
      </c>
      <c r="G882">
        <v>0</v>
      </c>
      <c r="H882">
        <v>0</v>
      </c>
    </row>
    <row r="883" spans="2:8" x14ac:dyDescent="0.25">
      <c r="B883" t="s">
        <v>3</v>
      </c>
      <c r="C883" t="s">
        <v>6</v>
      </c>
      <c r="D883" t="s">
        <v>401</v>
      </c>
      <c r="E883" t="s">
        <v>1</v>
      </c>
      <c r="F883">
        <v>113787271.66547406</v>
      </c>
      <c r="G883">
        <v>98914334.915474132</v>
      </c>
      <c r="H883">
        <v>87592267.665474102</v>
      </c>
    </row>
    <row r="884" spans="2:8" x14ac:dyDescent="0.25">
      <c r="B884" t="s">
        <v>3</v>
      </c>
      <c r="C884" t="s">
        <v>6</v>
      </c>
      <c r="D884" t="s">
        <v>402</v>
      </c>
      <c r="E884" t="s">
        <v>1</v>
      </c>
      <c r="F884">
        <v>0</v>
      </c>
      <c r="G884">
        <v>0</v>
      </c>
      <c r="H884">
        <v>0</v>
      </c>
    </row>
    <row r="885" spans="2:8" x14ac:dyDescent="0.25">
      <c r="B885" t="s">
        <v>3</v>
      </c>
      <c r="C885" t="s">
        <v>6</v>
      </c>
      <c r="D885" t="s">
        <v>403</v>
      </c>
      <c r="E885" t="s">
        <v>1</v>
      </c>
      <c r="F885">
        <v>706764.79999999993</v>
      </c>
      <c r="G885">
        <v>706764.79999999993</v>
      </c>
      <c r="H885">
        <v>706764.79999999993</v>
      </c>
    </row>
    <row r="886" spans="2:8" x14ac:dyDescent="0.25">
      <c r="B886" t="s">
        <v>3</v>
      </c>
      <c r="C886" t="s">
        <v>6</v>
      </c>
      <c r="D886" t="s">
        <v>404</v>
      </c>
      <c r="E886" t="s">
        <v>1</v>
      </c>
      <c r="F886">
        <v>11364877.161055509</v>
      </c>
      <c r="G886">
        <v>11364877.161055509</v>
      </c>
      <c r="H886">
        <v>11364877.161055509</v>
      </c>
    </row>
    <row r="887" spans="2:8" x14ac:dyDescent="0.25">
      <c r="B887" t="s">
        <v>3</v>
      </c>
      <c r="C887" t="s">
        <v>6</v>
      </c>
      <c r="D887" t="s">
        <v>406</v>
      </c>
      <c r="E887" t="s">
        <v>1</v>
      </c>
      <c r="F887">
        <v>0</v>
      </c>
      <c r="G887">
        <v>0</v>
      </c>
      <c r="H887">
        <v>0</v>
      </c>
    </row>
    <row r="888" spans="2:8" x14ac:dyDescent="0.25">
      <c r="B888" t="s">
        <v>3</v>
      </c>
      <c r="C888" t="s">
        <v>7</v>
      </c>
      <c r="D888" t="s">
        <v>544</v>
      </c>
      <c r="E888" t="s">
        <v>1</v>
      </c>
      <c r="F888">
        <v>0</v>
      </c>
      <c r="G888">
        <v>0</v>
      </c>
      <c r="H888">
        <v>0</v>
      </c>
    </row>
    <row r="889" spans="2:8" x14ac:dyDescent="0.25">
      <c r="B889" t="s">
        <v>3</v>
      </c>
      <c r="C889" t="s">
        <v>7</v>
      </c>
      <c r="D889" t="s">
        <v>16</v>
      </c>
      <c r="E889" t="s">
        <v>1</v>
      </c>
      <c r="F889">
        <v>0</v>
      </c>
      <c r="G889">
        <v>0</v>
      </c>
      <c r="H889">
        <v>0</v>
      </c>
    </row>
    <row r="890" spans="2:8" x14ac:dyDescent="0.25">
      <c r="B890" t="s">
        <v>3</v>
      </c>
      <c r="C890" t="s">
        <v>7</v>
      </c>
      <c r="D890" t="s">
        <v>17</v>
      </c>
      <c r="E890" t="s">
        <v>1</v>
      </c>
      <c r="F890">
        <v>0</v>
      </c>
      <c r="G890">
        <v>0</v>
      </c>
      <c r="H890">
        <v>0</v>
      </c>
    </row>
    <row r="891" spans="2:8" x14ac:dyDescent="0.25">
      <c r="B891" t="s">
        <v>3</v>
      </c>
      <c r="C891" t="s">
        <v>7</v>
      </c>
      <c r="D891" t="s">
        <v>18</v>
      </c>
      <c r="E891" t="s">
        <v>1</v>
      </c>
      <c r="F891">
        <v>0.77898571560000007</v>
      </c>
      <c r="G891">
        <v>0.77898571560000007</v>
      </c>
      <c r="H891">
        <v>0.77898571560000007</v>
      </c>
    </row>
    <row r="892" spans="2:8" x14ac:dyDescent="0.25">
      <c r="B892" t="s">
        <v>3</v>
      </c>
      <c r="C892" t="s">
        <v>7</v>
      </c>
      <c r="D892" t="s">
        <v>19</v>
      </c>
      <c r="E892" t="s">
        <v>1</v>
      </c>
      <c r="F892">
        <v>24.865224041952001</v>
      </c>
      <c r="G892">
        <v>24.865224041952001</v>
      </c>
      <c r="H892">
        <v>24.865224041952001</v>
      </c>
    </row>
    <row r="893" spans="2:8" x14ac:dyDescent="0.25">
      <c r="B893" t="s">
        <v>3</v>
      </c>
      <c r="C893" t="s">
        <v>7</v>
      </c>
      <c r="D893" t="s">
        <v>20</v>
      </c>
      <c r="E893" t="s">
        <v>1</v>
      </c>
      <c r="F893">
        <v>0</v>
      </c>
      <c r="G893">
        <v>0</v>
      </c>
      <c r="H893">
        <v>0</v>
      </c>
    </row>
    <row r="894" spans="2:8" x14ac:dyDescent="0.25">
      <c r="B894" t="s">
        <v>3</v>
      </c>
      <c r="C894" t="s">
        <v>7</v>
      </c>
      <c r="D894" t="s">
        <v>21</v>
      </c>
      <c r="E894" t="s">
        <v>1</v>
      </c>
      <c r="F894">
        <v>0</v>
      </c>
      <c r="G894">
        <v>0</v>
      </c>
      <c r="H894">
        <v>0</v>
      </c>
    </row>
    <row r="895" spans="2:8" x14ac:dyDescent="0.25">
      <c r="B895" t="s">
        <v>3</v>
      </c>
      <c r="C895" t="s">
        <v>7</v>
      </c>
      <c r="D895" t="s">
        <v>22</v>
      </c>
      <c r="E895" t="s">
        <v>1</v>
      </c>
      <c r="F895">
        <v>0</v>
      </c>
      <c r="G895">
        <v>0</v>
      </c>
      <c r="H895">
        <v>0</v>
      </c>
    </row>
    <row r="896" spans="2:8" x14ac:dyDescent="0.25">
      <c r="B896" t="s">
        <v>3</v>
      </c>
      <c r="C896" t="s">
        <v>7</v>
      </c>
      <c r="D896" t="s">
        <v>23</v>
      </c>
      <c r="E896" t="s">
        <v>1</v>
      </c>
      <c r="F896">
        <v>0</v>
      </c>
      <c r="G896">
        <v>0</v>
      </c>
      <c r="H896">
        <v>0</v>
      </c>
    </row>
    <row r="897" spans="2:8" x14ac:dyDescent="0.25">
      <c r="B897" t="s">
        <v>3</v>
      </c>
      <c r="C897" t="s">
        <v>7</v>
      </c>
      <c r="D897" t="s">
        <v>24</v>
      </c>
      <c r="E897" t="s">
        <v>1</v>
      </c>
      <c r="F897">
        <v>0</v>
      </c>
      <c r="G897">
        <v>0</v>
      </c>
      <c r="H897">
        <v>0</v>
      </c>
    </row>
    <row r="898" spans="2:8" x14ac:dyDescent="0.25">
      <c r="B898" t="s">
        <v>3</v>
      </c>
      <c r="C898" t="s">
        <v>7</v>
      </c>
      <c r="D898" t="s">
        <v>25</v>
      </c>
      <c r="E898" t="s">
        <v>1</v>
      </c>
      <c r="F898">
        <v>0</v>
      </c>
      <c r="G898">
        <v>0</v>
      </c>
      <c r="H898">
        <v>0</v>
      </c>
    </row>
    <row r="899" spans="2:8" x14ac:dyDescent="0.25">
      <c r="B899" t="s">
        <v>3</v>
      </c>
      <c r="C899" t="s">
        <v>7</v>
      </c>
      <c r="D899" t="s">
        <v>26</v>
      </c>
      <c r="E899" t="s">
        <v>1</v>
      </c>
      <c r="F899">
        <v>0</v>
      </c>
      <c r="G899">
        <v>0</v>
      </c>
      <c r="H899">
        <v>0</v>
      </c>
    </row>
    <row r="900" spans="2:8" x14ac:dyDescent="0.25">
      <c r="B900" t="s">
        <v>3</v>
      </c>
      <c r="C900" t="s">
        <v>7</v>
      </c>
      <c r="D900" t="s">
        <v>27</v>
      </c>
      <c r="E900" t="s">
        <v>1</v>
      </c>
      <c r="F900">
        <v>0</v>
      </c>
      <c r="G900">
        <v>0</v>
      </c>
      <c r="H900">
        <v>0</v>
      </c>
    </row>
    <row r="901" spans="2:8" x14ac:dyDescent="0.25">
      <c r="B901" t="s">
        <v>3</v>
      </c>
      <c r="C901" t="s">
        <v>7</v>
      </c>
      <c r="D901" t="s">
        <v>28</v>
      </c>
      <c r="E901" t="s">
        <v>1</v>
      </c>
      <c r="F901">
        <v>0</v>
      </c>
      <c r="G901">
        <v>0</v>
      </c>
      <c r="H901">
        <v>0</v>
      </c>
    </row>
    <row r="902" spans="2:8" x14ac:dyDescent="0.25">
      <c r="B902" t="s">
        <v>3</v>
      </c>
      <c r="C902" t="s">
        <v>7</v>
      </c>
      <c r="D902" t="s">
        <v>29</v>
      </c>
      <c r="E902" t="s">
        <v>1</v>
      </c>
      <c r="F902">
        <v>0</v>
      </c>
      <c r="G902">
        <v>0</v>
      </c>
      <c r="H902">
        <v>0</v>
      </c>
    </row>
    <row r="903" spans="2:8" x14ac:dyDescent="0.25">
      <c r="B903" t="s">
        <v>3</v>
      </c>
      <c r="C903" t="s">
        <v>7</v>
      </c>
      <c r="D903" t="s">
        <v>30</v>
      </c>
      <c r="E903" t="s">
        <v>1</v>
      </c>
      <c r="F903">
        <v>0.85973423490000156</v>
      </c>
      <c r="G903">
        <v>0.85973423489999767</v>
      </c>
      <c r="H903">
        <v>0.85973423489999767</v>
      </c>
    </row>
    <row r="904" spans="2:8" x14ac:dyDescent="0.25">
      <c r="B904" t="s">
        <v>3</v>
      </c>
      <c r="C904" t="s">
        <v>7</v>
      </c>
      <c r="D904" t="s">
        <v>31</v>
      </c>
      <c r="E904" t="s">
        <v>1</v>
      </c>
      <c r="F904">
        <v>14.598287308601993</v>
      </c>
      <c r="G904">
        <v>14.598287308601993</v>
      </c>
      <c r="H904">
        <v>14.598287308601993</v>
      </c>
    </row>
    <row r="905" spans="2:8" x14ac:dyDescent="0.25">
      <c r="B905" t="s">
        <v>3</v>
      </c>
      <c r="C905" t="s">
        <v>7</v>
      </c>
      <c r="D905" t="s">
        <v>32</v>
      </c>
      <c r="E905" t="s">
        <v>1</v>
      </c>
      <c r="F905">
        <v>0</v>
      </c>
      <c r="G905">
        <v>0</v>
      </c>
      <c r="H905">
        <v>0</v>
      </c>
    </row>
    <row r="906" spans="2:8" x14ac:dyDescent="0.25">
      <c r="B906" t="s">
        <v>3</v>
      </c>
      <c r="C906" t="s">
        <v>7</v>
      </c>
      <c r="D906" t="s">
        <v>33</v>
      </c>
      <c r="E906" t="s">
        <v>1</v>
      </c>
      <c r="F906">
        <v>0</v>
      </c>
      <c r="G906">
        <v>0</v>
      </c>
      <c r="H906">
        <v>0</v>
      </c>
    </row>
    <row r="907" spans="2:8" x14ac:dyDescent="0.25">
      <c r="B907" t="s">
        <v>3</v>
      </c>
      <c r="C907" t="s">
        <v>7</v>
      </c>
      <c r="D907" t="s">
        <v>34</v>
      </c>
      <c r="E907" t="s">
        <v>1</v>
      </c>
      <c r="F907">
        <v>0</v>
      </c>
      <c r="G907">
        <v>0</v>
      </c>
      <c r="H907">
        <v>0</v>
      </c>
    </row>
    <row r="908" spans="2:8" x14ac:dyDescent="0.25">
      <c r="B908" t="s">
        <v>3</v>
      </c>
      <c r="C908" t="s">
        <v>7</v>
      </c>
      <c r="D908" t="s">
        <v>35</v>
      </c>
      <c r="E908" t="s">
        <v>1</v>
      </c>
      <c r="F908">
        <v>0</v>
      </c>
      <c r="G908">
        <v>0</v>
      </c>
      <c r="H908">
        <v>0</v>
      </c>
    </row>
    <row r="909" spans="2:8" x14ac:dyDescent="0.25">
      <c r="B909" t="s">
        <v>3</v>
      </c>
      <c r="C909" t="s">
        <v>7</v>
      </c>
      <c r="D909" t="s">
        <v>36</v>
      </c>
      <c r="E909" t="s">
        <v>1</v>
      </c>
      <c r="F909">
        <v>0.86448414779999982</v>
      </c>
      <c r="G909">
        <v>0.86448414779999982</v>
      </c>
      <c r="H909">
        <v>0.86448414779999982</v>
      </c>
    </row>
    <row r="910" spans="2:8" x14ac:dyDescent="0.25">
      <c r="B910" t="s">
        <v>3</v>
      </c>
      <c r="C910" t="s">
        <v>7</v>
      </c>
      <c r="D910" t="s">
        <v>37</v>
      </c>
      <c r="E910" t="s">
        <v>1</v>
      </c>
      <c r="F910">
        <v>48.307374179063991</v>
      </c>
      <c r="G910">
        <v>48.307374179063991</v>
      </c>
      <c r="H910">
        <v>48.307374179063991</v>
      </c>
    </row>
    <row r="911" spans="2:8" x14ac:dyDescent="0.25">
      <c r="B911" t="s">
        <v>3</v>
      </c>
      <c r="C911" t="s">
        <v>7</v>
      </c>
      <c r="D911" t="s">
        <v>38</v>
      </c>
      <c r="E911" t="s">
        <v>1</v>
      </c>
      <c r="F911">
        <v>0</v>
      </c>
      <c r="G911">
        <v>0</v>
      </c>
      <c r="H911">
        <v>0</v>
      </c>
    </row>
    <row r="912" spans="2:8" x14ac:dyDescent="0.25">
      <c r="B912" t="s">
        <v>3</v>
      </c>
      <c r="C912" t="s">
        <v>7</v>
      </c>
      <c r="D912" t="s">
        <v>39</v>
      </c>
      <c r="E912" t="s">
        <v>1</v>
      </c>
      <c r="F912">
        <v>0</v>
      </c>
      <c r="G912">
        <v>0</v>
      </c>
      <c r="H912">
        <v>0</v>
      </c>
    </row>
    <row r="913" spans="2:8" x14ac:dyDescent="0.25">
      <c r="B913" t="s">
        <v>3</v>
      </c>
      <c r="C913" t="s">
        <v>7</v>
      </c>
      <c r="D913" t="s">
        <v>40</v>
      </c>
      <c r="E913" t="s">
        <v>1</v>
      </c>
      <c r="F913">
        <v>0</v>
      </c>
      <c r="G913">
        <v>0</v>
      </c>
      <c r="H913">
        <v>0</v>
      </c>
    </row>
    <row r="914" spans="2:8" x14ac:dyDescent="0.25">
      <c r="B914" t="s">
        <v>3</v>
      </c>
      <c r="C914" t="s">
        <v>7</v>
      </c>
      <c r="D914" t="s">
        <v>41</v>
      </c>
      <c r="E914" t="s">
        <v>1</v>
      </c>
      <c r="F914">
        <v>1211.7472605638079</v>
      </c>
      <c r="G914">
        <v>1101.923676043772</v>
      </c>
      <c r="H914">
        <v>1242.256356778616</v>
      </c>
    </row>
    <row r="915" spans="2:8" x14ac:dyDescent="0.25">
      <c r="B915" t="s">
        <v>3</v>
      </c>
      <c r="C915" t="s">
        <v>7</v>
      </c>
      <c r="D915" t="s">
        <v>42</v>
      </c>
      <c r="E915" t="s">
        <v>1</v>
      </c>
      <c r="F915">
        <v>0</v>
      </c>
      <c r="G915">
        <v>0</v>
      </c>
      <c r="H915">
        <v>0</v>
      </c>
    </row>
    <row r="916" spans="2:8" x14ac:dyDescent="0.25">
      <c r="B916" t="s">
        <v>3</v>
      </c>
      <c r="C916" t="s">
        <v>7</v>
      </c>
      <c r="D916" t="s">
        <v>44</v>
      </c>
      <c r="E916" t="s">
        <v>1</v>
      </c>
      <c r="F916">
        <v>0</v>
      </c>
      <c r="G916">
        <v>0</v>
      </c>
      <c r="H916">
        <v>0</v>
      </c>
    </row>
    <row r="917" spans="2:8" x14ac:dyDescent="0.25">
      <c r="B917" t="s">
        <v>3</v>
      </c>
      <c r="C917" t="s">
        <v>7</v>
      </c>
      <c r="D917" t="s">
        <v>45</v>
      </c>
      <c r="E917" t="s">
        <v>1</v>
      </c>
      <c r="F917">
        <v>0</v>
      </c>
      <c r="G917">
        <v>0</v>
      </c>
      <c r="H917">
        <v>0</v>
      </c>
    </row>
    <row r="918" spans="2:8" x14ac:dyDescent="0.25">
      <c r="B918" t="s">
        <v>3</v>
      </c>
      <c r="C918" t="s">
        <v>7</v>
      </c>
      <c r="D918" t="s">
        <v>48</v>
      </c>
      <c r="E918" t="s">
        <v>1</v>
      </c>
      <c r="F918">
        <v>337.13493728489527</v>
      </c>
      <c r="G918">
        <v>337.13493728489527</v>
      </c>
      <c r="H918">
        <v>337.13493728489527</v>
      </c>
    </row>
    <row r="919" spans="2:8" x14ac:dyDescent="0.25">
      <c r="B919" t="s">
        <v>3</v>
      </c>
      <c r="C919" t="s">
        <v>7</v>
      </c>
      <c r="D919" t="s">
        <v>49</v>
      </c>
      <c r="E919" t="s">
        <v>1</v>
      </c>
      <c r="F919">
        <v>3.1780617678381256</v>
      </c>
      <c r="G919">
        <v>3.1780617678381256</v>
      </c>
      <c r="H919">
        <v>3.1780617678381256</v>
      </c>
    </row>
    <row r="920" spans="2:8" x14ac:dyDescent="0.25">
      <c r="B920" t="s">
        <v>3</v>
      </c>
      <c r="C920" t="s">
        <v>7</v>
      </c>
      <c r="D920" t="s">
        <v>51</v>
      </c>
      <c r="E920" t="s">
        <v>1</v>
      </c>
      <c r="F920">
        <v>0</v>
      </c>
      <c r="G920">
        <v>0</v>
      </c>
      <c r="H920">
        <v>0</v>
      </c>
    </row>
    <row r="921" spans="2:8" x14ac:dyDescent="0.25">
      <c r="B921" t="s">
        <v>3</v>
      </c>
      <c r="C921" t="s">
        <v>7</v>
      </c>
      <c r="D921" t="s">
        <v>53</v>
      </c>
      <c r="E921" t="s">
        <v>1</v>
      </c>
      <c r="F921">
        <v>0</v>
      </c>
      <c r="G921">
        <v>0</v>
      </c>
      <c r="H921">
        <v>0</v>
      </c>
    </row>
    <row r="922" spans="2:8" x14ac:dyDescent="0.25">
      <c r="B922" t="s">
        <v>3</v>
      </c>
      <c r="C922" t="s">
        <v>7</v>
      </c>
      <c r="D922" t="s">
        <v>55</v>
      </c>
      <c r="E922" t="s">
        <v>1</v>
      </c>
      <c r="F922">
        <v>0</v>
      </c>
      <c r="G922">
        <v>0</v>
      </c>
      <c r="H922">
        <v>0</v>
      </c>
    </row>
    <row r="923" spans="2:8" x14ac:dyDescent="0.25">
      <c r="B923" t="s">
        <v>3</v>
      </c>
      <c r="C923" t="s">
        <v>7</v>
      </c>
      <c r="D923" t="s">
        <v>57</v>
      </c>
      <c r="E923" t="s">
        <v>1</v>
      </c>
      <c r="F923">
        <v>0</v>
      </c>
      <c r="G923">
        <v>0</v>
      </c>
      <c r="H923">
        <v>0</v>
      </c>
    </row>
    <row r="924" spans="2:8" x14ac:dyDescent="0.25">
      <c r="B924" t="s">
        <v>3</v>
      </c>
      <c r="C924" t="s">
        <v>7</v>
      </c>
      <c r="D924" t="s">
        <v>622</v>
      </c>
      <c r="E924" t="s">
        <v>1</v>
      </c>
      <c r="F924">
        <v>0</v>
      </c>
      <c r="G924">
        <v>0</v>
      </c>
      <c r="H924">
        <v>0</v>
      </c>
    </row>
    <row r="925" spans="2:8" x14ac:dyDescent="0.25">
      <c r="B925" t="s">
        <v>3</v>
      </c>
      <c r="C925" t="s">
        <v>7</v>
      </c>
      <c r="D925" t="s">
        <v>623</v>
      </c>
      <c r="E925" t="s">
        <v>1</v>
      </c>
      <c r="F925">
        <v>0</v>
      </c>
      <c r="G925">
        <v>0</v>
      </c>
      <c r="H925">
        <v>0</v>
      </c>
    </row>
    <row r="926" spans="2:8" x14ac:dyDescent="0.25">
      <c r="B926" t="s">
        <v>3</v>
      </c>
      <c r="C926" t="s">
        <v>7</v>
      </c>
      <c r="D926" t="s">
        <v>624</v>
      </c>
      <c r="E926" t="s">
        <v>1</v>
      </c>
      <c r="F926">
        <v>0</v>
      </c>
      <c r="G926">
        <v>0</v>
      </c>
      <c r="H926">
        <v>0</v>
      </c>
    </row>
    <row r="927" spans="2:8" x14ac:dyDescent="0.25">
      <c r="B927" t="s">
        <v>3</v>
      </c>
      <c r="C927" t="s">
        <v>7</v>
      </c>
      <c r="D927" t="s">
        <v>625</v>
      </c>
      <c r="E927" t="s">
        <v>1</v>
      </c>
      <c r="F927">
        <v>0</v>
      </c>
      <c r="G927">
        <v>0</v>
      </c>
      <c r="H927">
        <v>0</v>
      </c>
    </row>
    <row r="928" spans="2:8" x14ac:dyDescent="0.25">
      <c r="B928" t="s">
        <v>3</v>
      </c>
      <c r="C928" t="s">
        <v>7</v>
      </c>
      <c r="D928" t="s">
        <v>58</v>
      </c>
      <c r="E928" t="s">
        <v>1</v>
      </c>
      <c r="F928">
        <v>103.64297096643425</v>
      </c>
      <c r="G928">
        <v>118.70928971643396</v>
      </c>
      <c r="H928">
        <v>150.149907216434</v>
      </c>
    </row>
    <row r="929" spans="2:8" x14ac:dyDescent="0.25">
      <c r="B929" t="s">
        <v>3</v>
      </c>
      <c r="C929" t="s">
        <v>7</v>
      </c>
      <c r="D929" t="s">
        <v>59</v>
      </c>
      <c r="E929" t="s">
        <v>1</v>
      </c>
      <c r="F929">
        <v>0</v>
      </c>
      <c r="G929">
        <v>0</v>
      </c>
      <c r="H929">
        <v>0</v>
      </c>
    </row>
    <row r="930" spans="2:8" x14ac:dyDescent="0.25">
      <c r="B930" t="s">
        <v>3</v>
      </c>
      <c r="C930" t="s">
        <v>7</v>
      </c>
      <c r="D930" t="s">
        <v>60</v>
      </c>
      <c r="E930" t="s">
        <v>1</v>
      </c>
      <c r="F930">
        <v>429.50543130990422</v>
      </c>
      <c r="G930">
        <v>429.50543130990422</v>
      </c>
      <c r="H930">
        <v>429.50543130990422</v>
      </c>
    </row>
    <row r="931" spans="2:8" x14ac:dyDescent="0.25">
      <c r="B931" t="s">
        <v>3</v>
      </c>
      <c r="C931" t="s">
        <v>7</v>
      </c>
      <c r="D931" t="s">
        <v>626</v>
      </c>
      <c r="E931" t="s">
        <v>1</v>
      </c>
      <c r="F931">
        <v>255.07007439128603</v>
      </c>
      <c r="G931">
        <v>357.49839411934062</v>
      </c>
      <c r="H931">
        <v>359.98110915759634</v>
      </c>
    </row>
    <row r="932" spans="2:8" x14ac:dyDescent="0.25">
      <c r="B932" t="s">
        <v>3</v>
      </c>
      <c r="C932" t="s">
        <v>7</v>
      </c>
      <c r="D932" t="s">
        <v>64</v>
      </c>
      <c r="E932" t="s">
        <v>1</v>
      </c>
      <c r="F932">
        <v>10486.999209471043</v>
      </c>
      <c r="G932">
        <v>10683.36743666174</v>
      </c>
      <c r="H932">
        <v>10666.492534440506</v>
      </c>
    </row>
    <row r="933" spans="2:8" x14ac:dyDescent="0.25">
      <c r="B933" t="s">
        <v>3</v>
      </c>
      <c r="C933" t="s">
        <v>7</v>
      </c>
      <c r="D933" t="s">
        <v>67</v>
      </c>
      <c r="E933" t="s">
        <v>1</v>
      </c>
      <c r="F933">
        <v>0</v>
      </c>
      <c r="G933">
        <v>0</v>
      </c>
      <c r="H933">
        <v>0</v>
      </c>
    </row>
    <row r="934" spans="2:8" x14ac:dyDescent="0.25">
      <c r="B934" t="s">
        <v>3</v>
      </c>
      <c r="C934" t="s">
        <v>7</v>
      </c>
      <c r="D934" t="s">
        <v>69</v>
      </c>
      <c r="E934" t="s">
        <v>1</v>
      </c>
      <c r="F934">
        <v>178.82429457331523</v>
      </c>
      <c r="G934">
        <v>186.82300901625467</v>
      </c>
      <c r="H934">
        <v>195.77659541144595</v>
      </c>
    </row>
    <row r="935" spans="2:8" x14ac:dyDescent="0.25">
      <c r="B935" t="s">
        <v>3</v>
      </c>
      <c r="C935" t="s">
        <v>7</v>
      </c>
      <c r="D935" t="s">
        <v>71</v>
      </c>
      <c r="E935" t="s">
        <v>1</v>
      </c>
      <c r="F935">
        <v>0</v>
      </c>
      <c r="G935">
        <v>0</v>
      </c>
      <c r="H935">
        <v>0</v>
      </c>
    </row>
    <row r="936" spans="2:8" x14ac:dyDescent="0.25">
      <c r="B936" t="s">
        <v>3</v>
      </c>
      <c r="C936" t="s">
        <v>7</v>
      </c>
      <c r="D936" t="s">
        <v>73</v>
      </c>
      <c r="E936" t="s">
        <v>1</v>
      </c>
      <c r="F936">
        <v>0</v>
      </c>
      <c r="G936">
        <v>0</v>
      </c>
      <c r="H936">
        <v>0</v>
      </c>
    </row>
    <row r="937" spans="2:8" x14ac:dyDescent="0.25">
      <c r="B937" t="s">
        <v>3</v>
      </c>
      <c r="C937" t="s">
        <v>7</v>
      </c>
      <c r="D937" t="s">
        <v>683</v>
      </c>
      <c r="E937" t="s">
        <v>1</v>
      </c>
      <c r="F937">
        <v>2.4366347177848775</v>
      </c>
      <c r="G937">
        <v>2.4366347177848775</v>
      </c>
      <c r="H937">
        <v>2.4366347177848775</v>
      </c>
    </row>
    <row r="938" spans="2:8" x14ac:dyDescent="0.25">
      <c r="B938" t="s">
        <v>3</v>
      </c>
      <c r="C938" t="s">
        <v>7</v>
      </c>
      <c r="D938" t="s">
        <v>75</v>
      </c>
      <c r="E938" t="s">
        <v>1</v>
      </c>
      <c r="F938">
        <v>3.0261666666666658</v>
      </c>
      <c r="G938">
        <v>3.0261666666666671</v>
      </c>
      <c r="H938">
        <v>3.0261666666666671</v>
      </c>
    </row>
    <row r="939" spans="2:8" x14ac:dyDescent="0.25">
      <c r="B939" t="s">
        <v>3</v>
      </c>
      <c r="C939" t="s">
        <v>7</v>
      </c>
      <c r="D939" t="s">
        <v>76</v>
      </c>
      <c r="E939" t="s">
        <v>1</v>
      </c>
      <c r="F939">
        <v>60.925333333333327</v>
      </c>
      <c r="G939">
        <v>60.925333333333327</v>
      </c>
      <c r="H939">
        <v>60.925333333333327</v>
      </c>
    </row>
    <row r="940" spans="2:8" x14ac:dyDescent="0.25">
      <c r="B940" t="s">
        <v>3</v>
      </c>
      <c r="C940" t="s">
        <v>7</v>
      </c>
      <c r="D940" t="s">
        <v>77</v>
      </c>
      <c r="E940" t="s">
        <v>1</v>
      </c>
      <c r="F940">
        <v>24.566666666666666</v>
      </c>
      <c r="G940">
        <v>24.566666666666666</v>
      </c>
      <c r="H940">
        <v>24.566666666666666</v>
      </c>
    </row>
    <row r="941" spans="2:8" x14ac:dyDescent="0.25">
      <c r="B941" t="s">
        <v>3</v>
      </c>
      <c r="C941" t="s">
        <v>7</v>
      </c>
      <c r="D941" t="s">
        <v>78</v>
      </c>
      <c r="E941" t="s">
        <v>1</v>
      </c>
      <c r="F941">
        <v>50.945817902222224</v>
      </c>
      <c r="G941">
        <v>50.945817902222224</v>
      </c>
      <c r="H941">
        <v>50.945817902222224</v>
      </c>
    </row>
    <row r="942" spans="2:8" x14ac:dyDescent="0.25">
      <c r="B942" t="s">
        <v>3</v>
      </c>
      <c r="C942" t="s">
        <v>7</v>
      </c>
      <c r="D942" t="s">
        <v>627</v>
      </c>
      <c r="E942" t="s">
        <v>1</v>
      </c>
      <c r="F942">
        <v>0</v>
      </c>
      <c r="G942">
        <v>0</v>
      </c>
      <c r="H942">
        <v>0</v>
      </c>
    </row>
    <row r="943" spans="2:8" x14ac:dyDescent="0.25">
      <c r="B943" t="s">
        <v>3</v>
      </c>
      <c r="C943" t="s">
        <v>7</v>
      </c>
      <c r="D943" t="s">
        <v>81</v>
      </c>
      <c r="E943" t="s">
        <v>1</v>
      </c>
      <c r="F943">
        <v>0</v>
      </c>
      <c r="G943">
        <v>0</v>
      </c>
      <c r="H943">
        <v>0</v>
      </c>
    </row>
    <row r="944" spans="2:8" x14ac:dyDescent="0.25">
      <c r="B944" t="s">
        <v>3</v>
      </c>
      <c r="C944" t="s">
        <v>7</v>
      </c>
      <c r="D944" t="s">
        <v>83</v>
      </c>
      <c r="E944" t="s">
        <v>1</v>
      </c>
      <c r="F944">
        <v>0</v>
      </c>
      <c r="G944">
        <v>0</v>
      </c>
      <c r="H944">
        <v>0</v>
      </c>
    </row>
    <row r="945" spans="2:8" x14ac:dyDescent="0.25">
      <c r="B945" t="s">
        <v>3</v>
      </c>
      <c r="C945" t="s">
        <v>7</v>
      </c>
      <c r="D945" t="s">
        <v>85</v>
      </c>
      <c r="E945" t="s">
        <v>1</v>
      </c>
      <c r="F945">
        <v>0</v>
      </c>
      <c r="G945">
        <v>0</v>
      </c>
      <c r="H945">
        <v>0</v>
      </c>
    </row>
    <row r="946" spans="2:8" x14ac:dyDescent="0.25">
      <c r="B946" t="s">
        <v>3</v>
      </c>
      <c r="C946" t="s">
        <v>7</v>
      </c>
      <c r="D946" t="s">
        <v>86</v>
      </c>
      <c r="E946" t="s">
        <v>1</v>
      </c>
      <c r="F946">
        <v>0</v>
      </c>
      <c r="G946">
        <v>0</v>
      </c>
      <c r="H946">
        <v>0</v>
      </c>
    </row>
    <row r="947" spans="2:8" x14ac:dyDescent="0.25">
      <c r="B947" t="s">
        <v>3</v>
      </c>
      <c r="C947" t="s">
        <v>7</v>
      </c>
      <c r="D947" t="s">
        <v>87</v>
      </c>
      <c r="E947" t="s">
        <v>1</v>
      </c>
      <c r="F947">
        <v>0</v>
      </c>
      <c r="G947">
        <v>0</v>
      </c>
      <c r="H947">
        <v>0</v>
      </c>
    </row>
    <row r="948" spans="2:8" x14ac:dyDescent="0.25">
      <c r="B948" t="s">
        <v>3</v>
      </c>
      <c r="C948" t="s">
        <v>7</v>
      </c>
      <c r="D948" t="s">
        <v>88</v>
      </c>
      <c r="E948" t="s">
        <v>1</v>
      </c>
      <c r="F948">
        <v>0</v>
      </c>
      <c r="G948">
        <v>0</v>
      </c>
      <c r="H948">
        <v>0</v>
      </c>
    </row>
    <row r="949" spans="2:8" x14ac:dyDescent="0.25">
      <c r="B949" t="s">
        <v>3</v>
      </c>
      <c r="C949" t="s">
        <v>7</v>
      </c>
      <c r="D949" t="s">
        <v>628</v>
      </c>
      <c r="E949" t="s">
        <v>1</v>
      </c>
      <c r="F949">
        <v>0</v>
      </c>
      <c r="G949">
        <v>0</v>
      </c>
      <c r="H949">
        <v>0</v>
      </c>
    </row>
    <row r="950" spans="2:8" x14ac:dyDescent="0.25">
      <c r="B950" t="s">
        <v>3</v>
      </c>
      <c r="C950" t="s">
        <v>7</v>
      </c>
      <c r="D950" t="s">
        <v>89</v>
      </c>
      <c r="E950" t="s">
        <v>1</v>
      </c>
      <c r="F950">
        <v>0</v>
      </c>
      <c r="G950">
        <v>0</v>
      </c>
      <c r="H950">
        <v>0</v>
      </c>
    </row>
    <row r="951" spans="2:8" x14ac:dyDescent="0.25">
      <c r="B951" t="s">
        <v>3</v>
      </c>
      <c r="C951" t="s">
        <v>7</v>
      </c>
      <c r="D951" t="s">
        <v>90</v>
      </c>
      <c r="E951" t="s">
        <v>1</v>
      </c>
      <c r="F951">
        <v>0</v>
      </c>
      <c r="G951">
        <v>0</v>
      </c>
      <c r="H951">
        <v>0</v>
      </c>
    </row>
    <row r="952" spans="2:8" x14ac:dyDescent="0.25">
      <c r="B952" t="s">
        <v>3</v>
      </c>
      <c r="C952" t="s">
        <v>7</v>
      </c>
      <c r="D952" t="s">
        <v>92</v>
      </c>
      <c r="E952" t="s">
        <v>1</v>
      </c>
      <c r="F952">
        <v>0</v>
      </c>
      <c r="G952">
        <v>0</v>
      </c>
      <c r="H952">
        <v>0</v>
      </c>
    </row>
    <row r="953" spans="2:8" x14ac:dyDescent="0.25">
      <c r="B953" t="s">
        <v>3</v>
      </c>
      <c r="C953" t="s">
        <v>7</v>
      </c>
      <c r="D953" t="s">
        <v>93</v>
      </c>
      <c r="E953" t="s">
        <v>1</v>
      </c>
      <c r="F953">
        <v>0</v>
      </c>
      <c r="G953">
        <v>0</v>
      </c>
      <c r="H953">
        <v>0</v>
      </c>
    </row>
    <row r="954" spans="2:8" x14ac:dyDescent="0.25">
      <c r="B954" t="s">
        <v>3</v>
      </c>
      <c r="C954" t="s">
        <v>7</v>
      </c>
      <c r="D954" t="s">
        <v>97</v>
      </c>
      <c r="E954" t="s">
        <v>1</v>
      </c>
      <c r="F954">
        <v>0</v>
      </c>
      <c r="G954">
        <v>0</v>
      </c>
      <c r="H954">
        <v>0</v>
      </c>
    </row>
    <row r="955" spans="2:8" x14ac:dyDescent="0.25">
      <c r="B955" t="s">
        <v>3</v>
      </c>
      <c r="C955" t="s">
        <v>7</v>
      </c>
      <c r="D955" t="s">
        <v>98</v>
      </c>
      <c r="E955" t="s">
        <v>1</v>
      </c>
      <c r="F955">
        <v>0</v>
      </c>
      <c r="G955">
        <v>0</v>
      </c>
      <c r="H955">
        <v>0</v>
      </c>
    </row>
    <row r="956" spans="2:8" x14ac:dyDescent="0.25">
      <c r="B956" t="s">
        <v>3</v>
      </c>
      <c r="C956" t="s">
        <v>7</v>
      </c>
      <c r="D956" t="s">
        <v>99</v>
      </c>
      <c r="E956" t="s">
        <v>1</v>
      </c>
      <c r="F956">
        <v>0</v>
      </c>
      <c r="G956">
        <v>0</v>
      </c>
      <c r="H956">
        <v>0</v>
      </c>
    </row>
    <row r="957" spans="2:8" x14ac:dyDescent="0.25">
      <c r="B957" t="s">
        <v>3</v>
      </c>
      <c r="C957" t="s">
        <v>7</v>
      </c>
      <c r="D957" t="s">
        <v>100</v>
      </c>
      <c r="E957" t="s">
        <v>1</v>
      </c>
      <c r="F957">
        <v>0</v>
      </c>
      <c r="G957">
        <v>0</v>
      </c>
      <c r="H957">
        <v>0</v>
      </c>
    </row>
    <row r="958" spans="2:8" x14ac:dyDescent="0.25">
      <c r="B958" t="s">
        <v>3</v>
      </c>
      <c r="C958" t="s">
        <v>7</v>
      </c>
      <c r="D958" t="s">
        <v>102</v>
      </c>
      <c r="E958" t="s">
        <v>1</v>
      </c>
      <c r="F958">
        <v>0</v>
      </c>
      <c r="G958">
        <v>0</v>
      </c>
      <c r="H958">
        <v>0</v>
      </c>
    </row>
    <row r="959" spans="2:8" x14ac:dyDescent="0.25">
      <c r="B959" t="s">
        <v>3</v>
      </c>
      <c r="C959" t="s">
        <v>7</v>
      </c>
      <c r="D959" t="s">
        <v>104</v>
      </c>
      <c r="E959" t="s">
        <v>1</v>
      </c>
      <c r="F959">
        <v>0</v>
      </c>
      <c r="G959">
        <v>0</v>
      </c>
      <c r="H959">
        <v>0</v>
      </c>
    </row>
    <row r="960" spans="2:8" x14ac:dyDescent="0.25">
      <c r="B960" t="s">
        <v>3</v>
      </c>
      <c r="C960" t="s">
        <v>7</v>
      </c>
      <c r="D960" t="s">
        <v>106</v>
      </c>
      <c r="E960" t="s">
        <v>1</v>
      </c>
      <c r="F960">
        <v>0</v>
      </c>
      <c r="G960">
        <v>0</v>
      </c>
      <c r="H960">
        <v>0</v>
      </c>
    </row>
    <row r="961" spans="2:8" x14ac:dyDescent="0.25">
      <c r="B961" t="s">
        <v>3</v>
      </c>
      <c r="C961" t="s">
        <v>7</v>
      </c>
      <c r="D961" t="s">
        <v>108</v>
      </c>
      <c r="E961" t="s">
        <v>1</v>
      </c>
      <c r="F961">
        <v>0</v>
      </c>
      <c r="G961">
        <v>0</v>
      </c>
      <c r="H961">
        <v>0</v>
      </c>
    </row>
    <row r="962" spans="2:8" x14ac:dyDescent="0.25">
      <c r="B962" t="s">
        <v>3</v>
      </c>
      <c r="C962" t="s">
        <v>7</v>
      </c>
      <c r="D962" t="s">
        <v>112</v>
      </c>
      <c r="E962" t="s">
        <v>1</v>
      </c>
      <c r="F962">
        <v>0</v>
      </c>
      <c r="G962">
        <v>0</v>
      </c>
      <c r="H962">
        <v>0</v>
      </c>
    </row>
    <row r="963" spans="2:8" x14ac:dyDescent="0.25">
      <c r="B963" t="s">
        <v>3</v>
      </c>
      <c r="C963" t="s">
        <v>7</v>
      </c>
      <c r="D963" t="s">
        <v>114</v>
      </c>
      <c r="E963" t="s">
        <v>1</v>
      </c>
      <c r="F963">
        <v>0</v>
      </c>
      <c r="G963">
        <v>0</v>
      </c>
      <c r="H963">
        <v>0</v>
      </c>
    </row>
    <row r="964" spans="2:8" x14ac:dyDescent="0.25">
      <c r="B964" t="s">
        <v>3</v>
      </c>
      <c r="C964" t="s">
        <v>7</v>
      </c>
      <c r="D964" t="s">
        <v>443</v>
      </c>
      <c r="E964" t="s">
        <v>1</v>
      </c>
      <c r="F964">
        <v>0</v>
      </c>
      <c r="G964">
        <v>0</v>
      </c>
      <c r="H964">
        <v>0</v>
      </c>
    </row>
    <row r="965" spans="2:8" x14ac:dyDescent="0.25">
      <c r="B965" t="s">
        <v>3</v>
      </c>
      <c r="C965" t="s">
        <v>7</v>
      </c>
      <c r="D965" t="s">
        <v>116</v>
      </c>
      <c r="E965" t="s">
        <v>1</v>
      </c>
      <c r="F965">
        <v>153.86581469648561</v>
      </c>
      <c r="G965">
        <v>153.86581469648561</v>
      </c>
      <c r="H965">
        <v>153.86581469648561</v>
      </c>
    </row>
    <row r="966" spans="2:8" x14ac:dyDescent="0.25">
      <c r="B966" t="s">
        <v>3</v>
      </c>
      <c r="C966" t="s">
        <v>7</v>
      </c>
      <c r="D966" t="s">
        <v>118</v>
      </c>
      <c r="E966" t="s">
        <v>1</v>
      </c>
      <c r="F966">
        <v>0</v>
      </c>
      <c r="G966">
        <v>0</v>
      </c>
      <c r="H966">
        <v>0</v>
      </c>
    </row>
    <row r="967" spans="2:8" x14ac:dyDescent="0.25">
      <c r="B967" t="s">
        <v>3</v>
      </c>
      <c r="C967" t="s">
        <v>7</v>
      </c>
      <c r="D967" t="s">
        <v>629</v>
      </c>
      <c r="E967" t="s">
        <v>1</v>
      </c>
      <c r="F967">
        <v>0</v>
      </c>
      <c r="G967">
        <v>0</v>
      </c>
      <c r="H967">
        <v>0</v>
      </c>
    </row>
    <row r="968" spans="2:8" x14ac:dyDescent="0.25">
      <c r="B968" t="s">
        <v>3</v>
      </c>
      <c r="C968" t="s">
        <v>7</v>
      </c>
      <c r="D968" t="s">
        <v>119</v>
      </c>
      <c r="E968" t="s">
        <v>1</v>
      </c>
      <c r="F968">
        <v>0</v>
      </c>
      <c r="G968">
        <v>0</v>
      </c>
      <c r="H968">
        <v>0</v>
      </c>
    </row>
    <row r="969" spans="2:8" x14ac:dyDescent="0.25">
      <c r="B969" t="s">
        <v>3</v>
      </c>
      <c r="C969" t="s">
        <v>7</v>
      </c>
      <c r="D969" t="s">
        <v>121</v>
      </c>
      <c r="E969" t="s">
        <v>1</v>
      </c>
      <c r="F969">
        <v>0</v>
      </c>
      <c r="G969">
        <v>0</v>
      </c>
      <c r="H969">
        <v>0</v>
      </c>
    </row>
    <row r="970" spans="2:8" x14ac:dyDescent="0.25">
      <c r="B970" t="s">
        <v>3</v>
      </c>
      <c r="C970" t="s">
        <v>7</v>
      </c>
      <c r="D970" t="s">
        <v>123</v>
      </c>
      <c r="E970" t="s">
        <v>1</v>
      </c>
      <c r="F970">
        <v>0.7143769968051118</v>
      </c>
      <c r="G970">
        <v>0.7143769968051118</v>
      </c>
      <c r="H970">
        <v>0.7143769968051118</v>
      </c>
    </row>
    <row r="971" spans="2:8" x14ac:dyDescent="0.25">
      <c r="B971" t="s">
        <v>3</v>
      </c>
      <c r="C971" t="s">
        <v>7</v>
      </c>
      <c r="D971" t="s">
        <v>127</v>
      </c>
      <c r="E971" t="s">
        <v>1</v>
      </c>
      <c r="F971">
        <v>0</v>
      </c>
      <c r="G971">
        <v>0</v>
      </c>
      <c r="H971">
        <v>0</v>
      </c>
    </row>
    <row r="972" spans="2:8" x14ac:dyDescent="0.25">
      <c r="B972" t="s">
        <v>3</v>
      </c>
      <c r="C972" t="s">
        <v>7</v>
      </c>
      <c r="D972" t="s">
        <v>129</v>
      </c>
      <c r="E972" t="s">
        <v>1</v>
      </c>
      <c r="F972">
        <v>0</v>
      </c>
      <c r="G972">
        <v>0</v>
      </c>
      <c r="H972">
        <v>0</v>
      </c>
    </row>
    <row r="973" spans="2:8" x14ac:dyDescent="0.25">
      <c r="B973" t="s">
        <v>3</v>
      </c>
      <c r="C973" t="s">
        <v>7</v>
      </c>
      <c r="D973" t="s">
        <v>130</v>
      </c>
      <c r="E973" t="s">
        <v>1</v>
      </c>
      <c r="F973">
        <v>0</v>
      </c>
      <c r="G973">
        <v>0</v>
      </c>
      <c r="H973">
        <v>0</v>
      </c>
    </row>
    <row r="974" spans="2:8" x14ac:dyDescent="0.25">
      <c r="B974" t="s">
        <v>3</v>
      </c>
      <c r="C974" t="s">
        <v>7</v>
      </c>
      <c r="D974" t="s">
        <v>131</v>
      </c>
      <c r="E974" t="s">
        <v>1</v>
      </c>
      <c r="F974">
        <v>1781.3506631813343</v>
      </c>
      <c r="G974">
        <v>1781.3506631813343</v>
      </c>
      <c r="H974">
        <v>1781.3506631813343</v>
      </c>
    </row>
    <row r="975" spans="2:8" x14ac:dyDescent="0.25">
      <c r="B975" t="s">
        <v>3</v>
      </c>
      <c r="C975" t="s">
        <v>7</v>
      </c>
      <c r="D975" t="s">
        <v>132</v>
      </c>
      <c r="E975" t="s">
        <v>1</v>
      </c>
      <c r="F975">
        <v>0</v>
      </c>
      <c r="G975">
        <v>0</v>
      </c>
      <c r="H975">
        <v>0</v>
      </c>
    </row>
    <row r="976" spans="2:8" x14ac:dyDescent="0.25">
      <c r="B976" t="s">
        <v>3</v>
      </c>
      <c r="C976" t="s">
        <v>7</v>
      </c>
      <c r="D976" t="s">
        <v>133</v>
      </c>
      <c r="E976" t="s">
        <v>1</v>
      </c>
      <c r="F976">
        <v>214.57287249491722</v>
      </c>
      <c r="G976">
        <v>214.57287249491722</v>
      </c>
      <c r="H976">
        <v>214.57287249491722</v>
      </c>
    </row>
    <row r="977" spans="2:8" x14ac:dyDescent="0.25">
      <c r="B977" t="s">
        <v>3</v>
      </c>
      <c r="C977" t="s">
        <v>7</v>
      </c>
      <c r="D977" t="s">
        <v>134</v>
      </c>
      <c r="E977" t="s">
        <v>1</v>
      </c>
      <c r="F977">
        <v>0</v>
      </c>
      <c r="G977">
        <v>0</v>
      </c>
      <c r="H977">
        <v>0</v>
      </c>
    </row>
    <row r="978" spans="2:8" x14ac:dyDescent="0.25">
      <c r="B978" t="s">
        <v>3</v>
      </c>
      <c r="C978" t="s">
        <v>7</v>
      </c>
      <c r="D978" t="s">
        <v>135</v>
      </c>
      <c r="E978" t="s">
        <v>1</v>
      </c>
      <c r="F978">
        <v>0.98533802108626201</v>
      </c>
      <c r="G978">
        <v>0.98533802108626201</v>
      </c>
      <c r="H978">
        <v>0.98533802108626201</v>
      </c>
    </row>
    <row r="979" spans="2:8" x14ac:dyDescent="0.25">
      <c r="B979" t="s">
        <v>3</v>
      </c>
      <c r="C979" t="s">
        <v>7</v>
      </c>
      <c r="D979" t="s">
        <v>136</v>
      </c>
      <c r="E979" t="s">
        <v>1</v>
      </c>
      <c r="F979">
        <v>0</v>
      </c>
      <c r="G979">
        <v>0</v>
      </c>
      <c r="H979">
        <v>0</v>
      </c>
    </row>
    <row r="980" spans="2:8" x14ac:dyDescent="0.25">
      <c r="B980" t="s">
        <v>3</v>
      </c>
      <c r="C980" t="s">
        <v>7</v>
      </c>
      <c r="D980" t="s">
        <v>137</v>
      </c>
      <c r="E980" t="s">
        <v>1</v>
      </c>
      <c r="F980">
        <v>87.092413333333354</v>
      </c>
      <c r="G980">
        <v>0</v>
      </c>
      <c r="H980">
        <v>0</v>
      </c>
    </row>
    <row r="981" spans="2:8" x14ac:dyDescent="0.25">
      <c r="B981" t="s">
        <v>3</v>
      </c>
      <c r="C981" t="s">
        <v>7</v>
      </c>
      <c r="D981" t="s">
        <v>138</v>
      </c>
      <c r="E981" t="s">
        <v>1</v>
      </c>
      <c r="F981">
        <v>21.451333333333338</v>
      </c>
      <c r="G981">
        <v>21.451333333333338</v>
      </c>
      <c r="H981">
        <v>21.451333333333338</v>
      </c>
    </row>
    <row r="982" spans="2:8" x14ac:dyDescent="0.25">
      <c r="B982" t="s">
        <v>3</v>
      </c>
      <c r="C982" t="s">
        <v>7</v>
      </c>
      <c r="D982" t="s">
        <v>630</v>
      </c>
      <c r="E982" t="s">
        <v>1</v>
      </c>
      <c r="F982">
        <v>0</v>
      </c>
      <c r="G982">
        <v>0</v>
      </c>
      <c r="H982">
        <v>0</v>
      </c>
    </row>
    <row r="983" spans="2:8" x14ac:dyDescent="0.25">
      <c r="B983" t="s">
        <v>3</v>
      </c>
      <c r="C983" t="s">
        <v>7</v>
      </c>
      <c r="D983" t="s">
        <v>139</v>
      </c>
      <c r="E983" t="s">
        <v>1</v>
      </c>
      <c r="F983">
        <v>0</v>
      </c>
      <c r="G983">
        <v>0</v>
      </c>
      <c r="H983">
        <v>0</v>
      </c>
    </row>
    <row r="984" spans="2:8" x14ac:dyDescent="0.25">
      <c r="B984" t="s">
        <v>3</v>
      </c>
      <c r="C984" t="s">
        <v>7</v>
      </c>
      <c r="D984" t="s">
        <v>631</v>
      </c>
      <c r="E984" t="s">
        <v>1</v>
      </c>
      <c r="F984">
        <v>0</v>
      </c>
      <c r="G984">
        <v>0</v>
      </c>
      <c r="H984">
        <v>0</v>
      </c>
    </row>
    <row r="985" spans="2:8" x14ac:dyDescent="0.25">
      <c r="B985" t="s">
        <v>3</v>
      </c>
      <c r="C985" t="s">
        <v>7</v>
      </c>
      <c r="D985" t="s">
        <v>141</v>
      </c>
      <c r="E985" t="s">
        <v>1</v>
      </c>
      <c r="F985">
        <v>0</v>
      </c>
      <c r="G985">
        <v>0</v>
      </c>
      <c r="H985">
        <v>0</v>
      </c>
    </row>
    <row r="986" spans="2:8" x14ac:dyDescent="0.25">
      <c r="B986" t="s">
        <v>3</v>
      </c>
      <c r="C986" t="s">
        <v>7</v>
      </c>
      <c r="D986" t="s">
        <v>684</v>
      </c>
      <c r="E986" t="s">
        <v>1</v>
      </c>
      <c r="F986">
        <v>0</v>
      </c>
      <c r="G986">
        <v>0</v>
      </c>
      <c r="H986">
        <v>0</v>
      </c>
    </row>
    <row r="987" spans="2:8" x14ac:dyDescent="0.25">
      <c r="B987" t="s">
        <v>3</v>
      </c>
      <c r="C987" t="s">
        <v>7</v>
      </c>
      <c r="D987" t="s">
        <v>685</v>
      </c>
      <c r="E987" t="s">
        <v>1</v>
      </c>
      <c r="F987">
        <v>0</v>
      </c>
      <c r="G987">
        <v>0</v>
      </c>
      <c r="H987">
        <v>0</v>
      </c>
    </row>
    <row r="988" spans="2:8" x14ac:dyDescent="0.25">
      <c r="B988" t="s">
        <v>3</v>
      </c>
      <c r="C988" t="s">
        <v>7</v>
      </c>
      <c r="D988" t="s">
        <v>148</v>
      </c>
      <c r="E988" t="s">
        <v>1</v>
      </c>
      <c r="F988">
        <v>0</v>
      </c>
      <c r="G988">
        <v>0</v>
      </c>
      <c r="H988">
        <v>0</v>
      </c>
    </row>
    <row r="989" spans="2:8" x14ac:dyDescent="0.25">
      <c r="B989" t="s">
        <v>3</v>
      </c>
      <c r="C989" t="s">
        <v>7</v>
      </c>
      <c r="D989" t="s">
        <v>149</v>
      </c>
      <c r="E989" t="s">
        <v>1</v>
      </c>
      <c r="F989">
        <v>0</v>
      </c>
      <c r="G989">
        <v>0</v>
      </c>
      <c r="H989">
        <v>0</v>
      </c>
    </row>
    <row r="990" spans="2:8" x14ac:dyDescent="0.25">
      <c r="B990" t="s">
        <v>3</v>
      </c>
      <c r="C990" t="s">
        <v>7</v>
      </c>
      <c r="D990" t="s">
        <v>150</v>
      </c>
      <c r="E990" t="s">
        <v>1</v>
      </c>
      <c r="F990">
        <v>0</v>
      </c>
      <c r="G990">
        <v>0</v>
      </c>
      <c r="H990">
        <v>0</v>
      </c>
    </row>
    <row r="991" spans="2:8" x14ac:dyDescent="0.25">
      <c r="B991" t="s">
        <v>3</v>
      </c>
      <c r="C991" t="s">
        <v>7</v>
      </c>
      <c r="D991" t="s">
        <v>151</v>
      </c>
      <c r="E991" t="s">
        <v>1</v>
      </c>
      <c r="F991">
        <v>0</v>
      </c>
      <c r="G991">
        <v>0</v>
      </c>
      <c r="H991">
        <v>0</v>
      </c>
    </row>
    <row r="992" spans="2:8" x14ac:dyDescent="0.25">
      <c r="B992" t="s">
        <v>3</v>
      </c>
      <c r="C992" t="s">
        <v>7</v>
      </c>
      <c r="D992" t="s">
        <v>152</v>
      </c>
      <c r="E992" t="s">
        <v>1</v>
      </c>
      <c r="F992">
        <v>92.530411001748561</v>
      </c>
      <c r="G992">
        <v>92.530411001748561</v>
      </c>
      <c r="H992">
        <v>92.530411001748561</v>
      </c>
    </row>
    <row r="993" spans="2:8" x14ac:dyDescent="0.25">
      <c r="B993" t="s">
        <v>3</v>
      </c>
      <c r="C993" t="s">
        <v>7</v>
      </c>
      <c r="D993" t="s">
        <v>153</v>
      </c>
      <c r="E993" t="s">
        <v>1</v>
      </c>
      <c r="F993">
        <v>102.30244941427048</v>
      </c>
      <c r="G993">
        <v>102.30244941427051</v>
      </c>
      <c r="H993">
        <v>102.3024494142705</v>
      </c>
    </row>
    <row r="994" spans="2:8" x14ac:dyDescent="0.25">
      <c r="B994" t="s">
        <v>3</v>
      </c>
      <c r="C994" t="s">
        <v>7</v>
      </c>
      <c r="D994" t="s">
        <v>632</v>
      </c>
      <c r="E994" t="s">
        <v>1</v>
      </c>
      <c r="F994">
        <v>0</v>
      </c>
      <c r="G994">
        <v>0</v>
      </c>
      <c r="H994">
        <v>0</v>
      </c>
    </row>
    <row r="995" spans="2:8" x14ac:dyDescent="0.25">
      <c r="B995" t="s">
        <v>3</v>
      </c>
      <c r="C995" t="s">
        <v>7</v>
      </c>
      <c r="D995" t="s">
        <v>155</v>
      </c>
      <c r="E995" t="s">
        <v>1</v>
      </c>
      <c r="F995">
        <v>0</v>
      </c>
      <c r="G995">
        <v>0</v>
      </c>
      <c r="H995">
        <v>0</v>
      </c>
    </row>
    <row r="996" spans="2:8" x14ac:dyDescent="0.25">
      <c r="B996" t="s">
        <v>3</v>
      </c>
      <c r="C996" t="s">
        <v>7</v>
      </c>
      <c r="D996" t="s">
        <v>633</v>
      </c>
      <c r="E996" t="s">
        <v>1</v>
      </c>
      <c r="F996">
        <v>0</v>
      </c>
      <c r="G996">
        <v>0</v>
      </c>
      <c r="H996">
        <v>0</v>
      </c>
    </row>
    <row r="997" spans="2:8" x14ac:dyDescent="0.25">
      <c r="B997" t="s">
        <v>3</v>
      </c>
      <c r="C997" t="s">
        <v>7</v>
      </c>
      <c r="D997" t="s">
        <v>156</v>
      </c>
      <c r="E997" t="s">
        <v>1</v>
      </c>
      <c r="F997">
        <v>2</v>
      </c>
      <c r="G997">
        <v>2</v>
      </c>
      <c r="H997">
        <v>2</v>
      </c>
    </row>
    <row r="998" spans="2:8" x14ac:dyDescent="0.25">
      <c r="B998" t="s">
        <v>3</v>
      </c>
      <c r="C998" t="s">
        <v>7</v>
      </c>
      <c r="D998" t="s">
        <v>157</v>
      </c>
      <c r="E998" t="s">
        <v>1</v>
      </c>
      <c r="F998">
        <v>0</v>
      </c>
      <c r="G998">
        <v>0</v>
      </c>
      <c r="H998">
        <v>0</v>
      </c>
    </row>
    <row r="999" spans="2:8" x14ac:dyDescent="0.25">
      <c r="B999" t="s">
        <v>3</v>
      </c>
      <c r="C999" t="s">
        <v>7</v>
      </c>
      <c r="D999" t="s">
        <v>158</v>
      </c>
      <c r="E999" t="s">
        <v>1</v>
      </c>
      <c r="F999">
        <v>0</v>
      </c>
      <c r="G999">
        <v>0</v>
      </c>
      <c r="H999">
        <v>0</v>
      </c>
    </row>
    <row r="1000" spans="2:8" x14ac:dyDescent="0.25">
      <c r="B1000" t="s">
        <v>3</v>
      </c>
      <c r="C1000" t="s">
        <v>7</v>
      </c>
      <c r="D1000" t="s">
        <v>159</v>
      </c>
      <c r="E1000" t="s">
        <v>1</v>
      </c>
      <c r="F1000">
        <v>0</v>
      </c>
      <c r="G1000">
        <v>0</v>
      </c>
      <c r="H1000">
        <v>0</v>
      </c>
    </row>
    <row r="1001" spans="2:8" x14ac:dyDescent="0.25">
      <c r="B1001" t="s">
        <v>3</v>
      </c>
      <c r="C1001" t="s">
        <v>7</v>
      </c>
      <c r="D1001" t="s">
        <v>160</v>
      </c>
      <c r="E1001" t="s">
        <v>1</v>
      </c>
      <c r="F1001">
        <v>0</v>
      </c>
      <c r="G1001">
        <v>0</v>
      </c>
      <c r="H1001">
        <v>0</v>
      </c>
    </row>
    <row r="1002" spans="2:8" x14ac:dyDescent="0.25">
      <c r="B1002" t="s">
        <v>3</v>
      </c>
      <c r="C1002" t="s">
        <v>7</v>
      </c>
      <c r="D1002" t="s">
        <v>161</v>
      </c>
      <c r="E1002" t="s">
        <v>1</v>
      </c>
      <c r="F1002">
        <v>0</v>
      </c>
      <c r="G1002">
        <v>0</v>
      </c>
      <c r="H1002">
        <v>0</v>
      </c>
    </row>
    <row r="1003" spans="2:8" x14ac:dyDescent="0.25">
      <c r="B1003" t="s">
        <v>3</v>
      </c>
      <c r="C1003" t="s">
        <v>7</v>
      </c>
      <c r="D1003" t="s">
        <v>162</v>
      </c>
      <c r="E1003" t="s">
        <v>1</v>
      </c>
      <c r="F1003">
        <v>0</v>
      </c>
      <c r="G1003">
        <v>0</v>
      </c>
      <c r="H1003">
        <v>0</v>
      </c>
    </row>
    <row r="1004" spans="2:8" x14ac:dyDescent="0.25">
      <c r="B1004" t="s">
        <v>3</v>
      </c>
      <c r="C1004" t="s">
        <v>7</v>
      </c>
      <c r="D1004" t="s">
        <v>163</v>
      </c>
      <c r="E1004" t="s">
        <v>1</v>
      </c>
      <c r="F1004">
        <v>0</v>
      </c>
      <c r="G1004">
        <v>0</v>
      </c>
      <c r="H1004">
        <v>0</v>
      </c>
    </row>
    <row r="1005" spans="2:8" x14ac:dyDescent="0.25">
      <c r="B1005" t="s">
        <v>3</v>
      </c>
      <c r="C1005" t="s">
        <v>7</v>
      </c>
      <c r="D1005" t="s">
        <v>165</v>
      </c>
      <c r="E1005" t="s">
        <v>1</v>
      </c>
      <c r="F1005">
        <v>0</v>
      </c>
      <c r="G1005">
        <v>0</v>
      </c>
      <c r="H1005">
        <v>0</v>
      </c>
    </row>
    <row r="1006" spans="2:8" x14ac:dyDescent="0.25">
      <c r="B1006" t="s">
        <v>3</v>
      </c>
      <c r="C1006" t="s">
        <v>7</v>
      </c>
      <c r="D1006" t="s">
        <v>168</v>
      </c>
      <c r="E1006" t="s">
        <v>1</v>
      </c>
      <c r="F1006">
        <v>0</v>
      </c>
      <c r="G1006">
        <v>0</v>
      </c>
      <c r="H1006">
        <v>0</v>
      </c>
    </row>
    <row r="1007" spans="2:8" x14ac:dyDescent="0.25">
      <c r="B1007" t="s">
        <v>3</v>
      </c>
      <c r="C1007" t="s">
        <v>7</v>
      </c>
      <c r="D1007" t="s">
        <v>170</v>
      </c>
      <c r="E1007" t="s">
        <v>1</v>
      </c>
      <c r="F1007">
        <v>0</v>
      </c>
      <c r="G1007">
        <v>0</v>
      </c>
      <c r="H1007">
        <v>0</v>
      </c>
    </row>
    <row r="1008" spans="2:8" x14ac:dyDescent="0.25">
      <c r="B1008" t="s">
        <v>3</v>
      </c>
      <c r="C1008" t="s">
        <v>7</v>
      </c>
      <c r="D1008" t="s">
        <v>172</v>
      </c>
      <c r="E1008" t="s">
        <v>1</v>
      </c>
      <c r="F1008">
        <v>0</v>
      </c>
      <c r="G1008">
        <v>0</v>
      </c>
      <c r="H1008">
        <v>0</v>
      </c>
    </row>
    <row r="1009" spans="2:8" x14ac:dyDescent="0.25">
      <c r="B1009" t="s">
        <v>3</v>
      </c>
      <c r="C1009" t="s">
        <v>7</v>
      </c>
      <c r="D1009" t="s">
        <v>174</v>
      </c>
      <c r="E1009" t="s">
        <v>1</v>
      </c>
      <c r="F1009">
        <v>0</v>
      </c>
      <c r="G1009">
        <v>0</v>
      </c>
      <c r="H1009">
        <v>0</v>
      </c>
    </row>
    <row r="1010" spans="2:8" x14ac:dyDescent="0.25">
      <c r="B1010" t="s">
        <v>3</v>
      </c>
      <c r="C1010" t="s">
        <v>7</v>
      </c>
      <c r="D1010" t="s">
        <v>175</v>
      </c>
      <c r="E1010" t="s">
        <v>1</v>
      </c>
      <c r="F1010">
        <v>0</v>
      </c>
      <c r="G1010">
        <v>0</v>
      </c>
      <c r="H1010">
        <v>0</v>
      </c>
    </row>
    <row r="1011" spans="2:8" x14ac:dyDescent="0.25">
      <c r="B1011" t="s">
        <v>3</v>
      </c>
      <c r="C1011" t="s">
        <v>7</v>
      </c>
      <c r="D1011" t="s">
        <v>176</v>
      </c>
      <c r="E1011" t="s">
        <v>1</v>
      </c>
      <c r="F1011">
        <v>6.1518104035555554</v>
      </c>
      <c r="G1011">
        <v>6.1518104035555554</v>
      </c>
      <c r="H1011">
        <v>6.1518104035555554</v>
      </c>
    </row>
    <row r="1012" spans="2:8" x14ac:dyDescent="0.25">
      <c r="B1012" t="s">
        <v>3</v>
      </c>
      <c r="C1012" t="s">
        <v>7</v>
      </c>
      <c r="D1012" t="s">
        <v>177</v>
      </c>
      <c r="E1012" t="s">
        <v>1</v>
      </c>
      <c r="F1012">
        <v>81.326933535004443</v>
      </c>
      <c r="G1012">
        <v>81.326933535004443</v>
      </c>
      <c r="H1012">
        <v>81.326933535004443</v>
      </c>
    </row>
    <row r="1013" spans="2:8" x14ac:dyDescent="0.25">
      <c r="B1013" t="s">
        <v>3</v>
      </c>
      <c r="C1013" t="s">
        <v>7</v>
      </c>
      <c r="D1013" t="s">
        <v>178</v>
      </c>
      <c r="E1013" t="s">
        <v>1</v>
      </c>
      <c r="F1013">
        <v>0</v>
      </c>
      <c r="G1013">
        <v>0</v>
      </c>
      <c r="H1013">
        <v>0</v>
      </c>
    </row>
    <row r="1014" spans="2:8" x14ac:dyDescent="0.25">
      <c r="B1014" t="s">
        <v>3</v>
      </c>
      <c r="C1014" t="s">
        <v>7</v>
      </c>
      <c r="D1014" t="s">
        <v>179</v>
      </c>
      <c r="E1014" t="s">
        <v>1</v>
      </c>
      <c r="F1014">
        <v>0</v>
      </c>
      <c r="G1014">
        <v>0</v>
      </c>
      <c r="H1014">
        <v>0</v>
      </c>
    </row>
    <row r="1015" spans="2:8" x14ac:dyDescent="0.25">
      <c r="B1015" t="s">
        <v>3</v>
      </c>
      <c r="C1015" t="s">
        <v>7</v>
      </c>
      <c r="D1015" t="s">
        <v>180</v>
      </c>
      <c r="E1015" t="s">
        <v>1</v>
      </c>
      <c r="F1015">
        <v>0</v>
      </c>
      <c r="G1015">
        <v>0</v>
      </c>
      <c r="H1015">
        <v>0</v>
      </c>
    </row>
    <row r="1016" spans="2:8" x14ac:dyDescent="0.25">
      <c r="B1016" t="s">
        <v>3</v>
      </c>
      <c r="C1016" t="s">
        <v>7</v>
      </c>
      <c r="D1016" t="s">
        <v>634</v>
      </c>
      <c r="E1016" t="s">
        <v>1</v>
      </c>
      <c r="F1016">
        <v>0</v>
      </c>
      <c r="G1016">
        <v>0</v>
      </c>
      <c r="H1016">
        <v>0</v>
      </c>
    </row>
    <row r="1017" spans="2:8" x14ac:dyDescent="0.25">
      <c r="B1017" t="s">
        <v>3</v>
      </c>
      <c r="C1017" t="s">
        <v>7</v>
      </c>
      <c r="D1017" t="s">
        <v>182</v>
      </c>
      <c r="E1017" t="s">
        <v>1</v>
      </c>
      <c r="F1017">
        <v>0</v>
      </c>
      <c r="G1017">
        <v>0</v>
      </c>
      <c r="H1017">
        <v>0</v>
      </c>
    </row>
    <row r="1018" spans="2:8" x14ac:dyDescent="0.25">
      <c r="B1018" t="s">
        <v>3</v>
      </c>
      <c r="C1018" t="s">
        <v>7</v>
      </c>
      <c r="D1018" t="s">
        <v>184</v>
      </c>
      <c r="E1018" t="s">
        <v>1</v>
      </c>
      <c r="F1018">
        <v>0</v>
      </c>
      <c r="G1018">
        <v>0</v>
      </c>
      <c r="H1018">
        <v>0</v>
      </c>
    </row>
    <row r="1019" spans="2:8" x14ac:dyDescent="0.25">
      <c r="B1019" t="s">
        <v>3</v>
      </c>
      <c r="C1019" t="s">
        <v>7</v>
      </c>
      <c r="D1019" t="s">
        <v>187</v>
      </c>
      <c r="E1019" t="s">
        <v>1</v>
      </c>
      <c r="F1019">
        <v>487.77568205964332</v>
      </c>
      <c r="G1019">
        <v>487.77568205964332</v>
      </c>
      <c r="H1019">
        <v>487.77568205964332</v>
      </c>
    </row>
    <row r="1020" spans="2:8" x14ac:dyDescent="0.25">
      <c r="B1020" t="s">
        <v>3</v>
      </c>
      <c r="C1020" t="s">
        <v>7</v>
      </c>
      <c r="D1020" t="s">
        <v>188</v>
      </c>
      <c r="E1020" t="s">
        <v>1</v>
      </c>
      <c r="F1020">
        <v>150.59762899999993</v>
      </c>
      <c r="G1020">
        <v>150.59762899999993</v>
      </c>
      <c r="H1020">
        <v>150.59762899999993</v>
      </c>
    </row>
    <row r="1021" spans="2:8" x14ac:dyDescent="0.25">
      <c r="B1021" t="s">
        <v>3</v>
      </c>
      <c r="C1021" t="s">
        <v>7</v>
      </c>
      <c r="D1021" t="s">
        <v>189</v>
      </c>
      <c r="E1021" t="s">
        <v>1</v>
      </c>
      <c r="F1021">
        <v>462.11981120066656</v>
      </c>
      <c r="G1021">
        <v>462.11981120066656</v>
      </c>
      <c r="H1021">
        <v>462.11981120066656</v>
      </c>
    </row>
    <row r="1022" spans="2:8" x14ac:dyDescent="0.25">
      <c r="B1022" t="s">
        <v>3</v>
      </c>
      <c r="C1022" t="s">
        <v>7</v>
      </c>
      <c r="D1022" t="s">
        <v>190</v>
      </c>
      <c r="E1022" t="s">
        <v>1</v>
      </c>
      <c r="F1022">
        <v>848.6036357030398</v>
      </c>
      <c r="G1022">
        <v>848.6036357030398</v>
      </c>
      <c r="H1022">
        <v>848.6036357030398</v>
      </c>
    </row>
    <row r="1023" spans="2:8" x14ac:dyDescent="0.25">
      <c r="B1023" t="s">
        <v>3</v>
      </c>
      <c r="C1023" t="s">
        <v>7</v>
      </c>
      <c r="D1023" t="s">
        <v>191</v>
      </c>
      <c r="E1023" t="s">
        <v>1</v>
      </c>
      <c r="F1023">
        <v>536.89129166023667</v>
      </c>
      <c r="G1023">
        <v>536.89129166023679</v>
      </c>
      <c r="H1023">
        <v>536.89129166023679</v>
      </c>
    </row>
    <row r="1024" spans="2:8" x14ac:dyDescent="0.25">
      <c r="B1024" t="s">
        <v>3</v>
      </c>
      <c r="C1024" t="s">
        <v>7</v>
      </c>
      <c r="D1024" t="s">
        <v>192</v>
      </c>
      <c r="E1024" t="s">
        <v>1</v>
      </c>
      <c r="F1024">
        <v>155.98744753920008</v>
      </c>
      <c r="G1024">
        <v>155.98744753920002</v>
      </c>
      <c r="H1024">
        <v>155.98744753920002</v>
      </c>
    </row>
    <row r="1025" spans="2:8" x14ac:dyDescent="0.25">
      <c r="B1025" t="s">
        <v>3</v>
      </c>
      <c r="C1025" t="s">
        <v>7</v>
      </c>
      <c r="D1025" t="s">
        <v>193</v>
      </c>
      <c r="E1025" t="s">
        <v>1</v>
      </c>
      <c r="F1025">
        <v>0.31711835999999999</v>
      </c>
      <c r="G1025">
        <v>0.31711835999999999</v>
      </c>
      <c r="H1025">
        <v>0.31711835999999999</v>
      </c>
    </row>
    <row r="1026" spans="2:8" x14ac:dyDescent="0.25">
      <c r="B1026" t="s">
        <v>3</v>
      </c>
      <c r="C1026" t="s">
        <v>7</v>
      </c>
      <c r="D1026" t="s">
        <v>194</v>
      </c>
      <c r="E1026" t="s">
        <v>1</v>
      </c>
      <c r="F1026">
        <v>54.119419317599991</v>
      </c>
      <c r="G1026">
        <v>54.119419317599991</v>
      </c>
      <c r="H1026">
        <v>54.119419317599991</v>
      </c>
    </row>
    <row r="1027" spans="2:8" x14ac:dyDescent="0.25">
      <c r="B1027" t="s">
        <v>3</v>
      </c>
      <c r="C1027" t="s">
        <v>7</v>
      </c>
      <c r="D1027" t="s">
        <v>195</v>
      </c>
      <c r="E1027" t="s">
        <v>1</v>
      </c>
      <c r="F1027">
        <v>0</v>
      </c>
      <c r="G1027">
        <v>0</v>
      </c>
      <c r="H1027">
        <v>0</v>
      </c>
    </row>
    <row r="1028" spans="2:8" x14ac:dyDescent="0.25">
      <c r="B1028" t="s">
        <v>3</v>
      </c>
      <c r="C1028" t="s">
        <v>7</v>
      </c>
      <c r="D1028" t="s">
        <v>196</v>
      </c>
      <c r="E1028" t="s">
        <v>1</v>
      </c>
      <c r="F1028">
        <v>0</v>
      </c>
      <c r="G1028">
        <v>0</v>
      </c>
      <c r="H1028">
        <v>0</v>
      </c>
    </row>
    <row r="1029" spans="2:8" x14ac:dyDescent="0.25">
      <c r="B1029" t="s">
        <v>3</v>
      </c>
      <c r="C1029" t="s">
        <v>7</v>
      </c>
      <c r="D1029" t="s">
        <v>197</v>
      </c>
      <c r="E1029" t="s">
        <v>1</v>
      </c>
      <c r="F1029">
        <v>0</v>
      </c>
      <c r="G1029">
        <v>0</v>
      </c>
      <c r="H1029">
        <v>0</v>
      </c>
    </row>
    <row r="1030" spans="2:8" x14ac:dyDescent="0.25">
      <c r="B1030" t="s">
        <v>3</v>
      </c>
      <c r="C1030" t="s">
        <v>7</v>
      </c>
      <c r="D1030" t="s">
        <v>198</v>
      </c>
      <c r="E1030" t="s">
        <v>1</v>
      </c>
      <c r="F1030">
        <v>0</v>
      </c>
      <c r="G1030">
        <v>0</v>
      </c>
      <c r="H1030">
        <v>0</v>
      </c>
    </row>
    <row r="1031" spans="2:8" x14ac:dyDescent="0.25">
      <c r="B1031" t="s">
        <v>3</v>
      </c>
      <c r="C1031" t="s">
        <v>7</v>
      </c>
      <c r="D1031" t="s">
        <v>199</v>
      </c>
      <c r="E1031" t="s">
        <v>1</v>
      </c>
      <c r="F1031">
        <v>0</v>
      </c>
      <c r="G1031">
        <v>0</v>
      </c>
      <c r="H1031">
        <v>0</v>
      </c>
    </row>
    <row r="1032" spans="2:8" x14ac:dyDescent="0.25">
      <c r="B1032" t="s">
        <v>3</v>
      </c>
      <c r="C1032" t="s">
        <v>7</v>
      </c>
      <c r="D1032" t="s">
        <v>200</v>
      </c>
      <c r="E1032" t="s">
        <v>1</v>
      </c>
      <c r="F1032">
        <v>0</v>
      </c>
      <c r="G1032">
        <v>0</v>
      </c>
      <c r="H1032">
        <v>0</v>
      </c>
    </row>
    <row r="1033" spans="2:8" x14ac:dyDescent="0.25">
      <c r="B1033" t="s">
        <v>3</v>
      </c>
      <c r="C1033" t="s">
        <v>7</v>
      </c>
      <c r="D1033" t="s">
        <v>201</v>
      </c>
      <c r="E1033" t="s">
        <v>1</v>
      </c>
      <c r="F1033">
        <v>0</v>
      </c>
      <c r="G1033">
        <v>0</v>
      </c>
      <c r="H1033">
        <v>0</v>
      </c>
    </row>
    <row r="1034" spans="2:8" x14ac:dyDescent="0.25">
      <c r="B1034" t="s">
        <v>3</v>
      </c>
      <c r="C1034" t="s">
        <v>7</v>
      </c>
      <c r="D1034" t="s">
        <v>202</v>
      </c>
      <c r="E1034" t="s">
        <v>1</v>
      </c>
      <c r="F1034">
        <v>0</v>
      </c>
      <c r="G1034">
        <v>0</v>
      </c>
      <c r="H1034">
        <v>0</v>
      </c>
    </row>
    <row r="1035" spans="2:8" x14ac:dyDescent="0.25">
      <c r="B1035" t="s">
        <v>3</v>
      </c>
      <c r="C1035" t="s">
        <v>7</v>
      </c>
      <c r="D1035" t="s">
        <v>203</v>
      </c>
      <c r="E1035" t="s">
        <v>1</v>
      </c>
      <c r="F1035">
        <v>0</v>
      </c>
      <c r="G1035">
        <v>0</v>
      </c>
      <c r="H1035">
        <v>0</v>
      </c>
    </row>
    <row r="1036" spans="2:8" x14ac:dyDescent="0.25">
      <c r="B1036" t="s">
        <v>3</v>
      </c>
      <c r="C1036" t="s">
        <v>7</v>
      </c>
      <c r="D1036" t="s">
        <v>204</v>
      </c>
      <c r="E1036" t="s">
        <v>1</v>
      </c>
      <c r="F1036">
        <v>0</v>
      </c>
      <c r="G1036">
        <v>0</v>
      </c>
      <c r="H1036">
        <v>0</v>
      </c>
    </row>
    <row r="1037" spans="2:8" x14ac:dyDescent="0.25">
      <c r="B1037" t="s">
        <v>3</v>
      </c>
      <c r="C1037" t="s">
        <v>7</v>
      </c>
      <c r="D1037" t="s">
        <v>205</v>
      </c>
      <c r="E1037" t="s">
        <v>1</v>
      </c>
      <c r="F1037">
        <v>0</v>
      </c>
      <c r="G1037">
        <v>0</v>
      </c>
      <c r="H1037">
        <v>0</v>
      </c>
    </row>
    <row r="1038" spans="2:8" x14ac:dyDescent="0.25">
      <c r="B1038" t="s">
        <v>3</v>
      </c>
      <c r="C1038" t="s">
        <v>7</v>
      </c>
      <c r="D1038" t="s">
        <v>208</v>
      </c>
      <c r="E1038" t="s">
        <v>1</v>
      </c>
      <c r="F1038">
        <v>0</v>
      </c>
      <c r="G1038">
        <v>0</v>
      </c>
      <c r="H1038">
        <v>0</v>
      </c>
    </row>
    <row r="1039" spans="2:8" x14ac:dyDescent="0.25">
      <c r="B1039" t="s">
        <v>3</v>
      </c>
      <c r="C1039" t="s">
        <v>7</v>
      </c>
      <c r="D1039" t="s">
        <v>209</v>
      </c>
      <c r="E1039" t="s">
        <v>1</v>
      </c>
      <c r="F1039">
        <v>0</v>
      </c>
      <c r="G1039">
        <v>0</v>
      </c>
      <c r="H1039">
        <v>0</v>
      </c>
    </row>
    <row r="1040" spans="2:8" x14ac:dyDescent="0.25">
      <c r="B1040" t="s">
        <v>3</v>
      </c>
      <c r="C1040" t="s">
        <v>7</v>
      </c>
      <c r="D1040" t="s">
        <v>210</v>
      </c>
      <c r="E1040" t="s">
        <v>1</v>
      </c>
      <c r="F1040">
        <v>0</v>
      </c>
      <c r="G1040">
        <v>0</v>
      </c>
      <c r="H1040">
        <v>0</v>
      </c>
    </row>
    <row r="1041" spans="2:8" x14ac:dyDescent="0.25">
      <c r="B1041" t="s">
        <v>3</v>
      </c>
      <c r="C1041" t="s">
        <v>7</v>
      </c>
      <c r="D1041" t="s">
        <v>211</v>
      </c>
      <c r="E1041" t="s">
        <v>1</v>
      </c>
      <c r="F1041">
        <v>0</v>
      </c>
      <c r="G1041">
        <v>0</v>
      </c>
      <c r="H1041">
        <v>0</v>
      </c>
    </row>
    <row r="1042" spans="2:8" x14ac:dyDescent="0.25">
      <c r="B1042" t="s">
        <v>3</v>
      </c>
      <c r="C1042" t="s">
        <v>7</v>
      </c>
      <c r="D1042" t="s">
        <v>212</v>
      </c>
      <c r="E1042" t="s">
        <v>1</v>
      </c>
      <c r="F1042">
        <v>0</v>
      </c>
      <c r="G1042">
        <v>0</v>
      </c>
      <c r="H1042">
        <v>0</v>
      </c>
    </row>
    <row r="1043" spans="2:8" x14ac:dyDescent="0.25">
      <c r="B1043" t="s">
        <v>3</v>
      </c>
      <c r="C1043" t="s">
        <v>7</v>
      </c>
      <c r="D1043" t="s">
        <v>213</v>
      </c>
      <c r="E1043" t="s">
        <v>1</v>
      </c>
      <c r="F1043">
        <v>0</v>
      </c>
      <c r="G1043">
        <v>0</v>
      </c>
      <c r="H1043">
        <v>0</v>
      </c>
    </row>
    <row r="1044" spans="2:8" x14ac:dyDescent="0.25">
      <c r="B1044" t="s">
        <v>3</v>
      </c>
      <c r="C1044" t="s">
        <v>7</v>
      </c>
      <c r="D1044" t="s">
        <v>214</v>
      </c>
      <c r="E1044" t="s">
        <v>1</v>
      </c>
      <c r="F1044">
        <v>0</v>
      </c>
      <c r="G1044">
        <v>0</v>
      </c>
      <c r="H1044">
        <v>0</v>
      </c>
    </row>
    <row r="1045" spans="2:8" x14ac:dyDescent="0.25">
      <c r="B1045" t="s">
        <v>3</v>
      </c>
      <c r="C1045" t="s">
        <v>7</v>
      </c>
      <c r="D1045" t="s">
        <v>215</v>
      </c>
      <c r="E1045" t="s">
        <v>1</v>
      </c>
      <c r="F1045">
        <v>0</v>
      </c>
      <c r="G1045">
        <v>0</v>
      </c>
      <c r="H1045">
        <v>0</v>
      </c>
    </row>
    <row r="1046" spans="2:8" x14ac:dyDescent="0.25">
      <c r="B1046" t="s">
        <v>3</v>
      </c>
      <c r="C1046" t="s">
        <v>7</v>
      </c>
      <c r="D1046" t="s">
        <v>216</v>
      </c>
      <c r="E1046" t="s">
        <v>1</v>
      </c>
      <c r="F1046">
        <v>6.6890375374313118</v>
      </c>
      <c r="G1046">
        <v>6.6890375374313118</v>
      </c>
      <c r="H1046">
        <v>6.6890375374313118</v>
      </c>
    </row>
    <row r="1047" spans="2:8" x14ac:dyDescent="0.25">
      <c r="B1047" t="s">
        <v>3</v>
      </c>
      <c r="C1047" t="s">
        <v>7</v>
      </c>
      <c r="D1047" t="s">
        <v>217</v>
      </c>
      <c r="E1047" t="s">
        <v>1</v>
      </c>
      <c r="F1047">
        <v>0</v>
      </c>
      <c r="G1047">
        <v>0</v>
      </c>
      <c r="H1047">
        <v>0</v>
      </c>
    </row>
    <row r="1048" spans="2:8" x14ac:dyDescent="0.25">
      <c r="B1048" t="s">
        <v>3</v>
      </c>
      <c r="C1048" t="s">
        <v>7</v>
      </c>
      <c r="D1048" t="s">
        <v>218</v>
      </c>
      <c r="E1048" t="s">
        <v>1</v>
      </c>
      <c r="F1048">
        <v>1764.6770526069965</v>
      </c>
      <c r="G1048">
        <v>1764.6770526069965</v>
      </c>
      <c r="H1048">
        <v>1764.6770526069965</v>
      </c>
    </row>
    <row r="1049" spans="2:8" x14ac:dyDescent="0.25">
      <c r="B1049" t="s">
        <v>3</v>
      </c>
      <c r="C1049" t="s">
        <v>7</v>
      </c>
      <c r="D1049" t="s">
        <v>219</v>
      </c>
      <c r="E1049" t="s">
        <v>1</v>
      </c>
      <c r="F1049">
        <v>0</v>
      </c>
      <c r="G1049">
        <v>0</v>
      </c>
      <c r="H1049">
        <v>0</v>
      </c>
    </row>
    <row r="1050" spans="2:8" x14ac:dyDescent="0.25">
      <c r="B1050" t="s">
        <v>3</v>
      </c>
      <c r="C1050" t="s">
        <v>7</v>
      </c>
      <c r="D1050" t="s">
        <v>220</v>
      </c>
      <c r="E1050" t="s">
        <v>1</v>
      </c>
      <c r="F1050">
        <v>0</v>
      </c>
      <c r="G1050">
        <v>0</v>
      </c>
      <c r="H1050">
        <v>0</v>
      </c>
    </row>
    <row r="1051" spans="2:8" x14ac:dyDescent="0.25">
      <c r="B1051" t="s">
        <v>3</v>
      </c>
      <c r="C1051" t="s">
        <v>7</v>
      </c>
      <c r="D1051" t="s">
        <v>221</v>
      </c>
      <c r="E1051" t="s">
        <v>1</v>
      </c>
      <c r="F1051">
        <v>0</v>
      </c>
      <c r="G1051">
        <v>0</v>
      </c>
      <c r="H1051">
        <v>0</v>
      </c>
    </row>
    <row r="1052" spans="2:8" x14ac:dyDescent="0.25">
      <c r="B1052" t="s">
        <v>3</v>
      </c>
      <c r="C1052" t="s">
        <v>7</v>
      </c>
      <c r="D1052" t="s">
        <v>222</v>
      </c>
      <c r="E1052" t="s">
        <v>1</v>
      </c>
      <c r="F1052">
        <v>0</v>
      </c>
      <c r="G1052">
        <v>0</v>
      </c>
      <c r="H1052">
        <v>0</v>
      </c>
    </row>
    <row r="1053" spans="2:8" x14ac:dyDescent="0.25">
      <c r="B1053" t="s">
        <v>3</v>
      </c>
      <c r="C1053" t="s">
        <v>7</v>
      </c>
      <c r="D1053" t="s">
        <v>224</v>
      </c>
      <c r="E1053" t="s">
        <v>1</v>
      </c>
      <c r="F1053">
        <v>0</v>
      </c>
      <c r="G1053">
        <v>0</v>
      </c>
      <c r="H1053">
        <v>0</v>
      </c>
    </row>
    <row r="1054" spans="2:8" x14ac:dyDescent="0.25">
      <c r="B1054" t="s">
        <v>3</v>
      </c>
      <c r="C1054" t="s">
        <v>7</v>
      </c>
      <c r="D1054" t="s">
        <v>225</v>
      </c>
      <c r="E1054" t="s">
        <v>1</v>
      </c>
      <c r="F1054">
        <v>0</v>
      </c>
      <c r="G1054">
        <v>0</v>
      </c>
      <c r="H1054">
        <v>0</v>
      </c>
    </row>
    <row r="1055" spans="2:8" x14ac:dyDescent="0.25">
      <c r="B1055" t="s">
        <v>3</v>
      </c>
      <c r="C1055" t="s">
        <v>7</v>
      </c>
      <c r="D1055" t="s">
        <v>226</v>
      </c>
      <c r="E1055" t="s">
        <v>1</v>
      </c>
      <c r="F1055">
        <v>7.7313600000000005</v>
      </c>
      <c r="G1055">
        <v>8.8358399999999993</v>
      </c>
      <c r="H1055">
        <v>8.8358399999999993</v>
      </c>
    </row>
    <row r="1056" spans="2:8" x14ac:dyDescent="0.25">
      <c r="B1056" t="s">
        <v>3</v>
      </c>
      <c r="C1056" t="s">
        <v>7</v>
      </c>
      <c r="D1056" t="s">
        <v>227</v>
      </c>
      <c r="E1056" t="s">
        <v>1</v>
      </c>
      <c r="F1056">
        <v>430.83555839999991</v>
      </c>
      <c r="G1056">
        <v>430.83555839999991</v>
      </c>
      <c r="H1056">
        <v>430.83555839999991</v>
      </c>
    </row>
    <row r="1057" spans="2:8" x14ac:dyDescent="0.25">
      <c r="B1057" t="s">
        <v>3</v>
      </c>
      <c r="C1057" t="s">
        <v>7</v>
      </c>
      <c r="D1057" t="s">
        <v>228</v>
      </c>
      <c r="E1057" t="s">
        <v>1</v>
      </c>
      <c r="F1057">
        <v>0</v>
      </c>
      <c r="G1057">
        <v>4.5357909750000571</v>
      </c>
      <c r="H1057">
        <v>6.6268800000000008</v>
      </c>
    </row>
    <row r="1058" spans="2:8" x14ac:dyDescent="0.25">
      <c r="B1058" t="s">
        <v>3</v>
      </c>
      <c r="C1058" t="s">
        <v>7</v>
      </c>
      <c r="D1058" t="s">
        <v>229</v>
      </c>
      <c r="E1058" t="s">
        <v>1</v>
      </c>
      <c r="F1058">
        <v>2.9086816500001045</v>
      </c>
      <c r="G1058">
        <v>0</v>
      </c>
      <c r="H1058">
        <v>1.3229253000000563</v>
      </c>
    </row>
    <row r="1059" spans="2:8" x14ac:dyDescent="0.25">
      <c r="B1059" t="s">
        <v>3</v>
      </c>
      <c r="C1059" t="s">
        <v>7</v>
      </c>
      <c r="D1059" t="s">
        <v>230</v>
      </c>
      <c r="E1059" t="s">
        <v>1</v>
      </c>
      <c r="F1059">
        <v>0</v>
      </c>
      <c r="G1059">
        <v>0</v>
      </c>
      <c r="H1059">
        <v>0</v>
      </c>
    </row>
    <row r="1060" spans="2:8" x14ac:dyDescent="0.25">
      <c r="B1060" t="s">
        <v>3</v>
      </c>
      <c r="C1060" t="s">
        <v>7</v>
      </c>
      <c r="D1060" t="s">
        <v>232</v>
      </c>
      <c r="E1060" t="s">
        <v>1</v>
      </c>
      <c r="F1060">
        <v>5.4584023322683715</v>
      </c>
      <c r="G1060">
        <v>5.4584023322683706</v>
      </c>
      <c r="H1060">
        <v>5.4584023322683706</v>
      </c>
    </row>
    <row r="1061" spans="2:8" x14ac:dyDescent="0.25">
      <c r="B1061" t="s">
        <v>3</v>
      </c>
      <c r="C1061" t="s">
        <v>7</v>
      </c>
      <c r="D1061" t="s">
        <v>234</v>
      </c>
      <c r="E1061" t="s">
        <v>1</v>
      </c>
      <c r="F1061">
        <v>9.7761177316293946</v>
      </c>
      <c r="G1061">
        <v>9.7761177316293928</v>
      </c>
      <c r="H1061">
        <v>9.7761177316293928</v>
      </c>
    </row>
    <row r="1062" spans="2:8" x14ac:dyDescent="0.25">
      <c r="B1062" t="s">
        <v>3</v>
      </c>
      <c r="C1062" t="s">
        <v>7</v>
      </c>
      <c r="D1062" t="s">
        <v>236</v>
      </c>
      <c r="E1062" t="s">
        <v>1</v>
      </c>
      <c r="F1062">
        <v>487.77568205964315</v>
      </c>
      <c r="G1062">
        <v>487.77568205964315</v>
      </c>
      <c r="H1062">
        <v>487.77568205964315</v>
      </c>
    </row>
    <row r="1063" spans="2:8" x14ac:dyDescent="0.25">
      <c r="B1063" t="s">
        <v>3</v>
      </c>
      <c r="C1063" t="s">
        <v>7</v>
      </c>
      <c r="D1063" t="s">
        <v>237</v>
      </c>
      <c r="E1063" t="s">
        <v>1</v>
      </c>
      <c r="F1063">
        <v>0</v>
      </c>
      <c r="G1063">
        <v>0</v>
      </c>
      <c r="H1063">
        <v>0</v>
      </c>
    </row>
    <row r="1064" spans="2:8" x14ac:dyDescent="0.25">
      <c r="B1064" t="s">
        <v>3</v>
      </c>
      <c r="C1064" t="s">
        <v>7</v>
      </c>
      <c r="D1064" t="s">
        <v>238</v>
      </c>
      <c r="E1064" t="s">
        <v>1</v>
      </c>
      <c r="F1064">
        <v>0</v>
      </c>
      <c r="G1064">
        <v>0</v>
      </c>
      <c r="H1064">
        <v>0</v>
      </c>
    </row>
    <row r="1065" spans="2:8" x14ac:dyDescent="0.25">
      <c r="B1065" t="s">
        <v>3</v>
      </c>
      <c r="C1065" t="s">
        <v>7</v>
      </c>
      <c r="D1065" t="s">
        <v>240</v>
      </c>
      <c r="E1065" t="s">
        <v>1</v>
      </c>
      <c r="F1065">
        <v>0</v>
      </c>
      <c r="G1065">
        <v>0</v>
      </c>
      <c r="H1065">
        <v>0</v>
      </c>
    </row>
    <row r="1066" spans="2:8" x14ac:dyDescent="0.25">
      <c r="B1066" t="s">
        <v>3</v>
      </c>
      <c r="C1066" t="s">
        <v>7</v>
      </c>
      <c r="D1066" t="s">
        <v>241</v>
      </c>
      <c r="E1066" t="s">
        <v>1</v>
      </c>
      <c r="F1066">
        <v>0</v>
      </c>
      <c r="G1066">
        <v>0</v>
      </c>
      <c r="H1066">
        <v>0</v>
      </c>
    </row>
    <row r="1067" spans="2:8" x14ac:dyDescent="0.25">
      <c r="B1067" t="s">
        <v>3</v>
      </c>
      <c r="C1067" t="s">
        <v>7</v>
      </c>
      <c r="D1067" t="s">
        <v>242</v>
      </c>
      <c r="E1067" t="s">
        <v>1</v>
      </c>
      <c r="F1067">
        <v>0</v>
      </c>
      <c r="G1067">
        <v>0</v>
      </c>
      <c r="H1067">
        <v>0</v>
      </c>
    </row>
    <row r="1068" spans="2:8" x14ac:dyDescent="0.25">
      <c r="B1068" t="s">
        <v>3</v>
      </c>
      <c r="C1068" t="s">
        <v>7</v>
      </c>
      <c r="D1068" t="s">
        <v>243</v>
      </c>
      <c r="E1068" t="s">
        <v>1</v>
      </c>
      <c r="F1068">
        <v>9044.4813333333313</v>
      </c>
      <c r="G1068">
        <v>9044.4813333333313</v>
      </c>
      <c r="H1068">
        <v>9044.4813333333313</v>
      </c>
    </row>
    <row r="1069" spans="2:8" x14ac:dyDescent="0.25">
      <c r="B1069" t="s">
        <v>3</v>
      </c>
      <c r="C1069" t="s">
        <v>7</v>
      </c>
      <c r="D1069" t="s">
        <v>244</v>
      </c>
      <c r="E1069" t="s">
        <v>1</v>
      </c>
      <c r="F1069">
        <v>1254.8800000000001</v>
      </c>
      <c r="G1069">
        <v>1254.8800000000001</v>
      </c>
      <c r="H1069">
        <v>1254.8800000000001</v>
      </c>
    </row>
    <row r="1070" spans="2:8" x14ac:dyDescent="0.25">
      <c r="B1070" t="s">
        <v>3</v>
      </c>
      <c r="C1070" t="s">
        <v>7</v>
      </c>
      <c r="D1070" t="s">
        <v>245</v>
      </c>
      <c r="E1070" t="s">
        <v>1</v>
      </c>
      <c r="F1070">
        <v>0</v>
      </c>
      <c r="G1070">
        <v>0</v>
      </c>
      <c r="H1070">
        <v>0</v>
      </c>
    </row>
    <row r="1071" spans="2:8" x14ac:dyDescent="0.25">
      <c r="B1071" t="s">
        <v>3</v>
      </c>
      <c r="C1071" t="s">
        <v>7</v>
      </c>
      <c r="D1071" t="s">
        <v>246</v>
      </c>
      <c r="E1071" t="s">
        <v>1</v>
      </c>
      <c r="F1071">
        <v>0</v>
      </c>
      <c r="G1071">
        <v>0</v>
      </c>
      <c r="H1071">
        <v>0</v>
      </c>
    </row>
    <row r="1072" spans="2:8" x14ac:dyDescent="0.25">
      <c r="B1072" t="s">
        <v>3</v>
      </c>
      <c r="C1072" t="s">
        <v>7</v>
      </c>
      <c r="D1072" t="s">
        <v>247</v>
      </c>
      <c r="E1072" t="s">
        <v>1</v>
      </c>
      <c r="F1072">
        <v>0</v>
      </c>
      <c r="G1072">
        <v>0</v>
      </c>
      <c r="H1072">
        <v>0</v>
      </c>
    </row>
    <row r="1073" spans="2:8" x14ac:dyDescent="0.25">
      <c r="B1073" t="s">
        <v>3</v>
      </c>
      <c r="C1073" t="s">
        <v>7</v>
      </c>
      <c r="D1073" t="s">
        <v>248</v>
      </c>
      <c r="E1073" t="s">
        <v>1</v>
      </c>
      <c r="F1073">
        <v>0</v>
      </c>
      <c r="G1073">
        <v>0</v>
      </c>
      <c r="H1073">
        <v>0</v>
      </c>
    </row>
    <row r="1074" spans="2:8" x14ac:dyDescent="0.25">
      <c r="B1074" t="s">
        <v>3</v>
      </c>
      <c r="C1074" t="s">
        <v>7</v>
      </c>
      <c r="D1074" t="s">
        <v>251</v>
      </c>
      <c r="E1074" t="s">
        <v>1</v>
      </c>
      <c r="F1074">
        <v>0</v>
      </c>
      <c r="G1074">
        <v>0</v>
      </c>
      <c r="H1074">
        <v>0</v>
      </c>
    </row>
    <row r="1075" spans="2:8" x14ac:dyDescent="0.25">
      <c r="B1075" t="s">
        <v>3</v>
      </c>
      <c r="C1075" t="s">
        <v>7</v>
      </c>
      <c r="D1075" t="s">
        <v>255</v>
      </c>
      <c r="E1075" t="s">
        <v>1</v>
      </c>
      <c r="F1075">
        <v>0</v>
      </c>
      <c r="G1075">
        <v>0</v>
      </c>
      <c r="H1075">
        <v>0</v>
      </c>
    </row>
    <row r="1076" spans="2:8" x14ac:dyDescent="0.25">
      <c r="B1076" t="s">
        <v>3</v>
      </c>
      <c r="C1076" t="s">
        <v>7</v>
      </c>
      <c r="D1076" t="s">
        <v>256</v>
      </c>
      <c r="E1076" t="s">
        <v>1</v>
      </c>
      <c r="F1076">
        <v>6.4118231309904141</v>
      </c>
      <c r="G1076">
        <v>6.4118231309904141</v>
      </c>
      <c r="H1076">
        <v>6.4118231309904141</v>
      </c>
    </row>
    <row r="1077" spans="2:8" x14ac:dyDescent="0.25">
      <c r="B1077" t="s">
        <v>3</v>
      </c>
      <c r="C1077" t="s">
        <v>7</v>
      </c>
      <c r="D1077" t="s">
        <v>258</v>
      </c>
      <c r="E1077" t="s">
        <v>1</v>
      </c>
      <c r="F1077">
        <v>11.111146869009586</v>
      </c>
      <c r="G1077">
        <v>11.111146869009586</v>
      </c>
      <c r="H1077">
        <v>11.111146869009586</v>
      </c>
    </row>
    <row r="1078" spans="2:8" x14ac:dyDescent="0.25">
      <c r="B1078" t="s">
        <v>3</v>
      </c>
      <c r="C1078" t="s">
        <v>7</v>
      </c>
      <c r="D1078" t="s">
        <v>260</v>
      </c>
      <c r="E1078" t="s">
        <v>1</v>
      </c>
      <c r="F1078">
        <v>0</v>
      </c>
      <c r="G1078">
        <v>0</v>
      </c>
      <c r="H1078">
        <v>0</v>
      </c>
    </row>
    <row r="1079" spans="2:8" x14ac:dyDescent="0.25">
      <c r="B1079" t="s">
        <v>3</v>
      </c>
      <c r="C1079" t="s">
        <v>7</v>
      </c>
      <c r="D1079" t="s">
        <v>262</v>
      </c>
      <c r="E1079" t="s">
        <v>1</v>
      </c>
      <c r="F1079">
        <v>1532.0714956172096</v>
      </c>
      <c r="G1079">
        <v>1532.0714956172098</v>
      </c>
      <c r="H1079">
        <v>1532.0714956172098</v>
      </c>
    </row>
    <row r="1080" spans="2:8" x14ac:dyDescent="0.25">
      <c r="B1080" t="s">
        <v>3</v>
      </c>
      <c r="C1080" t="s">
        <v>7</v>
      </c>
      <c r="D1080" t="s">
        <v>263</v>
      </c>
      <c r="E1080" t="s">
        <v>1</v>
      </c>
      <c r="F1080">
        <v>5.1325244043450482</v>
      </c>
      <c r="G1080">
        <v>5.1325244043450482</v>
      </c>
      <c r="H1080">
        <v>5.1325244043450482</v>
      </c>
    </row>
    <row r="1081" spans="2:8" x14ac:dyDescent="0.25">
      <c r="B1081" t="s">
        <v>3</v>
      </c>
      <c r="C1081" t="s">
        <v>7</v>
      </c>
      <c r="D1081" t="s">
        <v>264</v>
      </c>
      <c r="E1081" t="s">
        <v>1</v>
      </c>
      <c r="F1081">
        <v>1010.3600115812568</v>
      </c>
      <c r="G1081">
        <v>1010.3600115812568</v>
      </c>
      <c r="H1081">
        <v>1010.3600115812568</v>
      </c>
    </row>
    <row r="1082" spans="2:8" x14ac:dyDescent="0.25">
      <c r="B1082" t="s">
        <v>3</v>
      </c>
      <c r="C1082" t="s">
        <v>7</v>
      </c>
      <c r="D1082" t="s">
        <v>265</v>
      </c>
      <c r="E1082" t="s">
        <v>1</v>
      </c>
      <c r="F1082">
        <v>122.79782491160812</v>
      </c>
      <c r="G1082">
        <v>122.79782491160812</v>
      </c>
      <c r="H1082">
        <v>122.79782491160812</v>
      </c>
    </row>
    <row r="1083" spans="2:8" x14ac:dyDescent="0.25">
      <c r="B1083" t="s">
        <v>3</v>
      </c>
      <c r="C1083" t="s">
        <v>7</v>
      </c>
      <c r="D1083" t="s">
        <v>266</v>
      </c>
      <c r="E1083" t="s">
        <v>1</v>
      </c>
      <c r="F1083">
        <v>12.944474635314167</v>
      </c>
      <c r="G1083">
        <v>12.944474635314167</v>
      </c>
      <c r="H1083">
        <v>12.944474635314167</v>
      </c>
    </row>
    <row r="1084" spans="2:8" x14ac:dyDescent="0.25">
      <c r="B1084" t="s">
        <v>3</v>
      </c>
      <c r="C1084" t="s">
        <v>7</v>
      </c>
      <c r="D1084" t="s">
        <v>268</v>
      </c>
      <c r="E1084" t="s">
        <v>1</v>
      </c>
      <c r="F1084">
        <v>0</v>
      </c>
      <c r="G1084">
        <v>0</v>
      </c>
      <c r="H1084">
        <v>0</v>
      </c>
    </row>
    <row r="1085" spans="2:8" x14ac:dyDescent="0.25">
      <c r="B1085" t="s">
        <v>3</v>
      </c>
      <c r="C1085" t="s">
        <v>7</v>
      </c>
      <c r="D1085" t="s">
        <v>269</v>
      </c>
      <c r="E1085" t="s">
        <v>1</v>
      </c>
      <c r="F1085">
        <v>0</v>
      </c>
      <c r="G1085">
        <v>0</v>
      </c>
      <c r="H1085">
        <v>0</v>
      </c>
    </row>
    <row r="1086" spans="2:8" x14ac:dyDescent="0.25">
      <c r="B1086" t="s">
        <v>3</v>
      </c>
      <c r="C1086" t="s">
        <v>7</v>
      </c>
      <c r="D1086" t="s">
        <v>270</v>
      </c>
      <c r="E1086" t="s">
        <v>1</v>
      </c>
      <c r="F1086">
        <v>0</v>
      </c>
      <c r="G1086">
        <v>0</v>
      </c>
      <c r="H1086">
        <v>0</v>
      </c>
    </row>
    <row r="1087" spans="2:8" x14ac:dyDescent="0.25">
      <c r="B1087" t="s">
        <v>3</v>
      </c>
      <c r="C1087" t="s">
        <v>7</v>
      </c>
      <c r="D1087" t="s">
        <v>271</v>
      </c>
      <c r="E1087" t="s">
        <v>1</v>
      </c>
      <c r="F1087">
        <v>250.00029988681791</v>
      </c>
      <c r="G1087">
        <v>251.81134444596549</v>
      </c>
      <c r="H1087">
        <v>254.5071869052916</v>
      </c>
    </row>
    <row r="1088" spans="2:8" x14ac:dyDescent="0.25">
      <c r="B1088" t="s">
        <v>3</v>
      </c>
      <c r="C1088" t="s">
        <v>7</v>
      </c>
      <c r="D1088" t="s">
        <v>273</v>
      </c>
      <c r="E1088" t="s">
        <v>1</v>
      </c>
      <c r="F1088">
        <v>0</v>
      </c>
      <c r="G1088">
        <v>0</v>
      </c>
      <c r="H1088">
        <v>0</v>
      </c>
    </row>
    <row r="1089" spans="2:8" x14ac:dyDescent="0.25">
      <c r="B1089" t="s">
        <v>3</v>
      </c>
      <c r="C1089" t="s">
        <v>7</v>
      </c>
      <c r="D1089" t="s">
        <v>276</v>
      </c>
      <c r="E1089" t="s">
        <v>1</v>
      </c>
      <c r="F1089">
        <v>0</v>
      </c>
      <c r="G1089">
        <v>0</v>
      </c>
      <c r="H1089">
        <v>0</v>
      </c>
    </row>
    <row r="1090" spans="2:8" x14ac:dyDescent="0.25">
      <c r="B1090" t="s">
        <v>3</v>
      </c>
      <c r="C1090" t="s">
        <v>7</v>
      </c>
      <c r="D1090" t="s">
        <v>279</v>
      </c>
      <c r="E1090" t="s">
        <v>1</v>
      </c>
      <c r="F1090">
        <v>551.11111111111109</v>
      </c>
      <c r="G1090">
        <v>551.11111111111109</v>
      </c>
      <c r="H1090">
        <v>551.11111111111109</v>
      </c>
    </row>
    <row r="1091" spans="2:8" x14ac:dyDescent="0.25">
      <c r="B1091" t="s">
        <v>3</v>
      </c>
      <c r="C1091" t="s">
        <v>7</v>
      </c>
      <c r="D1091" t="s">
        <v>280</v>
      </c>
      <c r="E1091" t="s">
        <v>1</v>
      </c>
      <c r="F1091">
        <v>109.37096707048001</v>
      </c>
      <c r="G1091">
        <v>109.37096707048001</v>
      </c>
      <c r="H1091">
        <v>109.37096707048001</v>
      </c>
    </row>
    <row r="1092" spans="2:8" x14ac:dyDescent="0.25">
      <c r="B1092" t="s">
        <v>3</v>
      </c>
      <c r="C1092" t="s">
        <v>7</v>
      </c>
      <c r="D1092" t="s">
        <v>281</v>
      </c>
      <c r="E1092" t="s">
        <v>1</v>
      </c>
      <c r="F1092">
        <v>0</v>
      </c>
      <c r="G1092">
        <v>0</v>
      </c>
      <c r="H1092">
        <v>0</v>
      </c>
    </row>
    <row r="1093" spans="2:8" x14ac:dyDescent="0.25">
      <c r="B1093" t="s">
        <v>3</v>
      </c>
      <c r="C1093" t="s">
        <v>7</v>
      </c>
      <c r="D1093" t="s">
        <v>282</v>
      </c>
      <c r="E1093" t="s">
        <v>1</v>
      </c>
      <c r="F1093">
        <v>0</v>
      </c>
      <c r="G1093">
        <v>0</v>
      </c>
      <c r="H1093">
        <v>0</v>
      </c>
    </row>
    <row r="1094" spans="2:8" x14ac:dyDescent="0.25">
      <c r="B1094" t="s">
        <v>3</v>
      </c>
      <c r="C1094" t="s">
        <v>7</v>
      </c>
      <c r="D1094" t="s">
        <v>283</v>
      </c>
      <c r="E1094" t="s">
        <v>1</v>
      </c>
      <c r="F1094">
        <v>251.9442811501597</v>
      </c>
      <c r="G1094">
        <v>251.94428115015975</v>
      </c>
      <c r="H1094">
        <v>251.94428115015975</v>
      </c>
    </row>
    <row r="1095" spans="2:8" x14ac:dyDescent="0.25">
      <c r="B1095" t="s">
        <v>3</v>
      </c>
      <c r="C1095" t="s">
        <v>7</v>
      </c>
      <c r="D1095" t="s">
        <v>284</v>
      </c>
      <c r="E1095" t="s">
        <v>1</v>
      </c>
      <c r="F1095">
        <v>0</v>
      </c>
      <c r="G1095">
        <v>0</v>
      </c>
      <c r="H1095">
        <v>0</v>
      </c>
    </row>
    <row r="1096" spans="2:8" x14ac:dyDescent="0.25">
      <c r="B1096" t="s">
        <v>3</v>
      </c>
      <c r="C1096" t="s">
        <v>7</v>
      </c>
      <c r="D1096" t="s">
        <v>286</v>
      </c>
      <c r="E1096" t="s">
        <v>1</v>
      </c>
      <c r="F1096">
        <v>0</v>
      </c>
      <c r="G1096">
        <v>0</v>
      </c>
      <c r="H1096">
        <v>0</v>
      </c>
    </row>
    <row r="1097" spans="2:8" x14ac:dyDescent="0.25">
      <c r="B1097" t="s">
        <v>3</v>
      </c>
      <c r="C1097" t="s">
        <v>7</v>
      </c>
      <c r="D1097" t="s">
        <v>287</v>
      </c>
      <c r="E1097" t="s">
        <v>1</v>
      </c>
      <c r="F1097">
        <v>357.84792332268376</v>
      </c>
      <c r="G1097">
        <v>357.84792332268376</v>
      </c>
      <c r="H1097">
        <v>357.84792332268376</v>
      </c>
    </row>
    <row r="1098" spans="2:8" x14ac:dyDescent="0.25">
      <c r="B1098" t="s">
        <v>3</v>
      </c>
      <c r="C1098" t="s">
        <v>7</v>
      </c>
      <c r="D1098" t="s">
        <v>290</v>
      </c>
      <c r="E1098" t="s">
        <v>1</v>
      </c>
      <c r="F1098">
        <v>0</v>
      </c>
      <c r="G1098">
        <v>0</v>
      </c>
      <c r="H1098">
        <v>0</v>
      </c>
    </row>
    <row r="1099" spans="2:8" x14ac:dyDescent="0.25">
      <c r="B1099" t="s">
        <v>3</v>
      </c>
      <c r="C1099" t="s">
        <v>7</v>
      </c>
      <c r="D1099" t="s">
        <v>291</v>
      </c>
      <c r="E1099" t="s">
        <v>1</v>
      </c>
      <c r="F1099">
        <v>11.942917997870076</v>
      </c>
      <c r="G1099">
        <v>11.942917997870076</v>
      </c>
      <c r="H1099">
        <v>11.942917997870076</v>
      </c>
    </row>
    <row r="1100" spans="2:8" x14ac:dyDescent="0.25">
      <c r="B1100" t="s">
        <v>3</v>
      </c>
      <c r="C1100" t="s">
        <v>7</v>
      </c>
      <c r="D1100" t="s">
        <v>292</v>
      </c>
      <c r="E1100" t="s">
        <v>1</v>
      </c>
      <c r="F1100">
        <v>0</v>
      </c>
      <c r="G1100">
        <v>0</v>
      </c>
      <c r="H1100">
        <v>0</v>
      </c>
    </row>
    <row r="1101" spans="2:8" x14ac:dyDescent="0.25">
      <c r="B1101" t="s">
        <v>3</v>
      </c>
      <c r="C1101" t="s">
        <v>7</v>
      </c>
      <c r="D1101" t="s">
        <v>293</v>
      </c>
      <c r="E1101" t="s">
        <v>1</v>
      </c>
      <c r="F1101">
        <v>0</v>
      </c>
      <c r="G1101">
        <v>0</v>
      </c>
      <c r="H1101">
        <v>0</v>
      </c>
    </row>
    <row r="1102" spans="2:8" x14ac:dyDescent="0.25">
      <c r="B1102" t="s">
        <v>3</v>
      </c>
      <c r="C1102" t="s">
        <v>7</v>
      </c>
      <c r="D1102" t="s">
        <v>295</v>
      </c>
      <c r="E1102" t="s">
        <v>1</v>
      </c>
      <c r="F1102">
        <v>0</v>
      </c>
      <c r="G1102">
        <v>0</v>
      </c>
      <c r="H1102">
        <v>0</v>
      </c>
    </row>
    <row r="1103" spans="2:8" x14ac:dyDescent="0.25">
      <c r="B1103" t="s">
        <v>3</v>
      </c>
      <c r="C1103" t="s">
        <v>7</v>
      </c>
      <c r="D1103" t="s">
        <v>296</v>
      </c>
      <c r="E1103" t="s">
        <v>1</v>
      </c>
      <c r="F1103">
        <v>0</v>
      </c>
      <c r="G1103">
        <v>0</v>
      </c>
      <c r="H1103">
        <v>0</v>
      </c>
    </row>
    <row r="1104" spans="2:8" x14ac:dyDescent="0.25">
      <c r="B1104" t="s">
        <v>3</v>
      </c>
      <c r="C1104" t="s">
        <v>7</v>
      </c>
      <c r="D1104" t="s">
        <v>297</v>
      </c>
      <c r="E1104" t="s">
        <v>1</v>
      </c>
      <c r="F1104">
        <v>0</v>
      </c>
      <c r="G1104">
        <v>0</v>
      </c>
      <c r="H1104">
        <v>0</v>
      </c>
    </row>
    <row r="1105" spans="2:8" x14ac:dyDescent="0.25">
      <c r="B1105" t="s">
        <v>3</v>
      </c>
      <c r="C1105" t="s">
        <v>7</v>
      </c>
      <c r="D1105" t="s">
        <v>298</v>
      </c>
      <c r="E1105" t="s">
        <v>1</v>
      </c>
      <c r="F1105">
        <v>0</v>
      </c>
      <c r="G1105">
        <v>0</v>
      </c>
      <c r="H1105">
        <v>0</v>
      </c>
    </row>
    <row r="1106" spans="2:8" x14ac:dyDescent="0.25">
      <c r="B1106" t="s">
        <v>3</v>
      </c>
      <c r="C1106" t="s">
        <v>7</v>
      </c>
      <c r="D1106" t="s">
        <v>299</v>
      </c>
      <c r="E1106" t="s">
        <v>1</v>
      </c>
      <c r="F1106">
        <v>0</v>
      </c>
      <c r="G1106">
        <v>0</v>
      </c>
      <c r="H1106">
        <v>0</v>
      </c>
    </row>
    <row r="1107" spans="2:8" x14ac:dyDescent="0.25">
      <c r="B1107" t="s">
        <v>3</v>
      </c>
      <c r="C1107" t="s">
        <v>7</v>
      </c>
      <c r="D1107" t="s">
        <v>300</v>
      </c>
      <c r="E1107" t="s">
        <v>1</v>
      </c>
      <c r="F1107">
        <v>0</v>
      </c>
      <c r="G1107">
        <v>0</v>
      </c>
      <c r="H1107">
        <v>0</v>
      </c>
    </row>
    <row r="1108" spans="2:8" x14ac:dyDescent="0.25">
      <c r="B1108" t="s">
        <v>3</v>
      </c>
      <c r="C1108" t="s">
        <v>7</v>
      </c>
      <c r="D1108" t="s">
        <v>407</v>
      </c>
      <c r="E1108" t="s">
        <v>1</v>
      </c>
      <c r="F1108">
        <v>0</v>
      </c>
      <c r="G1108">
        <v>0</v>
      </c>
      <c r="H1108">
        <v>0</v>
      </c>
    </row>
    <row r="1109" spans="2:8" x14ac:dyDescent="0.25">
      <c r="B1109" t="s">
        <v>3</v>
      </c>
      <c r="C1109" t="s">
        <v>7</v>
      </c>
      <c r="D1109" t="s">
        <v>635</v>
      </c>
      <c r="E1109" t="s">
        <v>1</v>
      </c>
      <c r="F1109">
        <v>0</v>
      </c>
      <c r="G1109">
        <v>0</v>
      </c>
      <c r="H1109">
        <v>0</v>
      </c>
    </row>
    <row r="1110" spans="2:8" x14ac:dyDescent="0.25">
      <c r="B1110" t="s">
        <v>3</v>
      </c>
      <c r="C1110" t="s">
        <v>7</v>
      </c>
      <c r="D1110" t="s">
        <v>636</v>
      </c>
      <c r="E1110" t="s">
        <v>1</v>
      </c>
      <c r="F1110">
        <v>0</v>
      </c>
      <c r="G1110">
        <v>0</v>
      </c>
      <c r="H1110">
        <v>0</v>
      </c>
    </row>
    <row r="1111" spans="2:8" x14ac:dyDescent="0.25">
      <c r="B1111" t="s">
        <v>3</v>
      </c>
      <c r="C1111" t="s">
        <v>7</v>
      </c>
      <c r="D1111" t="s">
        <v>686</v>
      </c>
      <c r="E1111" t="s">
        <v>1</v>
      </c>
      <c r="F1111">
        <v>0</v>
      </c>
      <c r="G1111">
        <v>0</v>
      </c>
      <c r="H1111">
        <v>0</v>
      </c>
    </row>
    <row r="1112" spans="2:8" x14ac:dyDescent="0.25">
      <c r="B1112" t="s">
        <v>3</v>
      </c>
      <c r="C1112" t="s">
        <v>7</v>
      </c>
      <c r="D1112" t="s">
        <v>687</v>
      </c>
      <c r="E1112" t="s">
        <v>1</v>
      </c>
      <c r="F1112">
        <v>0</v>
      </c>
      <c r="G1112">
        <v>0</v>
      </c>
      <c r="H1112">
        <v>0</v>
      </c>
    </row>
    <row r="1113" spans="2:8" x14ac:dyDescent="0.25">
      <c r="B1113" t="s">
        <v>3</v>
      </c>
      <c r="C1113" t="s">
        <v>7</v>
      </c>
      <c r="D1113" t="s">
        <v>302</v>
      </c>
      <c r="E1113" t="s">
        <v>1</v>
      </c>
      <c r="F1113">
        <v>0</v>
      </c>
      <c r="G1113">
        <v>0</v>
      </c>
      <c r="H1113">
        <v>0</v>
      </c>
    </row>
    <row r="1114" spans="2:8" x14ac:dyDescent="0.25">
      <c r="B1114" t="s">
        <v>3</v>
      </c>
      <c r="C1114" t="s">
        <v>7</v>
      </c>
      <c r="D1114" t="s">
        <v>303</v>
      </c>
      <c r="E1114" t="s">
        <v>1</v>
      </c>
      <c r="F1114">
        <v>0</v>
      </c>
      <c r="G1114">
        <v>0</v>
      </c>
      <c r="H1114">
        <v>0</v>
      </c>
    </row>
    <row r="1115" spans="2:8" x14ac:dyDescent="0.25">
      <c r="B1115" t="s">
        <v>3</v>
      </c>
      <c r="C1115" t="s">
        <v>7</v>
      </c>
      <c r="D1115" t="s">
        <v>306</v>
      </c>
      <c r="E1115" t="s">
        <v>1</v>
      </c>
      <c r="F1115">
        <v>0</v>
      </c>
      <c r="G1115">
        <v>0</v>
      </c>
      <c r="H1115">
        <v>0</v>
      </c>
    </row>
    <row r="1116" spans="2:8" x14ac:dyDescent="0.25">
      <c r="B1116" t="s">
        <v>3</v>
      </c>
      <c r="C1116" t="s">
        <v>7</v>
      </c>
      <c r="D1116" t="s">
        <v>307</v>
      </c>
      <c r="E1116" t="s">
        <v>1</v>
      </c>
      <c r="F1116">
        <v>0</v>
      </c>
      <c r="G1116">
        <v>0</v>
      </c>
      <c r="H1116">
        <v>0</v>
      </c>
    </row>
    <row r="1117" spans="2:8" x14ac:dyDescent="0.25">
      <c r="B1117" t="s">
        <v>3</v>
      </c>
      <c r="C1117" t="s">
        <v>7</v>
      </c>
      <c r="D1117" t="s">
        <v>308</v>
      </c>
      <c r="E1117" t="s">
        <v>1</v>
      </c>
      <c r="F1117">
        <v>0</v>
      </c>
      <c r="G1117">
        <v>0</v>
      </c>
      <c r="H1117">
        <v>0</v>
      </c>
    </row>
    <row r="1118" spans="2:8" x14ac:dyDescent="0.25">
      <c r="B1118" t="s">
        <v>3</v>
      </c>
      <c r="C1118" t="s">
        <v>7</v>
      </c>
      <c r="D1118" t="s">
        <v>309</v>
      </c>
      <c r="E1118" t="s">
        <v>1</v>
      </c>
      <c r="F1118">
        <v>0</v>
      </c>
      <c r="G1118">
        <v>0</v>
      </c>
      <c r="H1118">
        <v>0</v>
      </c>
    </row>
    <row r="1119" spans="2:8" x14ac:dyDescent="0.25">
      <c r="B1119" t="s">
        <v>3</v>
      </c>
      <c r="C1119" t="s">
        <v>7</v>
      </c>
      <c r="D1119" t="s">
        <v>637</v>
      </c>
      <c r="E1119" t="s">
        <v>1</v>
      </c>
      <c r="F1119">
        <v>65.406389577278773</v>
      </c>
      <c r="G1119">
        <v>65.406389577278773</v>
      </c>
      <c r="H1119">
        <v>65.406389577278773</v>
      </c>
    </row>
    <row r="1120" spans="2:8" x14ac:dyDescent="0.25">
      <c r="B1120" t="s">
        <v>3</v>
      </c>
      <c r="C1120" t="s">
        <v>7</v>
      </c>
      <c r="D1120" t="s">
        <v>311</v>
      </c>
      <c r="E1120" t="s">
        <v>1</v>
      </c>
      <c r="F1120">
        <v>557.67571916830707</v>
      </c>
      <c r="G1120">
        <v>557.67571916830707</v>
      </c>
      <c r="H1120">
        <v>557.67571916830707</v>
      </c>
    </row>
    <row r="1121" spans="2:8" x14ac:dyDescent="0.25">
      <c r="B1121" t="s">
        <v>3</v>
      </c>
      <c r="C1121" t="s">
        <v>7</v>
      </c>
      <c r="D1121" t="s">
        <v>312</v>
      </c>
      <c r="E1121" t="s">
        <v>1</v>
      </c>
      <c r="F1121">
        <v>387.00242182041973</v>
      </c>
      <c r="G1121">
        <v>387.00242182041973</v>
      </c>
      <c r="H1121">
        <v>387.00242182041973</v>
      </c>
    </row>
    <row r="1122" spans="2:8" x14ac:dyDescent="0.25">
      <c r="B1122" t="s">
        <v>3</v>
      </c>
      <c r="C1122" t="s">
        <v>7</v>
      </c>
      <c r="D1122" t="s">
        <v>313</v>
      </c>
      <c r="E1122" t="s">
        <v>1</v>
      </c>
      <c r="F1122">
        <v>557.67571916830695</v>
      </c>
      <c r="G1122">
        <v>557.67571916830695</v>
      </c>
      <c r="H1122">
        <v>557.67571916830695</v>
      </c>
    </row>
    <row r="1123" spans="2:8" x14ac:dyDescent="0.25">
      <c r="B1123" t="s">
        <v>3</v>
      </c>
      <c r="C1123" t="s">
        <v>7</v>
      </c>
      <c r="D1123" t="s">
        <v>314</v>
      </c>
      <c r="E1123" t="s">
        <v>1</v>
      </c>
      <c r="F1123">
        <v>387.00242182041967</v>
      </c>
      <c r="G1123">
        <v>387.00242182041967</v>
      </c>
      <c r="H1123">
        <v>387.00242182041967</v>
      </c>
    </row>
    <row r="1124" spans="2:8" x14ac:dyDescent="0.25">
      <c r="B1124" t="s">
        <v>3</v>
      </c>
      <c r="C1124" t="s">
        <v>7</v>
      </c>
      <c r="D1124" t="s">
        <v>315</v>
      </c>
      <c r="E1124" t="s">
        <v>1</v>
      </c>
      <c r="F1124">
        <v>24.259199999999996</v>
      </c>
      <c r="G1124">
        <v>24.259200000000007</v>
      </c>
      <c r="H1124">
        <v>24.259200000000007</v>
      </c>
    </row>
    <row r="1125" spans="2:8" x14ac:dyDescent="0.25">
      <c r="B1125" t="s">
        <v>3</v>
      </c>
      <c r="C1125" t="s">
        <v>7</v>
      </c>
      <c r="D1125" t="s">
        <v>320</v>
      </c>
      <c r="E1125" t="s">
        <v>1</v>
      </c>
      <c r="F1125">
        <v>0</v>
      </c>
      <c r="G1125">
        <v>0</v>
      </c>
      <c r="H1125">
        <v>0</v>
      </c>
    </row>
    <row r="1126" spans="2:8" x14ac:dyDescent="0.25">
      <c r="B1126" t="s">
        <v>3</v>
      </c>
      <c r="C1126" t="s">
        <v>7</v>
      </c>
      <c r="D1126" t="s">
        <v>322</v>
      </c>
      <c r="E1126" t="s">
        <v>1</v>
      </c>
      <c r="F1126">
        <v>0</v>
      </c>
      <c r="G1126">
        <v>0</v>
      </c>
      <c r="H1126">
        <v>0</v>
      </c>
    </row>
    <row r="1127" spans="2:8" x14ac:dyDescent="0.25">
      <c r="B1127" t="s">
        <v>3</v>
      </c>
      <c r="C1127" t="s">
        <v>7</v>
      </c>
      <c r="D1127" t="s">
        <v>324</v>
      </c>
      <c r="E1127" t="s">
        <v>1</v>
      </c>
      <c r="F1127">
        <v>0</v>
      </c>
      <c r="G1127">
        <v>0</v>
      </c>
      <c r="H1127">
        <v>0</v>
      </c>
    </row>
    <row r="1128" spans="2:8" x14ac:dyDescent="0.25">
      <c r="B1128" t="s">
        <v>3</v>
      </c>
      <c r="C1128" t="s">
        <v>7</v>
      </c>
      <c r="D1128" t="s">
        <v>326</v>
      </c>
      <c r="E1128" t="s">
        <v>1</v>
      </c>
      <c r="F1128">
        <v>0</v>
      </c>
      <c r="G1128">
        <v>0</v>
      </c>
      <c r="H1128">
        <v>0</v>
      </c>
    </row>
    <row r="1129" spans="2:8" x14ac:dyDescent="0.25">
      <c r="B1129" t="s">
        <v>3</v>
      </c>
      <c r="C1129" t="s">
        <v>7</v>
      </c>
      <c r="D1129" t="s">
        <v>328</v>
      </c>
      <c r="E1129" t="s">
        <v>1</v>
      </c>
      <c r="F1129">
        <v>0</v>
      </c>
      <c r="G1129">
        <v>0</v>
      </c>
      <c r="H1129">
        <v>0</v>
      </c>
    </row>
    <row r="1130" spans="2:8" x14ac:dyDescent="0.25">
      <c r="B1130" t="s">
        <v>3</v>
      </c>
      <c r="C1130" t="s">
        <v>7</v>
      </c>
      <c r="D1130" t="s">
        <v>330</v>
      </c>
      <c r="E1130" t="s">
        <v>1</v>
      </c>
      <c r="F1130">
        <v>0</v>
      </c>
      <c r="G1130">
        <v>0</v>
      </c>
      <c r="H1130">
        <v>0</v>
      </c>
    </row>
    <row r="1131" spans="2:8" x14ac:dyDescent="0.25">
      <c r="B1131" t="s">
        <v>3</v>
      </c>
      <c r="C1131" t="s">
        <v>7</v>
      </c>
      <c r="D1131" t="s">
        <v>332</v>
      </c>
      <c r="E1131" t="s">
        <v>1</v>
      </c>
      <c r="F1131">
        <v>853.60744360437536</v>
      </c>
      <c r="G1131">
        <v>853.60744360437536</v>
      </c>
      <c r="H1131">
        <v>853.60744360437536</v>
      </c>
    </row>
    <row r="1132" spans="2:8" x14ac:dyDescent="0.25">
      <c r="B1132" t="s">
        <v>3</v>
      </c>
      <c r="C1132" t="s">
        <v>7</v>
      </c>
      <c r="D1132" t="s">
        <v>333</v>
      </c>
      <c r="E1132" t="s">
        <v>1</v>
      </c>
      <c r="F1132">
        <v>0</v>
      </c>
      <c r="G1132">
        <v>0</v>
      </c>
      <c r="H1132">
        <v>0</v>
      </c>
    </row>
    <row r="1133" spans="2:8" x14ac:dyDescent="0.25">
      <c r="B1133" t="s">
        <v>3</v>
      </c>
      <c r="C1133" t="s">
        <v>7</v>
      </c>
      <c r="D1133" t="s">
        <v>334</v>
      </c>
      <c r="E1133" t="s">
        <v>1</v>
      </c>
      <c r="F1133">
        <v>0</v>
      </c>
      <c r="G1133">
        <v>0</v>
      </c>
      <c r="H1133">
        <v>0</v>
      </c>
    </row>
    <row r="1134" spans="2:8" x14ac:dyDescent="0.25">
      <c r="B1134" t="s">
        <v>3</v>
      </c>
      <c r="C1134" t="s">
        <v>7</v>
      </c>
      <c r="D1134" t="s">
        <v>335</v>
      </c>
      <c r="E1134" t="s">
        <v>1</v>
      </c>
      <c r="F1134">
        <v>0</v>
      </c>
      <c r="G1134">
        <v>0</v>
      </c>
      <c r="H1134">
        <v>0</v>
      </c>
    </row>
    <row r="1135" spans="2:8" x14ac:dyDescent="0.25">
      <c r="B1135" t="s">
        <v>3</v>
      </c>
      <c r="C1135" t="s">
        <v>7</v>
      </c>
      <c r="D1135" t="s">
        <v>336</v>
      </c>
      <c r="E1135" t="s">
        <v>1</v>
      </c>
      <c r="F1135">
        <v>0</v>
      </c>
      <c r="G1135">
        <v>0</v>
      </c>
      <c r="H1135">
        <v>0</v>
      </c>
    </row>
    <row r="1136" spans="2:8" x14ac:dyDescent="0.25">
      <c r="B1136" t="s">
        <v>3</v>
      </c>
      <c r="C1136" t="s">
        <v>7</v>
      </c>
      <c r="D1136" t="s">
        <v>337</v>
      </c>
      <c r="E1136" t="s">
        <v>1</v>
      </c>
      <c r="F1136">
        <v>0</v>
      </c>
      <c r="G1136">
        <v>0</v>
      </c>
      <c r="H1136">
        <v>0</v>
      </c>
    </row>
    <row r="1137" spans="2:8" x14ac:dyDescent="0.25">
      <c r="B1137" t="s">
        <v>3</v>
      </c>
      <c r="C1137" t="s">
        <v>7</v>
      </c>
      <c r="D1137" t="s">
        <v>341</v>
      </c>
      <c r="E1137" t="s">
        <v>1</v>
      </c>
      <c r="F1137">
        <v>0</v>
      </c>
      <c r="G1137">
        <v>0</v>
      </c>
      <c r="H1137">
        <v>0</v>
      </c>
    </row>
    <row r="1138" spans="2:8" x14ac:dyDescent="0.25">
      <c r="B1138" t="s">
        <v>3</v>
      </c>
      <c r="C1138" t="s">
        <v>7</v>
      </c>
      <c r="D1138" t="s">
        <v>342</v>
      </c>
      <c r="E1138" t="s">
        <v>1</v>
      </c>
      <c r="F1138">
        <v>0</v>
      </c>
      <c r="G1138">
        <v>0</v>
      </c>
      <c r="H1138">
        <v>0</v>
      </c>
    </row>
    <row r="1139" spans="2:8" x14ac:dyDescent="0.25">
      <c r="B1139" t="s">
        <v>3</v>
      </c>
      <c r="C1139" t="s">
        <v>7</v>
      </c>
      <c r="D1139" t="s">
        <v>343</v>
      </c>
      <c r="E1139" t="s">
        <v>1</v>
      </c>
      <c r="F1139">
        <v>0</v>
      </c>
      <c r="G1139">
        <v>0</v>
      </c>
      <c r="H1139">
        <v>0</v>
      </c>
    </row>
    <row r="1140" spans="2:8" x14ac:dyDescent="0.25">
      <c r="B1140" t="s">
        <v>3</v>
      </c>
      <c r="C1140" t="s">
        <v>7</v>
      </c>
      <c r="D1140" t="s">
        <v>344</v>
      </c>
      <c r="E1140" t="s">
        <v>1</v>
      </c>
      <c r="F1140">
        <v>0</v>
      </c>
      <c r="G1140">
        <v>0</v>
      </c>
      <c r="H1140">
        <v>0</v>
      </c>
    </row>
    <row r="1141" spans="2:8" x14ac:dyDescent="0.25">
      <c r="B1141" t="s">
        <v>3</v>
      </c>
      <c r="C1141" t="s">
        <v>7</v>
      </c>
      <c r="D1141" t="s">
        <v>345</v>
      </c>
      <c r="E1141" t="s">
        <v>1</v>
      </c>
      <c r="F1141">
        <v>0</v>
      </c>
      <c r="G1141">
        <v>0</v>
      </c>
      <c r="H1141">
        <v>0</v>
      </c>
    </row>
    <row r="1142" spans="2:8" x14ac:dyDescent="0.25">
      <c r="B1142" t="s">
        <v>3</v>
      </c>
      <c r="C1142" t="s">
        <v>7</v>
      </c>
      <c r="D1142" t="s">
        <v>346</v>
      </c>
      <c r="E1142" t="s">
        <v>1</v>
      </c>
      <c r="F1142">
        <v>0</v>
      </c>
      <c r="G1142">
        <v>0</v>
      </c>
      <c r="H1142">
        <v>0</v>
      </c>
    </row>
    <row r="1143" spans="2:8" x14ac:dyDescent="0.25">
      <c r="B1143" t="s">
        <v>3</v>
      </c>
      <c r="C1143" t="s">
        <v>7</v>
      </c>
      <c r="D1143" t="s">
        <v>349</v>
      </c>
      <c r="E1143" t="s">
        <v>1</v>
      </c>
      <c r="F1143">
        <v>0</v>
      </c>
      <c r="G1143">
        <v>0</v>
      </c>
      <c r="H1143">
        <v>0</v>
      </c>
    </row>
    <row r="1144" spans="2:8" x14ac:dyDescent="0.25">
      <c r="B1144" t="s">
        <v>3</v>
      </c>
      <c r="C1144" t="s">
        <v>7</v>
      </c>
      <c r="D1144" t="s">
        <v>350</v>
      </c>
      <c r="E1144" t="s">
        <v>1</v>
      </c>
      <c r="F1144">
        <v>0</v>
      </c>
      <c r="G1144">
        <v>0</v>
      </c>
      <c r="H1144">
        <v>0</v>
      </c>
    </row>
    <row r="1145" spans="2:8" x14ac:dyDescent="0.25">
      <c r="B1145" t="s">
        <v>3</v>
      </c>
      <c r="C1145" t="s">
        <v>7</v>
      </c>
      <c r="D1145" t="s">
        <v>351</v>
      </c>
      <c r="E1145" t="s">
        <v>1</v>
      </c>
      <c r="F1145">
        <v>0</v>
      </c>
      <c r="G1145">
        <v>0</v>
      </c>
      <c r="H1145">
        <v>0</v>
      </c>
    </row>
    <row r="1146" spans="2:8" x14ac:dyDescent="0.25">
      <c r="B1146" t="s">
        <v>3</v>
      </c>
      <c r="C1146" t="s">
        <v>7</v>
      </c>
      <c r="D1146" t="s">
        <v>352</v>
      </c>
      <c r="E1146" t="s">
        <v>1</v>
      </c>
      <c r="F1146">
        <v>0</v>
      </c>
      <c r="G1146">
        <v>0</v>
      </c>
      <c r="H1146">
        <v>0</v>
      </c>
    </row>
    <row r="1147" spans="2:8" x14ac:dyDescent="0.25">
      <c r="B1147" t="s">
        <v>3</v>
      </c>
      <c r="C1147" t="s">
        <v>7</v>
      </c>
      <c r="D1147" t="s">
        <v>353</v>
      </c>
      <c r="E1147" t="s">
        <v>1</v>
      </c>
      <c r="F1147">
        <v>0</v>
      </c>
      <c r="G1147">
        <v>0</v>
      </c>
      <c r="H1147">
        <v>0</v>
      </c>
    </row>
    <row r="1148" spans="2:8" x14ac:dyDescent="0.25">
      <c r="B1148" t="s">
        <v>3</v>
      </c>
      <c r="C1148" t="s">
        <v>7</v>
      </c>
      <c r="D1148" t="s">
        <v>354</v>
      </c>
      <c r="E1148" t="s">
        <v>1</v>
      </c>
      <c r="F1148">
        <v>62.597375931842393</v>
      </c>
      <c r="G1148">
        <v>62.597375931842393</v>
      </c>
      <c r="H1148">
        <v>62.597375931842393</v>
      </c>
    </row>
    <row r="1149" spans="2:8" x14ac:dyDescent="0.25">
      <c r="B1149" t="s">
        <v>3</v>
      </c>
      <c r="C1149" t="s">
        <v>7</v>
      </c>
      <c r="D1149" t="s">
        <v>356</v>
      </c>
      <c r="E1149" t="s">
        <v>1</v>
      </c>
      <c r="F1149">
        <v>559.77150959999994</v>
      </c>
      <c r="G1149">
        <v>559.77150959999994</v>
      </c>
      <c r="H1149">
        <v>559.77150959999994</v>
      </c>
    </row>
    <row r="1150" spans="2:8" x14ac:dyDescent="0.25">
      <c r="B1150" t="s">
        <v>3</v>
      </c>
      <c r="C1150" t="s">
        <v>7</v>
      </c>
      <c r="D1150" t="s">
        <v>357</v>
      </c>
      <c r="E1150" t="s">
        <v>1</v>
      </c>
      <c r="F1150">
        <v>0</v>
      </c>
      <c r="G1150">
        <v>0</v>
      </c>
      <c r="H1150">
        <v>0</v>
      </c>
    </row>
    <row r="1151" spans="2:8" x14ac:dyDescent="0.25">
      <c r="B1151" t="s">
        <v>3</v>
      </c>
      <c r="C1151" t="s">
        <v>7</v>
      </c>
      <c r="D1151" t="s">
        <v>359</v>
      </c>
      <c r="E1151" t="s">
        <v>1</v>
      </c>
      <c r="F1151">
        <v>0</v>
      </c>
      <c r="G1151">
        <v>0</v>
      </c>
      <c r="H1151">
        <v>0</v>
      </c>
    </row>
    <row r="1152" spans="2:8" x14ac:dyDescent="0.25">
      <c r="B1152" t="s">
        <v>3</v>
      </c>
      <c r="C1152" t="s">
        <v>7</v>
      </c>
      <c r="D1152" t="s">
        <v>688</v>
      </c>
      <c r="E1152" t="s">
        <v>1</v>
      </c>
      <c r="F1152">
        <v>326.55807335621716</v>
      </c>
      <c r="G1152">
        <v>335.36358167061115</v>
      </c>
      <c r="H1152">
        <v>345.68006659695197</v>
      </c>
    </row>
    <row r="1153" spans="2:8" x14ac:dyDescent="0.25">
      <c r="B1153" t="s">
        <v>3</v>
      </c>
      <c r="C1153" t="s">
        <v>7</v>
      </c>
      <c r="D1153" t="s">
        <v>689</v>
      </c>
      <c r="E1153" t="s">
        <v>1</v>
      </c>
      <c r="F1153">
        <v>0</v>
      </c>
      <c r="G1153">
        <v>0</v>
      </c>
      <c r="H1153">
        <v>0</v>
      </c>
    </row>
    <row r="1154" spans="2:8" x14ac:dyDescent="0.25">
      <c r="B1154" t="s">
        <v>3</v>
      </c>
      <c r="C1154" t="s">
        <v>7</v>
      </c>
      <c r="D1154" t="s">
        <v>363</v>
      </c>
      <c r="E1154" t="s">
        <v>1</v>
      </c>
      <c r="F1154">
        <v>0</v>
      </c>
      <c r="G1154">
        <v>0</v>
      </c>
      <c r="H1154">
        <v>0</v>
      </c>
    </row>
    <row r="1155" spans="2:8" x14ac:dyDescent="0.25">
      <c r="B1155" t="s">
        <v>3</v>
      </c>
      <c r="C1155" t="s">
        <v>7</v>
      </c>
      <c r="D1155" t="s">
        <v>365</v>
      </c>
      <c r="E1155" t="s">
        <v>1</v>
      </c>
      <c r="F1155">
        <v>0</v>
      </c>
      <c r="G1155">
        <v>0</v>
      </c>
      <c r="H1155">
        <v>0</v>
      </c>
    </row>
    <row r="1156" spans="2:8" x14ac:dyDescent="0.25">
      <c r="B1156" t="s">
        <v>3</v>
      </c>
      <c r="C1156" t="s">
        <v>7</v>
      </c>
      <c r="D1156" t="s">
        <v>367</v>
      </c>
      <c r="E1156" t="s">
        <v>1</v>
      </c>
      <c r="F1156">
        <v>0</v>
      </c>
      <c r="G1156">
        <v>0</v>
      </c>
      <c r="H1156">
        <v>0</v>
      </c>
    </row>
    <row r="1157" spans="2:8" x14ac:dyDescent="0.25">
      <c r="B1157" t="s">
        <v>3</v>
      </c>
      <c r="C1157" t="s">
        <v>7</v>
      </c>
      <c r="D1157" t="s">
        <v>369</v>
      </c>
      <c r="E1157" t="s">
        <v>1</v>
      </c>
      <c r="F1157">
        <v>0</v>
      </c>
      <c r="G1157">
        <v>0</v>
      </c>
      <c r="H1157">
        <v>0</v>
      </c>
    </row>
    <row r="1158" spans="2:8" x14ac:dyDescent="0.25">
      <c r="B1158" t="s">
        <v>3</v>
      </c>
      <c r="C1158" t="s">
        <v>7</v>
      </c>
      <c r="D1158" t="s">
        <v>371</v>
      </c>
      <c r="E1158" t="s">
        <v>1</v>
      </c>
      <c r="F1158">
        <v>0</v>
      </c>
      <c r="G1158">
        <v>0</v>
      </c>
      <c r="H1158">
        <v>0</v>
      </c>
    </row>
    <row r="1159" spans="2:8" x14ac:dyDescent="0.25">
      <c r="B1159" t="s">
        <v>3</v>
      </c>
      <c r="C1159" t="s">
        <v>7</v>
      </c>
      <c r="D1159" t="s">
        <v>373</v>
      </c>
      <c r="E1159" t="s">
        <v>1</v>
      </c>
      <c r="F1159">
        <v>0</v>
      </c>
      <c r="G1159">
        <v>0</v>
      </c>
      <c r="H1159">
        <v>0</v>
      </c>
    </row>
    <row r="1160" spans="2:8" x14ac:dyDescent="0.25">
      <c r="B1160" t="s">
        <v>3</v>
      </c>
      <c r="C1160" t="s">
        <v>7</v>
      </c>
      <c r="D1160" t="s">
        <v>375</v>
      </c>
      <c r="E1160" t="s">
        <v>1</v>
      </c>
      <c r="F1160">
        <v>0</v>
      </c>
      <c r="G1160">
        <v>0</v>
      </c>
      <c r="H1160">
        <v>0</v>
      </c>
    </row>
    <row r="1161" spans="2:8" x14ac:dyDescent="0.25">
      <c r="B1161" t="s">
        <v>3</v>
      </c>
      <c r="C1161" t="s">
        <v>7</v>
      </c>
      <c r="D1161" t="s">
        <v>377</v>
      </c>
      <c r="E1161" t="s">
        <v>1</v>
      </c>
      <c r="F1161">
        <v>0</v>
      </c>
      <c r="G1161">
        <v>0</v>
      </c>
      <c r="H1161">
        <v>0</v>
      </c>
    </row>
    <row r="1162" spans="2:8" x14ac:dyDescent="0.25">
      <c r="B1162" t="s">
        <v>3</v>
      </c>
      <c r="C1162" t="s">
        <v>7</v>
      </c>
      <c r="D1162" t="s">
        <v>379</v>
      </c>
      <c r="E1162" t="s">
        <v>1</v>
      </c>
      <c r="F1162">
        <v>0</v>
      </c>
      <c r="G1162">
        <v>0</v>
      </c>
      <c r="H1162">
        <v>0</v>
      </c>
    </row>
    <row r="1163" spans="2:8" x14ac:dyDescent="0.25">
      <c r="B1163" t="s">
        <v>3</v>
      </c>
      <c r="C1163" t="s">
        <v>7</v>
      </c>
      <c r="D1163" t="s">
        <v>381</v>
      </c>
      <c r="E1163" t="s">
        <v>1</v>
      </c>
      <c r="F1163">
        <v>0</v>
      </c>
      <c r="G1163">
        <v>0</v>
      </c>
      <c r="H1163">
        <v>0</v>
      </c>
    </row>
    <row r="1164" spans="2:8" x14ac:dyDescent="0.25">
      <c r="B1164" t="s">
        <v>3</v>
      </c>
      <c r="C1164" t="s">
        <v>7</v>
      </c>
      <c r="D1164" t="s">
        <v>383</v>
      </c>
      <c r="E1164" t="s">
        <v>1</v>
      </c>
      <c r="F1164">
        <v>0</v>
      </c>
      <c r="G1164">
        <v>0</v>
      </c>
      <c r="H1164">
        <v>0</v>
      </c>
    </row>
    <row r="1165" spans="2:8" x14ac:dyDescent="0.25">
      <c r="B1165" t="s">
        <v>3</v>
      </c>
      <c r="C1165" t="s">
        <v>7</v>
      </c>
      <c r="D1165" t="s">
        <v>384</v>
      </c>
      <c r="E1165" t="s">
        <v>1</v>
      </c>
      <c r="F1165">
        <v>0</v>
      </c>
      <c r="G1165">
        <v>0</v>
      </c>
      <c r="H1165">
        <v>0</v>
      </c>
    </row>
    <row r="1166" spans="2:8" x14ac:dyDescent="0.25">
      <c r="B1166" t="s">
        <v>3</v>
      </c>
      <c r="C1166" t="s">
        <v>7</v>
      </c>
      <c r="D1166" t="s">
        <v>385</v>
      </c>
      <c r="E1166" t="s">
        <v>1</v>
      </c>
      <c r="F1166">
        <v>0</v>
      </c>
      <c r="G1166">
        <v>0</v>
      </c>
      <c r="H1166">
        <v>0</v>
      </c>
    </row>
    <row r="1167" spans="2:8" x14ac:dyDescent="0.25">
      <c r="B1167" t="s">
        <v>3</v>
      </c>
      <c r="C1167" t="s">
        <v>7</v>
      </c>
      <c r="D1167" t="s">
        <v>386</v>
      </c>
      <c r="E1167" t="s">
        <v>1</v>
      </c>
      <c r="F1167">
        <v>0</v>
      </c>
      <c r="G1167">
        <v>0</v>
      </c>
      <c r="H1167">
        <v>0</v>
      </c>
    </row>
    <row r="1168" spans="2:8" x14ac:dyDescent="0.25">
      <c r="B1168" t="s">
        <v>3</v>
      </c>
      <c r="C1168" t="s">
        <v>7</v>
      </c>
      <c r="D1168" t="s">
        <v>387</v>
      </c>
      <c r="E1168" t="s">
        <v>1</v>
      </c>
      <c r="F1168">
        <v>79.689669861554847</v>
      </c>
      <c r="G1168">
        <v>79.689669861554847</v>
      </c>
      <c r="H1168">
        <v>79.689669861554847</v>
      </c>
    </row>
    <row r="1169" spans="2:8" x14ac:dyDescent="0.25">
      <c r="B1169" t="s">
        <v>3</v>
      </c>
      <c r="C1169" t="s">
        <v>7</v>
      </c>
      <c r="D1169" t="s">
        <v>388</v>
      </c>
      <c r="E1169" t="s">
        <v>1</v>
      </c>
      <c r="F1169">
        <v>0</v>
      </c>
      <c r="G1169">
        <v>0</v>
      </c>
      <c r="H1169">
        <v>0</v>
      </c>
    </row>
    <row r="1170" spans="2:8" x14ac:dyDescent="0.25">
      <c r="B1170" t="s">
        <v>3</v>
      </c>
      <c r="C1170" t="s">
        <v>7</v>
      </c>
      <c r="D1170" t="s">
        <v>389</v>
      </c>
      <c r="E1170" t="s">
        <v>1</v>
      </c>
      <c r="F1170">
        <v>205.34492012779555</v>
      </c>
      <c r="G1170">
        <v>205.34492012779555</v>
      </c>
      <c r="H1170">
        <v>205.34492012779555</v>
      </c>
    </row>
    <row r="1171" spans="2:8" x14ac:dyDescent="0.25">
      <c r="B1171" t="s">
        <v>3</v>
      </c>
      <c r="C1171" t="s">
        <v>7</v>
      </c>
      <c r="D1171" t="s">
        <v>390</v>
      </c>
      <c r="E1171" t="s">
        <v>1</v>
      </c>
      <c r="F1171">
        <v>0</v>
      </c>
      <c r="G1171">
        <v>0</v>
      </c>
      <c r="H1171">
        <v>0</v>
      </c>
    </row>
    <row r="1172" spans="2:8" x14ac:dyDescent="0.25">
      <c r="B1172" t="s">
        <v>3</v>
      </c>
      <c r="C1172" t="s">
        <v>7</v>
      </c>
      <c r="D1172" t="s">
        <v>393</v>
      </c>
      <c r="E1172" t="s">
        <v>1</v>
      </c>
      <c r="F1172">
        <v>9.1807994888178937E-2</v>
      </c>
      <c r="G1172">
        <v>9.1807994888178937E-2</v>
      </c>
      <c r="H1172">
        <v>9.1807994888178937E-2</v>
      </c>
    </row>
    <row r="1173" spans="2:8" x14ac:dyDescent="0.25">
      <c r="B1173" t="s">
        <v>3</v>
      </c>
      <c r="C1173" t="s">
        <v>7</v>
      </c>
      <c r="D1173" t="s">
        <v>395</v>
      </c>
      <c r="E1173" t="s">
        <v>1</v>
      </c>
      <c r="F1173">
        <v>4.2528703514377009</v>
      </c>
      <c r="G1173">
        <v>4.2528703514377009</v>
      </c>
      <c r="H1173">
        <v>4.2528703514377009</v>
      </c>
    </row>
    <row r="1174" spans="2:8" x14ac:dyDescent="0.25">
      <c r="B1174" t="s">
        <v>3</v>
      </c>
      <c r="C1174" t="s">
        <v>7</v>
      </c>
      <c r="D1174" t="s">
        <v>397</v>
      </c>
      <c r="E1174" t="s">
        <v>1</v>
      </c>
      <c r="F1174">
        <v>308.80812330965784</v>
      </c>
      <c r="G1174">
        <v>308.80812330965784</v>
      </c>
      <c r="H1174">
        <v>308.80812330965784</v>
      </c>
    </row>
    <row r="1175" spans="2:8" x14ac:dyDescent="0.25">
      <c r="B1175" t="s">
        <v>3</v>
      </c>
      <c r="C1175" t="s">
        <v>7</v>
      </c>
      <c r="D1175" t="s">
        <v>398</v>
      </c>
      <c r="E1175" t="s">
        <v>1</v>
      </c>
      <c r="F1175">
        <v>0</v>
      </c>
      <c r="G1175">
        <v>0</v>
      </c>
      <c r="H1175">
        <v>0</v>
      </c>
    </row>
    <row r="1176" spans="2:8" x14ac:dyDescent="0.25">
      <c r="B1176" t="s">
        <v>3</v>
      </c>
      <c r="C1176" t="s">
        <v>7</v>
      </c>
      <c r="D1176" t="s">
        <v>399</v>
      </c>
      <c r="E1176" t="s">
        <v>1</v>
      </c>
      <c r="F1176">
        <v>0</v>
      </c>
      <c r="G1176">
        <v>0</v>
      </c>
      <c r="H1176">
        <v>0</v>
      </c>
    </row>
    <row r="1177" spans="2:8" x14ac:dyDescent="0.25">
      <c r="B1177" t="s">
        <v>3</v>
      </c>
      <c r="C1177" t="s">
        <v>7</v>
      </c>
      <c r="D1177" t="s">
        <v>400</v>
      </c>
      <c r="E1177" t="s">
        <v>1</v>
      </c>
      <c r="F1177">
        <v>0</v>
      </c>
      <c r="G1177">
        <v>0</v>
      </c>
      <c r="H1177">
        <v>0</v>
      </c>
    </row>
    <row r="1178" spans="2:8" x14ac:dyDescent="0.25">
      <c r="B1178" t="s">
        <v>3</v>
      </c>
      <c r="C1178" t="s">
        <v>7</v>
      </c>
      <c r="D1178" t="s">
        <v>401</v>
      </c>
      <c r="E1178" t="s">
        <v>1</v>
      </c>
      <c r="F1178">
        <v>1610.0898940664574</v>
      </c>
      <c r="G1178">
        <v>1399.6378390539585</v>
      </c>
      <c r="H1178">
        <v>1239.4305874664581</v>
      </c>
    </row>
    <row r="1179" spans="2:8" x14ac:dyDescent="0.25">
      <c r="B1179" t="s">
        <v>3</v>
      </c>
      <c r="C1179" t="s">
        <v>7</v>
      </c>
      <c r="D1179" t="s">
        <v>402</v>
      </c>
      <c r="E1179" t="s">
        <v>1</v>
      </c>
      <c r="F1179">
        <v>0</v>
      </c>
      <c r="G1179">
        <v>0</v>
      </c>
      <c r="H1179">
        <v>0</v>
      </c>
    </row>
    <row r="1180" spans="2:8" x14ac:dyDescent="0.25">
      <c r="B1180" t="s">
        <v>3</v>
      </c>
      <c r="C1180" t="s">
        <v>7</v>
      </c>
      <c r="D1180" t="s">
        <v>403</v>
      </c>
      <c r="E1180" t="s">
        <v>1</v>
      </c>
      <c r="F1180">
        <v>21.788444444444444</v>
      </c>
      <c r="G1180">
        <v>21.788444444444444</v>
      </c>
      <c r="H1180">
        <v>21.788444444444444</v>
      </c>
    </row>
    <row r="1181" spans="2:8" x14ac:dyDescent="0.25">
      <c r="B1181" t="s">
        <v>3</v>
      </c>
      <c r="C1181" t="s">
        <v>7</v>
      </c>
      <c r="D1181" t="s">
        <v>404</v>
      </c>
      <c r="E1181" t="s">
        <v>1</v>
      </c>
      <c r="F1181">
        <v>247.11626790727342</v>
      </c>
      <c r="G1181">
        <v>247.11626790727342</v>
      </c>
      <c r="H1181">
        <v>247.11626790727342</v>
      </c>
    </row>
    <row r="1182" spans="2:8" x14ac:dyDescent="0.25">
      <c r="B1182" t="s">
        <v>3</v>
      </c>
      <c r="C1182" t="s">
        <v>7</v>
      </c>
      <c r="D1182" t="s">
        <v>406</v>
      </c>
      <c r="E1182" t="s">
        <v>1</v>
      </c>
      <c r="F1182">
        <v>0</v>
      </c>
      <c r="G1182">
        <v>0</v>
      </c>
      <c r="H1182">
        <v>0</v>
      </c>
    </row>
    <row r="1183" spans="2:8" x14ac:dyDescent="0.25">
      <c r="B1183" t="s">
        <v>3</v>
      </c>
      <c r="C1183" t="s">
        <v>8</v>
      </c>
      <c r="D1183" t="s">
        <v>544</v>
      </c>
      <c r="E1183" t="s">
        <v>1</v>
      </c>
      <c r="F1183">
        <v>0</v>
      </c>
      <c r="G1183">
        <v>0</v>
      </c>
      <c r="H1183">
        <v>0</v>
      </c>
    </row>
    <row r="1184" spans="2:8" x14ac:dyDescent="0.25">
      <c r="B1184" t="s">
        <v>3</v>
      </c>
      <c r="C1184" t="s">
        <v>8</v>
      </c>
      <c r="D1184" t="s">
        <v>16</v>
      </c>
      <c r="E1184" t="s">
        <v>1</v>
      </c>
      <c r="F1184">
        <v>0</v>
      </c>
      <c r="G1184">
        <v>0</v>
      </c>
      <c r="H1184">
        <v>0</v>
      </c>
    </row>
    <row r="1185" spans="2:8" x14ac:dyDescent="0.25">
      <c r="B1185" t="s">
        <v>3</v>
      </c>
      <c r="C1185" t="s">
        <v>8</v>
      </c>
      <c r="D1185" t="s">
        <v>17</v>
      </c>
      <c r="E1185" t="s">
        <v>1</v>
      </c>
      <c r="F1185">
        <v>0</v>
      </c>
      <c r="G1185">
        <v>0</v>
      </c>
      <c r="H1185">
        <v>0</v>
      </c>
    </row>
    <row r="1186" spans="2:8" x14ac:dyDescent="0.25">
      <c r="B1186" t="s">
        <v>3</v>
      </c>
      <c r="C1186" t="s">
        <v>8</v>
      </c>
      <c r="D1186" t="s">
        <v>18</v>
      </c>
      <c r="E1186" t="s">
        <v>1</v>
      </c>
      <c r="F1186">
        <v>1186.5689270917351</v>
      </c>
      <c r="G1186">
        <v>1186.5689270917351</v>
      </c>
      <c r="H1186">
        <v>1186.5689270917351</v>
      </c>
    </row>
    <row r="1187" spans="2:8" x14ac:dyDescent="0.25">
      <c r="B1187" t="s">
        <v>3</v>
      </c>
      <c r="C1187" t="s">
        <v>8</v>
      </c>
      <c r="D1187" t="s">
        <v>19</v>
      </c>
      <c r="E1187" t="s">
        <v>1</v>
      </c>
      <c r="F1187">
        <v>37875.28015276818</v>
      </c>
      <c r="G1187">
        <v>37875.28015276818</v>
      </c>
      <c r="H1187">
        <v>37875.28015276818</v>
      </c>
    </row>
    <row r="1188" spans="2:8" x14ac:dyDescent="0.25">
      <c r="B1188" t="s">
        <v>3</v>
      </c>
      <c r="C1188" t="s">
        <v>8</v>
      </c>
      <c r="D1188" t="s">
        <v>20</v>
      </c>
      <c r="E1188" t="s">
        <v>1</v>
      </c>
      <c r="F1188">
        <v>0</v>
      </c>
      <c r="G1188">
        <v>0</v>
      </c>
      <c r="H1188">
        <v>0</v>
      </c>
    </row>
    <row r="1189" spans="2:8" x14ac:dyDescent="0.25">
      <c r="B1189" t="s">
        <v>3</v>
      </c>
      <c r="C1189" t="s">
        <v>8</v>
      </c>
      <c r="D1189" t="s">
        <v>21</v>
      </c>
      <c r="E1189" t="s">
        <v>1</v>
      </c>
      <c r="F1189">
        <v>0</v>
      </c>
      <c r="G1189">
        <v>0</v>
      </c>
      <c r="H1189">
        <v>0</v>
      </c>
    </row>
    <row r="1190" spans="2:8" x14ac:dyDescent="0.25">
      <c r="B1190" t="s">
        <v>3</v>
      </c>
      <c r="C1190" t="s">
        <v>8</v>
      </c>
      <c r="D1190" t="s">
        <v>22</v>
      </c>
      <c r="E1190" t="s">
        <v>1</v>
      </c>
      <c r="F1190">
        <v>0</v>
      </c>
      <c r="G1190">
        <v>0</v>
      </c>
      <c r="H1190">
        <v>0</v>
      </c>
    </row>
    <row r="1191" spans="2:8" x14ac:dyDescent="0.25">
      <c r="B1191" t="s">
        <v>3</v>
      </c>
      <c r="C1191" t="s">
        <v>8</v>
      </c>
      <c r="D1191" t="s">
        <v>23</v>
      </c>
      <c r="E1191" t="s">
        <v>1</v>
      </c>
      <c r="F1191">
        <v>0</v>
      </c>
      <c r="G1191">
        <v>0</v>
      </c>
      <c r="H1191">
        <v>0</v>
      </c>
    </row>
    <row r="1192" spans="2:8" x14ac:dyDescent="0.25">
      <c r="B1192" t="s">
        <v>3</v>
      </c>
      <c r="C1192" t="s">
        <v>8</v>
      </c>
      <c r="D1192" t="s">
        <v>24</v>
      </c>
      <c r="E1192" t="s">
        <v>1</v>
      </c>
      <c r="F1192">
        <v>0</v>
      </c>
      <c r="G1192">
        <v>0</v>
      </c>
      <c r="H1192">
        <v>0</v>
      </c>
    </row>
    <row r="1193" spans="2:8" x14ac:dyDescent="0.25">
      <c r="B1193" t="s">
        <v>3</v>
      </c>
      <c r="C1193" t="s">
        <v>8</v>
      </c>
      <c r="D1193" t="s">
        <v>25</v>
      </c>
      <c r="E1193" t="s">
        <v>1</v>
      </c>
      <c r="F1193">
        <v>0</v>
      </c>
      <c r="G1193">
        <v>0</v>
      </c>
      <c r="H1193">
        <v>0</v>
      </c>
    </row>
    <row r="1194" spans="2:8" x14ac:dyDescent="0.25">
      <c r="B1194" t="s">
        <v>3</v>
      </c>
      <c r="C1194" t="s">
        <v>8</v>
      </c>
      <c r="D1194" t="s">
        <v>26</v>
      </c>
      <c r="E1194" t="s">
        <v>1</v>
      </c>
      <c r="F1194">
        <v>0</v>
      </c>
      <c r="G1194">
        <v>0</v>
      </c>
      <c r="H1194">
        <v>0</v>
      </c>
    </row>
    <row r="1195" spans="2:8" x14ac:dyDescent="0.25">
      <c r="B1195" t="s">
        <v>3</v>
      </c>
      <c r="C1195" t="s">
        <v>8</v>
      </c>
      <c r="D1195" t="s">
        <v>27</v>
      </c>
      <c r="E1195" t="s">
        <v>1</v>
      </c>
      <c r="F1195">
        <v>0</v>
      </c>
      <c r="G1195">
        <v>0</v>
      </c>
      <c r="H1195">
        <v>0</v>
      </c>
    </row>
    <row r="1196" spans="2:8" x14ac:dyDescent="0.25">
      <c r="B1196" t="s">
        <v>3</v>
      </c>
      <c r="C1196" t="s">
        <v>8</v>
      </c>
      <c r="D1196" t="s">
        <v>28</v>
      </c>
      <c r="E1196" t="s">
        <v>1</v>
      </c>
      <c r="F1196">
        <v>0</v>
      </c>
      <c r="G1196">
        <v>0</v>
      </c>
      <c r="H1196">
        <v>0</v>
      </c>
    </row>
    <row r="1197" spans="2:8" x14ac:dyDescent="0.25">
      <c r="B1197" t="s">
        <v>3</v>
      </c>
      <c r="C1197" t="s">
        <v>8</v>
      </c>
      <c r="D1197" t="s">
        <v>29</v>
      </c>
      <c r="E1197" t="s">
        <v>1</v>
      </c>
      <c r="F1197">
        <v>0</v>
      </c>
      <c r="G1197">
        <v>0</v>
      </c>
      <c r="H1197">
        <v>0</v>
      </c>
    </row>
    <row r="1198" spans="2:8" x14ac:dyDescent="0.25">
      <c r="B1198" t="s">
        <v>3</v>
      </c>
      <c r="C1198" t="s">
        <v>8</v>
      </c>
      <c r="D1198" t="s">
        <v>30</v>
      </c>
      <c r="E1198" t="s">
        <v>1</v>
      </c>
      <c r="F1198">
        <v>964.14765733905131</v>
      </c>
      <c r="G1198">
        <v>964.14765733904699</v>
      </c>
      <c r="H1198">
        <v>964.14765733904699</v>
      </c>
    </row>
    <row r="1199" spans="2:8" x14ac:dyDescent="0.25">
      <c r="B1199" t="s">
        <v>3</v>
      </c>
      <c r="C1199" t="s">
        <v>8</v>
      </c>
      <c r="D1199" t="s">
        <v>31</v>
      </c>
      <c r="E1199" t="s">
        <v>1</v>
      </c>
      <c r="F1199">
        <v>16371.227221617055</v>
      </c>
      <c r="G1199">
        <v>16371.227221617055</v>
      </c>
      <c r="H1199">
        <v>16371.227221617055</v>
      </c>
    </row>
    <row r="1200" spans="2:8" x14ac:dyDescent="0.25">
      <c r="B1200" t="s">
        <v>3</v>
      </c>
      <c r="C1200" t="s">
        <v>8</v>
      </c>
      <c r="D1200" t="s">
        <v>32</v>
      </c>
      <c r="E1200" t="s">
        <v>1</v>
      </c>
      <c r="F1200">
        <v>0</v>
      </c>
      <c r="G1200">
        <v>0</v>
      </c>
      <c r="H1200">
        <v>0</v>
      </c>
    </row>
    <row r="1201" spans="2:8" x14ac:dyDescent="0.25">
      <c r="B1201" t="s">
        <v>3</v>
      </c>
      <c r="C1201" t="s">
        <v>8</v>
      </c>
      <c r="D1201" t="s">
        <v>33</v>
      </c>
      <c r="E1201" t="s">
        <v>1</v>
      </c>
      <c r="F1201">
        <v>0</v>
      </c>
      <c r="G1201">
        <v>0</v>
      </c>
      <c r="H1201">
        <v>0</v>
      </c>
    </row>
    <row r="1202" spans="2:8" x14ac:dyDescent="0.25">
      <c r="B1202" t="s">
        <v>3</v>
      </c>
      <c r="C1202" t="s">
        <v>8</v>
      </c>
      <c r="D1202" t="s">
        <v>34</v>
      </c>
      <c r="E1202" t="s">
        <v>1</v>
      </c>
      <c r="F1202">
        <v>0</v>
      </c>
      <c r="G1202">
        <v>0</v>
      </c>
      <c r="H1202">
        <v>0</v>
      </c>
    </row>
    <row r="1203" spans="2:8" x14ac:dyDescent="0.25">
      <c r="B1203" t="s">
        <v>3</v>
      </c>
      <c r="C1203" t="s">
        <v>8</v>
      </c>
      <c r="D1203" t="s">
        <v>35</v>
      </c>
      <c r="E1203" t="s">
        <v>1</v>
      </c>
      <c r="F1203">
        <v>0</v>
      </c>
      <c r="G1203">
        <v>0</v>
      </c>
      <c r="H1203">
        <v>0</v>
      </c>
    </row>
    <row r="1204" spans="2:8" x14ac:dyDescent="0.25">
      <c r="B1204" t="s">
        <v>3</v>
      </c>
      <c r="C1204" t="s">
        <v>8</v>
      </c>
      <c r="D1204" t="s">
        <v>36</v>
      </c>
      <c r="E1204" t="s">
        <v>1</v>
      </c>
      <c r="F1204">
        <v>965.52405323594996</v>
      </c>
      <c r="G1204">
        <v>965.52405323594996</v>
      </c>
      <c r="H1204">
        <v>965.52405323594996</v>
      </c>
    </row>
    <row r="1205" spans="2:8" x14ac:dyDescent="0.25">
      <c r="B1205" t="s">
        <v>3</v>
      </c>
      <c r="C1205" t="s">
        <v>8</v>
      </c>
      <c r="D1205" t="s">
        <v>37</v>
      </c>
      <c r="E1205" t="s">
        <v>1</v>
      </c>
      <c r="F1205">
        <v>53953.484094824882</v>
      </c>
      <c r="G1205">
        <v>53953.484094824882</v>
      </c>
      <c r="H1205">
        <v>53953.484094824882</v>
      </c>
    </row>
    <row r="1206" spans="2:8" x14ac:dyDescent="0.25">
      <c r="B1206" t="s">
        <v>3</v>
      </c>
      <c r="C1206" t="s">
        <v>8</v>
      </c>
      <c r="D1206" t="s">
        <v>38</v>
      </c>
      <c r="E1206" t="s">
        <v>1</v>
      </c>
      <c r="F1206">
        <v>0</v>
      </c>
      <c r="G1206">
        <v>0</v>
      </c>
      <c r="H1206">
        <v>0</v>
      </c>
    </row>
    <row r="1207" spans="2:8" x14ac:dyDescent="0.25">
      <c r="B1207" t="s">
        <v>3</v>
      </c>
      <c r="C1207" t="s">
        <v>8</v>
      </c>
      <c r="D1207" t="s">
        <v>39</v>
      </c>
      <c r="E1207" t="s">
        <v>1</v>
      </c>
      <c r="F1207">
        <v>0</v>
      </c>
      <c r="G1207">
        <v>0</v>
      </c>
      <c r="H1207">
        <v>0</v>
      </c>
    </row>
    <row r="1208" spans="2:8" x14ac:dyDescent="0.25">
      <c r="B1208" t="s">
        <v>3</v>
      </c>
      <c r="C1208" t="s">
        <v>8</v>
      </c>
      <c r="D1208" t="s">
        <v>40</v>
      </c>
      <c r="E1208" t="s">
        <v>1</v>
      </c>
      <c r="F1208">
        <v>0</v>
      </c>
      <c r="G1208">
        <v>0</v>
      </c>
      <c r="H1208">
        <v>0</v>
      </c>
    </row>
    <row r="1209" spans="2:8" x14ac:dyDescent="0.25">
      <c r="B1209" t="s">
        <v>3</v>
      </c>
      <c r="C1209" t="s">
        <v>8</v>
      </c>
      <c r="D1209" t="s">
        <v>41</v>
      </c>
      <c r="E1209" t="s">
        <v>1</v>
      </c>
      <c r="F1209">
        <v>2139448.1263168282</v>
      </c>
      <c r="G1209">
        <v>1945544.768930681</v>
      </c>
      <c r="H1209">
        <v>2193314.6633882797</v>
      </c>
    </row>
    <row r="1210" spans="2:8" x14ac:dyDescent="0.25">
      <c r="B1210" t="s">
        <v>3</v>
      </c>
      <c r="C1210" t="s">
        <v>8</v>
      </c>
      <c r="D1210" t="s">
        <v>42</v>
      </c>
      <c r="E1210" t="s">
        <v>1</v>
      </c>
      <c r="F1210">
        <v>0</v>
      </c>
      <c r="G1210">
        <v>0</v>
      </c>
      <c r="H1210">
        <v>0</v>
      </c>
    </row>
    <row r="1211" spans="2:8" x14ac:dyDescent="0.25">
      <c r="B1211" t="s">
        <v>3</v>
      </c>
      <c r="C1211" t="s">
        <v>8</v>
      </c>
      <c r="D1211" t="s">
        <v>44</v>
      </c>
      <c r="E1211" t="s">
        <v>1</v>
      </c>
      <c r="F1211">
        <v>0</v>
      </c>
      <c r="G1211">
        <v>0</v>
      </c>
      <c r="H1211">
        <v>0</v>
      </c>
    </row>
    <row r="1212" spans="2:8" x14ac:dyDescent="0.25">
      <c r="B1212" t="s">
        <v>3</v>
      </c>
      <c r="C1212" t="s">
        <v>8</v>
      </c>
      <c r="D1212" t="s">
        <v>45</v>
      </c>
      <c r="E1212" t="s">
        <v>1</v>
      </c>
      <c r="F1212">
        <v>0</v>
      </c>
      <c r="G1212">
        <v>0</v>
      </c>
      <c r="H1212">
        <v>0</v>
      </c>
    </row>
    <row r="1213" spans="2:8" x14ac:dyDescent="0.25">
      <c r="B1213" t="s">
        <v>3</v>
      </c>
      <c r="C1213" t="s">
        <v>8</v>
      </c>
      <c r="D1213" t="s">
        <v>48</v>
      </c>
      <c r="E1213" t="s">
        <v>1</v>
      </c>
      <c r="F1213">
        <v>230027.6861414616</v>
      </c>
      <c r="G1213">
        <v>197227.6861414616</v>
      </c>
      <c r="H1213">
        <v>164427.6861414616</v>
      </c>
    </row>
    <row r="1214" spans="2:8" x14ac:dyDescent="0.25">
      <c r="B1214" t="s">
        <v>3</v>
      </c>
      <c r="C1214" t="s">
        <v>8</v>
      </c>
      <c r="D1214" t="s">
        <v>49</v>
      </c>
      <c r="E1214" t="s">
        <v>1</v>
      </c>
      <c r="F1214">
        <v>1346.7248656901688</v>
      </c>
      <c r="G1214">
        <v>1346.7248656901688</v>
      </c>
      <c r="H1214">
        <v>1346.7248656901688</v>
      </c>
    </row>
    <row r="1215" spans="2:8" x14ac:dyDescent="0.25">
      <c r="B1215" t="s">
        <v>3</v>
      </c>
      <c r="C1215" t="s">
        <v>8</v>
      </c>
      <c r="D1215" t="s">
        <v>51</v>
      </c>
      <c r="E1215" t="s">
        <v>1</v>
      </c>
      <c r="F1215">
        <v>0</v>
      </c>
      <c r="G1215">
        <v>0</v>
      </c>
      <c r="H1215">
        <v>0</v>
      </c>
    </row>
    <row r="1216" spans="2:8" x14ac:dyDescent="0.25">
      <c r="B1216" t="s">
        <v>3</v>
      </c>
      <c r="C1216" t="s">
        <v>8</v>
      </c>
      <c r="D1216" t="s">
        <v>53</v>
      </c>
      <c r="E1216" t="s">
        <v>1</v>
      </c>
      <c r="F1216">
        <v>0</v>
      </c>
      <c r="G1216">
        <v>0</v>
      </c>
      <c r="H1216">
        <v>0</v>
      </c>
    </row>
    <row r="1217" spans="2:8" x14ac:dyDescent="0.25">
      <c r="B1217" t="s">
        <v>3</v>
      </c>
      <c r="C1217" t="s">
        <v>8</v>
      </c>
      <c r="D1217" t="s">
        <v>55</v>
      </c>
      <c r="E1217" t="s">
        <v>1</v>
      </c>
      <c r="F1217">
        <v>0</v>
      </c>
      <c r="G1217">
        <v>0</v>
      </c>
      <c r="H1217">
        <v>0</v>
      </c>
    </row>
    <row r="1218" spans="2:8" x14ac:dyDescent="0.25">
      <c r="B1218" t="s">
        <v>3</v>
      </c>
      <c r="C1218" t="s">
        <v>8</v>
      </c>
      <c r="D1218" t="s">
        <v>57</v>
      </c>
      <c r="E1218" t="s">
        <v>1</v>
      </c>
      <c r="F1218">
        <v>0</v>
      </c>
      <c r="G1218">
        <v>0</v>
      </c>
      <c r="H1218">
        <v>0</v>
      </c>
    </row>
    <row r="1219" spans="2:8" x14ac:dyDescent="0.25">
      <c r="B1219" t="s">
        <v>3</v>
      </c>
      <c r="C1219" t="s">
        <v>8</v>
      </c>
      <c r="D1219" t="s">
        <v>622</v>
      </c>
      <c r="E1219" t="s">
        <v>1</v>
      </c>
      <c r="F1219">
        <v>0</v>
      </c>
      <c r="G1219">
        <v>0</v>
      </c>
      <c r="H1219">
        <v>0</v>
      </c>
    </row>
    <row r="1220" spans="2:8" x14ac:dyDescent="0.25">
      <c r="B1220" t="s">
        <v>3</v>
      </c>
      <c r="C1220" t="s">
        <v>8</v>
      </c>
      <c r="D1220" t="s">
        <v>623</v>
      </c>
      <c r="E1220" t="s">
        <v>1</v>
      </c>
      <c r="F1220">
        <v>0</v>
      </c>
      <c r="G1220">
        <v>0</v>
      </c>
      <c r="H1220">
        <v>0</v>
      </c>
    </row>
    <row r="1221" spans="2:8" x14ac:dyDescent="0.25">
      <c r="B1221" t="s">
        <v>3</v>
      </c>
      <c r="C1221" t="s">
        <v>8</v>
      </c>
      <c r="D1221" t="s">
        <v>624</v>
      </c>
      <c r="E1221" t="s">
        <v>1</v>
      </c>
      <c r="F1221">
        <v>0</v>
      </c>
      <c r="G1221">
        <v>0</v>
      </c>
      <c r="H1221">
        <v>0</v>
      </c>
    </row>
    <row r="1222" spans="2:8" x14ac:dyDescent="0.25">
      <c r="B1222" t="s">
        <v>3</v>
      </c>
      <c r="C1222" t="s">
        <v>8</v>
      </c>
      <c r="D1222" t="s">
        <v>625</v>
      </c>
      <c r="E1222" t="s">
        <v>1</v>
      </c>
      <c r="F1222">
        <v>0</v>
      </c>
      <c r="G1222">
        <v>0</v>
      </c>
      <c r="H1222">
        <v>0</v>
      </c>
    </row>
    <row r="1223" spans="2:8" x14ac:dyDescent="0.25">
      <c r="B1223" t="s">
        <v>3</v>
      </c>
      <c r="C1223" t="s">
        <v>8</v>
      </c>
      <c r="D1223" t="s">
        <v>58</v>
      </c>
      <c r="E1223" t="s">
        <v>1</v>
      </c>
      <c r="F1223">
        <v>40353.798853959335</v>
      </c>
      <c r="G1223">
        <v>46219.929384934039</v>
      </c>
      <c r="H1223">
        <v>58461.457610231359</v>
      </c>
    </row>
    <row r="1224" spans="2:8" x14ac:dyDescent="0.25">
      <c r="B1224" t="s">
        <v>3</v>
      </c>
      <c r="C1224" t="s">
        <v>8</v>
      </c>
      <c r="D1224" t="s">
        <v>59</v>
      </c>
      <c r="E1224" t="s">
        <v>1</v>
      </c>
      <c r="F1224">
        <v>0</v>
      </c>
      <c r="G1224">
        <v>0</v>
      </c>
      <c r="H1224">
        <v>0</v>
      </c>
    </row>
    <row r="1225" spans="2:8" x14ac:dyDescent="0.25">
      <c r="B1225" t="s">
        <v>3</v>
      </c>
      <c r="C1225" t="s">
        <v>8</v>
      </c>
      <c r="D1225" t="s">
        <v>60</v>
      </c>
      <c r="E1225" t="s">
        <v>1</v>
      </c>
      <c r="F1225">
        <v>167229.63091608125</v>
      </c>
      <c r="G1225">
        <v>167229.63091608125</v>
      </c>
      <c r="H1225">
        <v>167229.63091608125</v>
      </c>
    </row>
    <row r="1226" spans="2:8" x14ac:dyDescent="0.25">
      <c r="B1226" t="s">
        <v>3</v>
      </c>
      <c r="C1226" t="s">
        <v>8</v>
      </c>
      <c r="D1226" t="s">
        <v>626</v>
      </c>
      <c r="E1226" t="s">
        <v>1</v>
      </c>
      <c r="F1226">
        <v>963606.18233454367</v>
      </c>
      <c r="G1226">
        <v>1350560.8745760287</v>
      </c>
      <c r="H1226">
        <v>1359940.0993461134</v>
      </c>
    </row>
    <row r="1227" spans="2:8" x14ac:dyDescent="0.25">
      <c r="B1227" t="s">
        <v>3</v>
      </c>
      <c r="C1227" t="s">
        <v>8</v>
      </c>
      <c r="D1227" t="s">
        <v>64</v>
      </c>
      <c r="E1227" t="s">
        <v>1</v>
      </c>
      <c r="F1227">
        <v>10528421.341612641</v>
      </c>
      <c r="G1227">
        <v>10725565.194937434</v>
      </c>
      <c r="H1227">
        <v>10708623.639289826</v>
      </c>
    </row>
    <row r="1228" spans="2:8" x14ac:dyDescent="0.25">
      <c r="B1228" t="s">
        <v>3</v>
      </c>
      <c r="C1228" t="s">
        <v>8</v>
      </c>
      <c r="D1228" t="s">
        <v>67</v>
      </c>
      <c r="E1228" t="s">
        <v>1</v>
      </c>
      <c r="F1228">
        <v>0</v>
      </c>
      <c r="G1228">
        <v>0</v>
      </c>
      <c r="H1228">
        <v>0</v>
      </c>
    </row>
    <row r="1229" spans="2:8" x14ac:dyDescent="0.25">
      <c r="B1229" t="s">
        <v>3</v>
      </c>
      <c r="C1229" t="s">
        <v>8</v>
      </c>
      <c r="D1229" t="s">
        <v>69</v>
      </c>
      <c r="E1229" t="s">
        <v>1</v>
      </c>
      <c r="F1229">
        <v>25747.878707369659</v>
      </c>
      <c r="G1229">
        <v>26899.567462989238</v>
      </c>
      <c r="H1229">
        <v>28188.742723260289</v>
      </c>
    </row>
    <row r="1230" spans="2:8" x14ac:dyDescent="0.25">
      <c r="B1230" t="s">
        <v>3</v>
      </c>
      <c r="C1230" t="s">
        <v>8</v>
      </c>
      <c r="D1230" t="s">
        <v>71</v>
      </c>
      <c r="E1230" t="s">
        <v>1</v>
      </c>
      <c r="F1230">
        <v>0</v>
      </c>
      <c r="G1230">
        <v>0</v>
      </c>
      <c r="H1230">
        <v>0</v>
      </c>
    </row>
    <row r="1231" spans="2:8" x14ac:dyDescent="0.25">
      <c r="B1231" t="s">
        <v>3</v>
      </c>
      <c r="C1231" t="s">
        <v>8</v>
      </c>
      <c r="D1231" t="s">
        <v>73</v>
      </c>
      <c r="E1231" t="s">
        <v>1</v>
      </c>
      <c r="F1231">
        <v>0</v>
      </c>
      <c r="G1231">
        <v>0</v>
      </c>
      <c r="H1231">
        <v>0</v>
      </c>
    </row>
    <row r="1232" spans="2:8" x14ac:dyDescent="0.25">
      <c r="B1232" t="s">
        <v>3</v>
      </c>
      <c r="C1232" t="s">
        <v>8</v>
      </c>
      <c r="D1232" t="s">
        <v>683</v>
      </c>
      <c r="E1232" t="s">
        <v>1</v>
      </c>
      <c r="F1232">
        <v>2186.7013993071278</v>
      </c>
      <c r="G1232">
        <v>2141.4988993071279</v>
      </c>
      <c r="H1232">
        <v>2096.296399307128</v>
      </c>
    </row>
    <row r="1233" spans="2:8" x14ac:dyDescent="0.25">
      <c r="B1233" t="s">
        <v>3</v>
      </c>
      <c r="C1233" t="s">
        <v>8</v>
      </c>
      <c r="D1233" t="s">
        <v>75</v>
      </c>
      <c r="E1233" t="s">
        <v>1</v>
      </c>
      <c r="F1233">
        <v>3524.943950681954</v>
      </c>
      <c r="G1233">
        <v>3524.9439506819549</v>
      </c>
      <c r="H1233">
        <v>3524.9439506819549</v>
      </c>
    </row>
    <row r="1234" spans="2:8" x14ac:dyDescent="0.25">
      <c r="B1234" t="s">
        <v>3</v>
      </c>
      <c r="C1234" t="s">
        <v>8</v>
      </c>
      <c r="D1234" t="s">
        <v>76</v>
      </c>
      <c r="E1234" t="s">
        <v>1</v>
      </c>
      <c r="F1234">
        <v>100746.84119704824</v>
      </c>
      <c r="G1234">
        <v>102113.03591427575</v>
      </c>
      <c r="H1234">
        <v>103503.82213641338</v>
      </c>
    </row>
    <row r="1235" spans="2:8" x14ac:dyDescent="0.25">
      <c r="B1235" t="s">
        <v>3</v>
      </c>
      <c r="C1235" t="s">
        <v>8</v>
      </c>
      <c r="D1235" t="s">
        <v>77</v>
      </c>
      <c r="E1235" t="s">
        <v>1</v>
      </c>
      <c r="F1235">
        <v>40824</v>
      </c>
      <c r="G1235">
        <v>40824</v>
      </c>
      <c r="H1235">
        <v>40824</v>
      </c>
    </row>
    <row r="1236" spans="2:8" x14ac:dyDescent="0.25">
      <c r="B1236" t="s">
        <v>3</v>
      </c>
      <c r="C1236" t="s">
        <v>8</v>
      </c>
      <c r="D1236" t="s">
        <v>78</v>
      </c>
      <c r="E1236" t="s">
        <v>1</v>
      </c>
      <c r="F1236">
        <v>83468.461609220016</v>
      </c>
      <c r="G1236">
        <v>83468.461609220016</v>
      </c>
      <c r="H1236">
        <v>83468.461609220016</v>
      </c>
    </row>
    <row r="1237" spans="2:8" x14ac:dyDescent="0.25">
      <c r="B1237" t="s">
        <v>3</v>
      </c>
      <c r="C1237" t="s">
        <v>8</v>
      </c>
      <c r="D1237" t="s">
        <v>627</v>
      </c>
      <c r="E1237" t="s">
        <v>1</v>
      </c>
      <c r="F1237">
        <v>0</v>
      </c>
      <c r="G1237">
        <v>0</v>
      </c>
      <c r="H1237">
        <v>0</v>
      </c>
    </row>
    <row r="1238" spans="2:8" x14ac:dyDescent="0.25">
      <c r="B1238" t="s">
        <v>3</v>
      </c>
      <c r="C1238" t="s">
        <v>8</v>
      </c>
      <c r="D1238" t="s">
        <v>81</v>
      </c>
      <c r="E1238" t="s">
        <v>1</v>
      </c>
      <c r="F1238">
        <v>0</v>
      </c>
      <c r="G1238">
        <v>0</v>
      </c>
      <c r="H1238">
        <v>0</v>
      </c>
    </row>
    <row r="1239" spans="2:8" x14ac:dyDescent="0.25">
      <c r="B1239" t="s">
        <v>3</v>
      </c>
      <c r="C1239" t="s">
        <v>8</v>
      </c>
      <c r="D1239" t="s">
        <v>83</v>
      </c>
      <c r="E1239" t="s">
        <v>1</v>
      </c>
      <c r="F1239">
        <v>0</v>
      </c>
      <c r="G1239">
        <v>0</v>
      </c>
      <c r="H1239">
        <v>0</v>
      </c>
    </row>
    <row r="1240" spans="2:8" x14ac:dyDescent="0.25">
      <c r="B1240" t="s">
        <v>3</v>
      </c>
      <c r="C1240" t="s">
        <v>8</v>
      </c>
      <c r="D1240" t="s">
        <v>85</v>
      </c>
      <c r="E1240" t="s">
        <v>1</v>
      </c>
      <c r="F1240">
        <v>0</v>
      </c>
      <c r="G1240">
        <v>0</v>
      </c>
      <c r="H1240">
        <v>0</v>
      </c>
    </row>
    <row r="1241" spans="2:8" x14ac:dyDescent="0.25">
      <c r="B1241" t="s">
        <v>3</v>
      </c>
      <c r="C1241" t="s">
        <v>8</v>
      </c>
      <c r="D1241" t="s">
        <v>86</v>
      </c>
      <c r="E1241" t="s">
        <v>1</v>
      </c>
      <c r="F1241">
        <v>0</v>
      </c>
      <c r="G1241">
        <v>0</v>
      </c>
      <c r="H1241">
        <v>0</v>
      </c>
    </row>
    <row r="1242" spans="2:8" x14ac:dyDescent="0.25">
      <c r="B1242" t="s">
        <v>3</v>
      </c>
      <c r="C1242" t="s">
        <v>8</v>
      </c>
      <c r="D1242" t="s">
        <v>87</v>
      </c>
      <c r="E1242" t="s">
        <v>1</v>
      </c>
      <c r="F1242">
        <v>0</v>
      </c>
      <c r="G1242">
        <v>0</v>
      </c>
      <c r="H1242">
        <v>0</v>
      </c>
    </row>
    <row r="1243" spans="2:8" x14ac:dyDescent="0.25">
      <c r="B1243" t="s">
        <v>3</v>
      </c>
      <c r="C1243" t="s">
        <v>8</v>
      </c>
      <c r="D1243" t="s">
        <v>88</v>
      </c>
      <c r="E1243" t="s">
        <v>1</v>
      </c>
      <c r="F1243">
        <v>0</v>
      </c>
      <c r="G1243">
        <v>0</v>
      </c>
      <c r="H1243">
        <v>0</v>
      </c>
    </row>
    <row r="1244" spans="2:8" x14ac:dyDescent="0.25">
      <c r="B1244" t="s">
        <v>3</v>
      </c>
      <c r="C1244" t="s">
        <v>8</v>
      </c>
      <c r="D1244" t="s">
        <v>628</v>
      </c>
      <c r="E1244" t="s">
        <v>1</v>
      </c>
      <c r="F1244">
        <v>0</v>
      </c>
      <c r="G1244">
        <v>0</v>
      </c>
      <c r="H1244">
        <v>0</v>
      </c>
    </row>
    <row r="1245" spans="2:8" x14ac:dyDescent="0.25">
      <c r="B1245" t="s">
        <v>3</v>
      </c>
      <c r="C1245" t="s">
        <v>8</v>
      </c>
      <c r="D1245" t="s">
        <v>89</v>
      </c>
      <c r="E1245" t="s">
        <v>1</v>
      </c>
      <c r="F1245">
        <v>0</v>
      </c>
      <c r="G1245">
        <v>0</v>
      </c>
      <c r="H1245">
        <v>0</v>
      </c>
    </row>
    <row r="1246" spans="2:8" x14ac:dyDescent="0.25">
      <c r="B1246" t="s">
        <v>3</v>
      </c>
      <c r="C1246" t="s">
        <v>8</v>
      </c>
      <c r="D1246" t="s">
        <v>90</v>
      </c>
      <c r="E1246" t="s">
        <v>1</v>
      </c>
      <c r="F1246">
        <v>0</v>
      </c>
      <c r="G1246">
        <v>0</v>
      </c>
      <c r="H1246">
        <v>0</v>
      </c>
    </row>
    <row r="1247" spans="2:8" x14ac:dyDescent="0.25">
      <c r="B1247" t="s">
        <v>3</v>
      </c>
      <c r="C1247" t="s">
        <v>8</v>
      </c>
      <c r="D1247" t="s">
        <v>92</v>
      </c>
      <c r="E1247" t="s">
        <v>1</v>
      </c>
      <c r="F1247">
        <v>0</v>
      </c>
      <c r="G1247">
        <v>0</v>
      </c>
      <c r="H1247">
        <v>0</v>
      </c>
    </row>
    <row r="1248" spans="2:8" x14ac:dyDescent="0.25">
      <c r="B1248" t="s">
        <v>3</v>
      </c>
      <c r="C1248" t="s">
        <v>8</v>
      </c>
      <c r="D1248" t="s">
        <v>93</v>
      </c>
      <c r="E1248" t="s">
        <v>1</v>
      </c>
      <c r="F1248">
        <v>0</v>
      </c>
      <c r="G1248">
        <v>0</v>
      </c>
      <c r="H1248">
        <v>0</v>
      </c>
    </row>
    <row r="1249" spans="2:8" x14ac:dyDescent="0.25">
      <c r="B1249" t="s">
        <v>3</v>
      </c>
      <c r="C1249" t="s">
        <v>8</v>
      </c>
      <c r="D1249" t="s">
        <v>97</v>
      </c>
      <c r="E1249" t="s">
        <v>1</v>
      </c>
      <c r="F1249">
        <v>0</v>
      </c>
      <c r="G1249">
        <v>0</v>
      </c>
      <c r="H1249">
        <v>0</v>
      </c>
    </row>
    <row r="1250" spans="2:8" x14ac:dyDescent="0.25">
      <c r="B1250" t="s">
        <v>3</v>
      </c>
      <c r="C1250" t="s">
        <v>8</v>
      </c>
      <c r="D1250" t="s">
        <v>98</v>
      </c>
      <c r="E1250" t="s">
        <v>1</v>
      </c>
      <c r="F1250">
        <v>0</v>
      </c>
      <c r="G1250">
        <v>0</v>
      </c>
      <c r="H1250">
        <v>0</v>
      </c>
    </row>
    <row r="1251" spans="2:8" x14ac:dyDescent="0.25">
      <c r="B1251" t="s">
        <v>3</v>
      </c>
      <c r="C1251" t="s">
        <v>8</v>
      </c>
      <c r="D1251" t="s">
        <v>99</v>
      </c>
      <c r="E1251" t="s">
        <v>1</v>
      </c>
      <c r="F1251">
        <v>0</v>
      </c>
      <c r="G1251">
        <v>0</v>
      </c>
      <c r="H1251">
        <v>0</v>
      </c>
    </row>
    <row r="1252" spans="2:8" x14ac:dyDescent="0.25">
      <c r="B1252" t="s">
        <v>3</v>
      </c>
      <c r="C1252" t="s">
        <v>8</v>
      </c>
      <c r="D1252" t="s">
        <v>100</v>
      </c>
      <c r="E1252" t="s">
        <v>1</v>
      </c>
      <c r="F1252">
        <v>0</v>
      </c>
      <c r="G1252">
        <v>0</v>
      </c>
      <c r="H1252">
        <v>0</v>
      </c>
    </row>
    <row r="1253" spans="2:8" x14ac:dyDescent="0.25">
      <c r="B1253" t="s">
        <v>3</v>
      </c>
      <c r="C1253" t="s">
        <v>8</v>
      </c>
      <c r="D1253" t="s">
        <v>102</v>
      </c>
      <c r="E1253" t="s">
        <v>1</v>
      </c>
      <c r="F1253">
        <v>0</v>
      </c>
      <c r="G1253">
        <v>0</v>
      </c>
      <c r="H1253">
        <v>0</v>
      </c>
    </row>
    <row r="1254" spans="2:8" x14ac:dyDescent="0.25">
      <c r="B1254" t="s">
        <v>3</v>
      </c>
      <c r="C1254" t="s">
        <v>8</v>
      </c>
      <c r="D1254" t="s">
        <v>104</v>
      </c>
      <c r="E1254" t="s">
        <v>1</v>
      </c>
      <c r="F1254">
        <v>0</v>
      </c>
      <c r="G1254">
        <v>0</v>
      </c>
      <c r="H1254">
        <v>0</v>
      </c>
    </row>
    <row r="1255" spans="2:8" x14ac:dyDescent="0.25">
      <c r="B1255" t="s">
        <v>3</v>
      </c>
      <c r="C1255" t="s">
        <v>8</v>
      </c>
      <c r="D1255" t="s">
        <v>106</v>
      </c>
      <c r="E1255" t="s">
        <v>1</v>
      </c>
      <c r="F1255">
        <v>0</v>
      </c>
      <c r="G1255">
        <v>0</v>
      </c>
      <c r="H1255">
        <v>0</v>
      </c>
    </row>
    <row r="1256" spans="2:8" x14ac:dyDescent="0.25">
      <c r="B1256" t="s">
        <v>3</v>
      </c>
      <c r="C1256" t="s">
        <v>8</v>
      </c>
      <c r="D1256" t="s">
        <v>108</v>
      </c>
      <c r="E1256" t="s">
        <v>1</v>
      </c>
      <c r="F1256">
        <v>0</v>
      </c>
      <c r="G1256">
        <v>0</v>
      </c>
      <c r="H1256">
        <v>0</v>
      </c>
    </row>
    <row r="1257" spans="2:8" x14ac:dyDescent="0.25">
      <c r="B1257" t="s">
        <v>3</v>
      </c>
      <c r="C1257" t="s">
        <v>8</v>
      </c>
      <c r="D1257" t="s">
        <v>112</v>
      </c>
      <c r="E1257" t="s">
        <v>1</v>
      </c>
      <c r="F1257">
        <v>0</v>
      </c>
      <c r="G1257">
        <v>0</v>
      </c>
      <c r="H1257">
        <v>0</v>
      </c>
    </row>
    <row r="1258" spans="2:8" x14ac:dyDescent="0.25">
      <c r="B1258" t="s">
        <v>3</v>
      </c>
      <c r="C1258" t="s">
        <v>8</v>
      </c>
      <c r="D1258" t="s">
        <v>114</v>
      </c>
      <c r="E1258" t="s">
        <v>1</v>
      </c>
      <c r="F1258">
        <v>0</v>
      </c>
      <c r="G1258">
        <v>0</v>
      </c>
      <c r="H1258">
        <v>0</v>
      </c>
    </row>
    <row r="1259" spans="2:8" x14ac:dyDescent="0.25">
      <c r="B1259" t="s">
        <v>3</v>
      </c>
      <c r="C1259" t="s">
        <v>8</v>
      </c>
      <c r="D1259" t="s">
        <v>443</v>
      </c>
      <c r="E1259" t="s">
        <v>1</v>
      </c>
      <c r="F1259">
        <v>0</v>
      </c>
      <c r="G1259">
        <v>0</v>
      </c>
      <c r="H1259">
        <v>0</v>
      </c>
    </row>
    <row r="1260" spans="2:8" x14ac:dyDescent="0.25">
      <c r="B1260" t="s">
        <v>3</v>
      </c>
      <c r="C1260" t="s">
        <v>8</v>
      </c>
      <c r="D1260" t="s">
        <v>116</v>
      </c>
      <c r="E1260" t="s">
        <v>1</v>
      </c>
      <c r="F1260">
        <v>116825.47598759367</v>
      </c>
      <c r="G1260">
        <v>116825.47598759367</v>
      </c>
      <c r="H1260">
        <v>116825.47598759367</v>
      </c>
    </row>
    <row r="1261" spans="2:8" x14ac:dyDescent="0.25">
      <c r="B1261" t="s">
        <v>3</v>
      </c>
      <c r="C1261" t="s">
        <v>8</v>
      </c>
      <c r="D1261" t="s">
        <v>118</v>
      </c>
      <c r="E1261" t="s">
        <v>1</v>
      </c>
      <c r="F1261">
        <v>0</v>
      </c>
      <c r="G1261">
        <v>0</v>
      </c>
      <c r="H1261">
        <v>0</v>
      </c>
    </row>
    <row r="1262" spans="2:8" x14ac:dyDescent="0.25">
      <c r="B1262" t="s">
        <v>3</v>
      </c>
      <c r="C1262" t="s">
        <v>8</v>
      </c>
      <c r="D1262" t="s">
        <v>629</v>
      </c>
      <c r="E1262" t="s">
        <v>1</v>
      </c>
      <c r="F1262">
        <v>0</v>
      </c>
      <c r="G1262">
        <v>0</v>
      </c>
      <c r="H1262">
        <v>0</v>
      </c>
    </row>
    <row r="1263" spans="2:8" x14ac:dyDescent="0.25">
      <c r="B1263" t="s">
        <v>3</v>
      </c>
      <c r="C1263" t="s">
        <v>8</v>
      </c>
      <c r="D1263" t="s">
        <v>119</v>
      </c>
      <c r="E1263" t="s">
        <v>1</v>
      </c>
      <c r="F1263">
        <v>0</v>
      </c>
      <c r="G1263">
        <v>0</v>
      </c>
      <c r="H1263">
        <v>0</v>
      </c>
    </row>
    <row r="1264" spans="2:8" x14ac:dyDescent="0.25">
      <c r="B1264" t="s">
        <v>3</v>
      </c>
      <c r="C1264" t="s">
        <v>8</v>
      </c>
      <c r="D1264" t="s">
        <v>121</v>
      </c>
      <c r="E1264" t="s">
        <v>1</v>
      </c>
      <c r="F1264">
        <v>0</v>
      </c>
      <c r="G1264">
        <v>0</v>
      </c>
      <c r="H1264">
        <v>0</v>
      </c>
    </row>
    <row r="1265" spans="2:8" x14ac:dyDescent="0.25">
      <c r="B1265" t="s">
        <v>3</v>
      </c>
      <c r="C1265" t="s">
        <v>8</v>
      </c>
      <c r="D1265" t="s">
        <v>123</v>
      </c>
      <c r="E1265" t="s">
        <v>1</v>
      </c>
      <c r="F1265">
        <v>342.82316949595452</v>
      </c>
      <c r="G1265">
        <v>342.82316949595452</v>
      </c>
      <c r="H1265">
        <v>342.82316949595452</v>
      </c>
    </row>
    <row r="1266" spans="2:8" x14ac:dyDescent="0.25">
      <c r="B1266" t="s">
        <v>3</v>
      </c>
      <c r="C1266" t="s">
        <v>8</v>
      </c>
      <c r="D1266" t="s">
        <v>127</v>
      </c>
      <c r="E1266" t="s">
        <v>1</v>
      </c>
      <c r="F1266">
        <v>0</v>
      </c>
      <c r="G1266">
        <v>0</v>
      </c>
      <c r="H1266">
        <v>0</v>
      </c>
    </row>
    <row r="1267" spans="2:8" x14ac:dyDescent="0.25">
      <c r="B1267" t="s">
        <v>3</v>
      </c>
      <c r="C1267" t="s">
        <v>8</v>
      </c>
      <c r="D1267" t="s">
        <v>129</v>
      </c>
      <c r="E1267" t="s">
        <v>1</v>
      </c>
      <c r="F1267">
        <v>0</v>
      </c>
      <c r="G1267">
        <v>0</v>
      </c>
      <c r="H1267">
        <v>0</v>
      </c>
    </row>
    <row r="1268" spans="2:8" x14ac:dyDescent="0.25">
      <c r="B1268" t="s">
        <v>3</v>
      </c>
      <c r="C1268" t="s">
        <v>8</v>
      </c>
      <c r="D1268" t="s">
        <v>130</v>
      </c>
      <c r="E1268" t="s">
        <v>1</v>
      </c>
      <c r="F1268">
        <v>0</v>
      </c>
      <c r="G1268">
        <v>0</v>
      </c>
      <c r="H1268">
        <v>0</v>
      </c>
    </row>
    <row r="1269" spans="2:8" x14ac:dyDescent="0.25">
      <c r="B1269" t="s">
        <v>3</v>
      </c>
      <c r="C1269" t="s">
        <v>8</v>
      </c>
      <c r="D1269" t="s">
        <v>131</v>
      </c>
      <c r="E1269" t="s">
        <v>1</v>
      </c>
      <c r="F1269">
        <v>1186213.3034124596</v>
      </c>
      <c r="G1269">
        <v>1186213.3034124596</v>
      </c>
      <c r="H1269">
        <v>1186213.3034124596</v>
      </c>
    </row>
    <row r="1270" spans="2:8" x14ac:dyDescent="0.25">
      <c r="B1270" t="s">
        <v>3</v>
      </c>
      <c r="C1270" t="s">
        <v>8</v>
      </c>
      <c r="D1270" t="s">
        <v>132</v>
      </c>
      <c r="E1270" t="s">
        <v>1</v>
      </c>
      <c r="F1270">
        <v>0</v>
      </c>
      <c r="G1270">
        <v>0</v>
      </c>
      <c r="H1270">
        <v>0</v>
      </c>
    </row>
    <row r="1271" spans="2:8" x14ac:dyDescent="0.25">
      <c r="B1271" t="s">
        <v>3</v>
      </c>
      <c r="C1271" t="s">
        <v>8</v>
      </c>
      <c r="D1271" t="s">
        <v>133</v>
      </c>
      <c r="E1271" t="s">
        <v>1</v>
      </c>
      <c r="F1271">
        <v>202811.7449054477</v>
      </c>
      <c r="G1271">
        <v>202811.7449054477</v>
      </c>
      <c r="H1271">
        <v>202811.7449054477</v>
      </c>
    </row>
    <row r="1272" spans="2:8" x14ac:dyDescent="0.25">
      <c r="B1272" t="s">
        <v>3</v>
      </c>
      <c r="C1272" t="s">
        <v>8</v>
      </c>
      <c r="D1272" t="s">
        <v>134</v>
      </c>
      <c r="E1272" t="s">
        <v>1</v>
      </c>
      <c r="F1272">
        <v>0</v>
      </c>
      <c r="G1272">
        <v>0</v>
      </c>
      <c r="H1272">
        <v>0</v>
      </c>
    </row>
    <row r="1273" spans="2:8" x14ac:dyDescent="0.25">
      <c r="B1273" t="s">
        <v>3</v>
      </c>
      <c r="C1273" t="s">
        <v>8</v>
      </c>
      <c r="D1273" t="s">
        <v>135</v>
      </c>
      <c r="E1273" t="s">
        <v>1</v>
      </c>
      <c r="F1273">
        <v>709.03123840066814</v>
      </c>
      <c r="G1273">
        <v>709.03123840066814</v>
      </c>
      <c r="H1273">
        <v>709.03123840066814</v>
      </c>
    </row>
    <row r="1274" spans="2:8" x14ac:dyDescent="0.25">
      <c r="B1274" t="s">
        <v>3</v>
      </c>
      <c r="C1274" t="s">
        <v>8</v>
      </c>
      <c r="D1274" t="s">
        <v>136</v>
      </c>
      <c r="E1274" t="s">
        <v>1</v>
      </c>
      <c r="F1274">
        <v>0</v>
      </c>
      <c r="G1274">
        <v>0</v>
      </c>
      <c r="H1274">
        <v>0</v>
      </c>
    </row>
    <row r="1275" spans="2:8" x14ac:dyDescent="0.25">
      <c r="B1275" t="s">
        <v>3</v>
      </c>
      <c r="C1275" t="s">
        <v>8</v>
      </c>
      <c r="D1275" t="s">
        <v>137</v>
      </c>
      <c r="E1275" t="s">
        <v>1</v>
      </c>
      <c r="F1275">
        <v>362645.98280814511</v>
      </c>
      <c r="G1275">
        <v>0</v>
      </c>
      <c r="H1275">
        <v>0</v>
      </c>
    </row>
    <row r="1276" spans="2:8" x14ac:dyDescent="0.25">
      <c r="B1276" t="s">
        <v>3</v>
      </c>
      <c r="C1276" t="s">
        <v>8</v>
      </c>
      <c r="D1276" t="s">
        <v>138</v>
      </c>
      <c r="E1276" t="s">
        <v>1</v>
      </c>
      <c r="F1276">
        <v>87943.60000000002</v>
      </c>
      <c r="G1276">
        <v>87943.60000000002</v>
      </c>
      <c r="H1276">
        <v>87943.60000000002</v>
      </c>
    </row>
    <row r="1277" spans="2:8" x14ac:dyDescent="0.25">
      <c r="B1277" t="s">
        <v>3</v>
      </c>
      <c r="C1277" t="s">
        <v>8</v>
      </c>
      <c r="D1277" t="s">
        <v>630</v>
      </c>
      <c r="E1277" t="s">
        <v>1</v>
      </c>
      <c r="F1277">
        <v>0</v>
      </c>
      <c r="G1277">
        <v>0</v>
      </c>
      <c r="H1277">
        <v>0</v>
      </c>
    </row>
    <row r="1278" spans="2:8" x14ac:dyDescent="0.25">
      <c r="B1278" t="s">
        <v>3</v>
      </c>
      <c r="C1278" t="s">
        <v>8</v>
      </c>
      <c r="D1278" t="s">
        <v>139</v>
      </c>
      <c r="E1278" t="s">
        <v>1</v>
      </c>
      <c r="F1278">
        <v>0</v>
      </c>
      <c r="G1278">
        <v>0</v>
      </c>
      <c r="H1278">
        <v>0</v>
      </c>
    </row>
    <row r="1279" spans="2:8" x14ac:dyDescent="0.25">
      <c r="B1279" t="s">
        <v>3</v>
      </c>
      <c r="C1279" t="s">
        <v>8</v>
      </c>
      <c r="D1279" t="s">
        <v>631</v>
      </c>
      <c r="E1279" t="s">
        <v>1</v>
      </c>
      <c r="F1279">
        <v>0</v>
      </c>
      <c r="G1279">
        <v>0</v>
      </c>
      <c r="H1279">
        <v>0</v>
      </c>
    </row>
    <row r="1280" spans="2:8" x14ac:dyDescent="0.25">
      <c r="B1280" t="s">
        <v>3</v>
      </c>
      <c r="C1280" t="s">
        <v>8</v>
      </c>
      <c r="D1280" t="s">
        <v>141</v>
      </c>
      <c r="E1280" t="s">
        <v>1</v>
      </c>
      <c r="F1280">
        <v>0</v>
      </c>
      <c r="G1280">
        <v>0</v>
      </c>
      <c r="H1280">
        <v>0</v>
      </c>
    </row>
    <row r="1281" spans="2:8" x14ac:dyDescent="0.25">
      <c r="B1281" t="s">
        <v>3</v>
      </c>
      <c r="C1281" t="s">
        <v>8</v>
      </c>
      <c r="D1281" t="s">
        <v>684</v>
      </c>
      <c r="E1281" t="s">
        <v>1</v>
      </c>
      <c r="F1281">
        <v>0</v>
      </c>
      <c r="G1281">
        <v>0</v>
      </c>
      <c r="H1281">
        <v>0</v>
      </c>
    </row>
    <row r="1282" spans="2:8" x14ac:dyDescent="0.25">
      <c r="B1282" t="s">
        <v>3</v>
      </c>
      <c r="C1282" t="s">
        <v>8</v>
      </c>
      <c r="D1282" t="s">
        <v>685</v>
      </c>
      <c r="E1282" t="s">
        <v>1</v>
      </c>
      <c r="F1282">
        <v>0</v>
      </c>
      <c r="G1282">
        <v>0</v>
      </c>
      <c r="H1282">
        <v>0</v>
      </c>
    </row>
    <row r="1283" spans="2:8" x14ac:dyDescent="0.25">
      <c r="B1283" t="s">
        <v>3</v>
      </c>
      <c r="C1283" t="s">
        <v>8</v>
      </c>
      <c r="D1283" t="s">
        <v>148</v>
      </c>
      <c r="E1283" t="s">
        <v>1</v>
      </c>
      <c r="F1283">
        <v>0</v>
      </c>
      <c r="G1283">
        <v>0</v>
      </c>
      <c r="H1283">
        <v>0</v>
      </c>
    </row>
    <row r="1284" spans="2:8" x14ac:dyDescent="0.25">
      <c r="B1284" t="s">
        <v>3</v>
      </c>
      <c r="C1284" t="s">
        <v>8</v>
      </c>
      <c r="D1284" t="s">
        <v>149</v>
      </c>
      <c r="E1284" t="s">
        <v>1</v>
      </c>
      <c r="F1284">
        <v>0</v>
      </c>
      <c r="G1284">
        <v>0</v>
      </c>
      <c r="H1284">
        <v>0</v>
      </c>
    </row>
    <row r="1285" spans="2:8" x14ac:dyDescent="0.25">
      <c r="B1285" t="s">
        <v>3</v>
      </c>
      <c r="C1285" t="s">
        <v>8</v>
      </c>
      <c r="D1285" t="s">
        <v>150</v>
      </c>
      <c r="E1285" t="s">
        <v>1</v>
      </c>
      <c r="F1285">
        <v>0</v>
      </c>
      <c r="G1285">
        <v>0</v>
      </c>
      <c r="H1285">
        <v>0</v>
      </c>
    </row>
    <row r="1286" spans="2:8" x14ac:dyDescent="0.25">
      <c r="B1286" t="s">
        <v>3</v>
      </c>
      <c r="C1286" t="s">
        <v>8</v>
      </c>
      <c r="D1286" t="s">
        <v>151</v>
      </c>
      <c r="E1286" t="s">
        <v>1</v>
      </c>
      <c r="F1286">
        <v>0</v>
      </c>
      <c r="G1286">
        <v>0</v>
      </c>
      <c r="H1286">
        <v>0</v>
      </c>
    </row>
    <row r="1287" spans="2:8" x14ac:dyDescent="0.25">
      <c r="B1287" t="s">
        <v>3</v>
      </c>
      <c r="C1287" t="s">
        <v>8</v>
      </c>
      <c r="D1287" t="s">
        <v>152</v>
      </c>
      <c r="E1287" t="s">
        <v>1</v>
      </c>
      <c r="F1287">
        <v>74770.480864942001</v>
      </c>
      <c r="G1287">
        <v>74770.480864942001</v>
      </c>
      <c r="H1287">
        <v>74770.480864942001</v>
      </c>
    </row>
    <row r="1288" spans="2:8" x14ac:dyDescent="0.25">
      <c r="B1288" t="s">
        <v>3</v>
      </c>
      <c r="C1288" t="s">
        <v>8</v>
      </c>
      <c r="D1288" t="s">
        <v>153</v>
      </c>
      <c r="E1288" t="s">
        <v>1</v>
      </c>
      <c r="F1288">
        <v>39462.732689585537</v>
      </c>
      <c r="G1288">
        <v>39462.732689585551</v>
      </c>
      <c r="H1288">
        <v>39462.732689585544</v>
      </c>
    </row>
    <row r="1289" spans="2:8" x14ac:dyDescent="0.25">
      <c r="B1289" t="s">
        <v>3</v>
      </c>
      <c r="C1289" t="s">
        <v>8</v>
      </c>
      <c r="D1289" t="s">
        <v>632</v>
      </c>
      <c r="E1289" t="s">
        <v>1</v>
      </c>
      <c r="F1289">
        <v>0</v>
      </c>
      <c r="G1289">
        <v>0</v>
      </c>
      <c r="H1289">
        <v>0</v>
      </c>
    </row>
    <row r="1290" spans="2:8" x14ac:dyDescent="0.25">
      <c r="B1290" t="s">
        <v>3</v>
      </c>
      <c r="C1290" t="s">
        <v>8</v>
      </c>
      <c r="D1290" t="s">
        <v>155</v>
      </c>
      <c r="E1290" t="s">
        <v>1</v>
      </c>
      <c r="F1290">
        <v>0</v>
      </c>
      <c r="G1290">
        <v>0</v>
      </c>
      <c r="H1290">
        <v>0</v>
      </c>
    </row>
    <row r="1291" spans="2:8" x14ac:dyDescent="0.25">
      <c r="B1291" t="s">
        <v>3</v>
      </c>
      <c r="C1291" t="s">
        <v>8</v>
      </c>
      <c r="D1291" t="s">
        <v>633</v>
      </c>
      <c r="E1291" t="s">
        <v>1</v>
      </c>
      <c r="F1291">
        <v>0</v>
      </c>
      <c r="G1291">
        <v>0</v>
      </c>
      <c r="H1291">
        <v>0</v>
      </c>
    </row>
    <row r="1292" spans="2:8" x14ac:dyDescent="0.25">
      <c r="B1292" t="s">
        <v>3</v>
      </c>
      <c r="C1292" t="s">
        <v>8</v>
      </c>
      <c r="D1292" t="s">
        <v>156</v>
      </c>
      <c r="E1292" t="s">
        <v>1</v>
      </c>
      <c r="F1292">
        <v>3027.6040848445577</v>
      </c>
      <c r="G1292">
        <v>3027.6040848445577</v>
      </c>
      <c r="H1292">
        <v>3027.6040848445577</v>
      </c>
    </row>
    <row r="1293" spans="2:8" x14ac:dyDescent="0.25">
      <c r="B1293" t="s">
        <v>3</v>
      </c>
      <c r="C1293" t="s">
        <v>8</v>
      </c>
      <c r="D1293" t="s">
        <v>157</v>
      </c>
      <c r="E1293" t="s">
        <v>1</v>
      </c>
      <c r="F1293">
        <v>0</v>
      </c>
      <c r="G1293">
        <v>0</v>
      </c>
      <c r="H1293">
        <v>0</v>
      </c>
    </row>
    <row r="1294" spans="2:8" x14ac:dyDescent="0.25">
      <c r="B1294" t="s">
        <v>3</v>
      </c>
      <c r="C1294" t="s">
        <v>8</v>
      </c>
      <c r="D1294" t="s">
        <v>158</v>
      </c>
      <c r="E1294" t="s">
        <v>1</v>
      </c>
      <c r="F1294">
        <v>0</v>
      </c>
      <c r="G1294">
        <v>0</v>
      </c>
      <c r="H1294">
        <v>0</v>
      </c>
    </row>
    <row r="1295" spans="2:8" x14ac:dyDescent="0.25">
      <c r="B1295" t="s">
        <v>3</v>
      </c>
      <c r="C1295" t="s">
        <v>8</v>
      </c>
      <c r="D1295" t="s">
        <v>159</v>
      </c>
      <c r="E1295" t="s">
        <v>1</v>
      </c>
      <c r="F1295">
        <v>0</v>
      </c>
      <c r="G1295">
        <v>0</v>
      </c>
      <c r="H1295">
        <v>0</v>
      </c>
    </row>
    <row r="1296" spans="2:8" x14ac:dyDescent="0.25">
      <c r="B1296" t="s">
        <v>3</v>
      </c>
      <c r="C1296" t="s">
        <v>8</v>
      </c>
      <c r="D1296" t="s">
        <v>160</v>
      </c>
      <c r="E1296" t="s">
        <v>1</v>
      </c>
      <c r="F1296">
        <v>0</v>
      </c>
      <c r="G1296">
        <v>0</v>
      </c>
      <c r="H1296">
        <v>0</v>
      </c>
    </row>
    <row r="1297" spans="2:8" x14ac:dyDescent="0.25">
      <c r="B1297" t="s">
        <v>3</v>
      </c>
      <c r="C1297" t="s">
        <v>8</v>
      </c>
      <c r="D1297" t="s">
        <v>161</v>
      </c>
      <c r="E1297" t="s">
        <v>1</v>
      </c>
      <c r="F1297">
        <v>0</v>
      </c>
      <c r="G1297">
        <v>0</v>
      </c>
      <c r="H1297">
        <v>0</v>
      </c>
    </row>
    <row r="1298" spans="2:8" x14ac:dyDescent="0.25">
      <c r="B1298" t="s">
        <v>3</v>
      </c>
      <c r="C1298" t="s">
        <v>8</v>
      </c>
      <c r="D1298" t="s">
        <v>162</v>
      </c>
      <c r="E1298" t="s">
        <v>1</v>
      </c>
      <c r="F1298">
        <v>0</v>
      </c>
      <c r="G1298">
        <v>0</v>
      </c>
      <c r="H1298">
        <v>0</v>
      </c>
    </row>
    <row r="1299" spans="2:8" x14ac:dyDescent="0.25">
      <c r="B1299" t="s">
        <v>3</v>
      </c>
      <c r="C1299" t="s">
        <v>8</v>
      </c>
      <c r="D1299" t="s">
        <v>163</v>
      </c>
      <c r="E1299" t="s">
        <v>1</v>
      </c>
      <c r="F1299">
        <v>0</v>
      </c>
      <c r="G1299">
        <v>0</v>
      </c>
      <c r="H1299">
        <v>0</v>
      </c>
    </row>
    <row r="1300" spans="2:8" x14ac:dyDescent="0.25">
      <c r="B1300" t="s">
        <v>3</v>
      </c>
      <c r="C1300" t="s">
        <v>8</v>
      </c>
      <c r="D1300" t="s">
        <v>165</v>
      </c>
      <c r="E1300" t="s">
        <v>1</v>
      </c>
      <c r="F1300">
        <v>0</v>
      </c>
      <c r="G1300">
        <v>0</v>
      </c>
      <c r="H1300">
        <v>0</v>
      </c>
    </row>
    <row r="1301" spans="2:8" x14ac:dyDescent="0.25">
      <c r="B1301" t="s">
        <v>3</v>
      </c>
      <c r="C1301" t="s">
        <v>8</v>
      </c>
      <c r="D1301" t="s">
        <v>168</v>
      </c>
      <c r="E1301" t="s">
        <v>1</v>
      </c>
      <c r="F1301">
        <v>0</v>
      </c>
      <c r="G1301">
        <v>0</v>
      </c>
      <c r="H1301">
        <v>0</v>
      </c>
    </row>
    <row r="1302" spans="2:8" x14ac:dyDescent="0.25">
      <c r="B1302" t="s">
        <v>3</v>
      </c>
      <c r="C1302" t="s">
        <v>8</v>
      </c>
      <c r="D1302" t="s">
        <v>170</v>
      </c>
      <c r="E1302" t="s">
        <v>1</v>
      </c>
      <c r="F1302">
        <v>0</v>
      </c>
      <c r="G1302">
        <v>0</v>
      </c>
      <c r="H1302">
        <v>0</v>
      </c>
    </row>
    <row r="1303" spans="2:8" x14ac:dyDescent="0.25">
      <c r="B1303" t="s">
        <v>3</v>
      </c>
      <c r="C1303" t="s">
        <v>8</v>
      </c>
      <c r="D1303" t="s">
        <v>172</v>
      </c>
      <c r="E1303" t="s">
        <v>1</v>
      </c>
      <c r="F1303">
        <v>0</v>
      </c>
      <c r="G1303">
        <v>0</v>
      </c>
      <c r="H1303">
        <v>0</v>
      </c>
    </row>
    <row r="1304" spans="2:8" x14ac:dyDescent="0.25">
      <c r="B1304" t="s">
        <v>3</v>
      </c>
      <c r="C1304" t="s">
        <v>8</v>
      </c>
      <c r="D1304" t="s">
        <v>174</v>
      </c>
      <c r="E1304" t="s">
        <v>1</v>
      </c>
      <c r="F1304">
        <v>0</v>
      </c>
      <c r="G1304">
        <v>0</v>
      </c>
      <c r="H1304">
        <v>0</v>
      </c>
    </row>
    <row r="1305" spans="2:8" x14ac:dyDescent="0.25">
      <c r="B1305" t="s">
        <v>3</v>
      </c>
      <c r="C1305" t="s">
        <v>8</v>
      </c>
      <c r="D1305" t="s">
        <v>175</v>
      </c>
      <c r="E1305" t="s">
        <v>1</v>
      </c>
      <c r="F1305">
        <v>0</v>
      </c>
      <c r="G1305">
        <v>0</v>
      </c>
      <c r="H1305">
        <v>0</v>
      </c>
    </row>
    <row r="1306" spans="2:8" x14ac:dyDescent="0.25">
      <c r="B1306" t="s">
        <v>3</v>
      </c>
      <c r="C1306" t="s">
        <v>8</v>
      </c>
      <c r="D1306" t="s">
        <v>176</v>
      </c>
      <c r="E1306" t="s">
        <v>1</v>
      </c>
      <c r="F1306">
        <v>2888.2448628386364</v>
      </c>
      <c r="G1306">
        <v>2888.2448628386364</v>
      </c>
      <c r="H1306">
        <v>2888.2448628386364</v>
      </c>
    </row>
    <row r="1307" spans="2:8" x14ac:dyDescent="0.25">
      <c r="B1307" t="s">
        <v>3</v>
      </c>
      <c r="C1307" t="s">
        <v>8</v>
      </c>
      <c r="D1307" t="s">
        <v>177</v>
      </c>
      <c r="E1307" t="s">
        <v>1</v>
      </c>
      <c r="F1307">
        <v>38182.597086726775</v>
      </c>
      <c r="G1307">
        <v>38182.597086726775</v>
      </c>
      <c r="H1307">
        <v>38182.597086726775</v>
      </c>
    </row>
    <row r="1308" spans="2:8" x14ac:dyDescent="0.25">
      <c r="B1308" t="s">
        <v>3</v>
      </c>
      <c r="C1308" t="s">
        <v>8</v>
      </c>
      <c r="D1308" t="s">
        <v>178</v>
      </c>
      <c r="E1308" t="s">
        <v>1</v>
      </c>
      <c r="F1308">
        <v>0</v>
      </c>
      <c r="G1308">
        <v>0</v>
      </c>
      <c r="H1308">
        <v>0</v>
      </c>
    </row>
    <row r="1309" spans="2:8" x14ac:dyDescent="0.25">
      <c r="B1309" t="s">
        <v>3</v>
      </c>
      <c r="C1309" t="s">
        <v>8</v>
      </c>
      <c r="D1309" t="s">
        <v>179</v>
      </c>
      <c r="E1309" t="s">
        <v>1</v>
      </c>
      <c r="F1309">
        <v>0</v>
      </c>
      <c r="G1309">
        <v>0</v>
      </c>
      <c r="H1309">
        <v>0</v>
      </c>
    </row>
    <row r="1310" spans="2:8" x14ac:dyDescent="0.25">
      <c r="B1310" t="s">
        <v>3</v>
      </c>
      <c r="C1310" t="s">
        <v>8</v>
      </c>
      <c r="D1310" t="s">
        <v>180</v>
      </c>
      <c r="E1310" t="s">
        <v>1</v>
      </c>
      <c r="F1310">
        <v>0</v>
      </c>
      <c r="G1310">
        <v>0</v>
      </c>
      <c r="H1310">
        <v>0</v>
      </c>
    </row>
    <row r="1311" spans="2:8" x14ac:dyDescent="0.25">
      <c r="B1311" t="s">
        <v>3</v>
      </c>
      <c r="C1311" t="s">
        <v>8</v>
      </c>
      <c r="D1311" t="s">
        <v>634</v>
      </c>
      <c r="E1311" t="s">
        <v>1</v>
      </c>
      <c r="F1311">
        <v>0</v>
      </c>
      <c r="G1311">
        <v>0</v>
      </c>
      <c r="H1311">
        <v>0</v>
      </c>
    </row>
    <row r="1312" spans="2:8" x14ac:dyDescent="0.25">
      <c r="B1312" t="s">
        <v>3</v>
      </c>
      <c r="C1312" t="s">
        <v>8</v>
      </c>
      <c r="D1312" t="s">
        <v>182</v>
      </c>
      <c r="E1312" t="s">
        <v>1</v>
      </c>
      <c r="F1312">
        <v>0</v>
      </c>
      <c r="G1312">
        <v>0</v>
      </c>
      <c r="H1312">
        <v>0</v>
      </c>
    </row>
    <row r="1313" spans="2:8" x14ac:dyDescent="0.25">
      <c r="B1313" t="s">
        <v>3</v>
      </c>
      <c r="C1313" t="s">
        <v>8</v>
      </c>
      <c r="D1313" t="s">
        <v>184</v>
      </c>
      <c r="E1313" t="s">
        <v>1</v>
      </c>
      <c r="F1313">
        <v>0</v>
      </c>
      <c r="G1313">
        <v>0</v>
      </c>
      <c r="H1313">
        <v>0</v>
      </c>
    </row>
    <row r="1314" spans="2:8" x14ac:dyDescent="0.25">
      <c r="B1314" t="s">
        <v>3</v>
      </c>
      <c r="C1314" t="s">
        <v>8</v>
      </c>
      <c r="D1314" t="s">
        <v>187</v>
      </c>
      <c r="E1314" t="s">
        <v>1</v>
      </c>
      <c r="F1314">
        <v>159859.30932863487</v>
      </c>
      <c r="G1314">
        <v>159859.30932863487</v>
      </c>
      <c r="H1314">
        <v>159859.30932863487</v>
      </c>
    </row>
    <row r="1315" spans="2:8" x14ac:dyDescent="0.25">
      <c r="B1315" t="s">
        <v>3</v>
      </c>
      <c r="C1315" t="s">
        <v>8</v>
      </c>
      <c r="D1315" t="s">
        <v>188</v>
      </c>
      <c r="E1315" t="s">
        <v>1</v>
      </c>
      <c r="F1315">
        <v>86817.21000934788</v>
      </c>
      <c r="G1315">
        <v>86817.21000934788</v>
      </c>
      <c r="H1315">
        <v>86817.21000934788</v>
      </c>
    </row>
    <row r="1316" spans="2:8" x14ac:dyDescent="0.25">
      <c r="B1316" t="s">
        <v>3</v>
      </c>
      <c r="C1316" t="s">
        <v>8</v>
      </c>
      <c r="D1316" t="s">
        <v>189</v>
      </c>
      <c r="E1316" t="s">
        <v>1</v>
      </c>
      <c r="F1316">
        <v>591234.75089418376</v>
      </c>
      <c r="G1316">
        <v>591234.75089418376</v>
      </c>
      <c r="H1316">
        <v>591234.75089418376</v>
      </c>
    </row>
    <row r="1317" spans="2:8" x14ac:dyDescent="0.25">
      <c r="B1317" t="s">
        <v>3</v>
      </c>
      <c r="C1317" t="s">
        <v>8</v>
      </c>
      <c r="D1317" t="s">
        <v>190</v>
      </c>
      <c r="E1317" t="s">
        <v>1</v>
      </c>
      <c r="F1317">
        <v>740470.77011188236</v>
      </c>
      <c r="G1317">
        <v>740470.77011188236</v>
      </c>
      <c r="H1317">
        <v>740470.77011188236</v>
      </c>
    </row>
    <row r="1318" spans="2:8" x14ac:dyDescent="0.25">
      <c r="B1318" t="s">
        <v>3</v>
      </c>
      <c r="C1318" t="s">
        <v>8</v>
      </c>
      <c r="D1318" t="s">
        <v>191</v>
      </c>
      <c r="E1318" t="s">
        <v>1</v>
      </c>
      <c r="F1318">
        <v>483825.05588830268</v>
      </c>
      <c r="G1318">
        <v>483825.05588830274</v>
      </c>
      <c r="H1318">
        <v>483825.05588830274</v>
      </c>
    </row>
    <row r="1319" spans="2:8" x14ac:dyDescent="0.25">
      <c r="B1319" t="s">
        <v>3</v>
      </c>
      <c r="C1319" t="s">
        <v>8</v>
      </c>
      <c r="D1319" t="s">
        <v>192</v>
      </c>
      <c r="E1319" t="s">
        <v>1</v>
      </c>
      <c r="F1319">
        <v>219677.83655102749</v>
      </c>
      <c r="G1319">
        <v>219677.83655102743</v>
      </c>
      <c r="H1319">
        <v>219677.83655102743</v>
      </c>
    </row>
    <row r="1320" spans="2:8" x14ac:dyDescent="0.25">
      <c r="B1320" t="s">
        <v>3</v>
      </c>
      <c r="C1320" t="s">
        <v>8</v>
      </c>
      <c r="D1320" t="s">
        <v>193</v>
      </c>
      <c r="E1320" t="s">
        <v>1</v>
      </c>
      <c r="F1320">
        <v>245.1025038137403</v>
      </c>
      <c r="G1320">
        <v>245.1025038137403</v>
      </c>
      <c r="H1320">
        <v>245.1025038137403</v>
      </c>
    </row>
    <row r="1321" spans="2:8" x14ac:dyDescent="0.25">
      <c r="B1321" t="s">
        <v>3</v>
      </c>
      <c r="C1321" t="s">
        <v>8</v>
      </c>
      <c r="D1321" t="s">
        <v>194</v>
      </c>
      <c r="E1321" t="s">
        <v>1</v>
      </c>
      <c r="F1321">
        <v>41829.193300852923</v>
      </c>
      <c r="G1321">
        <v>41829.193300852923</v>
      </c>
      <c r="H1321">
        <v>41829.193300852923</v>
      </c>
    </row>
    <row r="1322" spans="2:8" x14ac:dyDescent="0.25">
      <c r="B1322" t="s">
        <v>3</v>
      </c>
      <c r="C1322" t="s">
        <v>8</v>
      </c>
      <c r="D1322" t="s">
        <v>195</v>
      </c>
      <c r="E1322" t="s">
        <v>1</v>
      </c>
      <c r="F1322">
        <v>0</v>
      </c>
      <c r="G1322">
        <v>0</v>
      </c>
      <c r="H1322">
        <v>0</v>
      </c>
    </row>
    <row r="1323" spans="2:8" x14ac:dyDescent="0.25">
      <c r="B1323" t="s">
        <v>3</v>
      </c>
      <c r="C1323" t="s">
        <v>8</v>
      </c>
      <c r="D1323" t="s">
        <v>196</v>
      </c>
      <c r="E1323" t="s">
        <v>1</v>
      </c>
      <c r="F1323">
        <v>0</v>
      </c>
      <c r="G1323">
        <v>0</v>
      </c>
      <c r="H1323">
        <v>0</v>
      </c>
    </row>
    <row r="1324" spans="2:8" x14ac:dyDescent="0.25">
      <c r="B1324" t="s">
        <v>3</v>
      </c>
      <c r="C1324" t="s">
        <v>8</v>
      </c>
      <c r="D1324" t="s">
        <v>197</v>
      </c>
      <c r="E1324" t="s">
        <v>1</v>
      </c>
      <c r="F1324">
        <v>0</v>
      </c>
      <c r="G1324">
        <v>0</v>
      </c>
      <c r="H1324">
        <v>0</v>
      </c>
    </row>
    <row r="1325" spans="2:8" x14ac:dyDescent="0.25">
      <c r="B1325" t="s">
        <v>3</v>
      </c>
      <c r="C1325" t="s">
        <v>8</v>
      </c>
      <c r="D1325" t="s">
        <v>198</v>
      </c>
      <c r="E1325" t="s">
        <v>1</v>
      </c>
      <c r="F1325">
        <v>0</v>
      </c>
      <c r="G1325">
        <v>0</v>
      </c>
      <c r="H1325">
        <v>0</v>
      </c>
    </row>
    <row r="1326" spans="2:8" x14ac:dyDescent="0.25">
      <c r="B1326" t="s">
        <v>3</v>
      </c>
      <c r="C1326" t="s">
        <v>8</v>
      </c>
      <c r="D1326" t="s">
        <v>199</v>
      </c>
      <c r="E1326" t="s">
        <v>1</v>
      </c>
      <c r="F1326">
        <v>0</v>
      </c>
      <c r="G1326">
        <v>0</v>
      </c>
      <c r="H1326">
        <v>0</v>
      </c>
    </row>
    <row r="1327" spans="2:8" x14ac:dyDescent="0.25">
      <c r="B1327" t="s">
        <v>3</v>
      </c>
      <c r="C1327" t="s">
        <v>8</v>
      </c>
      <c r="D1327" t="s">
        <v>200</v>
      </c>
      <c r="E1327" t="s">
        <v>1</v>
      </c>
      <c r="F1327">
        <v>0</v>
      </c>
      <c r="G1327">
        <v>0</v>
      </c>
      <c r="H1327">
        <v>0</v>
      </c>
    </row>
    <row r="1328" spans="2:8" x14ac:dyDescent="0.25">
      <c r="B1328" t="s">
        <v>3</v>
      </c>
      <c r="C1328" t="s">
        <v>8</v>
      </c>
      <c r="D1328" t="s">
        <v>201</v>
      </c>
      <c r="E1328" t="s">
        <v>1</v>
      </c>
      <c r="F1328">
        <v>0</v>
      </c>
      <c r="G1328">
        <v>0</v>
      </c>
      <c r="H1328">
        <v>0</v>
      </c>
    </row>
    <row r="1329" spans="2:8" x14ac:dyDescent="0.25">
      <c r="B1329" t="s">
        <v>3</v>
      </c>
      <c r="C1329" t="s">
        <v>8</v>
      </c>
      <c r="D1329" t="s">
        <v>202</v>
      </c>
      <c r="E1329" t="s">
        <v>1</v>
      </c>
      <c r="F1329">
        <v>0</v>
      </c>
      <c r="G1329">
        <v>0</v>
      </c>
      <c r="H1329">
        <v>0</v>
      </c>
    </row>
    <row r="1330" spans="2:8" x14ac:dyDescent="0.25">
      <c r="B1330" t="s">
        <v>3</v>
      </c>
      <c r="C1330" t="s">
        <v>8</v>
      </c>
      <c r="D1330" t="s">
        <v>203</v>
      </c>
      <c r="E1330" t="s">
        <v>1</v>
      </c>
      <c r="F1330">
        <v>0</v>
      </c>
      <c r="G1330">
        <v>0</v>
      </c>
      <c r="H1330">
        <v>0</v>
      </c>
    </row>
    <row r="1331" spans="2:8" x14ac:dyDescent="0.25">
      <c r="B1331" t="s">
        <v>3</v>
      </c>
      <c r="C1331" t="s">
        <v>8</v>
      </c>
      <c r="D1331" t="s">
        <v>204</v>
      </c>
      <c r="E1331" t="s">
        <v>1</v>
      </c>
      <c r="F1331">
        <v>0</v>
      </c>
      <c r="G1331">
        <v>0</v>
      </c>
      <c r="H1331">
        <v>0</v>
      </c>
    </row>
    <row r="1332" spans="2:8" x14ac:dyDescent="0.25">
      <c r="B1332" t="s">
        <v>3</v>
      </c>
      <c r="C1332" t="s">
        <v>8</v>
      </c>
      <c r="D1332" t="s">
        <v>205</v>
      </c>
      <c r="E1332" t="s">
        <v>1</v>
      </c>
      <c r="F1332">
        <v>0</v>
      </c>
      <c r="G1332">
        <v>0</v>
      </c>
      <c r="H1332">
        <v>0</v>
      </c>
    </row>
    <row r="1333" spans="2:8" x14ac:dyDescent="0.25">
      <c r="B1333" t="s">
        <v>3</v>
      </c>
      <c r="C1333" t="s">
        <v>8</v>
      </c>
      <c r="D1333" t="s">
        <v>208</v>
      </c>
      <c r="E1333" t="s">
        <v>1</v>
      </c>
      <c r="F1333">
        <v>0</v>
      </c>
      <c r="G1333">
        <v>0</v>
      </c>
      <c r="H1333">
        <v>0</v>
      </c>
    </row>
    <row r="1334" spans="2:8" x14ac:dyDescent="0.25">
      <c r="B1334" t="s">
        <v>3</v>
      </c>
      <c r="C1334" t="s">
        <v>8</v>
      </c>
      <c r="D1334" t="s">
        <v>209</v>
      </c>
      <c r="E1334" t="s">
        <v>1</v>
      </c>
      <c r="F1334">
        <v>0</v>
      </c>
      <c r="G1334">
        <v>0</v>
      </c>
      <c r="H1334">
        <v>0</v>
      </c>
    </row>
    <row r="1335" spans="2:8" x14ac:dyDescent="0.25">
      <c r="B1335" t="s">
        <v>3</v>
      </c>
      <c r="C1335" t="s">
        <v>8</v>
      </c>
      <c r="D1335" t="s">
        <v>210</v>
      </c>
      <c r="E1335" t="s">
        <v>1</v>
      </c>
      <c r="F1335">
        <v>0</v>
      </c>
      <c r="G1335">
        <v>0</v>
      </c>
      <c r="H1335">
        <v>0</v>
      </c>
    </row>
    <row r="1336" spans="2:8" x14ac:dyDescent="0.25">
      <c r="B1336" t="s">
        <v>3</v>
      </c>
      <c r="C1336" t="s">
        <v>8</v>
      </c>
      <c r="D1336" t="s">
        <v>211</v>
      </c>
      <c r="E1336" t="s">
        <v>1</v>
      </c>
      <c r="F1336">
        <v>0</v>
      </c>
      <c r="G1336">
        <v>0</v>
      </c>
      <c r="H1336">
        <v>0</v>
      </c>
    </row>
    <row r="1337" spans="2:8" x14ac:dyDescent="0.25">
      <c r="B1337" t="s">
        <v>3</v>
      </c>
      <c r="C1337" t="s">
        <v>8</v>
      </c>
      <c r="D1337" t="s">
        <v>212</v>
      </c>
      <c r="E1337" t="s">
        <v>1</v>
      </c>
      <c r="F1337">
        <v>0</v>
      </c>
      <c r="G1337">
        <v>0</v>
      </c>
      <c r="H1337">
        <v>0</v>
      </c>
    </row>
    <row r="1338" spans="2:8" x14ac:dyDescent="0.25">
      <c r="B1338" t="s">
        <v>3</v>
      </c>
      <c r="C1338" t="s">
        <v>8</v>
      </c>
      <c r="D1338" t="s">
        <v>213</v>
      </c>
      <c r="E1338" t="s">
        <v>1</v>
      </c>
      <c r="F1338">
        <v>0</v>
      </c>
      <c r="G1338">
        <v>0</v>
      </c>
      <c r="H1338">
        <v>0</v>
      </c>
    </row>
    <row r="1339" spans="2:8" x14ac:dyDescent="0.25">
      <c r="B1339" t="s">
        <v>3</v>
      </c>
      <c r="C1339" t="s">
        <v>8</v>
      </c>
      <c r="D1339" t="s">
        <v>214</v>
      </c>
      <c r="E1339" t="s">
        <v>1</v>
      </c>
      <c r="F1339">
        <v>0</v>
      </c>
      <c r="G1339">
        <v>0</v>
      </c>
      <c r="H1339">
        <v>0</v>
      </c>
    </row>
    <row r="1340" spans="2:8" x14ac:dyDescent="0.25">
      <c r="B1340" t="s">
        <v>3</v>
      </c>
      <c r="C1340" t="s">
        <v>8</v>
      </c>
      <c r="D1340" t="s">
        <v>215</v>
      </c>
      <c r="E1340" t="s">
        <v>1</v>
      </c>
      <c r="F1340">
        <v>0</v>
      </c>
      <c r="G1340">
        <v>0</v>
      </c>
      <c r="H1340">
        <v>0</v>
      </c>
    </row>
    <row r="1341" spans="2:8" x14ac:dyDescent="0.25">
      <c r="B1341" t="s">
        <v>3</v>
      </c>
      <c r="C1341" t="s">
        <v>8</v>
      </c>
      <c r="D1341" t="s">
        <v>216</v>
      </c>
      <c r="E1341" t="s">
        <v>1</v>
      </c>
      <c r="F1341">
        <v>5874.0234926856783</v>
      </c>
      <c r="G1341">
        <v>5874.0234926856783</v>
      </c>
      <c r="H1341">
        <v>5874.0234926856783</v>
      </c>
    </row>
    <row r="1342" spans="2:8" x14ac:dyDescent="0.25">
      <c r="B1342" t="s">
        <v>3</v>
      </c>
      <c r="C1342" t="s">
        <v>8</v>
      </c>
      <c r="D1342" t="s">
        <v>217</v>
      </c>
      <c r="E1342" t="s">
        <v>1</v>
      </c>
      <c r="F1342">
        <v>0</v>
      </c>
      <c r="G1342">
        <v>0</v>
      </c>
      <c r="H1342">
        <v>0</v>
      </c>
    </row>
    <row r="1343" spans="2:8" x14ac:dyDescent="0.25">
      <c r="B1343" t="s">
        <v>3</v>
      </c>
      <c r="C1343" t="s">
        <v>8</v>
      </c>
      <c r="D1343" t="s">
        <v>218</v>
      </c>
      <c r="E1343" t="s">
        <v>1</v>
      </c>
      <c r="F1343">
        <v>1488721.5102531281</v>
      </c>
      <c r="G1343">
        <v>1349426.5102531281</v>
      </c>
      <c r="H1343">
        <v>1349426.5102531281</v>
      </c>
    </row>
    <row r="1344" spans="2:8" x14ac:dyDescent="0.25">
      <c r="B1344" t="s">
        <v>3</v>
      </c>
      <c r="C1344" t="s">
        <v>8</v>
      </c>
      <c r="D1344" t="s">
        <v>219</v>
      </c>
      <c r="E1344" t="s">
        <v>1</v>
      </c>
      <c r="F1344">
        <v>0</v>
      </c>
      <c r="G1344">
        <v>0</v>
      </c>
      <c r="H1344">
        <v>0</v>
      </c>
    </row>
    <row r="1345" spans="2:8" x14ac:dyDescent="0.25">
      <c r="B1345" t="s">
        <v>3</v>
      </c>
      <c r="C1345" t="s">
        <v>8</v>
      </c>
      <c r="D1345" t="s">
        <v>220</v>
      </c>
      <c r="E1345" t="s">
        <v>1</v>
      </c>
      <c r="F1345">
        <v>0</v>
      </c>
      <c r="G1345">
        <v>0</v>
      </c>
      <c r="H1345">
        <v>0</v>
      </c>
    </row>
    <row r="1346" spans="2:8" x14ac:dyDescent="0.25">
      <c r="B1346" t="s">
        <v>3</v>
      </c>
      <c r="C1346" t="s">
        <v>8</v>
      </c>
      <c r="D1346" t="s">
        <v>221</v>
      </c>
      <c r="E1346" t="s">
        <v>1</v>
      </c>
      <c r="F1346">
        <v>0</v>
      </c>
      <c r="G1346">
        <v>0</v>
      </c>
      <c r="H1346">
        <v>0</v>
      </c>
    </row>
    <row r="1347" spans="2:8" x14ac:dyDescent="0.25">
      <c r="B1347" t="s">
        <v>3</v>
      </c>
      <c r="C1347" t="s">
        <v>8</v>
      </c>
      <c r="D1347" t="s">
        <v>222</v>
      </c>
      <c r="E1347" t="s">
        <v>1</v>
      </c>
      <c r="F1347">
        <v>0</v>
      </c>
      <c r="G1347">
        <v>0</v>
      </c>
      <c r="H1347">
        <v>0</v>
      </c>
    </row>
    <row r="1348" spans="2:8" x14ac:dyDescent="0.25">
      <c r="B1348" t="s">
        <v>3</v>
      </c>
      <c r="C1348" t="s">
        <v>8</v>
      </c>
      <c r="D1348" t="s">
        <v>224</v>
      </c>
      <c r="E1348" t="s">
        <v>1</v>
      </c>
      <c r="F1348">
        <v>0</v>
      </c>
      <c r="G1348">
        <v>0</v>
      </c>
      <c r="H1348">
        <v>0</v>
      </c>
    </row>
    <row r="1349" spans="2:8" x14ac:dyDescent="0.25">
      <c r="B1349" t="s">
        <v>3</v>
      </c>
      <c r="C1349" t="s">
        <v>8</v>
      </c>
      <c r="D1349" t="s">
        <v>225</v>
      </c>
      <c r="E1349" t="s">
        <v>1</v>
      </c>
      <c r="F1349">
        <v>0</v>
      </c>
      <c r="G1349">
        <v>0</v>
      </c>
      <c r="H1349">
        <v>0</v>
      </c>
    </row>
    <row r="1350" spans="2:8" x14ac:dyDescent="0.25">
      <c r="B1350" t="s">
        <v>3</v>
      </c>
      <c r="C1350" t="s">
        <v>8</v>
      </c>
      <c r="D1350" t="s">
        <v>226</v>
      </c>
      <c r="E1350" t="s">
        <v>1</v>
      </c>
      <c r="F1350">
        <v>5750.7838692449441</v>
      </c>
      <c r="G1350">
        <v>5750.7838692449441</v>
      </c>
      <c r="H1350">
        <v>5750.7838692449441</v>
      </c>
    </row>
    <row r="1351" spans="2:8" x14ac:dyDescent="0.25">
      <c r="B1351" t="s">
        <v>3</v>
      </c>
      <c r="C1351" t="s">
        <v>8</v>
      </c>
      <c r="D1351" t="s">
        <v>227</v>
      </c>
      <c r="E1351" t="s">
        <v>1</v>
      </c>
      <c r="F1351">
        <v>290078.33161643817</v>
      </c>
      <c r="G1351">
        <v>290078.33161643817</v>
      </c>
      <c r="H1351">
        <v>290078.33161643817</v>
      </c>
    </row>
    <row r="1352" spans="2:8" x14ac:dyDescent="0.25">
      <c r="B1352" t="s">
        <v>3</v>
      </c>
      <c r="C1352" t="s">
        <v>8</v>
      </c>
      <c r="D1352" t="s">
        <v>228</v>
      </c>
      <c r="E1352" t="s">
        <v>1</v>
      </c>
      <c r="F1352">
        <v>0</v>
      </c>
      <c r="G1352">
        <v>3699.1720361000698</v>
      </c>
      <c r="H1352">
        <v>5404.5632432589164</v>
      </c>
    </row>
    <row r="1353" spans="2:8" x14ac:dyDescent="0.25">
      <c r="B1353" t="s">
        <v>3</v>
      </c>
      <c r="C1353" t="s">
        <v>8</v>
      </c>
      <c r="D1353" t="s">
        <v>229</v>
      </c>
      <c r="E1353" t="s">
        <v>1</v>
      </c>
      <c r="F1353">
        <v>2437.0968179580236</v>
      </c>
      <c r="G1353">
        <v>0</v>
      </c>
      <c r="H1353">
        <v>1108.4392955228307</v>
      </c>
    </row>
    <row r="1354" spans="2:8" x14ac:dyDescent="0.25">
      <c r="B1354" t="s">
        <v>3</v>
      </c>
      <c r="C1354" t="s">
        <v>8</v>
      </c>
      <c r="D1354" t="s">
        <v>230</v>
      </c>
      <c r="E1354" t="s">
        <v>1</v>
      </c>
      <c r="F1354">
        <v>0</v>
      </c>
      <c r="G1354">
        <v>0</v>
      </c>
      <c r="H1354">
        <v>0</v>
      </c>
    </row>
    <row r="1355" spans="2:8" x14ac:dyDescent="0.25">
      <c r="B1355" t="s">
        <v>3</v>
      </c>
      <c r="C1355" t="s">
        <v>8</v>
      </c>
      <c r="D1355" t="s">
        <v>232</v>
      </c>
      <c r="E1355" t="s">
        <v>1</v>
      </c>
      <c r="F1355">
        <v>4531.1717542666074</v>
      </c>
      <c r="G1355">
        <v>4531.1717542666065</v>
      </c>
      <c r="H1355">
        <v>4531.1717542666065</v>
      </c>
    </row>
    <row r="1356" spans="2:8" x14ac:dyDescent="0.25">
      <c r="B1356" t="s">
        <v>3</v>
      </c>
      <c r="C1356" t="s">
        <v>8</v>
      </c>
      <c r="D1356" t="s">
        <v>234</v>
      </c>
      <c r="E1356" t="s">
        <v>1</v>
      </c>
      <c r="F1356">
        <v>9588.7687496218623</v>
      </c>
      <c r="G1356">
        <v>9588.7687496218605</v>
      </c>
      <c r="H1356">
        <v>9588.7687496218605</v>
      </c>
    </row>
    <row r="1357" spans="2:8" x14ac:dyDescent="0.25">
      <c r="B1357" t="s">
        <v>3</v>
      </c>
      <c r="C1357" t="s">
        <v>8</v>
      </c>
      <c r="D1357" t="s">
        <v>236</v>
      </c>
      <c r="E1357" t="s">
        <v>1</v>
      </c>
      <c r="F1357">
        <v>159943.72373145394</v>
      </c>
      <c r="G1357">
        <v>159943.72373145394</v>
      </c>
      <c r="H1357">
        <v>159943.72373145394</v>
      </c>
    </row>
    <row r="1358" spans="2:8" x14ac:dyDescent="0.25">
      <c r="B1358" t="s">
        <v>3</v>
      </c>
      <c r="C1358" t="s">
        <v>8</v>
      </c>
      <c r="D1358" t="s">
        <v>237</v>
      </c>
      <c r="E1358" t="s">
        <v>1</v>
      </c>
      <c r="F1358">
        <v>0</v>
      </c>
      <c r="G1358">
        <v>0</v>
      </c>
      <c r="H1358">
        <v>0</v>
      </c>
    </row>
    <row r="1359" spans="2:8" x14ac:dyDescent="0.25">
      <c r="B1359" t="s">
        <v>3</v>
      </c>
      <c r="C1359" t="s">
        <v>8</v>
      </c>
      <c r="D1359" t="s">
        <v>238</v>
      </c>
      <c r="E1359" t="s">
        <v>1</v>
      </c>
      <c r="F1359">
        <v>0</v>
      </c>
      <c r="G1359">
        <v>0</v>
      </c>
      <c r="H1359">
        <v>0</v>
      </c>
    </row>
    <row r="1360" spans="2:8" x14ac:dyDescent="0.25">
      <c r="B1360" t="s">
        <v>3</v>
      </c>
      <c r="C1360" t="s">
        <v>8</v>
      </c>
      <c r="D1360" t="s">
        <v>240</v>
      </c>
      <c r="E1360" t="s">
        <v>1</v>
      </c>
      <c r="F1360">
        <v>0</v>
      </c>
      <c r="G1360">
        <v>0</v>
      </c>
      <c r="H1360">
        <v>0</v>
      </c>
    </row>
    <row r="1361" spans="2:8" x14ac:dyDescent="0.25">
      <c r="B1361" t="s">
        <v>3</v>
      </c>
      <c r="C1361" t="s">
        <v>8</v>
      </c>
      <c r="D1361" t="s">
        <v>241</v>
      </c>
      <c r="E1361" t="s">
        <v>1</v>
      </c>
      <c r="F1361">
        <v>0</v>
      </c>
      <c r="G1361">
        <v>0</v>
      </c>
      <c r="H1361">
        <v>0</v>
      </c>
    </row>
    <row r="1362" spans="2:8" x14ac:dyDescent="0.25">
      <c r="B1362" t="s">
        <v>3</v>
      </c>
      <c r="C1362" t="s">
        <v>8</v>
      </c>
      <c r="D1362" t="s">
        <v>242</v>
      </c>
      <c r="E1362" t="s">
        <v>1</v>
      </c>
      <c r="F1362">
        <v>0</v>
      </c>
      <c r="G1362">
        <v>0</v>
      </c>
      <c r="H1362">
        <v>0</v>
      </c>
    </row>
    <row r="1363" spans="2:8" x14ac:dyDescent="0.25">
      <c r="B1363" t="s">
        <v>3</v>
      </c>
      <c r="C1363" t="s">
        <v>8</v>
      </c>
      <c r="D1363" t="s">
        <v>243</v>
      </c>
      <c r="E1363" t="s">
        <v>1</v>
      </c>
      <c r="F1363">
        <v>2273709.1199999996</v>
      </c>
      <c r="G1363">
        <v>2273709.1199999996</v>
      </c>
      <c r="H1363">
        <v>2273709.1199999996</v>
      </c>
    </row>
    <row r="1364" spans="2:8" x14ac:dyDescent="0.25">
      <c r="B1364" t="s">
        <v>3</v>
      </c>
      <c r="C1364" t="s">
        <v>8</v>
      </c>
      <c r="D1364" t="s">
        <v>244</v>
      </c>
      <c r="E1364" t="s">
        <v>1</v>
      </c>
      <c r="F1364">
        <v>190741.76000000004</v>
      </c>
      <c r="G1364">
        <v>190741.76000000004</v>
      </c>
      <c r="H1364">
        <v>190741.76000000004</v>
      </c>
    </row>
    <row r="1365" spans="2:8" x14ac:dyDescent="0.25">
      <c r="B1365" t="s">
        <v>3</v>
      </c>
      <c r="C1365" t="s">
        <v>8</v>
      </c>
      <c r="D1365" t="s">
        <v>245</v>
      </c>
      <c r="E1365" t="s">
        <v>1</v>
      </c>
      <c r="F1365">
        <v>0</v>
      </c>
      <c r="G1365">
        <v>0</v>
      </c>
      <c r="H1365">
        <v>0</v>
      </c>
    </row>
    <row r="1366" spans="2:8" x14ac:dyDescent="0.25">
      <c r="B1366" t="s">
        <v>3</v>
      </c>
      <c r="C1366" t="s">
        <v>8</v>
      </c>
      <c r="D1366" t="s">
        <v>246</v>
      </c>
      <c r="E1366" t="s">
        <v>1</v>
      </c>
      <c r="F1366">
        <v>0</v>
      </c>
      <c r="G1366">
        <v>0</v>
      </c>
      <c r="H1366">
        <v>0</v>
      </c>
    </row>
    <row r="1367" spans="2:8" x14ac:dyDescent="0.25">
      <c r="B1367" t="s">
        <v>3</v>
      </c>
      <c r="C1367" t="s">
        <v>8</v>
      </c>
      <c r="D1367" t="s">
        <v>247</v>
      </c>
      <c r="E1367" t="s">
        <v>1</v>
      </c>
      <c r="F1367">
        <v>0</v>
      </c>
      <c r="G1367">
        <v>0</v>
      </c>
      <c r="H1367">
        <v>0</v>
      </c>
    </row>
    <row r="1368" spans="2:8" x14ac:dyDescent="0.25">
      <c r="B1368" t="s">
        <v>3</v>
      </c>
      <c r="C1368" t="s">
        <v>8</v>
      </c>
      <c r="D1368" t="s">
        <v>248</v>
      </c>
      <c r="E1368" t="s">
        <v>1</v>
      </c>
      <c r="F1368">
        <v>0</v>
      </c>
      <c r="G1368">
        <v>0</v>
      </c>
      <c r="H1368">
        <v>0</v>
      </c>
    </row>
    <row r="1369" spans="2:8" x14ac:dyDescent="0.25">
      <c r="B1369" t="s">
        <v>3</v>
      </c>
      <c r="C1369" t="s">
        <v>8</v>
      </c>
      <c r="D1369" t="s">
        <v>251</v>
      </c>
      <c r="E1369" t="s">
        <v>1</v>
      </c>
      <c r="F1369">
        <v>0</v>
      </c>
      <c r="G1369">
        <v>0</v>
      </c>
      <c r="H1369">
        <v>0</v>
      </c>
    </row>
    <row r="1370" spans="2:8" x14ac:dyDescent="0.25">
      <c r="B1370" t="s">
        <v>3</v>
      </c>
      <c r="C1370" t="s">
        <v>8</v>
      </c>
      <c r="D1370" t="s">
        <v>255</v>
      </c>
      <c r="E1370" t="s">
        <v>1</v>
      </c>
      <c r="F1370">
        <v>0</v>
      </c>
      <c r="G1370">
        <v>0</v>
      </c>
      <c r="H1370">
        <v>0</v>
      </c>
    </row>
    <row r="1371" spans="2:8" x14ac:dyDescent="0.25">
      <c r="B1371" t="s">
        <v>3</v>
      </c>
      <c r="C1371" t="s">
        <v>8</v>
      </c>
      <c r="D1371" t="s">
        <v>256</v>
      </c>
      <c r="E1371" t="s">
        <v>1</v>
      </c>
      <c r="F1371">
        <v>5623.9509463230643</v>
      </c>
      <c r="G1371">
        <v>5623.9509463230643</v>
      </c>
      <c r="H1371">
        <v>5623.9509463230643</v>
      </c>
    </row>
    <row r="1372" spans="2:8" x14ac:dyDescent="0.25">
      <c r="B1372" t="s">
        <v>3</v>
      </c>
      <c r="C1372" t="s">
        <v>8</v>
      </c>
      <c r="D1372" t="s">
        <v>258</v>
      </c>
      <c r="E1372" t="s">
        <v>1</v>
      </c>
      <c r="F1372">
        <v>10737.451289280531</v>
      </c>
      <c r="G1372">
        <v>10737.451289280531</v>
      </c>
      <c r="H1372">
        <v>10737.451289280531</v>
      </c>
    </row>
    <row r="1373" spans="2:8" x14ac:dyDescent="0.25">
      <c r="B1373" t="s">
        <v>3</v>
      </c>
      <c r="C1373" t="s">
        <v>8</v>
      </c>
      <c r="D1373" t="s">
        <v>260</v>
      </c>
      <c r="E1373" t="s">
        <v>1</v>
      </c>
      <c r="F1373">
        <v>0</v>
      </c>
      <c r="G1373">
        <v>0</v>
      </c>
      <c r="H1373">
        <v>0</v>
      </c>
    </row>
    <row r="1374" spans="2:8" x14ac:dyDescent="0.25">
      <c r="B1374" t="s">
        <v>3</v>
      </c>
      <c r="C1374" t="s">
        <v>8</v>
      </c>
      <c r="D1374" t="s">
        <v>262</v>
      </c>
      <c r="E1374" t="s">
        <v>1</v>
      </c>
      <c r="F1374">
        <v>343009.81431082531</v>
      </c>
      <c r="G1374">
        <v>343009.81431082543</v>
      </c>
      <c r="H1374">
        <v>343009.81431082543</v>
      </c>
    </row>
    <row r="1375" spans="2:8" x14ac:dyDescent="0.25">
      <c r="B1375" t="s">
        <v>3</v>
      </c>
      <c r="C1375" t="s">
        <v>8</v>
      </c>
      <c r="D1375" t="s">
        <v>263</v>
      </c>
      <c r="E1375" t="s">
        <v>1</v>
      </c>
      <c r="F1375">
        <v>3728.6928090389697</v>
      </c>
      <c r="G1375">
        <v>3554.5320090389696</v>
      </c>
      <c r="H1375">
        <v>3467.4516090389698</v>
      </c>
    </row>
    <row r="1376" spans="2:8" x14ac:dyDescent="0.25">
      <c r="B1376" t="s">
        <v>3</v>
      </c>
      <c r="C1376" t="s">
        <v>8</v>
      </c>
      <c r="D1376" t="s">
        <v>264</v>
      </c>
      <c r="E1376" t="s">
        <v>1</v>
      </c>
      <c r="F1376">
        <v>413676.59362682671</v>
      </c>
      <c r="G1376">
        <v>413676.59362682671</v>
      </c>
      <c r="H1376">
        <v>413676.59362682671</v>
      </c>
    </row>
    <row r="1377" spans="2:8" x14ac:dyDescent="0.25">
      <c r="B1377" t="s">
        <v>3</v>
      </c>
      <c r="C1377" t="s">
        <v>8</v>
      </c>
      <c r="D1377" t="s">
        <v>265</v>
      </c>
      <c r="E1377" t="s">
        <v>1</v>
      </c>
      <c r="F1377">
        <v>114109.0408932438</v>
      </c>
      <c r="G1377">
        <v>107777.08437150464</v>
      </c>
      <c r="H1377">
        <v>104611.1061106351</v>
      </c>
    </row>
    <row r="1378" spans="2:8" x14ac:dyDescent="0.25">
      <c r="B1378" t="s">
        <v>3</v>
      </c>
      <c r="C1378" t="s">
        <v>8</v>
      </c>
      <c r="D1378" t="s">
        <v>266</v>
      </c>
      <c r="E1378" t="s">
        <v>1</v>
      </c>
      <c r="F1378">
        <v>4143.0773894926697</v>
      </c>
      <c r="G1378">
        <v>4143.0773894926697</v>
      </c>
      <c r="H1378">
        <v>4143.0773894926697</v>
      </c>
    </row>
    <row r="1379" spans="2:8" x14ac:dyDescent="0.25">
      <c r="B1379" t="s">
        <v>3</v>
      </c>
      <c r="C1379" t="s">
        <v>8</v>
      </c>
      <c r="D1379" t="s">
        <v>268</v>
      </c>
      <c r="E1379" t="s">
        <v>1</v>
      </c>
      <c r="F1379">
        <v>0</v>
      </c>
      <c r="G1379">
        <v>0</v>
      </c>
      <c r="H1379">
        <v>0</v>
      </c>
    </row>
    <row r="1380" spans="2:8" x14ac:dyDescent="0.25">
      <c r="B1380" t="s">
        <v>3</v>
      </c>
      <c r="C1380" t="s">
        <v>8</v>
      </c>
      <c r="D1380" t="s">
        <v>269</v>
      </c>
      <c r="E1380" t="s">
        <v>1</v>
      </c>
      <c r="F1380">
        <v>0</v>
      </c>
      <c r="G1380">
        <v>0</v>
      </c>
      <c r="H1380">
        <v>0</v>
      </c>
    </row>
    <row r="1381" spans="2:8" x14ac:dyDescent="0.25">
      <c r="B1381" t="s">
        <v>3</v>
      </c>
      <c r="C1381" t="s">
        <v>8</v>
      </c>
      <c r="D1381" t="s">
        <v>270</v>
      </c>
      <c r="E1381" t="s">
        <v>1</v>
      </c>
      <c r="F1381">
        <v>0</v>
      </c>
      <c r="G1381">
        <v>0</v>
      </c>
      <c r="H1381">
        <v>0</v>
      </c>
    </row>
    <row r="1382" spans="2:8" x14ac:dyDescent="0.25">
      <c r="B1382" t="s">
        <v>3</v>
      </c>
      <c r="C1382" t="s">
        <v>8</v>
      </c>
      <c r="D1382" t="s">
        <v>271</v>
      </c>
      <c r="E1382" t="s">
        <v>1</v>
      </c>
      <c r="F1382">
        <v>184624.85360523502</v>
      </c>
      <c r="G1382">
        <v>185962.30734731676</v>
      </c>
      <c r="H1382">
        <v>187953.18303675068</v>
      </c>
    </row>
    <row r="1383" spans="2:8" x14ac:dyDescent="0.25">
      <c r="B1383" t="s">
        <v>3</v>
      </c>
      <c r="C1383" t="s">
        <v>8</v>
      </c>
      <c r="D1383" t="s">
        <v>273</v>
      </c>
      <c r="E1383" t="s">
        <v>1</v>
      </c>
      <c r="F1383">
        <v>0</v>
      </c>
      <c r="G1383">
        <v>0</v>
      </c>
      <c r="H1383">
        <v>0</v>
      </c>
    </row>
    <row r="1384" spans="2:8" x14ac:dyDescent="0.25">
      <c r="B1384" t="s">
        <v>3</v>
      </c>
      <c r="C1384" t="s">
        <v>8</v>
      </c>
      <c r="D1384" t="s">
        <v>276</v>
      </c>
      <c r="E1384" t="s">
        <v>1</v>
      </c>
      <c r="F1384">
        <v>0</v>
      </c>
      <c r="G1384">
        <v>0</v>
      </c>
      <c r="H1384">
        <v>0</v>
      </c>
    </row>
    <row r="1385" spans="2:8" x14ac:dyDescent="0.25">
      <c r="B1385" t="s">
        <v>3</v>
      </c>
      <c r="C1385" t="s">
        <v>8</v>
      </c>
      <c r="D1385" t="s">
        <v>279</v>
      </c>
      <c r="E1385" t="s">
        <v>1</v>
      </c>
      <c r="F1385">
        <v>536748.16748563189</v>
      </c>
      <c r="G1385">
        <v>536748.16748563189</v>
      </c>
      <c r="H1385">
        <v>536748.16748563189</v>
      </c>
    </row>
    <row r="1386" spans="2:8" x14ac:dyDescent="0.25">
      <c r="B1386" t="s">
        <v>3</v>
      </c>
      <c r="C1386" t="s">
        <v>8</v>
      </c>
      <c r="D1386" t="s">
        <v>280</v>
      </c>
      <c r="E1386" t="s">
        <v>1</v>
      </c>
      <c r="F1386">
        <v>84340.81335292125</v>
      </c>
      <c r="G1386">
        <v>84340.81335292125</v>
      </c>
      <c r="H1386">
        <v>84340.81335292125</v>
      </c>
    </row>
    <row r="1387" spans="2:8" x14ac:dyDescent="0.25">
      <c r="B1387" t="s">
        <v>3</v>
      </c>
      <c r="C1387" t="s">
        <v>8</v>
      </c>
      <c r="D1387" t="s">
        <v>281</v>
      </c>
      <c r="E1387" t="s">
        <v>1</v>
      </c>
      <c r="F1387">
        <v>0</v>
      </c>
      <c r="G1387">
        <v>0</v>
      </c>
      <c r="H1387">
        <v>0</v>
      </c>
    </row>
    <row r="1388" spans="2:8" x14ac:dyDescent="0.25">
      <c r="B1388" t="s">
        <v>3</v>
      </c>
      <c r="C1388" t="s">
        <v>8</v>
      </c>
      <c r="D1388" t="s">
        <v>282</v>
      </c>
      <c r="E1388" t="s">
        <v>1</v>
      </c>
      <c r="F1388">
        <v>0</v>
      </c>
      <c r="G1388">
        <v>0</v>
      </c>
      <c r="H1388">
        <v>0</v>
      </c>
    </row>
    <row r="1389" spans="2:8" x14ac:dyDescent="0.25">
      <c r="B1389" t="s">
        <v>3</v>
      </c>
      <c r="C1389" t="s">
        <v>8</v>
      </c>
      <c r="D1389" t="s">
        <v>283</v>
      </c>
      <c r="E1389" t="s">
        <v>1</v>
      </c>
      <c r="F1389">
        <v>199704.38611630333</v>
      </c>
      <c r="G1389">
        <v>158024.38611630336</v>
      </c>
      <c r="H1389">
        <v>158024.38611630336</v>
      </c>
    </row>
    <row r="1390" spans="2:8" x14ac:dyDescent="0.25">
      <c r="B1390" t="s">
        <v>3</v>
      </c>
      <c r="C1390" t="s">
        <v>8</v>
      </c>
      <c r="D1390" t="s">
        <v>284</v>
      </c>
      <c r="E1390" t="s">
        <v>1</v>
      </c>
      <c r="F1390">
        <v>0</v>
      </c>
      <c r="G1390">
        <v>0</v>
      </c>
      <c r="H1390">
        <v>0</v>
      </c>
    </row>
    <row r="1391" spans="2:8" x14ac:dyDescent="0.25">
      <c r="B1391" t="s">
        <v>3</v>
      </c>
      <c r="C1391" t="s">
        <v>8</v>
      </c>
      <c r="D1391" t="s">
        <v>286</v>
      </c>
      <c r="E1391" t="s">
        <v>1</v>
      </c>
      <c r="F1391">
        <v>0</v>
      </c>
      <c r="G1391">
        <v>0</v>
      </c>
      <c r="H1391">
        <v>0</v>
      </c>
    </row>
    <row r="1392" spans="2:8" x14ac:dyDescent="0.25">
      <c r="B1392" t="s">
        <v>3</v>
      </c>
      <c r="C1392" t="s">
        <v>8</v>
      </c>
      <c r="D1392" t="s">
        <v>287</v>
      </c>
      <c r="E1392" t="s">
        <v>1</v>
      </c>
      <c r="F1392">
        <v>156849.22404235025</v>
      </c>
      <c r="G1392">
        <v>134849.22404235025</v>
      </c>
      <c r="H1392">
        <v>134849.22404235025</v>
      </c>
    </row>
    <row r="1393" spans="2:8" x14ac:dyDescent="0.25">
      <c r="B1393" t="s">
        <v>3</v>
      </c>
      <c r="C1393" t="s">
        <v>8</v>
      </c>
      <c r="D1393" t="s">
        <v>290</v>
      </c>
      <c r="E1393" t="s">
        <v>1</v>
      </c>
      <c r="F1393">
        <v>0</v>
      </c>
      <c r="G1393">
        <v>0</v>
      </c>
      <c r="H1393">
        <v>0</v>
      </c>
    </row>
    <row r="1394" spans="2:8" x14ac:dyDescent="0.25">
      <c r="B1394" t="s">
        <v>3</v>
      </c>
      <c r="C1394" t="s">
        <v>8</v>
      </c>
      <c r="D1394" t="s">
        <v>291</v>
      </c>
      <c r="E1394" t="s">
        <v>1</v>
      </c>
      <c r="F1394">
        <v>9063.5592790546871</v>
      </c>
      <c r="G1394">
        <v>9063.5592790546871</v>
      </c>
      <c r="H1394">
        <v>9063.5592790546871</v>
      </c>
    </row>
    <row r="1395" spans="2:8" x14ac:dyDescent="0.25">
      <c r="B1395" t="s">
        <v>3</v>
      </c>
      <c r="C1395" t="s">
        <v>8</v>
      </c>
      <c r="D1395" t="s">
        <v>292</v>
      </c>
      <c r="E1395" t="s">
        <v>1</v>
      </c>
      <c r="F1395">
        <v>0</v>
      </c>
      <c r="G1395">
        <v>0</v>
      </c>
      <c r="H1395">
        <v>0</v>
      </c>
    </row>
    <row r="1396" spans="2:8" x14ac:dyDescent="0.25">
      <c r="B1396" t="s">
        <v>3</v>
      </c>
      <c r="C1396" t="s">
        <v>8</v>
      </c>
      <c r="D1396" t="s">
        <v>293</v>
      </c>
      <c r="E1396" t="s">
        <v>1</v>
      </c>
      <c r="F1396">
        <v>0</v>
      </c>
      <c r="G1396">
        <v>0</v>
      </c>
      <c r="H1396">
        <v>0</v>
      </c>
    </row>
    <row r="1397" spans="2:8" x14ac:dyDescent="0.25">
      <c r="B1397" t="s">
        <v>3</v>
      </c>
      <c r="C1397" t="s">
        <v>8</v>
      </c>
      <c r="D1397" t="s">
        <v>295</v>
      </c>
      <c r="E1397" t="s">
        <v>1</v>
      </c>
      <c r="F1397">
        <v>0</v>
      </c>
      <c r="G1397">
        <v>0</v>
      </c>
      <c r="H1397">
        <v>0</v>
      </c>
    </row>
    <row r="1398" spans="2:8" x14ac:dyDescent="0.25">
      <c r="B1398" t="s">
        <v>3</v>
      </c>
      <c r="C1398" t="s">
        <v>8</v>
      </c>
      <c r="D1398" t="s">
        <v>296</v>
      </c>
      <c r="E1398" t="s">
        <v>1</v>
      </c>
      <c r="F1398">
        <v>0</v>
      </c>
      <c r="G1398">
        <v>0</v>
      </c>
      <c r="H1398">
        <v>0</v>
      </c>
    </row>
    <row r="1399" spans="2:8" x14ac:dyDescent="0.25">
      <c r="B1399" t="s">
        <v>3</v>
      </c>
      <c r="C1399" t="s">
        <v>8</v>
      </c>
      <c r="D1399" t="s">
        <v>297</v>
      </c>
      <c r="E1399" t="s">
        <v>1</v>
      </c>
      <c r="F1399">
        <v>0</v>
      </c>
      <c r="G1399">
        <v>0</v>
      </c>
      <c r="H1399">
        <v>0</v>
      </c>
    </row>
    <row r="1400" spans="2:8" x14ac:dyDescent="0.25">
      <c r="B1400" t="s">
        <v>3</v>
      </c>
      <c r="C1400" t="s">
        <v>8</v>
      </c>
      <c r="D1400" t="s">
        <v>298</v>
      </c>
      <c r="E1400" t="s">
        <v>1</v>
      </c>
      <c r="F1400">
        <v>0</v>
      </c>
      <c r="G1400">
        <v>0</v>
      </c>
      <c r="H1400">
        <v>0</v>
      </c>
    </row>
    <row r="1401" spans="2:8" x14ac:dyDescent="0.25">
      <c r="B1401" t="s">
        <v>3</v>
      </c>
      <c r="C1401" t="s">
        <v>8</v>
      </c>
      <c r="D1401" t="s">
        <v>299</v>
      </c>
      <c r="E1401" t="s">
        <v>1</v>
      </c>
      <c r="F1401">
        <v>0</v>
      </c>
      <c r="G1401">
        <v>0</v>
      </c>
      <c r="H1401">
        <v>0</v>
      </c>
    </row>
    <row r="1402" spans="2:8" x14ac:dyDescent="0.25">
      <c r="B1402" t="s">
        <v>3</v>
      </c>
      <c r="C1402" t="s">
        <v>8</v>
      </c>
      <c r="D1402" t="s">
        <v>300</v>
      </c>
      <c r="E1402" t="s">
        <v>1</v>
      </c>
      <c r="F1402">
        <v>0</v>
      </c>
      <c r="G1402">
        <v>0</v>
      </c>
      <c r="H1402">
        <v>0</v>
      </c>
    </row>
    <row r="1403" spans="2:8" x14ac:dyDescent="0.25">
      <c r="B1403" t="s">
        <v>3</v>
      </c>
      <c r="C1403" t="s">
        <v>8</v>
      </c>
      <c r="D1403" t="s">
        <v>407</v>
      </c>
      <c r="E1403" t="s">
        <v>1</v>
      </c>
      <c r="F1403">
        <v>0</v>
      </c>
      <c r="G1403">
        <v>0</v>
      </c>
      <c r="H1403">
        <v>0</v>
      </c>
    </row>
    <row r="1404" spans="2:8" x14ac:dyDescent="0.25">
      <c r="B1404" t="s">
        <v>3</v>
      </c>
      <c r="C1404" t="s">
        <v>8</v>
      </c>
      <c r="D1404" t="s">
        <v>635</v>
      </c>
      <c r="E1404" t="s">
        <v>1</v>
      </c>
      <c r="F1404">
        <v>0</v>
      </c>
      <c r="G1404">
        <v>0</v>
      </c>
      <c r="H1404">
        <v>0</v>
      </c>
    </row>
    <row r="1405" spans="2:8" x14ac:dyDescent="0.25">
      <c r="B1405" t="s">
        <v>3</v>
      </c>
      <c r="C1405" t="s">
        <v>8</v>
      </c>
      <c r="D1405" t="s">
        <v>636</v>
      </c>
      <c r="E1405" t="s">
        <v>1</v>
      </c>
      <c r="F1405">
        <v>0</v>
      </c>
      <c r="G1405">
        <v>0</v>
      </c>
      <c r="H1405">
        <v>0</v>
      </c>
    </row>
    <row r="1406" spans="2:8" x14ac:dyDescent="0.25">
      <c r="B1406" t="s">
        <v>3</v>
      </c>
      <c r="C1406" t="s">
        <v>8</v>
      </c>
      <c r="D1406" t="s">
        <v>686</v>
      </c>
      <c r="E1406" t="s">
        <v>1</v>
      </c>
      <c r="F1406">
        <v>0</v>
      </c>
      <c r="G1406">
        <v>0</v>
      </c>
      <c r="H1406">
        <v>0</v>
      </c>
    </row>
    <row r="1407" spans="2:8" x14ac:dyDescent="0.25">
      <c r="B1407" t="s">
        <v>3</v>
      </c>
      <c r="C1407" t="s">
        <v>8</v>
      </c>
      <c r="D1407" t="s">
        <v>687</v>
      </c>
      <c r="E1407" t="s">
        <v>1</v>
      </c>
      <c r="F1407">
        <v>0</v>
      </c>
      <c r="G1407">
        <v>0</v>
      </c>
      <c r="H1407">
        <v>0</v>
      </c>
    </row>
    <row r="1408" spans="2:8" x14ac:dyDescent="0.25">
      <c r="B1408" t="s">
        <v>3</v>
      </c>
      <c r="C1408" t="s">
        <v>8</v>
      </c>
      <c r="D1408" t="s">
        <v>302</v>
      </c>
      <c r="E1408" t="s">
        <v>1</v>
      </c>
      <c r="F1408">
        <v>0</v>
      </c>
      <c r="G1408">
        <v>0</v>
      </c>
      <c r="H1408">
        <v>0</v>
      </c>
    </row>
    <row r="1409" spans="2:8" x14ac:dyDescent="0.25">
      <c r="B1409" t="s">
        <v>3</v>
      </c>
      <c r="C1409" t="s">
        <v>8</v>
      </c>
      <c r="D1409" t="s">
        <v>303</v>
      </c>
      <c r="E1409" t="s">
        <v>1</v>
      </c>
      <c r="F1409">
        <v>0</v>
      </c>
      <c r="G1409">
        <v>0</v>
      </c>
      <c r="H1409">
        <v>0</v>
      </c>
    </row>
    <row r="1410" spans="2:8" x14ac:dyDescent="0.25">
      <c r="B1410" t="s">
        <v>3</v>
      </c>
      <c r="C1410" t="s">
        <v>8</v>
      </c>
      <c r="D1410" t="s">
        <v>306</v>
      </c>
      <c r="E1410" t="s">
        <v>1</v>
      </c>
      <c r="F1410">
        <v>0</v>
      </c>
      <c r="G1410">
        <v>0</v>
      </c>
      <c r="H1410">
        <v>0</v>
      </c>
    </row>
    <row r="1411" spans="2:8" x14ac:dyDescent="0.25">
      <c r="B1411" t="s">
        <v>3</v>
      </c>
      <c r="C1411" t="s">
        <v>8</v>
      </c>
      <c r="D1411" t="s">
        <v>307</v>
      </c>
      <c r="E1411" t="s">
        <v>1</v>
      </c>
      <c r="F1411">
        <v>0</v>
      </c>
      <c r="G1411">
        <v>0</v>
      </c>
      <c r="H1411">
        <v>0</v>
      </c>
    </row>
    <row r="1412" spans="2:8" x14ac:dyDescent="0.25">
      <c r="B1412" t="s">
        <v>3</v>
      </c>
      <c r="C1412" t="s">
        <v>8</v>
      </c>
      <c r="D1412" t="s">
        <v>308</v>
      </c>
      <c r="E1412" t="s">
        <v>1</v>
      </c>
      <c r="F1412">
        <v>0</v>
      </c>
      <c r="G1412">
        <v>0</v>
      </c>
      <c r="H1412">
        <v>0</v>
      </c>
    </row>
    <row r="1413" spans="2:8" x14ac:dyDescent="0.25">
      <c r="B1413" t="s">
        <v>3</v>
      </c>
      <c r="C1413" t="s">
        <v>8</v>
      </c>
      <c r="D1413" t="s">
        <v>309</v>
      </c>
      <c r="E1413" t="s">
        <v>1</v>
      </c>
      <c r="F1413">
        <v>0</v>
      </c>
      <c r="G1413">
        <v>0</v>
      </c>
      <c r="H1413">
        <v>0</v>
      </c>
    </row>
    <row r="1414" spans="2:8" x14ac:dyDescent="0.25">
      <c r="B1414" t="s">
        <v>3</v>
      </c>
      <c r="C1414" t="s">
        <v>8</v>
      </c>
      <c r="D1414" t="s">
        <v>637</v>
      </c>
      <c r="E1414" t="s">
        <v>1</v>
      </c>
      <c r="F1414">
        <v>42999.59127287507</v>
      </c>
      <c r="G1414">
        <v>42999.59127287507</v>
      </c>
      <c r="H1414">
        <v>42999.59127287507</v>
      </c>
    </row>
    <row r="1415" spans="2:8" x14ac:dyDescent="0.25">
      <c r="B1415" t="s">
        <v>3</v>
      </c>
      <c r="C1415" t="s">
        <v>8</v>
      </c>
      <c r="D1415" t="s">
        <v>311</v>
      </c>
      <c r="E1415" t="s">
        <v>1</v>
      </c>
      <c r="F1415">
        <v>264089.95091708546</v>
      </c>
      <c r="G1415">
        <v>264089.95091708546</v>
      </c>
      <c r="H1415">
        <v>264089.95091708546</v>
      </c>
    </row>
    <row r="1416" spans="2:8" x14ac:dyDescent="0.25">
      <c r="B1416" t="s">
        <v>3</v>
      </c>
      <c r="C1416" t="s">
        <v>8</v>
      </c>
      <c r="D1416" t="s">
        <v>312</v>
      </c>
      <c r="E1416" t="s">
        <v>1</v>
      </c>
      <c r="F1416">
        <v>261105.64555059315</v>
      </c>
      <c r="G1416">
        <v>261105.64555059315</v>
      </c>
      <c r="H1416">
        <v>261105.64555059315</v>
      </c>
    </row>
    <row r="1417" spans="2:8" x14ac:dyDescent="0.25">
      <c r="B1417" t="s">
        <v>3</v>
      </c>
      <c r="C1417" t="s">
        <v>8</v>
      </c>
      <c r="D1417" t="s">
        <v>313</v>
      </c>
      <c r="E1417" t="s">
        <v>1</v>
      </c>
      <c r="F1417">
        <v>292910.45781004126</v>
      </c>
      <c r="G1417">
        <v>292910.45781004126</v>
      </c>
      <c r="H1417">
        <v>292910.45781004126</v>
      </c>
    </row>
    <row r="1418" spans="2:8" x14ac:dyDescent="0.25">
      <c r="B1418" t="s">
        <v>3</v>
      </c>
      <c r="C1418" t="s">
        <v>8</v>
      </c>
      <c r="D1418" t="s">
        <v>314</v>
      </c>
      <c r="E1418" t="s">
        <v>1</v>
      </c>
      <c r="F1418">
        <v>338894.35444940848</v>
      </c>
      <c r="G1418">
        <v>338894.35444940848</v>
      </c>
      <c r="H1418">
        <v>338894.35444940848</v>
      </c>
    </row>
    <row r="1419" spans="2:8" x14ac:dyDescent="0.25">
      <c r="B1419" t="s">
        <v>3</v>
      </c>
      <c r="C1419" t="s">
        <v>8</v>
      </c>
      <c r="D1419" t="s">
        <v>315</v>
      </c>
      <c r="E1419" t="s">
        <v>1</v>
      </c>
      <c r="F1419">
        <v>18884.138207019918</v>
      </c>
      <c r="G1419">
        <v>18884.138207019922</v>
      </c>
      <c r="H1419">
        <v>18884.138207019922</v>
      </c>
    </row>
    <row r="1420" spans="2:8" x14ac:dyDescent="0.25">
      <c r="B1420" t="s">
        <v>3</v>
      </c>
      <c r="C1420" t="s">
        <v>8</v>
      </c>
      <c r="D1420" t="s">
        <v>320</v>
      </c>
      <c r="E1420" t="s">
        <v>1</v>
      </c>
      <c r="F1420">
        <v>0</v>
      </c>
      <c r="G1420">
        <v>0</v>
      </c>
      <c r="H1420">
        <v>0</v>
      </c>
    </row>
    <row r="1421" spans="2:8" x14ac:dyDescent="0.25">
      <c r="B1421" t="s">
        <v>3</v>
      </c>
      <c r="C1421" t="s">
        <v>8</v>
      </c>
      <c r="D1421" t="s">
        <v>322</v>
      </c>
      <c r="E1421" t="s">
        <v>1</v>
      </c>
      <c r="F1421">
        <v>0</v>
      </c>
      <c r="G1421">
        <v>0</v>
      </c>
      <c r="H1421">
        <v>0</v>
      </c>
    </row>
    <row r="1422" spans="2:8" x14ac:dyDescent="0.25">
      <c r="B1422" t="s">
        <v>3</v>
      </c>
      <c r="C1422" t="s">
        <v>8</v>
      </c>
      <c r="D1422" t="s">
        <v>324</v>
      </c>
      <c r="E1422" t="s">
        <v>1</v>
      </c>
      <c r="F1422">
        <v>0</v>
      </c>
      <c r="G1422">
        <v>0</v>
      </c>
      <c r="H1422">
        <v>0</v>
      </c>
    </row>
    <row r="1423" spans="2:8" x14ac:dyDescent="0.25">
      <c r="B1423" t="s">
        <v>3</v>
      </c>
      <c r="C1423" t="s">
        <v>8</v>
      </c>
      <c r="D1423" t="s">
        <v>326</v>
      </c>
      <c r="E1423" t="s">
        <v>1</v>
      </c>
      <c r="F1423">
        <v>0</v>
      </c>
      <c r="G1423">
        <v>0</v>
      </c>
      <c r="H1423">
        <v>0</v>
      </c>
    </row>
    <row r="1424" spans="2:8" x14ac:dyDescent="0.25">
      <c r="B1424" t="s">
        <v>3</v>
      </c>
      <c r="C1424" t="s">
        <v>8</v>
      </c>
      <c r="D1424" t="s">
        <v>328</v>
      </c>
      <c r="E1424" t="s">
        <v>1</v>
      </c>
      <c r="F1424">
        <v>0</v>
      </c>
      <c r="G1424">
        <v>0</v>
      </c>
      <c r="H1424">
        <v>0</v>
      </c>
    </row>
    <row r="1425" spans="2:8" x14ac:dyDescent="0.25">
      <c r="B1425" t="s">
        <v>3</v>
      </c>
      <c r="C1425" t="s">
        <v>8</v>
      </c>
      <c r="D1425" t="s">
        <v>330</v>
      </c>
      <c r="E1425" t="s">
        <v>1</v>
      </c>
      <c r="F1425">
        <v>0</v>
      </c>
      <c r="G1425">
        <v>0</v>
      </c>
      <c r="H1425">
        <v>0</v>
      </c>
    </row>
    <row r="1426" spans="2:8" x14ac:dyDescent="0.25">
      <c r="B1426" t="s">
        <v>3</v>
      </c>
      <c r="C1426" t="s">
        <v>8</v>
      </c>
      <c r="D1426" t="s">
        <v>332</v>
      </c>
      <c r="E1426" t="s">
        <v>1</v>
      </c>
      <c r="F1426">
        <v>280196.9669399113</v>
      </c>
      <c r="G1426">
        <v>280196.9669399113</v>
      </c>
      <c r="H1426">
        <v>280196.9669399113</v>
      </c>
    </row>
    <row r="1427" spans="2:8" x14ac:dyDescent="0.25">
      <c r="B1427" t="s">
        <v>3</v>
      </c>
      <c r="C1427" t="s">
        <v>8</v>
      </c>
      <c r="D1427" t="s">
        <v>333</v>
      </c>
      <c r="E1427" t="s">
        <v>1</v>
      </c>
      <c r="F1427">
        <v>0</v>
      </c>
      <c r="G1427">
        <v>0</v>
      </c>
      <c r="H1427">
        <v>0</v>
      </c>
    </row>
    <row r="1428" spans="2:8" x14ac:dyDescent="0.25">
      <c r="B1428" t="s">
        <v>3</v>
      </c>
      <c r="C1428" t="s">
        <v>8</v>
      </c>
      <c r="D1428" t="s">
        <v>334</v>
      </c>
      <c r="E1428" t="s">
        <v>1</v>
      </c>
      <c r="F1428">
        <v>0</v>
      </c>
      <c r="G1428">
        <v>0</v>
      </c>
      <c r="H1428">
        <v>0</v>
      </c>
    </row>
    <row r="1429" spans="2:8" x14ac:dyDescent="0.25">
      <c r="B1429" t="s">
        <v>3</v>
      </c>
      <c r="C1429" t="s">
        <v>8</v>
      </c>
      <c r="D1429" t="s">
        <v>335</v>
      </c>
      <c r="E1429" t="s">
        <v>1</v>
      </c>
      <c r="F1429">
        <v>0</v>
      </c>
      <c r="G1429">
        <v>0</v>
      </c>
      <c r="H1429">
        <v>0</v>
      </c>
    </row>
    <row r="1430" spans="2:8" x14ac:dyDescent="0.25">
      <c r="B1430" t="s">
        <v>3</v>
      </c>
      <c r="C1430" t="s">
        <v>8</v>
      </c>
      <c r="D1430" t="s">
        <v>336</v>
      </c>
      <c r="E1430" t="s">
        <v>1</v>
      </c>
      <c r="F1430">
        <v>0</v>
      </c>
      <c r="G1430">
        <v>0</v>
      </c>
      <c r="H1430">
        <v>0</v>
      </c>
    </row>
    <row r="1431" spans="2:8" x14ac:dyDescent="0.25">
      <c r="B1431" t="s">
        <v>3</v>
      </c>
      <c r="C1431" t="s">
        <v>8</v>
      </c>
      <c r="D1431" t="s">
        <v>337</v>
      </c>
      <c r="E1431" t="s">
        <v>1</v>
      </c>
      <c r="F1431">
        <v>0</v>
      </c>
      <c r="G1431">
        <v>0</v>
      </c>
      <c r="H1431">
        <v>0</v>
      </c>
    </row>
    <row r="1432" spans="2:8" x14ac:dyDescent="0.25">
      <c r="B1432" t="s">
        <v>3</v>
      </c>
      <c r="C1432" t="s">
        <v>8</v>
      </c>
      <c r="D1432" t="s">
        <v>341</v>
      </c>
      <c r="E1432" t="s">
        <v>1</v>
      </c>
      <c r="F1432">
        <v>0</v>
      </c>
      <c r="G1432">
        <v>0</v>
      </c>
      <c r="H1432">
        <v>0</v>
      </c>
    </row>
    <row r="1433" spans="2:8" x14ac:dyDescent="0.25">
      <c r="B1433" t="s">
        <v>3</v>
      </c>
      <c r="C1433" t="s">
        <v>8</v>
      </c>
      <c r="D1433" t="s">
        <v>342</v>
      </c>
      <c r="E1433" t="s">
        <v>1</v>
      </c>
      <c r="F1433">
        <v>0</v>
      </c>
      <c r="G1433">
        <v>0</v>
      </c>
      <c r="H1433">
        <v>0</v>
      </c>
    </row>
    <row r="1434" spans="2:8" x14ac:dyDescent="0.25">
      <c r="B1434" t="s">
        <v>3</v>
      </c>
      <c r="C1434" t="s">
        <v>8</v>
      </c>
      <c r="D1434" t="s">
        <v>343</v>
      </c>
      <c r="E1434" t="s">
        <v>1</v>
      </c>
      <c r="F1434">
        <v>0</v>
      </c>
      <c r="G1434">
        <v>0</v>
      </c>
      <c r="H1434">
        <v>0</v>
      </c>
    </row>
    <row r="1435" spans="2:8" x14ac:dyDescent="0.25">
      <c r="B1435" t="s">
        <v>3</v>
      </c>
      <c r="C1435" t="s">
        <v>8</v>
      </c>
      <c r="D1435" t="s">
        <v>344</v>
      </c>
      <c r="E1435" t="s">
        <v>1</v>
      </c>
      <c r="F1435">
        <v>0</v>
      </c>
      <c r="G1435">
        <v>0</v>
      </c>
      <c r="H1435">
        <v>0</v>
      </c>
    </row>
    <row r="1436" spans="2:8" x14ac:dyDescent="0.25">
      <c r="B1436" t="s">
        <v>3</v>
      </c>
      <c r="C1436" t="s">
        <v>8</v>
      </c>
      <c r="D1436" t="s">
        <v>345</v>
      </c>
      <c r="E1436" t="s">
        <v>1</v>
      </c>
      <c r="F1436">
        <v>0</v>
      </c>
      <c r="G1436">
        <v>0</v>
      </c>
      <c r="H1436">
        <v>0</v>
      </c>
    </row>
    <row r="1437" spans="2:8" x14ac:dyDescent="0.25">
      <c r="B1437" t="s">
        <v>3</v>
      </c>
      <c r="C1437" t="s">
        <v>8</v>
      </c>
      <c r="D1437" t="s">
        <v>346</v>
      </c>
      <c r="E1437" t="s">
        <v>1</v>
      </c>
      <c r="F1437">
        <v>0</v>
      </c>
      <c r="G1437">
        <v>0</v>
      </c>
      <c r="H1437">
        <v>0</v>
      </c>
    </row>
    <row r="1438" spans="2:8" x14ac:dyDescent="0.25">
      <c r="B1438" t="s">
        <v>3</v>
      </c>
      <c r="C1438" t="s">
        <v>8</v>
      </c>
      <c r="D1438" t="s">
        <v>349</v>
      </c>
      <c r="E1438" t="s">
        <v>1</v>
      </c>
      <c r="F1438">
        <v>0</v>
      </c>
      <c r="G1438">
        <v>0</v>
      </c>
      <c r="H1438">
        <v>0</v>
      </c>
    </row>
    <row r="1439" spans="2:8" x14ac:dyDescent="0.25">
      <c r="B1439" t="s">
        <v>3</v>
      </c>
      <c r="C1439" t="s">
        <v>8</v>
      </c>
      <c r="D1439" t="s">
        <v>350</v>
      </c>
      <c r="E1439" t="s">
        <v>1</v>
      </c>
      <c r="F1439">
        <v>0</v>
      </c>
      <c r="G1439">
        <v>0</v>
      </c>
      <c r="H1439">
        <v>0</v>
      </c>
    </row>
    <row r="1440" spans="2:8" x14ac:dyDescent="0.25">
      <c r="B1440" t="s">
        <v>3</v>
      </c>
      <c r="C1440" t="s">
        <v>8</v>
      </c>
      <c r="D1440" t="s">
        <v>351</v>
      </c>
      <c r="E1440" t="s">
        <v>1</v>
      </c>
      <c r="F1440">
        <v>0</v>
      </c>
      <c r="G1440">
        <v>0</v>
      </c>
      <c r="H1440">
        <v>0</v>
      </c>
    </row>
    <row r="1441" spans="2:8" x14ac:dyDescent="0.25">
      <c r="B1441" t="s">
        <v>3</v>
      </c>
      <c r="C1441" t="s">
        <v>8</v>
      </c>
      <c r="D1441" t="s">
        <v>352</v>
      </c>
      <c r="E1441" t="s">
        <v>1</v>
      </c>
      <c r="F1441">
        <v>0</v>
      </c>
      <c r="G1441">
        <v>0</v>
      </c>
      <c r="H1441">
        <v>0</v>
      </c>
    </row>
    <row r="1442" spans="2:8" x14ac:dyDescent="0.25">
      <c r="B1442" t="s">
        <v>3</v>
      </c>
      <c r="C1442" t="s">
        <v>8</v>
      </c>
      <c r="D1442" t="s">
        <v>353</v>
      </c>
      <c r="E1442" t="s">
        <v>1</v>
      </c>
      <c r="F1442">
        <v>0</v>
      </c>
      <c r="G1442">
        <v>0</v>
      </c>
      <c r="H1442">
        <v>0</v>
      </c>
    </row>
    <row r="1443" spans="2:8" x14ac:dyDescent="0.25">
      <c r="B1443" t="s">
        <v>3</v>
      </c>
      <c r="C1443" t="s">
        <v>8</v>
      </c>
      <c r="D1443" t="s">
        <v>354</v>
      </c>
      <c r="E1443" t="s">
        <v>1</v>
      </c>
      <c r="F1443">
        <v>29521.34047746889</v>
      </c>
      <c r="G1443">
        <v>29521.34047746889</v>
      </c>
      <c r="H1443">
        <v>29521.34047746889</v>
      </c>
    </row>
    <row r="1444" spans="2:8" x14ac:dyDescent="0.25">
      <c r="B1444" t="s">
        <v>3</v>
      </c>
      <c r="C1444" t="s">
        <v>8</v>
      </c>
      <c r="D1444" t="s">
        <v>356</v>
      </c>
      <c r="E1444" t="s">
        <v>1</v>
      </c>
      <c r="F1444">
        <v>597311.75520000001</v>
      </c>
      <c r="G1444">
        <v>597311.75520000001</v>
      </c>
      <c r="H1444">
        <v>597311.75520000001</v>
      </c>
    </row>
    <row r="1445" spans="2:8" x14ac:dyDescent="0.25">
      <c r="B1445" t="s">
        <v>3</v>
      </c>
      <c r="C1445" t="s">
        <v>8</v>
      </c>
      <c r="D1445" t="s">
        <v>357</v>
      </c>
      <c r="E1445" t="s">
        <v>1</v>
      </c>
      <c r="F1445">
        <v>0</v>
      </c>
      <c r="G1445">
        <v>0</v>
      </c>
      <c r="H1445">
        <v>0</v>
      </c>
    </row>
    <row r="1446" spans="2:8" x14ac:dyDescent="0.25">
      <c r="B1446" t="s">
        <v>3</v>
      </c>
      <c r="C1446" t="s">
        <v>8</v>
      </c>
      <c r="D1446" t="s">
        <v>359</v>
      </c>
      <c r="E1446" t="s">
        <v>1</v>
      </c>
      <c r="F1446">
        <v>0</v>
      </c>
      <c r="G1446">
        <v>0</v>
      </c>
      <c r="H1446">
        <v>0</v>
      </c>
    </row>
    <row r="1447" spans="2:8" x14ac:dyDescent="0.25">
      <c r="B1447" t="s">
        <v>3</v>
      </c>
      <c r="C1447" t="s">
        <v>8</v>
      </c>
      <c r="D1447" t="s">
        <v>688</v>
      </c>
      <c r="E1447" t="s">
        <v>1</v>
      </c>
      <c r="F1447">
        <v>149351.12126129819</v>
      </c>
      <c r="G1447">
        <v>153378.31472956645</v>
      </c>
      <c r="H1447">
        <v>158096.55236304112</v>
      </c>
    </row>
    <row r="1448" spans="2:8" x14ac:dyDescent="0.25">
      <c r="B1448" t="s">
        <v>3</v>
      </c>
      <c r="C1448" t="s">
        <v>8</v>
      </c>
      <c r="D1448" t="s">
        <v>689</v>
      </c>
      <c r="E1448" t="s">
        <v>1</v>
      </c>
      <c r="F1448">
        <v>0</v>
      </c>
      <c r="G1448">
        <v>0</v>
      </c>
      <c r="H1448">
        <v>0</v>
      </c>
    </row>
    <row r="1449" spans="2:8" x14ac:dyDescent="0.25">
      <c r="B1449" t="s">
        <v>3</v>
      </c>
      <c r="C1449" t="s">
        <v>8</v>
      </c>
      <c r="D1449" t="s">
        <v>363</v>
      </c>
      <c r="E1449" t="s">
        <v>1</v>
      </c>
      <c r="F1449">
        <v>0</v>
      </c>
      <c r="G1449">
        <v>0</v>
      </c>
      <c r="H1449">
        <v>0</v>
      </c>
    </row>
    <row r="1450" spans="2:8" x14ac:dyDescent="0.25">
      <c r="B1450" t="s">
        <v>3</v>
      </c>
      <c r="C1450" t="s">
        <v>8</v>
      </c>
      <c r="D1450" t="s">
        <v>365</v>
      </c>
      <c r="E1450" t="s">
        <v>1</v>
      </c>
      <c r="F1450">
        <v>0</v>
      </c>
      <c r="G1450">
        <v>0</v>
      </c>
      <c r="H1450">
        <v>0</v>
      </c>
    </row>
    <row r="1451" spans="2:8" x14ac:dyDescent="0.25">
      <c r="B1451" t="s">
        <v>3</v>
      </c>
      <c r="C1451" t="s">
        <v>8</v>
      </c>
      <c r="D1451" t="s">
        <v>367</v>
      </c>
      <c r="E1451" t="s">
        <v>1</v>
      </c>
      <c r="F1451">
        <v>0</v>
      </c>
      <c r="G1451">
        <v>0</v>
      </c>
      <c r="H1451">
        <v>0</v>
      </c>
    </row>
    <row r="1452" spans="2:8" x14ac:dyDescent="0.25">
      <c r="B1452" t="s">
        <v>3</v>
      </c>
      <c r="C1452" t="s">
        <v>8</v>
      </c>
      <c r="D1452" t="s">
        <v>369</v>
      </c>
      <c r="E1452" t="s">
        <v>1</v>
      </c>
      <c r="F1452">
        <v>0</v>
      </c>
      <c r="G1452">
        <v>0</v>
      </c>
      <c r="H1452">
        <v>0</v>
      </c>
    </row>
    <row r="1453" spans="2:8" x14ac:dyDescent="0.25">
      <c r="B1453" t="s">
        <v>3</v>
      </c>
      <c r="C1453" t="s">
        <v>8</v>
      </c>
      <c r="D1453" t="s">
        <v>371</v>
      </c>
      <c r="E1453" t="s">
        <v>1</v>
      </c>
      <c r="F1453">
        <v>0</v>
      </c>
      <c r="G1453">
        <v>0</v>
      </c>
      <c r="H1453">
        <v>0</v>
      </c>
    </row>
    <row r="1454" spans="2:8" x14ac:dyDescent="0.25">
      <c r="B1454" t="s">
        <v>3</v>
      </c>
      <c r="C1454" t="s">
        <v>8</v>
      </c>
      <c r="D1454" t="s">
        <v>373</v>
      </c>
      <c r="E1454" t="s">
        <v>1</v>
      </c>
      <c r="F1454">
        <v>0</v>
      </c>
      <c r="G1454">
        <v>0</v>
      </c>
      <c r="H1454">
        <v>0</v>
      </c>
    </row>
    <row r="1455" spans="2:8" x14ac:dyDescent="0.25">
      <c r="B1455" t="s">
        <v>3</v>
      </c>
      <c r="C1455" t="s">
        <v>8</v>
      </c>
      <c r="D1455" t="s">
        <v>375</v>
      </c>
      <c r="E1455" t="s">
        <v>1</v>
      </c>
      <c r="F1455">
        <v>0</v>
      </c>
      <c r="G1455">
        <v>0</v>
      </c>
      <c r="H1455">
        <v>0</v>
      </c>
    </row>
    <row r="1456" spans="2:8" x14ac:dyDescent="0.25">
      <c r="B1456" t="s">
        <v>3</v>
      </c>
      <c r="C1456" t="s">
        <v>8</v>
      </c>
      <c r="D1456" t="s">
        <v>377</v>
      </c>
      <c r="E1456" t="s">
        <v>1</v>
      </c>
      <c r="F1456">
        <v>0</v>
      </c>
      <c r="G1456">
        <v>0</v>
      </c>
      <c r="H1456">
        <v>0</v>
      </c>
    </row>
    <row r="1457" spans="2:8" x14ac:dyDescent="0.25">
      <c r="B1457" t="s">
        <v>3</v>
      </c>
      <c r="C1457" t="s">
        <v>8</v>
      </c>
      <c r="D1457" t="s">
        <v>379</v>
      </c>
      <c r="E1457" t="s">
        <v>1</v>
      </c>
      <c r="F1457">
        <v>0</v>
      </c>
      <c r="G1457">
        <v>0</v>
      </c>
      <c r="H1457">
        <v>0</v>
      </c>
    </row>
    <row r="1458" spans="2:8" x14ac:dyDescent="0.25">
      <c r="B1458" t="s">
        <v>3</v>
      </c>
      <c r="C1458" t="s">
        <v>8</v>
      </c>
      <c r="D1458" t="s">
        <v>381</v>
      </c>
      <c r="E1458" t="s">
        <v>1</v>
      </c>
      <c r="F1458">
        <v>0</v>
      </c>
      <c r="G1458">
        <v>0</v>
      </c>
      <c r="H1458">
        <v>0</v>
      </c>
    </row>
    <row r="1459" spans="2:8" x14ac:dyDescent="0.25">
      <c r="B1459" t="s">
        <v>3</v>
      </c>
      <c r="C1459" t="s">
        <v>8</v>
      </c>
      <c r="D1459" t="s">
        <v>383</v>
      </c>
      <c r="E1459" t="s">
        <v>1</v>
      </c>
      <c r="F1459">
        <v>0</v>
      </c>
      <c r="G1459">
        <v>0</v>
      </c>
      <c r="H1459">
        <v>0</v>
      </c>
    </row>
    <row r="1460" spans="2:8" x14ac:dyDescent="0.25">
      <c r="B1460" t="s">
        <v>3</v>
      </c>
      <c r="C1460" t="s">
        <v>8</v>
      </c>
      <c r="D1460" t="s">
        <v>384</v>
      </c>
      <c r="E1460" t="s">
        <v>1</v>
      </c>
      <c r="F1460">
        <v>0</v>
      </c>
      <c r="G1460">
        <v>0</v>
      </c>
      <c r="H1460">
        <v>0</v>
      </c>
    </row>
    <row r="1461" spans="2:8" x14ac:dyDescent="0.25">
      <c r="B1461" t="s">
        <v>3</v>
      </c>
      <c r="C1461" t="s">
        <v>8</v>
      </c>
      <c r="D1461" t="s">
        <v>385</v>
      </c>
      <c r="E1461" t="s">
        <v>1</v>
      </c>
      <c r="F1461">
        <v>0</v>
      </c>
      <c r="G1461">
        <v>0</v>
      </c>
      <c r="H1461">
        <v>0</v>
      </c>
    </row>
    <row r="1462" spans="2:8" x14ac:dyDescent="0.25">
      <c r="B1462" t="s">
        <v>3</v>
      </c>
      <c r="C1462" t="s">
        <v>8</v>
      </c>
      <c r="D1462" t="s">
        <v>386</v>
      </c>
      <c r="E1462" t="s">
        <v>1</v>
      </c>
      <c r="F1462">
        <v>0</v>
      </c>
      <c r="G1462">
        <v>0</v>
      </c>
      <c r="H1462">
        <v>0</v>
      </c>
    </row>
    <row r="1463" spans="2:8" x14ac:dyDescent="0.25">
      <c r="B1463" t="s">
        <v>3</v>
      </c>
      <c r="C1463" t="s">
        <v>8</v>
      </c>
      <c r="D1463" t="s">
        <v>387</v>
      </c>
      <c r="E1463" t="s">
        <v>1</v>
      </c>
      <c r="F1463">
        <v>47722.921232404013</v>
      </c>
      <c r="G1463">
        <v>47722.921232404013</v>
      </c>
      <c r="H1463">
        <v>47722.921232404013</v>
      </c>
    </row>
    <row r="1464" spans="2:8" x14ac:dyDescent="0.25">
      <c r="B1464" t="s">
        <v>3</v>
      </c>
      <c r="C1464" t="s">
        <v>8</v>
      </c>
      <c r="D1464" t="s">
        <v>388</v>
      </c>
      <c r="E1464" t="s">
        <v>1</v>
      </c>
      <c r="F1464">
        <v>0</v>
      </c>
      <c r="G1464">
        <v>0</v>
      </c>
      <c r="H1464">
        <v>0</v>
      </c>
    </row>
    <row r="1465" spans="2:8" x14ac:dyDescent="0.25">
      <c r="B1465" t="s">
        <v>3</v>
      </c>
      <c r="C1465" t="s">
        <v>8</v>
      </c>
      <c r="D1465" t="s">
        <v>389</v>
      </c>
      <c r="E1465" t="s">
        <v>1</v>
      </c>
      <c r="F1465">
        <v>78723.627211525571</v>
      </c>
      <c r="G1465">
        <v>78723.627211525571</v>
      </c>
      <c r="H1465">
        <v>78723.627211525571</v>
      </c>
    </row>
    <row r="1466" spans="2:8" x14ac:dyDescent="0.25">
      <c r="B1466" t="s">
        <v>3</v>
      </c>
      <c r="C1466" t="s">
        <v>8</v>
      </c>
      <c r="D1466" t="s">
        <v>390</v>
      </c>
      <c r="E1466" t="s">
        <v>1</v>
      </c>
      <c r="F1466">
        <v>0</v>
      </c>
      <c r="G1466">
        <v>0</v>
      </c>
      <c r="H1466">
        <v>0</v>
      </c>
    </row>
    <row r="1467" spans="2:8" x14ac:dyDescent="0.25">
      <c r="B1467" t="s">
        <v>3</v>
      </c>
      <c r="C1467" t="s">
        <v>8</v>
      </c>
      <c r="D1467" t="s">
        <v>393</v>
      </c>
      <c r="E1467" t="s">
        <v>1</v>
      </c>
      <c r="F1467">
        <v>55.926189592431861</v>
      </c>
      <c r="G1467">
        <v>55.926189592431861</v>
      </c>
      <c r="H1467">
        <v>55.926189592431861</v>
      </c>
    </row>
    <row r="1468" spans="2:8" x14ac:dyDescent="0.25">
      <c r="B1468" t="s">
        <v>3</v>
      </c>
      <c r="C1468" t="s">
        <v>8</v>
      </c>
      <c r="D1468" t="s">
        <v>395</v>
      </c>
      <c r="E1468" t="s">
        <v>1</v>
      </c>
      <c r="F1468">
        <v>2737.757312002358</v>
      </c>
      <c r="G1468">
        <v>2737.757312002358</v>
      </c>
      <c r="H1468">
        <v>2737.757312002358</v>
      </c>
    </row>
    <row r="1469" spans="2:8" x14ac:dyDescent="0.25">
      <c r="B1469" t="s">
        <v>3</v>
      </c>
      <c r="C1469" t="s">
        <v>8</v>
      </c>
      <c r="D1469" t="s">
        <v>397</v>
      </c>
      <c r="E1469" t="s">
        <v>1</v>
      </c>
      <c r="F1469">
        <v>230803.18979649624</v>
      </c>
      <c r="G1469">
        <v>230803.18979649624</v>
      </c>
      <c r="H1469">
        <v>230803.18979649624</v>
      </c>
    </row>
    <row r="1470" spans="2:8" x14ac:dyDescent="0.25">
      <c r="B1470" t="s">
        <v>3</v>
      </c>
      <c r="C1470" t="s">
        <v>8</v>
      </c>
      <c r="D1470" t="s">
        <v>398</v>
      </c>
      <c r="E1470" t="s">
        <v>1</v>
      </c>
      <c r="F1470">
        <v>0</v>
      </c>
      <c r="G1470">
        <v>0</v>
      </c>
      <c r="H1470">
        <v>0</v>
      </c>
    </row>
    <row r="1471" spans="2:8" x14ac:dyDescent="0.25">
      <c r="B1471" t="s">
        <v>3</v>
      </c>
      <c r="C1471" t="s">
        <v>8</v>
      </c>
      <c r="D1471" t="s">
        <v>399</v>
      </c>
      <c r="E1471" t="s">
        <v>1</v>
      </c>
      <c r="F1471">
        <v>0</v>
      </c>
      <c r="G1471">
        <v>0</v>
      </c>
      <c r="H1471">
        <v>0</v>
      </c>
    </row>
    <row r="1472" spans="2:8" x14ac:dyDescent="0.25">
      <c r="B1472" t="s">
        <v>3</v>
      </c>
      <c r="C1472" t="s">
        <v>8</v>
      </c>
      <c r="D1472" t="s">
        <v>400</v>
      </c>
      <c r="E1472" t="s">
        <v>1</v>
      </c>
      <c r="F1472">
        <v>0</v>
      </c>
      <c r="G1472">
        <v>0</v>
      </c>
      <c r="H1472">
        <v>0</v>
      </c>
    </row>
    <row r="1473" spans="2:8" x14ac:dyDescent="0.25">
      <c r="B1473" t="s">
        <v>3</v>
      </c>
      <c r="C1473" t="s">
        <v>8</v>
      </c>
      <c r="D1473" t="s">
        <v>401</v>
      </c>
      <c r="E1473" t="s">
        <v>1</v>
      </c>
      <c r="F1473">
        <v>2296975.0548855076</v>
      </c>
      <c r="G1473">
        <v>1996741.4329029396</v>
      </c>
      <c r="H1473">
        <v>1768187.6969504384</v>
      </c>
    </row>
    <row r="1474" spans="2:8" x14ac:dyDescent="0.25">
      <c r="B1474" t="s">
        <v>3</v>
      </c>
      <c r="C1474" t="s">
        <v>8</v>
      </c>
      <c r="D1474" t="s">
        <v>402</v>
      </c>
      <c r="E1474" t="s">
        <v>1</v>
      </c>
      <c r="F1474">
        <v>0</v>
      </c>
      <c r="G1474">
        <v>0</v>
      </c>
      <c r="H1474">
        <v>0</v>
      </c>
    </row>
    <row r="1475" spans="2:8" x14ac:dyDescent="0.25">
      <c r="B1475" t="s">
        <v>3</v>
      </c>
      <c r="C1475" t="s">
        <v>8</v>
      </c>
      <c r="D1475" t="s">
        <v>403</v>
      </c>
      <c r="E1475" t="s">
        <v>1</v>
      </c>
      <c r="F1475">
        <v>21491.091039510829</v>
      </c>
      <c r="G1475">
        <v>21491.091039510829</v>
      </c>
      <c r="H1475">
        <v>21491.091039510829</v>
      </c>
    </row>
    <row r="1476" spans="2:8" x14ac:dyDescent="0.25">
      <c r="B1476" t="s">
        <v>3</v>
      </c>
      <c r="C1476" t="s">
        <v>8</v>
      </c>
      <c r="D1476" t="s">
        <v>404</v>
      </c>
      <c r="E1476" t="s">
        <v>1</v>
      </c>
      <c r="F1476">
        <v>220457.7951057044</v>
      </c>
      <c r="G1476">
        <v>220457.7951057044</v>
      </c>
      <c r="H1476">
        <v>220457.7951057044</v>
      </c>
    </row>
    <row r="1477" spans="2:8" x14ac:dyDescent="0.25">
      <c r="B1477" t="s">
        <v>3</v>
      </c>
      <c r="C1477" t="s">
        <v>8</v>
      </c>
      <c r="D1477" t="s">
        <v>406</v>
      </c>
      <c r="E1477" t="s">
        <v>1</v>
      </c>
      <c r="F1477">
        <v>0</v>
      </c>
      <c r="G1477">
        <v>0</v>
      </c>
      <c r="H1477">
        <v>0</v>
      </c>
    </row>
    <row r="1478" spans="2:8" x14ac:dyDescent="0.25">
      <c r="B1478" t="s">
        <v>3</v>
      </c>
      <c r="C1478" t="s">
        <v>441</v>
      </c>
      <c r="D1478" t="s">
        <v>544</v>
      </c>
      <c r="E1478" t="s">
        <v>1</v>
      </c>
      <c r="F1478">
        <v>0</v>
      </c>
      <c r="G1478">
        <v>0</v>
      </c>
      <c r="H1478">
        <v>0</v>
      </c>
    </row>
    <row r="1479" spans="2:8" x14ac:dyDescent="0.25">
      <c r="B1479" t="s">
        <v>3</v>
      </c>
      <c r="C1479" t="s">
        <v>441</v>
      </c>
      <c r="D1479" t="s">
        <v>16</v>
      </c>
      <c r="E1479" t="s">
        <v>1</v>
      </c>
      <c r="F1479">
        <v>0</v>
      </c>
      <c r="G1479">
        <v>0</v>
      </c>
      <c r="H1479">
        <v>0</v>
      </c>
    </row>
    <row r="1480" spans="2:8" x14ac:dyDescent="0.25">
      <c r="B1480" t="s">
        <v>3</v>
      </c>
      <c r="C1480" t="s">
        <v>441</v>
      </c>
      <c r="D1480" t="s">
        <v>17</v>
      </c>
      <c r="E1480" t="s">
        <v>1</v>
      </c>
      <c r="F1480">
        <v>0</v>
      </c>
      <c r="G1480">
        <v>0</v>
      </c>
      <c r="H1480">
        <v>0</v>
      </c>
    </row>
    <row r="1481" spans="2:8" x14ac:dyDescent="0.25">
      <c r="B1481" t="s">
        <v>3</v>
      </c>
      <c r="C1481" t="s">
        <v>441</v>
      </c>
      <c r="D1481" t="s">
        <v>18</v>
      </c>
      <c r="E1481" t="s">
        <v>1</v>
      </c>
      <c r="F1481">
        <v>100</v>
      </c>
      <c r="G1481">
        <v>100</v>
      </c>
      <c r="H1481">
        <v>100</v>
      </c>
    </row>
    <row r="1482" spans="2:8" x14ac:dyDescent="0.25">
      <c r="B1482" t="s">
        <v>3</v>
      </c>
      <c r="C1482" t="s">
        <v>441</v>
      </c>
      <c r="D1482" t="s">
        <v>19</v>
      </c>
      <c r="E1482" t="s">
        <v>1</v>
      </c>
      <c r="F1482">
        <v>3192</v>
      </c>
      <c r="G1482">
        <v>3192</v>
      </c>
      <c r="H1482">
        <v>3192</v>
      </c>
    </row>
    <row r="1483" spans="2:8" x14ac:dyDescent="0.25">
      <c r="B1483" t="s">
        <v>3</v>
      </c>
      <c r="C1483" t="s">
        <v>441</v>
      </c>
      <c r="D1483" t="s">
        <v>20</v>
      </c>
      <c r="E1483" t="s">
        <v>1</v>
      </c>
      <c r="F1483">
        <v>0</v>
      </c>
      <c r="G1483">
        <v>0</v>
      </c>
      <c r="H1483">
        <v>0</v>
      </c>
    </row>
    <row r="1484" spans="2:8" x14ac:dyDescent="0.25">
      <c r="B1484" t="s">
        <v>3</v>
      </c>
      <c r="C1484" t="s">
        <v>441</v>
      </c>
      <c r="D1484" t="s">
        <v>21</v>
      </c>
      <c r="E1484" t="s">
        <v>1</v>
      </c>
      <c r="F1484">
        <v>0</v>
      </c>
      <c r="G1484">
        <v>0</v>
      </c>
      <c r="H1484">
        <v>0</v>
      </c>
    </row>
    <row r="1485" spans="2:8" x14ac:dyDescent="0.25">
      <c r="B1485" t="s">
        <v>3</v>
      </c>
      <c r="C1485" t="s">
        <v>441</v>
      </c>
      <c r="D1485" t="s">
        <v>22</v>
      </c>
      <c r="E1485" t="s">
        <v>1</v>
      </c>
      <c r="F1485">
        <v>0</v>
      </c>
      <c r="G1485">
        <v>0</v>
      </c>
      <c r="H1485">
        <v>0</v>
      </c>
    </row>
    <row r="1486" spans="2:8" x14ac:dyDescent="0.25">
      <c r="B1486" t="s">
        <v>3</v>
      </c>
      <c r="C1486" t="s">
        <v>441</v>
      </c>
      <c r="D1486" t="s">
        <v>23</v>
      </c>
      <c r="E1486" t="s">
        <v>1</v>
      </c>
      <c r="F1486">
        <v>0</v>
      </c>
      <c r="G1486">
        <v>0</v>
      </c>
      <c r="H1486">
        <v>0</v>
      </c>
    </row>
    <row r="1487" spans="2:8" x14ac:dyDescent="0.25">
      <c r="B1487" t="s">
        <v>3</v>
      </c>
      <c r="C1487" t="s">
        <v>441</v>
      </c>
      <c r="D1487" t="s">
        <v>24</v>
      </c>
      <c r="E1487" t="s">
        <v>1</v>
      </c>
      <c r="F1487">
        <v>0</v>
      </c>
      <c r="G1487">
        <v>0</v>
      </c>
      <c r="H1487">
        <v>0</v>
      </c>
    </row>
    <row r="1488" spans="2:8" x14ac:dyDescent="0.25">
      <c r="B1488" t="s">
        <v>3</v>
      </c>
      <c r="C1488" t="s">
        <v>441</v>
      </c>
      <c r="D1488" t="s">
        <v>25</v>
      </c>
      <c r="E1488" t="s">
        <v>1</v>
      </c>
      <c r="F1488">
        <v>0</v>
      </c>
      <c r="G1488">
        <v>0</v>
      </c>
      <c r="H1488">
        <v>0</v>
      </c>
    </row>
    <row r="1489" spans="2:8" x14ac:dyDescent="0.25">
      <c r="B1489" t="s">
        <v>3</v>
      </c>
      <c r="C1489" t="s">
        <v>441</v>
      </c>
      <c r="D1489" t="s">
        <v>26</v>
      </c>
      <c r="E1489" t="s">
        <v>1</v>
      </c>
      <c r="F1489">
        <v>0</v>
      </c>
      <c r="G1489">
        <v>0</v>
      </c>
      <c r="H1489">
        <v>0</v>
      </c>
    </row>
    <row r="1490" spans="2:8" x14ac:dyDescent="0.25">
      <c r="B1490" t="s">
        <v>3</v>
      </c>
      <c r="C1490" t="s">
        <v>441</v>
      </c>
      <c r="D1490" t="s">
        <v>27</v>
      </c>
      <c r="E1490" t="s">
        <v>1</v>
      </c>
      <c r="F1490">
        <v>0</v>
      </c>
      <c r="G1490">
        <v>0</v>
      </c>
      <c r="H1490">
        <v>0</v>
      </c>
    </row>
    <row r="1491" spans="2:8" x14ac:dyDescent="0.25">
      <c r="B1491" t="s">
        <v>3</v>
      </c>
      <c r="C1491" t="s">
        <v>441</v>
      </c>
      <c r="D1491" t="s">
        <v>28</v>
      </c>
      <c r="E1491" t="s">
        <v>1</v>
      </c>
      <c r="F1491">
        <v>0</v>
      </c>
      <c r="G1491">
        <v>0</v>
      </c>
      <c r="H1491">
        <v>0</v>
      </c>
    </row>
    <row r="1492" spans="2:8" x14ac:dyDescent="0.25">
      <c r="B1492" t="s">
        <v>3</v>
      </c>
      <c r="C1492" t="s">
        <v>441</v>
      </c>
      <c r="D1492" t="s">
        <v>29</v>
      </c>
      <c r="E1492" t="s">
        <v>1</v>
      </c>
      <c r="F1492">
        <v>0</v>
      </c>
      <c r="G1492">
        <v>0</v>
      </c>
      <c r="H1492">
        <v>0</v>
      </c>
    </row>
    <row r="1493" spans="2:8" x14ac:dyDescent="0.25">
      <c r="B1493" t="s">
        <v>3</v>
      </c>
      <c r="C1493" t="s">
        <v>441</v>
      </c>
      <c r="D1493" t="s">
        <v>30</v>
      </c>
      <c r="E1493" t="s">
        <v>1</v>
      </c>
      <c r="F1493">
        <v>100.00000000000023</v>
      </c>
      <c r="G1493">
        <v>99.999999999999773</v>
      </c>
      <c r="H1493">
        <v>99.999999999999773</v>
      </c>
    </row>
    <row r="1494" spans="2:8" x14ac:dyDescent="0.25">
      <c r="B1494" t="s">
        <v>3</v>
      </c>
      <c r="C1494" t="s">
        <v>441</v>
      </c>
      <c r="D1494" t="s">
        <v>31</v>
      </c>
      <c r="E1494" t="s">
        <v>1</v>
      </c>
      <c r="F1494">
        <v>1698</v>
      </c>
      <c r="G1494">
        <v>1698</v>
      </c>
      <c r="H1494">
        <v>1698</v>
      </c>
    </row>
    <row r="1495" spans="2:8" x14ac:dyDescent="0.25">
      <c r="B1495" t="s">
        <v>3</v>
      </c>
      <c r="C1495" t="s">
        <v>441</v>
      </c>
      <c r="D1495" t="s">
        <v>32</v>
      </c>
      <c r="E1495" t="s">
        <v>1</v>
      </c>
      <c r="F1495">
        <v>0</v>
      </c>
      <c r="G1495">
        <v>0</v>
      </c>
      <c r="H1495">
        <v>0</v>
      </c>
    </row>
    <row r="1496" spans="2:8" x14ac:dyDescent="0.25">
      <c r="B1496" t="s">
        <v>3</v>
      </c>
      <c r="C1496" t="s">
        <v>441</v>
      </c>
      <c r="D1496" t="s">
        <v>33</v>
      </c>
      <c r="E1496" t="s">
        <v>1</v>
      </c>
      <c r="F1496">
        <v>0</v>
      </c>
      <c r="G1496">
        <v>0</v>
      </c>
      <c r="H1496">
        <v>0</v>
      </c>
    </row>
    <row r="1497" spans="2:8" x14ac:dyDescent="0.25">
      <c r="B1497" t="s">
        <v>3</v>
      </c>
      <c r="C1497" t="s">
        <v>441</v>
      </c>
      <c r="D1497" t="s">
        <v>34</v>
      </c>
      <c r="E1497" t="s">
        <v>1</v>
      </c>
      <c r="F1497">
        <v>0</v>
      </c>
      <c r="G1497">
        <v>0</v>
      </c>
      <c r="H1497">
        <v>0</v>
      </c>
    </row>
    <row r="1498" spans="2:8" x14ac:dyDescent="0.25">
      <c r="B1498" t="s">
        <v>3</v>
      </c>
      <c r="C1498" t="s">
        <v>441</v>
      </c>
      <c r="D1498" t="s">
        <v>35</v>
      </c>
      <c r="E1498" t="s">
        <v>1</v>
      </c>
      <c r="F1498">
        <v>0</v>
      </c>
      <c r="G1498">
        <v>0</v>
      </c>
      <c r="H1498">
        <v>0</v>
      </c>
    </row>
    <row r="1499" spans="2:8" x14ac:dyDescent="0.25">
      <c r="B1499" t="s">
        <v>3</v>
      </c>
      <c r="C1499" t="s">
        <v>441</v>
      </c>
      <c r="D1499" t="s">
        <v>36</v>
      </c>
      <c r="E1499" t="s">
        <v>1</v>
      </c>
      <c r="F1499">
        <v>100</v>
      </c>
      <c r="G1499">
        <v>100</v>
      </c>
      <c r="H1499">
        <v>100</v>
      </c>
    </row>
    <row r="1500" spans="2:8" x14ac:dyDescent="0.25">
      <c r="B1500" t="s">
        <v>3</v>
      </c>
      <c r="C1500" t="s">
        <v>441</v>
      </c>
      <c r="D1500" t="s">
        <v>37</v>
      </c>
      <c r="E1500" t="s">
        <v>1</v>
      </c>
      <c r="F1500">
        <v>5588</v>
      </c>
      <c r="G1500">
        <v>5588</v>
      </c>
      <c r="H1500">
        <v>5588</v>
      </c>
    </row>
    <row r="1501" spans="2:8" x14ac:dyDescent="0.25">
      <c r="B1501" t="s">
        <v>3</v>
      </c>
      <c r="C1501" t="s">
        <v>441</v>
      </c>
      <c r="D1501" t="s">
        <v>38</v>
      </c>
      <c r="E1501" t="s">
        <v>1</v>
      </c>
      <c r="F1501">
        <v>0</v>
      </c>
      <c r="G1501">
        <v>0</v>
      </c>
      <c r="H1501">
        <v>0</v>
      </c>
    </row>
    <row r="1502" spans="2:8" x14ac:dyDescent="0.25">
      <c r="B1502" t="s">
        <v>3</v>
      </c>
      <c r="C1502" t="s">
        <v>441</v>
      </c>
      <c r="D1502" t="s">
        <v>39</v>
      </c>
      <c r="E1502" t="s">
        <v>1</v>
      </c>
      <c r="F1502">
        <v>0</v>
      </c>
      <c r="G1502">
        <v>0</v>
      </c>
      <c r="H1502">
        <v>0</v>
      </c>
    </row>
    <row r="1503" spans="2:8" x14ac:dyDescent="0.25">
      <c r="B1503" t="s">
        <v>3</v>
      </c>
      <c r="C1503" t="s">
        <v>441</v>
      </c>
      <c r="D1503" t="s">
        <v>40</v>
      </c>
      <c r="E1503" t="s">
        <v>1</v>
      </c>
      <c r="F1503">
        <v>0</v>
      </c>
      <c r="G1503">
        <v>0</v>
      </c>
      <c r="H1503">
        <v>0</v>
      </c>
    </row>
    <row r="1504" spans="2:8" x14ac:dyDescent="0.25">
      <c r="B1504" t="s">
        <v>3</v>
      </c>
      <c r="C1504" t="s">
        <v>441</v>
      </c>
      <c r="D1504" t="s">
        <v>41</v>
      </c>
      <c r="E1504" t="s">
        <v>1</v>
      </c>
      <c r="F1504">
        <v>250107.21993590123</v>
      </c>
      <c r="G1504">
        <v>227439.39777394198</v>
      </c>
      <c r="H1504">
        <v>256404.36248812958</v>
      </c>
    </row>
    <row r="1505" spans="2:8" x14ac:dyDescent="0.25">
      <c r="B1505" t="s">
        <v>3</v>
      </c>
      <c r="C1505" t="s">
        <v>441</v>
      </c>
      <c r="D1505" t="s">
        <v>42</v>
      </c>
      <c r="E1505" t="s">
        <v>1</v>
      </c>
      <c r="F1505">
        <v>0</v>
      </c>
      <c r="G1505">
        <v>0</v>
      </c>
      <c r="H1505">
        <v>0</v>
      </c>
    </row>
    <row r="1506" spans="2:8" x14ac:dyDescent="0.25">
      <c r="B1506" t="s">
        <v>3</v>
      </c>
      <c r="C1506" t="s">
        <v>441</v>
      </c>
      <c r="D1506" t="s">
        <v>44</v>
      </c>
      <c r="E1506" t="s">
        <v>1</v>
      </c>
      <c r="F1506">
        <v>0</v>
      </c>
      <c r="G1506">
        <v>0</v>
      </c>
      <c r="H1506">
        <v>0</v>
      </c>
    </row>
    <row r="1507" spans="2:8" x14ac:dyDescent="0.25">
      <c r="B1507" t="s">
        <v>3</v>
      </c>
      <c r="C1507" t="s">
        <v>441</v>
      </c>
      <c r="D1507" t="s">
        <v>45</v>
      </c>
      <c r="E1507" t="s">
        <v>1</v>
      </c>
      <c r="F1507">
        <v>0</v>
      </c>
      <c r="G1507">
        <v>0</v>
      </c>
      <c r="H1507">
        <v>0</v>
      </c>
    </row>
    <row r="1508" spans="2:8" x14ac:dyDescent="0.25">
      <c r="B1508" t="s">
        <v>3</v>
      </c>
      <c r="C1508" t="s">
        <v>441</v>
      </c>
      <c r="D1508" t="s">
        <v>48</v>
      </c>
      <c r="E1508" t="s">
        <v>1</v>
      </c>
      <c r="F1508">
        <v>164</v>
      </c>
      <c r="G1508">
        <v>164</v>
      </c>
      <c r="H1508">
        <v>164</v>
      </c>
    </row>
    <row r="1509" spans="2:8" x14ac:dyDescent="0.25">
      <c r="B1509" t="s">
        <v>3</v>
      </c>
      <c r="C1509" t="s">
        <v>441</v>
      </c>
      <c r="D1509" t="s">
        <v>49</v>
      </c>
      <c r="E1509" t="s">
        <v>1</v>
      </c>
      <c r="F1509">
        <v>7.9999999999999991</v>
      </c>
      <c r="G1509">
        <v>7.9999999999999991</v>
      </c>
      <c r="H1509">
        <v>7.9999999999999991</v>
      </c>
    </row>
    <row r="1510" spans="2:8" x14ac:dyDescent="0.25">
      <c r="B1510" t="s">
        <v>3</v>
      </c>
      <c r="C1510" t="s">
        <v>441</v>
      </c>
      <c r="D1510" t="s">
        <v>51</v>
      </c>
      <c r="E1510" t="s">
        <v>1</v>
      </c>
      <c r="F1510">
        <v>0</v>
      </c>
      <c r="G1510">
        <v>0</v>
      </c>
      <c r="H1510">
        <v>0</v>
      </c>
    </row>
    <row r="1511" spans="2:8" x14ac:dyDescent="0.25">
      <c r="B1511" t="s">
        <v>3</v>
      </c>
      <c r="C1511" t="s">
        <v>441</v>
      </c>
      <c r="D1511" t="s">
        <v>53</v>
      </c>
      <c r="E1511" t="s">
        <v>1</v>
      </c>
      <c r="F1511">
        <v>0</v>
      </c>
      <c r="G1511">
        <v>0</v>
      </c>
      <c r="H1511">
        <v>0</v>
      </c>
    </row>
    <row r="1512" spans="2:8" x14ac:dyDescent="0.25">
      <c r="B1512" t="s">
        <v>3</v>
      </c>
      <c r="C1512" t="s">
        <v>441</v>
      </c>
      <c r="D1512" t="s">
        <v>55</v>
      </c>
      <c r="E1512" t="s">
        <v>1</v>
      </c>
      <c r="F1512">
        <v>0</v>
      </c>
      <c r="G1512">
        <v>0</v>
      </c>
      <c r="H1512">
        <v>0</v>
      </c>
    </row>
    <row r="1513" spans="2:8" x14ac:dyDescent="0.25">
      <c r="B1513" t="s">
        <v>3</v>
      </c>
      <c r="C1513" t="s">
        <v>441</v>
      </c>
      <c r="D1513" t="s">
        <v>57</v>
      </c>
      <c r="E1513" t="s">
        <v>1</v>
      </c>
      <c r="F1513">
        <v>0</v>
      </c>
      <c r="G1513">
        <v>0</v>
      </c>
      <c r="H1513">
        <v>0</v>
      </c>
    </row>
    <row r="1514" spans="2:8" x14ac:dyDescent="0.25">
      <c r="B1514" t="s">
        <v>3</v>
      </c>
      <c r="C1514" t="s">
        <v>441</v>
      </c>
      <c r="D1514" t="s">
        <v>622</v>
      </c>
      <c r="E1514" t="s">
        <v>1</v>
      </c>
      <c r="F1514">
        <v>0</v>
      </c>
      <c r="G1514">
        <v>0</v>
      </c>
      <c r="H1514">
        <v>0</v>
      </c>
    </row>
    <row r="1515" spans="2:8" x14ac:dyDescent="0.25">
      <c r="B1515" t="s">
        <v>3</v>
      </c>
      <c r="C1515" t="s">
        <v>441</v>
      </c>
      <c r="D1515" t="s">
        <v>623</v>
      </c>
      <c r="E1515" t="s">
        <v>1</v>
      </c>
      <c r="F1515">
        <v>0</v>
      </c>
      <c r="G1515">
        <v>0</v>
      </c>
      <c r="H1515">
        <v>0</v>
      </c>
    </row>
    <row r="1516" spans="2:8" x14ac:dyDescent="0.25">
      <c r="B1516" t="s">
        <v>3</v>
      </c>
      <c r="C1516" t="s">
        <v>441</v>
      </c>
      <c r="D1516" t="s">
        <v>624</v>
      </c>
      <c r="E1516" t="s">
        <v>1</v>
      </c>
      <c r="F1516">
        <v>0</v>
      </c>
      <c r="G1516">
        <v>0</v>
      </c>
      <c r="H1516">
        <v>0</v>
      </c>
    </row>
    <row r="1517" spans="2:8" x14ac:dyDescent="0.25">
      <c r="B1517" t="s">
        <v>3</v>
      </c>
      <c r="C1517" t="s">
        <v>441</v>
      </c>
      <c r="D1517" t="s">
        <v>625</v>
      </c>
      <c r="E1517" t="s">
        <v>1</v>
      </c>
      <c r="F1517">
        <v>0</v>
      </c>
      <c r="G1517">
        <v>0</v>
      </c>
      <c r="H1517">
        <v>0</v>
      </c>
    </row>
    <row r="1518" spans="2:8" x14ac:dyDescent="0.25">
      <c r="B1518" t="s">
        <v>3</v>
      </c>
      <c r="C1518" t="s">
        <v>441</v>
      </c>
      <c r="D1518" t="s">
        <v>58</v>
      </c>
      <c r="E1518" t="s">
        <v>1</v>
      </c>
      <c r="F1518">
        <v>38.60923319189488</v>
      </c>
      <c r="G1518">
        <v>44.221760587993415</v>
      </c>
      <c r="H1518">
        <v>55.934066028830351</v>
      </c>
    </row>
    <row r="1519" spans="2:8" x14ac:dyDescent="0.25">
      <c r="B1519" t="s">
        <v>3</v>
      </c>
      <c r="C1519" t="s">
        <v>441</v>
      </c>
      <c r="D1519" t="s">
        <v>59</v>
      </c>
      <c r="E1519" t="s">
        <v>1</v>
      </c>
      <c r="F1519">
        <v>0</v>
      </c>
      <c r="G1519">
        <v>0</v>
      </c>
      <c r="H1519">
        <v>0</v>
      </c>
    </row>
    <row r="1520" spans="2:8" x14ac:dyDescent="0.25">
      <c r="B1520" t="s">
        <v>3</v>
      </c>
      <c r="C1520" t="s">
        <v>441</v>
      </c>
      <c r="D1520" t="s">
        <v>60</v>
      </c>
      <c r="E1520" t="s">
        <v>1</v>
      </c>
      <c r="F1520">
        <v>80</v>
      </c>
      <c r="G1520">
        <v>80</v>
      </c>
      <c r="H1520">
        <v>80</v>
      </c>
    </row>
    <row r="1521" spans="2:8" x14ac:dyDescent="0.25">
      <c r="B1521" t="s">
        <v>3</v>
      </c>
      <c r="C1521" t="s">
        <v>441</v>
      </c>
      <c r="D1521" t="s">
        <v>626</v>
      </c>
      <c r="E1521" t="s">
        <v>1</v>
      </c>
      <c r="F1521">
        <v>1.3765802604779196</v>
      </c>
      <c r="G1521">
        <v>1.9293726779657552</v>
      </c>
      <c r="H1521">
        <v>1.9427715704944477</v>
      </c>
    </row>
    <row r="1522" spans="2:8" x14ac:dyDescent="0.25">
      <c r="B1522" t="s">
        <v>3</v>
      </c>
      <c r="C1522" t="s">
        <v>441</v>
      </c>
      <c r="D1522" t="s">
        <v>64</v>
      </c>
      <c r="E1522" t="s">
        <v>1</v>
      </c>
      <c r="F1522">
        <v>37.815495930175452</v>
      </c>
      <c r="G1522">
        <v>38.523588087695515</v>
      </c>
      <c r="H1522">
        <v>38.462738193123876</v>
      </c>
    </row>
    <row r="1523" spans="2:8" x14ac:dyDescent="0.25">
      <c r="B1523" t="s">
        <v>3</v>
      </c>
      <c r="C1523" t="s">
        <v>441</v>
      </c>
      <c r="D1523" t="s">
        <v>67</v>
      </c>
      <c r="E1523" t="s">
        <v>1</v>
      </c>
      <c r="F1523">
        <v>0</v>
      </c>
      <c r="G1523">
        <v>0</v>
      </c>
      <c r="H1523">
        <v>0</v>
      </c>
    </row>
    <row r="1524" spans="2:8" x14ac:dyDescent="0.25">
      <c r="B1524" t="s">
        <v>3</v>
      </c>
      <c r="C1524" t="s">
        <v>441</v>
      </c>
      <c r="D1524" t="s">
        <v>69</v>
      </c>
      <c r="E1524" t="s">
        <v>1</v>
      </c>
      <c r="F1524">
        <v>28.713408448075068</v>
      </c>
      <c r="G1524">
        <v>29.997743752780973</v>
      </c>
      <c r="H1524">
        <v>31.435400665415145</v>
      </c>
    </row>
    <row r="1525" spans="2:8" x14ac:dyDescent="0.25">
      <c r="B1525" t="s">
        <v>3</v>
      </c>
      <c r="C1525" t="s">
        <v>441</v>
      </c>
      <c r="D1525" t="s">
        <v>71</v>
      </c>
      <c r="E1525" t="s">
        <v>1</v>
      </c>
      <c r="F1525">
        <v>0</v>
      </c>
      <c r="G1525">
        <v>0</v>
      </c>
      <c r="H1525">
        <v>0</v>
      </c>
    </row>
    <row r="1526" spans="2:8" x14ac:dyDescent="0.25">
      <c r="B1526" t="s">
        <v>3</v>
      </c>
      <c r="C1526" t="s">
        <v>441</v>
      </c>
      <c r="D1526" t="s">
        <v>73</v>
      </c>
      <c r="E1526" t="s">
        <v>1</v>
      </c>
      <c r="F1526">
        <v>0</v>
      </c>
      <c r="G1526">
        <v>0</v>
      </c>
      <c r="H1526">
        <v>0</v>
      </c>
    </row>
    <row r="1527" spans="2:8" x14ac:dyDescent="0.25">
      <c r="B1527" t="s">
        <v>3</v>
      </c>
      <c r="C1527" t="s">
        <v>441</v>
      </c>
      <c r="D1527" t="s">
        <v>683</v>
      </c>
      <c r="E1527" t="s">
        <v>1</v>
      </c>
      <c r="F1527">
        <v>100</v>
      </c>
      <c r="G1527">
        <v>100</v>
      </c>
      <c r="H1527">
        <v>100</v>
      </c>
    </row>
    <row r="1528" spans="2:8" x14ac:dyDescent="0.25">
      <c r="B1528" t="s">
        <v>3</v>
      </c>
      <c r="C1528" t="s">
        <v>441</v>
      </c>
      <c r="D1528" t="s">
        <v>75</v>
      </c>
      <c r="E1528" t="s">
        <v>1</v>
      </c>
      <c r="F1528">
        <v>99.999999999999986</v>
      </c>
      <c r="G1528">
        <v>100.00000000000001</v>
      </c>
      <c r="H1528">
        <v>100.00000000000001</v>
      </c>
    </row>
    <row r="1529" spans="2:8" x14ac:dyDescent="0.25">
      <c r="B1529" t="s">
        <v>3</v>
      </c>
      <c r="C1529" t="s">
        <v>441</v>
      </c>
      <c r="D1529" t="s">
        <v>76</v>
      </c>
      <c r="E1529" t="s">
        <v>1</v>
      </c>
      <c r="F1529">
        <v>248</v>
      </c>
      <c r="G1529">
        <v>248</v>
      </c>
      <c r="H1529">
        <v>248</v>
      </c>
    </row>
    <row r="1530" spans="2:8" x14ac:dyDescent="0.25">
      <c r="B1530" t="s">
        <v>3</v>
      </c>
      <c r="C1530" t="s">
        <v>441</v>
      </c>
      <c r="D1530" t="s">
        <v>77</v>
      </c>
      <c r="E1530" t="s">
        <v>1</v>
      </c>
      <c r="F1530">
        <v>100</v>
      </c>
      <c r="G1530">
        <v>100</v>
      </c>
      <c r="H1530">
        <v>100</v>
      </c>
    </row>
    <row r="1531" spans="2:8" x14ac:dyDescent="0.25">
      <c r="B1531" t="s">
        <v>3</v>
      </c>
      <c r="C1531" t="s">
        <v>441</v>
      </c>
      <c r="D1531" t="s">
        <v>78</v>
      </c>
      <c r="E1531" t="s">
        <v>1</v>
      </c>
      <c r="F1531">
        <v>21512</v>
      </c>
      <c r="G1531">
        <v>21512</v>
      </c>
      <c r="H1531">
        <v>21512</v>
      </c>
    </row>
    <row r="1532" spans="2:8" x14ac:dyDescent="0.25">
      <c r="B1532" t="s">
        <v>3</v>
      </c>
      <c r="C1532" t="s">
        <v>441</v>
      </c>
      <c r="D1532" t="s">
        <v>627</v>
      </c>
      <c r="E1532" t="s">
        <v>1</v>
      </c>
      <c r="F1532">
        <v>0</v>
      </c>
      <c r="G1532">
        <v>0</v>
      </c>
      <c r="H1532">
        <v>0</v>
      </c>
    </row>
    <row r="1533" spans="2:8" x14ac:dyDescent="0.25">
      <c r="B1533" t="s">
        <v>3</v>
      </c>
      <c r="C1533" t="s">
        <v>441</v>
      </c>
      <c r="D1533" t="s">
        <v>81</v>
      </c>
      <c r="E1533" t="s">
        <v>1</v>
      </c>
      <c r="F1533">
        <v>0</v>
      </c>
      <c r="G1533">
        <v>0</v>
      </c>
      <c r="H1533">
        <v>0</v>
      </c>
    </row>
    <row r="1534" spans="2:8" x14ac:dyDescent="0.25">
      <c r="B1534" t="s">
        <v>3</v>
      </c>
      <c r="C1534" t="s">
        <v>441</v>
      </c>
      <c r="D1534" t="s">
        <v>83</v>
      </c>
      <c r="E1534" t="s">
        <v>1</v>
      </c>
      <c r="F1534">
        <v>0</v>
      </c>
      <c r="G1534">
        <v>0</v>
      </c>
      <c r="H1534">
        <v>0</v>
      </c>
    </row>
    <row r="1535" spans="2:8" x14ac:dyDescent="0.25">
      <c r="B1535" t="s">
        <v>3</v>
      </c>
      <c r="C1535" t="s">
        <v>441</v>
      </c>
      <c r="D1535" t="s">
        <v>85</v>
      </c>
      <c r="E1535" t="s">
        <v>1</v>
      </c>
      <c r="F1535">
        <v>0</v>
      </c>
      <c r="G1535">
        <v>0</v>
      </c>
      <c r="H1535">
        <v>0</v>
      </c>
    </row>
    <row r="1536" spans="2:8" x14ac:dyDescent="0.25">
      <c r="B1536" t="s">
        <v>3</v>
      </c>
      <c r="C1536" t="s">
        <v>441</v>
      </c>
      <c r="D1536" t="s">
        <v>86</v>
      </c>
      <c r="E1536" t="s">
        <v>1</v>
      </c>
      <c r="F1536">
        <v>0</v>
      </c>
      <c r="G1536">
        <v>0</v>
      </c>
      <c r="H1536">
        <v>0</v>
      </c>
    </row>
    <row r="1537" spans="2:8" x14ac:dyDescent="0.25">
      <c r="B1537" t="s">
        <v>3</v>
      </c>
      <c r="C1537" t="s">
        <v>441</v>
      </c>
      <c r="D1537" t="s">
        <v>87</v>
      </c>
      <c r="E1537" t="s">
        <v>1</v>
      </c>
      <c r="F1537">
        <v>0</v>
      </c>
      <c r="G1537">
        <v>0</v>
      </c>
      <c r="H1537">
        <v>0</v>
      </c>
    </row>
    <row r="1538" spans="2:8" x14ac:dyDescent="0.25">
      <c r="B1538" t="s">
        <v>3</v>
      </c>
      <c r="C1538" t="s">
        <v>441</v>
      </c>
      <c r="D1538" t="s">
        <v>88</v>
      </c>
      <c r="E1538" t="s">
        <v>1</v>
      </c>
      <c r="F1538">
        <v>0</v>
      </c>
      <c r="G1538">
        <v>0</v>
      </c>
      <c r="H1538">
        <v>0</v>
      </c>
    </row>
    <row r="1539" spans="2:8" x14ac:dyDescent="0.25">
      <c r="B1539" t="s">
        <v>3</v>
      </c>
      <c r="C1539" t="s">
        <v>441</v>
      </c>
      <c r="D1539" t="s">
        <v>628</v>
      </c>
      <c r="E1539" t="s">
        <v>1</v>
      </c>
      <c r="F1539">
        <v>0</v>
      </c>
      <c r="G1539">
        <v>0</v>
      </c>
      <c r="H1539">
        <v>0</v>
      </c>
    </row>
    <row r="1540" spans="2:8" x14ac:dyDescent="0.25">
      <c r="B1540" t="s">
        <v>3</v>
      </c>
      <c r="C1540" t="s">
        <v>441</v>
      </c>
      <c r="D1540" t="s">
        <v>89</v>
      </c>
      <c r="E1540" t="s">
        <v>1</v>
      </c>
      <c r="F1540">
        <v>0</v>
      </c>
      <c r="G1540">
        <v>0</v>
      </c>
      <c r="H1540">
        <v>0</v>
      </c>
    </row>
    <row r="1541" spans="2:8" x14ac:dyDescent="0.25">
      <c r="B1541" t="s">
        <v>3</v>
      </c>
      <c r="C1541" t="s">
        <v>441</v>
      </c>
      <c r="D1541" t="s">
        <v>90</v>
      </c>
      <c r="E1541" t="s">
        <v>1</v>
      </c>
      <c r="F1541">
        <v>0</v>
      </c>
      <c r="G1541">
        <v>0</v>
      </c>
      <c r="H1541">
        <v>0</v>
      </c>
    </row>
    <row r="1542" spans="2:8" x14ac:dyDescent="0.25">
      <c r="B1542" t="s">
        <v>3</v>
      </c>
      <c r="C1542" t="s">
        <v>441</v>
      </c>
      <c r="D1542" t="s">
        <v>92</v>
      </c>
      <c r="E1542" t="s">
        <v>1</v>
      </c>
      <c r="F1542">
        <v>0</v>
      </c>
      <c r="G1542">
        <v>0</v>
      </c>
      <c r="H1542">
        <v>0</v>
      </c>
    </row>
    <row r="1543" spans="2:8" x14ac:dyDescent="0.25">
      <c r="B1543" t="s">
        <v>3</v>
      </c>
      <c r="C1543" t="s">
        <v>441</v>
      </c>
      <c r="D1543" t="s">
        <v>93</v>
      </c>
      <c r="E1543" t="s">
        <v>1</v>
      </c>
      <c r="F1543">
        <v>0</v>
      </c>
      <c r="G1543">
        <v>0</v>
      </c>
      <c r="H1543">
        <v>0</v>
      </c>
    </row>
    <row r="1544" spans="2:8" x14ac:dyDescent="0.25">
      <c r="B1544" t="s">
        <v>3</v>
      </c>
      <c r="C1544" t="s">
        <v>441</v>
      </c>
      <c r="D1544" t="s">
        <v>97</v>
      </c>
      <c r="E1544" t="s">
        <v>1</v>
      </c>
      <c r="F1544">
        <v>0</v>
      </c>
      <c r="G1544">
        <v>0</v>
      </c>
      <c r="H1544">
        <v>0</v>
      </c>
    </row>
    <row r="1545" spans="2:8" x14ac:dyDescent="0.25">
      <c r="B1545" t="s">
        <v>3</v>
      </c>
      <c r="C1545" t="s">
        <v>441</v>
      </c>
      <c r="D1545" t="s">
        <v>98</v>
      </c>
      <c r="E1545" t="s">
        <v>1</v>
      </c>
      <c r="F1545">
        <v>0</v>
      </c>
      <c r="G1545">
        <v>0</v>
      </c>
      <c r="H1545">
        <v>0</v>
      </c>
    </row>
    <row r="1546" spans="2:8" x14ac:dyDescent="0.25">
      <c r="B1546" t="s">
        <v>3</v>
      </c>
      <c r="C1546" t="s">
        <v>441</v>
      </c>
      <c r="D1546" t="s">
        <v>99</v>
      </c>
      <c r="E1546" t="s">
        <v>1</v>
      </c>
      <c r="F1546">
        <v>0</v>
      </c>
      <c r="G1546">
        <v>0</v>
      </c>
      <c r="H1546">
        <v>0</v>
      </c>
    </row>
    <row r="1547" spans="2:8" x14ac:dyDescent="0.25">
      <c r="B1547" t="s">
        <v>3</v>
      </c>
      <c r="C1547" t="s">
        <v>441</v>
      </c>
      <c r="D1547" t="s">
        <v>100</v>
      </c>
      <c r="E1547" t="s">
        <v>1</v>
      </c>
      <c r="F1547">
        <v>0</v>
      </c>
      <c r="G1547">
        <v>0</v>
      </c>
      <c r="H1547">
        <v>0</v>
      </c>
    </row>
    <row r="1548" spans="2:8" x14ac:dyDescent="0.25">
      <c r="B1548" t="s">
        <v>3</v>
      </c>
      <c r="C1548" t="s">
        <v>441</v>
      </c>
      <c r="D1548" t="s">
        <v>102</v>
      </c>
      <c r="E1548" t="s">
        <v>1</v>
      </c>
      <c r="F1548">
        <v>0</v>
      </c>
      <c r="G1548">
        <v>0</v>
      </c>
      <c r="H1548">
        <v>0</v>
      </c>
    </row>
    <row r="1549" spans="2:8" x14ac:dyDescent="0.25">
      <c r="B1549" t="s">
        <v>3</v>
      </c>
      <c r="C1549" t="s">
        <v>441</v>
      </c>
      <c r="D1549" t="s">
        <v>104</v>
      </c>
      <c r="E1549" t="s">
        <v>1</v>
      </c>
      <c r="F1549">
        <v>0</v>
      </c>
      <c r="G1549">
        <v>0</v>
      </c>
      <c r="H1549">
        <v>0</v>
      </c>
    </row>
    <row r="1550" spans="2:8" x14ac:dyDescent="0.25">
      <c r="B1550" t="s">
        <v>3</v>
      </c>
      <c r="C1550" t="s">
        <v>441</v>
      </c>
      <c r="D1550" t="s">
        <v>106</v>
      </c>
      <c r="E1550" t="s">
        <v>1</v>
      </c>
      <c r="F1550">
        <v>0</v>
      </c>
      <c r="G1550">
        <v>0</v>
      </c>
      <c r="H1550">
        <v>0</v>
      </c>
    </row>
    <row r="1551" spans="2:8" x14ac:dyDescent="0.25">
      <c r="B1551" t="s">
        <v>3</v>
      </c>
      <c r="C1551" t="s">
        <v>441</v>
      </c>
      <c r="D1551" t="s">
        <v>108</v>
      </c>
      <c r="E1551" t="s">
        <v>1</v>
      </c>
      <c r="F1551">
        <v>0</v>
      </c>
      <c r="G1551">
        <v>0</v>
      </c>
      <c r="H1551">
        <v>0</v>
      </c>
    </row>
    <row r="1552" spans="2:8" x14ac:dyDescent="0.25">
      <c r="B1552" t="s">
        <v>3</v>
      </c>
      <c r="C1552" t="s">
        <v>441</v>
      </c>
      <c r="D1552" t="s">
        <v>112</v>
      </c>
      <c r="E1552" t="s">
        <v>1</v>
      </c>
      <c r="F1552">
        <v>0</v>
      </c>
      <c r="G1552">
        <v>0</v>
      </c>
      <c r="H1552">
        <v>0</v>
      </c>
    </row>
    <row r="1553" spans="2:8" x14ac:dyDescent="0.25">
      <c r="B1553" t="s">
        <v>3</v>
      </c>
      <c r="C1553" t="s">
        <v>441</v>
      </c>
      <c r="D1553" t="s">
        <v>114</v>
      </c>
      <c r="E1553" t="s">
        <v>1</v>
      </c>
      <c r="F1553">
        <v>0</v>
      </c>
      <c r="G1553">
        <v>0</v>
      </c>
      <c r="H1553">
        <v>0</v>
      </c>
    </row>
    <row r="1554" spans="2:8" x14ac:dyDescent="0.25">
      <c r="B1554" t="s">
        <v>3</v>
      </c>
      <c r="C1554" t="s">
        <v>441</v>
      </c>
      <c r="D1554" t="s">
        <v>443</v>
      </c>
      <c r="E1554" t="s">
        <v>1</v>
      </c>
      <c r="F1554">
        <v>0</v>
      </c>
      <c r="G1554">
        <v>0</v>
      </c>
      <c r="H1554">
        <v>0</v>
      </c>
    </row>
    <row r="1555" spans="2:8" x14ac:dyDescent="0.25">
      <c r="B1555" t="s">
        <v>3</v>
      </c>
      <c r="C1555" t="s">
        <v>441</v>
      </c>
      <c r="D1555" t="s">
        <v>116</v>
      </c>
      <c r="E1555" t="s">
        <v>1</v>
      </c>
      <c r="F1555">
        <v>100</v>
      </c>
      <c r="G1555">
        <v>100</v>
      </c>
      <c r="H1555">
        <v>100</v>
      </c>
    </row>
    <row r="1556" spans="2:8" x14ac:dyDescent="0.25">
      <c r="B1556" t="s">
        <v>3</v>
      </c>
      <c r="C1556" t="s">
        <v>441</v>
      </c>
      <c r="D1556" t="s">
        <v>118</v>
      </c>
      <c r="E1556" t="s">
        <v>1</v>
      </c>
      <c r="F1556">
        <v>0</v>
      </c>
      <c r="G1556">
        <v>0</v>
      </c>
      <c r="H1556">
        <v>0</v>
      </c>
    </row>
    <row r="1557" spans="2:8" x14ac:dyDescent="0.25">
      <c r="B1557" t="s">
        <v>3</v>
      </c>
      <c r="C1557" t="s">
        <v>441</v>
      </c>
      <c r="D1557" t="s">
        <v>629</v>
      </c>
      <c r="E1557" t="s">
        <v>1</v>
      </c>
      <c r="F1557">
        <v>0</v>
      </c>
      <c r="G1557">
        <v>0</v>
      </c>
      <c r="H1557">
        <v>0</v>
      </c>
    </row>
    <row r="1558" spans="2:8" x14ac:dyDescent="0.25">
      <c r="B1558" t="s">
        <v>3</v>
      </c>
      <c r="C1558" t="s">
        <v>441</v>
      </c>
      <c r="D1558" t="s">
        <v>119</v>
      </c>
      <c r="E1558" t="s">
        <v>1</v>
      </c>
      <c r="F1558">
        <v>0</v>
      </c>
      <c r="G1558">
        <v>0</v>
      </c>
      <c r="H1558">
        <v>0</v>
      </c>
    </row>
    <row r="1559" spans="2:8" x14ac:dyDescent="0.25">
      <c r="B1559" t="s">
        <v>3</v>
      </c>
      <c r="C1559" t="s">
        <v>441</v>
      </c>
      <c r="D1559" t="s">
        <v>121</v>
      </c>
      <c r="E1559" t="s">
        <v>1</v>
      </c>
      <c r="F1559">
        <v>0</v>
      </c>
      <c r="G1559">
        <v>0</v>
      </c>
      <c r="H1559">
        <v>0</v>
      </c>
    </row>
    <row r="1560" spans="2:8" x14ac:dyDescent="0.25">
      <c r="B1560" t="s">
        <v>3</v>
      </c>
      <c r="C1560" t="s">
        <v>441</v>
      </c>
      <c r="D1560" t="s">
        <v>123</v>
      </c>
      <c r="E1560" t="s">
        <v>1</v>
      </c>
      <c r="F1560">
        <v>2</v>
      </c>
      <c r="G1560">
        <v>2</v>
      </c>
      <c r="H1560">
        <v>2</v>
      </c>
    </row>
    <row r="1561" spans="2:8" x14ac:dyDescent="0.25">
      <c r="B1561" t="s">
        <v>3</v>
      </c>
      <c r="C1561" t="s">
        <v>441</v>
      </c>
      <c r="D1561" t="s">
        <v>127</v>
      </c>
      <c r="E1561" t="s">
        <v>1</v>
      </c>
      <c r="F1561">
        <v>0</v>
      </c>
      <c r="G1561">
        <v>0</v>
      </c>
      <c r="H1561">
        <v>0</v>
      </c>
    </row>
    <row r="1562" spans="2:8" x14ac:dyDescent="0.25">
      <c r="B1562" t="s">
        <v>3</v>
      </c>
      <c r="C1562" t="s">
        <v>441</v>
      </c>
      <c r="D1562" t="s">
        <v>129</v>
      </c>
      <c r="E1562" t="s">
        <v>1</v>
      </c>
      <c r="F1562">
        <v>0</v>
      </c>
      <c r="G1562">
        <v>0</v>
      </c>
      <c r="H1562">
        <v>0</v>
      </c>
    </row>
    <row r="1563" spans="2:8" x14ac:dyDescent="0.25">
      <c r="B1563" t="s">
        <v>3</v>
      </c>
      <c r="C1563" t="s">
        <v>441</v>
      </c>
      <c r="D1563" t="s">
        <v>130</v>
      </c>
      <c r="E1563" t="s">
        <v>1</v>
      </c>
      <c r="F1563">
        <v>0</v>
      </c>
      <c r="G1563">
        <v>0</v>
      </c>
      <c r="H1563">
        <v>0</v>
      </c>
    </row>
    <row r="1564" spans="2:8" x14ac:dyDescent="0.25">
      <c r="B1564" t="s">
        <v>3</v>
      </c>
      <c r="C1564" t="s">
        <v>441</v>
      </c>
      <c r="D1564" t="s">
        <v>131</v>
      </c>
      <c r="E1564" t="s">
        <v>1</v>
      </c>
      <c r="F1564">
        <v>9530</v>
      </c>
      <c r="G1564">
        <v>9530</v>
      </c>
      <c r="H1564">
        <v>9530</v>
      </c>
    </row>
    <row r="1565" spans="2:8" x14ac:dyDescent="0.25">
      <c r="B1565" t="s">
        <v>3</v>
      </c>
      <c r="C1565" t="s">
        <v>441</v>
      </c>
      <c r="D1565" t="s">
        <v>132</v>
      </c>
      <c r="E1565" t="s">
        <v>1</v>
      </c>
      <c r="F1565">
        <v>0</v>
      </c>
      <c r="G1565">
        <v>0</v>
      </c>
      <c r="H1565">
        <v>0</v>
      </c>
    </row>
    <row r="1566" spans="2:8" x14ac:dyDescent="0.25">
      <c r="B1566" t="s">
        <v>3</v>
      </c>
      <c r="C1566" t="s">
        <v>441</v>
      </c>
      <c r="D1566" t="s">
        <v>133</v>
      </c>
      <c r="E1566" t="s">
        <v>1</v>
      </c>
      <c r="F1566">
        <v>364</v>
      </c>
      <c r="G1566">
        <v>364</v>
      </c>
      <c r="H1566">
        <v>364</v>
      </c>
    </row>
    <row r="1567" spans="2:8" x14ac:dyDescent="0.25">
      <c r="B1567" t="s">
        <v>3</v>
      </c>
      <c r="C1567" t="s">
        <v>441</v>
      </c>
      <c r="D1567" t="s">
        <v>134</v>
      </c>
      <c r="E1567" t="s">
        <v>1</v>
      </c>
      <c r="F1567">
        <v>0</v>
      </c>
      <c r="G1567">
        <v>0</v>
      </c>
      <c r="H1567">
        <v>0</v>
      </c>
    </row>
    <row r="1568" spans="2:8" x14ac:dyDescent="0.25">
      <c r="B1568" t="s">
        <v>3</v>
      </c>
      <c r="C1568" t="s">
        <v>441</v>
      </c>
      <c r="D1568" t="s">
        <v>135</v>
      </c>
      <c r="E1568" t="s">
        <v>1</v>
      </c>
      <c r="F1568">
        <v>100</v>
      </c>
      <c r="G1568">
        <v>100</v>
      </c>
      <c r="H1568">
        <v>100</v>
      </c>
    </row>
    <row r="1569" spans="2:8" x14ac:dyDescent="0.25">
      <c r="B1569" t="s">
        <v>3</v>
      </c>
      <c r="C1569" t="s">
        <v>441</v>
      </c>
      <c r="D1569" t="s">
        <v>136</v>
      </c>
      <c r="E1569" t="s">
        <v>1</v>
      </c>
      <c r="F1569">
        <v>0</v>
      </c>
      <c r="G1569">
        <v>0</v>
      </c>
      <c r="H1569">
        <v>0</v>
      </c>
    </row>
    <row r="1570" spans="2:8" x14ac:dyDescent="0.25">
      <c r="B1570" t="s">
        <v>3</v>
      </c>
      <c r="C1570" t="s">
        <v>441</v>
      </c>
      <c r="D1570" t="s">
        <v>137</v>
      </c>
      <c r="E1570" t="s">
        <v>1</v>
      </c>
      <c r="F1570">
        <v>406.00000000000006</v>
      </c>
      <c r="G1570">
        <v>0</v>
      </c>
      <c r="H1570">
        <v>0</v>
      </c>
    </row>
    <row r="1571" spans="2:8" x14ac:dyDescent="0.25">
      <c r="B1571" t="s">
        <v>3</v>
      </c>
      <c r="C1571" t="s">
        <v>441</v>
      </c>
      <c r="D1571" t="s">
        <v>138</v>
      </c>
      <c r="E1571" t="s">
        <v>1</v>
      </c>
      <c r="F1571">
        <v>100.00000000000001</v>
      </c>
      <c r="G1571">
        <v>100.00000000000001</v>
      </c>
      <c r="H1571">
        <v>100.00000000000001</v>
      </c>
    </row>
    <row r="1572" spans="2:8" x14ac:dyDescent="0.25">
      <c r="B1572" t="s">
        <v>3</v>
      </c>
      <c r="C1572" t="s">
        <v>441</v>
      </c>
      <c r="D1572" t="s">
        <v>630</v>
      </c>
      <c r="E1572" t="s">
        <v>1</v>
      </c>
      <c r="F1572">
        <v>0</v>
      </c>
      <c r="G1572">
        <v>0</v>
      </c>
      <c r="H1572">
        <v>0</v>
      </c>
    </row>
    <row r="1573" spans="2:8" x14ac:dyDescent="0.25">
      <c r="B1573" t="s">
        <v>3</v>
      </c>
      <c r="C1573" t="s">
        <v>441</v>
      </c>
      <c r="D1573" t="s">
        <v>139</v>
      </c>
      <c r="E1573" t="s">
        <v>1</v>
      </c>
      <c r="F1573">
        <v>0</v>
      </c>
      <c r="G1573">
        <v>0</v>
      </c>
      <c r="H1573">
        <v>0</v>
      </c>
    </row>
    <row r="1574" spans="2:8" x14ac:dyDescent="0.25">
      <c r="B1574" t="s">
        <v>3</v>
      </c>
      <c r="C1574" t="s">
        <v>441</v>
      </c>
      <c r="D1574" t="s">
        <v>631</v>
      </c>
      <c r="E1574" t="s">
        <v>1</v>
      </c>
      <c r="F1574">
        <v>0</v>
      </c>
      <c r="G1574">
        <v>0</v>
      </c>
      <c r="H1574">
        <v>0</v>
      </c>
    </row>
    <row r="1575" spans="2:8" x14ac:dyDescent="0.25">
      <c r="B1575" t="s">
        <v>3</v>
      </c>
      <c r="C1575" t="s">
        <v>441</v>
      </c>
      <c r="D1575" t="s">
        <v>141</v>
      </c>
      <c r="E1575" t="s">
        <v>1</v>
      </c>
      <c r="F1575">
        <v>0</v>
      </c>
      <c r="G1575">
        <v>0</v>
      </c>
      <c r="H1575">
        <v>0</v>
      </c>
    </row>
    <row r="1576" spans="2:8" x14ac:dyDescent="0.25">
      <c r="B1576" t="s">
        <v>3</v>
      </c>
      <c r="C1576" t="s">
        <v>441</v>
      </c>
      <c r="D1576" t="s">
        <v>684</v>
      </c>
      <c r="E1576" t="s">
        <v>1</v>
      </c>
      <c r="F1576">
        <v>0</v>
      </c>
      <c r="G1576">
        <v>0</v>
      </c>
      <c r="H1576">
        <v>0</v>
      </c>
    </row>
    <row r="1577" spans="2:8" x14ac:dyDescent="0.25">
      <c r="B1577" t="s">
        <v>3</v>
      </c>
      <c r="C1577" t="s">
        <v>441</v>
      </c>
      <c r="D1577" t="s">
        <v>685</v>
      </c>
      <c r="E1577" t="s">
        <v>1</v>
      </c>
      <c r="F1577">
        <v>0</v>
      </c>
      <c r="G1577">
        <v>0</v>
      </c>
      <c r="H1577">
        <v>0</v>
      </c>
    </row>
    <row r="1578" spans="2:8" x14ac:dyDescent="0.25">
      <c r="B1578" t="s">
        <v>3</v>
      </c>
      <c r="C1578" t="s">
        <v>441</v>
      </c>
      <c r="D1578" t="s">
        <v>148</v>
      </c>
      <c r="E1578" t="s">
        <v>1</v>
      </c>
      <c r="F1578">
        <v>0</v>
      </c>
      <c r="G1578">
        <v>0</v>
      </c>
      <c r="H1578">
        <v>0</v>
      </c>
    </row>
    <row r="1579" spans="2:8" x14ac:dyDescent="0.25">
      <c r="B1579" t="s">
        <v>3</v>
      </c>
      <c r="C1579" t="s">
        <v>441</v>
      </c>
      <c r="D1579" t="s">
        <v>149</v>
      </c>
      <c r="E1579" t="s">
        <v>1</v>
      </c>
      <c r="F1579">
        <v>0</v>
      </c>
      <c r="G1579">
        <v>0</v>
      </c>
      <c r="H1579">
        <v>0</v>
      </c>
    </row>
    <row r="1580" spans="2:8" x14ac:dyDescent="0.25">
      <c r="B1580" t="s">
        <v>3</v>
      </c>
      <c r="C1580" t="s">
        <v>441</v>
      </c>
      <c r="D1580" t="s">
        <v>150</v>
      </c>
      <c r="E1580" t="s">
        <v>1</v>
      </c>
      <c r="F1580">
        <v>0</v>
      </c>
      <c r="G1580">
        <v>0</v>
      </c>
      <c r="H1580">
        <v>0</v>
      </c>
    </row>
    <row r="1581" spans="2:8" x14ac:dyDescent="0.25">
      <c r="B1581" t="s">
        <v>3</v>
      </c>
      <c r="C1581" t="s">
        <v>441</v>
      </c>
      <c r="D1581" t="s">
        <v>151</v>
      </c>
      <c r="E1581" t="s">
        <v>1</v>
      </c>
      <c r="F1581">
        <v>0</v>
      </c>
      <c r="G1581">
        <v>0</v>
      </c>
      <c r="H1581">
        <v>0</v>
      </c>
    </row>
    <row r="1582" spans="2:8" x14ac:dyDescent="0.25">
      <c r="B1582" t="s">
        <v>3</v>
      </c>
      <c r="C1582" t="s">
        <v>441</v>
      </c>
      <c r="D1582" t="s">
        <v>152</v>
      </c>
      <c r="E1582" t="s">
        <v>1</v>
      </c>
      <c r="F1582">
        <v>12</v>
      </c>
      <c r="G1582">
        <v>12</v>
      </c>
      <c r="H1582">
        <v>12</v>
      </c>
    </row>
    <row r="1583" spans="2:8" x14ac:dyDescent="0.25">
      <c r="B1583" t="s">
        <v>3</v>
      </c>
      <c r="C1583" t="s">
        <v>441</v>
      </c>
      <c r="D1583" t="s">
        <v>153</v>
      </c>
      <c r="E1583" t="s">
        <v>1</v>
      </c>
      <c r="F1583">
        <v>99.999999999999986</v>
      </c>
      <c r="G1583">
        <v>100.00000000000001</v>
      </c>
      <c r="H1583">
        <v>100</v>
      </c>
    </row>
    <row r="1584" spans="2:8" x14ac:dyDescent="0.25">
      <c r="B1584" t="s">
        <v>3</v>
      </c>
      <c r="C1584" t="s">
        <v>441</v>
      </c>
      <c r="D1584" t="s">
        <v>632</v>
      </c>
      <c r="E1584" t="s">
        <v>1</v>
      </c>
      <c r="F1584">
        <v>0</v>
      </c>
      <c r="G1584">
        <v>0</v>
      </c>
      <c r="H1584">
        <v>0</v>
      </c>
    </row>
    <row r="1585" spans="2:8" x14ac:dyDescent="0.25">
      <c r="B1585" t="s">
        <v>3</v>
      </c>
      <c r="C1585" t="s">
        <v>441</v>
      </c>
      <c r="D1585" t="s">
        <v>155</v>
      </c>
      <c r="E1585" t="s">
        <v>1</v>
      </c>
      <c r="F1585">
        <v>0</v>
      </c>
      <c r="G1585">
        <v>0</v>
      </c>
      <c r="H1585">
        <v>0</v>
      </c>
    </row>
    <row r="1586" spans="2:8" x14ac:dyDescent="0.25">
      <c r="B1586" t="s">
        <v>3</v>
      </c>
      <c r="C1586" t="s">
        <v>441</v>
      </c>
      <c r="D1586" t="s">
        <v>633</v>
      </c>
      <c r="E1586" t="s">
        <v>1</v>
      </c>
      <c r="F1586">
        <v>0</v>
      </c>
      <c r="G1586">
        <v>0</v>
      </c>
      <c r="H1586">
        <v>0</v>
      </c>
    </row>
    <row r="1587" spans="2:8" x14ac:dyDescent="0.25">
      <c r="B1587" t="s">
        <v>3</v>
      </c>
      <c r="C1587" t="s">
        <v>441</v>
      </c>
      <c r="D1587" t="s">
        <v>156</v>
      </c>
      <c r="E1587" t="s">
        <v>1</v>
      </c>
      <c r="F1587">
        <v>6</v>
      </c>
      <c r="G1587">
        <v>6</v>
      </c>
      <c r="H1587">
        <v>6</v>
      </c>
    </row>
    <row r="1588" spans="2:8" x14ac:dyDescent="0.25">
      <c r="B1588" t="s">
        <v>3</v>
      </c>
      <c r="C1588" t="s">
        <v>441</v>
      </c>
      <c r="D1588" t="s">
        <v>157</v>
      </c>
      <c r="E1588" t="s">
        <v>1</v>
      </c>
      <c r="F1588">
        <v>0</v>
      </c>
      <c r="G1588">
        <v>0</v>
      </c>
      <c r="H1588">
        <v>0</v>
      </c>
    </row>
    <row r="1589" spans="2:8" x14ac:dyDescent="0.25">
      <c r="B1589" t="s">
        <v>3</v>
      </c>
      <c r="C1589" t="s">
        <v>441</v>
      </c>
      <c r="D1589" t="s">
        <v>158</v>
      </c>
      <c r="E1589" t="s">
        <v>1</v>
      </c>
      <c r="F1589">
        <v>0</v>
      </c>
      <c r="G1589">
        <v>0</v>
      </c>
      <c r="H1589">
        <v>0</v>
      </c>
    </row>
    <row r="1590" spans="2:8" x14ac:dyDescent="0.25">
      <c r="B1590" t="s">
        <v>3</v>
      </c>
      <c r="C1590" t="s">
        <v>441</v>
      </c>
      <c r="D1590" t="s">
        <v>159</v>
      </c>
      <c r="E1590" t="s">
        <v>1</v>
      </c>
      <c r="F1590">
        <v>0</v>
      </c>
      <c r="G1590">
        <v>0</v>
      </c>
      <c r="H1590">
        <v>0</v>
      </c>
    </row>
    <row r="1591" spans="2:8" x14ac:dyDescent="0.25">
      <c r="B1591" t="s">
        <v>3</v>
      </c>
      <c r="C1591" t="s">
        <v>441</v>
      </c>
      <c r="D1591" t="s">
        <v>160</v>
      </c>
      <c r="E1591" t="s">
        <v>1</v>
      </c>
      <c r="F1591">
        <v>0</v>
      </c>
      <c r="G1591">
        <v>0</v>
      </c>
      <c r="H1591">
        <v>0</v>
      </c>
    </row>
    <row r="1592" spans="2:8" x14ac:dyDescent="0.25">
      <c r="B1592" t="s">
        <v>3</v>
      </c>
      <c r="C1592" t="s">
        <v>441</v>
      </c>
      <c r="D1592" t="s">
        <v>161</v>
      </c>
      <c r="E1592" t="s">
        <v>1</v>
      </c>
      <c r="F1592">
        <v>0</v>
      </c>
      <c r="G1592">
        <v>0</v>
      </c>
      <c r="H1592">
        <v>0</v>
      </c>
    </row>
    <row r="1593" spans="2:8" x14ac:dyDescent="0.25">
      <c r="B1593" t="s">
        <v>3</v>
      </c>
      <c r="C1593" t="s">
        <v>441</v>
      </c>
      <c r="D1593" t="s">
        <v>162</v>
      </c>
      <c r="E1593" t="s">
        <v>1</v>
      </c>
      <c r="F1593">
        <v>0</v>
      </c>
      <c r="G1593">
        <v>0</v>
      </c>
      <c r="H1593">
        <v>0</v>
      </c>
    </row>
    <row r="1594" spans="2:8" x14ac:dyDescent="0.25">
      <c r="B1594" t="s">
        <v>3</v>
      </c>
      <c r="C1594" t="s">
        <v>441</v>
      </c>
      <c r="D1594" t="s">
        <v>163</v>
      </c>
      <c r="E1594" t="s">
        <v>1</v>
      </c>
      <c r="F1594">
        <v>0</v>
      </c>
      <c r="G1594">
        <v>0</v>
      </c>
      <c r="H1594">
        <v>0</v>
      </c>
    </row>
    <row r="1595" spans="2:8" x14ac:dyDescent="0.25">
      <c r="B1595" t="s">
        <v>3</v>
      </c>
      <c r="C1595" t="s">
        <v>441</v>
      </c>
      <c r="D1595" t="s">
        <v>165</v>
      </c>
      <c r="E1595" t="s">
        <v>1</v>
      </c>
      <c r="F1595">
        <v>0</v>
      </c>
      <c r="G1595">
        <v>0</v>
      </c>
      <c r="H1595">
        <v>0</v>
      </c>
    </row>
    <row r="1596" spans="2:8" x14ac:dyDescent="0.25">
      <c r="B1596" t="s">
        <v>3</v>
      </c>
      <c r="C1596" t="s">
        <v>441</v>
      </c>
      <c r="D1596" t="s">
        <v>168</v>
      </c>
      <c r="E1596" t="s">
        <v>1</v>
      </c>
      <c r="F1596">
        <v>0</v>
      </c>
      <c r="G1596">
        <v>0</v>
      </c>
      <c r="H1596">
        <v>0</v>
      </c>
    </row>
    <row r="1597" spans="2:8" x14ac:dyDescent="0.25">
      <c r="B1597" t="s">
        <v>3</v>
      </c>
      <c r="C1597" t="s">
        <v>441</v>
      </c>
      <c r="D1597" t="s">
        <v>170</v>
      </c>
      <c r="E1597" t="s">
        <v>1</v>
      </c>
      <c r="F1597">
        <v>0</v>
      </c>
      <c r="G1597">
        <v>0</v>
      </c>
      <c r="H1597">
        <v>0</v>
      </c>
    </row>
    <row r="1598" spans="2:8" x14ac:dyDescent="0.25">
      <c r="B1598" t="s">
        <v>3</v>
      </c>
      <c r="C1598" t="s">
        <v>441</v>
      </c>
      <c r="D1598" t="s">
        <v>172</v>
      </c>
      <c r="E1598" t="s">
        <v>1</v>
      </c>
      <c r="F1598">
        <v>0</v>
      </c>
      <c r="G1598">
        <v>0</v>
      </c>
      <c r="H1598">
        <v>0</v>
      </c>
    </row>
    <row r="1599" spans="2:8" x14ac:dyDescent="0.25">
      <c r="B1599" t="s">
        <v>3</v>
      </c>
      <c r="C1599" t="s">
        <v>441</v>
      </c>
      <c r="D1599" t="s">
        <v>174</v>
      </c>
      <c r="E1599" t="s">
        <v>1</v>
      </c>
      <c r="F1599">
        <v>0</v>
      </c>
      <c r="G1599">
        <v>0</v>
      </c>
      <c r="H1599">
        <v>0</v>
      </c>
    </row>
    <row r="1600" spans="2:8" x14ac:dyDescent="0.25">
      <c r="B1600" t="s">
        <v>3</v>
      </c>
      <c r="C1600" t="s">
        <v>441</v>
      </c>
      <c r="D1600" t="s">
        <v>175</v>
      </c>
      <c r="E1600" t="s">
        <v>1</v>
      </c>
      <c r="F1600">
        <v>0</v>
      </c>
      <c r="G1600">
        <v>0</v>
      </c>
      <c r="H1600">
        <v>0</v>
      </c>
    </row>
    <row r="1601" spans="2:8" x14ac:dyDescent="0.25">
      <c r="B1601" t="s">
        <v>3</v>
      </c>
      <c r="C1601" t="s">
        <v>441</v>
      </c>
      <c r="D1601" t="s">
        <v>176</v>
      </c>
      <c r="E1601" t="s">
        <v>1</v>
      </c>
      <c r="F1601">
        <v>100</v>
      </c>
      <c r="G1601">
        <v>100</v>
      </c>
      <c r="H1601">
        <v>100</v>
      </c>
    </row>
    <row r="1602" spans="2:8" x14ac:dyDescent="0.25">
      <c r="B1602" t="s">
        <v>3</v>
      </c>
      <c r="C1602" t="s">
        <v>441</v>
      </c>
      <c r="D1602" t="s">
        <v>177</v>
      </c>
      <c r="E1602" t="s">
        <v>1</v>
      </c>
      <c r="F1602">
        <v>1322</v>
      </c>
      <c r="G1602">
        <v>1322</v>
      </c>
      <c r="H1602">
        <v>1322</v>
      </c>
    </row>
    <row r="1603" spans="2:8" x14ac:dyDescent="0.25">
      <c r="B1603" t="s">
        <v>3</v>
      </c>
      <c r="C1603" t="s">
        <v>441</v>
      </c>
      <c r="D1603" t="s">
        <v>178</v>
      </c>
      <c r="E1603" t="s">
        <v>1</v>
      </c>
      <c r="F1603">
        <v>0</v>
      </c>
      <c r="G1603">
        <v>0</v>
      </c>
      <c r="H1603">
        <v>0</v>
      </c>
    </row>
    <row r="1604" spans="2:8" x14ac:dyDescent="0.25">
      <c r="B1604" t="s">
        <v>3</v>
      </c>
      <c r="C1604" t="s">
        <v>441</v>
      </c>
      <c r="D1604" t="s">
        <v>179</v>
      </c>
      <c r="E1604" t="s">
        <v>1</v>
      </c>
      <c r="F1604">
        <v>0</v>
      </c>
      <c r="G1604">
        <v>0</v>
      </c>
      <c r="H1604">
        <v>0</v>
      </c>
    </row>
    <row r="1605" spans="2:8" x14ac:dyDescent="0.25">
      <c r="B1605" t="s">
        <v>3</v>
      </c>
      <c r="C1605" t="s">
        <v>441</v>
      </c>
      <c r="D1605" t="s">
        <v>180</v>
      </c>
      <c r="E1605" t="s">
        <v>1</v>
      </c>
      <c r="F1605">
        <v>0</v>
      </c>
      <c r="G1605">
        <v>0</v>
      </c>
      <c r="H1605">
        <v>0</v>
      </c>
    </row>
    <row r="1606" spans="2:8" x14ac:dyDescent="0.25">
      <c r="B1606" t="s">
        <v>3</v>
      </c>
      <c r="C1606" t="s">
        <v>441</v>
      </c>
      <c r="D1606" t="s">
        <v>634</v>
      </c>
      <c r="E1606" t="s">
        <v>1</v>
      </c>
      <c r="F1606">
        <v>0</v>
      </c>
      <c r="G1606">
        <v>0</v>
      </c>
      <c r="H1606">
        <v>0</v>
      </c>
    </row>
    <row r="1607" spans="2:8" x14ac:dyDescent="0.25">
      <c r="B1607" t="s">
        <v>3</v>
      </c>
      <c r="C1607" t="s">
        <v>441</v>
      </c>
      <c r="D1607" t="s">
        <v>182</v>
      </c>
      <c r="E1607" t="s">
        <v>1</v>
      </c>
      <c r="F1607">
        <v>0</v>
      </c>
      <c r="G1607">
        <v>0</v>
      </c>
      <c r="H1607">
        <v>0</v>
      </c>
    </row>
    <row r="1608" spans="2:8" x14ac:dyDescent="0.25">
      <c r="B1608" t="s">
        <v>3</v>
      </c>
      <c r="C1608" t="s">
        <v>441</v>
      </c>
      <c r="D1608" t="s">
        <v>184</v>
      </c>
      <c r="E1608" t="s">
        <v>1</v>
      </c>
      <c r="F1608">
        <v>0</v>
      </c>
      <c r="G1608">
        <v>0</v>
      </c>
      <c r="H1608">
        <v>0</v>
      </c>
    </row>
    <row r="1609" spans="2:8" x14ac:dyDescent="0.25">
      <c r="B1609" t="s">
        <v>3</v>
      </c>
      <c r="C1609" t="s">
        <v>441</v>
      </c>
      <c r="D1609" t="s">
        <v>187</v>
      </c>
      <c r="E1609" t="s">
        <v>1</v>
      </c>
      <c r="F1609">
        <v>26.62914915430262</v>
      </c>
      <c r="G1609">
        <v>26.62914915430262</v>
      </c>
      <c r="H1609">
        <v>26.62914915430262</v>
      </c>
    </row>
    <row r="1610" spans="2:8" x14ac:dyDescent="0.25">
      <c r="B1610" t="s">
        <v>3</v>
      </c>
      <c r="C1610" t="s">
        <v>441</v>
      </c>
      <c r="D1610" t="s">
        <v>188</v>
      </c>
      <c r="E1610" t="s">
        <v>1</v>
      </c>
      <c r="F1610">
        <v>3245.9999999999995</v>
      </c>
      <c r="G1610">
        <v>3245.9999999999995</v>
      </c>
      <c r="H1610">
        <v>3245.9999999999995</v>
      </c>
    </row>
    <row r="1611" spans="2:8" x14ac:dyDescent="0.25">
      <c r="B1611" t="s">
        <v>3</v>
      </c>
      <c r="C1611" t="s">
        <v>441</v>
      </c>
      <c r="D1611" t="s">
        <v>189</v>
      </c>
      <c r="E1611" t="s">
        <v>1</v>
      </c>
      <c r="F1611">
        <v>40344</v>
      </c>
      <c r="G1611">
        <v>40344</v>
      </c>
      <c r="H1611">
        <v>40344</v>
      </c>
    </row>
    <row r="1612" spans="2:8" x14ac:dyDescent="0.25">
      <c r="B1612" t="s">
        <v>3</v>
      </c>
      <c r="C1612" t="s">
        <v>441</v>
      </c>
      <c r="D1612" t="s">
        <v>190</v>
      </c>
      <c r="E1612" t="s">
        <v>1</v>
      </c>
      <c r="F1612">
        <v>161248</v>
      </c>
      <c r="G1612">
        <v>161248</v>
      </c>
      <c r="H1612">
        <v>161248</v>
      </c>
    </row>
    <row r="1613" spans="2:8" x14ac:dyDescent="0.25">
      <c r="B1613" t="s">
        <v>3</v>
      </c>
      <c r="C1613" t="s">
        <v>441</v>
      </c>
      <c r="D1613" t="s">
        <v>191</v>
      </c>
      <c r="E1613" t="s">
        <v>1</v>
      </c>
      <c r="F1613">
        <v>118496</v>
      </c>
      <c r="G1613">
        <v>118496.00000000001</v>
      </c>
      <c r="H1613">
        <v>118496.00000000001</v>
      </c>
    </row>
    <row r="1614" spans="2:8" x14ac:dyDescent="0.25">
      <c r="B1614" t="s">
        <v>3</v>
      </c>
      <c r="C1614" t="s">
        <v>441</v>
      </c>
      <c r="D1614" t="s">
        <v>192</v>
      </c>
      <c r="E1614" t="s">
        <v>1</v>
      </c>
      <c r="F1614">
        <v>25744.000000000004</v>
      </c>
      <c r="G1614">
        <v>25744</v>
      </c>
      <c r="H1614">
        <v>25744</v>
      </c>
    </row>
    <row r="1615" spans="2:8" x14ac:dyDescent="0.25">
      <c r="B1615" t="s">
        <v>3</v>
      </c>
      <c r="C1615" t="s">
        <v>441</v>
      </c>
      <c r="D1615" t="s">
        <v>193</v>
      </c>
      <c r="E1615" t="s">
        <v>1</v>
      </c>
      <c r="F1615">
        <v>100</v>
      </c>
      <c r="G1615">
        <v>100</v>
      </c>
      <c r="H1615">
        <v>100</v>
      </c>
    </row>
    <row r="1616" spans="2:8" x14ac:dyDescent="0.25">
      <c r="B1616" t="s">
        <v>3</v>
      </c>
      <c r="C1616" t="s">
        <v>441</v>
      </c>
      <c r="D1616" t="s">
        <v>194</v>
      </c>
      <c r="E1616" t="s">
        <v>1</v>
      </c>
      <c r="F1616">
        <v>17066</v>
      </c>
      <c r="G1616">
        <v>17066</v>
      </c>
      <c r="H1616">
        <v>17066</v>
      </c>
    </row>
    <row r="1617" spans="2:8" x14ac:dyDescent="0.25">
      <c r="B1617" t="s">
        <v>3</v>
      </c>
      <c r="C1617" t="s">
        <v>441</v>
      </c>
      <c r="D1617" t="s">
        <v>195</v>
      </c>
      <c r="E1617" t="s">
        <v>1</v>
      </c>
      <c r="F1617">
        <v>0</v>
      </c>
      <c r="G1617">
        <v>0</v>
      </c>
      <c r="H1617">
        <v>0</v>
      </c>
    </row>
    <row r="1618" spans="2:8" x14ac:dyDescent="0.25">
      <c r="B1618" t="s">
        <v>3</v>
      </c>
      <c r="C1618" t="s">
        <v>441</v>
      </c>
      <c r="D1618" t="s">
        <v>196</v>
      </c>
      <c r="E1618" t="s">
        <v>1</v>
      </c>
      <c r="F1618">
        <v>0</v>
      </c>
      <c r="G1618">
        <v>0</v>
      </c>
      <c r="H1618">
        <v>0</v>
      </c>
    </row>
    <row r="1619" spans="2:8" x14ac:dyDescent="0.25">
      <c r="B1619" t="s">
        <v>3</v>
      </c>
      <c r="C1619" t="s">
        <v>441</v>
      </c>
      <c r="D1619" t="s">
        <v>197</v>
      </c>
      <c r="E1619" t="s">
        <v>1</v>
      </c>
      <c r="F1619">
        <v>0</v>
      </c>
      <c r="G1619">
        <v>0</v>
      </c>
      <c r="H1619">
        <v>0</v>
      </c>
    </row>
    <row r="1620" spans="2:8" x14ac:dyDescent="0.25">
      <c r="B1620" t="s">
        <v>3</v>
      </c>
      <c r="C1620" t="s">
        <v>441</v>
      </c>
      <c r="D1620" t="s">
        <v>198</v>
      </c>
      <c r="E1620" t="s">
        <v>1</v>
      </c>
      <c r="F1620">
        <v>0</v>
      </c>
      <c r="G1620">
        <v>0</v>
      </c>
      <c r="H1620">
        <v>0</v>
      </c>
    </row>
    <row r="1621" spans="2:8" x14ac:dyDescent="0.25">
      <c r="B1621" t="s">
        <v>3</v>
      </c>
      <c r="C1621" t="s">
        <v>441</v>
      </c>
      <c r="D1621" t="s">
        <v>199</v>
      </c>
      <c r="E1621" t="s">
        <v>1</v>
      </c>
      <c r="F1621">
        <v>0</v>
      </c>
      <c r="G1621">
        <v>0</v>
      </c>
      <c r="H1621">
        <v>0</v>
      </c>
    </row>
    <row r="1622" spans="2:8" x14ac:dyDescent="0.25">
      <c r="B1622" t="s">
        <v>3</v>
      </c>
      <c r="C1622" t="s">
        <v>441</v>
      </c>
      <c r="D1622" t="s">
        <v>200</v>
      </c>
      <c r="E1622" t="s">
        <v>1</v>
      </c>
      <c r="F1622">
        <v>0</v>
      </c>
      <c r="G1622">
        <v>0</v>
      </c>
      <c r="H1622">
        <v>0</v>
      </c>
    </row>
    <row r="1623" spans="2:8" x14ac:dyDescent="0.25">
      <c r="B1623" t="s">
        <v>3</v>
      </c>
      <c r="C1623" t="s">
        <v>441</v>
      </c>
      <c r="D1623" t="s">
        <v>201</v>
      </c>
      <c r="E1623" t="s">
        <v>1</v>
      </c>
      <c r="F1623">
        <v>0</v>
      </c>
      <c r="G1623">
        <v>0</v>
      </c>
      <c r="H1623">
        <v>0</v>
      </c>
    </row>
    <row r="1624" spans="2:8" x14ac:dyDescent="0.25">
      <c r="B1624" t="s">
        <v>3</v>
      </c>
      <c r="C1624" t="s">
        <v>441</v>
      </c>
      <c r="D1624" t="s">
        <v>202</v>
      </c>
      <c r="E1624" t="s">
        <v>1</v>
      </c>
      <c r="F1624">
        <v>0</v>
      </c>
      <c r="G1624">
        <v>0</v>
      </c>
      <c r="H1624">
        <v>0</v>
      </c>
    </row>
    <row r="1625" spans="2:8" x14ac:dyDescent="0.25">
      <c r="B1625" t="s">
        <v>3</v>
      </c>
      <c r="C1625" t="s">
        <v>441</v>
      </c>
      <c r="D1625" t="s">
        <v>203</v>
      </c>
      <c r="E1625" t="s">
        <v>1</v>
      </c>
      <c r="F1625">
        <v>0</v>
      </c>
      <c r="G1625">
        <v>0</v>
      </c>
      <c r="H1625">
        <v>0</v>
      </c>
    </row>
    <row r="1626" spans="2:8" x14ac:dyDescent="0.25">
      <c r="B1626" t="s">
        <v>3</v>
      </c>
      <c r="C1626" t="s">
        <v>441</v>
      </c>
      <c r="D1626" t="s">
        <v>204</v>
      </c>
      <c r="E1626" t="s">
        <v>1</v>
      </c>
      <c r="F1626">
        <v>0</v>
      </c>
      <c r="G1626">
        <v>0</v>
      </c>
      <c r="H1626">
        <v>0</v>
      </c>
    </row>
    <row r="1627" spans="2:8" x14ac:dyDescent="0.25">
      <c r="B1627" t="s">
        <v>3</v>
      </c>
      <c r="C1627" t="s">
        <v>441</v>
      </c>
      <c r="D1627" t="s">
        <v>205</v>
      </c>
      <c r="E1627" t="s">
        <v>1</v>
      </c>
      <c r="F1627">
        <v>0</v>
      </c>
      <c r="G1627">
        <v>0</v>
      </c>
      <c r="H1627">
        <v>0</v>
      </c>
    </row>
    <row r="1628" spans="2:8" x14ac:dyDescent="0.25">
      <c r="B1628" t="s">
        <v>3</v>
      </c>
      <c r="C1628" t="s">
        <v>441</v>
      </c>
      <c r="D1628" t="s">
        <v>208</v>
      </c>
      <c r="E1628" t="s">
        <v>1</v>
      </c>
      <c r="F1628">
        <v>0</v>
      </c>
      <c r="G1628">
        <v>0</v>
      </c>
      <c r="H1628">
        <v>0</v>
      </c>
    </row>
    <row r="1629" spans="2:8" x14ac:dyDescent="0.25">
      <c r="B1629" t="s">
        <v>3</v>
      </c>
      <c r="C1629" t="s">
        <v>441</v>
      </c>
      <c r="D1629" t="s">
        <v>209</v>
      </c>
      <c r="E1629" t="s">
        <v>1</v>
      </c>
      <c r="F1629">
        <v>0</v>
      </c>
      <c r="G1629">
        <v>0</v>
      </c>
      <c r="H1629">
        <v>0</v>
      </c>
    </row>
    <row r="1630" spans="2:8" x14ac:dyDescent="0.25">
      <c r="B1630" t="s">
        <v>3</v>
      </c>
      <c r="C1630" t="s">
        <v>441</v>
      </c>
      <c r="D1630" t="s">
        <v>210</v>
      </c>
      <c r="E1630" t="s">
        <v>1</v>
      </c>
      <c r="F1630">
        <v>0</v>
      </c>
      <c r="G1630">
        <v>0</v>
      </c>
      <c r="H1630">
        <v>0</v>
      </c>
    </row>
    <row r="1631" spans="2:8" x14ac:dyDescent="0.25">
      <c r="B1631" t="s">
        <v>3</v>
      </c>
      <c r="C1631" t="s">
        <v>441</v>
      </c>
      <c r="D1631" t="s">
        <v>211</v>
      </c>
      <c r="E1631" t="s">
        <v>1</v>
      </c>
      <c r="F1631">
        <v>0</v>
      </c>
      <c r="G1631">
        <v>0</v>
      </c>
      <c r="H1631">
        <v>0</v>
      </c>
    </row>
    <row r="1632" spans="2:8" x14ac:dyDescent="0.25">
      <c r="B1632" t="s">
        <v>3</v>
      </c>
      <c r="C1632" t="s">
        <v>441</v>
      </c>
      <c r="D1632" t="s">
        <v>212</v>
      </c>
      <c r="E1632" t="s">
        <v>1</v>
      </c>
      <c r="F1632">
        <v>0</v>
      </c>
      <c r="G1632">
        <v>0</v>
      </c>
      <c r="H1632">
        <v>0</v>
      </c>
    </row>
    <row r="1633" spans="2:8" x14ac:dyDescent="0.25">
      <c r="B1633" t="s">
        <v>3</v>
      </c>
      <c r="C1633" t="s">
        <v>441</v>
      </c>
      <c r="D1633" t="s">
        <v>213</v>
      </c>
      <c r="E1633" t="s">
        <v>1</v>
      </c>
      <c r="F1633">
        <v>0</v>
      </c>
      <c r="G1633">
        <v>0</v>
      </c>
      <c r="H1633">
        <v>0</v>
      </c>
    </row>
    <row r="1634" spans="2:8" x14ac:dyDescent="0.25">
      <c r="B1634" t="s">
        <v>3</v>
      </c>
      <c r="C1634" t="s">
        <v>441</v>
      </c>
      <c r="D1634" t="s">
        <v>214</v>
      </c>
      <c r="E1634" t="s">
        <v>1</v>
      </c>
      <c r="F1634">
        <v>0</v>
      </c>
      <c r="G1634">
        <v>0</v>
      </c>
      <c r="H1634">
        <v>0</v>
      </c>
    </row>
    <row r="1635" spans="2:8" x14ac:dyDescent="0.25">
      <c r="B1635" t="s">
        <v>3</v>
      </c>
      <c r="C1635" t="s">
        <v>441</v>
      </c>
      <c r="D1635" t="s">
        <v>215</v>
      </c>
      <c r="E1635" t="s">
        <v>1</v>
      </c>
      <c r="F1635">
        <v>0</v>
      </c>
      <c r="G1635">
        <v>0</v>
      </c>
      <c r="H1635">
        <v>0</v>
      </c>
    </row>
    <row r="1636" spans="2:8" x14ac:dyDescent="0.25">
      <c r="B1636" t="s">
        <v>3</v>
      </c>
      <c r="C1636" t="s">
        <v>441</v>
      </c>
      <c r="D1636" t="s">
        <v>216</v>
      </c>
      <c r="E1636" t="s">
        <v>1</v>
      </c>
      <c r="F1636">
        <v>1782</v>
      </c>
      <c r="G1636">
        <v>1782</v>
      </c>
      <c r="H1636">
        <v>1782</v>
      </c>
    </row>
    <row r="1637" spans="2:8" x14ac:dyDescent="0.25">
      <c r="B1637" t="s">
        <v>3</v>
      </c>
      <c r="C1637" t="s">
        <v>441</v>
      </c>
      <c r="D1637" t="s">
        <v>217</v>
      </c>
      <c r="E1637" t="s">
        <v>1</v>
      </c>
      <c r="F1637">
        <v>0</v>
      </c>
      <c r="G1637">
        <v>0</v>
      </c>
      <c r="H1637">
        <v>0</v>
      </c>
    </row>
    <row r="1638" spans="2:8" x14ac:dyDescent="0.25">
      <c r="B1638" t="s">
        <v>3</v>
      </c>
      <c r="C1638" t="s">
        <v>441</v>
      </c>
      <c r="D1638" t="s">
        <v>218</v>
      </c>
      <c r="E1638" t="s">
        <v>1</v>
      </c>
      <c r="F1638">
        <v>278590</v>
      </c>
      <c r="G1638">
        <v>278590</v>
      </c>
      <c r="H1638">
        <v>278590</v>
      </c>
    </row>
    <row r="1639" spans="2:8" x14ac:dyDescent="0.25">
      <c r="B1639" t="s">
        <v>3</v>
      </c>
      <c r="C1639" t="s">
        <v>441</v>
      </c>
      <c r="D1639" t="s">
        <v>219</v>
      </c>
      <c r="E1639" t="s">
        <v>1</v>
      </c>
      <c r="F1639">
        <v>0</v>
      </c>
      <c r="G1639">
        <v>0</v>
      </c>
      <c r="H1639">
        <v>0</v>
      </c>
    </row>
    <row r="1640" spans="2:8" x14ac:dyDescent="0.25">
      <c r="B1640" t="s">
        <v>3</v>
      </c>
      <c r="C1640" t="s">
        <v>441</v>
      </c>
      <c r="D1640" t="s">
        <v>220</v>
      </c>
      <c r="E1640" t="s">
        <v>1</v>
      </c>
      <c r="F1640">
        <v>0</v>
      </c>
      <c r="G1640">
        <v>0</v>
      </c>
      <c r="H1640">
        <v>0</v>
      </c>
    </row>
    <row r="1641" spans="2:8" x14ac:dyDescent="0.25">
      <c r="B1641" t="s">
        <v>3</v>
      </c>
      <c r="C1641" t="s">
        <v>441</v>
      </c>
      <c r="D1641" t="s">
        <v>221</v>
      </c>
      <c r="E1641" t="s">
        <v>1</v>
      </c>
      <c r="F1641">
        <v>0</v>
      </c>
      <c r="G1641">
        <v>0</v>
      </c>
      <c r="H1641">
        <v>0</v>
      </c>
    </row>
    <row r="1642" spans="2:8" x14ac:dyDescent="0.25">
      <c r="B1642" t="s">
        <v>3</v>
      </c>
      <c r="C1642" t="s">
        <v>441</v>
      </c>
      <c r="D1642" t="s">
        <v>222</v>
      </c>
      <c r="E1642" t="s">
        <v>1</v>
      </c>
      <c r="F1642">
        <v>0</v>
      </c>
      <c r="G1642">
        <v>0</v>
      </c>
      <c r="H1642">
        <v>0</v>
      </c>
    </row>
    <row r="1643" spans="2:8" x14ac:dyDescent="0.25">
      <c r="B1643" t="s">
        <v>3</v>
      </c>
      <c r="C1643" t="s">
        <v>441</v>
      </c>
      <c r="D1643" t="s">
        <v>224</v>
      </c>
      <c r="E1643" t="s">
        <v>1</v>
      </c>
      <c r="F1643">
        <v>0</v>
      </c>
      <c r="G1643">
        <v>0</v>
      </c>
      <c r="H1643">
        <v>0</v>
      </c>
    </row>
    <row r="1644" spans="2:8" x14ac:dyDescent="0.25">
      <c r="B1644" t="s">
        <v>3</v>
      </c>
      <c r="C1644" t="s">
        <v>441</v>
      </c>
      <c r="D1644" t="s">
        <v>225</v>
      </c>
      <c r="E1644" t="s">
        <v>1</v>
      </c>
      <c r="F1644">
        <v>0</v>
      </c>
      <c r="G1644">
        <v>0</v>
      </c>
      <c r="H1644">
        <v>0</v>
      </c>
    </row>
    <row r="1645" spans="2:8" x14ac:dyDescent="0.25">
      <c r="B1645" t="s">
        <v>3</v>
      </c>
      <c r="C1645" t="s">
        <v>441</v>
      </c>
      <c r="D1645" t="s">
        <v>226</v>
      </c>
      <c r="E1645" t="s">
        <v>1</v>
      </c>
      <c r="F1645">
        <v>100</v>
      </c>
      <c r="G1645">
        <v>100</v>
      </c>
      <c r="H1645">
        <v>100</v>
      </c>
    </row>
    <row r="1646" spans="2:8" x14ac:dyDescent="0.25">
      <c r="B1646" t="s">
        <v>3</v>
      </c>
      <c r="C1646" t="s">
        <v>441</v>
      </c>
      <c r="D1646" t="s">
        <v>227</v>
      </c>
      <c r="E1646" t="s">
        <v>1</v>
      </c>
      <c r="F1646">
        <v>4875.9999999999991</v>
      </c>
      <c r="G1646">
        <v>4875.9999999999991</v>
      </c>
      <c r="H1646">
        <v>4875.9999999999991</v>
      </c>
    </row>
    <row r="1647" spans="2:8" x14ac:dyDescent="0.25">
      <c r="B1647" t="s">
        <v>3</v>
      </c>
      <c r="C1647" t="s">
        <v>441</v>
      </c>
      <c r="D1647" t="s">
        <v>228</v>
      </c>
      <c r="E1647" t="s">
        <v>1</v>
      </c>
      <c r="F1647">
        <v>0</v>
      </c>
      <c r="G1647">
        <v>68.445346452630147</v>
      </c>
      <c r="H1647">
        <v>100</v>
      </c>
    </row>
    <row r="1648" spans="2:8" x14ac:dyDescent="0.25">
      <c r="B1648" t="s">
        <v>3</v>
      </c>
      <c r="C1648" t="s">
        <v>441</v>
      </c>
      <c r="D1648" t="s">
        <v>229</v>
      </c>
      <c r="E1648" t="s">
        <v>1</v>
      </c>
      <c r="F1648">
        <v>43.892173239897275</v>
      </c>
      <c r="G1648">
        <v>0</v>
      </c>
      <c r="H1648">
        <v>19.963018796176424</v>
      </c>
    </row>
    <row r="1649" spans="2:8" x14ac:dyDescent="0.25">
      <c r="B1649" t="s">
        <v>3</v>
      </c>
      <c r="C1649" t="s">
        <v>441</v>
      </c>
      <c r="D1649" t="s">
        <v>230</v>
      </c>
      <c r="E1649" t="s">
        <v>1</v>
      </c>
      <c r="F1649">
        <v>0</v>
      </c>
      <c r="G1649">
        <v>0</v>
      </c>
      <c r="H1649">
        <v>0</v>
      </c>
    </row>
    <row r="1650" spans="2:8" x14ac:dyDescent="0.25">
      <c r="B1650" t="s">
        <v>3</v>
      </c>
      <c r="C1650" t="s">
        <v>441</v>
      </c>
      <c r="D1650" t="s">
        <v>232</v>
      </c>
      <c r="E1650" t="s">
        <v>1</v>
      </c>
      <c r="F1650">
        <v>100.00000000000001</v>
      </c>
      <c r="G1650">
        <v>100</v>
      </c>
      <c r="H1650">
        <v>100</v>
      </c>
    </row>
    <row r="1651" spans="2:8" x14ac:dyDescent="0.25">
      <c r="B1651" t="s">
        <v>3</v>
      </c>
      <c r="C1651" t="s">
        <v>441</v>
      </c>
      <c r="D1651" t="s">
        <v>234</v>
      </c>
      <c r="E1651" t="s">
        <v>1</v>
      </c>
      <c r="F1651">
        <v>100.00000000000001</v>
      </c>
      <c r="G1651">
        <v>100</v>
      </c>
      <c r="H1651">
        <v>100</v>
      </c>
    </row>
    <row r="1652" spans="2:8" x14ac:dyDescent="0.25">
      <c r="B1652" t="s">
        <v>3</v>
      </c>
      <c r="C1652" t="s">
        <v>441</v>
      </c>
      <c r="D1652" t="s">
        <v>236</v>
      </c>
      <c r="E1652" t="s">
        <v>1</v>
      </c>
      <c r="F1652">
        <v>53.25829830860522</v>
      </c>
      <c r="G1652">
        <v>53.25829830860522</v>
      </c>
      <c r="H1652">
        <v>53.25829830860522</v>
      </c>
    </row>
    <row r="1653" spans="2:8" x14ac:dyDescent="0.25">
      <c r="B1653" t="s">
        <v>3</v>
      </c>
      <c r="C1653" t="s">
        <v>441</v>
      </c>
      <c r="D1653" t="s">
        <v>237</v>
      </c>
      <c r="E1653" t="s">
        <v>1</v>
      </c>
      <c r="F1653">
        <v>0</v>
      </c>
      <c r="G1653">
        <v>0</v>
      </c>
      <c r="H1653">
        <v>0</v>
      </c>
    </row>
    <row r="1654" spans="2:8" x14ac:dyDescent="0.25">
      <c r="B1654" t="s">
        <v>3</v>
      </c>
      <c r="C1654" t="s">
        <v>441</v>
      </c>
      <c r="D1654" t="s">
        <v>238</v>
      </c>
      <c r="E1654" t="s">
        <v>1</v>
      </c>
      <c r="F1654">
        <v>0</v>
      </c>
      <c r="G1654">
        <v>0</v>
      </c>
      <c r="H1654">
        <v>0</v>
      </c>
    </row>
    <row r="1655" spans="2:8" x14ac:dyDescent="0.25">
      <c r="B1655" t="s">
        <v>3</v>
      </c>
      <c r="C1655" t="s">
        <v>441</v>
      </c>
      <c r="D1655" t="s">
        <v>240</v>
      </c>
      <c r="E1655" t="s">
        <v>1</v>
      </c>
      <c r="F1655">
        <v>0</v>
      </c>
      <c r="G1655">
        <v>0</v>
      </c>
      <c r="H1655">
        <v>0</v>
      </c>
    </row>
    <row r="1656" spans="2:8" x14ac:dyDescent="0.25">
      <c r="B1656" t="s">
        <v>3</v>
      </c>
      <c r="C1656" t="s">
        <v>441</v>
      </c>
      <c r="D1656" t="s">
        <v>241</v>
      </c>
      <c r="E1656" t="s">
        <v>1</v>
      </c>
      <c r="F1656">
        <v>0</v>
      </c>
      <c r="G1656">
        <v>0</v>
      </c>
      <c r="H1656">
        <v>0</v>
      </c>
    </row>
    <row r="1657" spans="2:8" x14ac:dyDescent="0.25">
      <c r="B1657" t="s">
        <v>3</v>
      </c>
      <c r="C1657" t="s">
        <v>441</v>
      </c>
      <c r="D1657" t="s">
        <v>242</v>
      </c>
      <c r="E1657" t="s">
        <v>1</v>
      </c>
      <c r="F1657">
        <v>0</v>
      </c>
      <c r="G1657">
        <v>0</v>
      </c>
      <c r="H1657">
        <v>0</v>
      </c>
    </row>
    <row r="1658" spans="2:8" x14ac:dyDescent="0.25">
      <c r="B1658" t="s">
        <v>3</v>
      </c>
      <c r="C1658" t="s">
        <v>441</v>
      </c>
      <c r="D1658" t="s">
        <v>243</v>
      </c>
      <c r="E1658" t="s">
        <v>1</v>
      </c>
      <c r="F1658">
        <v>5681.9999999999991</v>
      </c>
      <c r="G1658">
        <v>5681.9999999999991</v>
      </c>
      <c r="H1658">
        <v>5681.9999999999991</v>
      </c>
    </row>
    <row r="1659" spans="2:8" x14ac:dyDescent="0.25">
      <c r="B1659" t="s">
        <v>3</v>
      </c>
      <c r="C1659" t="s">
        <v>441</v>
      </c>
      <c r="D1659" t="s">
        <v>244</v>
      </c>
      <c r="E1659" t="s">
        <v>1</v>
      </c>
      <c r="F1659">
        <v>682.00000000000011</v>
      </c>
      <c r="G1659">
        <v>682.00000000000011</v>
      </c>
      <c r="H1659">
        <v>682.00000000000011</v>
      </c>
    </row>
    <row r="1660" spans="2:8" x14ac:dyDescent="0.25">
      <c r="B1660" t="s">
        <v>3</v>
      </c>
      <c r="C1660" t="s">
        <v>441</v>
      </c>
      <c r="D1660" t="s">
        <v>245</v>
      </c>
      <c r="E1660" t="s">
        <v>1</v>
      </c>
      <c r="F1660">
        <v>0</v>
      </c>
      <c r="G1660">
        <v>0</v>
      </c>
      <c r="H1660">
        <v>0</v>
      </c>
    </row>
    <row r="1661" spans="2:8" x14ac:dyDescent="0.25">
      <c r="B1661" t="s">
        <v>3</v>
      </c>
      <c r="C1661" t="s">
        <v>441</v>
      </c>
      <c r="D1661" t="s">
        <v>246</v>
      </c>
      <c r="E1661" t="s">
        <v>1</v>
      </c>
      <c r="F1661">
        <v>0</v>
      </c>
      <c r="G1661">
        <v>0</v>
      </c>
      <c r="H1661">
        <v>0</v>
      </c>
    </row>
    <row r="1662" spans="2:8" x14ac:dyDescent="0.25">
      <c r="B1662" t="s">
        <v>3</v>
      </c>
      <c r="C1662" t="s">
        <v>441</v>
      </c>
      <c r="D1662" t="s">
        <v>247</v>
      </c>
      <c r="E1662" t="s">
        <v>1</v>
      </c>
      <c r="F1662">
        <v>0</v>
      </c>
      <c r="G1662">
        <v>0</v>
      </c>
      <c r="H1662">
        <v>0</v>
      </c>
    </row>
    <row r="1663" spans="2:8" x14ac:dyDescent="0.25">
      <c r="B1663" t="s">
        <v>3</v>
      </c>
      <c r="C1663" t="s">
        <v>441</v>
      </c>
      <c r="D1663" t="s">
        <v>248</v>
      </c>
      <c r="E1663" t="s">
        <v>1</v>
      </c>
      <c r="F1663">
        <v>0</v>
      </c>
      <c r="G1663">
        <v>0</v>
      </c>
      <c r="H1663">
        <v>0</v>
      </c>
    </row>
    <row r="1664" spans="2:8" x14ac:dyDescent="0.25">
      <c r="B1664" t="s">
        <v>3</v>
      </c>
      <c r="C1664" t="s">
        <v>441</v>
      </c>
      <c r="D1664" t="s">
        <v>251</v>
      </c>
      <c r="E1664" t="s">
        <v>1</v>
      </c>
      <c r="F1664">
        <v>0</v>
      </c>
      <c r="G1664">
        <v>0</v>
      </c>
      <c r="H1664">
        <v>0</v>
      </c>
    </row>
    <row r="1665" spans="2:8" x14ac:dyDescent="0.25">
      <c r="B1665" t="s">
        <v>3</v>
      </c>
      <c r="C1665" t="s">
        <v>441</v>
      </c>
      <c r="D1665" t="s">
        <v>255</v>
      </c>
      <c r="E1665" t="s">
        <v>1</v>
      </c>
      <c r="F1665">
        <v>0</v>
      </c>
      <c r="G1665">
        <v>0</v>
      </c>
      <c r="H1665">
        <v>0</v>
      </c>
    </row>
    <row r="1666" spans="2:8" x14ac:dyDescent="0.25">
      <c r="B1666" t="s">
        <v>3</v>
      </c>
      <c r="C1666" t="s">
        <v>441</v>
      </c>
      <c r="D1666" t="s">
        <v>256</v>
      </c>
      <c r="E1666" t="s">
        <v>1</v>
      </c>
      <c r="F1666">
        <v>99.999999999999986</v>
      </c>
      <c r="G1666">
        <v>99.999999999999986</v>
      </c>
      <c r="H1666">
        <v>99.999999999999986</v>
      </c>
    </row>
    <row r="1667" spans="2:8" x14ac:dyDescent="0.25">
      <c r="B1667" t="s">
        <v>3</v>
      </c>
      <c r="C1667" t="s">
        <v>441</v>
      </c>
      <c r="D1667" t="s">
        <v>258</v>
      </c>
      <c r="E1667" t="s">
        <v>1</v>
      </c>
      <c r="F1667">
        <v>100</v>
      </c>
      <c r="G1667">
        <v>100</v>
      </c>
      <c r="H1667">
        <v>100</v>
      </c>
    </row>
    <row r="1668" spans="2:8" x14ac:dyDescent="0.25">
      <c r="B1668" t="s">
        <v>3</v>
      </c>
      <c r="C1668" t="s">
        <v>441</v>
      </c>
      <c r="D1668" t="s">
        <v>260</v>
      </c>
      <c r="E1668" t="s">
        <v>1</v>
      </c>
      <c r="F1668">
        <v>0</v>
      </c>
      <c r="G1668">
        <v>0</v>
      </c>
      <c r="H1668">
        <v>0</v>
      </c>
    </row>
    <row r="1669" spans="2:8" x14ac:dyDescent="0.25">
      <c r="B1669" t="s">
        <v>3</v>
      </c>
      <c r="C1669" t="s">
        <v>441</v>
      </c>
      <c r="D1669" t="s">
        <v>262</v>
      </c>
      <c r="E1669" t="s">
        <v>1</v>
      </c>
      <c r="F1669">
        <v>5497.9999999999991</v>
      </c>
      <c r="G1669">
        <v>5498</v>
      </c>
      <c r="H1669">
        <v>5498</v>
      </c>
    </row>
    <row r="1670" spans="2:8" x14ac:dyDescent="0.25">
      <c r="B1670" t="s">
        <v>3</v>
      </c>
      <c r="C1670" t="s">
        <v>441</v>
      </c>
      <c r="D1670" t="s">
        <v>263</v>
      </c>
      <c r="E1670" t="s">
        <v>1</v>
      </c>
      <c r="F1670">
        <v>18</v>
      </c>
      <c r="G1670">
        <v>18</v>
      </c>
      <c r="H1670">
        <v>18</v>
      </c>
    </row>
    <row r="1671" spans="2:8" x14ac:dyDescent="0.25">
      <c r="B1671" t="s">
        <v>3</v>
      </c>
      <c r="C1671" t="s">
        <v>441</v>
      </c>
      <c r="D1671" t="s">
        <v>264</v>
      </c>
      <c r="E1671" t="s">
        <v>1</v>
      </c>
      <c r="F1671">
        <v>6146</v>
      </c>
      <c r="G1671">
        <v>6146</v>
      </c>
      <c r="H1671">
        <v>6146</v>
      </c>
    </row>
    <row r="1672" spans="2:8" x14ac:dyDescent="0.25">
      <c r="B1672" t="s">
        <v>3</v>
      </c>
      <c r="C1672" t="s">
        <v>441</v>
      </c>
      <c r="D1672" t="s">
        <v>265</v>
      </c>
      <c r="E1672" t="s">
        <v>1</v>
      </c>
      <c r="F1672">
        <v>730</v>
      </c>
      <c r="G1672">
        <v>730</v>
      </c>
      <c r="H1672">
        <v>730</v>
      </c>
    </row>
    <row r="1673" spans="2:8" x14ac:dyDescent="0.25">
      <c r="B1673" t="s">
        <v>3</v>
      </c>
      <c r="C1673" t="s">
        <v>441</v>
      </c>
      <c r="D1673" t="s">
        <v>266</v>
      </c>
      <c r="E1673" t="s">
        <v>1</v>
      </c>
      <c r="F1673">
        <v>316</v>
      </c>
      <c r="G1673">
        <v>316</v>
      </c>
      <c r="H1673">
        <v>316</v>
      </c>
    </row>
    <row r="1674" spans="2:8" x14ac:dyDescent="0.25">
      <c r="B1674" t="s">
        <v>3</v>
      </c>
      <c r="C1674" t="s">
        <v>441</v>
      </c>
      <c r="D1674" t="s">
        <v>268</v>
      </c>
      <c r="E1674" t="s">
        <v>1</v>
      </c>
      <c r="F1674">
        <v>0</v>
      </c>
      <c r="G1674">
        <v>0</v>
      </c>
      <c r="H1674">
        <v>0</v>
      </c>
    </row>
    <row r="1675" spans="2:8" x14ac:dyDescent="0.25">
      <c r="B1675" t="s">
        <v>3</v>
      </c>
      <c r="C1675" t="s">
        <v>441</v>
      </c>
      <c r="D1675" t="s">
        <v>269</v>
      </c>
      <c r="E1675" t="s">
        <v>1</v>
      </c>
      <c r="F1675">
        <v>0</v>
      </c>
      <c r="G1675">
        <v>0</v>
      </c>
      <c r="H1675">
        <v>0</v>
      </c>
    </row>
    <row r="1676" spans="2:8" x14ac:dyDescent="0.25">
      <c r="B1676" t="s">
        <v>3</v>
      </c>
      <c r="C1676" t="s">
        <v>441</v>
      </c>
      <c r="D1676" t="s">
        <v>270</v>
      </c>
      <c r="E1676" t="s">
        <v>1</v>
      </c>
      <c r="F1676">
        <v>0</v>
      </c>
      <c r="G1676">
        <v>0</v>
      </c>
      <c r="H1676">
        <v>0</v>
      </c>
    </row>
    <row r="1677" spans="2:8" x14ac:dyDescent="0.25">
      <c r="B1677" t="s">
        <v>3</v>
      </c>
      <c r="C1677" t="s">
        <v>441</v>
      </c>
      <c r="D1677" t="s">
        <v>271</v>
      </c>
      <c r="E1677" t="s">
        <v>1</v>
      </c>
      <c r="F1677">
        <v>81.119002589488929</v>
      </c>
      <c r="G1677">
        <v>81.706642397719889</v>
      </c>
      <c r="H1677">
        <v>82.58137755418943</v>
      </c>
    </row>
    <row r="1678" spans="2:8" x14ac:dyDescent="0.25">
      <c r="B1678" t="s">
        <v>3</v>
      </c>
      <c r="C1678" t="s">
        <v>441</v>
      </c>
      <c r="D1678" t="s">
        <v>273</v>
      </c>
      <c r="E1678" t="s">
        <v>1</v>
      </c>
      <c r="F1678">
        <v>0</v>
      </c>
      <c r="G1678">
        <v>0</v>
      </c>
      <c r="H1678">
        <v>0</v>
      </c>
    </row>
    <row r="1679" spans="2:8" x14ac:dyDescent="0.25">
      <c r="B1679" t="s">
        <v>3</v>
      </c>
      <c r="C1679" t="s">
        <v>441</v>
      </c>
      <c r="D1679" t="s">
        <v>276</v>
      </c>
      <c r="E1679" t="s">
        <v>1</v>
      </c>
      <c r="F1679">
        <v>0</v>
      </c>
      <c r="G1679">
        <v>0</v>
      </c>
      <c r="H1679">
        <v>0</v>
      </c>
    </row>
    <row r="1680" spans="2:8" x14ac:dyDescent="0.25">
      <c r="B1680" t="s">
        <v>3</v>
      </c>
      <c r="C1680" t="s">
        <v>441</v>
      </c>
      <c r="D1680" t="s">
        <v>279</v>
      </c>
      <c r="E1680" t="s">
        <v>1</v>
      </c>
      <c r="F1680">
        <v>99.999999999999986</v>
      </c>
      <c r="G1680">
        <v>99.999999999999986</v>
      </c>
      <c r="H1680">
        <v>99.999999999999986</v>
      </c>
    </row>
    <row r="1681" spans="2:8" x14ac:dyDescent="0.25">
      <c r="B1681" t="s">
        <v>3</v>
      </c>
      <c r="C1681" t="s">
        <v>441</v>
      </c>
      <c r="D1681" t="s">
        <v>280</v>
      </c>
      <c r="E1681" t="s">
        <v>1</v>
      </c>
      <c r="F1681">
        <v>40</v>
      </c>
      <c r="G1681">
        <v>40</v>
      </c>
      <c r="H1681">
        <v>40</v>
      </c>
    </row>
    <row r="1682" spans="2:8" x14ac:dyDescent="0.25">
      <c r="B1682" t="s">
        <v>3</v>
      </c>
      <c r="C1682" t="s">
        <v>441</v>
      </c>
      <c r="D1682" t="s">
        <v>281</v>
      </c>
      <c r="E1682" t="s">
        <v>1</v>
      </c>
      <c r="F1682">
        <v>0</v>
      </c>
      <c r="G1682">
        <v>0</v>
      </c>
      <c r="H1682">
        <v>0</v>
      </c>
    </row>
    <row r="1683" spans="2:8" x14ac:dyDescent="0.25">
      <c r="B1683" t="s">
        <v>3</v>
      </c>
      <c r="C1683" t="s">
        <v>441</v>
      </c>
      <c r="D1683" t="s">
        <v>282</v>
      </c>
      <c r="E1683" t="s">
        <v>1</v>
      </c>
      <c r="F1683">
        <v>0</v>
      </c>
      <c r="G1683">
        <v>0</v>
      </c>
      <c r="H1683">
        <v>0</v>
      </c>
    </row>
    <row r="1684" spans="2:8" x14ac:dyDescent="0.25">
      <c r="B1684" t="s">
        <v>3</v>
      </c>
      <c r="C1684" t="s">
        <v>441</v>
      </c>
      <c r="D1684" t="s">
        <v>283</v>
      </c>
      <c r="E1684" t="s">
        <v>1</v>
      </c>
      <c r="F1684">
        <v>1041.9999999999998</v>
      </c>
      <c r="G1684">
        <v>1042</v>
      </c>
      <c r="H1684">
        <v>1042</v>
      </c>
    </row>
    <row r="1685" spans="2:8" x14ac:dyDescent="0.25">
      <c r="B1685" t="s">
        <v>3</v>
      </c>
      <c r="C1685" t="s">
        <v>441</v>
      </c>
      <c r="D1685" t="s">
        <v>284</v>
      </c>
      <c r="E1685" t="s">
        <v>1</v>
      </c>
      <c r="F1685">
        <v>0</v>
      </c>
      <c r="G1685">
        <v>0</v>
      </c>
      <c r="H1685">
        <v>0</v>
      </c>
    </row>
    <row r="1686" spans="2:8" x14ac:dyDescent="0.25">
      <c r="B1686" t="s">
        <v>3</v>
      </c>
      <c r="C1686" t="s">
        <v>441</v>
      </c>
      <c r="D1686" t="s">
        <v>286</v>
      </c>
      <c r="E1686" t="s">
        <v>1</v>
      </c>
      <c r="F1686">
        <v>0</v>
      </c>
      <c r="G1686">
        <v>0</v>
      </c>
      <c r="H1686">
        <v>0</v>
      </c>
    </row>
    <row r="1687" spans="2:8" x14ac:dyDescent="0.25">
      <c r="B1687" t="s">
        <v>3</v>
      </c>
      <c r="C1687" t="s">
        <v>441</v>
      </c>
      <c r="D1687" t="s">
        <v>287</v>
      </c>
      <c r="E1687" t="s">
        <v>1</v>
      </c>
      <c r="F1687">
        <v>440</v>
      </c>
      <c r="G1687">
        <v>440</v>
      </c>
      <c r="H1687">
        <v>440</v>
      </c>
    </row>
    <row r="1688" spans="2:8" x14ac:dyDescent="0.25">
      <c r="B1688" t="s">
        <v>3</v>
      </c>
      <c r="C1688" t="s">
        <v>441</v>
      </c>
      <c r="D1688" t="s">
        <v>290</v>
      </c>
      <c r="E1688" t="s">
        <v>1</v>
      </c>
      <c r="F1688">
        <v>0</v>
      </c>
      <c r="G1688">
        <v>0</v>
      </c>
      <c r="H1688">
        <v>0</v>
      </c>
    </row>
    <row r="1689" spans="2:8" x14ac:dyDescent="0.25">
      <c r="B1689" t="s">
        <v>3</v>
      </c>
      <c r="C1689" t="s">
        <v>441</v>
      </c>
      <c r="D1689" t="s">
        <v>291</v>
      </c>
      <c r="E1689" t="s">
        <v>1</v>
      </c>
      <c r="F1689">
        <v>100</v>
      </c>
      <c r="G1689">
        <v>100</v>
      </c>
      <c r="H1689">
        <v>100</v>
      </c>
    </row>
    <row r="1690" spans="2:8" x14ac:dyDescent="0.25">
      <c r="B1690" t="s">
        <v>3</v>
      </c>
      <c r="C1690" t="s">
        <v>441</v>
      </c>
      <c r="D1690" t="s">
        <v>292</v>
      </c>
      <c r="E1690" t="s">
        <v>1</v>
      </c>
      <c r="F1690">
        <v>0</v>
      </c>
      <c r="G1690">
        <v>0</v>
      </c>
      <c r="H1690">
        <v>0</v>
      </c>
    </row>
    <row r="1691" spans="2:8" x14ac:dyDescent="0.25">
      <c r="B1691" t="s">
        <v>3</v>
      </c>
      <c r="C1691" t="s">
        <v>441</v>
      </c>
      <c r="D1691" t="s">
        <v>293</v>
      </c>
      <c r="E1691" t="s">
        <v>1</v>
      </c>
      <c r="F1691">
        <v>0</v>
      </c>
      <c r="G1691">
        <v>0</v>
      </c>
      <c r="H1691">
        <v>0</v>
      </c>
    </row>
    <row r="1692" spans="2:8" x14ac:dyDescent="0.25">
      <c r="B1692" t="s">
        <v>3</v>
      </c>
      <c r="C1692" t="s">
        <v>441</v>
      </c>
      <c r="D1692" t="s">
        <v>295</v>
      </c>
      <c r="E1692" t="s">
        <v>1</v>
      </c>
      <c r="F1692">
        <v>0</v>
      </c>
      <c r="G1692">
        <v>0</v>
      </c>
      <c r="H1692">
        <v>0</v>
      </c>
    </row>
    <row r="1693" spans="2:8" x14ac:dyDescent="0.25">
      <c r="B1693" t="s">
        <v>3</v>
      </c>
      <c r="C1693" t="s">
        <v>441</v>
      </c>
      <c r="D1693" t="s">
        <v>296</v>
      </c>
      <c r="E1693" t="s">
        <v>1</v>
      </c>
      <c r="F1693">
        <v>0</v>
      </c>
      <c r="G1693">
        <v>0</v>
      </c>
      <c r="H1693">
        <v>0</v>
      </c>
    </row>
    <row r="1694" spans="2:8" x14ac:dyDescent="0.25">
      <c r="B1694" t="s">
        <v>3</v>
      </c>
      <c r="C1694" t="s">
        <v>441</v>
      </c>
      <c r="D1694" t="s">
        <v>297</v>
      </c>
      <c r="E1694" t="s">
        <v>1</v>
      </c>
      <c r="F1694">
        <v>0</v>
      </c>
      <c r="G1694">
        <v>0</v>
      </c>
      <c r="H1694">
        <v>0</v>
      </c>
    </row>
    <row r="1695" spans="2:8" x14ac:dyDescent="0.25">
      <c r="B1695" t="s">
        <v>3</v>
      </c>
      <c r="C1695" t="s">
        <v>441</v>
      </c>
      <c r="D1695" t="s">
        <v>298</v>
      </c>
      <c r="E1695" t="s">
        <v>1</v>
      </c>
      <c r="F1695">
        <v>0</v>
      </c>
      <c r="G1695">
        <v>0</v>
      </c>
      <c r="H1695">
        <v>0</v>
      </c>
    </row>
    <row r="1696" spans="2:8" x14ac:dyDescent="0.25">
      <c r="B1696" t="s">
        <v>3</v>
      </c>
      <c r="C1696" t="s">
        <v>441</v>
      </c>
      <c r="D1696" t="s">
        <v>299</v>
      </c>
      <c r="E1696" t="s">
        <v>1</v>
      </c>
      <c r="F1696">
        <v>0</v>
      </c>
      <c r="G1696">
        <v>0</v>
      </c>
      <c r="H1696">
        <v>0</v>
      </c>
    </row>
    <row r="1697" spans="2:8" x14ac:dyDescent="0.25">
      <c r="B1697" t="s">
        <v>3</v>
      </c>
      <c r="C1697" t="s">
        <v>441</v>
      </c>
      <c r="D1697" t="s">
        <v>300</v>
      </c>
      <c r="E1697" t="s">
        <v>1</v>
      </c>
      <c r="F1697">
        <v>0</v>
      </c>
      <c r="G1697">
        <v>0</v>
      </c>
      <c r="H1697">
        <v>0</v>
      </c>
    </row>
    <row r="1698" spans="2:8" x14ac:dyDescent="0.25">
      <c r="B1698" t="s">
        <v>3</v>
      </c>
      <c r="C1698" t="s">
        <v>441</v>
      </c>
      <c r="D1698" t="s">
        <v>407</v>
      </c>
      <c r="E1698" t="s">
        <v>1</v>
      </c>
      <c r="F1698">
        <v>0</v>
      </c>
      <c r="G1698">
        <v>0</v>
      </c>
      <c r="H1698">
        <v>0</v>
      </c>
    </row>
    <row r="1699" spans="2:8" x14ac:dyDescent="0.25">
      <c r="B1699" t="s">
        <v>3</v>
      </c>
      <c r="C1699" t="s">
        <v>441</v>
      </c>
      <c r="D1699" t="s">
        <v>635</v>
      </c>
      <c r="E1699" t="s">
        <v>1</v>
      </c>
      <c r="F1699">
        <v>0</v>
      </c>
      <c r="G1699">
        <v>0</v>
      </c>
      <c r="H1699">
        <v>0</v>
      </c>
    </row>
    <row r="1700" spans="2:8" x14ac:dyDescent="0.25">
      <c r="B1700" t="s">
        <v>3</v>
      </c>
      <c r="C1700" t="s">
        <v>441</v>
      </c>
      <c r="D1700" t="s">
        <v>636</v>
      </c>
      <c r="E1700" t="s">
        <v>1</v>
      </c>
      <c r="F1700">
        <v>0</v>
      </c>
      <c r="G1700">
        <v>0</v>
      </c>
      <c r="H1700">
        <v>0</v>
      </c>
    </row>
    <row r="1701" spans="2:8" x14ac:dyDescent="0.25">
      <c r="B1701" t="s">
        <v>3</v>
      </c>
      <c r="C1701" t="s">
        <v>441</v>
      </c>
      <c r="D1701" t="s">
        <v>686</v>
      </c>
      <c r="E1701" t="s">
        <v>1</v>
      </c>
      <c r="F1701">
        <v>0</v>
      </c>
      <c r="G1701">
        <v>0</v>
      </c>
      <c r="H1701">
        <v>0</v>
      </c>
    </row>
    <row r="1702" spans="2:8" x14ac:dyDescent="0.25">
      <c r="B1702" t="s">
        <v>3</v>
      </c>
      <c r="C1702" t="s">
        <v>441</v>
      </c>
      <c r="D1702" t="s">
        <v>687</v>
      </c>
      <c r="E1702" t="s">
        <v>1</v>
      </c>
      <c r="F1702">
        <v>0</v>
      </c>
      <c r="G1702">
        <v>0</v>
      </c>
      <c r="H1702">
        <v>0</v>
      </c>
    </row>
    <row r="1703" spans="2:8" x14ac:dyDescent="0.25">
      <c r="B1703" t="s">
        <v>3</v>
      </c>
      <c r="C1703" t="s">
        <v>441</v>
      </c>
      <c r="D1703" t="s">
        <v>302</v>
      </c>
      <c r="E1703" t="s">
        <v>1</v>
      </c>
      <c r="F1703">
        <v>0</v>
      </c>
      <c r="G1703">
        <v>0</v>
      </c>
      <c r="H1703">
        <v>0</v>
      </c>
    </row>
    <row r="1704" spans="2:8" x14ac:dyDescent="0.25">
      <c r="B1704" t="s">
        <v>3</v>
      </c>
      <c r="C1704" t="s">
        <v>441</v>
      </c>
      <c r="D1704" t="s">
        <v>303</v>
      </c>
      <c r="E1704" t="s">
        <v>1</v>
      </c>
      <c r="F1704">
        <v>0</v>
      </c>
      <c r="G1704">
        <v>0</v>
      </c>
      <c r="H1704">
        <v>0</v>
      </c>
    </row>
    <row r="1705" spans="2:8" x14ac:dyDescent="0.25">
      <c r="B1705" t="s">
        <v>3</v>
      </c>
      <c r="C1705" t="s">
        <v>441</v>
      </c>
      <c r="D1705" t="s">
        <v>306</v>
      </c>
      <c r="E1705" t="s">
        <v>1</v>
      </c>
      <c r="F1705">
        <v>0</v>
      </c>
      <c r="G1705">
        <v>0</v>
      </c>
      <c r="H1705">
        <v>0</v>
      </c>
    </row>
    <row r="1706" spans="2:8" x14ac:dyDescent="0.25">
      <c r="B1706" t="s">
        <v>3</v>
      </c>
      <c r="C1706" t="s">
        <v>441</v>
      </c>
      <c r="D1706" t="s">
        <v>307</v>
      </c>
      <c r="E1706" t="s">
        <v>1</v>
      </c>
      <c r="F1706">
        <v>0</v>
      </c>
      <c r="G1706">
        <v>0</v>
      </c>
      <c r="H1706">
        <v>0</v>
      </c>
    </row>
    <row r="1707" spans="2:8" x14ac:dyDescent="0.25">
      <c r="B1707" t="s">
        <v>3</v>
      </c>
      <c r="C1707" t="s">
        <v>441</v>
      </c>
      <c r="D1707" t="s">
        <v>308</v>
      </c>
      <c r="E1707" t="s">
        <v>1</v>
      </c>
      <c r="F1707">
        <v>0</v>
      </c>
      <c r="G1707">
        <v>0</v>
      </c>
      <c r="H1707">
        <v>0</v>
      </c>
    </row>
    <row r="1708" spans="2:8" x14ac:dyDescent="0.25">
      <c r="B1708" t="s">
        <v>3</v>
      </c>
      <c r="C1708" t="s">
        <v>441</v>
      </c>
      <c r="D1708" t="s">
        <v>309</v>
      </c>
      <c r="E1708" t="s">
        <v>1</v>
      </c>
      <c r="F1708">
        <v>0</v>
      </c>
      <c r="G1708">
        <v>0</v>
      </c>
      <c r="H1708">
        <v>0</v>
      </c>
    </row>
    <row r="1709" spans="2:8" x14ac:dyDescent="0.25">
      <c r="B1709" t="s">
        <v>3</v>
      </c>
      <c r="C1709" t="s">
        <v>441</v>
      </c>
      <c r="D1709" t="s">
        <v>637</v>
      </c>
      <c r="E1709" t="s">
        <v>1</v>
      </c>
      <c r="F1709">
        <v>183.95547068609656</v>
      </c>
      <c r="G1709">
        <v>183.95547068609656</v>
      </c>
      <c r="H1709">
        <v>183.95547068609656</v>
      </c>
    </row>
    <row r="1710" spans="2:8" x14ac:dyDescent="0.25">
      <c r="B1710" t="s">
        <v>3</v>
      </c>
      <c r="C1710" t="s">
        <v>441</v>
      </c>
      <c r="D1710" t="s">
        <v>311</v>
      </c>
      <c r="E1710" t="s">
        <v>1</v>
      </c>
      <c r="F1710">
        <v>156.84629601608637</v>
      </c>
      <c r="G1710">
        <v>156.84629601608637</v>
      </c>
      <c r="H1710">
        <v>156.84629601608637</v>
      </c>
    </row>
    <row r="1711" spans="2:8" x14ac:dyDescent="0.25">
      <c r="B1711" t="s">
        <v>3</v>
      </c>
      <c r="C1711" t="s">
        <v>441</v>
      </c>
      <c r="D1711" t="s">
        <v>312</v>
      </c>
      <c r="E1711" t="s">
        <v>1</v>
      </c>
      <c r="F1711">
        <v>91.65846832588889</v>
      </c>
      <c r="G1711">
        <v>91.65846832588889</v>
      </c>
      <c r="H1711">
        <v>91.65846832588889</v>
      </c>
    </row>
    <row r="1712" spans="2:8" x14ac:dyDescent="0.25">
      <c r="B1712" t="s">
        <v>3</v>
      </c>
      <c r="C1712" t="s">
        <v>441</v>
      </c>
      <c r="D1712" t="s">
        <v>313</v>
      </c>
      <c r="E1712" t="s">
        <v>1</v>
      </c>
      <c r="F1712">
        <v>313.69259203217268</v>
      </c>
      <c r="G1712">
        <v>313.69259203217268</v>
      </c>
      <c r="H1712">
        <v>313.69259203217268</v>
      </c>
    </row>
    <row r="1713" spans="2:8" x14ac:dyDescent="0.25">
      <c r="B1713" t="s">
        <v>3</v>
      </c>
      <c r="C1713" t="s">
        <v>441</v>
      </c>
      <c r="D1713" t="s">
        <v>314</v>
      </c>
      <c r="E1713" t="s">
        <v>1</v>
      </c>
      <c r="F1713">
        <v>183.31693665177775</v>
      </c>
      <c r="G1713">
        <v>183.31693665177775</v>
      </c>
      <c r="H1713">
        <v>183.31693665177775</v>
      </c>
    </row>
    <row r="1714" spans="2:8" x14ac:dyDescent="0.25">
      <c r="B1714" t="s">
        <v>3</v>
      </c>
      <c r="C1714" t="s">
        <v>441</v>
      </c>
      <c r="D1714" t="s">
        <v>315</v>
      </c>
      <c r="E1714" t="s">
        <v>1</v>
      </c>
      <c r="F1714">
        <v>266</v>
      </c>
      <c r="G1714">
        <v>266.00000000000006</v>
      </c>
      <c r="H1714">
        <v>266.00000000000006</v>
      </c>
    </row>
    <row r="1715" spans="2:8" x14ac:dyDescent="0.25">
      <c r="B1715" t="s">
        <v>3</v>
      </c>
      <c r="C1715" t="s">
        <v>441</v>
      </c>
      <c r="D1715" t="s">
        <v>320</v>
      </c>
      <c r="E1715" t="s">
        <v>1</v>
      </c>
      <c r="F1715">
        <v>0</v>
      </c>
      <c r="G1715">
        <v>0</v>
      </c>
      <c r="H1715">
        <v>0</v>
      </c>
    </row>
    <row r="1716" spans="2:8" x14ac:dyDescent="0.25">
      <c r="B1716" t="s">
        <v>3</v>
      </c>
      <c r="C1716" t="s">
        <v>441</v>
      </c>
      <c r="D1716" t="s">
        <v>322</v>
      </c>
      <c r="E1716" t="s">
        <v>1</v>
      </c>
      <c r="F1716">
        <v>0</v>
      </c>
      <c r="G1716">
        <v>0</v>
      </c>
      <c r="H1716">
        <v>0</v>
      </c>
    </row>
    <row r="1717" spans="2:8" x14ac:dyDescent="0.25">
      <c r="B1717" t="s">
        <v>3</v>
      </c>
      <c r="C1717" t="s">
        <v>441</v>
      </c>
      <c r="D1717" t="s">
        <v>324</v>
      </c>
      <c r="E1717" t="s">
        <v>1</v>
      </c>
      <c r="F1717">
        <v>0</v>
      </c>
      <c r="G1717">
        <v>0</v>
      </c>
      <c r="H1717">
        <v>0</v>
      </c>
    </row>
    <row r="1718" spans="2:8" x14ac:dyDescent="0.25">
      <c r="B1718" t="s">
        <v>3</v>
      </c>
      <c r="C1718" t="s">
        <v>441</v>
      </c>
      <c r="D1718" t="s">
        <v>326</v>
      </c>
      <c r="E1718" t="s">
        <v>1</v>
      </c>
      <c r="F1718">
        <v>0</v>
      </c>
      <c r="G1718">
        <v>0</v>
      </c>
      <c r="H1718">
        <v>0</v>
      </c>
    </row>
    <row r="1719" spans="2:8" x14ac:dyDescent="0.25">
      <c r="B1719" t="s">
        <v>3</v>
      </c>
      <c r="C1719" t="s">
        <v>441</v>
      </c>
      <c r="D1719" t="s">
        <v>328</v>
      </c>
      <c r="E1719" t="s">
        <v>1</v>
      </c>
      <c r="F1719">
        <v>0</v>
      </c>
      <c r="G1719">
        <v>0</v>
      </c>
      <c r="H1719">
        <v>0</v>
      </c>
    </row>
    <row r="1720" spans="2:8" x14ac:dyDescent="0.25">
      <c r="B1720" t="s">
        <v>3</v>
      </c>
      <c r="C1720" t="s">
        <v>441</v>
      </c>
      <c r="D1720" t="s">
        <v>330</v>
      </c>
      <c r="E1720" t="s">
        <v>1</v>
      </c>
      <c r="F1720">
        <v>0</v>
      </c>
      <c r="G1720">
        <v>0</v>
      </c>
      <c r="H1720">
        <v>0</v>
      </c>
    </row>
    <row r="1721" spans="2:8" x14ac:dyDescent="0.25">
      <c r="B1721" t="s">
        <v>3</v>
      </c>
      <c r="C1721" t="s">
        <v>441</v>
      </c>
      <c r="D1721" t="s">
        <v>332</v>
      </c>
      <c r="E1721" t="s">
        <v>1</v>
      </c>
      <c r="F1721">
        <v>186.40404408011824</v>
      </c>
      <c r="G1721">
        <v>186.40404408011824</v>
      </c>
      <c r="H1721">
        <v>186.40404408011824</v>
      </c>
    </row>
    <row r="1722" spans="2:8" x14ac:dyDescent="0.25">
      <c r="B1722" t="s">
        <v>3</v>
      </c>
      <c r="C1722" t="s">
        <v>441</v>
      </c>
      <c r="D1722" t="s">
        <v>333</v>
      </c>
      <c r="E1722" t="s">
        <v>1</v>
      </c>
      <c r="F1722">
        <v>0</v>
      </c>
      <c r="G1722">
        <v>0</v>
      </c>
      <c r="H1722">
        <v>0</v>
      </c>
    </row>
    <row r="1723" spans="2:8" x14ac:dyDescent="0.25">
      <c r="B1723" t="s">
        <v>3</v>
      </c>
      <c r="C1723" t="s">
        <v>441</v>
      </c>
      <c r="D1723" t="s">
        <v>334</v>
      </c>
      <c r="E1723" t="s">
        <v>1</v>
      </c>
      <c r="F1723">
        <v>0</v>
      </c>
      <c r="G1723">
        <v>0</v>
      </c>
      <c r="H1723">
        <v>0</v>
      </c>
    </row>
    <row r="1724" spans="2:8" x14ac:dyDescent="0.25">
      <c r="B1724" t="s">
        <v>3</v>
      </c>
      <c r="C1724" t="s">
        <v>441</v>
      </c>
      <c r="D1724" t="s">
        <v>335</v>
      </c>
      <c r="E1724" t="s">
        <v>1</v>
      </c>
      <c r="F1724">
        <v>0</v>
      </c>
      <c r="G1724">
        <v>0</v>
      </c>
      <c r="H1724">
        <v>0</v>
      </c>
    </row>
    <row r="1725" spans="2:8" x14ac:dyDescent="0.25">
      <c r="B1725" t="s">
        <v>3</v>
      </c>
      <c r="C1725" t="s">
        <v>441</v>
      </c>
      <c r="D1725" t="s">
        <v>336</v>
      </c>
      <c r="E1725" t="s">
        <v>1</v>
      </c>
      <c r="F1725">
        <v>0</v>
      </c>
      <c r="G1725">
        <v>0</v>
      </c>
      <c r="H1725">
        <v>0</v>
      </c>
    </row>
    <row r="1726" spans="2:8" x14ac:dyDescent="0.25">
      <c r="B1726" t="s">
        <v>3</v>
      </c>
      <c r="C1726" t="s">
        <v>441</v>
      </c>
      <c r="D1726" t="s">
        <v>337</v>
      </c>
      <c r="E1726" t="s">
        <v>1</v>
      </c>
      <c r="F1726">
        <v>0</v>
      </c>
      <c r="G1726">
        <v>0</v>
      </c>
      <c r="H1726">
        <v>0</v>
      </c>
    </row>
    <row r="1727" spans="2:8" x14ac:dyDescent="0.25">
      <c r="B1727" t="s">
        <v>3</v>
      </c>
      <c r="C1727" t="s">
        <v>441</v>
      </c>
      <c r="D1727" t="s">
        <v>341</v>
      </c>
      <c r="E1727" t="s">
        <v>1</v>
      </c>
      <c r="F1727">
        <v>0</v>
      </c>
      <c r="G1727">
        <v>0</v>
      </c>
      <c r="H1727">
        <v>0</v>
      </c>
    </row>
    <row r="1728" spans="2:8" x14ac:dyDescent="0.25">
      <c r="B1728" t="s">
        <v>3</v>
      </c>
      <c r="C1728" t="s">
        <v>441</v>
      </c>
      <c r="D1728" t="s">
        <v>342</v>
      </c>
      <c r="E1728" t="s">
        <v>1</v>
      </c>
      <c r="F1728">
        <v>0</v>
      </c>
      <c r="G1728">
        <v>0</v>
      </c>
      <c r="H1728">
        <v>0</v>
      </c>
    </row>
    <row r="1729" spans="2:8" x14ac:dyDescent="0.25">
      <c r="B1729" t="s">
        <v>3</v>
      </c>
      <c r="C1729" t="s">
        <v>441</v>
      </c>
      <c r="D1729" t="s">
        <v>343</v>
      </c>
      <c r="E1729" t="s">
        <v>1</v>
      </c>
      <c r="F1729">
        <v>0</v>
      </c>
      <c r="G1729">
        <v>0</v>
      </c>
      <c r="H1729">
        <v>0</v>
      </c>
    </row>
    <row r="1730" spans="2:8" x14ac:dyDescent="0.25">
      <c r="B1730" t="s">
        <v>3</v>
      </c>
      <c r="C1730" t="s">
        <v>441</v>
      </c>
      <c r="D1730" t="s">
        <v>344</v>
      </c>
      <c r="E1730" t="s">
        <v>1</v>
      </c>
      <c r="F1730">
        <v>0</v>
      </c>
      <c r="G1730">
        <v>0</v>
      </c>
      <c r="H1730">
        <v>0</v>
      </c>
    </row>
    <row r="1731" spans="2:8" x14ac:dyDescent="0.25">
      <c r="B1731" t="s">
        <v>3</v>
      </c>
      <c r="C1731" t="s">
        <v>441</v>
      </c>
      <c r="D1731" t="s">
        <v>345</v>
      </c>
      <c r="E1731" t="s">
        <v>1</v>
      </c>
      <c r="F1731">
        <v>0</v>
      </c>
      <c r="G1731">
        <v>0</v>
      </c>
      <c r="H1731">
        <v>0</v>
      </c>
    </row>
    <row r="1732" spans="2:8" x14ac:dyDescent="0.25">
      <c r="B1732" t="s">
        <v>3</v>
      </c>
      <c r="C1732" t="s">
        <v>441</v>
      </c>
      <c r="D1732" t="s">
        <v>346</v>
      </c>
      <c r="E1732" t="s">
        <v>1</v>
      </c>
      <c r="F1732">
        <v>0</v>
      </c>
      <c r="G1732">
        <v>0</v>
      </c>
      <c r="H1732">
        <v>0</v>
      </c>
    </row>
    <row r="1733" spans="2:8" x14ac:dyDescent="0.25">
      <c r="B1733" t="s">
        <v>3</v>
      </c>
      <c r="C1733" t="s">
        <v>441</v>
      </c>
      <c r="D1733" t="s">
        <v>349</v>
      </c>
      <c r="E1733" t="s">
        <v>1</v>
      </c>
      <c r="F1733">
        <v>0</v>
      </c>
      <c r="G1733">
        <v>0</v>
      </c>
      <c r="H1733">
        <v>0</v>
      </c>
    </row>
    <row r="1734" spans="2:8" x14ac:dyDescent="0.25">
      <c r="B1734" t="s">
        <v>3</v>
      </c>
      <c r="C1734" t="s">
        <v>441</v>
      </c>
      <c r="D1734" t="s">
        <v>350</v>
      </c>
      <c r="E1734" t="s">
        <v>1</v>
      </c>
      <c r="F1734">
        <v>0</v>
      </c>
      <c r="G1734">
        <v>0</v>
      </c>
      <c r="H1734">
        <v>0</v>
      </c>
    </row>
    <row r="1735" spans="2:8" x14ac:dyDescent="0.25">
      <c r="B1735" t="s">
        <v>3</v>
      </c>
      <c r="C1735" t="s">
        <v>441</v>
      </c>
      <c r="D1735" t="s">
        <v>351</v>
      </c>
      <c r="E1735" t="s">
        <v>1</v>
      </c>
      <c r="F1735">
        <v>0</v>
      </c>
      <c r="G1735">
        <v>0</v>
      </c>
      <c r="H1735">
        <v>0</v>
      </c>
    </row>
    <row r="1736" spans="2:8" x14ac:dyDescent="0.25">
      <c r="B1736" t="s">
        <v>3</v>
      </c>
      <c r="C1736" t="s">
        <v>441</v>
      </c>
      <c r="D1736" t="s">
        <v>352</v>
      </c>
      <c r="E1736" t="s">
        <v>1</v>
      </c>
      <c r="F1736">
        <v>0</v>
      </c>
      <c r="G1736">
        <v>0</v>
      </c>
      <c r="H1736">
        <v>0</v>
      </c>
    </row>
    <row r="1737" spans="2:8" x14ac:dyDescent="0.25">
      <c r="B1737" t="s">
        <v>3</v>
      </c>
      <c r="C1737" t="s">
        <v>441</v>
      </c>
      <c r="D1737" t="s">
        <v>353</v>
      </c>
      <c r="E1737" t="s">
        <v>1</v>
      </c>
      <c r="F1737">
        <v>0</v>
      </c>
      <c r="G1737">
        <v>0</v>
      </c>
      <c r="H1737">
        <v>0</v>
      </c>
    </row>
    <row r="1738" spans="2:8" x14ac:dyDescent="0.25">
      <c r="B1738" t="s">
        <v>3</v>
      </c>
      <c r="C1738" t="s">
        <v>441</v>
      </c>
      <c r="D1738" t="s">
        <v>354</v>
      </c>
      <c r="E1738" t="s">
        <v>1</v>
      </c>
      <c r="F1738">
        <v>1418</v>
      </c>
      <c r="G1738">
        <v>1418</v>
      </c>
      <c r="H1738">
        <v>1418</v>
      </c>
    </row>
    <row r="1739" spans="2:8" x14ac:dyDescent="0.25">
      <c r="B1739" t="s">
        <v>3</v>
      </c>
      <c r="C1739" t="s">
        <v>441</v>
      </c>
      <c r="D1739" t="s">
        <v>356</v>
      </c>
      <c r="E1739" t="s">
        <v>1</v>
      </c>
      <c r="F1739">
        <v>1026</v>
      </c>
      <c r="G1739">
        <v>1026</v>
      </c>
      <c r="H1739">
        <v>1026</v>
      </c>
    </row>
    <row r="1740" spans="2:8" x14ac:dyDescent="0.25">
      <c r="B1740" t="s">
        <v>3</v>
      </c>
      <c r="C1740" t="s">
        <v>441</v>
      </c>
      <c r="D1740" t="s">
        <v>357</v>
      </c>
      <c r="E1740" t="s">
        <v>1</v>
      </c>
      <c r="F1740">
        <v>0</v>
      </c>
      <c r="G1740">
        <v>0</v>
      </c>
      <c r="H1740">
        <v>0</v>
      </c>
    </row>
    <row r="1741" spans="2:8" x14ac:dyDescent="0.25">
      <c r="B1741" t="s">
        <v>3</v>
      </c>
      <c r="C1741" t="s">
        <v>441</v>
      </c>
      <c r="D1741" t="s">
        <v>359</v>
      </c>
      <c r="E1741" t="s">
        <v>1</v>
      </c>
      <c r="F1741">
        <v>0</v>
      </c>
      <c r="G1741">
        <v>0</v>
      </c>
      <c r="H1741">
        <v>0</v>
      </c>
    </row>
    <row r="1742" spans="2:8" x14ac:dyDescent="0.25">
      <c r="B1742" t="s">
        <v>3</v>
      </c>
      <c r="C1742" t="s">
        <v>441</v>
      </c>
      <c r="D1742" t="s">
        <v>688</v>
      </c>
      <c r="E1742" t="s">
        <v>1</v>
      </c>
      <c r="F1742">
        <v>48.105214498407342</v>
      </c>
      <c r="G1742">
        <v>49.40235243739</v>
      </c>
      <c r="H1742">
        <v>50.922072085263665</v>
      </c>
    </row>
    <row r="1743" spans="2:8" x14ac:dyDescent="0.25">
      <c r="B1743" t="s">
        <v>3</v>
      </c>
      <c r="C1743" t="s">
        <v>441</v>
      </c>
      <c r="D1743" t="s">
        <v>689</v>
      </c>
      <c r="E1743" t="s">
        <v>1</v>
      </c>
      <c r="F1743">
        <v>0</v>
      </c>
      <c r="G1743">
        <v>0</v>
      </c>
      <c r="H1743">
        <v>0</v>
      </c>
    </row>
    <row r="1744" spans="2:8" x14ac:dyDescent="0.25">
      <c r="B1744" t="s">
        <v>3</v>
      </c>
      <c r="C1744" t="s">
        <v>441</v>
      </c>
      <c r="D1744" t="s">
        <v>363</v>
      </c>
      <c r="E1744" t="s">
        <v>1</v>
      </c>
      <c r="F1744">
        <v>0</v>
      </c>
      <c r="G1744">
        <v>0</v>
      </c>
      <c r="H1744">
        <v>0</v>
      </c>
    </row>
    <row r="1745" spans="2:8" x14ac:dyDescent="0.25">
      <c r="B1745" t="s">
        <v>3</v>
      </c>
      <c r="C1745" t="s">
        <v>441</v>
      </c>
      <c r="D1745" t="s">
        <v>365</v>
      </c>
      <c r="E1745" t="s">
        <v>1</v>
      </c>
      <c r="F1745">
        <v>0</v>
      </c>
      <c r="G1745">
        <v>0</v>
      </c>
      <c r="H1745">
        <v>0</v>
      </c>
    </row>
    <row r="1746" spans="2:8" x14ac:dyDescent="0.25">
      <c r="B1746" t="s">
        <v>3</v>
      </c>
      <c r="C1746" t="s">
        <v>441</v>
      </c>
      <c r="D1746" t="s">
        <v>367</v>
      </c>
      <c r="E1746" t="s">
        <v>1</v>
      </c>
      <c r="F1746">
        <v>0</v>
      </c>
      <c r="G1746">
        <v>0</v>
      </c>
      <c r="H1746">
        <v>0</v>
      </c>
    </row>
    <row r="1747" spans="2:8" x14ac:dyDescent="0.25">
      <c r="B1747" t="s">
        <v>3</v>
      </c>
      <c r="C1747" t="s">
        <v>441</v>
      </c>
      <c r="D1747" t="s">
        <v>369</v>
      </c>
      <c r="E1747" t="s">
        <v>1</v>
      </c>
      <c r="F1747">
        <v>0</v>
      </c>
      <c r="G1747">
        <v>0</v>
      </c>
      <c r="H1747">
        <v>0</v>
      </c>
    </row>
    <row r="1748" spans="2:8" x14ac:dyDescent="0.25">
      <c r="B1748" t="s">
        <v>3</v>
      </c>
      <c r="C1748" t="s">
        <v>441</v>
      </c>
      <c r="D1748" t="s">
        <v>371</v>
      </c>
      <c r="E1748" t="s">
        <v>1</v>
      </c>
      <c r="F1748">
        <v>0</v>
      </c>
      <c r="G1748">
        <v>0</v>
      </c>
      <c r="H1748">
        <v>0</v>
      </c>
    </row>
    <row r="1749" spans="2:8" x14ac:dyDescent="0.25">
      <c r="B1749" t="s">
        <v>3</v>
      </c>
      <c r="C1749" t="s">
        <v>441</v>
      </c>
      <c r="D1749" t="s">
        <v>373</v>
      </c>
      <c r="E1749" t="s">
        <v>1</v>
      </c>
      <c r="F1749">
        <v>0</v>
      </c>
      <c r="G1749">
        <v>0</v>
      </c>
      <c r="H1749">
        <v>0</v>
      </c>
    </row>
    <row r="1750" spans="2:8" x14ac:dyDescent="0.25">
      <c r="B1750" t="s">
        <v>3</v>
      </c>
      <c r="C1750" t="s">
        <v>441</v>
      </c>
      <c r="D1750" t="s">
        <v>375</v>
      </c>
      <c r="E1750" t="s">
        <v>1</v>
      </c>
      <c r="F1750">
        <v>0</v>
      </c>
      <c r="G1750">
        <v>0</v>
      </c>
      <c r="H1750">
        <v>0</v>
      </c>
    </row>
    <row r="1751" spans="2:8" x14ac:dyDescent="0.25">
      <c r="B1751" t="s">
        <v>3</v>
      </c>
      <c r="C1751" t="s">
        <v>441</v>
      </c>
      <c r="D1751" t="s">
        <v>377</v>
      </c>
      <c r="E1751" t="s">
        <v>1</v>
      </c>
      <c r="F1751">
        <v>0</v>
      </c>
      <c r="G1751">
        <v>0</v>
      </c>
      <c r="H1751">
        <v>0</v>
      </c>
    </row>
    <row r="1752" spans="2:8" x14ac:dyDescent="0.25">
      <c r="B1752" t="s">
        <v>3</v>
      </c>
      <c r="C1752" t="s">
        <v>441</v>
      </c>
      <c r="D1752" t="s">
        <v>379</v>
      </c>
      <c r="E1752" t="s">
        <v>1</v>
      </c>
      <c r="F1752">
        <v>0</v>
      </c>
      <c r="G1752">
        <v>0</v>
      </c>
      <c r="H1752">
        <v>0</v>
      </c>
    </row>
    <row r="1753" spans="2:8" x14ac:dyDescent="0.25">
      <c r="B1753" t="s">
        <v>3</v>
      </c>
      <c r="C1753" t="s">
        <v>441</v>
      </c>
      <c r="D1753" t="s">
        <v>381</v>
      </c>
      <c r="E1753" t="s">
        <v>1</v>
      </c>
      <c r="F1753">
        <v>0</v>
      </c>
      <c r="G1753">
        <v>0</v>
      </c>
      <c r="H1753">
        <v>0</v>
      </c>
    </row>
    <row r="1754" spans="2:8" x14ac:dyDescent="0.25">
      <c r="B1754" t="s">
        <v>3</v>
      </c>
      <c r="C1754" t="s">
        <v>441</v>
      </c>
      <c r="D1754" t="s">
        <v>383</v>
      </c>
      <c r="E1754" t="s">
        <v>1</v>
      </c>
      <c r="F1754">
        <v>0</v>
      </c>
      <c r="G1754">
        <v>0</v>
      </c>
      <c r="H1754">
        <v>0</v>
      </c>
    </row>
    <row r="1755" spans="2:8" x14ac:dyDescent="0.25">
      <c r="B1755" t="s">
        <v>3</v>
      </c>
      <c r="C1755" t="s">
        <v>441</v>
      </c>
      <c r="D1755" t="s">
        <v>384</v>
      </c>
      <c r="E1755" t="s">
        <v>1</v>
      </c>
      <c r="F1755">
        <v>0</v>
      </c>
      <c r="G1755">
        <v>0</v>
      </c>
      <c r="H1755">
        <v>0</v>
      </c>
    </row>
    <row r="1756" spans="2:8" x14ac:dyDescent="0.25">
      <c r="B1756" t="s">
        <v>3</v>
      </c>
      <c r="C1756" t="s">
        <v>441</v>
      </c>
      <c r="D1756" t="s">
        <v>385</v>
      </c>
      <c r="E1756" t="s">
        <v>1</v>
      </c>
      <c r="F1756">
        <v>0</v>
      </c>
      <c r="G1756">
        <v>0</v>
      </c>
      <c r="H1756">
        <v>0</v>
      </c>
    </row>
    <row r="1757" spans="2:8" x14ac:dyDescent="0.25">
      <c r="B1757" t="s">
        <v>3</v>
      </c>
      <c r="C1757" t="s">
        <v>441</v>
      </c>
      <c r="D1757" t="s">
        <v>386</v>
      </c>
      <c r="E1757" t="s">
        <v>1</v>
      </c>
      <c r="F1757">
        <v>0</v>
      </c>
      <c r="G1757">
        <v>0</v>
      </c>
      <c r="H1757">
        <v>0</v>
      </c>
    </row>
    <row r="1758" spans="2:8" x14ac:dyDescent="0.25">
      <c r="B1758" t="s">
        <v>3</v>
      </c>
      <c r="C1758" t="s">
        <v>441</v>
      </c>
      <c r="D1758" t="s">
        <v>387</v>
      </c>
      <c r="E1758" t="s">
        <v>1</v>
      </c>
      <c r="F1758">
        <v>2486</v>
      </c>
      <c r="G1758">
        <v>2486</v>
      </c>
      <c r="H1758">
        <v>2486</v>
      </c>
    </row>
    <row r="1759" spans="2:8" x14ac:dyDescent="0.25">
      <c r="B1759" t="s">
        <v>3</v>
      </c>
      <c r="C1759" t="s">
        <v>441</v>
      </c>
      <c r="D1759" t="s">
        <v>388</v>
      </c>
      <c r="E1759" t="s">
        <v>1</v>
      </c>
      <c r="F1759">
        <v>0</v>
      </c>
      <c r="G1759">
        <v>0</v>
      </c>
      <c r="H1759">
        <v>0</v>
      </c>
    </row>
    <row r="1760" spans="2:8" x14ac:dyDescent="0.25">
      <c r="B1760" t="s">
        <v>3</v>
      </c>
      <c r="C1760" t="s">
        <v>441</v>
      </c>
      <c r="D1760" t="s">
        <v>389</v>
      </c>
      <c r="E1760" t="s">
        <v>1</v>
      </c>
      <c r="F1760">
        <v>1296</v>
      </c>
      <c r="G1760">
        <v>1296</v>
      </c>
      <c r="H1760">
        <v>1296</v>
      </c>
    </row>
    <row r="1761" spans="2:8" x14ac:dyDescent="0.25">
      <c r="B1761" t="s">
        <v>3</v>
      </c>
      <c r="C1761" t="s">
        <v>441</v>
      </c>
      <c r="D1761" t="s">
        <v>390</v>
      </c>
      <c r="E1761" t="s">
        <v>1</v>
      </c>
      <c r="F1761">
        <v>0</v>
      </c>
      <c r="G1761">
        <v>0</v>
      </c>
      <c r="H1761">
        <v>0</v>
      </c>
    </row>
    <row r="1762" spans="2:8" x14ac:dyDescent="0.25">
      <c r="B1762" t="s">
        <v>3</v>
      </c>
      <c r="C1762" t="s">
        <v>441</v>
      </c>
      <c r="D1762" t="s">
        <v>393</v>
      </c>
      <c r="E1762" t="s">
        <v>1</v>
      </c>
      <c r="F1762">
        <v>4</v>
      </c>
      <c r="G1762">
        <v>4</v>
      </c>
      <c r="H1762">
        <v>4</v>
      </c>
    </row>
    <row r="1763" spans="2:8" x14ac:dyDescent="0.25">
      <c r="B1763" t="s">
        <v>3</v>
      </c>
      <c r="C1763" t="s">
        <v>441</v>
      </c>
      <c r="D1763" t="s">
        <v>395</v>
      </c>
      <c r="E1763" t="s">
        <v>1</v>
      </c>
      <c r="F1763">
        <v>100</v>
      </c>
      <c r="G1763">
        <v>100</v>
      </c>
      <c r="H1763">
        <v>100</v>
      </c>
    </row>
    <row r="1764" spans="2:8" x14ac:dyDescent="0.25">
      <c r="B1764" t="s">
        <v>3</v>
      </c>
      <c r="C1764" t="s">
        <v>441</v>
      </c>
      <c r="D1764" t="s">
        <v>397</v>
      </c>
      <c r="E1764" t="s">
        <v>1</v>
      </c>
      <c r="F1764">
        <v>209.99999999999997</v>
      </c>
      <c r="G1764">
        <v>209.99999999999997</v>
      </c>
      <c r="H1764">
        <v>209.99999999999997</v>
      </c>
    </row>
    <row r="1765" spans="2:8" x14ac:dyDescent="0.25">
      <c r="B1765" t="s">
        <v>3</v>
      </c>
      <c r="C1765" t="s">
        <v>441</v>
      </c>
      <c r="D1765" t="s">
        <v>398</v>
      </c>
      <c r="E1765" t="s">
        <v>1</v>
      </c>
      <c r="F1765">
        <v>0</v>
      </c>
      <c r="G1765">
        <v>0</v>
      </c>
      <c r="H1765">
        <v>0</v>
      </c>
    </row>
    <row r="1766" spans="2:8" x14ac:dyDescent="0.25">
      <c r="B1766" t="s">
        <v>3</v>
      </c>
      <c r="C1766" t="s">
        <v>441</v>
      </c>
      <c r="D1766" t="s">
        <v>399</v>
      </c>
      <c r="E1766" t="s">
        <v>1</v>
      </c>
      <c r="F1766">
        <v>0</v>
      </c>
      <c r="G1766">
        <v>0</v>
      </c>
      <c r="H1766">
        <v>0</v>
      </c>
    </row>
    <row r="1767" spans="2:8" x14ac:dyDescent="0.25">
      <c r="B1767" t="s">
        <v>3</v>
      </c>
      <c r="C1767" t="s">
        <v>441</v>
      </c>
      <c r="D1767" t="s">
        <v>400</v>
      </c>
      <c r="E1767" t="s">
        <v>1</v>
      </c>
      <c r="F1767">
        <v>0</v>
      </c>
      <c r="G1767">
        <v>0</v>
      </c>
      <c r="H1767">
        <v>0</v>
      </c>
    </row>
    <row r="1768" spans="2:8" x14ac:dyDescent="0.25">
      <c r="B1768" t="s">
        <v>3</v>
      </c>
      <c r="C1768" t="s">
        <v>441</v>
      </c>
      <c r="D1768" t="s">
        <v>401</v>
      </c>
      <c r="E1768" t="s">
        <v>1</v>
      </c>
      <c r="F1768">
        <v>808.23183684122478</v>
      </c>
      <c r="G1768">
        <v>702.58925650046422</v>
      </c>
      <c r="H1768">
        <v>622.16852862494022</v>
      </c>
    </row>
    <row r="1769" spans="2:8" x14ac:dyDescent="0.25">
      <c r="B1769" t="s">
        <v>3</v>
      </c>
      <c r="C1769" t="s">
        <v>441</v>
      </c>
      <c r="D1769" t="s">
        <v>402</v>
      </c>
      <c r="E1769" t="s">
        <v>1</v>
      </c>
      <c r="F1769">
        <v>0</v>
      </c>
      <c r="G1769">
        <v>0</v>
      </c>
      <c r="H1769">
        <v>0</v>
      </c>
    </row>
    <row r="1770" spans="2:8" x14ac:dyDescent="0.25">
      <c r="B1770" t="s">
        <v>3</v>
      </c>
      <c r="C1770" t="s">
        <v>441</v>
      </c>
      <c r="D1770" t="s">
        <v>403</v>
      </c>
      <c r="E1770" t="s">
        <v>1</v>
      </c>
      <c r="F1770">
        <v>4</v>
      </c>
      <c r="G1770">
        <v>4</v>
      </c>
      <c r="H1770">
        <v>4</v>
      </c>
    </row>
    <row r="1771" spans="2:8" x14ac:dyDescent="0.25">
      <c r="B1771" t="s">
        <v>3</v>
      </c>
      <c r="C1771" t="s">
        <v>441</v>
      </c>
      <c r="D1771" t="s">
        <v>404</v>
      </c>
      <c r="E1771" t="s">
        <v>1</v>
      </c>
      <c r="F1771">
        <v>100</v>
      </c>
      <c r="G1771">
        <v>100</v>
      </c>
      <c r="H1771">
        <v>100</v>
      </c>
    </row>
    <row r="1772" spans="2:8" x14ac:dyDescent="0.25">
      <c r="B1772" t="s">
        <v>3</v>
      </c>
      <c r="C1772" t="s">
        <v>441</v>
      </c>
      <c r="D1772" t="s">
        <v>406</v>
      </c>
      <c r="E1772" t="s">
        <v>1</v>
      </c>
      <c r="F1772">
        <v>0</v>
      </c>
      <c r="G1772">
        <v>0</v>
      </c>
      <c r="H1772">
        <v>0</v>
      </c>
    </row>
    <row r="1773" spans="2:8" x14ac:dyDescent="0.25">
      <c r="B1773" t="s">
        <v>3</v>
      </c>
      <c r="C1773" t="s">
        <v>442</v>
      </c>
      <c r="D1773" t="s">
        <v>544</v>
      </c>
      <c r="E1773" t="s">
        <v>1</v>
      </c>
      <c r="F1773">
        <v>0</v>
      </c>
      <c r="G1773">
        <v>0</v>
      </c>
      <c r="H1773">
        <v>0</v>
      </c>
    </row>
    <row r="1774" spans="2:8" x14ac:dyDescent="0.25">
      <c r="B1774" t="s">
        <v>3</v>
      </c>
      <c r="C1774" t="s">
        <v>442</v>
      </c>
      <c r="D1774" t="s">
        <v>16</v>
      </c>
      <c r="E1774" t="s">
        <v>1</v>
      </c>
      <c r="F1774">
        <v>0</v>
      </c>
      <c r="G1774">
        <v>0</v>
      </c>
      <c r="H1774">
        <v>0</v>
      </c>
    </row>
    <row r="1775" spans="2:8" x14ac:dyDescent="0.25">
      <c r="B1775" t="s">
        <v>3</v>
      </c>
      <c r="C1775" t="s">
        <v>442</v>
      </c>
      <c r="D1775" t="s">
        <v>17</v>
      </c>
      <c r="E1775" t="s">
        <v>1</v>
      </c>
      <c r="F1775">
        <v>0</v>
      </c>
      <c r="G1775">
        <v>0</v>
      </c>
      <c r="H1775">
        <v>0</v>
      </c>
    </row>
    <row r="1776" spans="2:8" x14ac:dyDescent="0.25">
      <c r="B1776" t="s">
        <v>3</v>
      </c>
      <c r="C1776" t="s">
        <v>442</v>
      </c>
      <c r="D1776" t="s">
        <v>18</v>
      </c>
      <c r="E1776" t="s">
        <v>1</v>
      </c>
      <c r="F1776">
        <v>3261.0605014389575</v>
      </c>
      <c r="G1776">
        <v>3176.6210459304157</v>
      </c>
      <c r="H1776">
        <v>3196.9867748552565</v>
      </c>
    </row>
    <row r="1777" spans="2:8" x14ac:dyDescent="0.25">
      <c r="B1777" t="s">
        <v>3</v>
      </c>
      <c r="C1777" t="s">
        <v>442</v>
      </c>
      <c r="D1777" t="s">
        <v>19</v>
      </c>
      <c r="E1777" t="s">
        <v>1</v>
      </c>
      <c r="F1777">
        <v>104093.05120593154</v>
      </c>
      <c r="G1777">
        <v>101397.74378609886</v>
      </c>
      <c r="H1777">
        <v>102047.81785337979</v>
      </c>
    </row>
    <row r="1778" spans="2:8" x14ac:dyDescent="0.25">
      <c r="B1778" t="s">
        <v>3</v>
      </c>
      <c r="C1778" t="s">
        <v>442</v>
      </c>
      <c r="D1778" t="s">
        <v>20</v>
      </c>
      <c r="E1778" t="s">
        <v>1</v>
      </c>
      <c r="F1778">
        <v>0</v>
      </c>
      <c r="G1778">
        <v>0</v>
      </c>
      <c r="H1778">
        <v>0</v>
      </c>
    </row>
    <row r="1779" spans="2:8" x14ac:dyDescent="0.25">
      <c r="B1779" t="s">
        <v>3</v>
      </c>
      <c r="C1779" t="s">
        <v>442</v>
      </c>
      <c r="D1779" t="s">
        <v>21</v>
      </c>
      <c r="E1779" t="s">
        <v>1</v>
      </c>
      <c r="F1779">
        <v>0</v>
      </c>
      <c r="G1779">
        <v>0</v>
      </c>
      <c r="H1779">
        <v>0</v>
      </c>
    </row>
    <row r="1780" spans="2:8" x14ac:dyDescent="0.25">
      <c r="B1780" t="s">
        <v>3</v>
      </c>
      <c r="C1780" t="s">
        <v>442</v>
      </c>
      <c r="D1780" t="s">
        <v>22</v>
      </c>
      <c r="E1780" t="s">
        <v>1</v>
      </c>
      <c r="F1780">
        <v>0</v>
      </c>
      <c r="G1780">
        <v>0</v>
      </c>
      <c r="H1780">
        <v>0</v>
      </c>
    </row>
    <row r="1781" spans="2:8" x14ac:dyDescent="0.25">
      <c r="B1781" t="s">
        <v>3</v>
      </c>
      <c r="C1781" t="s">
        <v>442</v>
      </c>
      <c r="D1781" t="s">
        <v>23</v>
      </c>
      <c r="E1781" t="s">
        <v>1</v>
      </c>
      <c r="F1781">
        <v>0</v>
      </c>
      <c r="G1781">
        <v>0</v>
      </c>
      <c r="H1781">
        <v>0</v>
      </c>
    </row>
    <row r="1782" spans="2:8" x14ac:dyDescent="0.25">
      <c r="B1782" t="s">
        <v>3</v>
      </c>
      <c r="C1782" t="s">
        <v>442</v>
      </c>
      <c r="D1782" t="s">
        <v>24</v>
      </c>
      <c r="E1782" t="s">
        <v>1</v>
      </c>
      <c r="F1782">
        <v>0</v>
      </c>
      <c r="G1782">
        <v>0</v>
      </c>
      <c r="H1782">
        <v>0</v>
      </c>
    </row>
    <row r="1783" spans="2:8" x14ac:dyDescent="0.25">
      <c r="B1783" t="s">
        <v>3</v>
      </c>
      <c r="C1783" t="s">
        <v>442</v>
      </c>
      <c r="D1783" t="s">
        <v>25</v>
      </c>
      <c r="E1783" t="s">
        <v>1</v>
      </c>
      <c r="F1783">
        <v>0</v>
      </c>
      <c r="G1783">
        <v>0</v>
      </c>
      <c r="H1783">
        <v>0</v>
      </c>
    </row>
    <row r="1784" spans="2:8" x14ac:dyDescent="0.25">
      <c r="B1784" t="s">
        <v>3</v>
      </c>
      <c r="C1784" t="s">
        <v>442</v>
      </c>
      <c r="D1784" t="s">
        <v>26</v>
      </c>
      <c r="E1784" t="s">
        <v>1</v>
      </c>
      <c r="F1784">
        <v>0</v>
      </c>
      <c r="G1784">
        <v>0</v>
      </c>
      <c r="H1784">
        <v>0</v>
      </c>
    </row>
    <row r="1785" spans="2:8" x14ac:dyDescent="0.25">
      <c r="B1785" t="s">
        <v>3</v>
      </c>
      <c r="C1785" t="s">
        <v>442</v>
      </c>
      <c r="D1785" t="s">
        <v>27</v>
      </c>
      <c r="E1785" t="s">
        <v>1</v>
      </c>
      <c r="F1785">
        <v>0</v>
      </c>
      <c r="G1785">
        <v>0</v>
      </c>
      <c r="H1785">
        <v>0</v>
      </c>
    </row>
    <row r="1786" spans="2:8" x14ac:dyDescent="0.25">
      <c r="B1786" t="s">
        <v>3</v>
      </c>
      <c r="C1786" t="s">
        <v>442</v>
      </c>
      <c r="D1786" t="s">
        <v>28</v>
      </c>
      <c r="E1786" t="s">
        <v>1</v>
      </c>
      <c r="F1786">
        <v>0</v>
      </c>
      <c r="G1786">
        <v>0</v>
      </c>
      <c r="H1786">
        <v>0</v>
      </c>
    </row>
    <row r="1787" spans="2:8" x14ac:dyDescent="0.25">
      <c r="B1787" t="s">
        <v>3</v>
      </c>
      <c r="C1787" t="s">
        <v>442</v>
      </c>
      <c r="D1787" t="s">
        <v>29</v>
      </c>
      <c r="E1787" t="s">
        <v>1</v>
      </c>
      <c r="F1787">
        <v>0</v>
      </c>
      <c r="G1787">
        <v>0</v>
      </c>
      <c r="H1787">
        <v>0</v>
      </c>
    </row>
    <row r="1788" spans="2:8" x14ac:dyDescent="0.25">
      <c r="B1788" t="s">
        <v>3</v>
      </c>
      <c r="C1788" t="s">
        <v>442</v>
      </c>
      <c r="D1788" t="s">
        <v>30</v>
      </c>
      <c r="E1788" t="s">
        <v>1</v>
      </c>
      <c r="F1788">
        <v>4383.2273999032604</v>
      </c>
      <c r="G1788">
        <v>4343.8542870839638</v>
      </c>
      <c r="H1788">
        <v>4412.5712022792559</v>
      </c>
    </row>
    <row r="1789" spans="2:8" x14ac:dyDescent="0.25">
      <c r="B1789" t="s">
        <v>3</v>
      </c>
      <c r="C1789" t="s">
        <v>442</v>
      </c>
      <c r="D1789" t="s">
        <v>31</v>
      </c>
      <c r="E1789" t="s">
        <v>1</v>
      </c>
      <c r="F1789">
        <v>74427.20125035719</v>
      </c>
      <c r="G1789">
        <v>73758.645794685872</v>
      </c>
      <c r="H1789">
        <v>74925.459014701933</v>
      </c>
    </row>
    <row r="1790" spans="2:8" x14ac:dyDescent="0.25">
      <c r="B1790" t="s">
        <v>3</v>
      </c>
      <c r="C1790" t="s">
        <v>442</v>
      </c>
      <c r="D1790" t="s">
        <v>32</v>
      </c>
      <c r="E1790" t="s">
        <v>1</v>
      </c>
      <c r="F1790">
        <v>0</v>
      </c>
      <c r="G1790">
        <v>0</v>
      </c>
      <c r="H1790">
        <v>0</v>
      </c>
    </row>
    <row r="1791" spans="2:8" x14ac:dyDescent="0.25">
      <c r="B1791" t="s">
        <v>3</v>
      </c>
      <c r="C1791" t="s">
        <v>442</v>
      </c>
      <c r="D1791" t="s">
        <v>33</v>
      </c>
      <c r="E1791" t="s">
        <v>1</v>
      </c>
      <c r="F1791">
        <v>0</v>
      </c>
      <c r="G1791">
        <v>0</v>
      </c>
      <c r="H1791">
        <v>0</v>
      </c>
    </row>
    <row r="1792" spans="2:8" x14ac:dyDescent="0.25">
      <c r="B1792" t="s">
        <v>3</v>
      </c>
      <c r="C1792" t="s">
        <v>442</v>
      </c>
      <c r="D1792" t="s">
        <v>34</v>
      </c>
      <c r="E1792" t="s">
        <v>1</v>
      </c>
      <c r="F1792">
        <v>0</v>
      </c>
      <c r="G1792">
        <v>0</v>
      </c>
      <c r="H1792">
        <v>0</v>
      </c>
    </row>
    <row r="1793" spans="2:8" x14ac:dyDescent="0.25">
      <c r="B1793" t="s">
        <v>3</v>
      </c>
      <c r="C1793" t="s">
        <v>442</v>
      </c>
      <c r="D1793" t="s">
        <v>35</v>
      </c>
      <c r="E1793" t="s">
        <v>1</v>
      </c>
      <c r="F1793">
        <v>0</v>
      </c>
      <c r="G1793">
        <v>0</v>
      </c>
      <c r="H1793">
        <v>0</v>
      </c>
    </row>
    <row r="1794" spans="2:8" x14ac:dyDescent="0.25">
      <c r="B1794" t="s">
        <v>3</v>
      </c>
      <c r="C1794" t="s">
        <v>442</v>
      </c>
      <c r="D1794" t="s">
        <v>36</v>
      </c>
      <c r="E1794" t="s">
        <v>1</v>
      </c>
      <c r="F1794">
        <v>4449.2372174599741</v>
      </c>
      <c r="G1794">
        <v>4412.5150659753608</v>
      </c>
      <c r="H1794">
        <v>4484.0761685983261</v>
      </c>
    </row>
    <row r="1795" spans="2:8" x14ac:dyDescent="0.25">
      <c r="B1795" t="s">
        <v>3</v>
      </c>
      <c r="C1795" t="s">
        <v>442</v>
      </c>
      <c r="D1795" t="s">
        <v>37</v>
      </c>
      <c r="E1795" t="s">
        <v>1</v>
      </c>
      <c r="F1795">
        <v>248623.37571166334</v>
      </c>
      <c r="G1795">
        <v>246571.34188670316</v>
      </c>
      <c r="H1795">
        <v>250570.17630127445</v>
      </c>
    </row>
    <row r="1796" spans="2:8" x14ac:dyDescent="0.25">
      <c r="B1796" t="s">
        <v>3</v>
      </c>
      <c r="C1796" t="s">
        <v>442</v>
      </c>
      <c r="D1796" t="s">
        <v>38</v>
      </c>
      <c r="E1796" t="s">
        <v>1</v>
      </c>
      <c r="F1796">
        <v>0</v>
      </c>
      <c r="G1796">
        <v>0</v>
      </c>
      <c r="H1796">
        <v>0</v>
      </c>
    </row>
    <row r="1797" spans="2:8" x14ac:dyDescent="0.25">
      <c r="B1797" t="s">
        <v>3</v>
      </c>
      <c r="C1797" t="s">
        <v>442</v>
      </c>
      <c r="D1797" t="s">
        <v>39</v>
      </c>
      <c r="E1797" t="s">
        <v>1</v>
      </c>
      <c r="F1797">
        <v>0</v>
      </c>
      <c r="G1797">
        <v>0</v>
      </c>
      <c r="H1797">
        <v>0</v>
      </c>
    </row>
    <row r="1798" spans="2:8" x14ac:dyDescent="0.25">
      <c r="B1798" t="s">
        <v>3</v>
      </c>
      <c r="C1798" t="s">
        <v>442</v>
      </c>
      <c r="D1798" t="s">
        <v>40</v>
      </c>
      <c r="E1798" t="s">
        <v>1</v>
      </c>
      <c r="F1798">
        <v>0</v>
      </c>
      <c r="G1798">
        <v>0</v>
      </c>
      <c r="H1798">
        <v>0</v>
      </c>
    </row>
    <row r="1799" spans="2:8" x14ac:dyDescent="0.25">
      <c r="B1799" t="s">
        <v>3</v>
      </c>
      <c r="C1799" t="s">
        <v>442</v>
      </c>
      <c r="D1799" t="s">
        <v>41</v>
      </c>
      <c r="E1799" t="s">
        <v>1</v>
      </c>
      <c r="F1799">
        <v>5206002.2219764646</v>
      </c>
      <c r="G1799">
        <v>4619969.295553972</v>
      </c>
      <c r="H1799">
        <v>5245198.1182430862</v>
      </c>
    </row>
    <row r="1800" spans="2:8" x14ac:dyDescent="0.25">
      <c r="B1800" t="s">
        <v>3</v>
      </c>
      <c r="C1800" t="s">
        <v>442</v>
      </c>
      <c r="D1800" t="s">
        <v>42</v>
      </c>
      <c r="E1800" t="s">
        <v>1</v>
      </c>
      <c r="F1800">
        <v>0</v>
      </c>
      <c r="G1800">
        <v>0</v>
      </c>
      <c r="H1800">
        <v>0</v>
      </c>
    </row>
    <row r="1801" spans="2:8" x14ac:dyDescent="0.25">
      <c r="B1801" t="s">
        <v>3</v>
      </c>
      <c r="C1801" t="s">
        <v>442</v>
      </c>
      <c r="D1801" t="s">
        <v>44</v>
      </c>
      <c r="E1801" t="s">
        <v>1</v>
      </c>
      <c r="F1801">
        <v>0</v>
      </c>
      <c r="G1801">
        <v>0</v>
      </c>
      <c r="H1801">
        <v>0</v>
      </c>
    </row>
    <row r="1802" spans="2:8" x14ac:dyDescent="0.25">
      <c r="B1802" t="s">
        <v>3</v>
      </c>
      <c r="C1802" t="s">
        <v>442</v>
      </c>
      <c r="D1802" t="s">
        <v>45</v>
      </c>
      <c r="E1802" t="s">
        <v>1</v>
      </c>
      <c r="F1802">
        <v>0</v>
      </c>
      <c r="G1802">
        <v>0</v>
      </c>
      <c r="H1802">
        <v>0</v>
      </c>
    </row>
    <row r="1803" spans="2:8" x14ac:dyDescent="0.25">
      <c r="B1803" t="s">
        <v>3</v>
      </c>
      <c r="C1803" t="s">
        <v>442</v>
      </c>
      <c r="D1803" t="s">
        <v>48</v>
      </c>
      <c r="E1803" t="s">
        <v>1</v>
      </c>
      <c r="F1803">
        <v>1175572.2160197746</v>
      </c>
      <c r="G1803">
        <v>1199815.4064719277</v>
      </c>
      <c r="H1803">
        <v>1228941.3305847268</v>
      </c>
    </row>
    <row r="1804" spans="2:8" x14ac:dyDescent="0.25">
      <c r="B1804" t="s">
        <v>3</v>
      </c>
      <c r="C1804" t="s">
        <v>442</v>
      </c>
      <c r="D1804" t="s">
        <v>49</v>
      </c>
      <c r="E1804" t="s">
        <v>1</v>
      </c>
      <c r="F1804">
        <v>13540.827923029194</v>
      </c>
      <c r="G1804">
        <v>14023.268436585162</v>
      </c>
      <c r="H1804">
        <v>14583.100769215609</v>
      </c>
    </row>
    <row r="1805" spans="2:8" x14ac:dyDescent="0.25">
      <c r="B1805" t="s">
        <v>3</v>
      </c>
      <c r="C1805" t="s">
        <v>442</v>
      </c>
      <c r="D1805" t="s">
        <v>51</v>
      </c>
      <c r="E1805" t="s">
        <v>1</v>
      </c>
      <c r="F1805">
        <v>0</v>
      </c>
      <c r="G1805">
        <v>0</v>
      </c>
      <c r="H1805">
        <v>0</v>
      </c>
    </row>
    <row r="1806" spans="2:8" x14ac:dyDescent="0.25">
      <c r="B1806" t="s">
        <v>3</v>
      </c>
      <c r="C1806" t="s">
        <v>442</v>
      </c>
      <c r="D1806" t="s">
        <v>53</v>
      </c>
      <c r="E1806" t="s">
        <v>1</v>
      </c>
      <c r="F1806">
        <v>0</v>
      </c>
      <c r="G1806">
        <v>0</v>
      </c>
      <c r="H1806">
        <v>0</v>
      </c>
    </row>
    <row r="1807" spans="2:8" x14ac:dyDescent="0.25">
      <c r="B1807" t="s">
        <v>3</v>
      </c>
      <c r="C1807" t="s">
        <v>442</v>
      </c>
      <c r="D1807" t="s">
        <v>55</v>
      </c>
      <c r="E1807" t="s">
        <v>1</v>
      </c>
      <c r="F1807">
        <v>0</v>
      </c>
      <c r="G1807">
        <v>0</v>
      </c>
      <c r="H1807">
        <v>0</v>
      </c>
    </row>
    <row r="1808" spans="2:8" x14ac:dyDescent="0.25">
      <c r="B1808" t="s">
        <v>3</v>
      </c>
      <c r="C1808" t="s">
        <v>442</v>
      </c>
      <c r="D1808" t="s">
        <v>57</v>
      </c>
      <c r="E1808" t="s">
        <v>1</v>
      </c>
      <c r="F1808">
        <v>0</v>
      </c>
      <c r="G1808">
        <v>0</v>
      </c>
      <c r="H1808">
        <v>0</v>
      </c>
    </row>
    <row r="1809" spans="2:8" x14ac:dyDescent="0.25">
      <c r="B1809" t="s">
        <v>3</v>
      </c>
      <c r="C1809" t="s">
        <v>442</v>
      </c>
      <c r="D1809" t="s">
        <v>622</v>
      </c>
      <c r="E1809" t="s">
        <v>1</v>
      </c>
      <c r="F1809">
        <v>0</v>
      </c>
      <c r="G1809">
        <v>0</v>
      </c>
      <c r="H1809">
        <v>0</v>
      </c>
    </row>
    <row r="1810" spans="2:8" x14ac:dyDescent="0.25">
      <c r="B1810" t="s">
        <v>3</v>
      </c>
      <c r="C1810" t="s">
        <v>442</v>
      </c>
      <c r="D1810" t="s">
        <v>623</v>
      </c>
      <c r="E1810" t="s">
        <v>1</v>
      </c>
      <c r="F1810">
        <v>0</v>
      </c>
      <c r="G1810">
        <v>0</v>
      </c>
      <c r="H1810">
        <v>0</v>
      </c>
    </row>
    <row r="1811" spans="2:8" x14ac:dyDescent="0.25">
      <c r="B1811" t="s">
        <v>3</v>
      </c>
      <c r="C1811" t="s">
        <v>442</v>
      </c>
      <c r="D1811" t="s">
        <v>624</v>
      </c>
      <c r="E1811" t="s">
        <v>1</v>
      </c>
      <c r="F1811">
        <v>0</v>
      </c>
      <c r="G1811">
        <v>0</v>
      </c>
      <c r="H1811">
        <v>0</v>
      </c>
    </row>
    <row r="1812" spans="2:8" x14ac:dyDescent="0.25">
      <c r="B1812" t="s">
        <v>3</v>
      </c>
      <c r="C1812" t="s">
        <v>442</v>
      </c>
      <c r="D1812" t="s">
        <v>625</v>
      </c>
      <c r="E1812" t="s">
        <v>1</v>
      </c>
      <c r="F1812">
        <v>0</v>
      </c>
      <c r="G1812">
        <v>0</v>
      </c>
      <c r="H1812">
        <v>0</v>
      </c>
    </row>
    <row r="1813" spans="2:8" x14ac:dyDescent="0.25">
      <c r="B1813" t="s">
        <v>3</v>
      </c>
      <c r="C1813" t="s">
        <v>442</v>
      </c>
      <c r="D1813" t="s">
        <v>58</v>
      </c>
      <c r="E1813" t="s">
        <v>1</v>
      </c>
      <c r="F1813">
        <v>565961.28201360896</v>
      </c>
      <c r="G1813">
        <v>670513.74892556132</v>
      </c>
      <c r="H1813">
        <v>879381.98233432998</v>
      </c>
    </row>
    <row r="1814" spans="2:8" x14ac:dyDescent="0.25">
      <c r="B1814" t="s">
        <v>3</v>
      </c>
      <c r="C1814" t="s">
        <v>442</v>
      </c>
      <c r="D1814" t="s">
        <v>59</v>
      </c>
      <c r="E1814" t="s">
        <v>1</v>
      </c>
      <c r="F1814">
        <v>0</v>
      </c>
      <c r="G1814">
        <v>0</v>
      </c>
      <c r="H1814">
        <v>0</v>
      </c>
    </row>
    <row r="1815" spans="2:8" x14ac:dyDescent="0.25">
      <c r="B1815" t="s">
        <v>3</v>
      </c>
      <c r="C1815" t="s">
        <v>442</v>
      </c>
      <c r="D1815" t="s">
        <v>60</v>
      </c>
      <c r="E1815" t="s">
        <v>1</v>
      </c>
      <c r="F1815">
        <v>2345392.4783252915</v>
      </c>
      <c r="G1815">
        <v>2426004.7180757849</v>
      </c>
      <c r="H1815">
        <v>2515481.6583684543</v>
      </c>
    </row>
    <row r="1816" spans="2:8" x14ac:dyDescent="0.25">
      <c r="B1816" t="s">
        <v>3</v>
      </c>
      <c r="C1816" t="s">
        <v>442</v>
      </c>
      <c r="D1816" t="s">
        <v>626</v>
      </c>
      <c r="E1816" t="s">
        <v>1</v>
      </c>
      <c r="F1816">
        <v>1887593.4652257902</v>
      </c>
      <c r="G1816">
        <v>2761167.4682859844</v>
      </c>
      <c r="H1816">
        <v>2910881.0728828157</v>
      </c>
    </row>
    <row r="1817" spans="2:8" x14ac:dyDescent="0.25">
      <c r="B1817" t="s">
        <v>3</v>
      </c>
      <c r="C1817" t="s">
        <v>442</v>
      </c>
      <c r="D1817" t="s">
        <v>64</v>
      </c>
      <c r="E1817" t="s">
        <v>1</v>
      </c>
      <c r="F1817">
        <v>54724646.892955683</v>
      </c>
      <c r="G1817">
        <v>57802555.43427182</v>
      </c>
      <c r="H1817">
        <v>60102122.196640871</v>
      </c>
    </row>
    <row r="1818" spans="2:8" x14ac:dyDescent="0.25">
      <c r="B1818" t="s">
        <v>3</v>
      </c>
      <c r="C1818" t="s">
        <v>442</v>
      </c>
      <c r="D1818" t="s">
        <v>67</v>
      </c>
      <c r="E1818" t="s">
        <v>1</v>
      </c>
      <c r="F1818">
        <v>0</v>
      </c>
      <c r="G1818">
        <v>0</v>
      </c>
      <c r="H1818">
        <v>0</v>
      </c>
    </row>
    <row r="1819" spans="2:8" x14ac:dyDescent="0.25">
      <c r="B1819" t="s">
        <v>3</v>
      </c>
      <c r="C1819" t="s">
        <v>442</v>
      </c>
      <c r="D1819" t="s">
        <v>69</v>
      </c>
      <c r="E1819" t="s">
        <v>1</v>
      </c>
      <c r="F1819">
        <v>918426.82918564801</v>
      </c>
      <c r="G1819">
        <v>994573.17192757048</v>
      </c>
      <c r="H1819">
        <v>1084838.6602053687</v>
      </c>
    </row>
    <row r="1820" spans="2:8" x14ac:dyDescent="0.25">
      <c r="B1820" t="s">
        <v>3</v>
      </c>
      <c r="C1820" t="s">
        <v>442</v>
      </c>
      <c r="D1820" t="s">
        <v>71</v>
      </c>
      <c r="E1820" t="s">
        <v>1</v>
      </c>
      <c r="F1820">
        <v>0</v>
      </c>
      <c r="G1820">
        <v>0</v>
      </c>
      <c r="H1820">
        <v>0</v>
      </c>
    </row>
    <row r="1821" spans="2:8" x14ac:dyDescent="0.25">
      <c r="B1821" t="s">
        <v>3</v>
      </c>
      <c r="C1821" t="s">
        <v>442</v>
      </c>
      <c r="D1821" t="s">
        <v>73</v>
      </c>
      <c r="E1821" t="s">
        <v>1</v>
      </c>
      <c r="F1821">
        <v>0</v>
      </c>
      <c r="G1821">
        <v>0</v>
      </c>
      <c r="H1821">
        <v>0</v>
      </c>
    </row>
    <row r="1822" spans="2:8" x14ac:dyDescent="0.25">
      <c r="B1822" t="s">
        <v>3</v>
      </c>
      <c r="C1822" t="s">
        <v>442</v>
      </c>
      <c r="D1822" t="s">
        <v>683</v>
      </c>
      <c r="E1822" t="s">
        <v>1</v>
      </c>
      <c r="F1822">
        <v>4172.7599456209755</v>
      </c>
      <c r="G1822">
        <v>3461.781476677073</v>
      </c>
      <c r="H1822">
        <v>2725.2930144097513</v>
      </c>
    </row>
    <row r="1823" spans="2:8" x14ac:dyDescent="0.25">
      <c r="B1823" t="s">
        <v>3</v>
      </c>
      <c r="C1823" t="s">
        <v>442</v>
      </c>
      <c r="D1823" t="s">
        <v>75</v>
      </c>
      <c r="E1823" t="s">
        <v>1</v>
      </c>
      <c r="F1823">
        <v>12137.223279735719</v>
      </c>
      <c r="G1823">
        <v>12534.727679959547</v>
      </c>
      <c r="H1823">
        <v>12966.452210220827</v>
      </c>
    </row>
    <row r="1824" spans="2:8" x14ac:dyDescent="0.25">
      <c r="B1824" t="s">
        <v>3</v>
      </c>
      <c r="C1824" t="s">
        <v>442</v>
      </c>
      <c r="D1824" t="s">
        <v>76</v>
      </c>
      <c r="E1824" t="s">
        <v>1</v>
      </c>
      <c r="F1824">
        <v>112011.90719296929</v>
      </c>
      <c r="G1824">
        <v>117124.64715677589</v>
      </c>
      <c r="H1824">
        <v>123929.07221978735</v>
      </c>
    </row>
    <row r="1825" spans="2:8" x14ac:dyDescent="0.25">
      <c r="B1825" t="s">
        <v>3</v>
      </c>
      <c r="C1825" t="s">
        <v>442</v>
      </c>
      <c r="D1825" t="s">
        <v>77</v>
      </c>
      <c r="E1825" t="s">
        <v>1</v>
      </c>
      <c r="F1825">
        <v>45166.091610068259</v>
      </c>
      <c r="G1825">
        <v>47227.680305151567</v>
      </c>
      <c r="H1825">
        <v>49971.40008862393</v>
      </c>
    </row>
    <row r="1826" spans="2:8" x14ac:dyDescent="0.25">
      <c r="B1826" t="s">
        <v>3</v>
      </c>
      <c r="C1826" t="s">
        <v>442</v>
      </c>
      <c r="D1826" t="s">
        <v>78</v>
      </c>
      <c r="E1826" t="s">
        <v>1</v>
      </c>
      <c r="F1826">
        <v>289300.46055562585</v>
      </c>
      <c r="G1826">
        <v>302192.11498162185</v>
      </c>
      <c r="H1826">
        <v>316778.80816380511</v>
      </c>
    </row>
    <row r="1827" spans="2:8" x14ac:dyDescent="0.25">
      <c r="B1827" t="s">
        <v>3</v>
      </c>
      <c r="C1827" t="s">
        <v>442</v>
      </c>
      <c r="D1827" t="s">
        <v>627</v>
      </c>
      <c r="E1827" t="s">
        <v>1</v>
      </c>
      <c r="F1827">
        <v>0</v>
      </c>
      <c r="G1827">
        <v>0</v>
      </c>
      <c r="H1827">
        <v>0</v>
      </c>
    </row>
    <row r="1828" spans="2:8" x14ac:dyDescent="0.25">
      <c r="B1828" t="s">
        <v>3</v>
      </c>
      <c r="C1828" t="s">
        <v>442</v>
      </c>
      <c r="D1828" t="s">
        <v>81</v>
      </c>
      <c r="E1828" t="s">
        <v>1</v>
      </c>
      <c r="F1828">
        <v>0</v>
      </c>
      <c r="G1828">
        <v>0</v>
      </c>
      <c r="H1828">
        <v>0</v>
      </c>
    </row>
    <row r="1829" spans="2:8" x14ac:dyDescent="0.25">
      <c r="B1829" t="s">
        <v>3</v>
      </c>
      <c r="C1829" t="s">
        <v>442</v>
      </c>
      <c r="D1829" t="s">
        <v>83</v>
      </c>
      <c r="E1829" t="s">
        <v>1</v>
      </c>
      <c r="F1829">
        <v>0</v>
      </c>
      <c r="G1829">
        <v>0</v>
      </c>
      <c r="H1829">
        <v>0</v>
      </c>
    </row>
    <row r="1830" spans="2:8" x14ac:dyDescent="0.25">
      <c r="B1830" t="s">
        <v>3</v>
      </c>
      <c r="C1830" t="s">
        <v>442</v>
      </c>
      <c r="D1830" t="s">
        <v>85</v>
      </c>
      <c r="E1830" t="s">
        <v>1</v>
      </c>
      <c r="F1830">
        <v>0</v>
      </c>
      <c r="G1830">
        <v>0</v>
      </c>
      <c r="H1830">
        <v>0</v>
      </c>
    </row>
    <row r="1831" spans="2:8" x14ac:dyDescent="0.25">
      <c r="B1831" t="s">
        <v>3</v>
      </c>
      <c r="C1831" t="s">
        <v>442</v>
      </c>
      <c r="D1831" t="s">
        <v>86</v>
      </c>
      <c r="E1831" t="s">
        <v>1</v>
      </c>
      <c r="F1831">
        <v>0</v>
      </c>
      <c r="G1831">
        <v>0</v>
      </c>
      <c r="H1831">
        <v>0</v>
      </c>
    </row>
    <row r="1832" spans="2:8" x14ac:dyDescent="0.25">
      <c r="B1832" t="s">
        <v>3</v>
      </c>
      <c r="C1832" t="s">
        <v>442</v>
      </c>
      <c r="D1832" t="s">
        <v>87</v>
      </c>
      <c r="E1832" t="s">
        <v>1</v>
      </c>
      <c r="F1832">
        <v>0</v>
      </c>
      <c r="G1832">
        <v>0</v>
      </c>
      <c r="H1832">
        <v>0</v>
      </c>
    </row>
    <row r="1833" spans="2:8" x14ac:dyDescent="0.25">
      <c r="B1833" t="s">
        <v>3</v>
      </c>
      <c r="C1833" t="s">
        <v>442</v>
      </c>
      <c r="D1833" t="s">
        <v>88</v>
      </c>
      <c r="E1833" t="s">
        <v>1</v>
      </c>
      <c r="F1833">
        <v>0</v>
      </c>
      <c r="G1833">
        <v>0</v>
      </c>
      <c r="H1833">
        <v>0</v>
      </c>
    </row>
    <row r="1834" spans="2:8" x14ac:dyDescent="0.25">
      <c r="B1834" t="s">
        <v>3</v>
      </c>
      <c r="C1834" t="s">
        <v>442</v>
      </c>
      <c r="D1834" t="s">
        <v>628</v>
      </c>
      <c r="E1834" t="s">
        <v>1</v>
      </c>
      <c r="F1834">
        <v>0</v>
      </c>
      <c r="G1834">
        <v>0</v>
      </c>
      <c r="H1834">
        <v>0</v>
      </c>
    </row>
    <row r="1835" spans="2:8" x14ac:dyDescent="0.25">
      <c r="B1835" t="s">
        <v>3</v>
      </c>
      <c r="C1835" t="s">
        <v>442</v>
      </c>
      <c r="D1835" t="s">
        <v>89</v>
      </c>
      <c r="E1835" t="s">
        <v>1</v>
      </c>
      <c r="F1835">
        <v>0</v>
      </c>
      <c r="G1835">
        <v>0</v>
      </c>
      <c r="H1835">
        <v>0</v>
      </c>
    </row>
    <row r="1836" spans="2:8" x14ac:dyDescent="0.25">
      <c r="B1836" t="s">
        <v>3</v>
      </c>
      <c r="C1836" t="s">
        <v>442</v>
      </c>
      <c r="D1836" t="s">
        <v>90</v>
      </c>
      <c r="E1836" t="s">
        <v>1</v>
      </c>
      <c r="F1836">
        <v>0</v>
      </c>
      <c r="G1836">
        <v>0</v>
      </c>
      <c r="H1836">
        <v>0</v>
      </c>
    </row>
    <row r="1837" spans="2:8" x14ac:dyDescent="0.25">
      <c r="B1837" t="s">
        <v>3</v>
      </c>
      <c r="C1837" t="s">
        <v>442</v>
      </c>
      <c r="D1837" t="s">
        <v>92</v>
      </c>
      <c r="E1837" t="s">
        <v>1</v>
      </c>
      <c r="F1837">
        <v>0</v>
      </c>
      <c r="G1837">
        <v>0</v>
      </c>
      <c r="H1837">
        <v>0</v>
      </c>
    </row>
    <row r="1838" spans="2:8" x14ac:dyDescent="0.25">
      <c r="B1838" t="s">
        <v>3</v>
      </c>
      <c r="C1838" t="s">
        <v>442</v>
      </c>
      <c r="D1838" t="s">
        <v>93</v>
      </c>
      <c r="E1838" t="s">
        <v>1</v>
      </c>
      <c r="F1838">
        <v>0</v>
      </c>
      <c r="G1838">
        <v>0</v>
      </c>
      <c r="H1838">
        <v>0</v>
      </c>
    </row>
    <row r="1839" spans="2:8" x14ac:dyDescent="0.25">
      <c r="B1839" t="s">
        <v>3</v>
      </c>
      <c r="C1839" t="s">
        <v>442</v>
      </c>
      <c r="D1839" t="s">
        <v>97</v>
      </c>
      <c r="E1839" t="s">
        <v>1</v>
      </c>
      <c r="F1839">
        <v>0</v>
      </c>
      <c r="G1839">
        <v>0</v>
      </c>
      <c r="H1839">
        <v>0</v>
      </c>
    </row>
    <row r="1840" spans="2:8" x14ac:dyDescent="0.25">
      <c r="B1840" t="s">
        <v>3</v>
      </c>
      <c r="C1840" t="s">
        <v>442</v>
      </c>
      <c r="D1840" t="s">
        <v>98</v>
      </c>
      <c r="E1840" t="s">
        <v>1</v>
      </c>
      <c r="F1840">
        <v>0</v>
      </c>
      <c r="G1840">
        <v>0</v>
      </c>
      <c r="H1840">
        <v>0</v>
      </c>
    </row>
    <row r="1841" spans="2:8" x14ac:dyDescent="0.25">
      <c r="B1841" t="s">
        <v>3</v>
      </c>
      <c r="C1841" t="s">
        <v>442</v>
      </c>
      <c r="D1841" t="s">
        <v>99</v>
      </c>
      <c r="E1841" t="s">
        <v>1</v>
      </c>
      <c r="F1841">
        <v>0</v>
      </c>
      <c r="G1841">
        <v>0</v>
      </c>
      <c r="H1841">
        <v>0</v>
      </c>
    </row>
    <row r="1842" spans="2:8" x14ac:dyDescent="0.25">
      <c r="B1842" t="s">
        <v>3</v>
      </c>
      <c r="C1842" t="s">
        <v>442</v>
      </c>
      <c r="D1842" t="s">
        <v>100</v>
      </c>
      <c r="E1842" t="s">
        <v>1</v>
      </c>
      <c r="F1842">
        <v>0</v>
      </c>
      <c r="G1842">
        <v>0</v>
      </c>
      <c r="H1842">
        <v>0</v>
      </c>
    </row>
    <row r="1843" spans="2:8" x14ac:dyDescent="0.25">
      <c r="B1843" t="s">
        <v>3</v>
      </c>
      <c r="C1843" t="s">
        <v>442</v>
      </c>
      <c r="D1843" t="s">
        <v>102</v>
      </c>
      <c r="E1843" t="s">
        <v>1</v>
      </c>
      <c r="F1843">
        <v>0</v>
      </c>
      <c r="G1843">
        <v>0</v>
      </c>
      <c r="H1843">
        <v>0</v>
      </c>
    </row>
    <row r="1844" spans="2:8" x14ac:dyDescent="0.25">
      <c r="B1844" t="s">
        <v>3</v>
      </c>
      <c r="C1844" t="s">
        <v>442</v>
      </c>
      <c r="D1844" t="s">
        <v>104</v>
      </c>
      <c r="E1844" t="s">
        <v>1</v>
      </c>
      <c r="F1844">
        <v>0</v>
      </c>
      <c r="G1844">
        <v>0</v>
      </c>
      <c r="H1844">
        <v>0</v>
      </c>
    </row>
    <row r="1845" spans="2:8" x14ac:dyDescent="0.25">
      <c r="B1845" t="s">
        <v>3</v>
      </c>
      <c r="C1845" t="s">
        <v>442</v>
      </c>
      <c r="D1845" t="s">
        <v>106</v>
      </c>
      <c r="E1845" t="s">
        <v>1</v>
      </c>
      <c r="F1845">
        <v>0</v>
      </c>
      <c r="G1845">
        <v>0</v>
      </c>
      <c r="H1845">
        <v>0</v>
      </c>
    </row>
    <row r="1846" spans="2:8" x14ac:dyDescent="0.25">
      <c r="B1846" t="s">
        <v>3</v>
      </c>
      <c r="C1846" t="s">
        <v>442</v>
      </c>
      <c r="D1846" t="s">
        <v>108</v>
      </c>
      <c r="E1846" t="s">
        <v>1</v>
      </c>
      <c r="F1846">
        <v>0</v>
      </c>
      <c r="G1846">
        <v>0</v>
      </c>
      <c r="H1846">
        <v>0</v>
      </c>
    </row>
    <row r="1847" spans="2:8" x14ac:dyDescent="0.25">
      <c r="B1847" t="s">
        <v>3</v>
      </c>
      <c r="C1847" t="s">
        <v>442</v>
      </c>
      <c r="D1847" t="s">
        <v>112</v>
      </c>
      <c r="E1847" t="s">
        <v>1</v>
      </c>
      <c r="F1847">
        <v>0</v>
      </c>
      <c r="G1847">
        <v>0</v>
      </c>
      <c r="H1847">
        <v>0</v>
      </c>
    </row>
    <row r="1848" spans="2:8" x14ac:dyDescent="0.25">
      <c r="B1848" t="s">
        <v>3</v>
      </c>
      <c r="C1848" t="s">
        <v>442</v>
      </c>
      <c r="D1848" t="s">
        <v>114</v>
      </c>
      <c r="E1848" t="s">
        <v>1</v>
      </c>
      <c r="F1848">
        <v>0</v>
      </c>
      <c r="G1848">
        <v>0</v>
      </c>
      <c r="H1848">
        <v>0</v>
      </c>
    </row>
    <row r="1849" spans="2:8" x14ac:dyDescent="0.25">
      <c r="B1849" t="s">
        <v>3</v>
      </c>
      <c r="C1849" t="s">
        <v>442</v>
      </c>
      <c r="D1849" t="s">
        <v>443</v>
      </c>
      <c r="E1849" t="s">
        <v>1</v>
      </c>
      <c r="F1849">
        <v>0</v>
      </c>
      <c r="G1849">
        <v>0</v>
      </c>
      <c r="H1849">
        <v>0</v>
      </c>
    </row>
    <row r="1850" spans="2:8" x14ac:dyDescent="0.25">
      <c r="B1850" t="s">
        <v>3</v>
      </c>
      <c r="C1850" t="s">
        <v>442</v>
      </c>
      <c r="D1850" t="s">
        <v>116</v>
      </c>
      <c r="E1850" t="s">
        <v>1</v>
      </c>
      <c r="F1850">
        <v>814937.52927124989</v>
      </c>
      <c r="G1850">
        <v>845321.829940303</v>
      </c>
      <c r="H1850">
        <v>880412.51430075231</v>
      </c>
    </row>
    <row r="1851" spans="2:8" x14ac:dyDescent="0.25">
      <c r="B1851" t="s">
        <v>3</v>
      </c>
      <c r="C1851" t="s">
        <v>442</v>
      </c>
      <c r="D1851" t="s">
        <v>118</v>
      </c>
      <c r="E1851" t="s">
        <v>1</v>
      </c>
      <c r="F1851">
        <v>0</v>
      </c>
      <c r="G1851">
        <v>0</v>
      </c>
      <c r="H1851">
        <v>0</v>
      </c>
    </row>
    <row r="1852" spans="2:8" x14ac:dyDescent="0.25">
      <c r="B1852" t="s">
        <v>3</v>
      </c>
      <c r="C1852" t="s">
        <v>442</v>
      </c>
      <c r="D1852" t="s">
        <v>629</v>
      </c>
      <c r="E1852" t="s">
        <v>1</v>
      </c>
      <c r="F1852">
        <v>0</v>
      </c>
      <c r="G1852">
        <v>0</v>
      </c>
      <c r="H1852">
        <v>0</v>
      </c>
    </row>
    <row r="1853" spans="2:8" x14ac:dyDescent="0.25">
      <c r="B1853" t="s">
        <v>3</v>
      </c>
      <c r="C1853" t="s">
        <v>442</v>
      </c>
      <c r="D1853" t="s">
        <v>119</v>
      </c>
      <c r="E1853" t="s">
        <v>1</v>
      </c>
      <c r="F1853">
        <v>0</v>
      </c>
      <c r="G1853">
        <v>0</v>
      </c>
      <c r="H1853">
        <v>0</v>
      </c>
    </row>
    <row r="1854" spans="2:8" x14ac:dyDescent="0.25">
      <c r="B1854" t="s">
        <v>3</v>
      </c>
      <c r="C1854" t="s">
        <v>442</v>
      </c>
      <c r="D1854" t="s">
        <v>121</v>
      </c>
      <c r="E1854" t="s">
        <v>1</v>
      </c>
      <c r="F1854">
        <v>0</v>
      </c>
      <c r="G1854">
        <v>0</v>
      </c>
      <c r="H1854">
        <v>0</v>
      </c>
    </row>
    <row r="1855" spans="2:8" x14ac:dyDescent="0.25">
      <c r="B1855" t="s">
        <v>3</v>
      </c>
      <c r="C1855" t="s">
        <v>442</v>
      </c>
      <c r="D1855" t="s">
        <v>123</v>
      </c>
      <c r="E1855" t="s">
        <v>1</v>
      </c>
      <c r="F1855">
        <v>2188.6020223712253</v>
      </c>
      <c r="G1855">
        <v>2246.663811793424</v>
      </c>
      <c r="H1855">
        <v>2322.4739769062076</v>
      </c>
    </row>
    <row r="1856" spans="2:8" x14ac:dyDescent="0.25">
      <c r="B1856" t="s">
        <v>3</v>
      </c>
      <c r="C1856" t="s">
        <v>442</v>
      </c>
      <c r="D1856" t="s">
        <v>127</v>
      </c>
      <c r="E1856" t="s">
        <v>1</v>
      </c>
      <c r="F1856">
        <v>0</v>
      </c>
      <c r="G1856">
        <v>0</v>
      </c>
      <c r="H1856">
        <v>0</v>
      </c>
    </row>
    <row r="1857" spans="2:8" x14ac:dyDescent="0.25">
      <c r="B1857" t="s">
        <v>3</v>
      </c>
      <c r="C1857" t="s">
        <v>442</v>
      </c>
      <c r="D1857" t="s">
        <v>129</v>
      </c>
      <c r="E1857" t="s">
        <v>1</v>
      </c>
      <c r="F1857">
        <v>0</v>
      </c>
      <c r="G1857">
        <v>0</v>
      </c>
      <c r="H1857">
        <v>0</v>
      </c>
    </row>
    <row r="1858" spans="2:8" x14ac:dyDescent="0.25">
      <c r="B1858" t="s">
        <v>3</v>
      </c>
      <c r="C1858" t="s">
        <v>442</v>
      </c>
      <c r="D1858" t="s">
        <v>130</v>
      </c>
      <c r="E1858" t="s">
        <v>1</v>
      </c>
      <c r="F1858">
        <v>0</v>
      </c>
      <c r="G1858">
        <v>0</v>
      </c>
      <c r="H1858">
        <v>0</v>
      </c>
    </row>
    <row r="1859" spans="2:8" x14ac:dyDescent="0.25">
      <c r="B1859" t="s">
        <v>3</v>
      </c>
      <c r="C1859" t="s">
        <v>442</v>
      </c>
      <c r="D1859" t="s">
        <v>131</v>
      </c>
      <c r="E1859" t="s">
        <v>1</v>
      </c>
      <c r="F1859">
        <v>11715110.557122961</v>
      </c>
      <c r="G1859">
        <v>12173592.122134583</v>
      </c>
      <c r="H1859">
        <v>12694885.110237209</v>
      </c>
    </row>
    <row r="1860" spans="2:8" x14ac:dyDescent="0.25">
      <c r="B1860" t="s">
        <v>3</v>
      </c>
      <c r="C1860" t="s">
        <v>442</v>
      </c>
      <c r="D1860" t="s">
        <v>132</v>
      </c>
      <c r="E1860" t="s">
        <v>1</v>
      </c>
      <c r="F1860">
        <v>0</v>
      </c>
      <c r="G1860">
        <v>0</v>
      </c>
      <c r="H1860">
        <v>0</v>
      </c>
    </row>
    <row r="1861" spans="2:8" x14ac:dyDescent="0.25">
      <c r="B1861" t="s">
        <v>3</v>
      </c>
      <c r="C1861" t="s">
        <v>442</v>
      </c>
      <c r="D1861" t="s">
        <v>133</v>
      </c>
      <c r="E1861" t="s">
        <v>1</v>
      </c>
      <c r="F1861">
        <v>1411145.4728111075</v>
      </c>
      <c r="G1861">
        <v>1466371.941368856</v>
      </c>
      <c r="H1861">
        <v>1529164.3697102114</v>
      </c>
    </row>
    <row r="1862" spans="2:8" x14ac:dyDescent="0.25">
      <c r="B1862" t="s">
        <v>3</v>
      </c>
      <c r="C1862" t="s">
        <v>442</v>
      </c>
      <c r="D1862" t="s">
        <v>134</v>
      </c>
      <c r="E1862" t="s">
        <v>1</v>
      </c>
      <c r="F1862">
        <v>0</v>
      </c>
      <c r="G1862">
        <v>0</v>
      </c>
      <c r="H1862">
        <v>0</v>
      </c>
    </row>
    <row r="1863" spans="2:8" x14ac:dyDescent="0.25">
      <c r="B1863" t="s">
        <v>3</v>
      </c>
      <c r="C1863" t="s">
        <v>442</v>
      </c>
      <c r="D1863" t="s">
        <v>135</v>
      </c>
      <c r="E1863" t="s">
        <v>1</v>
      </c>
      <c r="F1863">
        <v>6600.4471172810909</v>
      </c>
      <c r="G1863">
        <v>6894.421074358027</v>
      </c>
      <c r="H1863">
        <v>7213.4848838151765</v>
      </c>
    </row>
    <row r="1864" spans="2:8" x14ac:dyDescent="0.25">
      <c r="B1864" t="s">
        <v>3</v>
      </c>
      <c r="C1864" t="s">
        <v>442</v>
      </c>
      <c r="D1864" t="s">
        <v>136</v>
      </c>
      <c r="E1864" t="s">
        <v>1</v>
      </c>
      <c r="F1864">
        <v>0</v>
      </c>
      <c r="G1864">
        <v>0</v>
      </c>
      <c r="H1864">
        <v>0</v>
      </c>
    </row>
    <row r="1865" spans="2:8" x14ac:dyDescent="0.25">
      <c r="B1865" t="s">
        <v>3</v>
      </c>
      <c r="C1865" t="s">
        <v>442</v>
      </c>
      <c r="D1865" t="s">
        <v>137</v>
      </c>
      <c r="E1865" t="s">
        <v>1</v>
      </c>
      <c r="F1865">
        <v>243147.31691843292</v>
      </c>
      <c r="G1865">
        <v>0</v>
      </c>
      <c r="H1865">
        <v>0</v>
      </c>
    </row>
    <row r="1866" spans="2:8" x14ac:dyDescent="0.25">
      <c r="B1866" t="s">
        <v>3</v>
      </c>
      <c r="C1866" t="s">
        <v>442</v>
      </c>
      <c r="D1866" t="s">
        <v>138</v>
      </c>
      <c r="E1866" t="s">
        <v>1</v>
      </c>
      <c r="F1866">
        <v>59888.501704047514</v>
      </c>
      <c r="G1866">
        <v>63878.462080698511</v>
      </c>
      <c r="H1866">
        <v>68474.674778290748</v>
      </c>
    </row>
    <row r="1867" spans="2:8" x14ac:dyDescent="0.25">
      <c r="B1867" t="s">
        <v>3</v>
      </c>
      <c r="C1867" t="s">
        <v>442</v>
      </c>
      <c r="D1867" t="s">
        <v>630</v>
      </c>
      <c r="E1867" t="s">
        <v>1</v>
      </c>
      <c r="F1867">
        <v>0</v>
      </c>
      <c r="G1867">
        <v>0</v>
      </c>
      <c r="H1867">
        <v>0</v>
      </c>
    </row>
    <row r="1868" spans="2:8" x14ac:dyDescent="0.25">
      <c r="B1868" t="s">
        <v>3</v>
      </c>
      <c r="C1868" t="s">
        <v>442</v>
      </c>
      <c r="D1868" t="s">
        <v>139</v>
      </c>
      <c r="E1868" t="s">
        <v>1</v>
      </c>
      <c r="F1868">
        <v>0</v>
      </c>
      <c r="G1868">
        <v>0</v>
      </c>
      <c r="H1868">
        <v>0</v>
      </c>
    </row>
    <row r="1869" spans="2:8" x14ac:dyDescent="0.25">
      <c r="B1869" t="s">
        <v>3</v>
      </c>
      <c r="C1869" t="s">
        <v>442</v>
      </c>
      <c r="D1869" t="s">
        <v>631</v>
      </c>
      <c r="E1869" t="s">
        <v>1</v>
      </c>
      <c r="F1869">
        <v>0</v>
      </c>
      <c r="G1869">
        <v>0</v>
      </c>
      <c r="H1869">
        <v>0</v>
      </c>
    </row>
    <row r="1870" spans="2:8" x14ac:dyDescent="0.25">
      <c r="B1870" t="s">
        <v>3</v>
      </c>
      <c r="C1870" t="s">
        <v>442</v>
      </c>
      <c r="D1870" t="s">
        <v>141</v>
      </c>
      <c r="E1870" t="s">
        <v>1</v>
      </c>
      <c r="F1870">
        <v>0</v>
      </c>
      <c r="G1870">
        <v>0</v>
      </c>
      <c r="H1870">
        <v>0</v>
      </c>
    </row>
    <row r="1871" spans="2:8" x14ac:dyDescent="0.25">
      <c r="B1871" t="s">
        <v>3</v>
      </c>
      <c r="C1871" t="s">
        <v>442</v>
      </c>
      <c r="D1871" t="s">
        <v>684</v>
      </c>
      <c r="E1871" t="s">
        <v>1</v>
      </c>
      <c r="F1871">
        <v>0</v>
      </c>
      <c r="G1871">
        <v>0</v>
      </c>
      <c r="H1871">
        <v>0</v>
      </c>
    </row>
    <row r="1872" spans="2:8" x14ac:dyDescent="0.25">
      <c r="B1872" t="s">
        <v>3</v>
      </c>
      <c r="C1872" t="s">
        <v>442</v>
      </c>
      <c r="D1872" t="s">
        <v>685</v>
      </c>
      <c r="E1872" t="s">
        <v>1</v>
      </c>
      <c r="F1872">
        <v>0</v>
      </c>
      <c r="G1872">
        <v>0</v>
      </c>
      <c r="H1872">
        <v>0</v>
      </c>
    </row>
    <row r="1873" spans="2:8" x14ac:dyDescent="0.25">
      <c r="B1873" t="s">
        <v>3</v>
      </c>
      <c r="C1873" t="s">
        <v>442</v>
      </c>
      <c r="D1873" t="s">
        <v>148</v>
      </c>
      <c r="E1873" t="s">
        <v>1</v>
      </c>
      <c r="F1873">
        <v>0</v>
      </c>
      <c r="G1873">
        <v>0</v>
      </c>
      <c r="H1873">
        <v>0</v>
      </c>
    </row>
    <row r="1874" spans="2:8" x14ac:dyDescent="0.25">
      <c r="B1874" t="s">
        <v>3</v>
      </c>
      <c r="C1874" t="s">
        <v>442</v>
      </c>
      <c r="D1874" t="s">
        <v>149</v>
      </c>
      <c r="E1874" t="s">
        <v>1</v>
      </c>
      <c r="F1874">
        <v>0</v>
      </c>
      <c r="G1874">
        <v>0</v>
      </c>
      <c r="H1874">
        <v>0</v>
      </c>
    </row>
    <row r="1875" spans="2:8" x14ac:dyDescent="0.25">
      <c r="B1875" t="s">
        <v>3</v>
      </c>
      <c r="C1875" t="s">
        <v>442</v>
      </c>
      <c r="D1875" t="s">
        <v>150</v>
      </c>
      <c r="E1875" t="s">
        <v>1</v>
      </c>
      <c r="F1875">
        <v>0</v>
      </c>
      <c r="G1875">
        <v>0</v>
      </c>
      <c r="H1875">
        <v>0</v>
      </c>
    </row>
    <row r="1876" spans="2:8" x14ac:dyDescent="0.25">
      <c r="B1876" t="s">
        <v>3</v>
      </c>
      <c r="C1876" t="s">
        <v>442</v>
      </c>
      <c r="D1876" t="s">
        <v>151</v>
      </c>
      <c r="E1876" t="s">
        <v>1</v>
      </c>
      <c r="F1876">
        <v>0</v>
      </c>
      <c r="G1876">
        <v>0</v>
      </c>
      <c r="H1876">
        <v>0</v>
      </c>
    </row>
    <row r="1877" spans="2:8" x14ac:dyDescent="0.25">
      <c r="B1877" t="s">
        <v>3</v>
      </c>
      <c r="C1877" t="s">
        <v>442</v>
      </c>
      <c r="D1877" t="s">
        <v>152</v>
      </c>
      <c r="E1877" t="s">
        <v>1</v>
      </c>
      <c r="F1877">
        <v>412771.9353454517</v>
      </c>
      <c r="G1877">
        <v>420822.80917805212</v>
      </c>
      <c r="H1877">
        <v>430875.80726743734</v>
      </c>
    </row>
    <row r="1878" spans="2:8" x14ac:dyDescent="0.25">
      <c r="B1878" t="s">
        <v>3</v>
      </c>
      <c r="C1878" t="s">
        <v>442</v>
      </c>
      <c r="D1878" t="s">
        <v>153</v>
      </c>
      <c r="E1878" t="s">
        <v>1</v>
      </c>
      <c r="F1878">
        <v>275082.62980984262</v>
      </c>
      <c r="G1878">
        <v>281103.85445617826</v>
      </c>
      <c r="H1878">
        <v>289463.00965146639</v>
      </c>
    </row>
    <row r="1879" spans="2:8" x14ac:dyDescent="0.25">
      <c r="B1879" t="s">
        <v>3</v>
      </c>
      <c r="C1879" t="s">
        <v>442</v>
      </c>
      <c r="D1879" t="s">
        <v>632</v>
      </c>
      <c r="E1879" t="s">
        <v>1</v>
      </c>
      <c r="F1879">
        <v>0</v>
      </c>
      <c r="G1879">
        <v>0</v>
      </c>
      <c r="H1879">
        <v>0</v>
      </c>
    </row>
    <row r="1880" spans="2:8" x14ac:dyDescent="0.25">
      <c r="B1880" t="s">
        <v>3</v>
      </c>
      <c r="C1880" t="s">
        <v>442</v>
      </c>
      <c r="D1880" t="s">
        <v>155</v>
      </c>
      <c r="E1880" t="s">
        <v>1</v>
      </c>
      <c r="F1880">
        <v>0</v>
      </c>
      <c r="G1880">
        <v>0</v>
      </c>
      <c r="H1880">
        <v>0</v>
      </c>
    </row>
    <row r="1881" spans="2:8" x14ac:dyDescent="0.25">
      <c r="B1881" t="s">
        <v>3</v>
      </c>
      <c r="C1881" t="s">
        <v>442</v>
      </c>
      <c r="D1881" t="s">
        <v>633</v>
      </c>
      <c r="E1881" t="s">
        <v>1</v>
      </c>
      <c r="F1881">
        <v>0</v>
      </c>
      <c r="G1881">
        <v>0</v>
      </c>
      <c r="H1881">
        <v>0</v>
      </c>
    </row>
    <row r="1882" spans="2:8" x14ac:dyDescent="0.25">
      <c r="B1882" t="s">
        <v>3</v>
      </c>
      <c r="C1882" t="s">
        <v>442</v>
      </c>
      <c r="D1882" t="s">
        <v>156</v>
      </c>
      <c r="E1882" t="s">
        <v>1</v>
      </c>
      <c r="F1882">
        <v>6426.6955604067844</v>
      </c>
      <c r="G1882">
        <v>6627.9960106909193</v>
      </c>
      <c r="H1882">
        <v>6875.0483442849591</v>
      </c>
    </row>
    <row r="1883" spans="2:8" x14ac:dyDescent="0.25">
      <c r="B1883" t="s">
        <v>3</v>
      </c>
      <c r="C1883" t="s">
        <v>442</v>
      </c>
      <c r="D1883" t="s">
        <v>157</v>
      </c>
      <c r="E1883" t="s">
        <v>1</v>
      </c>
      <c r="F1883">
        <v>0</v>
      </c>
      <c r="G1883">
        <v>0</v>
      </c>
      <c r="H1883">
        <v>0</v>
      </c>
    </row>
    <row r="1884" spans="2:8" x14ac:dyDescent="0.25">
      <c r="B1884" t="s">
        <v>3</v>
      </c>
      <c r="C1884" t="s">
        <v>442</v>
      </c>
      <c r="D1884" t="s">
        <v>158</v>
      </c>
      <c r="E1884" t="s">
        <v>1</v>
      </c>
      <c r="F1884">
        <v>0</v>
      </c>
      <c r="G1884">
        <v>0</v>
      </c>
      <c r="H1884">
        <v>0</v>
      </c>
    </row>
    <row r="1885" spans="2:8" x14ac:dyDescent="0.25">
      <c r="B1885" t="s">
        <v>3</v>
      </c>
      <c r="C1885" t="s">
        <v>442</v>
      </c>
      <c r="D1885" t="s">
        <v>159</v>
      </c>
      <c r="E1885" t="s">
        <v>1</v>
      </c>
      <c r="F1885">
        <v>0</v>
      </c>
      <c r="G1885">
        <v>0</v>
      </c>
      <c r="H1885">
        <v>0</v>
      </c>
    </row>
    <row r="1886" spans="2:8" x14ac:dyDescent="0.25">
      <c r="B1886" t="s">
        <v>3</v>
      </c>
      <c r="C1886" t="s">
        <v>442</v>
      </c>
      <c r="D1886" t="s">
        <v>160</v>
      </c>
      <c r="E1886" t="s">
        <v>1</v>
      </c>
      <c r="F1886">
        <v>0</v>
      </c>
      <c r="G1886">
        <v>0</v>
      </c>
      <c r="H1886">
        <v>0</v>
      </c>
    </row>
    <row r="1887" spans="2:8" x14ac:dyDescent="0.25">
      <c r="B1887" t="s">
        <v>3</v>
      </c>
      <c r="C1887" t="s">
        <v>442</v>
      </c>
      <c r="D1887" t="s">
        <v>161</v>
      </c>
      <c r="E1887" t="s">
        <v>1</v>
      </c>
      <c r="F1887">
        <v>0</v>
      </c>
      <c r="G1887">
        <v>0</v>
      </c>
      <c r="H1887">
        <v>0</v>
      </c>
    </row>
    <row r="1888" spans="2:8" x14ac:dyDescent="0.25">
      <c r="B1888" t="s">
        <v>3</v>
      </c>
      <c r="C1888" t="s">
        <v>442</v>
      </c>
      <c r="D1888" t="s">
        <v>162</v>
      </c>
      <c r="E1888" t="s">
        <v>1</v>
      </c>
      <c r="F1888">
        <v>0</v>
      </c>
      <c r="G1888">
        <v>0</v>
      </c>
      <c r="H1888">
        <v>0</v>
      </c>
    </row>
    <row r="1889" spans="2:8" x14ac:dyDescent="0.25">
      <c r="B1889" t="s">
        <v>3</v>
      </c>
      <c r="C1889" t="s">
        <v>442</v>
      </c>
      <c r="D1889" t="s">
        <v>163</v>
      </c>
      <c r="E1889" t="s">
        <v>1</v>
      </c>
      <c r="F1889">
        <v>0</v>
      </c>
      <c r="G1889">
        <v>0</v>
      </c>
      <c r="H1889">
        <v>0</v>
      </c>
    </row>
    <row r="1890" spans="2:8" x14ac:dyDescent="0.25">
      <c r="B1890" t="s">
        <v>3</v>
      </c>
      <c r="C1890" t="s">
        <v>442</v>
      </c>
      <c r="D1890" t="s">
        <v>165</v>
      </c>
      <c r="E1890" t="s">
        <v>1</v>
      </c>
      <c r="F1890">
        <v>0</v>
      </c>
      <c r="G1890">
        <v>0</v>
      </c>
      <c r="H1890">
        <v>0</v>
      </c>
    </row>
    <row r="1891" spans="2:8" x14ac:dyDescent="0.25">
      <c r="B1891" t="s">
        <v>3</v>
      </c>
      <c r="C1891" t="s">
        <v>442</v>
      </c>
      <c r="D1891" t="s">
        <v>168</v>
      </c>
      <c r="E1891" t="s">
        <v>1</v>
      </c>
      <c r="F1891">
        <v>0</v>
      </c>
      <c r="G1891">
        <v>0</v>
      </c>
      <c r="H1891">
        <v>0</v>
      </c>
    </row>
    <row r="1892" spans="2:8" x14ac:dyDescent="0.25">
      <c r="B1892" t="s">
        <v>3</v>
      </c>
      <c r="C1892" t="s">
        <v>442</v>
      </c>
      <c r="D1892" t="s">
        <v>170</v>
      </c>
      <c r="E1892" t="s">
        <v>1</v>
      </c>
      <c r="F1892">
        <v>0</v>
      </c>
      <c r="G1892">
        <v>0</v>
      </c>
      <c r="H1892">
        <v>0</v>
      </c>
    </row>
    <row r="1893" spans="2:8" x14ac:dyDescent="0.25">
      <c r="B1893" t="s">
        <v>3</v>
      </c>
      <c r="C1893" t="s">
        <v>442</v>
      </c>
      <c r="D1893" t="s">
        <v>172</v>
      </c>
      <c r="E1893" t="s">
        <v>1</v>
      </c>
      <c r="F1893">
        <v>0</v>
      </c>
      <c r="G1893">
        <v>0</v>
      </c>
      <c r="H1893">
        <v>0</v>
      </c>
    </row>
    <row r="1894" spans="2:8" x14ac:dyDescent="0.25">
      <c r="B1894" t="s">
        <v>3</v>
      </c>
      <c r="C1894" t="s">
        <v>442</v>
      </c>
      <c r="D1894" t="s">
        <v>174</v>
      </c>
      <c r="E1894" t="s">
        <v>1</v>
      </c>
      <c r="F1894">
        <v>0</v>
      </c>
      <c r="G1894">
        <v>0</v>
      </c>
      <c r="H1894">
        <v>0</v>
      </c>
    </row>
    <row r="1895" spans="2:8" x14ac:dyDescent="0.25">
      <c r="B1895" t="s">
        <v>3</v>
      </c>
      <c r="C1895" t="s">
        <v>442</v>
      </c>
      <c r="D1895" t="s">
        <v>175</v>
      </c>
      <c r="E1895" t="s">
        <v>1</v>
      </c>
      <c r="F1895">
        <v>0</v>
      </c>
      <c r="G1895">
        <v>0</v>
      </c>
      <c r="H1895">
        <v>0</v>
      </c>
    </row>
    <row r="1896" spans="2:8" x14ac:dyDescent="0.25">
      <c r="B1896" t="s">
        <v>3</v>
      </c>
      <c r="C1896" t="s">
        <v>442</v>
      </c>
      <c r="D1896" t="s">
        <v>176</v>
      </c>
      <c r="E1896" t="s">
        <v>1</v>
      </c>
      <c r="F1896">
        <v>22664.70162021949</v>
      </c>
      <c r="G1896">
        <v>22961.40990434392</v>
      </c>
      <c r="H1896">
        <v>23381.585415560119</v>
      </c>
    </row>
    <row r="1897" spans="2:8" x14ac:dyDescent="0.25">
      <c r="B1897" t="s">
        <v>3</v>
      </c>
      <c r="C1897" t="s">
        <v>442</v>
      </c>
      <c r="D1897" t="s">
        <v>177</v>
      </c>
      <c r="E1897" t="s">
        <v>1</v>
      </c>
      <c r="F1897">
        <v>299627.35541930166</v>
      </c>
      <c r="G1897">
        <v>303549.83893542661</v>
      </c>
      <c r="H1897">
        <v>309104.55919370474</v>
      </c>
    </row>
    <row r="1898" spans="2:8" x14ac:dyDescent="0.25">
      <c r="B1898" t="s">
        <v>3</v>
      </c>
      <c r="C1898" t="s">
        <v>442</v>
      </c>
      <c r="D1898" t="s">
        <v>178</v>
      </c>
      <c r="E1898" t="s">
        <v>1</v>
      </c>
      <c r="F1898">
        <v>0</v>
      </c>
      <c r="G1898">
        <v>0</v>
      </c>
      <c r="H1898">
        <v>0</v>
      </c>
    </row>
    <row r="1899" spans="2:8" x14ac:dyDescent="0.25">
      <c r="B1899" t="s">
        <v>3</v>
      </c>
      <c r="C1899" t="s">
        <v>442</v>
      </c>
      <c r="D1899" t="s">
        <v>179</v>
      </c>
      <c r="E1899" t="s">
        <v>1</v>
      </c>
      <c r="F1899">
        <v>0</v>
      </c>
      <c r="G1899">
        <v>0</v>
      </c>
      <c r="H1899">
        <v>0</v>
      </c>
    </row>
    <row r="1900" spans="2:8" x14ac:dyDescent="0.25">
      <c r="B1900" t="s">
        <v>3</v>
      </c>
      <c r="C1900" t="s">
        <v>442</v>
      </c>
      <c r="D1900" t="s">
        <v>180</v>
      </c>
      <c r="E1900" t="s">
        <v>1</v>
      </c>
      <c r="F1900">
        <v>0</v>
      </c>
      <c r="G1900">
        <v>0</v>
      </c>
      <c r="H1900">
        <v>0</v>
      </c>
    </row>
    <row r="1901" spans="2:8" x14ac:dyDescent="0.25">
      <c r="B1901" t="s">
        <v>3</v>
      </c>
      <c r="C1901" t="s">
        <v>442</v>
      </c>
      <c r="D1901" t="s">
        <v>634</v>
      </c>
      <c r="E1901" t="s">
        <v>1</v>
      </c>
      <c r="F1901">
        <v>0</v>
      </c>
      <c r="G1901">
        <v>0</v>
      </c>
      <c r="H1901">
        <v>0</v>
      </c>
    </row>
    <row r="1902" spans="2:8" x14ac:dyDescent="0.25">
      <c r="B1902" t="s">
        <v>3</v>
      </c>
      <c r="C1902" t="s">
        <v>442</v>
      </c>
      <c r="D1902" t="s">
        <v>182</v>
      </c>
      <c r="E1902" t="s">
        <v>1</v>
      </c>
      <c r="F1902">
        <v>0</v>
      </c>
      <c r="G1902">
        <v>0</v>
      </c>
      <c r="H1902">
        <v>0</v>
      </c>
    </row>
    <row r="1903" spans="2:8" x14ac:dyDescent="0.25">
      <c r="B1903" t="s">
        <v>3</v>
      </c>
      <c r="C1903" t="s">
        <v>442</v>
      </c>
      <c r="D1903" t="s">
        <v>184</v>
      </c>
      <c r="E1903" t="s">
        <v>1</v>
      </c>
      <c r="F1903">
        <v>0</v>
      </c>
      <c r="G1903">
        <v>0</v>
      </c>
      <c r="H1903">
        <v>0</v>
      </c>
    </row>
    <row r="1904" spans="2:8" x14ac:dyDescent="0.25">
      <c r="B1904" t="s">
        <v>3</v>
      </c>
      <c r="C1904" t="s">
        <v>442</v>
      </c>
      <c r="D1904" t="s">
        <v>187</v>
      </c>
      <c r="E1904" t="s">
        <v>1</v>
      </c>
      <c r="F1904">
        <v>1113610.7362382973</v>
      </c>
      <c r="G1904">
        <v>1115007.4482973153</v>
      </c>
      <c r="H1904">
        <v>1121702.9471789228</v>
      </c>
    </row>
    <row r="1905" spans="2:8" x14ac:dyDescent="0.25">
      <c r="B1905" t="s">
        <v>3</v>
      </c>
      <c r="C1905" t="s">
        <v>442</v>
      </c>
      <c r="D1905" t="s">
        <v>188</v>
      </c>
      <c r="E1905" t="s">
        <v>1</v>
      </c>
      <c r="F1905">
        <v>632789.14759101451</v>
      </c>
      <c r="G1905">
        <v>591443.4582093287</v>
      </c>
      <c r="H1905">
        <v>547662.81101056188</v>
      </c>
    </row>
    <row r="1906" spans="2:8" x14ac:dyDescent="0.25">
      <c r="B1906" t="s">
        <v>3</v>
      </c>
      <c r="C1906" t="s">
        <v>442</v>
      </c>
      <c r="D1906" t="s">
        <v>189</v>
      </c>
      <c r="E1906" t="s">
        <v>1</v>
      </c>
      <c r="F1906">
        <v>1826736.5838967247</v>
      </c>
      <c r="G1906">
        <v>1683689.6167102593</v>
      </c>
      <c r="H1906">
        <v>1510315.0232206811</v>
      </c>
    </row>
    <row r="1907" spans="2:8" x14ac:dyDescent="0.25">
      <c r="B1907" t="s">
        <v>3</v>
      </c>
      <c r="C1907" t="s">
        <v>442</v>
      </c>
      <c r="D1907" t="s">
        <v>190</v>
      </c>
      <c r="E1907" t="s">
        <v>1</v>
      </c>
      <c r="F1907">
        <v>2925154.0571482088</v>
      </c>
      <c r="G1907">
        <v>2575797.1988007245</v>
      </c>
      <c r="H1907">
        <v>2202342.2127780127</v>
      </c>
    </row>
    <row r="1908" spans="2:8" x14ac:dyDescent="0.25">
      <c r="B1908" t="s">
        <v>3</v>
      </c>
      <c r="C1908" t="s">
        <v>442</v>
      </c>
      <c r="D1908" t="s">
        <v>191</v>
      </c>
      <c r="E1908" t="s">
        <v>1</v>
      </c>
      <c r="F1908">
        <v>1723617.025984514</v>
      </c>
      <c r="G1908">
        <v>1502495.4792146827</v>
      </c>
      <c r="H1908">
        <v>1266717.6258218372</v>
      </c>
    </row>
    <row r="1909" spans="2:8" x14ac:dyDescent="0.25">
      <c r="B1909" t="s">
        <v>3</v>
      </c>
      <c r="C1909" t="s">
        <v>442</v>
      </c>
      <c r="D1909" t="s">
        <v>192</v>
      </c>
      <c r="E1909" t="s">
        <v>1</v>
      </c>
      <c r="F1909">
        <v>514487.72887138231</v>
      </c>
      <c r="G1909">
        <v>446408.37615860265</v>
      </c>
      <c r="H1909">
        <v>373570.83246510371</v>
      </c>
    </row>
    <row r="1910" spans="2:8" x14ac:dyDescent="0.25">
      <c r="B1910" t="s">
        <v>3</v>
      </c>
      <c r="C1910" t="s">
        <v>442</v>
      </c>
      <c r="D1910" t="s">
        <v>193</v>
      </c>
      <c r="E1910" t="s">
        <v>1</v>
      </c>
      <c r="F1910">
        <v>4260.5423124705903</v>
      </c>
      <c r="G1910">
        <v>4437.7942010955048</v>
      </c>
      <c r="H1910">
        <v>4628.0447972603615</v>
      </c>
    </row>
    <row r="1911" spans="2:8" x14ac:dyDescent="0.25">
      <c r="B1911" t="s">
        <v>3</v>
      </c>
      <c r="C1911" t="s">
        <v>442</v>
      </c>
      <c r="D1911" t="s">
        <v>194</v>
      </c>
      <c r="E1911" t="s">
        <v>1</v>
      </c>
      <c r="F1911">
        <v>727104.15104623104</v>
      </c>
      <c r="G1911">
        <v>757353.95835895883</v>
      </c>
      <c r="H1911">
        <v>789822.12510045327</v>
      </c>
    </row>
    <row r="1912" spans="2:8" x14ac:dyDescent="0.25">
      <c r="B1912" t="s">
        <v>3</v>
      </c>
      <c r="C1912" t="s">
        <v>442</v>
      </c>
      <c r="D1912" t="s">
        <v>195</v>
      </c>
      <c r="E1912" t="s">
        <v>1</v>
      </c>
      <c r="F1912">
        <v>0</v>
      </c>
      <c r="G1912">
        <v>0</v>
      </c>
      <c r="H1912">
        <v>0</v>
      </c>
    </row>
    <row r="1913" spans="2:8" x14ac:dyDescent="0.25">
      <c r="B1913" t="s">
        <v>3</v>
      </c>
      <c r="C1913" t="s">
        <v>442</v>
      </c>
      <c r="D1913" t="s">
        <v>196</v>
      </c>
      <c r="E1913" t="s">
        <v>1</v>
      </c>
      <c r="F1913">
        <v>0</v>
      </c>
      <c r="G1913">
        <v>0</v>
      </c>
      <c r="H1913">
        <v>0</v>
      </c>
    </row>
    <row r="1914" spans="2:8" x14ac:dyDescent="0.25">
      <c r="B1914" t="s">
        <v>3</v>
      </c>
      <c r="C1914" t="s">
        <v>442</v>
      </c>
      <c r="D1914" t="s">
        <v>197</v>
      </c>
      <c r="E1914" t="s">
        <v>1</v>
      </c>
      <c r="F1914">
        <v>0</v>
      </c>
      <c r="G1914">
        <v>0</v>
      </c>
      <c r="H1914">
        <v>0</v>
      </c>
    </row>
    <row r="1915" spans="2:8" x14ac:dyDescent="0.25">
      <c r="B1915" t="s">
        <v>3</v>
      </c>
      <c r="C1915" t="s">
        <v>442</v>
      </c>
      <c r="D1915" t="s">
        <v>198</v>
      </c>
      <c r="E1915" t="s">
        <v>1</v>
      </c>
      <c r="F1915">
        <v>0</v>
      </c>
      <c r="G1915">
        <v>0</v>
      </c>
      <c r="H1915">
        <v>0</v>
      </c>
    </row>
    <row r="1916" spans="2:8" x14ac:dyDescent="0.25">
      <c r="B1916" t="s">
        <v>3</v>
      </c>
      <c r="C1916" t="s">
        <v>442</v>
      </c>
      <c r="D1916" t="s">
        <v>199</v>
      </c>
      <c r="E1916" t="s">
        <v>1</v>
      </c>
      <c r="F1916">
        <v>0</v>
      </c>
      <c r="G1916">
        <v>0</v>
      </c>
      <c r="H1916">
        <v>0</v>
      </c>
    </row>
    <row r="1917" spans="2:8" x14ac:dyDescent="0.25">
      <c r="B1917" t="s">
        <v>3</v>
      </c>
      <c r="C1917" t="s">
        <v>442</v>
      </c>
      <c r="D1917" t="s">
        <v>200</v>
      </c>
      <c r="E1917" t="s">
        <v>1</v>
      </c>
      <c r="F1917">
        <v>0</v>
      </c>
      <c r="G1917">
        <v>0</v>
      </c>
      <c r="H1917">
        <v>0</v>
      </c>
    </row>
    <row r="1918" spans="2:8" x14ac:dyDescent="0.25">
      <c r="B1918" t="s">
        <v>3</v>
      </c>
      <c r="C1918" t="s">
        <v>442</v>
      </c>
      <c r="D1918" t="s">
        <v>201</v>
      </c>
      <c r="E1918" t="s">
        <v>1</v>
      </c>
      <c r="F1918">
        <v>0</v>
      </c>
      <c r="G1918">
        <v>0</v>
      </c>
      <c r="H1918">
        <v>0</v>
      </c>
    </row>
    <row r="1919" spans="2:8" x14ac:dyDescent="0.25">
      <c r="B1919" t="s">
        <v>3</v>
      </c>
      <c r="C1919" t="s">
        <v>442</v>
      </c>
      <c r="D1919" t="s">
        <v>202</v>
      </c>
      <c r="E1919" t="s">
        <v>1</v>
      </c>
      <c r="F1919">
        <v>0</v>
      </c>
      <c r="G1919">
        <v>0</v>
      </c>
      <c r="H1919">
        <v>0</v>
      </c>
    </row>
    <row r="1920" spans="2:8" x14ac:dyDescent="0.25">
      <c r="B1920" t="s">
        <v>3</v>
      </c>
      <c r="C1920" t="s">
        <v>442</v>
      </c>
      <c r="D1920" t="s">
        <v>203</v>
      </c>
      <c r="E1920" t="s">
        <v>1</v>
      </c>
      <c r="F1920">
        <v>0</v>
      </c>
      <c r="G1920">
        <v>0</v>
      </c>
      <c r="H1920">
        <v>0</v>
      </c>
    </row>
    <row r="1921" spans="2:8" x14ac:dyDescent="0.25">
      <c r="B1921" t="s">
        <v>3</v>
      </c>
      <c r="C1921" t="s">
        <v>442</v>
      </c>
      <c r="D1921" t="s">
        <v>204</v>
      </c>
      <c r="E1921" t="s">
        <v>1</v>
      </c>
      <c r="F1921">
        <v>0</v>
      </c>
      <c r="G1921">
        <v>0</v>
      </c>
      <c r="H1921">
        <v>0</v>
      </c>
    </row>
    <row r="1922" spans="2:8" x14ac:dyDescent="0.25">
      <c r="B1922" t="s">
        <v>3</v>
      </c>
      <c r="C1922" t="s">
        <v>442</v>
      </c>
      <c r="D1922" t="s">
        <v>205</v>
      </c>
      <c r="E1922" t="s">
        <v>1</v>
      </c>
      <c r="F1922">
        <v>0</v>
      </c>
      <c r="G1922">
        <v>0</v>
      </c>
      <c r="H1922">
        <v>0</v>
      </c>
    </row>
    <row r="1923" spans="2:8" x14ac:dyDescent="0.25">
      <c r="B1923" t="s">
        <v>3</v>
      </c>
      <c r="C1923" t="s">
        <v>442</v>
      </c>
      <c r="D1923" t="s">
        <v>208</v>
      </c>
      <c r="E1923" t="s">
        <v>1</v>
      </c>
      <c r="F1923">
        <v>0</v>
      </c>
      <c r="G1923">
        <v>0</v>
      </c>
      <c r="H1923">
        <v>0</v>
      </c>
    </row>
    <row r="1924" spans="2:8" x14ac:dyDescent="0.25">
      <c r="B1924" t="s">
        <v>3</v>
      </c>
      <c r="C1924" t="s">
        <v>442</v>
      </c>
      <c r="D1924" t="s">
        <v>209</v>
      </c>
      <c r="E1924" t="s">
        <v>1</v>
      </c>
      <c r="F1924">
        <v>0</v>
      </c>
      <c r="G1924">
        <v>0</v>
      </c>
      <c r="H1924">
        <v>0</v>
      </c>
    </row>
    <row r="1925" spans="2:8" x14ac:dyDescent="0.25">
      <c r="B1925" t="s">
        <v>3</v>
      </c>
      <c r="C1925" t="s">
        <v>442</v>
      </c>
      <c r="D1925" t="s">
        <v>210</v>
      </c>
      <c r="E1925" t="s">
        <v>1</v>
      </c>
      <c r="F1925">
        <v>0</v>
      </c>
      <c r="G1925">
        <v>0</v>
      </c>
      <c r="H1925">
        <v>0</v>
      </c>
    </row>
    <row r="1926" spans="2:8" x14ac:dyDescent="0.25">
      <c r="B1926" t="s">
        <v>3</v>
      </c>
      <c r="C1926" t="s">
        <v>442</v>
      </c>
      <c r="D1926" t="s">
        <v>211</v>
      </c>
      <c r="E1926" t="s">
        <v>1</v>
      </c>
      <c r="F1926">
        <v>0</v>
      </c>
      <c r="G1926">
        <v>0</v>
      </c>
      <c r="H1926">
        <v>0</v>
      </c>
    </row>
    <row r="1927" spans="2:8" x14ac:dyDescent="0.25">
      <c r="B1927" t="s">
        <v>3</v>
      </c>
      <c r="C1927" t="s">
        <v>442</v>
      </c>
      <c r="D1927" t="s">
        <v>212</v>
      </c>
      <c r="E1927" t="s">
        <v>1</v>
      </c>
      <c r="F1927">
        <v>0</v>
      </c>
      <c r="G1927">
        <v>0</v>
      </c>
      <c r="H1927">
        <v>0</v>
      </c>
    </row>
    <row r="1928" spans="2:8" x14ac:dyDescent="0.25">
      <c r="B1928" t="s">
        <v>3</v>
      </c>
      <c r="C1928" t="s">
        <v>442</v>
      </c>
      <c r="D1928" t="s">
        <v>213</v>
      </c>
      <c r="E1928" t="s">
        <v>1</v>
      </c>
      <c r="F1928">
        <v>0</v>
      </c>
      <c r="G1928">
        <v>0</v>
      </c>
      <c r="H1928">
        <v>0</v>
      </c>
    </row>
    <row r="1929" spans="2:8" x14ac:dyDescent="0.25">
      <c r="B1929" t="s">
        <v>3</v>
      </c>
      <c r="C1929" t="s">
        <v>442</v>
      </c>
      <c r="D1929" t="s">
        <v>214</v>
      </c>
      <c r="E1929" t="s">
        <v>1</v>
      </c>
      <c r="F1929">
        <v>0</v>
      </c>
      <c r="G1929">
        <v>0</v>
      </c>
      <c r="H1929">
        <v>0</v>
      </c>
    </row>
    <row r="1930" spans="2:8" x14ac:dyDescent="0.25">
      <c r="B1930" t="s">
        <v>3</v>
      </c>
      <c r="C1930" t="s">
        <v>442</v>
      </c>
      <c r="D1930" t="s">
        <v>215</v>
      </c>
      <c r="E1930" t="s">
        <v>1</v>
      </c>
      <c r="F1930">
        <v>0</v>
      </c>
      <c r="G1930">
        <v>0</v>
      </c>
      <c r="H1930">
        <v>0</v>
      </c>
    </row>
    <row r="1931" spans="2:8" x14ac:dyDescent="0.25">
      <c r="B1931" t="s">
        <v>3</v>
      </c>
      <c r="C1931" t="s">
        <v>442</v>
      </c>
      <c r="D1931" t="s">
        <v>216</v>
      </c>
      <c r="E1931" t="s">
        <v>1</v>
      </c>
      <c r="F1931">
        <v>44482.53544888438</v>
      </c>
      <c r="G1931">
        <v>46462.990152714061</v>
      </c>
      <c r="H1931">
        <v>48643.751735330196</v>
      </c>
    </row>
    <row r="1932" spans="2:8" x14ac:dyDescent="0.25">
      <c r="B1932" t="s">
        <v>3</v>
      </c>
      <c r="C1932" t="s">
        <v>442</v>
      </c>
      <c r="D1932" t="s">
        <v>217</v>
      </c>
      <c r="E1932" t="s">
        <v>1</v>
      </c>
      <c r="F1932">
        <v>0</v>
      </c>
      <c r="G1932">
        <v>0</v>
      </c>
      <c r="H1932">
        <v>0</v>
      </c>
    </row>
    <row r="1933" spans="2:8" x14ac:dyDescent="0.25">
      <c r="B1933" t="s">
        <v>3</v>
      </c>
      <c r="C1933" t="s">
        <v>442</v>
      </c>
      <c r="D1933" t="s">
        <v>218</v>
      </c>
      <c r="E1933" t="s">
        <v>1</v>
      </c>
      <c r="F1933">
        <v>11735217.377561267</v>
      </c>
      <c r="G1933">
        <v>12257693.585837696</v>
      </c>
      <c r="H1933">
        <v>12833014.011312155</v>
      </c>
    </row>
    <row r="1934" spans="2:8" x14ac:dyDescent="0.25">
      <c r="B1934" t="s">
        <v>3</v>
      </c>
      <c r="C1934" t="s">
        <v>442</v>
      </c>
      <c r="D1934" t="s">
        <v>219</v>
      </c>
      <c r="E1934" t="s">
        <v>1</v>
      </c>
      <c r="F1934">
        <v>0</v>
      </c>
      <c r="G1934">
        <v>0</v>
      </c>
      <c r="H1934">
        <v>0</v>
      </c>
    </row>
    <row r="1935" spans="2:8" x14ac:dyDescent="0.25">
      <c r="B1935" t="s">
        <v>3</v>
      </c>
      <c r="C1935" t="s">
        <v>442</v>
      </c>
      <c r="D1935" t="s">
        <v>220</v>
      </c>
      <c r="E1935" t="s">
        <v>1</v>
      </c>
      <c r="F1935">
        <v>0</v>
      </c>
      <c r="G1935">
        <v>0</v>
      </c>
      <c r="H1935">
        <v>0</v>
      </c>
    </row>
    <row r="1936" spans="2:8" x14ac:dyDescent="0.25">
      <c r="B1936" t="s">
        <v>3</v>
      </c>
      <c r="C1936" t="s">
        <v>442</v>
      </c>
      <c r="D1936" t="s">
        <v>221</v>
      </c>
      <c r="E1936" t="s">
        <v>1</v>
      </c>
      <c r="F1936">
        <v>0</v>
      </c>
      <c r="G1936">
        <v>0</v>
      </c>
      <c r="H1936">
        <v>0</v>
      </c>
    </row>
    <row r="1937" spans="2:8" x14ac:dyDescent="0.25">
      <c r="B1937" t="s">
        <v>3</v>
      </c>
      <c r="C1937" t="s">
        <v>442</v>
      </c>
      <c r="D1937" t="s">
        <v>222</v>
      </c>
      <c r="E1937" t="s">
        <v>1</v>
      </c>
      <c r="F1937">
        <v>0</v>
      </c>
      <c r="G1937">
        <v>0</v>
      </c>
      <c r="H1937">
        <v>0</v>
      </c>
    </row>
    <row r="1938" spans="2:8" x14ac:dyDescent="0.25">
      <c r="B1938" t="s">
        <v>3</v>
      </c>
      <c r="C1938" t="s">
        <v>442</v>
      </c>
      <c r="D1938" t="s">
        <v>224</v>
      </c>
      <c r="E1938" t="s">
        <v>1</v>
      </c>
      <c r="F1938">
        <v>0</v>
      </c>
      <c r="G1938">
        <v>0</v>
      </c>
      <c r="H1938">
        <v>0</v>
      </c>
    </row>
    <row r="1939" spans="2:8" x14ac:dyDescent="0.25">
      <c r="B1939" t="s">
        <v>3</v>
      </c>
      <c r="C1939" t="s">
        <v>442</v>
      </c>
      <c r="D1939" t="s">
        <v>225</v>
      </c>
      <c r="E1939" t="s">
        <v>1</v>
      </c>
      <c r="F1939">
        <v>0</v>
      </c>
      <c r="G1939">
        <v>0</v>
      </c>
      <c r="H1939">
        <v>0</v>
      </c>
    </row>
    <row r="1940" spans="2:8" x14ac:dyDescent="0.25">
      <c r="B1940" t="s">
        <v>3</v>
      </c>
      <c r="C1940" t="s">
        <v>442</v>
      </c>
      <c r="D1940" t="s">
        <v>226</v>
      </c>
      <c r="E1940" t="s">
        <v>1</v>
      </c>
      <c r="F1940">
        <v>42139.738081449905</v>
      </c>
      <c r="G1940">
        <v>50270.952716933163</v>
      </c>
      <c r="H1940">
        <v>52667.712774416395</v>
      </c>
    </row>
    <row r="1941" spans="2:8" x14ac:dyDescent="0.25">
      <c r="B1941" t="s">
        <v>3</v>
      </c>
      <c r="C1941" t="s">
        <v>442</v>
      </c>
      <c r="D1941" t="s">
        <v>227</v>
      </c>
      <c r="E1941" t="s">
        <v>1</v>
      </c>
      <c r="F1941">
        <v>2348269.2460776689</v>
      </c>
      <c r="G1941">
        <v>2451215.2686526654</v>
      </c>
      <c r="H1941">
        <v>2568081.361339048</v>
      </c>
    </row>
    <row r="1942" spans="2:8" x14ac:dyDescent="0.25">
      <c r="B1942" t="s">
        <v>3</v>
      </c>
      <c r="C1942" t="s">
        <v>442</v>
      </c>
      <c r="D1942" t="s">
        <v>228</v>
      </c>
      <c r="E1942" t="s">
        <v>1</v>
      </c>
      <c r="F1942">
        <v>0</v>
      </c>
      <c r="G1942">
        <v>25806.095813928565</v>
      </c>
      <c r="H1942">
        <v>39500.784580546242</v>
      </c>
    </row>
    <row r="1943" spans="2:8" x14ac:dyDescent="0.25">
      <c r="B1943" t="s">
        <v>3</v>
      </c>
      <c r="C1943" t="s">
        <v>442</v>
      </c>
      <c r="D1943" t="s">
        <v>229</v>
      </c>
      <c r="E1943" t="s">
        <v>1</v>
      </c>
      <c r="F1943">
        <v>15853.769569800386</v>
      </c>
      <c r="G1943">
        <v>0</v>
      </c>
      <c r="H1943">
        <v>7885.5603701847449</v>
      </c>
    </row>
    <row r="1944" spans="2:8" x14ac:dyDescent="0.25">
      <c r="B1944" t="s">
        <v>3</v>
      </c>
      <c r="C1944" t="s">
        <v>442</v>
      </c>
      <c r="D1944" t="s">
        <v>230</v>
      </c>
      <c r="E1944" t="s">
        <v>1</v>
      </c>
      <c r="F1944">
        <v>0</v>
      </c>
      <c r="G1944">
        <v>0</v>
      </c>
      <c r="H1944">
        <v>0</v>
      </c>
    </row>
    <row r="1945" spans="2:8" x14ac:dyDescent="0.25">
      <c r="B1945" t="s">
        <v>3</v>
      </c>
      <c r="C1945" t="s">
        <v>442</v>
      </c>
      <c r="D1945" t="s">
        <v>232</v>
      </c>
      <c r="E1945" t="s">
        <v>1</v>
      </c>
      <c r="F1945">
        <v>27710.26468329797</v>
      </c>
      <c r="G1945">
        <v>28715.264621745599</v>
      </c>
      <c r="H1945">
        <v>29882.11187339629</v>
      </c>
    </row>
    <row r="1946" spans="2:8" x14ac:dyDescent="0.25">
      <c r="B1946" t="s">
        <v>3</v>
      </c>
      <c r="C1946" t="s">
        <v>442</v>
      </c>
      <c r="D1946" t="s">
        <v>234</v>
      </c>
      <c r="E1946" t="s">
        <v>1</v>
      </c>
      <c r="F1946">
        <v>53886.044377800004</v>
      </c>
      <c r="G1946">
        <v>55942.618190142035</v>
      </c>
      <c r="H1946">
        <v>58307.012293755302</v>
      </c>
    </row>
    <row r="1947" spans="2:8" x14ac:dyDescent="0.25">
      <c r="B1947" t="s">
        <v>3</v>
      </c>
      <c r="C1947" t="s">
        <v>442</v>
      </c>
      <c r="D1947" t="s">
        <v>236</v>
      </c>
      <c r="E1947" t="s">
        <v>1</v>
      </c>
      <c r="F1947">
        <v>1113610.7362382968</v>
      </c>
      <c r="G1947">
        <v>1115007.4482973148</v>
      </c>
      <c r="H1947">
        <v>1121702.9471789224</v>
      </c>
    </row>
    <row r="1948" spans="2:8" x14ac:dyDescent="0.25">
      <c r="B1948" t="s">
        <v>3</v>
      </c>
      <c r="C1948" t="s">
        <v>442</v>
      </c>
      <c r="D1948" t="s">
        <v>237</v>
      </c>
      <c r="E1948" t="s">
        <v>1</v>
      </c>
      <c r="F1948">
        <v>0</v>
      </c>
      <c r="G1948">
        <v>0</v>
      </c>
      <c r="H1948">
        <v>0</v>
      </c>
    </row>
    <row r="1949" spans="2:8" x14ac:dyDescent="0.25">
      <c r="B1949" t="s">
        <v>3</v>
      </c>
      <c r="C1949" t="s">
        <v>442</v>
      </c>
      <c r="D1949" t="s">
        <v>238</v>
      </c>
      <c r="E1949" t="s">
        <v>1</v>
      </c>
      <c r="F1949">
        <v>0</v>
      </c>
      <c r="G1949">
        <v>0</v>
      </c>
      <c r="H1949">
        <v>0</v>
      </c>
    </row>
    <row r="1950" spans="2:8" x14ac:dyDescent="0.25">
      <c r="B1950" t="s">
        <v>3</v>
      </c>
      <c r="C1950" t="s">
        <v>442</v>
      </c>
      <c r="D1950" t="s">
        <v>240</v>
      </c>
      <c r="E1950" t="s">
        <v>1</v>
      </c>
      <c r="F1950">
        <v>0</v>
      </c>
      <c r="G1950">
        <v>0</v>
      </c>
      <c r="H1950">
        <v>0</v>
      </c>
    </row>
    <row r="1951" spans="2:8" x14ac:dyDescent="0.25">
      <c r="B1951" t="s">
        <v>3</v>
      </c>
      <c r="C1951" t="s">
        <v>442</v>
      </c>
      <c r="D1951" t="s">
        <v>241</v>
      </c>
      <c r="E1951" t="s">
        <v>1</v>
      </c>
      <c r="F1951">
        <v>0</v>
      </c>
      <c r="G1951">
        <v>0</v>
      </c>
      <c r="H1951">
        <v>0</v>
      </c>
    </row>
    <row r="1952" spans="2:8" x14ac:dyDescent="0.25">
      <c r="B1952" t="s">
        <v>3</v>
      </c>
      <c r="C1952" t="s">
        <v>442</v>
      </c>
      <c r="D1952" t="s">
        <v>242</v>
      </c>
      <c r="E1952" t="s">
        <v>1</v>
      </c>
      <c r="F1952">
        <v>0</v>
      </c>
      <c r="G1952">
        <v>0</v>
      </c>
      <c r="H1952">
        <v>0</v>
      </c>
    </row>
    <row r="1953" spans="2:8" x14ac:dyDescent="0.25">
      <c r="B1953" t="s">
        <v>3</v>
      </c>
      <c r="C1953" t="s">
        <v>442</v>
      </c>
      <c r="D1953" t="s">
        <v>243</v>
      </c>
      <c r="E1953" t="s">
        <v>1</v>
      </c>
      <c r="F1953">
        <v>33793037.375299469</v>
      </c>
      <c r="G1953">
        <v>34574602.750985645</v>
      </c>
      <c r="H1953">
        <v>35494098.396654479</v>
      </c>
    </row>
    <row r="1954" spans="2:8" x14ac:dyDescent="0.25">
      <c r="B1954" t="s">
        <v>3</v>
      </c>
      <c r="C1954" t="s">
        <v>442</v>
      </c>
      <c r="D1954" t="s">
        <v>244</v>
      </c>
      <c r="E1954" t="s">
        <v>1</v>
      </c>
      <c r="F1954">
        <v>3481683.7803120133</v>
      </c>
      <c r="G1954">
        <v>3519922.3073808886</v>
      </c>
      <c r="H1954">
        <v>3573584.8060794808</v>
      </c>
    </row>
    <row r="1955" spans="2:8" x14ac:dyDescent="0.25">
      <c r="B1955" t="s">
        <v>3</v>
      </c>
      <c r="C1955" t="s">
        <v>442</v>
      </c>
      <c r="D1955" t="s">
        <v>245</v>
      </c>
      <c r="E1955" t="s">
        <v>1</v>
      </c>
      <c r="F1955">
        <v>0</v>
      </c>
      <c r="G1955">
        <v>0</v>
      </c>
      <c r="H1955">
        <v>0</v>
      </c>
    </row>
    <row r="1956" spans="2:8" x14ac:dyDescent="0.25">
      <c r="B1956" t="s">
        <v>3</v>
      </c>
      <c r="C1956" t="s">
        <v>442</v>
      </c>
      <c r="D1956" t="s">
        <v>246</v>
      </c>
      <c r="E1956" t="s">
        <v>1</v>
      </c>
      <c r="F1956">
        <v>0</v>
      </c>
      <c r="G1956">
        <v>0</v>
      </c>
      <c r="H1956">
        <v>0</v>
      </c>
    </row>
    <row r="1957" spans="2:8" x14ac:dyDescent="0.25">
      <c r="B1957" t="s">
        <v>3</v>
      </c>
      <c r="C1957" t="s">
        <v>442</v>
      </c>
      <c r="D1957" t="s">
        <v>247</v>
      </c>
      <c r="E1957" t="s">
        <v>1</v>
      </c>
      <c r="F1957">
        <v>0</v>
      </c>
      <c r="G1957">
        <v>0</v>
      </c>
      <c r="H1957">
        <v>0</v>
      </c>
    </row>
    <row r="1958" spans="2:8" x14ac:dyDescent="0.25">
      <c r="B1958" t="s">
        <v>3</v>
      </c>
      <c r="C1958" t="s">
        <v>442</v>
      </c>
      <c r="D1958" t="s">
        <v>248</v>
      </c>
      <c r="E1958" t="s">
        <v>1</v>
      </c>
      <c r="F1958">
        <v>0</v>
      </c>
      <c r="G1958">
        <v>0</v>
      </c>
      <c r="H1958">
        <v>0</v>
      </c>
    </row>
    <row r="1959" spans="2:8" x14ac:dyDescent="0.25">
      <c r="B1959" t="s">
        <v>3</v>
      </c>
      <c r="C1959" t="s">
        <v>442</v>
      </c>
      <c r="D1959" t="s">
        <v>251</v>
      </c>
      <c r="E1959" t="s">
        <v>1</v>
      </c>
      <c r="F1959">
        <v>0</v>
      </c>
      <c r="G1959">
        <v>0</v>
      </c>
      <c r="H1959">
        <v>0</v>
      </c>
    </row>
    <row r="1960" spans="2:8" x14ac:dyDescent="0.25">
      <c r="B1960" t="s">
        <v>3</v>
      </c>
      <c r="C1960" t="s">
        <v>442</v>
      </c>
      <c r="D1960" t="s">
        <v>255</v>
      </c>
      <c r="E1960" t="s">
        <v>1</v>
      </c>
      <c r="F1960">
        <v>0</v>
      </c>
      <c r="G1960">
        <v>0</v>
      </c>
      <c r="H1960">
        <v>0</v>
      </c>
    </row>
    <row r="1961" spans="2:8" x14ac:dyDescent="0.25">
      <c r="B1961" t="s">
        <v>3</v>
      </c>
      <c r="C1961" t="s">
        <v>442</v>
      </c>
      <c r="D1961" t="s">
        <v>256</v>
      </c>
      <c r="E1961" t="s">
        <v>1</v>
      </c>
      <c r="F1961">
        <v>32550.402136969347</v>
      </c>
      <c r="G1961">
        <v>33730.944339009046</v>
      </c>
      <c r="H1961">
        <v>35101.603677108164</v>
      </c>
    </row>
    <row r="1962" spans="2:8" x14ac:dyDescent="0.25">
      <c r="B1962" t="s">
        <v>3</v>
      </c>
      <c r="C1962" t="s">
        <v>442</v>
      </c>
      <c r="D1962" t="s">
        <v>258</v>
      </c>
      <c r="E1962" t="s">
        <v>1</v>
      </c>
      <c r="F1962">
        <v>61244.736402250441</v>
      </c>
      <c r="G1962">
        <v>63582.156461788669</v>
      </c>
      <c r="H1962">
        <v>66269.432830393154</v>
      </c>
    </row>
    <row r="1963" spans="2:8" x14ac:dyDescent="0.25">
      <c r="B1963" t="s">
        <v>3</v>
      </c>
      <c r="C1963" t="s">
        <v>442</v>
      </c>
      <c r="D1963" t="s">
        <v>260</v>
      </c>
      <c r="E1963" t="s">
        <v>1</v>
      </c>
      <c r="F1963">
        <v>0</v>
      </c>
      <c r="G1963">
        <v>0</v>
      </c>
      <c r="H1963">
        <v>0</v>
      </c>
    </row>
    <row r="1964" spans="2:8" x14ac:dyDescent="0.25">
      <c r="B1964" t="s">
        <v>3</v>
      </c>
      <c r="C1964" t="s">
        <v>442</v>
      </c>
      <c r="D1964" t="s">
        <v>262</v>
      </c>
      <c r="E1964" t="s">
        <v>1</v>
      </c>
      <c r="F1964">
        <v>3856534.0488068364</v>
      </c>
      <c r="G1964">
        <v>3945861.9184912094</v>
      </c>
      <c r="H1964">
        <v>4065862.0102699655</v>
      </c>
    </row>
    <row r="1965" spans="2:8" x14ac:dyDescent="0.25">
      <c r="B1965" t="s">
        <v>3</v>
      </c>
      <c r="C1965" t="s">
        <v>442</v>
      </c>
      <c r="D1965" t="s">
        <v>263</v>
      </c>
      <c r="E1965" t="s">
        <v>1</v>
      </c>
      <c r="F1965">
        <v>12919.602758952577</v>
      </c>
      <c r="G1965">
        <v>13218.85607216594</v>
      </c>
      <c r="H1965">
        <v>13620.863028982261</v>
      </c>
    </row>
    <row r="1966" spans="2:8" x14ac:dyDescent="0.25">
      <c r="B1966" t="s">
        <v>3</v>
      </c>
      <c r="C1966" t="s">
        <v>442</v>
      </c>
      <c r="D1966" t="s">
        <v>264</v>
      </c>
      <c r="E1966" t="s">
        <v>1</v>
      </c>
      <c r="F1966">
        <v>2543280.6480393712</v>
      </c>
      <c r="G1966">
        <v>2602189.9794295966</v>
      </c>
      <c r="H1966">
        <v>2681326.8176686577</v>
      </c>
    </row>
    <row r="1967" spans="2:8" x14ac:dyDescent="0.25">
      <c r="B1967" t="s">
        <v>3</v>
      </c>
      <c r="C1967" t="s">
        <v>442</v>
      </c>
      <c r="D1967" t="s">
        <v>265</v>
      </c>
      <c r="E1967" t="s">
        <v>1</v>
      </c>
      <c r="F1967">
        <v>309106.97982815298</v>
      </c>
      <c r="G1967">
        <v>316266.74236704776</v>
      </c>
      <c r="H1967">
        <v>325884.92944368167</v>
      </c>
    </row>
    <row r="1968" spans="2:8" x14ac:dyDescent="0.25">
      <c r="B1968" t="s">
        <v>3</v>
      </c>
      <c r="C1968" t="s">
        <v>442</v>
      </c>
      <c r="D1968" t="s">
        <v>266</v>
      </c>
      <c r="E1968" t="s">
        <v>1</v>
      </c>
      <c r="F1968">
        <v>41051.610442064863</v>
      </c>
      <c r="G1968">
        <v>42329.800121037086</v>
      </c>
      <c r="H1968">
        <v>43902.846331501307</v>
      </c>
    </row>
    <row r="1969" spans="2:8" x14ac:dyDescent="0.25">
      <c r="B1969" t="s">
        <v>3</v>
      </c>
      <c r="C1969" t="s">
        <v>442</v>
      </c>
      <c r="D1969" t="s">
        <v>268</v>
      </c>
      <c r="E1969" t="s">
        <v>1</v>
      </c>
      <c r="F1969">
        <v>0</v>
      </c>
      <c r="G1969">
        <v>0</v>
      </c>
      <c r="H1969">
        <v>0</v>
      </c>
    </row>
    <row r="1970" spans="2:8" x14ac:dyDescent="0.25">
      <c r="B1970" t="s">
        <v>3</v>
      </c>
      <c r="C1970" t="s">
        <v>442</v>
      </c>
      <c r="D1970" t="s">
        <v>269</v>
      </c>
      <c r="E1970" t="s">
        <v>1</v>
      </c>
      <c r="F1970">
        <v>0</v>
      </c>
      <c r="G1970">
        <v>0</v>
      </c>
      <c r="H1970">
        <v>0</v>
      </c>
    </row>
    <row r="1971" spans="2:8" x14ac:dyDescent="0.25">
      <c r="B1971" t="s">
        <v>3</v>
      </c>
      <c r="C1971" t="s">
        <v>442</v>
      </c>
      <c r="D1971" t="s">
        <v>270</v>
      </c>
      <c r="E1971" t="s">
        <v>1</v>
      </c>
      <c r="F1971">
        <v>0</v>
      </c>
      <c r="G1971">
        <v>0</v>
      </c>
      <c r="H1971">
        <v>0</v>
      </c>
    </row>
    <row r="1972" spans="2:8" x14ac:dyDescent="0.25">
      <c r="B1972" t="s">
        <v>3</v>
      </c>
      <c r="C1972" t="s">
        <v>442</v>
      </c>
      <c r="D1972" t="s">
        <v>271</v>
      </c>
      <c r="E1972" t="s">
        <v>1</v>
      </c>
      <c r="F1972">
        <v>1178215.8948896315</v>
      </c>
      <c r="G1972">
        <v>1227592.333814658</v>
      </c>
      <c r="H1972">
        <v>1289169.1812035576</v>
      </c>
    </row>
    <row r="1973" spans="2:8" x14ac:dyDescent="0.25">
      <c r="B1973" t="s">
        <v>3</v>
      </c>
      <c r="C1973" t="s">
        <v>442</v>
      </c>
      <c r="D1973" t="s">
        <v>273</v>
      </c>
      <c r="E1973" t="s">
        <v>1</v>
      </c>
      <c r="F1973">
        <v>0</v>
      </c>
      <c r="G1973">
        <v>0</v>
      </c>
      <c r="H1973">
        <v>0</v>
      </c>
    </row>
    <row r="1974" spans="2:8" x14ac:dyDescent="0.25">
      <c r="B1974" t="s">
        <v>3</v>
      </c>
      <c r="C1974" t="s">
        <v>442</v>
      </c>
      <c r="D1974" t="s">
        <v>276</v>
      </c>
      <c r="E1974" t="s">
        <v>1</v>
      </c>
      <c r="F1974">
        <v>0</v>
      </c>
      <c r="G1974">
        <v>0</v>
      </c>
      <c r="H1974">
        <v>0</v>
      </c>
    </row>
    <row r="1975" spans="2:8" x14ac:dyDescent="0.25">
      <c r="B1975" t="s">
        <v>3</v>
      </c>
      <c r="C1975" t="s">
        <v>442</v>
      </c>
      <c r="D1975" t="s">
        <v>279</v>
      </c>
      <c r="E1975" t="s">
        <v>1</v>
      </c>
      <c r="F1975">
        <v>2296957.9263209733</v>
      </c>
      <c r="G1975">
        <v>2358414.5561046926</v>
      </c>
      <c r="H1975">
        <v>2429007.4510562965</v>
      </c>
    </row>
    <row r="1976" spans="2:8" x14ac:dyDescent="0.25">
      <c r="B1976" t="s">
        <v>3</v>
      </c>
      <c r="C1976" t="s">
        <v>442</v>
      </c>
      <c r="D1976" t="s">
        <v>280</v>
      </c>
      <c r="E1976" t="s">
        <v>1</v>
      </c>
      <c r="F1976">
        <v>495522.25675068964</v>
      </c>
      <c r="G1976">
        <v>510026.50043767731</v>
      </c>
      <c r="H1976">
        <v>526465.95805209666</v>
      </c>
    </row>
    <row r="1977" spans="2:8" x14ac:dyDescent="0.25">
      <c r="B1977" t="s">
        <v>3</v>
      </c>
      <c r="C1977" t="s">
        <v>442</v>
      </c>
      <c r="D1977" t="s">
        <v>281</v>
      </c>
      <c r="E1977" t="s">
        <v>1</v>
      </c>
      <c r="F1977">
        <v>0</v>
      </c>
      <c r="G1977">
        <v>0</v>
      </c>
      <c r="H1977">
        <v>0</v>
      </c>
    </row>
    <row r="1978" spans="2:8" x14ac:dyDescent="0.25">
      <c r="B1978" t="s">
        <v>3</v>
      </c>
      <c r="C1978" t="s">
        <v>442</v>
      </c>
      <c r="D1978" t="s">
        <v>282</v>
      </c>
      <c r="E1978" t="s">
        <v>1</v>
      </c>
      <c r="F1978">
        <v>0</v>
      </c>
      <c r="G1978">
        <v>0</v>
      </c>
      <c r="H1978">
        <v>0</v>
      </c>
    </row>
    <row r="1979" spans="2:8" x14ac:dyDescent="0.25">
      <c r="B1979" t="s">
        <v>3</v>
      </c>
      <c r="C1979" t="s">
        <v>442</v>
      </c>
      <c r="D1979" t="s">
        <v>283</v>
      </c>
      <c r="E1979" t="s">
        <v>1</v>
      </c>
      <c r="F1979">
        <v>1395764.2869663867</v>
      </c>
      <c r="G1979">
        <v>1446871.2993917393</v>
      </c>
      <c r="H1979">
        <v>1510154.0450836567</v>
      </c>
    </row>
    <row r="1980" spans="2:8" x14ac:dyDescent="0.25">
      <c r="B1980" t="s">
        <v>3</v>
      </c>
      <c r="C1980" t="s">
        <v>442</v>
      </c>
      <c r="D1980" t="s">
        <v>284</v>
      </c>
      <c r="E1980" t="s">
        <v>1</v>
      </c>
      <c r="F1980">
        <v>0</v>
      </c>
      <c r="G1980">
        <v>0</v>
      </c>
      <c r="H1980">
        <v>0</v>
      </c>
    </row>
    <row r="1981" spans="2:8" x14ac:dyDescent="0.25">
      <c r="B1981" t="s">
        <v>3</v>
      </c>
      <c r="C1981" t="s">
        <v>442</v>
      </c>
      <c r="D1981" t="s">
        <v>286</v>
      </c>
      <c r="E1981" t="s">
        <v>1</v>
      </c>
      <c r="F1981">
        <v>0</v>
      </c>
      <c r="G1981">
        <v>0</v>
      </c>
      <c r="H1981">
        <v>0</v>
      </c>
    </row>
    <row r="1982" spans="2:8" x14ac:dyDescent="0.25">
      <c r="B1982" t="s">
        <v>3</v>
      </c>
      <c r="C1982" t="s">
        <v>442</v>
      </c>
      <c r="D1982" t="s">
        <v>287</v>
      </c>
      <c r="E1982" t="s">
        <v>1</v>
      </c>
      <c r="F1982">
        <v>1982467.5093188607</v>
      </c>
      <c r="G1982">
        <v>2055057.1238961369</v>
      </c>
      <c r="H1982">
        <v>2144940.4862992438</v>
      </c>
    </row>
    <row r="1983" spans="2:8" x14ac:dyDescent="0.25">
      <c r="B1983" t="s">
        <v>3</v>
      </c>
      <c r="C1983" t="s">
        <v>442</v>
      </c>
      <c r="D1983" t="s">
        <v>290</v>
      </c>
      <c r="E1983" t="s">
        <v>1</v>
      </c>
      <c r="F1983">
        <v>0</v>
      </c>
      <c r="G1983">
        <v>0</v>
      </c>
      <c r="H1983">
        <v>0</v>
      </c>
    </row>
    <row r="1984" spans="2:8" x14ac:dyDescent="0.25">
      <c r="B1984" t="s">
        <v>3</v>
      </c>
      <c r="C1984" t="s">
        <v>442</v>
      </c>
      <c r="D1984" t="s">
        <v>291</v>
      </c>
      <c r="E1984" t="s">
        <v>1</v>
      </c>
      <c r="F1984">
        <v>66163.432436317424</v>
      </c>
      <c r="G1984">
        <v>68586.058803249442</v>
      </c>
      <c r="H1984">
        <v>71585.85161072413</v>
      </c>
    </row>
    <row r="1985" spans="2:8" x14ac:dyDescent="0.25">
      <c r="B1985" t="s">
        <v>3</v>
      </c>
      <c r="C1985" t="s">
        <v>442</v>
      </c>
      <c r="D1985" t="s">
        <v>292</v>
      </c>
      <c r="E1985" t="s">
        <v>1</v>
      </c>
      <c r="F1985">
        <v>0</v>
      </c>
      <c r="G1985">
        <v>0</v>
      </c>
      <c r="H1985">
        <v>0</v>
      </c>
    </row>
    <row r="1986" spans="2:8" x14ac:dyDescent="0.25">
      <c r="B1986" t="s">
        <v>3</v>
      </c>
      <c r="C1986" t="s">
        <v>442</v>
      </c>
      <c r="D1986" t="s">
        <v>293</v>
      </c>
      <c r="E1986" t="s">
        <v>1</v>
      </c>
      <c r="F1986">
        <v>0</v>
      </c>
      <c r="G1986">
        <v>0</v>
      </c>
      <c r="H1986">
        <v>0</v>
      </c>
    </row>
    <row r="1987" spans="2:8" x14ac:dyDescent="0.25">
      <c r="B1987" t="s">
        <v>3</v>
      </c>
      <c r="C1987" t="s">
        <v>442</v>
      </c>
      <c r="D1987" t="s">
        <v>295</v>
      </c>
      <c r="E1987" t="s">
        <v>1</v>
      </c>
      <c r="F1987">
        <v>0</v>
      </c>
      <c r="G1987">
        <v>0</v>
      </c>
      <c r="H1987">
        <v>0</v>
      </c>
    </row>
    <row r="1988" spans="2:8" x14ac:dyDescent="0.25">
      <c r="B1988" t="s">
        <v>3</v>
      </c>
      <c r="C1988" t="s">
        <v>442</v>
      </c>
      <c r="D1988" t="s">
        <v>296</v>
      </c>
      <c r="E1988" t="s">
        <v>1</v>
      </c>
      <c r="F1988">
        <v>0</v>
      </c>
      <c r="G1988">
        <v>0</v>
      </c>
      <c r="H1988">
        <v>0</v>
      </c>
    </row>
    <row r="1989" spans="2:8" x14ac:dyDescent="0.25">
      <c r="B1989" t="s">
        <v>3</v>
      </c>
      <c r="C1989" t="s">
        <v>442</v>
      </c>
      <c r="D1989" t="s">
        <v>297</v>
      </c>
      <c r="E1989" t="s">
        <v>1</v>
      </c>
      <c r="F1989">
        <v>0</v>
      </c>
      <c r="G1989">
        <v>0</v>
      </c>
      <c r="H1989">
        <v>0</v>
      </c>
    </row>
    <row r="1990" spans="2:8" x14ac:dyDescent="0.25">
      <c r="B1990" t="s">
        <v>3</v>
      </c>
      <c r="C1990" t="s">
        <v>442</v>
      </c>
      <c r="D1990" t="s">
        <v>298</v>
      </c>
      <c r="E1990" t="s">
        <v>1</v>
      </c>
      <c r="F1990">
        <v>0</v>
      </c>
      <c r="G1990">
        <v>0</v>
      </c>
      <c r="H1990">
        <v>0</v>
      </c>
    </row>
    <row r="1991" spans="2:8" x14ac:dyDescent="0.25">
      <c r="B1991" t="s">
        <v>3</v>
      </c>
      <c r="C1991" t="s">
        <v>442</v>
      </c>
      <c r="D1991" t="s">
        <v>299</v>
      </c>
      <c r="E1991" t="s">
        <v>1</v>
      </c>
      <c r="F1991">
        <v>0</v>
      </c>
      <c r="G1991">
        <v>0</v>
      </c>
      <c r="H1991">
        <v>0</v>
      </c>
    </row>
    <row r="1992" spans="2:8" x14ac:dyDescent="0.25">
      <c r="B1992" t="s">
        <v>3</v>
      </c>
      <c r="C1992" t="s">
        <v>442</v>
      </c>
      <c r="D1992" t="s">
        <v>300</v>
      </c>
      <c r="E1992" t="s">
        <v>1</v>
      </c>
      <c r="F1992">
        <v>0</v>
      </c>
      <c r="G1992">
        <v>0</v>
      </c>
      <c r="H1992">
        <v>0</v>
      </c>
    </row>
    <row r="1993" spans="2:8" x14ac:dyDescent="0.25">
      <c r="B1993" t="s">
        <v>3</v>
      </c>
      <c r="C1993" t="s">
        <v>442</v>
      </c>
      <c r="D1993" t="s">
        <v>407</v>
      </c>
      <c r="E1993" t="s">
        <v>1</v>
      </c>
      <c r="F1993">
        <v>0</v>
      </c>
      <c r="G1993">
        <v>0</v>
      </c>
      <c r="H1993">
        <v>0</v>
      </c>
    </row>
    <row r="1994" spans="2:8" x14ac:dyDescent="0.25">
      <c r="B1994" t="s">
        <v>3</v>
      </c>
      <c r="C1994" t="s">
        <v>442</v>
      </c>
      <c r="D1994" t="s">
        <v>635</v>
      </c>
      <c r="E1994" t="s">
        <v>1</v>
      </c>
      <c r="F1994">
        <v>0</v>
      </c>
      <c r="G1994">
        <v>0</v>
      </c>
      <c r="H1994">
        <v>0</v>
      </c>
    </row>
    <row r="1995" spans="2:8" x14ac:dyDescent="0.25">
      <c r="B1995" t="s">
        <v>3</v>
      </c>
      <c r="C1995" t="s">
        <v>442</v>
      </c>
      <c r="D1995" t="s">
        <v>636</v>
      </c>
      <c r="E1995" t="s">
        <v>1</v>
      </c>
      <c r="F1995">
        <v>0</v>
      </c>
      <c r="G1995">
        <v>0</v>
      </c>
      <c r="H1995">
        <v>0</v>
      </c>
    </row>
    <row r="1996" spans="2:8" x14ac:dyDescent="0.25">
      <c r="B1996" t="s">
        <v>3</v>
      </c>
      <c r="C1996" t="s">
        <v>442</v>
      </c>
      <c r="D1996" t="s">
        <v>686</v>
      </c>
      <c r="E1996" t="s">
        <v>1</v>
      </c>
      <c r="F1996">
        <v>0</v>
      </c>
      <c r="G1996">
        <v>0</v>
      </c>
      <c r="H1996">
        <v>0</v>
      </c>
    </row>
    <row r="1997" spans="2:8" x14ac:dyDescent="0.25">
      <c r="B1997" t="s">
        <v>3</v>
      </c>
      <c r="C1997" t="s">
        <v>442</v>
      </c>
      <c r="D1997" t="s">
        <v>687</v>
      </c>
      <c r="E1997" t="s">
        <v>1</v>
      </c>
      <c r="F1997">
        <v>0</v>
      </c>
      <c r="G1997">
        <v>0</v>
      </c>
      <c r="H1997">
        <v>0</v>
      </c>
    </row>
    <row r="1998" spans="2:8" x14ac:dyDescent="0.25">
      <c r="B1998" t="s">
        <v>3</v>
      </c>
      <c r="C1998" t="s">
        <v>442</v>
      </c>
      <c r="D1998" t="s">
        <v>302</v>
      </c>
      <c r="E1998" t="s">
        <v>1</v>
      </c>
      <c r="F1998">
        <v>0</v>
      </c>
      <c r="G1998">
        <v>0</v>
      </c>
      <c r="H1998">
        <v>0</v>
      </c>
    </row>
    <row r="1999" spans="2:8" x14ac:dyDescent="0.25">
      <c r="B1999" t="s">
        <v>3</v>
      </c>
      <c r="C1999" t="s">
        <v>442</v>
      </c>
      <c r="D1999" t="s">
        <v>303</v>
      </c>
      <c r="E1999" t="s">
        <v>1</v>
      </c>
      <c r="F1999">
        <v>0</v>
      </c>
      <c r="G1999">
        <v>0</v>
      </c>
      <c r="H1999">
        <v>0</v>
      </c>
    </row>
    <row r="2000" spans="2:8" x14ac:dyDescent="0.25">
      <c r="B2000" t="s">
        <v>3</v>
      </c>
      <c r="C2000" t="s">
        <v>442</v>
      </c>
      <c r="D2000" t="s">
        <v>306</v>
      </c>
      <c r="E2000" t="s">
        <v>1</v>
      </c>
      <c r="F2000">
        <v>0</v>
      </c>
      <c r="G2000">
        <v>0</v>
      </c>
      <c r="H2000">
        <v>0</v>
      </c>
    </row>
    <row r="2001" spans="2:8" x14ac:dyDescent="0.25">
      <c r="B2001" t="s">
        <v>3</v>
      </c>
      <c r="C2001" t="s">
        <v>442</v>
      </c>
      <c r="D2001" t="s">
        <v>307</v>
      </c>
      <c r="E2001" t="s">
        <v>1</v>
      </c>
      <c r="F2001">
        <v>0</v>
      </c>
      <c r="G2001">
        <v>0</v>
      </c>
      <c r="H2001">
        <v>0</v>
      </c>
    </row>
    <row r="2002" spans="2:8" x14ac:dyDescent="0.25">
      <c r="B2002" t="s">
        <v>3</v>
      </c>
      <c r="C2002" t="s">
        <v>442</v>
      </c>
      <c r="D2002" t="s">
        <v>308</v>
      </c>
      <c r="E2002" t="s">
        <v>1</v>
      </c>
      <c r="F2002">
        <v>0</v>
      </c>
      <c r="G2002">
        <v>0</v>
      </c>
      <c r="H2002">
        <v>0</v>
      </c>
    </row>
    <row r="2003" spans="2:8" x14ac:dyDescent="0.25">
      <c r="B2003" t="s">
        <v>3</v>
      </c>
      <c r="C2003" t="s">
        <v>442</v>
      </c>
      <c r="D2003" t="s">
        <v>309</v>
      </c>
      <c r="E2003" t="s">
        <v>1</v>
      </c>
      <c r="F2003">
        <v>0</v>
      </c>
      <c r="G2003">
        <v>0</v>
      </c>
      <c r="H2003">
        <v>0</v>
      </c>
    </row>
    <row r="2004" spans="2:8" x14ac:dyDescent="0.25">
      <c r="B2004" t="s">
        <v>3</v>
      </c>
      <c r="C2004" t="s">
        <v>442</v>
      </c>
      <c r="D2004" t="s">
        <v>637</v>
      </c>
      <c r="E2004" t="s">
        <v>1</v>
      </c>
      <c r="F2004">
        <v>98099.238807791611</v>
      </c>
      <c r="G2004">
        <v>98273.313268499478</v>
      </c>
      <c r="H2004">
        <v>99595.617709621976</v>
      </c>
    </row>
    <row r="2005" spans="2:8" x14ac:dyDescent="0.25">
      <c r="B2005" t="s">
        <v>3</v>
      </c>
      <c r="C2005" t="s">
        <v>442</v>
      </c>
      <c r="D2005" t="s">
        <v>311</v>
      </c>
      <c r="E2005" t="s">
        <v>1</v>
      </c>
      <c r="F2005">
        <v>1294298.4844257035</v>
      </c>
      <c r="G2005">
        <v>1296577.626980894</v>
      </c>
      <c r="H2005">
        <v>1304932.9609907102</v>
      </c>
    </row>
    <row r="2006" spans="2:8" x14ac:dyDescent="0.25">
      <c r="B2006" t="s">
        <v>3</v>
      </c>
      <c r="C2006" t="s">
        <v>442</v>
      </c>
      <c r="D2006" t="s">
        <v>312</v>
      </c>
      <c r="E2006" t="s">
        <v>1</v>
      </c>
      <c r="F2006">
        <v>898186.22330959875</v>
      </c>
      <c r="G2006">
        <v>899767.84800333262</v>
      </c>
      <c r="H2006">
        <v>905566.08232800441</v>
      </c>
    </row>
    <row r="2007" spans="2:8" x14ac:dyDescent="0.25">
      <c r="B2007" t="s">
        <v>3</v>
      </c>
      <c r="C2007" t="s">
        <v>442</v>
      </c>
      <c r="D2007" t="s">
        <v>313</v>
      </c>
      <c r="E2007" t="s">
        <v>1</v>
      </c>
      <c r="F2007">
        <v>1294298.4844257033</v>
      </c>
      <c r="G2007">
        <v>1296577.6269808938</v>
      </c>
      <c r="H2007">
        <v>1304932.96099071</v>
      </c>
    </row>
    <row r="2008" spans="2:8" x14ac:dyDescent="0.25">
      <c r="B2008" t="s">
        <v>3</v>
      </c>
      <c r="C2008" t="s">
        <v>442</v>
      </c>
      <c r="D2008" t="s">
        <v>314</v>
      </c>
      <c r="E2008" t="s">
        <v>1</v>
      </c>
      <c r="F2008">
        <v>898186.22330959863</v>
      </c>
      <c r="G2008">
        <v>899767.84800333239</v>
      </c>
      <c r="H2008">
        <v>905566.0823280043</v>
      </c>
    </row>
    <row r="2009" spans="2:8" x14ac:dyDescent="0.25">
      <c r="B2009" t="s">
        <v>3</v>
      </c>
      <c r="C2009" t="s">
        <v>442</v>
      </c>
      <c r="D2009" t="s">
        <v>315</v>
      </c>
      <c r="E2009" t="s">
        <v>1</v>
      </c>
      <c r="F2009">
        <v>116480.43119578641</v>
      </c>
      <c r="G2009">
        <v>121527.32957741231</v>
      </c>
      <c r="H2009">
        <v>127458.73498925015</v>
      </c>
    </row>
    <row r="2010" spans="2:8" x14ac:dyDescent="0.25">
      <c r="B2010" t="s">
        <v>3</v>
      </c>
      <c r="C2010" t="s">
        <v>442</v>
      </c>
      <c r="D2010" t="s">
        <v>320</v>
      </c>
      <c r="E2010" t="s">
        <v>1</v>
      </c>
      <c r="F2010">
        <v>0</v>
      </c>
      <c r="G2010">
        <v>0</v>
      </c>
      <c r="H2010">
        <v>0</v>
      </c>
    </row>
    <row r="2011" spans="2:8" x14ac:dyDescent="0.25">
      <c r="B2011" t="s">
        <v>3</v>
      </c>
      <c r="C2011" t="s">
        <v>442</v>
      </c>
      <c r="D2011" t="s">
        <v>322</v>
      </c>
      <c r="E2011" t="s">
        <v>1</v>
      </c>
      <c r="F2011">
        <v>0</v>
      </c>
      <c r="G2011">
        <v>0</v>
      </c>
      <c r="H2011">
        <v>0</v>
      </c>
    </row>
    <row r="2012" spans="2:8" x14ac:dyDescent="0.25">
      <c r="B2012" t="s">
        <v>3</v>
      </c>
      <c r="C2012" t="s">
        <v>442</v>
      </c>
      <c r="D2012" t="s">
        <v>324</v>
      </c>
      <c r="E2012" t="s">
        <v>1</v>
      </c>
      <c r="F2012">
        <v>0</v>
      </c>
      <c r="G2012">
        <v>0</v>
      </c>
      <c r="H2012">
        <v>0</v>
      </c>
    </row>
    <row r="2013" spans="2:8" x14ac:dyDescent="0.25">
      <c r="B2013" t="s">
        <v>3</v>
      </c>
      <c r="C2013" t="s">
        <v>442</v>
      </c>
      <c r="D2013" t="s">
        <v>326</v>
      </c>
      <c r="E2013" t="s">
        <v>1</v>
      </c>
      <c r="F2013">
        <v>0</v>
      </c>
      <c r="G2013">
        <v>0</v>
      </c>
      <c r="H2013">
        <v>0</v>
      </c>
    </row>
    <row r="2014" spans="2:8" x14ac:dyDescent="0.25">
      <c r="B2014" t="s">
        <v>3</v>
      </c>
      <c r="C2014" t="s">
        <v>442</v>
      </c>
      <c r="D2014" t="s">
        <v>328</v>
      </c>
      <c r="E2014" t="s">
        <v>1</v>
      </c>
      <c r="F2014">
        <v>0</v>
      </c>
      <c r="G2014">
        <v>0</v>
      </c>
      <c r="H2014">
        <v>0</v>
      </c>
    </row>
    <row r="2015" spans="2:8" x14ac:dyDescent="0.25">
      <c r="B2015" t="s">
        <v>3</v>
      </c>
      <c r="C2015" t="s">
        <v>442</v>
      </c>
      <c r="D2015" t="s">
        <v>330</v>
      </c>
      <c r="E2015" t="s">
        <v>1</v>
      </c>
      <c r="F2015">
        <v>0</v>
      </c>
      <c r="G2015">
        <v>0</v>
      </c>
      <c r="H2015">
        <v>0</v>
      </c>
    </row>
    <row r="2016" spans="2:8" x14ac:dyDescent="0.25">
      <c r="B2016" t="s">
        <v>3</v>
      </c>
      <c r="C2016" t="s">
        <v>442</v>
      </c>
      <c r="D2016" t="s">
        <v>332</v>
      </c>
      <c r="E2016" t="s">
        <v>1</v>
      </c>
      <c r="F2016">
        <v>1948818.7884170194</v>
      </c>
      <c r="G2016">
        <v>1951263.0345203008</v>
      </c>
      <c r="H2016">
        <v>1962980.1575631138</v>
      </c>
    </row>
    <row r="2017" spans="2:8" x14ac:dyDescent="0.25">
      <c r="B2017" t="s">
        <v>3</v>
      </c>
      <c r="C2017" t="s">
        <v>442</v>
      </c>
      <c r="D2017" t="s">
        <v>333</v>
      </c>
      <c r="E2017" t="s">
        <v>1</v>
      </c>
      <c r="F2017">
        <v>0</v>
      </c>
      <c r="G2017">
        <v>0</v>
      </c>
      <c r="H2017">
        <v>0</v>
      </c>
    </row>
    <row r="2018" spans="2:8" x14ac:dyDescent="0.25">
      <c r="B2018" t="s">
        <v>3</v>
      </c>
      <c r="C2018" t="s">
        <v>442</v>
      </c>
      <c r="D2018" t="s">
        <v>334</v>
      </c>
      <c r="E2018" t="s">
        <v>1</v>
      </c>
      <c r="F2018">
        <v>0</v>
      </c>
      <c r="G2018">
        <v>0</v>
      </c>
      <c r="H2018">
        <v>0</v>
      </c>
    </row>
    <row r="2019" spans="2:8" x14ac:dyDescent="0.25">
      <c r="B2019" t="s">
        <v>3</v>
      </c>
      <c r="C2019" t="s">
        <v>442</v>
      </c>
      <c r="D2019" t="s">
        <v>335</v>
      </c>
      <c r="E2019" t="s">
        <v>1</v>
      </c>
      <c r="F2019">
        <v>0</v>
      </c>
      <c r="G2019">
        <v>0</v>
      </c>
      <c r="H2019">
        <v>0</v>
      </c>
    </row>
    <row r="2020" spans="2:8" x14ac:dyDescent="0.25">
      <c r="B2020" t="s">
        <v>3</v>
      </c>
      <c r="C2020" t="s">
        <v>442</v>
      </c>
      <c r="D2020" t="s">
        <v>336</v>
      </c>
      <c r="E2020" t="s">
        <v>1</v>
      </c>
      <c r="F2020">
        <v>0</v>
      </c>
      <c r="G2020">
        <v>0</v>
      </c>
      <c r="H2020">
        <v>0</v>
      </c>
    </row>
    <row r="2021" spans="2:8" x14ac:dyDescent="0.25">
      <c r="B2021" t="s">
        <v>3</v>
      </c>
      <c r="C2021" t="s">
        <v>442</v>
      </c>
      <c r="D2021" t="s">
        <v>337</v>
      </c>
      <c r="E2021" t="s">
        <v>1</v>
      </c>
      <c r="F2021">
        <v>0</v>
      </c>
      <c r="G2021">
        <v>0</v>
      </c>
      <c r="H2021">
        <v>0</v>
      </c>
    </row>
    <row r="2022" spans="2:8" x14ac:dyDescent="0.25">
      <c r="B2022" t="s">
        <v>3</v>
      </c>
      <c r="C2022" t="s">
        <v>442</v>
      </c>
      <c r="D2022" t="s">
        <v>341</v>
      </c>
      <c r="E2022" t="s">
        <v>1</v>
      </c>
      <c r="F2022">
        <v>0</v>
      </c>
      <c r="G2022">
        <v>0</v>
      </c>
      <c r="H2022">
        <v>0</v>
      </c>
    </row>
    <row r="2023" spans="2:8" x14ac:dyDescent="0.25">
      <c r="B2023" t="s">
        <v>3</v>
      </c>
      <c r="C2023" t="s">
        <v>442</v>
      </c>
      <c r="D2023" t="s">
        <v>342</v>
      </c>
      <c r="E2023" t="s">
        <v>1</v>
      </c>
      <c r="F2023">
        <v>0</v>
      </c>
      <c r="G2023">
        <v>0</v>
      </c>
      <c r="H2023">
        <v>0</v>
      </c>
    </row>
    <row r="2024" spans="2:8" x14ac:dyDescent="0.25">
      <c r="B2024" t="s">
        <v>3</v>
      </c>
      <c r="C2024" t="s">
        <v>442</v>
      </c>
      <c r="D2024" t="s">
        <v>343</v>
      </c>
      <c r="E2024" t="s">
        <v>1</v>
      </c>
      <c r="F2024">
        <v>0</v>
      </c>
      <c r="G2024">
        <v>0</v>
      </c>
      <c r="H2024">
        <v>0</v>
      </c>
    </row>
    <row r="2025" spans="2:8" x14ac:dyDescent="0.25">
      <c r="B2025" t="s">
        <v>3</v>
      </c>
      <c r="C2025" t="s">
        <v>442</v>
      </c>
      <c r="D2025" t="s">
        <v>344</v>
      </c>
      <c r="E2025" t="s">
        <v>1</v>
      </c>
      <c r="F2025">
        <v>0</v>
      </c>
      <c r="G2025">
        <v>0</v>
      </c>
      <c r="H2025">
        <v>0</v>
      </c>
    </row>
    <row r="2026" spans="2:8" x14ac:dyDescent="0.25">
      <c r="B2026" t="s">
        <v>3</v>
      </c>
      <c r="C2026" t="s">
        <v>442</v>
      </c>
      <c r="D2026" t="s">
        <v>345</v>
      </c>
      <c r="E2026" t="s">
        <v>1</v>
      </c>
      <c r="F2026">
        <v>0</v>
      </c>
      <c r="G2026">
        <v>0</v>
      </c>
      <c r="H2026">
        <v>0</v>
      </c>
    </row>
    <row r="2027" spans="2:8" x14ac:dyDescent="0.25">
      <c r="B2027" t="s">
        <v>3</v>
      </c>
      <c r="C2027" t="s">
        <v>442</v>
      </c>
      <c r="D2027" t="s">
        <v>346</v>
      </c>
      <c r="E2027" t="s">
        <v>1</v>
      </c>
      <c r="F2027">
        <v>0</v>
      </c>
      <c r="G2027">
        <v>0</v>
      </c>
      <c r="H2027">
        <v>0</v>
      </c>
    </row>
    <row r="2028" spans="2:8" x14ac:dyDescent="0.25">
      <c r="B2028" t="s">
        <v>3</v>
      </c>
      <c r="C2028" t="s">
        <v>442</v>
      </c>
      <c r="D2028" t="s">
        <v>349</v>
      </c>
      <c r="E2028" t="s">
        <v>1</v>
      </c>
      <c r="F2028">
        <v>0</v>
      </c>
      <c r="G2028">
        <v>0</v>
      </c>
      <c r="H2028">
        <v>0</v>
      </c>
    </row>
    <row r="2029" spans="2:8" x14ac:dyDescent="0.25">
      <c r="B2029" t="s">
        <v>3</v>
      </c>
      <c r="C2029" t="s">
        <v>442</v>
      </c>
      <c r="D2029" t="s">
        <v>350</v>
      </c>
      <c r="E2029" t="s">
        <v>1</v>
      </c>
      <c r="F2029">
        <v>0</v>
      </c>
      <c r="G2029">
        <v>0</v>
      </c>
      <c r="H2029">
        <v>0</v>
      </c>
    </row>
    <row r="2030" spans="2:8" x14ac:dyDescent="0.25">
      <c r="B2030" t="s">
        <v>3</v>
      </c>
      <c r="C2030" t="s">
        <v>442</v>
      </c>
      <c r="D2030" t="s">
        <v>351</v>
      </c>
      <c r="E2030" t="s">
        <v>1</v>
      </c>
      <c r="F2030">
        <v>0</v>
      </c>
      <c r="G2030">
        <v>0</v>
      </c>
      <c r="H2030">
        <v>0</v>
      </c>
    </row>
    <row r="2031" spans="2:8" x14ac:dyDescent="0.25">
      <c r="B2031" t="s">
        <v>3</v>
      </c>
      <c r="C2031" t="s">
        <v>442</v>
      </c>
      <c r="D2031" t="s">
        <v>352</v>
      </c>
      <c r="E2031" t="s">
        <v>1</v>
      </c>
      <c r="F2031">
        <v>0</v>
      </c>
      <c r="G2031">
        <v>0</v>
      </c>
      <c r="H2031">
        <v>0</v>
      </c>
    </row>
    <row r="2032" spans="2:8" x14ac:dyDescent="0.25">
      <c r="B2032" t="s">
        <v>3</v>
      </c>
      <c r="C2032" t="s">
        <v>442</v>
      </c>
      <c r="D2032" t="s">
        <v>353</v>
      </c>
      <c r="E2032" t="s">
        <v>1</v>
      </c>
      <c r="F2032">
        <v>0</v>
      </c>
      <c r="G2032">
        <v>0</v>
      </c>
      <c r="H2032">
        <v>0</v>
      </c>
    </row>
    <row r="2033" spans="2:8" x14ac:dyDescent="0.25">
      <c r="B2033" t="s">
        <v>3</v>
      </c>
      <c r="C2033" t="s">
        <v>442</v>
      </c>
      <c r="D2033" t="s">
        <v>354</v>
      </c>
      <c r="E2033" t="s">
        <v>1</v>
      </c>
      <c r="F2033">
        <v>299683.21082499286</v>
      </c>
      <c r="G2033">
        <v>311176.67271920334</v>
      </c>
      <c r="H2033">
        <v>324271.69256076985</v>
      </c>
    </row>
    <row r="2034" spans="2:8" x14ac:dyDescent="0.25">
      <c r="B2034" t="s">
        <v>3</v>
      </c>
      <c r="C2034" t="s">
        <v>442</v>
      </c>
      <c r="D2034" t="s">
        <v>356</v>
      </c>
      <c r="E2034" t="s">
        <v>1</v>
      </c>
      <c r="F2034">
        <v>4160688.6569903567</v>
      </c>
      <c r="G2034">
        <v>4292447.855259805</v>
      </c>
      <c r="H2034">
        <v>4439676.2716406761</v>
      </c>
    </row>
    <row r="2035" spans="2:8" x14ac:dyDescent="0.25">
      <c r="B2035" t="s">
        <v>3</v>
      </c>
      <c r="C2035" t="s">
        <v>442</v>
      </c>
      <c r="D2035" t="s">
        <v>357</v>
      </c>
      <c r="E2035" t="s">
        <v>1</v>
      </c>
      <c r="F2035">
        <v>0</v>
      </c>
      <c r="G2035">
        <v>0</v>
      </c>
      <c r="H2035">
        <v>0</v>
      </c>
    </row>
    <row r="2036" spans="2:8" x14ac:dyDescent="0.25">
      <c r="B2036" t="s">
        <v>3</v>
      </c>
      <c r="C2036" t="s">
        <v>442</v>
      </c>
      <c r="D2036" t="s">
        <v>359</v>
      </c>
      <c r="E2036" t="s">
        <v>1</v>
      </c>
      <c r="F2036">
        <v>0</v>
      </c>
      <c r="G2036">
        <v>0</v>
      </c>
      <c r="H2036">
        <v>0</v>
      </c>
    </row>
    <row r="2037" spans="2:8" x14ac:dyDescent="0.25">
      <c r="B2037" t="s">
        <v>3</v>
      </c>
      <c r="C2037" t="s">
        <v>442</v>
      </c>
      <c r="D2037" t="s">
        <v>688</v>
      </c>
      <c r="E2037" t="s">
        <v>1</v>
      </c>
      <c r="F2037">
        <v>1534455.184861751</v>
      </c>
      <c r="G2037">
        <v>1629941.0003232018</v>
      </c>
      <c r="H2037">
        <v>1745554.9063902192</v>
      </c>
    </row>
    <row r="2038" spans="2:8" x14ac:dyDescent="0.25">
      <c r="B2038" t="s">
        <v>3</v>
      </c>
      <c r="C2038" t="s">
        <v>442</v>
      </c>
      <c r="D2038" t="s">
        <v>689</v>
      </c>
      <c r="E2038" t="s">
        <v>1</v>
      </c>
      <c r="F2038">
        <v>0</v>
      </c>
      <c r="G2038">
        <v>0</v>
      </c>
      <c r="H2038">
        <v>0</v>
      </c>
    </row>
    <row r="2039" spans="2:8" x14ac:dyDescent="0.25">
      <c r="B2039" t="s">
        <v>3</v>
      </c>
      <c r="C2039" t="s">
        <v>442</v>
      </c>
      <c r="D2039" t="s">
        <v>363</v>
      </c>
      <c r="E2039" t="s">
        <v>1</v>
      </c>
      <c r="F2039">
        <v>0</v>
      </c>
      <c r="G2039">
        <v>0</v>
      </c>
      <c r="H2039">
        <v>0</v>
      </c>
    </row>
    <row r="2040" spans="2:8" x14ac:dyDescent="0.25">
      <c r="B2040" t="s">
        <v>3</v>
      </c>
      <c r="C2040" t="s">
        <v>442</v>
      </c>
      <c r="D2040" t="s">
        <v>365</v>
      </c>
      <c r="E2040" t="s">
        <v>1</v>
      </c>
      <c r="F2040">
        <v>0</v>
      </c>
      <c r="G2040">
        <v>0</v>
      </c>
      <c r="H2040">
        <v>0</v>
      </c>
    </row>
    <row r="2041" spans="2:8" x14ac:dyDescent="0.25">
      <c r="B2041" t="s">
        <v>3</v>
      </c>
      <c r="C2041" t="s">
        <v>442</v>
      </c>
      <c r="D2041" t="s">
        <v>367</v>
      </c>
      <c r="E2041" t="s">
        <v>1</v>
      </c>
      <c r="F2041">
        <v>0</v>
      </c>
      <c r="G2041">
        <v>0</v>
      </c>
      <c r="H2041">
        <v>0</v>
      </c>
    </row>
    <row r="2042" spans="2:8" x14ac:dyDescent="0.25">
      <c r="B2042" t="s">
        <v>3</v>
      </c>
      <c r="C2042" t="s">
        <v>442</v>
      </c>
      <c r="D2042" t="s">
        <v>369</v>
      </c>
      <c r="E2042" t="s">
        <v>1</v>
      </c>
      <c r="F2042">
        <v>0</v>
      </c>
      <c r="G2042">
        <v>0</v>
      </c>
      <c r="H2042">
        <v>0</v>
      </c>
    </row>
    <row r="2043" spans="2:8" x14ac:dyDescent="0.25">
      <c r="B2043" t="s">
        <v>3</v>
      </c>
      <c r="C2043" t="s">
        <v>442</v>
      </c>
      <c r="D2043" t="s">
        <v>371</v>
      </c>
      <c r="E2043" t="s">
        <v>1</v>
      </c>
      <c r="F2043">
        <v>0</v>
      </c>
      <c r="G2043">
        <v>0</v>
      </c>
      <c r="H2043">
        <v>0</v>
      </c>
    </row>
    <row r="2044" spans="2:8" x14ac:dyDescent="0.25">
      <c r="B2044" t="s">
        <v>3</v>
      </c>
      <c r="C2044" t="s">
        <v>442</v>
      </c>
      <c r="D2044" t="s">
        <v>373</v>
      </c>
      <c r="E2044" t="s">
        <v>1</v>
      </c>
      <c r="F2044">
        <v>0</v>
      </c>
      <c r="G2044">
        <v>0</v>
      </c>
      <c r="H2044">
        <v>0</v>
      </c>
    </row>
    <row r="2045" spans="2:8" x14ac:dyDescent="0.25">
      <c r="B2045" t="s">
        <v>3</v>
      </c>
      <c r="C2045" t="s">
        <v>442</v>
      </c>
      <c r="D2045" t="s">
        <v>375</v>
      </c>
      <c r="E2045" t="s">
        <v>1</v>
      </c>
      <c r="F2045">
        <v>0</v>
      </c>
      <c r="G2045">
        <v>0</v>
      </c>
      <c r="H2045">
        <v>0</v>
      </c>
    </row>
    <row r="2046" spans="2:8" x14ac:dyDescent="0.25">
      <c r="B2046" t="s">
        <v>3</v>
      </c>
      <c r="C2046" t="s">
        <v>442</v>
      </c>
      <c r="D2046" t="s">
        <v>377</v>
      </c>
      <c r="E2046" t="s">
        <v>1</v>
      </c>
      <c r="F2046">
        <v>0</v>
      </c>
      <c r="G2046">
        <v>0</v>
      </c>
      <c r="H2046">
        <v>0</v>
      </c>
    </row>
    <row r="2047" spans="2:8" x14ac:dyDescent="0.25">
      <c r="B2047" t="s">
        <v>3</v>
      </c>
      <c r="C2047" t="s">
        <v>442</v>
      </c>
      <c r="D2047" t="s">
        <v>379</v>
      </c>
      <c r="E2047" t="s">
        <v>1</v>
      </c>
      <c r="F2047">
        <v>0</v>
      </c>
      <c r="G2047">
        <v>0</v>
      </c>
      <c r="H2047">
        <v>0</v>
      </c>
    </row>
    <row r="2048" spans="2:8" x14ac:dyDescent="0.25">
      <c r="B2048" t="s">
        <v>3</v>
      </c>
      <c r="C2048" t="s">
        <v>442</v>
      </c>
      <c r="D2048" t="s">
        <v>381</v>
      </c>
      <c r="E2048" t="s">
        <v>1</v>
      </c>
      <c r="F2048">
        <v>0</v>
      </c>
      <c r="G2048">
        <v>0</v>
      </c>
      <c r="H2048">
        <v>0</v>
      </c>
    </row>
    <row r="2049" spans="2:8" x14ac:dyDescent="0.25">
      <c r="B2049" t="s">
        <v>3</v>
      </c>
      <c r="C2049" t="s">
        <v>442</v>
      </c>
      <c r="D2049" t="s">
        <v>383</v>
      </c>
      <c r="E2049" t="s">
        <v>1</v>
      </c>
      <c r="F2049">
        <v>0</v>
      </c>
      <c r="G2049">
        <v>0</v>
      </c>
      <c r="H2049">
        <v>0</v>
      </c>
    </row>
    <row r="2050" spans="2:8" x14ac:dyDescent="0.25">
      <c r="B2050" t="s">
        <v>3</v>
      </c>
      <c r="C2050" t="s">
        <v>442</v>
      </c>
      <c r="D2050" t="s">
        <v>384</v>
      </c>
      <c r="E2050" t="s">
        <v>1</v>
      </c>
      <c r="F2050">
        <v>0</v>
      </c>
      <c r="G2050">
        <v>0</v>
      </c>
      <c r="H2050">
        <v>0</v>
      </c>
    </row>
    <row r="2051" spans="2:8" x14ac:dyDescent="0.25">
      <c r="B2051" t="s">
        <v>3</v>
      </c>
      <c r="C2051" t="s">
        <v>442</v>
      </c>
      <c r="D2051" t="s">
        <v>385</v>
      </c>
      <c r="E2051" t="s">
        <v>1</v>
      </c>
      <c r="F2051">
        <v>0</v>
      </c>
      <c r="G2051">
        <v>0</v>
      </c>
      <c r="H2051">
        <v>0</v>
      </c>
    </row>
    <row r="2052" spans="2:8" x14ac:dyDescent="0.25">
      <c r="B2052" t="s">
        <v>3</v>
      </c>
      <c r="C2052" t="s">
        <v>442</v>
      </c>
      <c r="D2052" t="s">
        <v>386</v>
      </c>
      <c r="E2052" t="s">
        <v>1</v>
      </c>
      <c r="F2052">
        <v>0</v>
      </c>
      <c r="G2052">
        <v>0</v>
      </c>
      <c r="H2052">
        <v>0</v>
      </c>
    </row>
    <row r="2053" spans="2:8" x14ac:dyDescent="0.25">
      <c r="B2053" t="s">
        <v>3</v>
      </c>
      <c r="C2053" t="s">
        <v>442</v>
      </c>
      <c r="D2053" t="s">
        <v>387</v>
      </c>
      <c r="E2053" t="s">
        <v>1</v>
      </c>
      <c r="F2053">
        <v>551654.11803794501</v>
      </c>
      <c r="G2053">
        <v>572994.13473621116</v>
      </c>
      <c r="H2053">
        <v>596581.15207377274</v>
      </c>
    </row>
    <row r="2054" spans="2:8" x14ac:dyDescent="0.25">
      <c r="B2054" t="s">
        <v>3</v>
      </c>
      <c r="C2054" t="s">
        <v>442</v>
      </c>
      <c r="D2054" t="s">
        <v>388</v>
      </c>
      <c r="E2054" t="s">
        <v>1</v>
      </c>
      <c r="F2054">
        <v>0</v>
      </c>
      <c r="G2054">
        <v>0</v>
      </c>
      <c r="H2054">
        <v>0</v>
      </c>
    </row>
    <row r="2055" spans="2:8" x14ac:dyDescent="0.25">
      <c r="B2055" t="s">
        <v>3</v>
      </c>
      <c r="C2055" t="s">
        <v>442</v>
      </c>
      <c r="D2055" t="s">
        <v>389</v>
      </c>
      <c r="E2055" t="s">
        <v>1</v>
      </c>
      <c r="F2055">
        <v>1421506.3383180273</v>
      </c>
      <c r="G2055">
        <v>1476495.4483500337</v>
      </c>
      <c r="H2055">
        <v>1537274.6459505395</v>
      </c>
    </row>
    <row r="2056" spans="2:8" x14ac:dyDescent="0.25">
      <c r="B2056" t="s">
        <v>3</v>
      </c>
      <c r="C2056" t="s">
        <v>442</v>
      </c>
      <c r="D2056" t="s">
        <v>390</v>
      </c>
      <c r="E2056" t="s">
        <v>1</v>
      </c>
      <c r="F2056">
        <v>0</v>
      </c>
      <c r="G2056">
        <v>0</v>
      </c>
      <c r="H2056">
        <v>0</v>
      </c>
    </row>
    <row r="2057" spans="2:8" x14ac:dyDescent="0.25">
      <c r="B2057" t="s">
        <v>3</v>
      </c>
      <c r="C2057" t="s">
        <v>442</v>
      </c>
      <c r="D2057" t="s">
        <v>393</v>
      </c>
      <c r="E2057" t="s">
        <v>1</v>
      </c>
      <c r="F2057">
        <v>528.20904621215243</v>
      </c>
      <c r="G2057">
        <v>550.42049290696264</v>
      </c>
      <c r="H2057">
        <v>575.18846207959359</v>
      </c>
    </row>
    <row r="2058" spans="2:8" x14ac:dyDescent="0.25">
      <c r="B2058" t="s">
        <v>3</v>
      </c>
      <c r="C2058" t="s">
        <v>442</v>
      </c>
      <c r="D2058" t="s">
        <v>395</v>
      </c>
      <c r="E2058" t="s">
        <v>1</v>
      </c>
      <c r="F2058">
        <v>24468.507287768825</v>
      </c>
      <c r="G2058">
        <v>25497.41989201371</v>
      </c>
      <c r="H2058">
        <v>26644.759640451764</v>
      </c>
    </row>
    <row r="2059" spans="2:8" x14ac:dyDescent="0.25">
      <c r="B2059" t="s">
        <v>3</v>
      </c>
      <c r="C2059" t="s">
        <v>442</v>
      </c>
      <c r="D2059" t="s">
        <v>397</v>
      </c>
      <c r="E2059" t="s">
        <v>1</v>
      </c>
      <c r="F2059">
        <v>2528255.1107818829</v>
      </c>
      <c r="G2059">
        <v>2604701.0818745266</v>
      </c>
      <c r="H2059">
        <v>2689756.1004969357</v>
      </c>
    </row>
    <row r="2060" spans="2:8" x14ac:dyDescent="0.25">
      <c r="B2060" t="s">
        <v>3</v>
      </c>
      <c r="C2060" t="s">
        <v>442</v>
      </c>
      <c r="D2060" t="s">
        <v>398</v>
      </c>
      <c r="E2060" t="s">
        <v>1</v>
      </c>
      <c r="F2060">
        <v>0</v>
      </c>
      <c r="G2060">
        <v>0</v>
      </c>
      <c r="H2060">
        <v>0</v>
      </c>
    </row>
    <row r="2061" spans="2:8" x14ac:dyDescent="0.25">
      <c r="B2061" t="s">
        <v>3</v>
      </c>
      <c r="C2061" t="s">
        <v>442</v>
      </c>
      <c r="D2061" t="s">
        <v>399</v>
      </c>
      <c r="E2061" t="s">
        <v>1</v>
      </c>
      <c r="F2061">
        <v>0</v>
      </c>
      <c r="G2061">
        <v>0</v>
      </c>
      <c r="H2061">
        <v>0</v>
      </c>
    </row>
    <row r="2062" spans="2:8" x14ac:dyDescent="0.25">
      <c r="B2062" t="s">
        <v>3</v>
      </c>
      <c r="C2062" t="s">
        <v>442</v>
      </c>
      <c r="D2062" t="s">
        <v>400</v>
      </c>
      <c r="E2062" t="s">
        <v>1</v>
      </c>
      <c r="F2062">
        <v>0</v>
      </c>
      <c r="G2062">
        <v>0</v>
      </c>
      <c r="H2062">
        <v>0</v>
      </c>
    </row>
    <row r="2063" spans="2:8" x14ac:dyDescent="0.25">
      <c r="B2063" t="s">
        <v>3</v>
      </c>
      <c r="C2063" t="s">
        <v>442</v>
      </c>
      <c r="D2063" t="s">
        <v>401</v>
      </c>
      <c r="E2063" t="s">
        <v>1</v>
      </c>
      <c r="F2063">
        <v>10405417.562639641</v>
      </c>
      <c r="G2063">
        <v>9353311.2396880575</v>
      </c>
      <c r="H2063">
        <v>8589287.6143701822</v>
      </c>
    </row>
    <row r="2064" spans="2:8" x14ac:dyDescent="0.25">
      <c r="B2064" t="s">
        <v>3</v>
      </c>
      <c r="C2064" t="s">
        <v>442</v>
      </c>
      <c r="D2064" t="s">
        <v>402</v>
      </c>
      <c r="E2064" t="s">
        <v>1</v>
      </c>
      <c r="F2064">
        <v>0</v>
      </c>
      <c r="G2064">
        <v>0</v>
      </c>
      <c r="H2064">
        <v>0</v>
      </c>
    </row>
    <row r="2065" spans="2:8" x14ac:dyDescent="0.25">
      <c r="B2065" t="s">
        <v>3</v>
      </c>
      <c r="C2065" t="s">
        <v>442</v>
      </c>
      <c r="D2065" t="s">
        <v>403</v>
      </c>
      <c r="E2065" t="s">
        <v>1</v>
      </c>
      <c r="F2065">
        <v>91399.5307255722</v>
      </c>
      <c r="G2065">
        <v>93863.45935987198</v>
      </c>
      <c r="H2065">
        <v>96690.404243468598</v>
      </c>
    </row>
    <row r="2066" spans="2:8" x14ac:dyDescent="0.25">
      <c r="B2066" t="s">
        <v>3</v>
      </c>
      <c r="C2066" t="s">
        <v>442</v>
      </c>
      <c r="D2066" t="s">
        <v>404</v>
      </c>
      <c r="E2066" t="s">
        <v>1</v>
      </c>
      <c r="F2066">
        <v>1230098.0679538208</v>
      </c>
      <c r="G2066">
        <v>1269296.4383879553</v>
      </c>
      <c r="H2066">
        <v>1313207.248811421</v>
      </c>
    </row>
    <row r="2067" spans="2:8" x14ac:dyDescent="0.25">
      <c r="B2067" t="s">
        <v>3</v>
      </c>
      <c r="C2067" t="s">
        <v>442</v>
      </c>
      <c r="D2067" t="s">
        <v>406</v>
      </c>
      <c r="E2067" t="s">
        <v>1</v>
      </c>
      <c r="F2067">
        <v>0</v>
      </c>
      <c r="G2067">
        <v>0</v>
      </c>
      <c r="H2067">
        <v>0</v>
      </c>
    </row>
    <row r="2068" spans="2:8" x14ac:dyDescent="0.25">
      <c r="B2068" t="s">
        <v>3</v>
      </c>
      <c r="C2068" t="s">
        <v>445</v>
      </c>
      <c r="D2068" t="s">
        <v>544</v>
      </c>
      <c r="E2068" t="s">
        <v>1</v>
      </c>
      <c r="F2068">
        <v>0</v>
      </c>
      <c r="G2068">
        <v>0</v>
      </c>
      <c r="H2068">
        <v>0</v>
      </c>
    </row>
    <row r="2069" spans="2:8" x14ac:dyDescent="0.25">
      <c r="B2069" t="s">
        <v>3</v>
      </c>
      <c r="C2069" t="s">
        <v>445</v>
      </c>
      <c r="D2069" t="s">
        <v>16</v>
      </c>
      <c r="E2069" t="s">
        <v>1</v>
      </c>
      <c r="F2069">
        <v>0</v>
      </c>
      <c r="G2069">
        <v>0</v>
      </c>
      <c r="H2069">
        <v>0</v>
      </c>
    </row>
    <row r="2070" spans="2:8" x14ac:dyDescent="0.25">
      <c r="B2070" t="s">
        <v>3</v>
      </c>
      <c r="C2070" t="s">
        <v>445</v>
      </c>
      <c r="D2070" t="s">
        <v>17</v>
      </c>
      <c r="E2070" t="s">
        <v>1</v>
      </c>
      <c r="F2070">
        <v>0</v>
      </c>
      <c r="G2070">
        <v>0</v>
      </c>
      <c r="H2070">
        <v>0</v>
      </c>
    </row>
    <row r="2071" spans="2:8" x14ac:dyDescent="0.25">
      <c r="B2071" t="s">
        <v>3</v>
      </c>
      <c r="C2071" t="s">
        <v>445</v>
      </c>
      <c r="D2071" t="s">
        <v>18</v>
      </c>
      <c r="E2071" t="s">
        <v>1</v>
      </c>
      <c r="F2071">
        <v>0</v>
      </c>
      <c r="G2071">
        <v>0</v>
      </c>
      <c r="H2071">
        <v>0</v>
      </c>
    </row>
    <row r="2072" spans="2:8" x14ac:dyDescent="0.25">
      <c r="B2072" t="s">
        <v>3</v>
      </c>
      <c r="C2072" t="s">
        <v>445</v>
      </c>
      <c r="D2072" t="s">
        <v>19</v>
      </c>
      <c r="E2072" t="s">
        <v>1</v>
      </c>
      <c r="F2072">
        <v>0</v>
      </c>
      <c r="G2072">
        <v>0</v>
      </c>
      <c r="H2072">
        <v>0</v>
      </c>
    </row>
    <row r="2073" spans="2:8" x14ac:dyDescent="0.25">
      <c r="B2073" t="s">
        <v>3</v>
      </c>
      <c r="C2073" t="s">
        <v>445</v>
      </c>
      <c r="D2073" t="s">
        <v>20</v>
      </c>
      <c r="E2073" t="s">
        <v>1</v>
      </c>
      <c r="F2073">
        <v>0</v>
      </c>
      <c r="G2073">
        <v>0</v>
      </c>
      <c r="H2073">
        <v>0</v>
      </c>
    </row>
    <row r="2074" spans="2:8" x14ac:dyDescent="0.25">
      <c r="B2074" t="s">
        <v>3</v>
      </c>
      <c r="C2074" t="s">
        <v>445</v>
      </c>
      <c r="D2074" t="s">
        <v>21</v>
      </c>
      <c r="E2074" t="s">
        <v>1</v>
      </c>
      <c r="F2074">
        <v>0</v>
      </c>
      <c r="G2074">
        <v>0</v>
      </c>
      <c r="H2074">
        <v>0</v>
      </c>
    </row>
    <row r="2075" spans="2:8" x14ac:dyDescent="0.25">
      <c r="B2075" t="s">
        <v>3</v>
      </c>
      <c r="C2075" t="s">
        <v>445</v>
      </c>
      <c r="D2075" t="s">
        <v>22</v>
      </c>
      <c r="E2075" t="s">
        <v>1</v>
      </c>
      <c r="F2075">
        <v>0</v>
      </c>
      <c r="G2075">
        <v>0</v>
      </c>
      <c r="H2075">
        <v>0</v>
      </c>
    </row>
    <row r="2076" spans="2:8" x14ac:dyDescent="0.25">
      <c r="B2076" t="s">
        <v>3</v>
      </c>
      <c r="C2076" t="s">
        <v>445</v>
      </c>
      <c r="D2076" t="s">
        <v>23</v>
      </c>
      <c r="E2076" t="s">
        <v>1</v>
      </c>
      <c r="F2076">
        <v>0</v>
      </c>
      <c r="G2076">
        <v>0</v>
      </c>
      <c r="H2076">
        <v>0</v>
      </c>
    </row>
    <row r="2077" spans="2:8" x14ac:dyDescent="0.25">
      <c r="B2077" t="s">
        <v>3</v>
      </c>
      <c r="C2077" t="s">
        <v>445</v>
      </c>
      <c r="D2077" t="s">
        <v>24</v>
      </c>
      <c r="E2077" t="s">
        <v>1</v>
      </c>
      <c r="F2077">
        <v>0</v>
      </c>
      <c r="G2077">
        <v>0</v>
      </c>
      <c r="H2077">
        <v>0</v>
      </c>
    </row>
    <row r="2078" spans="2:8" x14ac:dyDescent="0.25">
      <c r="B2078" t="s">
        <v>3</v>
      </c>
      <c r="C2078" t="s">
        <v>445</v>
      </c>
      <c r="D2078" t="s">
        <v>25</v>
      </c>
      <c r="E2078" t="s">
        <v>1</v>
      </c>
      <c r="F2078">
        <v>0</v>
      </c>
      <c r="G2078">
        <v>0</v>
      </c>
      <c r="H2078">
        <v>0</v>
      </c>
    </row>
    <row r="2079" spans="2:8" x14ac:dyDescent="0.25">
      <c r="B2079" t="s">
        <v>3</v>
      </c>
      <c r="C2079" t="s">
        <v>445</v>
      </c>
      <c r="D2079" t="s">
        <v>26</v>
      </c>
      <c r="E2079" t="s">
        <v>1</v>
      </c>
      <c r="F2079">
        <v>0</v>
      </c>
      <c r="G2079">
        <v>0</v>
      </c>
      <c r="H2079">
        <v>0</v>
      </c>
    </row>
    <row r="2080" spans="2:8" x14ac:dyDescent="0.25">
      <c r="B2080" t="s">
        <v>3</v>
      </c>
      <c r="C2080" t="s">
        <v>445</v>
      </c>
      <c r="D2080" t="s">
        <v>27</v>
      </c>
      <c r="E2080" t="s">
        <v>1</v>
      </c>
      <c r="F2080">
        <v>0</v>
      </c>
      <c r="G2080">
        <v>0</v>
      </c>
      <c r="H2080">
        <v>0</v>
      </c>
    </row>
    <row r="2081" spans="2:8" x14ac:dyDescent="0.25">
      <c r="B2081" t="s">
        <v>3</v>
      </c>
      <c r="C2081" t="s">
        <v>445</v>
      </c>
      <c r="D2081" t="s">
        <v>28</v>
      </c>
      <c r="E2081" t="s">
        <v>1</v>
      </c>
      <c r="F2081">
        <v>0</v>
      </c>
      <c r="G2081">
        <v>0</v>
      </c>
      <c r="H2081">
        <v>0</v>
      </c>
    </row>
    <row r="2082" spans="2:8" x14ac:dyDescent="0.25">
      <c r="B2082" t="s">
        <v>3</v>
      </c>
      <c r="C2082" t="s">
        <v>445</v>
      </c>
      <c r="D2082" t="s">
        <v>29</v>
      </c>
      <c r="E2082" t="s">
        <v>1</v>
      </c>
      <c r="F2082">
        <v>0</v>
      </c>
      <c r="G2082">
        <v>0</v>
      </c>
      <c r="H2082">
        <v>0</v>
      </c>
    </row>
    <row r="2083" spans="2:8" x14ac:dyDescent="0.25">
      <c r="B2083" t="s">
        <v>3</v>
      </c>
      <c r="C2083" t="s">
        <v>445</v>
      </c>
      <c r="D2083" t="s">
        <v>30</v>
      </c>
      <c r="E2083" t="s">
        <v>1</v>
      </c>
      <c r="F2083">
        <v>0</v>
      </c>
      <c r="G2083">
        <v>0</v>
      </c>
      <c r="H2083">
        <v>0</v>
      </c>
    </row>
    <row r="2084" spans="2:8" x14ac:dyDescent="0.25">
      <c r="B2084" t="s">
        <v>3</v>
      </c>
      <c r="C2084" t="s">
        <v>445</v>
      </c>
      <c r="D2084" t="s">
        <v>31</v>
      </c>
      <c r="E2084" t="s">
        <v>1</v>
      </c>
      <c r="F2084">
        <v>0</v>
      </c>
      <c r="G2084">
        <v>0</v>
      </c>
      <c r="H2084">
        <v>0</v>
      </c>
    </row>
    <row r="2085" spans="2:8" x14ac:dyDescent="0.25">
      <c r="B2085" t="s">
        <v>3</v>
      </c>
      <c r="C2085" t="s">
        <v>445</v>
      </c>
      <c r="D2085" t="s">
        <v>32</v>
      </c>
      <c r="E2085" t="s">
        <v>1</v>
      </c>
      <c r="F2085">
        <v>0</v>
      </c>
      <c r="G2085">
        <v>0</v>
      </c>
      <c r="H2085">
        <v>0</v>
      </c>
    </row>
    <row r="2086" spans="2:8" x14ac:dyDescent="0.25">
      <c r="B2086" t="s">
        <v>3</v>
      </c>
      <c r="C2086" t="s">
        <v>445</v>
      </c>
      <c r="D2086" t="s">
        <v>33</v>
      </c>
      <c r="E2086" t="s">
        <v>1</v>
      </c>
      <c r="F2086">
        <v>0</v>
      </c>
      <c r="G2086">
        <v>0</v>
      </c>
      <c r="H2086">
        <v>0</v>
      </c>
    </row>
    <row r="2087" spans="2:8" x14ac:dyDescent="0.25">
      <c r="B2087" t="s">
        <v>3</v>
      </c>
      <c r="C2087" t="s">
        <v>445</v>
      </c>
      <c r="D2087" t="s">
        <v>34</v>
      </c>
      <c r="E2087" t="s">
        <v>1</v>
      </c>
      <c r="F2087">
        <v>0</v>
      </c>
      <c r="G2087">
        <v>0</v>
      </c>
      <c r="H2087">
        <v>0</v>
      </c>
    </row>
    <row r="2088" spans="2:8" x14ac:dyDescent="0.25">
      <c r="B2088" t="s">
        <v>3</v>
      </c>
      <c r="C2088" t="s">
        <v>445</v>
      </c>
      <c r="D2088" t="s">
        <v>35</v>
      </c>
      <c r="E2088" t="s">
        <v>1</v>
      </c>
      <c r="F2088">
        <v>0</v>
      </c>
      <c r="G2088">
        <v>0</v>
      </c>
      <c r="H2088">
        <v>0</v>
      </c>
    </row>
    <row r="2089" spans="2:8" x14ac:dyDescent="0.25">
      <c r="B2089" t="s">
        <v>3</v>
      </c>
      <c r="C2089" t="s">
        <v>445</v>
      </c>
      <c r="D2089" t="s">
        <v>36</v>
      </c>
      <c r="E2089" t="s">
        <v>1</v>
      </c>
      <c r="F2089">
        <v>0</v>
      </c>
      <c r="G2089">
        <v>0</v>
      </c>
      <c r="H2089">
        <v>0</v>
      </c>
    </row>
    <row r="2090" spans="2:8" x14ac:dyDescent="0.25">
      <c r="B2090" t="s">
        <v>3</v>
      </c>
      <c r="C2090" t="s">
        <v>445</v>
      </c>
      <c r="D2090" t="s">
        <v>37</v>
      </c>
      <c r="E2090" t="s">
        <v>1</v>
      </c>
      <c r="F2090">
        <v>0</v>
      </c>
      <c r="G2090">
        <v>0</v>
      </c>
      <c r="H2090">
        <v>0</v>
      </c>
    </row>
    <row r="2091" spans="2:8" x14ac:dyDescent="0.25">
      <c r="B2091" t="s">
        <v>3</v>
      </c>
      <c r="C2091" t="s">
        <v>445</v>
      </c>
      <c r="D2091" t="s">
        <v>38</v>
      </c>
      <c r="E2091" t="s">
        <v>1</v>
      </c>
      <c r="F2091">
        <v>0</v>
      </c>
      <c r="G2091">
        <v>0</v>
      </c>
      <c r="H2091">
        <v>0</v>
      </c>
    </row>
    <row r="2092" spans="2:8" x14ac:dyDescent="0.25">
      <c r="B2092" t="s">
        <v>3</v>
      </c>
      <c r="C2092" t="s">
        <v>445</v>
      </c>
      <c r="D2092" t="s">
        <v>39</v>
      </c>
      <c r="E2092" t="s">
        <v>1</v>
      </c>
      <c r="F2092">
        <v>0</v>
      </c>
      <c r="G2092">
        <v>0</v>
      </c>
      <c r="H2092">
        <v>0</v>
      </c>
    </row>
    <row r="2093" spans="2:8" x14ac:dyDescent="0.25">
      <c r="B2093" t="s">
        <v>3</v>
      </c>
      <c r="C2093" t="s">
        <v>445</v>
      </c>
      <c r="D2093" t="s">
        <v>40</v>
      </c>
      <c r="E2093" t="s">
        <v>1</v>
      </c>
      <c r="F2093">
        <v>0</v>
      </c>
      <c r="G2093">
        <v>0</v>
      </c>
      <c r="H2093">
        <v>0</v>
      </c>
    </row>
    <row r="2094" spans="2:8" x14ac:dyDescent="0.25">
      <c r="B2094" t="s">
        <v>3</v>
      </c>
      <c r="C2094" t="s">
        <v>445</v>
      </c>
      <c r="D2094" t="s">
        <v>41</v>
      </c>
      <c r="E2094" t="s">
        <v>1</v>
      </c>
      <c r="F2094">
        <v>0</v>
      </c>
      <c r="G2094">
        <v>0</v>
      </c>
      <c r="H2094">
        <v>0</v>
      </c>
    </row>
    <row r="2095" spans="2:8" x14ac:dyDescent="0.25">
      <c r="B2095" t="s">
        <v>3</v>
      </c>
      <c r="C2095" t="s">
        <v>445</v>
      </c>
      <c r="D2095" t="s">
        <v>42</v>
      </c>
      <c r="E2095" t="s">
        <v>1</v>
      </c>
      <c r="F2095">
        <v>0</v>
      </c>
      <c r="G2095">
        <v>0</v>
      </c>
      <c r="H2095">
        <v>0</v>
      </c>
    </row>
    <row r="2096" spans="2:8" x14ac:dyDescent="0.25">
      <c r="B2096" t="s">
        <v>3</v>
      </c>
      <c r="C2096" t="s">
        <v>445</v>
      </c>
      <c r="D2096" t="s">
        <v>44</v>
      </c>
      <c r="E2096" t="s">
        <v>1</v>
      </c>
      <c r="F2096">
        <v>0</v>
      </c>
      <c r="G2096">
        <v>0</v>
      </c>
      <c r="H2096">
        <v>0</v>
      </c>
    </row>
    <row r="2097" spans="2:8" x14ac:dyDescent="0.25">
      <c r="B2097" t="s">
        <v>3</v>
      </c>
      <c r="C2097" t="s">
        <v>445</v>
      </c>
      <c r="D2097" t="s">
        <v>45</v>
      </c>
      <c r="E2097" t="s">
        <v>1</v>
      </c>
      <c r="F2097">
        <v>0</v>
      </c>
      <c r="G2097">
        <v>0</v>
      </c>
      <c r="H2097">
        <v>0</v>
      </c>
    </row>
    <row r="2098" spans="2:8" x14ac:dyDescent="0.25">
      <c r="B2098" t="s">
        <v>3</v>
      </c>
      <c r="C2098" t="s">
        <v>445</v>
      </c>
      <c r="D2098" t="s">
        <v>48</v>
      </c>
      <c r="E2098" t="s">
        <v>1</v>
      </c>
      <c r="F2098">
        <v>82656</v>
      </c>
      <c r="G2098">
        <v>64288</v>
      </c>
      <c r="H2098">
        <v>45920</v>
      </c>
    </row>
    <row r="2099" spans="2:8" x14ac:dyDescent="0.25">
      <c r="B2099" t="s">
        <v>3</v>
      </c>
      <c r="C2099" t="s">
        <v>445</v>
      </c>
      <c r="D2099" t="s">
        <v>49</v>
      </c>
      <c r="E2099" t="s">
        <v>1</v>
      </c>
      <c r="F2099">
        <v>859.99999999999989</v>
      </c>
      <c r="G2099">
        <v>859.99999999999989</v>
      </c>
      <c r="H2099">
        <v>859.99999999999989</v>
      </c>
    </row>
    <row r="2100" spans="2:8" x14ac:dyDescent="0.25">
      <c r="B2100" t="s">
        <v>3</v>
      </c>
      <c r="C2100" t="s">
        <v>445</v>
      </c>
      <c r="D2100" t="s">
        <v>51</v>
      </c>
      <c r="E2100" t="s">
        <v>1</v>
      </c>
      <c r="F2100">
        <v>0</v>
      </c>
      <c r="G2100">
        <v>0</v>
      </c>
      <c r="H2100">
        <v>0</v>
      </c>
    </row>
    <row r="2101" spans="2:8" x14ac:dyDescent="0.25">
      <c r="B2101" t="s">
        <v>3</v>
      </c>
      <c r="C2101" t="s">
        <v>445</v>
      </c>
      <c r="D2101" t="s">
        <v>53</v>
      </c>
      <c r="E2101" t="s">
        <v>1</v>
      </c>
      <c r="F2101">
        <v>0</v>
      </c>
      <c r="G2101">
        <v>0</v>
      </c>
      <c r="H2101">
        <v>0</v>
      </c>
    </row>
    <row r="2102" spans="2:8" x14ac:dyDescent="0.25">
      <c r="B2102" t="s">
        <v>3</v>
      </c>
      <c r="C2102" t="s">
        <v>445</v>
      </c>
      <c r="D2102" t="s">
        <v>55</v>
      </c>
      <c r="E2102" t="s">
        <v>1</v>
      </c>
      <c r="F2102">
        <v>0</v>
      </c>
      <c r="G2102">
        <v>0</v>
      </c>
      <c r="H2102">
        <v>0</v>
      </c>
    </row>
    <row r="2103" spans="2:8" x14ac:dyDescent="0.25">
      <c r="B2103" t="s">
        <v>3</v>
      </c>
      <c r="C2103" t="s">
        <v>445</v>
      </c>
      <c r="D2103" t="s">
        <v>57</v>
      </c>
      <c r="E2103" t="s">
        <v>1</v>
      </c>
      <c r="F2103">
        <v>0</v>
      </c>
      <c r="G2103">
        <v>0</v>
      </c>
      <c r="H2103">
        <v>0</v>
      </c>
    </row>
    <row r="2104" spans="2:8" x14ac:dyDescent="0.25">
      <c r="B2104" t="s">
        <v>3</v>
      </c>
      <c r="C2104" t="s">
        <v>445</v>
      </c>
      <c r="D2104" t="s">
        <v>622</v>
      </c>
      <c r="E2104" t="s">
        <v>1</v>
      </c>
      <c r="F2104">
        <v>0</v>
      </c>
      <c r="G2104">
        <v>0</v>
      </c>
      <c r="H2104">
        <v>0</v>
      </c>
    </row>
    <row r="2105" spans="2:8" x14ac:dyDescent="0.25">
      <c r="B2105" t="s">
        <v>3</v>
      </c>
      <c r="C2105" t="s">
        <v>445</v>
      </c>
      <c r="D2105" t="s">
        <v>623</v>
      </c>
      <c r="E2105" t="s">
        <v>1</v>
      </c>
      <c r="F2105">
        <v>0</v>
      </c>
      <c r="G2105">
        <v>0</v>
      </c>
      <c r="H2105">
        <v>0</v>
      </c>
    </row>
    <row r="2106" spans="2:8" x14ac:dyDescent="0.25">
      <c r="B2106" t="s">
        <v>3</v>
      </c>
      <c r="C2106" t="s">
        <v>445</v>
      </c>
      <c r="D2106" t="s">
        <v>624</v>
      </c>
      <c r="E2106" t="s">
        <v>1</v>
      </c>
      <c r="F2106">
        <v>0</v>
      </c>
      <c r="G2106">
        <v>0</v>
      </c>
      <c r="H2106">
        <v>0</v>
      </c>
    </row>
    <row r="2107" spans="2:8" x14ac:dyDescent="0.25">
      <c r="B2107" t="s">
        <v>3</v>
      </c>
      <c r="C2107" t="s">
        <v>445</v>
      </c>
      <c r="D2107" t="s">
        <v>625</v>
      </c>
      <c r="E2107" t="s">
        <v>1</v>
      </c>
      <c r="F2107">
        <v>0</v>
      </c>
      <c r="G2107">
        <v>0</v>
      </c>
      <c r="H2107">
        <v>0</v>
      </c>
    </row>
    <row r="2108" spans="2:8" x14ac:dyDescent="0.25">
      <c r="B2108" t="s">
        <v>3</v>
      </c>
      <c r="C2108" t="s">
        <v>445</v>
      </c>
      <c r="D2108" t="s">
        <v>58</v>
      </c>
      <c r="E2108" t="s">
        <v>1</v>
      </c>
      <c r="F2108">
        <v>26563.152436023676</v>
      </c>
      <c r="G2108">
        <v>30424.57128453947</v>
      </c>
      <c r="H2108">
        <v>38482.637427835281</v>
      </c>
    </row>
    <row r="2109" spans="2:8" x14ac:dyDescent="0.25">
      <c r="B2109" t="s">
        <v>3</v>
      </c>
      <c r="C2109" t="s">
        <v>445</v>
      </c>
      <c r="D2109" t="s">
        <v>59</v>
      </c>
      <c r="E2109" t="s">
        <v>1</v>
      </c>
      <c r="F2109">
        <v>0</v>
      </c>
      <c r="G2109">
        <v>0</v>
      </c>
      <c r="H2109">
        <v>0</v>
      </c>
    </row>
    <row r="2110" spans="2:8" x14ac:dyDescent="0.25">
      <c r="B2110" t="s">
        <v>3</v>
      </c>
      <c r="C2110" t="s">
        <v>445</v>
      </c>
      <c r="D2110" t="s">
        <v>60</v>
      </c>
      <c r="E2110" t="s">
        <v>1</v>
      </c>
      <c r="F2110">
        <v>110080</v>
      </c>
      <c r="G2110">
        <v>110080</v>
      </c>
      <c r="H2110">
        <v>110080</v>
      </c>
    </row>
    <row r="2111" spans="2:8" x14ac:dyDescent="0.25">
      <c r="B2111" t="s">
        <v>3</v>
      </c>
      <c r="C2111" t="s">
        <v>445</v>
      </c>
      <c r="D2111" t="s">
        <v>626</v>
      </c>
      <c r="E2111" t="s">
        <v>1</v>
      </c>
      <c r="F2111">
        <v>688290.1302389598</v>
      </c>
      <c r="G2111">
        <v>964686.33898287755</v>
      </c>
      <c r="H2111">
        <v>971385.7852472238</v>
      </c>
    </row>
    <row r="2112" spans="2:8" x14ac:dyDescent="0.25">
      <c r="B2112" t="s">
        <v>3</v>
      </c>
      <c r="C2112" t="s">
        <v>445</v>
      </c>
      <c r="D2112" t="s">
        <v>64</v>
      </c>
      <c r="E2112" t="s">
        <v>1</v>
      </c>
      <c r="F2112">
        <v>5059823.7086376986</v>
      </c>
      <c r="G2112">
        <v>5154568.5056684166</v>
      </c>
      <c r="H2112">
        <v>5146426.6122025689</v>
      </c>
    </row>
    <row r="2113" spans="2:8" x14ac:dyDescent="0.25">
      <c r="B2113" t="s">
        <v>3</v>
      </c>
      <c r="C2113" t="s">
        <v>445</v>
      </c>
      <c r="D2113" t="s">
        <v>67</v>
      </c>
      <c r="E2113" t="s">
        <v>1</v>
      </c>
      <c r="F2113">
        <v>0</v>
      </c>
      <c r="G2113">
        <v>0</v>
      </c>
      <c r="H2113">
        <v>0</v>
      </c>
    </row>
    <row r="2114" spans="2:8" x14ac:dyDescent="0.25">
      <c r="B2114" t="s">
        <v>3</v>
      </c>
      <c r="C2114" t="s">
        <v>445</v>
      </c>
      <c r="D2114" t="s">
        <v>69</v>
      </c>
      <c r="E2114" t="s">
        <v>1</v>
      </c>
      <c r="F2114">
        <v>6173.3828163361395</v>
      </c>
      <c r="G2114">
        <v>6449.5149068479095</v>
      </c>
      <c r="H2114">
        <v>6758.6111430642559</v>
      </c>
    </row>
    <row r="2115" spans="2:8" x14ac:dyDescent="0.25">
      <c r="B2115" t="s">
        <v>3</v>
      </c>
      <c r="C2115" t="s">
        <v>445</v>
      </c>
      <c r="D2115" t="s">
        <v>71</v>
      </c>
      <c r="E2115" t="s">
        <v>1</v>
      </c>
      <c r="F2115">
        <v>0</v>
      </c>
      <c r="G2115">
        <v>0</v>
      </c>
      <c r="H2115">
        <v>0</v>
      </c>
    </row>
    <row r="2116" spans="2:8" x14ac:dyDescent="0.25">
      <c r="B2116" t="s">
        <v>3</v>
      </c>
      <c r="C2116" t="s">
        <v>445</v>
      </c>
      <c r="D2116" t="s">
        <v>73</v>
      </c>
      <c r="E2116" t="s">
        <v>1</v>
      </c>
      <c r="F2116">
        <v>0</v>
      </c>
      <c r="G2116">
        <v>0</v>
      </c>
      <c r="H2116">
        <v>0</v>
      </c>
    </row>
    <row r="2117" spans="2:8" x14ac:dyDescent="0.25">
      <c r="B2117" t="s">
        <v>3</v>
      </c>
      <c r="C2117" t="s">
        <v>445</v>
      </c>
      <c r="D2117" t="s">
        <v>683</v>
      </c>
      <c r="E2117" t="s">
        <v>1</v>
      </c>
      <c r="F2117">
        <v>238.66919999999999</v>
      </c>
      <c r="G2117">
        <v>198.89099999999999</v>
      </c>
      <c r="H2117">
        <v>159.11279999999999</v>
      </c>
    </row>
    <row r="2118" spans="2:8" x14ac:dyDescent="0.25">
      <c r="B2118" t="s">
        <v>3</v>
      </c>
      <c r="C2118" t="s">
        <v>445</v>
      </c>
      <c r="D2118" t="s">
        <v>75</v>
      </c>
      <c r="E2118" t="s">
        <v>1</v>
      </c>
      <c r="F2118">
        <v>2999.9999999999995</v>
      </c>
      <c r="G2118">
        <v>3000.0000000000005</v>
      </c>
      <c r="H2118">
        <v>3000.0000000000005</v>
      </c>
    </row>
    <row r="2119" spans="2:8" x14ac:dyDescent="0.25">
      <c r="B2119" t="s">
        <v>3</v>
      </c>
      <c r="C2119" t="s">
        <v>445</v>
      </c>
      <c r="D2119" t="s">
        <v>76</v>
      </c>
      <c r="E2119" t="s">
        <v>1</v>
      </c>
      <c r="F2119">
        <v>0</v>
      </c>
      <c r="G2119">
        <v>0</v>
      </c>
      <c r="H2119">
        <v>0</v>
      </c>
    </row>
    <row r="2120" spans="2:8" x14ac:dyDescent="0.25">
      <c r="B2120" t="s">
        <v>3</v>
      </c>
      <c r="C2120" t="s">
        <v>445</v>
      </c>
      <c r="D2120" t="s">
        <v>77</v>
      </c>
      <c r="E2120" t="s">
        <v>1</v>
      </c>
      <c r="F2120">
        <v>0</v>
      </c>
      <c r="G2120">
        <v>0</v>
      </c>
      <c r="H2120">
        <v>0</v>
      </c>
    </row>
    <row r="2121" spans="2:8" x14ac:dyDescent="0.25">
      <c r="B2121" t="s">
        <v>3</v>
      </c>
      <c r="C2121" t="s">
        <v>445</v>
      </c>
      <c r="D2121" t="s">
        <v>78</v>
      </c>
      <c r="E2121" t="s">
        <v>1</v>
      </c>
      <c r="F2121">
        <v>64105.760000000002</v>
      </c>
      <c r="G2121">
        <v>64105.760000000002</v>
      </c>
      <c r="H2121">
        <v>64105.760000000002</v>
      </c>
    </row>
    <row r="2122" spans="2:8" x14ac:dyDescent="0.25">
      <c r="B2122" t="s">
        <v>3</v>
      </c>
      <c r="C2122" t="s">
        <v>445</v>
      </c>
      <c r="D2122" t="s">
        <v>627</v>
      </c>
      <c r="E2122" t="s">
        <v>1</v>
      </c>
      <c r="F2122">
        <v>0</v>
      </c>
      <c r="G2122">
        <v>0</v>
      </c>
      <c r="H2122">
        <v>0</v>
      </c>
    </row>
    <row r="2123" spans="2:8" x14ac:dyDescent="0.25">
      <c r="B2123" t="s">
        <v>3</v>
      </c>
      <c r="C2123" t="s">
        <v>445</v>
      </c>
      <c r="D2123" t="s">
        <v>81</v>
      </c>
      <c r="E2123" t="s">
        <v>1</v>
      </c>
      <c r="F2123">
        <v>0</v>
      </c>
      <c r="G2123">
        <v>0</v>
      </c>
      <c r="H2123">
        <v>0</v>
      </c>
    </row>
    <row r="2124" spans="2:8" x14ac:dyDescent="0.25">
      <c r="B2124" t="s">
        <v>3</v>
      </c>
      <c r="C2124" t="s">
        <v>445</v>
      </c>
      <c r="D2124" t="s">
        <v>83</v>
      </c>
      <c r="E2124" t="s">
        <v>1</v>
      </c>
      <c r="F2124">
        <v>0</v>
      </c>
      <c r="G2124">
        <v>0</v>
      </c>
      <c r="H2124">
        <v>0</v>
      </c>
    </row>
    <row r="2125" spans="2:8" x14ac:dyDescent="0.25">
      <c r="B2125" t="s">
        <v>3</v>
      </c>
      <c r="C2125" t="s">
        <v>445</v>
      </c>
      <c r="D2125" t="s">
        <v>85</v>
      </c>
      <c r="E2125" t="s">
        <v>1</v>
      </c>
      <c r="F2125">
        <v>0</v>
      </c>
      <c r="G2125">
        <v>0</v>
      </c>
      <c r="H2125">
        <v>0</v>
      </c>
    </row>
    <row r="2126" spans="2:8" x14ac:dyDescent="0.25">
      <c r="B2126" t="s">
        <v>3</v>
      </c>
      <c r="C2126" t="s">
        <v>445</v>
      </c>
      <c r="D2126" t="s">
        <v>86</v>
      </c>
      <c r="E2126" t="s">
        <v>1</v>
      </c>
      <c r="F2126">
        <v>0</v>
      </c>
      <c r="G2126">
        <v>0</v>
      </c>
      <c r="H2126">
        <v>0</v>
      </c>
    </row>
    <row r="2127" spans="2:8" x14ac:dyDescent="0.25">
      <c r="B2127" t="s">
        <v>3</v>
      </c>
      <c r="C2127" t="s">
        <v>445</v>
      </c>
      <c r="D2127" t="s">
        <v>87</v>
      </c>
      <c r="E2127" t="s">
        <v>1</v>
      </c>
      <c r="F2127">
        <v>0</v>
      </c>
      <c r="G2127">
        <v>0</v>
      </c>
      <c r="H2127">
        <v>0</v>
      </c>
    </row>
    <row r="2128" spans="2:8" x14ac:dyDescent="0.25">
      <c r="B2128" t="s">
        <v>3</v>
      </c>
      <c r="C2128" t="s">
        <v>445</v>
      </c>
      <c r="D2128" t="s">
        <v>88</v>
      </c>
      <c r="E2128" t="s">
        <v>1</v>
      </c>
      <c r="F2128">
        <v>0</v>
      </c>
      <c r="G2128">
        <v>0</v>
      </c>
      <c r="H2128">
        <v>0</v>
      </c>
    </row>
    <row r="2129" spans="2:8" x14ac:dyDescent="0.25">
      <c r="B2129" t="s">
        <v>3</v>
      </c>
      <c r="C2129" t="s">
        <v>445</v>
      </c>
      <c r="D2129" t="s">
        <v>628</v>
      </c>
      <c r="E2129" t="s">
        <v>1</v>
      </c>
      <c r="F2129">
        <v>0</v>
      </c>
      <c r="G2129">
        <v>0</v>
      </c>
      <c r="H2129">
        <v>0</v>
      </c>
    </row>
    <row r="2130" spans="2:8" x14ac:dyDescent="0.25">
      <c r="B2130" t="s">
        <v>3</v>
      </c>
      <c r="C2130" t="s">
        <v>445</v>
      </c>
      <c r="D2130" t="s">
        <v>89</v>
      </c>
      <c r="E2130" t="s">
        <v>1</v>
      </c>
      <c r="F2130">
        <v>0</v>
      </c>
      <c r="G2130">
        <v>0</v>
      </c>
      <c r="H2130">
        <v>0</v>
      </c>
    </row>
    <row r="2131" spans="2:8" x14ac:dyDescent="0.25">
      <c r="B2131" t="s">
        <v>3</v>
      </c>
      <c r="C2131" t="s">
        <v>445</v>
      </c>
      <c r="D2131" t="s">
        <v>90</v>
      </c>
      <c r="E2131" t="s">
        <v>1</v>
      </c>
      <c r="F2131">
        <v>0</v>
      </c>
      <c r="G2131">
        <v>0</v>
      </c>
      <c r="H2131">
        <v>0</v>
      </c>
    </row>
    <row r="2132" spans="2:8" x14ac:dyDescent="0.25">
      <c r="B2132" t="s">
        <v>3</v>
      </c>
      <c r="C2132" t="s">
        <v>445</v>
      </c>
      <c r="D2132" t="s">
        <v>92</v>
      </c>
      <c r="E2132" t="s">
        <v>1</v>
      </c>
      <c r="F2132">
        <v>0</v>
      </c>
      <c r="G2132">
        <v>0</v>
      </c>
      <c r="H2132">
        <v>0</v>
      </c>
    </row>
    <row r="2133" spans="2:8" x14ac:dyDescent="0.25">
      <c r="B2133" t="s">
        <v>3</v>
      </c>
      <c r="C2133" t="s">
        <v>445</v>
      </c>
      <c r="D2133" t="s">
        <v>93</v>
      </c>
      <c r="E2133" t="s">
        <v>1</v>
      </c>
      <c r="F2133">
        <v>0</v>
      </c>
      <c r="G2133">
        <v>0</v>
      </c>
      <c r="H2133">
        <v>0</v>
      </c>
    </row>
    <row r="2134" spans="2:8" x14ac:dyDescent="0.25">
      <c r="B2134" t="s">
        <v>3</v>
      </c>
      <c r="C2134" t="s">
        <v>445</v>
      </c>
      <c r="D2134" t="s">
        <v>97</v>
      </c>
      <c r="E2134" t="s">
        <v>1</v>
      </c>
      <c r="F2134">
        <v>0</v>
      </c>
      <c r="G2134">
        <v>0</v>
      </c>
      <c r="H2134">
        <v>0</v>
      </c>
    </row>
    <row r="2135" spans="2:8" x14ac:dyDescent="0.25">
      <c r="B2135" t="s">
        <v>3</v>
      </c>
      <c r="C2135" t="s">
        <v>445</v>
      </c>
      <c r="D2135" t="s">
        <v>98</v>
      </c>
      <c r="E2135" t="s">
        <v>1</v>
      </c>
      <c r="F2135">
        <v>0</v>
      </c>
      <c r="G2135">
        <v>0</v>
      </c>
      <c r="H2135">
        <v>0</v>
      </c>
    </row>
    <row r="2136" spans="2:8" x14ac:dyDescent="0.25">
      <c r="B2136" t="s">
        <v>3</v>
      </c>
      <c r="C2136" t="s">
        <v>445</v>
      </c>
      <c r="D2136" t="s">
        <v>99</v>
      </c>
      <c r="E2136" t="s">
        <v>1</v>
      </c>
      <c r="F2136">
        <v>0</v>
      </c>
      <c r="G2136">
        <v>0</v>
      </c>
      <c r="H2136">
        <v>0</v>
      </c>
    </row>
    <row r="2137" spans="2:8" x14ac:dyDescent="0.25">
      <c r="B2137" t="s">
        <v>3</v>
      </c>
      <c r="C2137" t="s">
        <v>445</v>
      </c>
      <c r="D2137" t="s">
        <v>100</v>
      </c>
      <c r="E2137" t="s">
        <v>1</v>
      </c>
      <c r="F2137">
        <v>0</v>
      </c>
      <c r="G2137">
        <v>0</v>
      </c>
      <c r="H2137">
        <v>0</v>
      </c>
    </row>
    <row r="2138" spans="2:8" x14ac:dyDescent="0.25">
      <c r="B2138" t="s">
        <v>3</v>
      </c>
      <c r="C2138" t="s">
        <v>445</v>
      </c>
      <c r="D2138" t="s">
        <v>102</v>
      </c>
      <c r="E2138" t="s">
        <v>1</v>
      </c>
      <c r="F2138">
        <v>0</v>
      </c>
      <c r="G2138">
        <v>0</v>
      </c>
      <c r="H2138">
        <v>0</v>
      </c>
    </row>
    <row r="2139" spans="2:8" x14ac:dyDescent="0.25">
      <c r="B2139" t="s">
        <v>3</v>
      </c>
      <c r="C2139" t="s">
        <v>445</v>
      </c>
      <c r="D2139" t="s">
        <v>104</v>
      </c>
      <c r="E2139" t="s">
        <v>1</v>
      </c>
      <c r="F2139">
        <v>0</v>
      </c>
      <c r="G2139">
        <v>0</v>
      </c>
      <c r="H2139">
        <v>0</v>
      </c>
    </row>
    <row r="2140" spans="2:8" x14ac:dyDescent="0.25">
      <c r="B2140" t="s">
        <v>3</v>
      </c>
      <c r="C2140" t="s">
        <v>445</v>
      </c>
      <c r="D2140" t="s">
        <v>106</v>
      </c>
      <c r="E2140" t="s">
        <v>1</v>
      </c>
      <c r="F2140">
        <v>0</v>
      </c>
      <c r="G2140">
        <v>0</v>
      </c>
      <c r="H2140">
        <v>0</v>
      </c>
    </row>
    <row r="2141" spans="2:8" x14ac:dyDescent="0.25">
      <c r="B2141" t="s">
        <v>3</v>
      </c>
      <c r="C2141" t="s">
        <v>445</v>
      </c>
      <c r="D2141" t="s">
        <v>108</v>
      </c>
      <c r="E2141" t="s">
        <v>1</v>
      </c>
      <c r="F2141">
        <v>0</v>
      </c>
      <c r="G2141">
        <v>0</v>
      </c>
      <c r="H2141">
        <v>0</v>
      </c>
    </row>
    <row r="2142" spans="2:8" x14ac:dyDescent="0.25">
      <c r="B2142" t="s">
        <v>3</v>
      </c>
      <c r="C2142" t="s">
        <v>445</v>
      </c>
      <c r="D2142" t="s">
        <v>112</v>
      </c>
      <c r="E2142" t="s">
        <v>1</v>
      </c>
      <c r="F2142">
        <v>0</v>
      </c>
      <c r="G2142">
        <v>0</v>
      </c>
      <c r="H2142">
        <v>0</v>
      </c>
    </row>
    <row r="2143" spans="2:8" x14ac:dyDescent="0.25">
      <c r="B2143" t="s">
        <v>3</v>
      </c>
      <c r="C2143" t="s">
        <v>445</v>
      </c>
      <c r="D2143" t="s">
        <v>114</v>
      </c>
      <c r="E2143" t="s">
        <v>1</v>
      </c>
      <c r="F2143">
        <v>0</v>
      </c>
      <c r="G2143">
        <v>0</v>
      </c>
      <c r="H2143">
        <v>0</v>
      </c>
    </row>
    <row r="2144" spans="2:8" x14ac:dyDescent="0.25">
      <c r="B2144" t="s">
        <v>3</v>
      </c>
      <c r="C2144" t="s">
        <v>445</v>
      </c>
      <c r="D2144" t="s">
        <v>443</v>
      </c>
      <c r="E2144" t="s">
        <v>1</v>
      </c>
      <c r="F2144">
        <v>0</v>
      </c>
      <c r="G2144">
        <v>0</v>
      </c>
      <c r="H2144">
        <v>0</v>
      </c>
    </row>
    <row r="2145" spans="2:8" x14ac:dyDescent="0.25">
      <c r="B2145" t="s">
        <v>3</v>
      </c>
      <c r="C2145" t="s">
        <v>445</v>
      </c>
      <c r="D2145" t="s">
        <v>116</v>
      </c>
      <c r="E2145" t="s">
        <v>1</v>
      </c>
      <c r="F2145">
        <v>86000</v>
      </c>
      <c r="G2145">
        <v>86000</v>
      </c>
      <c r="H2145">
        <v>86000</v>
      </c>
    </row>
    <row r="2146" spans="2:8" x14ac:dyDescent="0.25">
      <c r="B2146" t="s">
        <v>3</v>
      </c>
      <c r="C2146" t="s">
        <v>445</v>
      </c>
      <c r="D2146" t="s">
        <v>118</v>
      </c>
      <c r="E2146" t="s">
        <v>1</v>
      </c>
      <c r="F2146">
        <v>0</v>
      </c>
      <c r="G2146">
        <v>0</v>
      </c>
      <c r="H2146">
        <v>0</v>
      </c>
    </row>
    <row r="2147" spans="2:8" x14ac:dyDescent="0.25">
      <c r="B2147" t="s">
        <v>3</v>
      </c>
      <c r="C2147" t="s">
        <v>445</v>
      </c>
      <c r="D2147" t="s">
        <v>629</v>
      </c>
      <c r="E2147" t="s">
        <v>1</v>
      </c>
      <c r="F2147">
        <v>0</v>
      </c>
      <c r="G2147">
        <v>0</v>
      </c>
      <c r="H2147">
        <v>0</v>
      </c>
    </row>
    <row r="2148" spans="2:8" x14ac:dyDescent="0.25">
      <c r="B2148" t="s">
        <v>3</v>
      </c>
      <c r="C2148" t="s">
        <v>445</v>
      </c>
      <c r="D2148" t="s">
        <v>119</v>
      </c>
      <c r="E2148" t="s">
        <v>1</v>
      </c>
      <c r="F2148">
        <v>0</v>
      </c>
      <c r="G2148">
        <v>0</v>
      </c>
      <c r="H2148">
        <v>0</v>
      </c>
    </row>
    <row r="2149" spans="2:8" x14ac:dyDescent="0.25">
      <c r="B2149" t="s">
        <v>3</v>
      </c>
      <c r="C2149" t="s">
        <v>445</v>
      </c>
      <c r="D2149" t="s">
        <v>121</v>
      </c>
      <c r="E2149" t="s">
        <v>1</v>
      </c>
      <c r="F2149">
        <v>0</v>
      </c>
      <c r="G2149">
        <v>0</v>
      </c>
      <c r="H2149">
        <v>0</v>
      </c>
    </row>
    <row r="2150" spans="2:8" x14ac:dyDescent="0.25">
      <c r="B2150" t="s">
        <v>3</v>
      </c>
      <c r="C2150" t="s">
        <v>445</v>
      </c>
      <c r="D2150" t="s">
        <v>123</v>
      </c>
      <c r="E2150" t="s">
        <v>1</v>
      </c>
      <c r="F2150">
        <v>258</v>
      </c>
      <c r="G2150">
        <v>258</v>
      </c>
      <c r="H2150">
        <v>258</v>
      </c>
    </row>
    <row r="2151" spans="2:8" x14ac:dyDescent="0.25">
      <c r="B2151" t="s">
        <v>3</v>
      </c>
      <c r="C2151" t="s">
        <v>445</v>
      </c>
      <c r="D2151" t="s">
        <v>127</v>
      </c>
      <c r="E2151" t="s">
        <v>1</v>
      </c>
      <c r="F2151">
        <v>0</v>
      </c>
      <c r="G2151">
        <v>0</v>
      </c>
      <c r="H2151">
        <v>0</v>
      </c>
    </row>
    <row r="2152" spans="2:8" x14ac:dyDescent="0.25">
      <c r="B2152" t="s">
        <v>3</v>
      </c>
      <c r="C2152" t="s">
        <v>445</v>
      </c>
      <c r="D2152" t="s">
        <v>129</v>
      </c>
      <c r="E2152" t="s">
        <v>1</v>
      </c>
      <c r="F2152">
        <v>0</v>
      </c>
      <c r="G2152">
        <v>0</v>
      </c>
      <c r="H2152">
        <v>0</v>
      </c>
    </row>
    <row r="2153" spans="2:8" x14ac:dyDescent="0.25">
      <c r="B2153" t="s">
        <v>3</v>
      </c>
      <c r="C2153" t="s">
        <v>445</v>
      </c>
      <c r="D2153" t="s">
        <v>130</v>
      </c>
      <c r="E2153" t="s">
        <v>1</v>
      </c>
      <c r="F2153">
        <v>0</v>
      </c>
      <c r="G2153">
        <v>0</v>
      </c>
      <c r="H2153">
        <v>0</v>
      </c>
    </row>
    <row r="2154" spans="2:8" x14ac:dyDescent="0.25">
      <c r="B2154" t="s">
        <v>3</v>
      </c>
      <c r="C2154" t="s">
        <v>445</v>
      </c>
      <c r="D2154" t="s">
        <v>131</v>
      </c>
      <c r="E2154" t="s">
        <v>1</v>
      </c>
      <c r="F2154">
        <v>819580</v>
      </c>
      <c r="G2154">
        <v>819580</v>
      </c>
      <c r="H2154">
        <v>819580</v>
      </c>
    </row>
    <row r="2155" spans="2:8" x14ac:dyDescent="0.25">
      <c r="B2155" t="s">
        <v>3</v>
      </c>
      <c r="C2155" t="s">
        <v>445</v>
      </c>
      <c r="D2155" t="s">
        <v>132</v>
      </c>
      <c r="E2155" t="s">
        <v>1</v>
      </c>
      <c r="F2155">
        <v>0</v>
      </c>
      <c r="G2155">
        <v>0</v>
      </c>
      <c r="H2155">
        <v>0</v>
      </c>
    </row>
    <row r="2156" spans="2:8" x14ac:dyDescent="0.25">
      <c r="B2156" t="s">
        <v>3</v>
      </c>
      <c r="C2156" t="s">
        <v>445</v>
      </c>
      <c r="D2156" t="s">
        <v>133</v>
      </c>
      <c r="E2156" t="s">
        <v>1</v>
      </c>
      <c r="F2156">
        <v>150259.20000000001</v>
      </c>
      <c r="G2156">
        <v>150259.20000000001</v>
      </c>
      <c r="H2156">
        <v>150259.20000000001</v>
      </c>
    </row>
    <row r="2157" spans="2:8" x14ac:dyDescent="0.25">
      <c r="B2157" t="s">
        <v>3</v>
      </c>
      <c r="C2157" t="s">
        <v>445</v>
      </c>
      <c r="D2157" t="s">
        <v>134</v>
      </c>
      <c r="E2157" t="s">
        <v>1</v>
      </c>
      <c r="F2157">
        <v>0</v>
      </c>
      <c r="G2157">
        <v>0</v>
      </c>
      <c r="H2157">
        <v>0</v>
      </c>
    </row>
    <row r="2158" spans="2:8" x14ac:dyDescent="0.25">
      <c r="B2158" t="s">
        <v>3</v>
      </c>
      <c r="C2158" t="s">
        <v>445</v>
      </c>
      <c r="D2158" t="s">
        <v>135</v>
      </c>
      <c r="E2158" t="s">
        <v>1</v>
      </c>
      <c r="F2158">
        <v>430</v>
      </c>
      <c r="G2158">
        <v>430</v>
      </c>
      <c r="H2158">
        <v>430</v>
      </c>
    </row>
    <row r="2159" spans="2:8" x14ac:dyDescent="0.25">
      <c r="B2159" t="s">
        <v>3</v>
      </c>
      <c r="C2159" t="s">
        <v>445</v>
      </c>
      <c r="D2159" t="s">
        <v>136</v>
      </c>
      <c r="E2159" t="s">
        <v>1</v>
      </c>
      <c r="F2159">
        <v>0</v>
      </c>
      <c r="G2159">
        <v>0</v>
      </c>
      <c r="H2159">
        <v>0</v>
      </c>
    </row>
    <row r="2160" spans="2:8" x14ac:dyDescent="0.25">
      <c r="B2160" t="s">
        <v>3</v>
      </c>
      <c r="C2160" t="s">
        <v>445</v>
      </c>
      <c r="D2160" t="s">
        <v>137</v>
      </c>
      <c r="E2160" t="s">
        <v>1</v>
      </c>
      <c r="F2160">
        <v>0</v>
      </c>
      <c r="G2160">
        <v>0</v>
      </c>
      <c r="H2160">
        <v>0</v>
      </c>
    </row>
    <row r="2161" spans="2:8" x14ac:dyDescent="0.25">
      <c r="B2161" t="s">
        <v>3</v>
      </c>
      <c r="C2161" t="s">
        <v>445</v>
      </c>
      <c r="D2161" t="s">
        <v>138</v>
      </c>
      <c r="E2161" t="s">
        <v>1</v>
      </c>
      <c r="F2161">
        <v>0</v>
      </c>
      <c r="G2161">
        <v>0</v>
      </c>
      <c r="H2161">
        <v>0</v>
      </c>
    </row>
    <row r="2162" spans="2:8" x14ac:dyDescent="0.25">
      <c r="B2162" t="s">
        <v>3</v>
      </c>
      <c r="C2162" t="s">
        <v>445</v>
      </c>
      <c r="D2162" t="s">
        <v>630</v>
      </c>
      <c r="E2162" t="s">
        <v>1</v>
      </c>
      <c r="F2162">
        <v>0</v>
      </c>
      <c r="G2162">
        <v>0</v>
      </c>
      <c r="H2162">
        <v>0</v>
      </c>
    </row>
    <row r="2163" spans="2:8" x14ac:dyDescent="0.25">
      <c r="B2163" t="s">
        <v>3</v>
      </c>
      <c r="C2163" t="s">
        <v>445</v>
      </c>
      <c r="D2163" t="s">
        <v>139</v>
      </c>
      <c r="E2163" t="s">
        <v>1</v>
      </c>
      <c r="F2163">
        <v>0</v>
      </c>
      <c r="G2163">
        <v>0</v>
      </c>
      <c r="H2163">
        <v>0</v>
      </c>
    </row>
    <row r="2164" spans="2:8" x14ac:dyDescent="0.25">
      <c r="B2164" t="s">
        <v>3</v>
      </c>
      <c r="C2164" t="s">
        <v>445</v>
      </c>
      <c r="D2164" t="s">
        <v>631</v>
      </c>
      <c r="E2164" t="s">
        <v>1</v>
      </c>
      <c r="F2164">
        <v>0</v>
      </c>
      <c r="G2164">
        <v>0</v>
      </c>
      <c r="H2164">
        <v>0</v>
      </c>
    </row>
    <row r="2165" spans="2:8" x14ac:dyDescent="0.25">
      <c r="B2165" t="s">
        <v>3</v>
      </c>
      <c r="C2165" t="s">
        <v>445</v>
      </c>
      <c r="D2165" t="s">
        <v>141</v>
      </c>
      <c r="E2165" t="s">
        <v>1</v>
      </c>
      <c r="F2165">
        <v>0</v>
      </c>
      <c r="G2165">
        <v>0</v>
      </c>
      <c r="H2165">
        <v>0</v>
      </c>
    </row>
    <row r="2166" spans="2:8" x14ac:dyDescent="0.25">
      <c r="B2166" t="s">
        <v>3</v>
      </c>
      <c r="C2166" t="s">
        <v>445</v>
      </c>
      <c r="D2166" t="s">
        <v>684</v>
      </c>
      <c r="E2166" t="s">
        <v>1</v>
      </c>
      <c r="F2166">
        <v>0</v>
      </c>
      <c r="G2166">
        <v>0</v>
      </c>
      <c r="H2166">
        <v>0</v>
      </c>
    </row>
    <row r="2167" spans="2:8" x14ac:dyDescent="0.25">
      <c r="B2167" t="s">
        <v>3</v>
      </c>
      <c r="C2167" t="s">
        <v>445</v>
      </c>
      <c r="D2167" t="s">
        <v>685</v>
      </c>
      <c r="E2167" t="s">
        <v>1</v>
      </c>
      <c r="F2167">
        <v>0</v>
      </c>
      <c r="G2167">
        <v>0</v>
      </c>
      <c r="H2167">
        <v>0</v>
      </c>
    </row>
    <row r="2168" spans="2:8" x14ac:dyDescent="0.25">
      <c r="B2168" t="s">
        <v>3</v>
      </c>
      <c r="C2168" t="s">
        <v>445</v>
      </c>
      <c r="D2168" t="s">
        <v>148</v>
      </c>
      <c r="E2168" t="s">
        <v>1</v>
      </c>
      <c r="F2168">
        <v>0</v>
      </c>
      <c r="G2168">
        <v>0</v>
      </c>
      <c r="H2168">
        <v>0</v>
      </c>
    </row>
    <row r="2169" spans="2:8" x14ac:dyDescent="0.25">
      <c r="B2169" t="s">
        <v>3</v>
      </c>
      <c r="C2169" t="s">
        <v>445</v>
      </c>
      <c r="D2169" t="s">
        <v>149</v>
      </c>
      <c r="E2169" t="s">
        <v>1</v>
      </c>
      <c r="F2169">
        <v>0</v>
      </c>
      <c r="G2169">
        <v>0</v>
      </c>
      <c r="H2169">
        <v>0</v>
      </c>
    </row>
    <row r="2170" spans="2:8" x14ac:dyDescent="0.25">
      <c r="B2170" t="s">
        <v>3</v>
      </c>
      <c r="C2170" t="s">
        <v>445</v>
      </c>
      <c r="D2170" t="s">
        <v>150</v>
      </c>
      <c r="E2170" t="s">
        <v>1</v>
      </c>
      <c r="F2170">
        <v>0</v>
      </c>
      <c r="G2170">
        <v>0</v>
      </c>
      <c r="H2170">
        <v>0</v>
      </c>
    </row>
    <row r="2171" spans="2:8" x14ac:dyDescent="0.25">
      <c r="B2171" t="s">
        <v>3</v>
      </c>
      <c r="C2171" t="s">
        <v>445</v>
      </c>
      <c r="D2171" t="s">
        <v>151</v>
      </c>
      <c r="E2171" t="s">
        <v>1</v>
      </c>
      <c r="F2171">
        <v>0</v>
      </c>
      <c r="G2171">
        <v>0</v>
      </c>
      <c r="H2171">
        <v>0</v>
      </c>
    </row>
    <row r="2172" spans="2:8" x14ac:dyDescent="0.25">
      <c r="B2172" t="s">
        <v>3</v>
      </c>
      <c r="C2172" t="s">
        <v>445</v>
      </c>
      <c r="D2172" t="s">
        <v>152</v>
      </c>
      <c r="E2172" t="s">
        <v>1</v>
      </c>
      <c r="F2172">
        <v>26880</v>
      </c>
      <c r="G2172">
        <v>26880</v>
      </c>
      <c r="H2172">
        <v>26880</v>
      </c>
    </row>
    <row r="2173" spans="2:8" x14ac:dyDescent="0.25">
      <c r="B2173" t="s">
        <v>3</v>
      </c>
      <c r="C2173" t="s">
        <v>445</v>
      </c>
      <c r="D2173" t="s">
        <v>153</v>
      </c>
      <c r="E2173" t="s">
        <v>1</v>
      </c>
      <c r="F2173">
        <v>30099.999999999996</v>
      </c>
      <c r="G2173">
        <v>30100.000000000004</v>
      </c>
      <c r="H2173">
        <v>30100</v>
      </c>
    </row>
    <row r="2174" spans="2:8" x14ac:dyDescent="0.25">
      <c r="B2174" t="s">
        <v>3</v>
      </c>
      <c r="C2174" t="s">
        <v>445</v>
      </c>
      <c r="D2174" t="s">
        <v>632</v>
      </c>
      <c r="E2174" t="s">
        <v>1</v>
      </c>
      <c r="F2174">
        <v>0</v>
      </c>
      <c r="G2174">
        <v>0</v>
      </c>
      <c r="H2174">
        <v>0</v>
      </c>
    </row>
    <row r="2175" spans="2:8" x14ac:dyDescent="0.25">
      <c r="B2175" t="s">
        <v>3</v>
      </c>
      <c r="C2175" t="s">
        <v>445</v>
      </c>
      <c r="D2175" t="s">
        <v>155</v>
      </c>
      <c r="E2175" t="s">
        <v>1</v>
      </c>
      <c r="F2175">
        <v>0</v>
      </c>
      <c r="G2175">
        <v>0</v>
      </c>
      <c r="H2175">
        <v>0</v>
      </c>
    </row>
    <row r="2176" spans="2:8" x14ac:dyDescent="0.25">
      <c r="B2176" t="s">
        <v>3</v>
      </c>
      <c r="C2176" t="s">
        <v>445</v>
      </c>
      <c r="D2176" t="s">
        <v>633</v>
      </c>
      <c r="E2176" t="s">
        <v>1</v>
      </c>
      <c r="F2176">
        <v>0</v>
      </c>
      <c r="G2176">
        <v>0</v>
      </c>
      <c r="H2176">
        <v>0</v>
      </c>
    </row>
    <row r="2177" spans="2:8" x14ac:dyDescent="0.25">
      <c r="B2177" t="s">
        <v>3</v>
      </c>
      <c r="C2177" t="s">
        <v>445</v>
      </c>
      <c r="D2177" t="s">
        <v>156</v>
      </c>
      <c r="E2177" t="s">
        <v>1</v>
      </c>
      <c r="F2177">
        <v>2400</v>
      </c>
      <c r="G2177">
        <v>2400</v>
      </c>
      <c r="H2177">
        <v>2400</v>
      </c>
    </row>
    <row r="2178" spans="2:8" x14ac:dyDescent="0.25">
      <c r="B2178" t="s">
        <v>3</v>
      </c>
      <c r="C2178" t="s">
        <v>445</v>
      </c>
      <c r="D2178" t="s">
        <v>157</v>
      </c>
      <c r="E2178" t="s">
        <v>1</v>
      </c>
      <c r="F2178">
        <v>0</v>
      </c>
      <c r="G2178">
        <v>0</v>
      </c>
      <c r="H2178">
        <v>0</v>
      </c>
    </row>
    <row r="2179" spans="2:8" x14ac:dyDescent="0.25">
      <c r="B2179" t="s">
        <v>3</v>
      </c>
      <c r="C2179" t="s">
        <v>445</v>
      </c>
      <c r="D2179" t="s">
        <v>158</v>
      </c>
      <c r="E2179" t="s">
        <v>1</v>
      </c>
      <c r="F2179">
        <v>0</v>
      </c>
      <c r="G2179">
        <v>0</v>
      </c>
      <c r="H2179">
        <v>0</v>
      </c>
    </row>
    <row r="2180" spans="2:8" x14ac:dyDescent="0.25">
      <c r="B2180" t="s">
        <v>3</v>
      </c>
      <c r="C2180" t="s">
        <v>445</v>
      </c>
      <c r="D2180" t="s">
        <v>159</v>
      </c>
      <c r="E2180" t="s">
        <v>1</v>
      </c>
      <c r="F2180">
        <v>0</v>
      </c>
      <c r="G2180">
        <v>0</v>
      </c>
      <c r="H2180">
        <v>0</v>
      </c>
    </row>
    <row r="2181" spans="2:8" x14ac:dyDescent="0.25">
      <c r="B2181" t="s">
        <v>3</v>
      </c>
      <c r="C2181" t="s">
        <v>445</v>
      </c>
      <c r="D2181" t="s">
        <v>160</v>
      </c>
      <c r="E2181" t="s">
        <v>1</v>
      </c>
      <c r="F2181">
        <v>0</v>
      </c>
      <c r="G2181">
        <v>0</v>
      </c>
      <c r="H2181">
        <v>0</v>
      </c>
    </row>
    <row r="2182" spans="2:8" x14ac:dyDescent="0.25">
      <c r="B2182" t="s">
        <v>3</v>
      </c>
      <c r="C2182" t="s">
        <v>445</v>
      </c>
      <c r="D2182" t="s">
        <v>161</v>
      </c>
      <c r="E2182" t="s">
        <v>1</v>
      </c>
      <c r="F2182">
        <v>0</v>
      </c>
      <c r="G2182">
        <v>0</v>
      </c>
      <c r="H2182">
        <v>0</v>
      </c>
    </row>
    <row r="2183" spans="2:8" x14ac:dyDescent="0.25">
      <c r="B2183" t="s">
        <v>3</v>
      </c>
      <c r="C2183" t="s">
        <v>445</v>
      </c>
      <c r="D2183" t="s">
        <v>162</v>
      </c>
      <c r="E2183" t="s">
        <v>1</v>
      </c>
      <c r="F2183">
        <v>0</v>
      </c>
      <c r="G2183">
        <v>0</v>
      </c>
      <c r="H2183">
        <v>0</v>
      </c>
    </row>
    <row r="2184" spans="2:8" x14ac:dyDescent="0.25">
      <c r="B2184" t="s">
        <v>3</v>
      </c>
      <c r="C2184" t="s">
        <v>445</v>
      </c>
      <c r="D2184" t="s">
        <v>163</v>
      </c>
      <c r="E2184" t="s">
        <v>1</v>
      </c>
      <c r="F2184">
        <v>0</v>
      </c>
      <c r="G2184">
        <v>0</v>
      </c>
      <c r="H2184">
        <v>0</v>
      </c>
    </row>
    <row r="2185" spans="2:8" x14ac:dyDescent="0.25">
      <c r="B2185" t="s">
        <v>3</v>
      </c>
      <c r="C2185" t="s">
        <v>445</v>
      </c>
      <c r="D2185" t="s">
        <v>165</v>
      </c>
      <c r="E2185" t="s">
        <v>1</v>
      </c>
      <c r="F2185">
        <v>0</v>
      </c>
      <c r="G2185">
        <v>0</v>
      </c>
      <c r="H2185">
        <v>0</v>
      </c>
    </row>
    <row r="2186" spans="2:8" x14ac:dyDescent="0.25">
      <c r="B2186" t="s">
        <v>3</v>
      </c>
      <c r="C2186" t="s">
        <v>445</v>
      </c>
      <c r="D2186" t="s">
        <v>168</v>
      </c>
      <c r="E2186" t="s">
        <v>1</v>
      </c>
      <c r="F2186">
        <v>0</v>
      </c>
      <c r="G2186">
        <v>0</v>
      </c>
      <c r="H2186">
        <v>0</v>
      </c>
    </row>
    <row r="2187" spans="2:8" x14ac:dyDescent="0.25">
      <c r="B2187" t="s">
        <v>3</v>
      </c>
      <c r="C2187" t="s">
        <v>445</v>
      </c>
      <c r="D2187" t="s">
        <v>170</v>
      </c>
      <c r="E2187" t="s">
        <v>1</v>
      </c>
      <c r="F2187">
        <v>0</v>
      </c>
      <c r="G2187">
        <v>0</v>
      </c>
      <c r="H2187">
        <v>0</v>
      </c>
    </row>
    <row r="2188" spans="2:8" x14ac:dyDescent="0.25">
      <c r="B2188" t="s">
        <v>3</v>
      </c>
      <c r="C2188" t="s">
        <v>445</v>
      </c>
      <c r="D2188" t="s">
        <v>172</v>
      </c>
      <c r="E2188" t="s">
        <v>1</v>
      </c>
      <c r="F2188">
        <v>0</v>
      </c>
      <c r="G2188">
        <v>0</v>
      </c>
      <c r="H2188">
        <v>0</v>
      </c>
    </row>
    <row r="2189" spans="2:8" x14ac:dyDescent="0.25">
      <c r="B2189" t="s">
        <v>3</v>
      </c>
      <c r="C2189" t="s">
        <v>445</v>
      </c>
      <c r="D2189" t="s">
        <v>174</v>
      </c>
      <c r="E2189" t="s">
        <v>1</v>
      </c>
      <c r="F2189">
        <v>0</v>
      </c>
      <c r="G2189">
        <v>0</v>
      </c>
      <c r="H2189">
        <v>0</v>
      </c>
    </row>
    <row r="2190" spans="2:8" x14ac:dyDescent="0.25">
      <c r="B2190" t="s">
        <v>3</v>
      </c>
      <c r="C2190" t="s">
        <v>445</v>
      </c>
      <c r="D2190" t="s">
        <v>175</v>
      </c>
      <c r="E2190" t="s">
        <v>1</v>
      </c>
      <c r="F2190">
        <v>0</v>
      </c>
      <c r="G2190">
        <v>0</v>
      </c>
      <c r="H2190">
        <v>0</v>
      </c>
    </row>
    <row r="2191" spans="2:8" x14ac:dyDescent="0.25">
      <c r="B2191" t="s">
        <v>3</v>
      </c>
      <c r="C2191" t="s">
        <v>445</v>
      </c>
      <c r="D2191" t="s">
        <v>176</v>
      </c>
      <c r="E2191" t="s">
        <v>1</v>
      </c>
      <c r="F2191">
        <v>0</v>
      </c>
      <c r="G2191">
        <v>0</v>
      </c>
      <c r="H2191">
        <v>0</v>
      </c>
    </row>
    <row r="2192" spans="2:8" x14ac:dyDescent="0.25">
      <c r="B2192" t="s">
        <v>3</v>
      </c>
      <c r="C2192" t="s">
        <v>445</v>
      </c>
      <c r="D2192" t="s">
        <v>177</v>
      </c>
      <c r="E2192" t="s">
        <v>1</v>
      </c>
      <c r="F2192">
        <v>0</v>
      </c>
      <c r="G2192">
        <v>0</v>
      </c>
      <c r="H2192">
        <v>0</v>
      </c>
    </row>
    <row r="2193" spans="2:8" x14ac:dyDescent="0.25">
      <c r="B2193" t="s">
        <v>3</v>
      </c>
      <c r="C2193" t="s">
        <v>445</v>
      </c>
      <c r="D2193" t="s">
        <v>178</v>
      </c>
      <c r="E2193" t="s">
        <v>1</v>
      </c>
      <c r="F2193">
        <v>0</v>
      </c>
      <c r="G2193">
        <v>0</v>
      </c>
      <c r="H2193">
        <v>0</v>
      </c>
    </row>
    <row r="2194" spans="2:8" x14ac:dyDescent="0.25">
      <c r="B2194" t="s">
        <v>3</v>
      </c>
      <c r="C2194" t="s">
        <v>445</v>
      </c>
      <c r="D2194" t="s">
        <v>179</v>
      </c>
      <c r="E2194" t="s">
        <v>1</v>
      </c>
      <c r="F2194">
        <v>0</v>
      </c>
      <c r="G2194">
        <v>0</v>
      </c>
      <c r="H2194">
        <v>0</v>
      </c>
    </row>
    <row r="2195" spans="2:8" x14ac:dyDescent="0.25">
      <c r="B2195" t="s">
        <v>3</v>
      </c>
      <c r="C2195" t="s">
        <v>445</v>
      </c>
      <c r="D2195" t="s">
        <v>180</v>
      </c>
      <c r="E2195" t="s">
        <v>1</v>
      </c>
      <c r="F2195">
        <v>0</v>
      </c>
      <c r="G2195">
        <v>0</v>
      </c>
      <c r="H2195">
        <v>0</v>
      </c>
    </row>
    <row r="2196" spans="2:8" x14ac:dyDescent="0.25">
      <c r="B2196" t="s">
        <v>3</v>
      </c>
      <c r="C2196" t="s">
        <v>445</v>
      </c>
      <c r="D2196" t="s">
        <v>634</v>
      </c>
      <c r="E2196" t="s">
        <v>1</v>
      </c>
      <c r="F2196">
        <v>0</v>
      </c>
      <c r="G2196">
        <v>0</v>
      </c>
      <c r="H2196">
        <v>0</v>
      </c>
    </row>
    <row r="2197" spans="2:8" x14ac:dyDescent="0.25">
      <c r="B2197" t="s">
        <v>3</v>
      </c>
      <c r="C2197" t="s">
        <v>445</v>
      </c>
      <c r="D2197" t="s">
        <v>182</v>
      </c>
      <c r="E2197" t="s">
        <v>1</v>
      </c>
      <c r="F2197">
        <v>0</v>
      </c>
      <c r="G2197">
        <v>0</v>
      </c>
      <c r="H2197">
        <v>0</v>
      </c>
    </row>
    <row r="2198" spans="2:8" x14ac:dyDescent="0.25">
      <c r="B2198" t="s">
        <v>3</v>
      </c>
      <c r="C2198" t="s">
        <v>445</v>
      </c>
      <c r="D2198" t="s">
        <v>184</v>
      </c>
      <c r="E2198" t="s">
        <v>1</v>
      </c>
      <c r="F2198">
        <v>0</v>
      </c>
      <c r="G2198">
        <v>0</v>
      </c>
      <c r="H2198">
        <v>0</v>
      </c>
    </row>
    <row r="2199" spans="2:8" x14ac:dyDescent="0.25">
      <c r="B2199" t="s">
        <v>3</v>
      </c>
      <c r="C2199" t="s">
        <v>445</v>
      </c>
      <c r="D2199" t="s">
        <v>187</v>
      </c>
      <c r="E2199" t="s">
        <v>1</v>
      </c>
      <c r="F2199">
        <v>137406.40963620151</v>
      </c>
      <c r="G2199">
        <v>137406.40963620151</v>
      </c>
      <c r="H2199">
        <v>137406.40963620151</v>
      </c>
    </row>
    <row r="2200" spans="2:8" x14ac:dyDescent="0.25">
      <c r="B2200" t="s">
        <v>3</v>
      </c>
      <c r="C2200" t="s">
        <v>445</v>
      </c>
      <c r="D2200" t="s">
        <v>188</v>
      </c>
      <c r="E2200" t="s">
        <v>1</v>
      </c>
      <c r="F2200">
        <v>32459.999999999996</v>
      </c>
      <c r="G2200">
        <v>32459.999999999996</v>
      </c>
      <c r="H2200">
        <v>32459.999999999996</v>
      </c>
    </row>
    <row r="2201" spans="2:8" x14ac:dyDescent="0.25">
      <c r="B2201" t="s">
        <v>3</v>
      </c>
      <c r="C2201" t="s">
        <v>445</v>
      </c>
      <c r="D2201" t="s">
        <v>189</v>
      </c>
      <c r="E2201" t="s">
        <v>1</v>
      </c>
      <c r="F2201">
        <v>403440</v>
      </c>
      <c r="G2201">
        <v>403440</v>
      </c>
      <c r="H2201">
        <v>403440</v>
      </c>
    </row>
    <row r="2202" spans="2:8" x14ac:dyDescent="0.25">
      <c r="B2202" t="s">
        <v>3</v>
      </c>
      <c r="C2202" t="s">
        <v>445</v>
      </c>
      <c r="D2202" t="s">
        <v>190</v>
      </c>
      <c r="E2202" t="s">
        <v>1</v>
      </c>
      <c r="F2202">
        <v>272251.12319999997</v>
      </c>
      <c r="G2202">
        <v>272251.12319999997</v>
      </c>
      <c r="H2202">
        <v>272251.12319999997</v>
      </c>
    </row>
    <row r="2203" spans="2:8" x14ac:dyDescent="0.25">
      <c r="B2203" t="s">
        <v>3</v>
      </c>
      <c r="C2203" t="s">
        <v>445</v>
      </c>
      <c r="D2203" t="s">
        <v>191</v>
      </c>
      <c r="E2203" t="s">
        <v>1</v>
      </c>
      <c r="F2203">
        <v>185138.15040000001</v>
      </c>
      <c r="G2203">
        <v>185138.15040000001</v>
      </c>
      <c r="H2203">
        <v>185138.15040000001</v>
      </c>
    </row>
    <row r="2204" spans="2:8" x14ac:dyDescent="0.25">
      <c r="B2204" t="s">
        <v>3</v>
      </c>
      <c r="C2204" t="s">
        <v>445</v>
      </c>
      <c r="D2204" t="s">
        <v>192</v>
      </c>
      <c r="E2204" t="s">
        <v>1</v>
      </c>
      <c r="F2204">
        <v>154464.00000000003</v>
      </c>
      <c r="G2204">
        <v>154464</v>
      </c>
      <c r="H2204">
        <v>154464</v>
      </c>
    </row>
    <row r="2205" spans="2:8" x14ac:dyDescent="0.25">
      <c r="B2205" t="s">
        <v>3</v>
      </c>
      <c r="C2205" t="s">
        <v>445</v>
      </c>
      <c r="D2205" t="s">
        <v>193</v>
      </c>
      <c r="E2205" t="s">
        <v>1</v>
      </c>
      <c r="F2205">
        <v>0</v>
      </c>
      <c r="G2205">
        <v>0</v>
      </c>
      <c r="H2205">
        <v>0</v>
      </c>
    </row>
    <row r="2206" spans="2:8" x14ac:dyDescent="0.25">
      <c r="B2206" t="s">
        <v>3</v>
      </c>
      <c r="C2206" t="s">
        <v>445</v>
      </c>
      <c r="D2206" t="s">
        <v>194</v>
      </c>
      <c r="E2206" t="s">
        <v>1</v>
      </c>
      <c r="F2206">
        <v>0</v>
      </c>
      <c r="G2206">
        <v>0</v>
      </c>
      <c r="H2206">
        <v>0</v>
      </c>
    </row>
    <row r="2207" spans="2:8" x14ac:dyDescent="0.25">
      <c r="B2207" t="s">
        <v>3</v>
      </c>
      <c r="C2207" t="s">
        <v>445</v>
      </c>
      <c r="D2207" t="s">
        <v>195</v>
      </c>
      <c r="E2207" t="s">
        <v>1</v>
      </c>
      <c r="F2207">
        <v>0</v>
      </c>
      <c r="G2207">
        <v>0</v>
      </c>
      <c r="H2207">
        <v>0</v>
      </c>
    </row>
    <row r="2208" spans="2:8" x14ac:dyDescent="0.25">
      <c r="B2208" t="s">
        <v>3</v>
      </c>
      <c r="C2208" t="s">
        <v>445</v>
      </c>
      <c r="D2208" t="s">
        <v>196</v>
      </c>
      <c r="E2208" t="s">
        <v>1</v>
      </c>
      <c r="F2208">
        <v>0</v>
      </c>
      <c r="G2208">
        <v>0</v>
      </c>
      <c r="H2208">
        <v>0</v>
      </c>
    </row>
    <row r="2209" spans="2:8" x14ac:dyDescent="0.25">
      <c r="B2209" t="s">
        <v>3</v>
      </c>
      <c r="C2209" t="s">
        <v>445</v>
      </c>
      <c r="D2209" t="s">
        <v>197</v>
      </c>
      <c r="E2209" t="s">
        <v>1</v>
      </c>
      <c r="F2209">
        <v>0</v>
      </c>
      <c r="G2209">
        <v>0</v>
      </c>
      <c r="H2209">
        <v>0</v>
      </c>
    </row>
    <row r="2210" spans="2:8" x14ac:dyDescent="0.25">
      <c r="B2210" t="s">
        <v>3</v>
      </c>
      <c r="C2210" t="s">
        <v>445</v>
      </c>
      <c r="D2210" t="s">
        <v>198</v>
      </c>
      <c r="E2210" t="s">
        <v>1</v>
      </c>
      <c r="F2210">
        <v>0</v>
      </c>
      <c r="G2210">
        <v>0</v>
      </c>
      <c r="H2210">
        <v>0</v>
      </c>
    </row>
    <row r="2211" spans="2:8" x14ac:dyDescent="0.25">
      <c r="B2211" t="s">
        <v>3</v>
      </c>
      <c r="C2211" t="s">
        <v>445</v>
      </c>
      <c r="D2211" t="s">
        <v>199</v>
      </c>
      <c r="E2211" t="s">
        <v>1</v>
      </c>
      <c r="F2211">
        <v>0</v>
      </c>
      <c r="G2211">
        <v>0</v>
      </c>
      <c r="H2211">
        <v>0</v>
      </c>
    </row>
    <row r="2212" spans="2:8" x14ac:dyDescent="0.25">
      <c r="B2212" t="s">
        <v>3</v>
      </c>
      <c r="C2212" t="s">
        <v>445</v>
      </c>
      <c r="D2212" t="s">
        <v>200</v>
      </c>
      <c r="E2212" t="s">
        <v>1</v>
      </c>
      <c r="F2212">
        <v>0</v>
      </c>
      <c r="G2212">
        <v>0</v>
      </c>
      <c r="H2212">
        <v>0</v>
      </c>
    </row>
    <row r="2213" spans="2:8" x14ac:dyDescent="0.25">
      <c r="B2213" t="s">
        <v>3</v>
      </c>
      <c r="C2213" t="s">
        <v>445</v>
      </c>
      <c r="D2213" t="s">
        <v>201</v>
      </c>
      <c r="E2213" t="s">
        <v>1</v>
      </c>
      <c r="F2213">
        <v>0</v>
      </c>
      <c r="G2213">
        <v>0</v>
      </c>
      <c r="H2213">
        <v>0</v>
      </c>
    </row>
    <row r="2214" spans="2:8" x14ac:dyDescent="0.25">
      <c r="B2214" t="s">
        <v>3</v>
      </c>
      <c r="C2214" t="s">
        <v>445</v>
      </c>
      <c r="D2214" t="s">
        <v>202</v>
      </c>
      <c r="E2214" t="s">
        <v>1</v>
      </c>
      <c r="F2214">
        <v>0</v>
      </c>
      <c r="G2214">
        <v>0</v>
      </c>
      <c r="H2214">
        <v>0</v>
      </c>
    </row>
    <row r="2215" spans="2:8" x14ac:dyDescent="0.25">
      <c r="B2215" t="s">
        <v>3</v>
      </c>
      <c r="C2215" t="s">
        <v>445</v>
      </c>
      <c r="D2215" t="s">
        <v>203</v>
      </c>
      <c r="E2215" t="s">
        <v>1</v>
      </c>
      <c r="F2215">
        <v>0</v>
      </c>
      <c r="G2215">
        <v>0</v>
      </c>
      <c r="H2215">
        <v>0</v>
      </c>
    </row>
    <row r="2216" spans="2:8" x14ac:dyDescent="0.25">
      <c r="B2216" t="s">
        <v>3</v>
      </c>
      <c r="C2216" t="s">
        <v>445</v>
      </c>
      <c r="D2216" t="s">
        <v>204</v>
      </c>
      <c r="E2216" t="s">
        <v>1</v>
      </c>
      <c r="F2216">
        <v>0</v>
      </c>
      <c r="G2216">
        <v>0</v>
      </c>
      <c r="H2216">
        <v>0</v>
      </c>
    </row>
    <row r="2217" spans="2:8" x14ac:dyDescent="0.25">
      <c r="B2217" t="s">
        <v>3</v>
      </c>
      <c r="C2217" t="s">
        <v>445</v>
      </c>
      <c r="D2217" t="s">
        <v>205</v>
      </c>
      <c r="E2217" t="s">
        <v>1</v>
      </c>
      <c r="F2217">
        <v>0</v>
      </c>
      <c r="G2217">
        <v>0</v>
      </c>
      <c r="H2217">
        <v>0</v>
      </c>
    </row>
    <row r="2218" spans="2:8" x14ac:dyDescent="0.25">
      <c r="B2218" t="s">
        <v>3</v>
      </c>
      <c r="C2218" t="s">
        <v>445</v>
      </c>
      <c r="D2218" t="s">
        <v>208</v>
      </c>
      <c r="E2218" t="s">
        <v>1</v>
      </c>
      <c r="F2218">
        <v>0</v>
      </c>
      <c r="G2218">
        <v>0</v>
      </c>
      <c r="H2218">
        <v>0</v>
      </c>
    </row>
    <row r="2219" spans="2:8" x14ac:dyDescent="0.25">
      <c r="B2219" t="s">
        <v>3</v>
      </c>
      <c r="C2219" t="s">
        <v>445</v>
      </c>
      <c r="D2219" t="s">
        <v>209</v>
      </c>
      <c r="E2219" t="s">
        <v>1</v>
      </c>
      <c r="F2219">
        <v>0</v>
      </c>
      <c r="G2219">
        <v>0</v>
      </c>
      <c r="H2219">
        <v>0</v>
      </c>
    </row>
    <row r="2220" spans="2:8" x14ac:dyDescent="0.25">
      <c r="B2220" t="s">
        <v>3</v>
      </c>
      <c r="C2220" t="s">
        <v>445</v>
      </c>
      <c r="D2220" t="s">
        <v>210</v>
      </c>
      <c r="E2220" t="s">
        <v>1</v>
      </c>
      <c r="F2220">
        <v>0</v>
      </c>
      <c r="G2220">
        <v>0</v>
      </c>
      <c r="H2220">
        <v>0</v>
      </c>
    </row>
    <row r="2221" spans="2:8" x14ac:dyDescent="0.25">
      <c r="B2221" t="s">
        <v>3</v>
      </c>
      <c r="C2221" t="s">
        <v>445</v>
      </c>
      <c r="D2221" t="s">
        <v>211</v>
      </c>
      <c r="E2221" t="s">
        <v>1</v>
      </c>
      <c r="F2221">
        <v>0</v>
      </c>
      <c r="G2221">
        <v>0</v>
      </c>
      <c r="H2221">
        <v>0</v>
      </c>
    </row>
    <row r="2222" spans="2:8" x14ac:dyDescent="0.25">
      <c r="B2222" t="s">
        <v>3</v>
      </c>
      <c r="C2222" t="s">
        <v>445</v>
      </c>
      <c r="D2222" t="s">
        <v>212</v>
      </c>
      <c r="E2222" t="s">
        <v>1</v>
      </c>
      <c r="F2222">
        <v>0</v>
      </c>
      <c r="G2222">
        <v>0</v>
      </c>
      <c r="H2222">
        <v>0</v>
      </c>
    </row>
    <row r="2223" spans="2:8" x14ac:dyDescent="0.25">
      <c r="B2223" t="s">
        <v>3</v>
      </c>
      <c r="C2223" t="s">
        <v>445</v>
      </c>
      <c r="D2223" t="s">
        <v>213</v>
      </c>
      <c r="E2223" t="s">
        <v>1</v>
      </c>
      <c r="F2223">
        <v>0</v>
      </c>
      <c r="G2223">
        <v>0</v>
      </c>
      <c r="H2223">
        <v>0</v>
      </c>
    </row>
    <row r="2224" spans="2:8" x14ac:dyDescent="0.25">
      <c r="B2224" t="s">
        <v>3</v>
      </c>
      <c r="C2224" t="s">
        <v>445</v>
      </c>
      <c r="D2224" t="s">
        <v>214</v>
      </c>
      <c r="E2224" t="s">
        <v>1</v>
      </c>
      <c r="F2224">
        <v>0</v>
      </c>
      <c r="G2224">
        <v>0</v>
      </c>
      <c r="H2224">
        <v>0</v>
      </c>
    </row>
    <row r="2225" spans="2:8" x14ac:dyDescent="0.25">
      <c r="B2225" t="s">
        <v>3</v>
      </c>
      <c r="C2225" t="s">
        <v>445</v>
      </c>
      <c r="D2225" t="s">
        <v>215</v>
      </c>
      <c r="E2225" t="s">
        <v>1</v>
      </c>
      <c r="F2225">
        <v>0</v>
      </c>
      <c r="G2225">
        <v>0</v>
      </c>
      <c r="H2225">
        <v>0</v>
      </c>
    </row>
    <row r="2226" spans="2:8" x14ac:dyDescent="0.25">
      <c r="B2226" t="s">
        <v>3</v>
      </c>
      <c r="C2226" t="s">
        <v>445</v>
      </c>
      <c r="D2226" t="s">
        <v>216</v>
      </c>
      <c r="E2226" t="s">
        <v>1</v>
      </c>
      <c r="F2226">
        <v>3831.3</v>
      </c>
      <c r="G2226">
        <v>3831.3</v>
      </c>
      <c r="H2226">
        <v>3831.3</v>
      </c>
    </row>
    <row r="2227" spans="2:8" x14ac:dyDescent="0.25">
      <c r="B2227" t="s">
        <v>3</v>
      </c>
      <c r="C2227" t="s">
        <v>445</v>
      </c>
      <c r="D2227" t="s">
        <v>217</v>
      </c>
      <c r="E2227" t="s">
        <v>1</v>
      </c>
      <c r="F2227">
        <v>0</v>
      </c>
      <c r="G2227">
        <v>0</v>
      </c>
      <c r="H2227">
        <v>0</v>
      </c>
    </row>
    <row r="2228" spans="2:8" x14ac:dyDescent="0.25">
      <c r="B2228" t="s">
        <v>3</v>
      </c>
      <c r="C2228" t="s">
        <v>445</v>
      </c>
      <c r="D2228" t="s">
        <v>218</v>
      </c>
      <c r="E2228" t="s">
        <v>1</v>
      </c>
      <c r="F2228">
        <v>958349.6</v>
      </c>
      <c r="G2228">
        <v>838555.9</v>
      </c>
      <c r="H2228">
        <v>838555.9</v>
      </c>
    </row>
    <row r="2229" spans="2:8" x14ac:dyDescent="0.25">
      <c r="B2229" t="s">
        <v>3</v>
      </c>
      <c r="C2229" t="s">
        <v>445</v>
      </c>
      <c r="D2229" t="s">
        <v>219</v>
      </c>
      <c r="E2229" t="s">
        <v>1</v>
      </c>
      <c r="F2229">
        <v>0</v>
      </c>
      <c r="G2229">
        <v>0</v>
      </c>
      <c r="H2229">
        <v>0</v>
      </c>
    </row>
    <row r="2230" spans="2:8" x14ac:dyDescent="0.25">
      <c r="B2230" t="s">
        <v>3</v>
      </c>
      <c r="C2230" t="s">
        <v>445</v>
      </c>
      <c r="D2230" t="s">
        <v>220</v>
      </c>
      <c r="E2230" t="s">
        <v>1</v>
      </c>
      <c r="F2230">
        <v>0</v>
      </c>
      <c r="G2230">
        <v>0</v>
      </c>
      <c r="H2230">
        <v>0</v>
      </c>
    </row>
    <row r="2231" spans="2:8" x14ac:dyDescent="0.25">
      <c r="B2231" t="s">
        <v>3</v>
      </c>
      <c r="C2231" t="s">
        <v>445</v>
      </c>
      <c r="D2231" t="s">
        <v>221</v>
      </c>
      <c r="E2231" t="s">
        <v>1</v>
      </c>
      <c r="F2231">
        <v>0</v>
      </c>
      <c r="G2231">
        <v>0</v>
      </c>
      <c r="H2231">
        <v>0</v>
      </c>
    </row>
    <row r="2232" spans="2:8" x14ac:dyDescent="0.25">
      <c r="B2232" t="s">
        <v>3</v>
      </c>
      <c r="C2232" t="s">
        <v>445</v>
      </c>
      <c r="D2232" t="s">
        <v>222</v>
      </c>
      <c r="E2232" t="s">
        <v>1</v>
      </c>
      <c r="F2232">
        <v>0</v>
      </c>
      <c r="G2232">
        <v>0</v>
      </c>
      <c r="H2232">
        <v>0</v>
      </c>
    </row>
    <row r="2233" spans="2:8" x14ac:dyDescent="0.25">
      <c r="B2233" t="s">
        <v>3</v>
      </c>
      <c r="C2233" t="s">
        <v>445</v>
      </c>
      <c r="D2233" t="s">
        <v>224</v>
      </c>
      <c r="E2233" t="s">
        <v>1</v>
      </c>
      <c r="F2233">
        <v>0</v>
      </c>
      <c r="G2233">
        <v>0</v>
      </c>
      <c r="H2233">
        <v>0</v>
      </c>
    </row>
    <row r="2234" spans="2:8" x14ac:dyDescent="0.25">
      <c r="B2234" t="s">
        <v>3</v>
      </c>
      <c r="C2234" t="s">
        <v>445</v>
      </c>
      <c r="D2234" t="s">
        <v>225</v>
      </c>
      <c r="E2234" t="s">
        <v>1</v>
      </c>
      <c r="F2234">
        <v>0</v>
      </c>
      <c r="G2234">
        <v>0</v>
      </c>
      <c r="H2234">
        <v>0</v>
      </c>
    </row>
    <row r="2235" spans="2:8" x14ac:dyDescent="0.25">
      <c r="B2235" t="s">
        <v>3</v>
      </c>
      <c r="C2235" t="s">
        <v>445</v>
      </c>
      <c r="D2235" t="s">
        <v>226</v>
      </c>
      <c r="E2235" t="s">
        <v>1</v>
      </c>
      <c r="F2235">
        <v>0</v>
      </c>
      <c r="G2235">
        <v>0</v>
      </c>
      <c r="H2235">
        <v>0</v>
      </c>
    </row>
    <row r="2236" spans="2:8" x14ac:dyDescent="0.25">
      <c r="B2236" t="s">
        <v>3</v>
      </c>
      <c r="C2236" t="s">
        <v>445</v>
      </c>
      <c r="D2236" t="s">
        <v>227</v>
      </c>
      <c r="E2236" t="s">
        <v>1</v>
      </c>
      <c r="F2236">
        <v>0</v>
      </c>
      <c r="G2236">
        <v>0</v>
      </c>
      <c r="H2236">
        <v>0</v>
      </c>
    </row>
    <row r="2237" spans="2:8" x14ac:dyDescent="0.25">
      <c r="B2237" t="s">
        <v>3</v>
      </c>
      <c r="C2237" t="s">
        <v>445</v>
      </c>
      <c r="D2237" t="s">
        <v>228</v>
      </c>
      <c r="E2237" t="s">
        <v>1</v>
      </c>
      <c r="F2237">
        <v>0</v>
      </c>
      <c r="G2237">
        <v>0</v>
      </c>
      <c r="H2237">
        <v>0</v>
      </c>
    </row>
    <row r="2238" spans="2:8" x14ac:dyDescent="0.25">
      <c r="B2238" t="s">
        <v>3</v>
      </c>
      <c r="C2238" t="s">
        <v>445</v>
      </c>
      <c r="D2238" t="s">
        <v>229</v>
      </c>
      <c r="E2238" t="s">
        <v>1</v>
      </c>
      <c r="F2238">
        <v>0</v>
      </c>
      <c r="G2238">
        <v>0</v>
      </c>
      <c r="H2238">
        <v>0</v>
      </c>
    </row>
    <row r="2239" spans="2:8" x14ac:dyDescent="0.25">
      <c r="B2239" t="s">
        <v>3</v>
      </c>
      <c r="C2239" t="s">
        <v>445</v>
      </c>
      <c r="D2239" t="s">
        <v>230</v>
      </c>
      <c r="E2239" t="s">
        <v>1</v>
      </c>
      <c r="F2239">
        <v>0</v>
      </c>
      <c r="G2239">
        <v>0</v>
      </c>
      <c r="H2239">
        <v>0</v>
      </c>
    </row>
    <row r="2240" spans="2:8" x14ac:dyDescent="0.25">
      <c r="B2240" t="s">
        <v>3</v>
      </c>
      <c r="C2240" t="s">
        <v>445</v>
      </c>
      <c r="D2240" t="s">
        <v>232</v>
      </c>
      <c r="E2240" t="s">
        <v>1</v>
      </c>
      <c r="F2240">
        <v>3600.0000000000005</v>
      </c>
      <c r="G2240">
        <v>3600</v>
      </c>
      <c r="H2240">
        <v>3600</v>
      </c>
    </row>
    <row r="2241" spans="2:8" x14ac:dyDescent="0.25">
      <c r="B2241" t="s">
        <v>3</v>
      </c>
      <c r="C2241" t="s">
        <v>445</v>
      </c>
      <c r="D2241" t="s">
        <v>234</v>
      </c>
      <c r="E2241" t="s">
        <v>1</v>
      </c>
      <c r="F2241">
        <v>7650.0000000000009</v>
      </c>
      <c r="G2241">
        <v>7650</v>
      </c>
      <c r="H2241">
        <v>7650</v>
      </c>
    </row>
    <row r="2242" spans="2:8" x14ac:dyDescent="0.25">
      <c r="B2242" t="s">
        <v>3</v>
      </c>
      <c r="C2242" t="s">
        <v>445</v>
      </c>
      <c r="D2242" t="s">
        <v>236</v>
      </c>
      <c r="E2242" t="s">
        <v>1</v>
      </c>
      <c r="F2242">
        <v>137406.40963620145</v>
      </c>
      <c r="G2242">
        <v>137406.40963620145</v>
      </c>
      <c r="H2242">
        <v>137406.40963620145</v>
      </c>
    </row>
    <row r="2243" spans="2:8" x14ac:dyDescent="0.25">
      <c r="B2243" t="s">
        <v>3</v>
      </c>
      <c r="C2243" t="s">
        <v>445</v>
      </c>
      <c r="D2243" t="s">
        <v>237</v>
      </c>
      <c r="E2243" t="s">
        <v>1</v>
      </c>
      <c r="F2243">
        <v>0</v>
      </c>
      <c r="G2243">
        <v>0</v>
      </c>
      <c r="H2243">
        <v>0</v>
      </c>
    </row>
    <row r="2244" spans="2:8" x14ac:dyDescent="0.25">
      <c r="B2244" t="s">
        <v>3</v>
      </c>
      <c r="C2244" t="s">
        <v>445</v>
      </c>
      <c r="D2244" t="s">
        <v>238</v>
      </c>
      <c r="E2244" t="s">
        <v>1</v>
      </c>
      <c r="F2244">
        <v>0</v>
      </c>
      <c r="G2244">
        <v>0</v>
      </c>
      <c r="H2244">
        <v>0</v>
      </c>
    </row>
    <row r="2245" spans="2:8" x14ac:dyDescent="0.25">
      <c r="B2245" t="s">
        <v>3</v>
      </c>
      <c r="C2245" t="s">
        <v>445</v>
      </c>
      <c r="D2245" t="s">
        <v>240</v>
      </c>
      <c r="E2245" t="s">
        <v>1</v>
      </c>
      <c r="F2245">
        <v>0</v>
      </c>
      <c r="G2245">
        <v>0</v>
      </c>
      <c r="H2245">
        <v>0</v>
      </c>
    </row>
    <row r="2246" spans="2:8" x14ac:dyDescent="0.25">
      <c r="B2246" t="s">
        <v>3</v>
      </c>
      <c r="C2246" t="s">
        <v>445</v>
      </c>
      <c r="D2246" t="s">
        <v>241</v>
      </c>
      <c r="E2246" t="s">
        <v>1</v>
      </c>
      <c r="F2246">
        <v>0</v>
      </c>
      <c r="G2246">
        <v>0</v>
      </c>
      <c r="H2246">
        <v>0</v>
      </c>
    </row>
    <row r="2247" spans="2:8" x14ac:dyDescent="0.25">
      <c r="B2247" t="s">
        <v>3</v>
      </c>
      <c r="C2247" t="s">
        <v>445</v>
      </c>
      <c r="D2247" t="s">
        <v>242</v>
      </c>
      <c r="E2247" t="s">
        <v>1</v>
      </c>
      <c r="F2247">
        <v>0</v>
      </c>
      <c r="G2247">
        <v>0</v>
      </c>
      <c r="H2247">
        <v>0</v>
      </c>
    </row>
    <row r="2248" spans="2:8" x14ac:dyDescent="0.25">
      <c r="B2248" t="s">
        <v>3</v>
      </c>
      <c r="C2248" t="s">
        <v>445</v>
      </c>
      <c r="D2248" t="s">
        <v>243</v>
      </c>
      <c r="E2248" t="s">
        <v>1</v>
      </c>
      <c r="F2248">
        <v>659111.99999999988</v>
      </c>
      <c r="G2248">
        <v>659111.99999999988</v>
      </c>
      <c r="H2248">
        <v>659111.99999999988</v>
      </c>
    </row>
    <row r="2249" spans="2:8" x14ac:dyDescent="0.25">
      <c r="B2249" t="s">
        <v>3</v>
      </c>
      <c r="C2249" t="s">
        <v>445</v>
      </c>
      <c r="D2249" t="s">
        <v>244</v>
      </c>
      <c r="E2249" t="s">
        <v>1</v>
      </c>
      <c r="F2249">
        <v>81840.000000000015</v>
      </c>
      <c r="G2249">
        <v>81840.000000000015</v>
      </c>
      <c r="H2249">
        <v>81840.000000000015</v>
      </c>
    </row>
    <row r="2250" spans="2:8" x14ac:dyDescent="0.25">
      <c r="B2250" t="s">
        <v>3</v>
      </c>
      <c r="C2250" t="s">
        <v>445</v>
      </c>
      <c r="D2250" t="s">
        <v>245</v>
      </c>
      <c r="E2250" t="s">
        <v>1</v>
      </c>
      <c r="F2250">
        <v>0</v>
      </c>
      <c r="G2250">
        <v>0</v>
      </c>
      <c r="H2250">
        <v>0</v>
      </c>
    </row>
    <row r="2251" spans="2:8" x14ac:dyDescent="0.25">
      <c r="B2251" t="s">
        <v>3</v>
      </c>
      <c r="C2251" t="s">
        <v>445</v>
      </c>
      <c r="D2251" t="s">
        <v>246</v>
      </c>
      <c r="E2251" t="s">
        <v>1</v>
      </c>
      <c r="F2251">
        <v>0</v>
      </c>
      <c r="G2251">
        <v>0</v>
      </c>
      <c r="H2251">
        <v>0</v>
      </c>
    </row>
    <row r="2252" spans="2:8" x14ac:dyDescent="0.25">
      <c r="B2252" t="s">
        <v>3</v>
      </c>
      <c r="C2252" t="s">
        <v>445</v>
      </c>
      <c r="D2252" t="s">
        <v>247</v>
      </c>
      <c r="E2252" t="s">
        <v>1</v>
      </c>
      <c r="F2252">
        <v>0</v>
      </c>
      <c r="G2252">
        <v>0</v>
      </c>
      <c r="H2252">
        <v>0</v>
      </c>
    </row>
    <row r="2253" spans="2:8" x14ac:dyDescent="0.25">
      <c r="B2253" t="s">
        <v>3</v>
      </c>
      <c r="C2253" t="s">
        <v>445</v>
      </c>
      <c r="D2253" t="s">
        <v>248</v>
      </c>
      <c r="E2253" t="s">
        <v>1</v>
      </c>
      <c r="F2253">
        <v>0</v>
      </c>
      <c r="G2253">
        <v>0</v>
      </c>
      <c r="H2253">
        <v>0</v>
      </c>
    </row>
    <row r="2254" spans="2:8" x14ac:dyDescent="0.25">
      <c r="B2254" t="s">
        <v>3</v>
      </c>
      <c r="C2254" t="s">
        <v>445</v>
      </c>
      <c r="D2254" t="s">
        <v>251</v>
      </c>
      <c r="E2254" t="s">
        <v>1</v>
      </c>
      <c r="F2254">
        <v>0</v>
      </c>
      <c r="G2254">
        <v>0</v>
      </c>
      <c r="H2254">
        <v>0</v>
      </c>
    </row>
    <row r="2255" spans="2:8" x14ac:dyDescent="0.25">
      <c r="B2255" t="s">
        <v>3</v>
      </c>
      <c r="C2255" t="s">
        <v>445</v>
      </c>
      <c r="D2255" t="s">
        <v>255</v>
      </c>
      <c r="E2255" t="s">
        <v>1</v>
      </c>
      <c r="F2255">
        <v>0</v>
      </c>
      <c r="G2255">
        <v>0</v>
      </c>
      <c r="H2255">
        <v>0</v>
      </c>
    </row>
    <row r="2256" spans="2:8" x14ac:dyDescent="0.25">
      <c r="B2256" t="s">
        <v>3</v>
      </c>
      <c r="C2256" t="s">
        <v>445</v>
      </c>
      <c r="D2256" t="s">
        <v>256</v>
      </c>
      <c r="E2256" t="s">
        <v>1</v>
      </c>
      <c r="F2256">
        <v>4499.9999999999991</v>
      </c>
      <c r="G2256">
        <v>4499.9999999999991</v>
      </c>
      <c r="H2256">
        <v>4499.9999999999991</v>
      </c>
    </row>
    <row r="2257" spans="2:8" x14ac:dyDescent="0.25">
      <c r="B2257" t="s">
        <v>3</v>
      </c>
      <c r="C2257" t="s">
        <v>445</v>
      </c>
      <c r="D2257" t="s">
        <v>258</v>
      </c>
      <c r="E2257" t="s">
        <v>1</v>
      </c>
      <c r="F2257">
        <v>8550</v>
      </c>
      <c r="G2257">
        <v>8550</v>
      </c>
      <c r="H2257">
        <v>8550</v>
      </c>
    </row>
    <row r="2258" spans="2:8" x14ac:dyDescent="0.25">
      <c r="B2258" t="s">
        <v>3</v>
      </c>
      <c r="C2258" t="s">
        <v>445</v>
      </c>
      <c r="D2258" t="s">
        <v>260</v>
      </c>
      <c r="E2258" t="s">
        <v>1</v>
      </c>
      <c r="F2258">
        <v>0</v>
      </c>
      <c r="G2258">
        <v>0</v>
      </c>
      <c r="H2258">
        <v>0</v>
      </c>
    </row>
    <row r="2259" spans="2:8" x14ac:dyDescent="0.25">
      <c r="B2259" t="s">
        <v>3</v>
      </c>
      <c r="C2259" t="s">
        <v>445</v>
      </c>
      <c r="D2259" t="s">
        <v>262</v>
      </c>
      <c r="E2259" t="s">
        <v>1</v>
      </c>
      <c r="F2259">
        <v>236413.99999999997</v>
      </c>
      <c r="G2259">
        <v>236414</v>
      </c>
      <c r="H2259">
        <v>236414</v>
      </c>
    </row>
    <row r="2260" spans="2:8" x14ac:dyDescent="0.25">
      <c r="B2260" t="s">
        <v>3</v>
      </c>
      <c r="C2260" t="s">
        <v>445</v>
      </c>
      <c r="D2260" t="s">
        <v>263</v>
      </c>
      <c r="E2260" t="s">
        <v>1</v>
      </c>
      <c r="F2260">
        <v>1762.507296</v>
      </c>
      <c r="G2260">
        <v>1609.2457919999999</v>
      </c>
      <c r="H2260">
        <v>1532.6150399999999</v>
      </c>
    </row>
    <row r="2261" spans="2:8" x14ac:dyDescent="0.25">
      <c r="B2261" t="s">
        <v>3</v>
      </c>
      <c r="C2261" t="s">
        <v>445</v>
      </c>
      <c r="D2261" t="s">
        <v>264</v>
      </c>
      <c r="E2261" t="s">
        <v>1</v>
      </c>
      <c r="F2261">
        <v>317133.59999999998</v>
      </c>
      <c r="G2261">
        <v>317133.59999999998</v>
      </c>
      <c r="H2261">
        <v>317133.59999999998</v>
      </c>
    </row>
    <row r="2262" spans="2:8" x14ac:dyDescent="0.25">
      <c r="B2262" t="s">
        <v>3</v>
      </c>
      <c r="C2262" t="s">
        <v>445</v>
      </c>
      <c r="D2262" t="s">
        <v>265</v>
      </c>
      <c r="E2262" t="s">
        <v>1</v>
      </c>
      <c r="F2262">
        <v>64079.4</v>
      </c>
      <c r="G2262">
        <v>58507.278260869556</v>
      </c>
      <c r="H2262">
        <v>55721.217391304344</v>
      </c>
    </row>
    <row r="2263" spans="2:8" x14ac:dyDescent="0.25">
      <c r="B2263" t="s">
        <v>3</v>
      </c>
      <c r="C2263" t="s">
        <v>445</v>
      </c>
      <c r="D2263" t="s">
        <v>266</v>
      </c>
      <c r="E2263" t="s">
        <v>1</v>
      </c>
      <c r="F2263">
        <v>2717.6</v>
      </c>
      <c r="G2263">
        <v>2717.6</v>
      </c>
      <c r="H2263">
        <v>2717.6</v>
      </c>
    </row>
    <row r="2264" spans="2:8" x14ac:dyDescent="0.25">
      <c r="B2264" t="s">
        <v>3</v>
      </c>
      <c r="C2264" t="s">
        <v>445</v>
      </c>
      <c r="D2264" t="s">
        <v>268</v>
      </c>
      <c r="E2264" t="s">
        <v>1</v>
      </c>
      <c r="F2264">
        <v>0</v>
      </c>
      <c r="G2264">
        <v>0</v>
      </c>
      <c r="H2264">
        <v>0</v>
      </c>
    </row>
    <row r="2265" spans="2:8" x14ac:dyDescent="0.25">
      <c r="B2265" t="s">
        <v>3</v>
      </c>
      <c r="C2265" t="s">
        <v>445</v>
      </c>
      <c r="D2265" t="s">
        <v>269</v>
      </c>
      <c r="E2265" t="s">
        <v>1</v>
      </c>
      <c r="F2265">
        <v>0</v>
      </c>
      <c r="G2265">
        <v>0</v>
      </c>
      <c r="H2265">
        <v>0</v>
      </c>
    </row>
    <row r="2266" spans="2:8" x14ac:dyDescent="0.25">
      <c r="B2266" t="s">
        <v>3</v>
      </c>
      <c r="C2266" t="s">
        <v>445</v>
      </c>
      <c r="D2266" t="s">
        <v>270</v>
      </c>
      <c r="E2266" t="s">
        <v>1</v>
      </c>
      <c r="F2266">
        <v>0</v>
      </c>
      <c r="G2266">
        <v>0</v>
      </c>
      <c r="H2266">
        <v>0</v>
      </c>
    </row>
    <row r="2267" spans="2:8" x14ac:dyDescent="0.25">
      <c r="B2267" t="s">
        <v>3</v>
      </c>
      <c r="C2267" t="s">
        <v>445</v>
      </c>
      <c r="D2267" t="s">
        <v>271</v>
      </c>
      <c r="E2267" t="s">
        <v>1</v>
      </c>
      <c r="F2267">
        <v>139524.68445392096</v>
      </c>
      <c r="G2267">
        <v>140535.42492407822</v>
      </c>
      <c r="H2267">
        <v>142039.96939320583</v>
      </c>
    </row>
    <row r="2268" spans="2:8" x14ac:dyDescent="0.25">
      <c r="B2268" t="s">
        <v>3</v>
      </c>
      <c r="C2268" t="s">
        <v>445</v>
      </c>
      <c r="D2268" t="s">
        <v>273</v>
      </c>
      <c r="E2268" t="s">
        <v>1</v>
      </c>
      <c r="F2268">
        <v>0</v>
      </c>
      <c r="G2268">
        <v>0</v>
      </c>
      <c r="H2268">
        <v>0</v>
      </c>
    </row>
    <row r="2269" spans="2:8" x14ac:dyDescent="0.25">
      <c r="B2269" t="s">
        <v>3</v>
      </c>
      <c r="C2269" t="s">
        <v>445</v>
      </c>
      <c r="D2269" t="s">
        <v>276</v>
      </c>
      <c r="E2269" t="s">
        <v>1</v>
      </c>
      <c r="F2269">
        <v>0</v>
      </c>
      <c r="G2269">
        <v>0</v>
      </c>
      <c r="H2269">
        <v>0</v>
      </c>
    </row>
    <row r="2270" spans="2:8" x14ac:dyDescent="0.25">
      <c r="B2270" t="s">
        <v>3</v>
      </c>
      <c r="C2270" t="s">
        <v>445</v>
      </c>
      <c r="D2270" t="s">
        <v>279</v>
      </c>
      <c r="E2270" t="s">
        <v>1</v>
      </c>
      <c r="F2270">
        <v>223999.99999999997</v>
      </c>
      <c r="G2270">
        <v>223999.99999999997</v>
      </c>
      <c r="H2270">
        <v>223999.99999999997</v>
      </c>
    </row>
    <row r="2271" spans="2:8" x14ac:dyDescent="0.25">
      <c r="B2271" t="s">
        <v>3</v>
      </c>
      <c r="C2271" t="s">
        <v>445</v>
      </c>
      <c r="D2271" t="s">
        <v>280</v>
      </c>
      <c r="E2271" t="s">
        <v>1</v>
      </c>
      <c r="F2271">
        <v>25600</v>
      </c>
      <c r="G2271">
        <v>25600</v>
      </c>
      <c r="H2271">
        <v>25600</v>
      </c>
    </row>
    <row r="2272" spans="2:8" x14ac:dyDescent="0.25">
      <c r="B2272" t="s">
        <v>3</v>
      </c>
      <c r="C2272" t="s">
        <v>445</v>
      </c>
      <c r="D2272" t="s">
        <v>281</v>
      </c>
      <c r="E2272" t="s">
        <v>1</v>
      </c>
      <c r="F2272">
        <v>0</v>
      </c>
      <c r="G2272">
        <v>0</v>
      </c>
      <c r="H2272">
        <v>0</v>
      </c>
    </row>
    <row r="2273" spans="2:8" x14ac:dyDescent="0.25">
      <c r="B2273" t="s">
        <v>3</v>
      </c>
      <c r="C2273" t="s">
        <v>445</v>
      </c>
      <c r="D2273" t="s">
        <v>282</v>
      </c>
      <c r="E2273" t="s">
        <v>1</v>
      </c>
      <c r="F2273">
        <v>0</v>
      </c>
      <c r="G2273">
        <v>0</v>
      </c>
      <c r="H2273">
        <v>0</v>
      </c>
    </row>
    <row r="2274" spans="2:8" x14ac:dyDescent="0.25">
      <c r="B2274" t="s">
        <v>3</v>
      </c>
      <c r="C2274" t="s">
        <v>445</v>
      </c>
      <c r="D2274" t="s">
        <v>283</v>
      </c>
      <c r="E2274" t="s">
        <v>1</v>
      </c>
      <c r="F2274">
        <v>143379.19999999995</v>
      </c>
      <c r="G2274">
        <v>107534.39999999999</v>
      </c>
      <c r="H2274">
        <v>107534.39999999999</v>
      </c>
    </row>
    <row r="2275" spans="2:8" x14ac:dyDescent="0.25">
      <c r="B2275" t="s">
        <v>3</v>
      </c>
      <c r="C2275" t="s">
        <v>445</v>
      </c>
      <c r="D2275" t="s">
        <v>284</v>
      </c>
      <c r="E2275" t="s">
        <v>1</v>
      </c>
      <c r="F2275">
        <v>0</v>
      </c>
      <c r="G2275">
        <v>0</v>
      </c>
      <c r="H2275">
        <v>0</v>
      </c>
    </row>
    <row r="2276" spans="2:8" x14ac:dyDescent="0.25">
      <c r="B2276" t="s">
        <v>3</v>
      </c>
      <c r="C2276" t="s">
        <v>445</v>
      </c>
      <c r="D2276" t="s">
        <v>286</v>
      </c>
      <c r="E2276" t="s">
        <v>1</v>
      </c>
      <c r="F2276">
        <v>0</v>
      </c>
      <c r="G2276">
        <v>0</v>
      </c>
      <c r="H2276">
        <v>0</v>
      </c>
    </row>
    <row r="2277" spans="2:8" x14ac:dyDescent="0.25">
      <c r="B2277" t="s">
        <v>3</v>
      </c>
      <c r="C2277" t="s">
        <v>445</v>
      </c>
      <c r="D2277" t="s">
        <v>287</v>
      </c>
      <c r="E2277" t="s">
        <v>1</v>
      </c>
      <c r="F2277">
        <v>94600</v>
      </c>
      <c r="G2277">
        <v>75680</v>
      </c>
      <c r="H2277">
        <v>75680</v>
      </c>
    </row>
    <row r="2278" spans="2:8" x14ac:dyDescent="0.25">
      <c r="B2278" t="s">
        <v>3</v>
      </c>
      <c r="C2278" t="s">
        <v>445</v>
      </c>
      <c r="D2278" t="s">
        <v>290</v>
      </c>
      <c r="E2278" t="s">
        <v>1</v>
      </c>
      <c r="F2278">
        <v>0</v>
      </c>
      <c r="G2278">
        <v>0</v>
      </c>
      <c r="H2278">
        <v>0</v>
      </c>
    </row>
    <row r="2279" spans="2:8" x14ac:dyDescent="0.25">
      <c r="B2279" t="s">
        <v>3</v>
      </c>
      <c r="C2279" t="s">
        <v>445</v>
      </c>
      <c r="D2279" t="s">
        <v>291</v>
      </c>
      <c r="E2279" t="s">
        <v>1</v>
      </c>
      <c r="F2279">
        <v>6450</v>
      </c>
      <c r="G2279">
        <v>6450</v>
      </c>
      <c r="H2279">
        <v>6450</v>
      </c>
    </row>
    <row r="2280" spans="2:8" x14ac:dyDescent="0.25">
      <c r="B2280" t="s">
        <v>3</v>
      </c>
      <c r="C2280" t="s">
        <v>445</v>
      </c>
      <c r="D2280" t="s">
        <v>292</v>
      </c>
      <c r="E2280" t="s">
        <v>1</v>
      </c>
      <c r="F2280">
        <v>0</v>
      </c>
      <c r="G2280">
        <v>0</v>
      </c>
      <c r="H2280">
        <v>0</v>
      </c>
    </row>
    <row r="2281" spans="2:8" x14ac:dyDescent="0.25">
      <c r="B2281" t="s">
        <v>3</v>
      </c>
      <c r="C2281" t="s">
        <v>445</v>
      </c>
      <c r="D2281" t="s">
        <v>293</v>
      </c>
      <c r="E2281" t="s">
        <v>1</v>
      </c>
      <c r="F2281">
        <v>0</v>
      </c>
      <c r="G2281">
        <v>0</v>
      </c>
      <c r="H2281">
        <v>0</v>
      </c>
    </row>
    <row r="2282" spans="2:8" x14ac:dyDescent="0.25">
      <c r="B2282" t="s">
        <v>3</v>
      </c>
      <c r="C2282" t="s">
        <v>445</v>
      </c>
      <c r="D2282" t="s">
        <v>295</v>
      </c>
      <c r="E2282" t="s">
        <v>1</v>
      </c>
      <c r="F2282">
        <v>0</v>
      </c>
      <c r="G2282">
        <v>0</v>
      </c>
      <c r="H2282">
        <v>0</v>
      </c>
    </row>
    <row r="2283" spans="2:8" x14ac:dyDescent="0.25">
      <c r="B2283" t="s">
        <v>3</v>
      </c>
      <c r="C2283" t="s">
        <v>445</v>
      </c>
      <c r="D2283" t="s">
        <v>296</v>
      </c>
      <c r="E2283" t="s">
        <v>1</v>
      </c>
      <c r="F2283">
        <v>0</v>
      </c>
      <c r="G2283">
        <v>0</v>
      </c>
      <c r="H2283">
        <v>0</v>
      </c>
    </row>
    <row r="2284" spans="2:8" x14ac:dyDescent="0.25">
      <c r="B2284" t="s">
        <v>3</v>
      </c>
      <c r="C2284" t="s">
        <v>445</v>
      </c>
      <c r="D2284" t="s">
        <v>297</v>
      </c>
      <c r="E2284" t="s">
        <v>1</v>
      </c>
      <c r="F2284">
        <v>0</v>
      </c>
      <c r="G2284">
        <v>0</v>
      </c>
      <c r="H2284">
        <v>0</v>
      </c>
    </row>
    <row r="2285" spans="2:8" x14ac:dyDescent="0.25">
      <c r="B2285" t="s">
        <v>3</v>
      </c>
      <c r="C2285" t="s">
        <v>445</v>
      </c>
      <c r="D2285" t="s">
        <v>298</v>
      </c>
      <c r="E2285" t="s">
        <v>1</v>
      </c>
      <c r="F2285">
        <v>0</v>
      </c>
      <c r="G2285">
        <v>0</v>
      </c>
      <c r="H2285">
        <v>0</v>
      </c>
    </row>
    <row r="2286" spans="2:8" x14ac:dyDescent="0.25">
      <c r="B2286" t="s">
        <v>3</v>
      </c>
      <c r="C2286" t="s">
        <v>445</v>
      </c>
      <c r="D2286" t="s">
        <v>299</v>
      </c>
      <c r="E2286" t="s">
        <v>1</v>
      </c>
      <c r="F2286">
        <v>0</v>
      </c>
      <c r="G2286">
        <v>0</v>
      </c>
      <c r="H2286">
        <v>0</v>
      </c>
    </row>
    <row r="2287" spans="2:8" x14ac:dyDescent="0.25">
      <c r="B2287" t="s">
        <v>3</v>
      </c>
      <c r="C2287" t="s">
        <v>445</v>
      </c>
      <c r="D2287" t="s">
        <v>300</v>
      </c>
      <c r="E2287" t="s">
        <v>1</v>
      </c>
      <c r="F2287">
        <v>0</v>
      </c>
      <c r="G2287">
        <v>0</v>
      </c>
      <c r="H2287">
        <v>0</v>
      </c>
    </row>
    <row r="2288" spans="2:8" x14ac:dyDescent="0.25">
      <c r="B2288" t="s">
        <v>3</v>
      </c>
      <c r="C2288" t="s">
        <v>445</v>
      </c>
      <c r="D2288" t="s">
        <v>407</v>
      </c>
      <c r="E2288" t="s">
        <v>1</v>
      </c>
      <c r="F2288">
        <v>0</v>
      </c>
      <c r="G2288">
        <v>0</v>
      </c>
      <c r="H2288">
        <v>0</v>
      </c>
    </row>
    <row r="2289" spans="2:8" x14ac:dyDescent="0.25">
      <c r="B2289" t="s">
        <v>3</v>
      </c>
      <c r="C2289" t="s">
        <v>445</v>
      </c>
      <c r="D2289" t="s">
        <v>635</v>
      </c>
      <c r="E2289" t="s">
        <v>1</v>
      </c>
      <c r="F2289">
        <v>0</v>
      </c>
      <c r="G2289">
        <v>0</v>
      </c>
      <c r="H2289">
        <v>0</v>
      </c>
    </row>
    <row r="2290" spans="2:8" x14ac:dyDescent="0.25">
      <c r="B2290" t="s">
        <v>3</v>
      </c>
      <c r="C2290" t="s">
        <v>445</v>
      </c>
      <c r="D2290" t="s">
        <v>636</v>
      </c>
      <c r="E2290" t="s">
        <v>1</v>
      </c>
      <c r="F2290">
        <v>0</v>
      </c>
      <c r="G2290">
        <v>0</v>
      </c>
      <c r="H2290">
        <v>0</v>
      </c>
    </row>
    <row r="2291" spans="2:8" x14ac:dyDescent="0.25">
      <c r="B2291" t="s">
        <v>3</v>
      </c>
      <c r="C2291" t="s">
        <v>445</v>
      </c>
      <c r="D2291" t="s">
        <v>686</v>
      </c>
      <c r="E2291" t="s">
        <v>1</v>
      </c>
      <c r="F2291">
        <v>0</v>
      </c>
      <c r="G2291">
        <v>0</v>
      </c>
      <c r="H2291">
        <v>0</v>
      </c>
    </row>
    <row r="2292" spans="2:8" x14ac:dyDescent="0.25">
      <c r="B2292" t="s">
        <v>3</v>
      </c>
      <c r="C2292" t="s">
        <v>445</v>
      </c>
      <c r="D2292" t="s">
        <v>687</v>
      </c>
      <c r="E2292" t="s">
        <v>1</v>
      </c>
      <c r="F2292">
        <v>0</v>
      </c>
      <c r="G2292">
        <v>0</v>
      </c>
      <c r="H2292">
        <v>0</v>
      </c>
    </row>
    <row r="2293" spans="2:8" x14ac:dyDescent="0.25">
      <c r="B2293" t="s">
        <v>3</v>
      </c>
      <c r="C2293" t="s">
        <v>445</v>
      </c>
      <c r="D2293" t="s">
        <v>302</v>
      </c>
      <c r="E2293" t="s">
        <v>1</v>
      </c>
      <c r="F2293">
        <v>0</v>
      </c>
      <c r="G2293">
        <v>0</v>
      </c>
      <c r="H2293">
        <v>0</v>
      </c>
    </row>
    <row r="2294" spans="2:8" x14ac:dyDescent="0.25">
      <c r="B2294" t="s">
        <v>3</v>
      </c>
      <c r="C2294" t="s">
        <v>445</v>
      </c>
      <c r="D2294" t="s">
        <v>303</v>
      </c>
      <c r="E2294" t="s">
        <v>1</v>
      </c>
      <c r="F2294">
        <v>0</v>
      </c>
      <c r="G2294">
        <v>0</v>
      </c>
      <c r="H2294">
        <v>0</v>
      </c>
    </row>
    <row r="2295" spans="2:8" x14ac:dyDescent="0.25">
      <c r="B2295" t="s">
        <v>3</v>
      </c>
      <c r="C2295" t="s">
        <v>445</v>
      </c>
      <c r="D2295" t="s">
        <v>306</v>
      </c>
      <c r="E2295" t="s">
        <v>1</v>
      </c>
      <c r="F2295">
        <v>0</v>
      </c>
      <c r="G2295">
        <v>0</v>
      </c>
      <c r="H2295">
        <v>0</v>
      </c>
    </row>
    <row r="2296" spans="2:8" x14ac:dyDescent="0.25">
      <c r="B2296" t="s">
        <v>3</v>
      </c>
      <c r="C2296" t="s">
        <v>445</v>
      </c>
      <c r="D2296" t="s">
        <v>307</v>
      </c>
      <c r="E2296" t="s">
        <v>1</v>
      </c>
      <c r="F2296">
        <v>0</v>
      </c>
      <c r="G2296">
        <v>0</v>
      </c>
      <c r="H2296">
        <v>0</v>
      </c>
    </row>
    <row r="2297" spans="2:8" x14ac:dyDescent="0.25">
      <c r="B2297" t="s">
        <v>3</v>
      </c>
      <c r="C2297" t="s">
        <v>445</v>
      </c>
      <c r="D2297" t="s">
        <v>308</v>
      </c>
      <c r="E2297" t="s">
        <v>1</v>
      </c>
      <c r="F2297">
        <v>0</v>
      </c>
      <c r="G2297">
        <v>0</v>
      </c>
      <c r="H2297">
        <v>0</v>
      </c>
    </row>
    <row r="2298" spans="2:8" x14ac:dyDescent="0.25">
      <c r="B2298" t="s">
        <v>3</v>
      </c>
      <c r="C2298" t="s">
        <v>445</v>
      </c>
      <c r="D2298" t="s">
        <v>309</v>
      </c>
      <c r="E2298" t="s">
        <v>1</v>
      </c>
      <c r="F2298">
        <v>0</v>
      </c>
      <c r="G2298">
        <v>0</v>
      </c>
      <c r="H2298">
        <v>0</v>
      </c>
    </row>
    <row r="2299" spans="2:8" x14ac:dyDescent="0.25">
      <c r="B2299" t="s">
        <v>3</v>
      </c>
      <c r="C2299" t="s">
        <v>445</v>
      </c>
      <c r="D2299" t="s">
        <v>637</v>
      </c>
      <c r="E2299" t="s">
        <v>1</v>
      </c>
      <c r="F2299">
        <v>5886.57506195509</v>
      </c>
      <c r="G2299">
        <v>5886.57506195509</v>
      </c>
      <c r="H2299">
        <v>5886.57506195509</v>
      </c>
    </row>
    <row r="2300" spans="2:8" x14ac:dyDescent="0.25">
      <c r="B2300" t="s">
        <v>3</v>
      </c>
      <c r="C2300" t="s">
        <v>445</v>
      </c>
      <c r="D2300" t="s">
        <v>311</v>
      </c>
      <c r="E2300" t="s">
        <v>1</v>
      </c>
      <c r="F2300">
        <v>150572.44417544291</v>
      </c>
      <c r="G2300">
        <v>150572.44417544291</v>
      </c>
      <c r="H2300">
        <v>150572.44417544291</v>
      </c>
    </row>
    <row r="2301" spans="2:8" x14ac:dyDescent="0.25">
      <c r="B2301" t="s">
        <v>3</v>
      </c>
      <c r="C2301" t="s">
        <v>445</v>
      </c>
      <c r="D2301" t="s">
        <v>312</v>
      </c>
      <c r="E2301" t="s">
        <v>1</v>
      </c>
      <c r="F2301">
        <v>139320.87185535111</v>
      </c>
      <c r="G2301">
        <v>139320.87185535111</v>
      </c>
      <c r="H2301">
        <v>139320.87185535111</v>
      </c>
    </row>
    <row r="2302" spans="2:8" x14ac:dyDescent="0.25">
      <c r="B2302" t="s">
        <v>3</v>
      </c>
      <c r="C2302" t="s">
        <v>445</v>
      </c>
      <c r="D2302" t="s">
        <v>313</v>
      </c>
      <c r="E2302" t="s">
        <v>1</v>
      </c>
      <c r="F2302">
        <v>150572.44417544288</v>
      </c>
      <c r="G2302">
        <v>150572.44417544288</v>
      </c>
      <c r="H2302">
        <v>150572.44417544288</v>
      </c>
    </row>
    <row r="2303" spans="2:8" x14ac:dyDescent="0.25">
      <c r="B2303" t="s">
        <v>3</v>
      </c>
      <c r="C2303" t="s">
        <v>445</v>
      </c>
      <c r="D2303" t="s">
        <v>314</v>
      </c>
      <c r="E2303" t="s">
        <v>1</v>
      </c>
      <c r="F2303">
        <v>139320.87185535108</v>
      </c>
      <c r="G2303">
        <v>139320.87185535108</v>
      </c>
      <c r="H2303">
        <v>139320.87185535108</v>
      </c>
    </row>
    <row r="2304" spans="2:8" x14ac:dyDescent="0.25">
      <c r="B2304" t="s">
        <v>3</v>
      </c>
      <c r="C2304" t="s">
        <v>445</v>
      </c>
      <c r="D2304" t="s">
        <v>315</v>
      </c>
      <c r="E2304" t="s">
        <v>1</v>
      </c>
      <c r="F2304">
        <v>10640</v>
      </c>
      <c r="G2304">
        <v>10640.000000000002</v>
      </c>
      <c r="H2304">
        <v>10640.000000000002</v>
      </c>
    </row>
    <row r="2305" spans="2:8" x14ac:dyDescent="0.25">
      <c r="B2305" t="s">
        <v>3</v>
      </c>
      <c r="C2305" t="s">
        <v>445</v>
      </c>
      <c r="D2305" t="s">
        <v>320</v>
      </c>
      <c r="E2305" t="s">
        <v>1</v>
      </c>
      <c r="F2305">
        <v>0</v>
      </c>
      <c r="G2305">
        <v>0</v>
      </c>
      <c r="H2305">
        <v>0</v>
      </c>
    </row>
    <row r="2306" spans="2:8" x14ac:dyDescent="0.25">
      <c r="B2306" t="s">
        <v>3</v>
      </c>
      <c r="C2306" t="s">
        <v>445</v>
      </c>
      <c r="D2306" t="s">
        <v>322</v>
      </c>
      <c r="E2306" t="s">
        <v>1</v>
      </c>
      <c r="F2306">
        <v>0</v>
      </c>
      <c r="G2306">
        <v>0</v>
      </c>
      <c r="H2306">
        <v>0</v>
      </c>
    </row>
    <row r="2307" spans="2:8" x14ac:dyDescent="0.25">
      <c r="B2307" t="s">
        <v>3</v>
      </c>
      <c r="C2307" t="s">
        <v>445</v>
      </c>
      <c r="D2307" t="s">
        <v>324</v>
      </c>
      <c r="E2307" t="s">
        <v>1</v>
      </c>
      <c r="F2307">
        <v>0</v>
      </c>
      <c r="G2307">
        <v>0</v>
      </c>
      <c r="H2307">
        <v>0</v>
      </c>
    </row>
    <row r="2308" spans="2:8" x14ac:dyDescent="0.25">
      <c r="B2308" t="s">
        <v>3</v>
      </c>
      <c r="C2308" t="s">
        <v>445</v>
      </c>
      <c r="D2308" t="s">
        <v>326</v>
      </c>
      <c r="E2308" t="s">
        <v>1</v>
      </c>
      <c r="F2308">
        <v>0</v>
      </c>
      <c r="G2308">
        <v>0</v>
      </c>
      <c r="H2308">
        <v>0</v>
      </c>
    </row>
    <row r="2309" spans="2:8" x14ac:dyDescent="0.25">
      <c r="B2309" t="s">
        <v>3</v>
      </c>
      <c r="C2309" t="s">
        <v>445</v>
      </c>
      <c r="D2309" t="s">
        <v>328</v>
      </c>
      <c r="E2309" t="s">
        <v>1</v>
      </c>
      <c r="F2309">
        <v>0</v>
      </c>
      <c r="G2309">
        <v>0</v>
      </c>
      <c r="H2309">
        <v>0</v>
      </c>
    </row>
    <row r="2310" spans="2:8" x14ac:dyDescent="0.25">
      <c r="B2310" t="s">
        <v>3</v>
      </c>
      <c r="C2310" t="s">
        <v>445</v>
      </c>
      <c r="D2310" t="s">
        <v>330</v>
      </c>
      <c r="E2310" t="s">
        <v>1</v>
      </c>
      <c r="F2310">
        <v>0</v>
      </c>
      <c r="G2310">
        <v>0</v>
      </c>
      <c r="H2310">
        <v>0</v>
      </c>
    </row>
    <row r="2311" spans="2:8" x14ac:dyDescent="0.25">
      <c r="B2311" t="s">
        <v>3</v>
      </c>
      <c r="C2311" t="s">
        <v>445</v>
      </c>
      <c r="D2311" t="s">
        <v>332</v>
      </c>
      <c r="E2311" t="s">
        <v>1</v>
      </c>
      <c r="F2311">
        <v>240461.21686335254</v>
      </c>
      <c r="G2311">
        <v>240461.21686335254</v>
      </c>
      <c r="H2311">
        <v>240461.21686335254</v>
      </c>
    </row>
    <row r="2312" spans="2:8" x14ac:dyDescent="0.25">
      <c r="B2312" t="s">
        <v>3</v>
      </c>
      <c r="C2312" t="s">
        <v>445</v>
      </c>
      <c r="D2312" t="s">
        <v>333</v>
      </c>
      <c r="E2312" t="s">
        <v>1</v>
      </c>
      <c r="F2312">
        <v>0</v>
      </c>
      <c r="G2312">
        <v>0</v>
      </c>
      <c r="H2312">
        <v>0</v>
      </c>
    </row>
    <row r="2313" spans="2:8" x14ac:dyDescent="0.25">
      <c r="B2313" t="s">
        <v>3</v>
      </c>
      <c r="C2313" t="s">
        <v>445</v>
      </c>
      <c r="D2313" t="s">
        <v>334</v>
      </c>
      <c r="E2313" t="s">
        <v>1</v>
      </c>
      <c r="F2313">
        <v>0</v>
      </c>
      <c r="G2313">
        <v>0</v>
      </c>
      <c r="H2313">
        <v>0</v>
      </c>
    </row>
    <row r="2314" spans="2:8" x14ac:dyDescent="0.25">
      <c r="B2314" t="s">
        <v>3</v>
      </c>
      <c r="C2314" t="s">
        <v>445</v>
      </c>
      <c r="D2314" t="s">
        <v>335</v>
      </c>
      <c r="E2314" t="s">
        <v>1</v>
      </c>
      <c r="F2314">
        <v>0</v>
      </c>
      <c r="G2314">
        <v>0</v>
      </c>
      <c r="H2314">
        <v>0</v>
      </c>
    </row>
    <row r="2315" spans="2:8" x14ac:dyDescent="0.25">
      <c r="B2315" t="s">
        <v>3</v>
      </c>
      <c r="C2315" t="s">
        <v>445</v>
      </c>
      <c r="D2315" t="s">
        <v>336</v>
      </c>
      <c r="E2315" t="s">
        <v>1</v>
      </c>
      <c r="F2315">
        <v>0</v>
      </c>
      <c r="G2315">
        <v>0</v>
      </c>
      <c r="H2315">
        <v>0</v>
      </c>
    </row>
    <row r="2316" spans="2:8" x14ac:dyDescent="0.25">
      <c r="B2316" t="s">
        <v>3</v>
      </c>
      <c r="C2316" t="s">
        <v>445</v>
      </c>
      <c r="D2316" t="s">
        <v>337</v>
      </c>
      <c r="E2316" t="s">
        <v>1</v>
      </c>
      <c r="F2316">
        <v>0</v>
      </c>
      <c r="G2316">
        <v>0</v>
      </c>
      <c r="H2316">
        <v>0</v>
      </c>
    </row>
    <row r="2317" spans="2:8" x14ac:dyDescent="0.25">
      <c r="B2317" t="s">
        <v>3</v>
      </c>
      <c r="C2317" t="s">
        <v>445</v>
      </c>
      <c r="D2317" t="s">
        <v>341</v>
      </c>
      <c r="E2317" t="s">
        <v>1</v>
      </c>
      <c r="F2317">
        <v>0</v>
      </c>
      <c r="G2317">
        <v>0</v>
      </c>
      <c r="H2317">
        <v>0</v>
      </c>
    </row>
    <row r="2318" spans="2:8" x14ac:dyDescent="0.25">
      <c r="B2318" t="s">
        <v>3</v>
      </c>
      <c r="C2318" t="s">
        <v>445</v>
      </c>
      <c r="D2318" t="s">
        <v>342</v>
      </c>
      <c r="E2318" t="s">
        <v>1</v>
      </c>
      <c r="F2318">
        <v>0</v>
      </c>
      <c r="G2318">
        <v>0</v>
      </c>
      <c r="H2318">
        <v>0</v>
      </c>
    </row>
    <row r="2319" spans="2:8" x14ac:dyDescent="0.25">
      <c r="B2319" t="s">
        <v>3</v>
      </c>
      <c r="C2319" t="s">
        <v>445</v>
      </c>
      <c r="D2319" t="s">
        <v>343</v>
      </c>
      <c r="E2319" t="s">
        <v>1</v>
      </c>
      <c r="F2319">
        <v>0</v>
      </c>
      <c r="G2319">
        <v>0</v>
      </c>
      <c r="H2319">
        <v>0</v>
      </c>
    </row>
    <row r="2320" spans="2:8" x14ac:dyDescent="0.25">
      <c r="B2320" t="s">
        <v>3</v>
      </c>
      <c r="C2320" t="s">
        <v>445</v>
      </c>
      <c r="D2320" t="s">
        <v>344</v>
      </c>
      <c r="E2320" t="s">
        <v>1</v>
      </c>
      <c r="F2320">
        <v>0</v>
      </c>
      <c r="G2320">
        <v>0</v>
      </c>
      <c r="H2320">
        <v>0</v>
      </c>
    </row>
    <row r="2321" spans="2:8" x14ac:dyDescent="0.25">
      <c r="B2321" t="s">
        <v>3</v>
      </c>
      <c r="C2321" t="s">
        <v>445</v>
      </c>
      <c r="D2321" t="s">
        <v>345</v>
      </c>
      <c r="E2321" t="s">
        <v>1</v>
      </c>
      <c r="F2321">
        <v>0</v>
      </c>
      <c r="G2321">
        <v>0</v>
      </c>
      <c r="H2321">
        <v>0</v>
      </c>
    </row>
    <row r="2322" spans="2:8" x14ac:dyDescent="0.25">
      <c r="B2322" t="s">
        <v>3</v>
      </c>
      <c r="C2322" t="s">
        <v>445</v>
      </c>
      <c r="D2322" t="s">
        <v>346</v>
      </c>
      <c r="E2322" t="s">
        <v>1</v>
      </c>
      <c r="F2322">
        <v>0</v>
      </c>
      <c r="G2322">
        <v>0</v>
      </c>
      <c r="H2322">
        <v>0</v>
      </c>
    </row>
    <row r="2323" spans="2:8" x14ac:dyDescent="0.25">
      <c r="B2323" t="s">
        <v>3</v>
      </c>
      <c r="C2323" t="s">
        <v>445</v>
      </c>
      <c r="D2323" t="s">
        <v>349</v>
      </c>
      <c r="E2323" t="s">
        <v>1</v>
      </c>
      <c r="F2323">
        <v>0</v>
      </c>
      <c r="G2323">
        <v>0</v>
      </c>
      <c r="H2323">
        <v>0</v>
      </c>
    </row>
    <row r="2324" spans="2:8" x14ac:dyDescent="0.25">
      <c r="B2324" t="s">
        <v>3</v>
      </c>
      <c r="C2324" t="s">
        <v>445</v>
      </c>
      <c r="D2324" t="s">
        <v>350</v>
      </c>
      <c r="E2324" t="s">
        <v>1</v>
      </c>
      <c r="F2324">
        <v>0</v>
      </c>
      <c r="G2324">
        <v>0</v>
      </c>
      <c r="H2324">
        <v>0</v>
      </c>
    </row>
    <row r="2325" spans="2:8" x14ac:dyDescent="0.25">
      <c r="B2325" t="s">
        <v>3</v>
      </c>
      <c r="C2325" t="s">
        <v>445</v>
      </c>
      <c r="D2325" t="s">
        <v>351</v>
      </c>
      <c r="E2325" t="s">
        <v>1</v>
      </c>
      <c r="F2325">
        <v>0</v>
      </c>
      <c r="G2325">
        <v>0</v>
      </c>
      <c r="H2325">
        <v>0</v>
      </c>
    </row>
    <row r="2326" spans="2:8" x14ac:dyDescent="0.25">
      <c r="B2326" t="s">
        <v>3</v>
      </c>
      <c r="C2326" t="s">
        <v>445</v>
      </c>
      <c r="D2326" t="s">
        <v>352</v>
      </c>
      <c r="E2326" t="s">
        <v>1</v>
      </c>
      <c r="F2326">
        <v>0</v>
      </c>
      <c r="G2326">
        <v>0</v>
      </c>
      <c r="H2326">
        <v>0</v>
      </c>
    </row>
    <row r="2327" spans="2:8" x14ac:dyDescent="0.25">
      <c r="B2327" t="s">
        <v>3</v>
      </c>
      <c r="C2327" t="s">
        <v>445</v>
      </c>
      <c r="D2327" t="s">
        <v>353</v>
      </c>
      <c r="E2327" t="s">
        <v>1</v>
      </c>
      <c r="F2327">
        <v>0</v>
      </c>
      <c r="G2327">
        <v>0</v>
      </c>
      <c r="H2327">
        <v>0</v>
      </c>
    </row>
    <row r="2328" spans="2:8" x14ac:dyDescent="0.25">
      <c r="B2328" t="s">
        <v>3</v>
      </c>
      <c r="C2328" t="s">
        <v>445</v>
      </c>
      <c r="D2328" t="s">
        <v>354</v>
      </c>
      <c r="E2328" t="s">
        <v>1</v>
      </c>
      <c r="F2328">
        <v>18292.2</v>
      </c>
      <c r="G2328">
        <v>18292.2</v>
      </c>
      <c r="H2328">
        <v>18292.2</v>
      </c>
    </row>
    <row r="2329" spans="2:8" x14ac:dyDescent="0.25">
      <c r="B2329" t="s">
        <v>3</v>
      </c>
      <c r="C2329" t="s">
        <v>445</v>
      </c>
      <c r="D2329" t="s">
        <v>356</v>
      </c>
      <c r="E2329" t="s">
        <v>1</v>
      </c>
      <c r="F2329">
        <v>250302.96</v>
      </c>
      <c r="G2329">
        <v>250302.96</v>
      </c>
      <c r="H2329">
        <v>250302.96</v>
      </c>
    </row>
    <row r="2330" spans="2:8" x14ac:dyDescent="0.25">
      <c r="B2330" t="s">
        <v>3</v>
      </c>
      <c r="C2330" t="s">
        <v>445</v>
      </c>
      <c r="D2330" t="s">
        <v>357</v>
      </c>
      <c r="E2330" t="s">
        <v>1</v>
      </c>
      <c r="F2330">
        <v>0</v>
      </c>
      <c r="G2330">
        <v>0</v>
      </c>
      <c r="H2330">
        <v>0</v>
      </c>
    </row>
    <row r="2331" spans="2:8" x14ac:dyDescent="0.25">
      <c r="B2331" t="s">
        <v>3</v>
      </c>
      <c r="C2331" t="s">
        <v>445</v>
      </c>
      <c r="D2331" t="s">
        <v>359</v>
      </c>
      <c r="E2331" t="s">
        <v>1</v>
      </c>
      <c r="F2331">
        <v>0</v>
      </c>
      <c r="G2331">
        <v>0</v>
      </c>
      <c r="H2331">
        <v>0</v>
      </c>
    </row>
    <row r="2332" spans="2:8" x14ac:dyDescent="0.25">
      <c r="B2332" t="s">
        <v>3</v>
      </c>
      <c r="C2332" t="s">
        <v>445</v>
      </c>
      <c r="D2332" t="s">
        <v>688</v>
      </c>
      <c r="E2332" t="s">
        <v>1</v>
      </c>
      <c r="F2332">
        <v>103426.21117157579</v>
      </c>
      <c r="G2332">
        <v>106215.0577403885</v>
      </c>
      <c r="H2332">
        <v>109482.45498331689</v>
      </c>
    </row>
    <row r="2333" spans="2:8" x14ac:dyDescent="0.25">
      <c r="B2333" t="s">
        <v>3</v>
      </c>
      <c r="C2333" t="s">
        <v>445</v>
      </c>
      <c r="D2333" t="s">
        <v>689</v>
      </c>
      <c r="E2333" t="s">
        <v>1</v>
      </c>
      <c r="F2333">
        <v>0</v>
      </c>
      <c r="G2333">
        <v>0</v>
      </c>
      <c r="H2333">
        <v>0</v>
      </c>
    </row>
    <row r="2334" spans="2:8" x14ac:dyDescent="0.25">
      <c r="B2334" t="s">
        <v>3</v>
      </c>
      <c r="C2334" t="s">
        <v>445</v>
      </c>
      <c r="D2334" t="s">
        <v>363</v>
      </c>
      <c r="E2334" t="s">
        <v>1</v>
      </c>
      <c r="F2334">
        <v>0</v>
      </c>
      <c r="G2334">
        <v>0</v>
      </c>
      <c r="H2334">
        <v>0</v>
      </c>
    </row>
    <row r="2335" spans="2:8" x14ac:dyDescent="0.25">
      <c r="B2335" t="s">
        <v>3</v>
      </c>
      <c r="C2335" t="s">
        <v>445</v>
      </c>
      <c r="D2335" t="s">
        <v>365</v>
      </c>
      <c r="E2335" t="s">
        <v>1</v>
      </c>
      <c r="F2335">
        <v>0</v>
      </c>
      <c r="G2335">
        <v>0</v>
      </c>
      <c r="H2335">
        <v>0</v>
      </c>
    </row>
    <row r="2336" spans="2:8" x14ac:dyDescent="0.25">
      <c r="B2336" t="s">
        <v>3</v>
      </c>
      <c r="C2336" t="s">
        <v>445</v>
      </c>
      <c r="D2336" t="s">
        <v>367</v>
      </c>
      <c r="E2336" t="s">
        <v>1</v>
      </c>
      <c r="F2336">
        <v>0</v>
      </c>
      <c r="G2336">
        <v>0</v>
      </c>
      <c r="H2336">
        <v>0</v>
      </c>
    </row>
    <row r="2337" spans="2:8" x14ac:dyDescent="0.25">
      <c r="B2337" t="s">
        <v>3</v>
      </c>
      <c r="C2337" t="s">
        <v>445</v>
      </c>
      <c r="D2337" t="s">
        <v>369</v>
      </c>
      <c r="E2337" t="s">
        <v>1</v>
      </c>
      <c r="F2337">
        <v>0</v>
      </c>
      <c r="G2337">
        <v>0</v>
      </c>
      <c r="H2337">
        <v>0</v>
      </c>
    </row>
    <row r="2338" spans="2:8" x14ac:dyDescent="0.25">
      <c r="B2338" t="s">
        <v>3</v>
      </c>
      <c r="C2338" t="s">
        <v>445</v>
      </c>
      <c r="D2338" t="s">
        <v>371</v>
      </c>
      <c r="E2338" t="s">
        <v>1</v>
      </c>
      <c r="F2338">
        <v>0</v>
      </c>
      <c r="G2338">
        <v>0</v>
      </c>
      <c r="H2338">
        <v>0</v>
      </c>
    </row>
    <row r="2339" spans="2:8" x14ac:dyDescent="0.25">
      <c r="B2339" t="s">
        <v>3</v>
      </c>
      <c r="C2339" t="s">
        <v>445</v>
      </c>
      <c r="D2339" t="s">
        <v>373</v>
      </c>
      <c r="E2339" t="s">
        <v>1</v>
      </c>
      <c r="F2339">
        <v>0</v>
      </c>
      <c r="G2339">
        <v>0</v>
      </c>
      <c r="H2339">
        <v>0</v>
      </c>
    </row>
    <row r="2340" spans="2:8" x14ac:dyDescent="0.25">
      <c r="B2340" t="s">
        <v>3</v>
      </c>
      <c r="C2340" t="s">
        <v>445</v>
      </c>
      <c r="D2340" t="s">
        <v>375</v>
      </c>
      <c r="E2340" t="s">
        <v>1</v>
      </c>
      <c r="F2340">
        <v>0</v>
      </c>
      <c r="G2340">
        <v>0</v>
      </c>
      <c r="H2340">
        <v>0</v>
      </c>
    </row>
    <row r="2341" spans="2:8" x14ac:dyDescent="0.25">
      <c r="B2341" t="s">
        <v>3</v>
      </c>
      <c r="C2341" t="s">
        <v>445</v>
      </c>
      <c r="D2341" t="s">
        <v>377</v>
      </c>
      <c r="E2341" t="s">
        <v>1</v>
      </c>
      <c r="F2341">
        <v>0</v>
      </c>
      <c r="G2341">
        <v>0</v>
      </c>
      <c r="H2341">
        <v>0</v>
      </c>
    </row>
    <row r="2342" spans="2:8" x14ac:dyDescent="0.25">
      <c r="B2342" t="s">
        <v>3</v>
      </c>
      <c r="C2342" t="s">
        <v>445</v>
      </c>
      <c r="D2342" t="s">
        <v>379</v>
      </c>
      <c r="E2342" t="s">
        <v>1</v>
      </c>
      <c r="F2342">
        <v>0</v>
      </c>
      <c r="G2342">
        <v>0</v>
      </c>
      <c r="H2342">
        <v>0</v>
      </c>
    </row>
    <row r="2343" spans="2:8" x14ac:dyDescent="0.25">
      <c r="B2343" t="s">
        <v>3</v>
      </c>
      <c r="C2343" t="s">
        <v>445</v>
      </c>
      <c r="D2343" t="s">
        <v>381</v>
      </c>
      <c r="E2343" t="s">
        <v>1</v>
      </c>
      <c r="F2343">
        <v>0</v>
      </c>
      <c r="G2343">
        <v>0</v>
      </c>
      <c r="H2343">
        <v>0</v>
      </c>
    </row>
    <row r="2344" spans="2:8" x14ac:dyDescent="0.25">
      <c r="B2344" t="s">
        <v>3</v>
      </c>
      <c r="C2344" t="s">
        <v>445</v>
      </c>
      <c r="D2344" t="s">
        <v>383</v>
      </c>
      <c r="E2344" t="s">
        <v>1</v>
      </c>
      <c r="F2344">
        <v>0</v>
      </c>
      <c r="G2344">
        <v>0</v>
      </c>
      <c r="H2344">
        <v>0</v>
      </c>
    </row>
    <row r="2345" spans="2:8" x14ac:dyDescent="0.25">
      <c r="B2345" t="s">
        <v>3</v>
      </c>
      <c r="C2345" t="s">
        <v>445</v>
      </c>
      <c r="D2345" t="s">
        <v>384</v>
      </c>
      <c r="E2345" t="s">
        <v>1</v>
      </c>
      <c r="F2345">
        <v>0</v>
      </c>
      <c r="G2345">
        <v>0</v>
      </c>
      <c r="H2345">
        <v>0</v>
      </c>
    </row>
    <row r="2346" spans="2:8" x14ac:dyDescent="0.25">
      <c r="B2346" t="s">
        <v>3</v>
      </c>
      <c r="C2346" t="s">
        <v>445</v>
      </c>
      <c r="D2346" t="s">
        <v>385</v>
      </c>
      <c r="E2346" t="s">
        <v>1</v>
      </c>
      <c r="F2346">
        <v>0</v>
      </c>
      <c r="G2346">
        <v>0</v>
      </c>
      <c r="H2346">
        <v>0</v>
      </c>
    </row>
    <row r="2347" spans="2:8" x14ac:dyDescent="0.25">
      <c r="B2347" t="s">
        <v>3</v>
      </c>
      <c r="C2347" t="s">
        <v>445</v>
      </c>
      <c r="D2347" t="s">
        <v>386</v>
      </c>
      <c r="E2347" t="s">
        <v>1</v>
      </c>
      <c r="F2347">
        <v>0</v>
      </c>
      <c r="G2347">
        <v>0</v>
      </c>
      <c r="H2347">
        <v>0</v>
      </c>
    </row>
    <row r="2348" spans="2:8" x14ac:dyDescent="0.25">
      <c r="B2348" t="s">
        <v>3</v>
      </c>
      <c r="C2348" t="s">
        <v>445</v>
      </c>
      <c r="D2348" t="s">
        <v>387</v>
      </c>
      <c r="E2348" t="s">
        <v>1</v>
      </c>
      <c r="F2348">
        <v>32069.4</v>
      </c>
      <c r="G2348">
        <v>32069.4</v>
      </c>
      <c r="H2348">
        <v>32069.4</v>
      </c>
    </row>
    <row r="2349" spans="2:8" x14ac:dyDescent="0.25">
      <c r="B2349" t="s">
        <v>3</v>
      </c>
      <c r="C2349" t="s">
        <v>445</v>
      </c>
      <c r="D2349" t="s">
        <v>388</v>
      </c>
      <c r="E2349" t="s">
        <v>1</v>
      </c>
      <c r="F2349">
        <v>0</v>
      </c>
      <c r="G2349">
        <v>0</v>
      </c>
      <c r="H2349">
        <v>0</v>
      </c>
    </row>
    <row r="2350" spans="2:8" x14ac:dyDescent="0.25">
      <c r="B2350" t="s">
        <v>3</v>
      </c>
      <c r="C2350" t="s">
        <v>445</v>
      </c>
      <c r="D2350" t="s">
        <v>389</v>
      </c>
      <c r="E2350" t="s">
        <v>1</v>
      </c>
      <c r="F2350">
        <v>44582.400000000001</v>
      </c>
      <c r="G2350">
        <v>44582.400000000001</v>
      </c>
      <c r="H2350">
        <v>44582.400000000001</v>
      </c>
    </row>
    <row r="2351" spans="2:8" x14ac:dyDescent="0.25">
      <c r="B2351" t="s">
        <v>3</v>
      </c>
      <c r="C2351" t="s">
        <v>445</v>
      </c>
      <c r="D2351" t="s">
        <v>390</v>
      </c>
      <c r="E2351" t="s">
        <v>1</v>
      </c>
      <c r="F2351">
        <v>0</v>
      </c>
      <c r="G2351">
        <v>0</v>
      </c>
      <c r="H2351">
        <v>0</v>
      </c>
    </row>
    <row r="2352" spans="2:8" x14ac:dyDescent="0.25">
      <c r="B2352" t="s">
        <v>3</v>
      </c>
      <c r="C2352" t="s">
        <v>445</v>
      </c>
      <c r="D2352" t="s">
        <v>393</v>
      </c>
      <c r="E2352" t="s">
        <v>1</v>
      </c>
      <c r="F2352">
        <v>34.4</v>
      </c>
      <c r="G2352">
        <v>34.4</v>
      </c>
      <c r="H2352">
        <v>34.4</v>
      </c>
    </row>
    <row r="2353" spans="2:8" x14ac:dyDescent="0.25">
      <c r="B2353" t="s">
        <v>3</v>
      </c>
      <c r="C2353" t="s">
        <v>445</v>
      </c>
      <c r="D2353" t="s">
        <v>395</v>
      </c>
      <c r="E2353" t="s">
        <v>1</v>
      </c>
      <c r="F2353">
        <v>1720</v>
      </c>
      <c r="G2353">
        <v>1720</v>
      </c>
      <c r="H2353">
        <v>1720</v>
      </c>
    </row>
    <row r="2354" spans="2:8" x14ac:dyDescent="0.25">
      <c r="B2354" t="s">
        <v>3</v>
      </c>
      <c r="C2354" t="s">
        <v>445</v>
      </c>
      <c r="D2354" t="s">
        <v>397</v>
      </c>
      <c r="E2354" t="s">
        <v>1</v>
      </c>
      <c r="F2354">
        <v>111299.99999999999</v>
      </c>
      <c r="G2354">
        <v>111299.99999999999</v>
      </c>
      <c r="H2354">
        <v>111299.99999999999</v>
      </c>
    </row>
    <row r="2355" spans="2:8" x14ac:dyDescent="0.25">
      <c r="B2355" t="s">
        <v>3</v>
      </c>
      <c r="C2355" t="s">
        <v>445</v>
      </c>
      <c r="D2355" t="s">
        <v>398</v>
      </c>
      <c r="E2355" t="s">
        <v>1</v>
      </c>
      <c r="F2355">
        <v>0</v>
      </c>
      <c r="G2355">
        <v>0</v>
      </c>
      <c r="H2355">
        <v>0</v>
      </c>
    </row>
    <row r="2356" spans="2:8" x14ac:dyDescent="0.25">
      <c r="B2356" t="s">
        <v>3</v>
      </c>
      <c r="C2356" t="s">
        <v>445</v>
      </c>
      <c r="D2356" t="s">
        <v>399</v>
      </c>
      <c r="E2356" t="s">
        <v>1</v>
      </c>
      <c r="F2356">
        <v>0</v>
      </c>
      <c r="G2356">
        <v>0</v>
      </c>
      <c r="H2356">
        <v>0</v>
      </c>
    </row>
    <row r="2357" spans="2:8" x14ac:dyDescent="0.25">
      <c r="B2357" t="s">
        <v>3</v>
      </c>
      <c r="C2357" t="s">
        <v>445</v>
      </c>
      <c r="D2357" t="s">
        <v>400</v>
      </c>
      <c r="E2357" t="s">
        <v>1</v>
      </c>
      <c r="F2357">
        <v>0</v>
      </c>
      <c r="G2357">
        <v>0</v>
      </c>
      <c r="H2357">
        <v>0</v>
      </c>
    </row>
    <row r="2358" spans="2:8" x14ac:dyDescent="0.25">
      <c r="B2358" t="s">
        <v>3</v>
      </c>
      <c r="C2358" t="s">
        <v>445</v>
      </c>
      <c r="D2358" t="s">
        <v>401</v>
      </c>
      <c r="E2358" t="s">
        <v>1</v>
      </c>
      <c r="F2358">
        <v>1159924.1671791256</v>
      </c>
      <c r="G2358">
        <v>1008312.4928613732</v>
      </c>
      <c r="H2358">
        <v>892897.6557404726</v>
      </c>
    </row>
    <row r="2359" spans="2:8" x14ac:dyDescent="0.25">
      <c r="B2359" t="s">
        <v>3</v>
      </c>
      <c r="C2359" t="s">
        <v>445</v>
      </c>
      <c r="D2359" t="s">
        <v>402</v>
      </c>
      <c r="E2359" t="s">
        <v>1</v>
      </c>
      <c r="F2359">
        <v>0</v>
      </c>
      <c r="G2359">
        <v>0</v>
      </c>
      <c r="H2359">
        <v>0</v>
      </c>
    </row>
    <row r="2360" spans="2:8" x14ac:dyDescent="0.25">
      <c r="B2360" t="s">
        <v>3</v>
      </c>
      <c r="C2360" t="s">
        <v>445</v>
      </c>
      <c r="D2360" t="s">
        <v>403</v>
      </c>
      <c r="E2360" t="s">
        <v>1</v>
      </c>
      <c r="F2360">
        <v>8960</v>
      </c>
      <c r="G2360">
        <v>8960</v>
      </c>
      <c r="H2360">
        <v>8960</v>
      </c>
    </row>
    <row r="2361" spans="2:8" x14ac:dyDescent="0.25">
      <c r="B2361" t="s">
        <v>3</v>
      </c>
      <c r="C2361" t="s">
        <v>445</v>
      </c>
      <c r="D2361" t="s">
        <v>404</v>
      </c>
      <c r="E2361" t="s">
        <v>1</v>
      </c>
      <c r="F2361">
        <v>64000</v>
      </c>
      <c r="G2361">
        <v>64000</v>
      </c>
      <c r="H2361">
        <v>64000</v>
      </c>
    </row>
    <row r="2362" spans="2:8" x14ac:dyDescent="0.25">
      <c r="B2362" t="s">
        <v>3</v>
      </c>
      <c r="C2362" t="s">
        <v>445</v>
      </c>
      <c r="D2362" t="s">
        <v>406</v>
      </c>
      <c r="E2362" t="s">
        <v>1</v>
      </c>
      <c r="F2362">
        <v>0</v>
      </c>
      <c r="G2362">
        <v>0</v>
      </c>
      <c r="H2362">
        <v>0</v>
      </c>
    </row>
    <row r="2363" spans="2:8" x14ac:dyDescent="0.25">
      <c r="B2363" t="s">
        <v>3</v>
      </c>
      <c r="C2363" t="s">
        <v>446</v>
      </c>
      <c r="D2363" t="s">
        <v>544</v>
      </c>
      <c r="E2363" t="s">
        <v>1</v>
      </c>
      <c r="F2363">
        <v>0</v>
      </c>
      <c r="G2363">
        <v>0</v>
      </c>
      <c r="H2363">
        <v>0</v>
      </c>
    </row>
    <row r="2364" spans="2:8" x14ac:dyDescent="0.25">
      <c r="B2364" t="s">
        <v>3</v>
      </c>
      <c r="C2364" t="s">
        <v>446</v>
      </c>
      <c r="D2364" t="s">
        <v>16</v>
      </c>
      <c r="E2364" t="s">
        <v>1</v>
      </c>
      <c r="F2364">
        <v>0</v>
      </c>
      <c r="G2364">
        <v>0</v>
      </c>
      <c r="H2364">
        <v>0</v>
      </c>
    </row>
    <row r="2365" spans="2:8" x14ac:dyDescent="0.25">
      <c r="B2365" t="s">
        <v>3</v>
      </c>
      <c r="C2365" t="s">
        <v>446</v>
      </c>
      <c r="D2365" t="s">
        <v>17</v>
      </c>
      <c r="E2365" t="s">
        <v>1</v>
      </c>
      <c r="F2365">
        <v>0</v>
      </c>
      <c r="G2365">
        <v>0</v>
      </c>
      <c r="H2365">
        <v>0</v>
      </c>
    </row>
    <row r="2366" spans="2:8" x14ac:dyDescent="0.25">
      <c r="B2366" t="s">
        <v>3</v>
      </c>
      <c r="C2366" t="s">
        <v>446</v>
      </c>
      <c r="D2366" t="s">
        <v>18</v>
      </c>
      <c r="E2366" t="s">
        <v>1</v>
      </c>
      <c r="F2366">
        <v>1186.5689270917351</v>
      </c>
      <c r="G2366">
        <v>1186.5689270917351</v>
      </c>
      <c r="H2366">
        <v>1186.5689270917351</v>
      </c>
    </row>
    <row r="2367" spans="2:8" x14ac:dyDescent="0.25">
      <c r="B2367" t="s">
        <v>3</v>
      </c>
      <c r="C2367" t="s">
        <v>446</v>
      </c>
      <c r="D2367" t="s">
        <v>19</v>
      </c>
      <c r="E2367" t="s">
        <v>1</v>
      </c>
      <c r="F2367">
        <v>37875.28015276818</v>
      </c>
      <c r="G2367">
        <v>37875.28015276818</v>
      </c>
      <c r="H2367">
        <v>37875.28015276818</v>
      </c>
    </row>
    <row r="2368" spans="2:8" x14ac:dyDescent="0.25">
      <c r="B2368" t="s">
        <v>3</v>
      </c>
      <c r="C2368" t="s">
        <v>446</v>
      </c>
      <c r="D2368" t="s">
        <v>20</v>
      </c>
      <c r="E2368" t="s">
        <v>1</v>
      </c>
      <c r="F2368">
        <v>0</v>
      </c>
      <c r="G2368">
        <v>0</v>
      </c>
      <c r="H2368">
        <v>0</v>
      </c>
    </row>
    <row r="2369" spans="2:8" x14ac:dyDescent="0.25">
      <c r="B2369" t="s">
        <v>3</v>
      </c>
      <c r="C2369" t="s">
        <v>446</v>
      </c>
      <c r="D2369" t="s">
        <v>21</v>
      </c>
      <c r="E2369" t="s">
        <v>1</v>
      </c>
      <c r="F2369">
        <v>0</v>
      </c>
      <c r="G2369">
        <v>0</v>
      </c>
      <c r="H2369">
        <v>0</v>
      </c>
    </row>
    <row r="2370" spans="2:8" x14ac:dyDescent="0.25">
      <c r="B2370" t="s">
        <v>3</v>
      </c>
      <c r="C2370" t="s">
        <v>446</v>
      </c>
      <c r="D2370" t="s">
        <v>22</v>
      </c>
      <c r="E2370" t="s">
        <v>1</v>
      </c>
      <c r="F2370">
        <v>0</v>
      </c>
      <c r="G2370">
        <v>0</v>
      </c>
      <c r="H2370">
        <v>0</v>
      </c>
    </row>
    <row r="2371" spans="2:8" x14ac:dyDescent="0.25">
      <c r="B2371" t="s">
        <v>3</v>
      </c>
      <c r="C2371" t="s">
        <v>446</v>
      </c>
      <c r="D2371" t="s">
        <v>23</v>
      </c>
      <c r="E2371" t="s">
        <v>1</v>
      </c>
      <c r="F2371">
        <v>0</v>
      </c>
      <c r="G2371">
        <v>0</v>
      </c>
      <c r="H2371">
        <v>0</v>
      </c>
    </row>
    <row r="2372" spans="2:8" x14ac:dyDescent="0.25">
      <c r="B2372" t="s">
        <v>3</v>
      </c>
      <c r="C2372" t="s">
        <v>446</v>
      </c>
      <c r="D2372" t="s">
        <v>24</v>
      </c>
      <c r="E2372" t="s">
        <v>1</v>
      </c>
      <c r="F2372">
        <v>0</v>
      </c>
      <c r="G2372">
        <v>0</v>
      </c>
      <c r="H2372">
        <v>0</v>
      </c>
    </row>
    <row r="2373" spans="2:8" x14ac:dyDescent="0.25">
      <c r="B2373" t="s">
        <v>3</v>
      </c>
      <c r="C2373" t="s">
        <v>446</v>
      </c>
      <c r="D2373" t="s">
        <v>25</v>
      </c>
      <c r="E2373" t="s">
        <v>1</v>
      </c>
      <c r="F2373">
        <v>0</v>
      </c>
      <c r="G2373">
        <v>0</v>
      </c>
      <c r="H2373">
        <v>0</v>
      </c>
    </row>
    <row r="2374" spans="2:8" x14ac:dyDescent="0.25">
      <c r="B2374" t="s">
        <v>3</v>
      </c>
      <c r="C2374" t="s">
        <v>446</v>
      </c>
      <c r="D2374" t="s">
        <v>26</v>
      </c>
      <c r="E2374" t="s">
        <v>1</v>
      </c>
      <c r="F2374">
        <v>0</v>
      </c>
      <c r="G2374">
        <v>0</v>
      </c>
      <c r="H2374">
        <v>0</v>
      </c>
    </row>
    <row r="2375" spans="2:8" x14ac:dyDescent="0.25">
      <c r="B2375" t="s">
        <v>3</v>
      </c>
      <c r="C2375" t="s">
        <v>446</v>
      </c>
      <c r="D2375" t="s">
        <v>27</v>
      </c>
      <c r="E2375" t="s">
        <v>1</v>
      </c>
      <c r="F2375">
        <v>0</v>
      </c>
      <c r="G2375">
        <v>0</v>
      </c>
      <c r="H2375">
        <v>0</v>
      </c>
    </row>
    <row r="2376" spans="2:8" x14ac:dyDescent="0.25">
      <c r="B2376" t="s">
        <v>3</v>
      </c>
      <c r="C2376" t="s">
        <v>446</v>
      </c>
      <c r="D2376" t="s">
        <v>28</v>
      </c>
      <c r="E2376" t="s">
        <v>1</v>
      </c>
      <c r="F2376">
        <v>0</v>
      </c>
      <c r="G2376">
        <v>0</v>
      </c>
      <c r="H2376">
        <v>0</v>
      </c>
    </row>
    <row r="2377" spans="2:8" x14ac:dyDescent="0.25">
      <c r="B2377" t="s">
        <v>3</v>
      </c>
      <c r="C2377" t="s">
        <v>446</v>
      </c>
      <c r="D2377" t="s">
        <v>29</v>
      </c>
      <c r="E2377" t="s">
        <v>1</v>
      </c>
      <c r="F2377">
        <v>0</v>
      </c>
      <c r="G2377">
        <v>0</v>
      </c>
      <c r="H2377">
        <v>0</v>
      </c>
    </row>
    <row r="2378" spans="2:8" x14ac:dyDescent="0.25">
      <c r="B2378" t="s">
        <v>3</v>
      </c>
      <c r="C2378" t="s">
        <v>446</v>
      </c>
      <c r="D2378" t="s">
        <v>30</v>
      </c>
      <c r="E2378" t="s">
        <v>1</v>
      </c>
      <c r="F2378">
        <v>964.14765733905131</v>
      </c>
      <c r="G2378">
        <v>964.14765733904699</v>
      </c>
      <c r="H2378">
        <v>964.14765733904699</v>
      </c>
    </row>
    <row r="2379" spans="2:8" x14ac:dyDescent="0.25">
      <c r="B2379" t="s">
        <v>3</v>
      </c>
      <c r="C2379" t="s">
        <v>446</v>
      </c>
      <c r="D2379" t="s">
        <v>31</v>
      </c>
      <c r="E2379" t="s">
        <v>1</v>
      </c>
      <c r="F2379">
        <v>16371.227221617055</v>
      </c>
      <c r="G2379">
        <v>16371.227221617055</v>
      </c>
      <c r="H2379">
        <v>16371.227221617055</v>
      </c>
    </row>
    <row r="2380" spans="2:8" x14ac:dyDescent="0.25">
      <c r="B2380" t="s">
        <v>3</v>
      </c>
      <c r="C2380" t="s">
        <v>446</v>
      </c>
      <c r="D2380" t="s">
        <v>32</v>
      </c>
      <c r="E2380" t="s">
        <v>1</v>
      </c>
      <c r="F2380">
        <v>0</v>
      </c>
      <c r="G2380">
        <v>0</v>
      </c>
      <c r="H2380">
        <v>0</v>
      </c>
    </row>
    <row r="2381" spans="2:8" x14ac:dyDescent="0.25">
      <c r="B2381" t="s">
        <v>3</v>
      </c>
      <c r="C2381" t="s">
        <v>446</v>
      </c>
      <c r="D2381" t="s">
        <v>33</v>
      </c>
      <c r="E2381" t="s">
        <v>1</v>
      </c>
      <c r="F2381">
        <v>0</v>
      </c>
      <c r="G2381">
        <v>0</v>
      </c>
      <c r="H2381">
        <v>0</v>
      </c>
    </row>
    <row r="2382" spans="2:8" x14ac:dyDescent="0.25">
      <c r="B2382" t="s">
        <v>3</v>
      </c>
      <c r="C2382" t="s">
        <v>446</v>
      </c>
      <c r="D2382" t="s">
        <v>34</v>
      </c>
      <c r="E2382" t="s">
        <v>1</v>
      </c>
      <c r="F2382">
        <v>0</v>
      </c>
      <c r="G2382">
        <v>0</v>
      </c>
      <c r="H2382">
        <v>0</v>
      </c>
    </row>
    <row r="2383" spans="2:8" x14ac:dyDescent="0.25">
      <c r="B2383" t="s">
        <v>3</v>
      </c>
      <c r="C2383" t="s">
        <v>446</v>
      </c>
      <c r="D2383" t="s">
        <v>35</v>
      </c>
      <c r="E2383" t="s">
        <v>1</v>
      </c>
      <c r="F2383">
        <v>0</v>
      </c>
      <c r="G2383">
        <v>0</v>
      </c>
      <c r="H2383">
        <v>0</v>
      </c>
    </row>
    <row r="2384" spans="2:8" x14ac:dyDescent="0.25">
      <c r="B2384" t="s">
        <v>3</v>
      </c>
      <c r="C2384" t="s">
        <v>446</v>
      </c>
      <c r="D2384" t="s">
        <v>36</v>
      </c>
      <c r="E2384" t="s">
        <v>1</v>
      </c>
      <c r="F2384">
        <v>965.52405323594996</v>
      </c>
      <c r="G2384">
        <v>965.52405323594996</v>
      </c>
      <c r="H2384">
        <v>965.52405323594996</v>
      </c>
    </row>
    <row r="2385" spans="2:8" x14ac:dyDescent="0.25">
      <c r="B2385" t="s">
        <v>3</v>
      </c>
      <c r="C2385" t="s">
        <v>446</v>
      </c>
      <c r="D2385" t="s">
        <v>37</v>
      </c>
      <c r="E2385" t="s">
        <v>1</v>
      </c>
      <c r="F2385">
        <v>53953.484094824882</v>
      </c>
      <c r="G2385">
        <v>53953.484094824882</v>
      </c>
      <c r="H2385">
        <v>53953.484094824882</v>
      </c>
    </row>
    <row r="2386" spans="2:8" x14ac:dyDescent="0.25">
      <c r="B2386" t="s">
        <v>3</v>
      </c>
      <c r="C2386" t="s">
        <v>446</v>
      </c>
      <c r="D2386" t="s">
        <v>38</v>
      </c>
      <c r="E2386" t="s">
        <v>1</v>
      </c>
      <c r="F2386">
        <v>0</v>
      </c>
      <c r="G2386">
        <v>0</v>
      </c>
      <c r="H2386">
        <v>0</v>
      </c>
    </row>
    <row r="2387" spans="2:8" x14ac:dyDescent="0.25">
      <c r="B2387" t="s">
        <v>3</v>
      </c>
      <c r="C2387" t="s">
        <v>446</v>
      </c>
      <c r="D2387" t="s">
        <v>39</v>
      </c>
      <c r="E2387" t="s">
        <v>1</v>
      </c>
      <c r="F2387">
        <v>0</v>
      </c>
      <c r="G2387">
        <v>0</v>
      </c>
      <c r="H2387">
        <v>0</v>
      </c>
    </row>
    <row r="2388" spans="2:8" x14ac:dyDescent="0.25">
      <c r="B2388" t="s">
        <v>3</v>
      </c>
      <c r="C2388" t="s">
        <v>446</v>
      </c>
      <c r="D2388" t="s">
        <v>40</v>
      </c>
      <c r="E2388" t="s">
        <v>1</v>
      </c>
      <c r="F2388">
        <v>0</v>
      </c>
      <c r="G2388">
        <v>0</v>
      </c>
      <c r="H2388">
        <v>0</v>
      </c>
    </row>
    <row r="2389" spans="2:8" x14ac:dyDescent="0.25">
      <c r="B2389" t="s">
        <v>3</v>
      </c>
      <c r="C2389" t="s">
        <v>446</v>
      </c>
      <c r="D2389" t="s">
        <v>41</v>
      </c>
      <c r="E2389" t="s">
        <v>1</v>
      </c>
      <c r="F2389">
        <v>2139448.1263168282</v>
      </c>
      <c r="G2389">
        <v>1945544.768930681</v>
      </c>
      <c r="H2389">
        <v>2193314.6633882797</v>
      </c>
    </row>
    <row r="2390" spans="2:8" x14ac:dyDescent="0.25">
      <c r="B2390" t="s">
        <v>3</v>
      </c>
      <c r="C2390" t="s">
        <v>446</v>
      </c>
      <c r="D2390" t="s">
        <v>42</v>
      </c>
      <c r="E2390" t="s">
        <v>1</v>
      </c>
      <c r="F2390">
        <v>0</v>
      </c>
      <c r="G2390">
        <v>0</v>
      </c>
      <c r="H2390">
        <v>0</v>
      </c>
    </row>
    <row r="2391" spans="2:8" x14ac:dyDescent="0.25">
      <c r="B2391" t="s">
        <v>3</v>
      </c>
      <c r="C2391" t="s">
        <v>446</v>
      </c>
      <c r="D2391" t="s">
        <v>44</v>
      </c>
      <c r="E2391" t="s">
        <v>1</v>
      </c>
      <c r="F2391">
        <v>0</v>
      </c>
      <c r="G2391">
        <v>0</v>
      </c>
      <c r="H2391">
        <v>0</v>
      </c>
    </row>
    <row r="2392" spans="2:8" x14ac:dyDescent="0.25">
      <c r="B2392" t="s">
        <v>3</v>
      </c>
      <c r="C2392" t="s">
        <v>446</v>
      </c>
      <c r="D2392" t="s">
        <v>45</v>
      </c>
      <c r="E2392" t="s">
        <v>1</v>
      </c>
      <c r="F2392">
        <v>0</v>
      </c>
      <c r="G2392">
        <v>0</v>
      </c>
      <c r="H2392">
        <v>0</v>
      </c>
    </row>
    <row r="2393" spans="2:8" x14ac:dyDescent="0.25">
      <c r="B2393" t="s">
        <v>3</v>
      </c>
      <c r="C2393" t="s">
        <v>446</v>
      </c>
      <c r="D2393" t="s">
        <v>48</v>
      </c>
      <c r="E2393" t="s">
        <v>1</v>
      </c>
      <c r="F2393">
        <v>82427.686141461614</v>
      </c>
      <c r="G2393">
        <v>82427.686141461614</v>
      </c>
      <c r="H2393">
        <v>82427.686141461614</v>
      </c>
    </row>
    <row r="2394" spans="2:8" x14ac:dyDescent="0.25">
      <c r="B2394" t="s">
        <v>3</v>
      </c>
      <c r="C2394" t="s">
        <v>446</v>
      </c>
      <c r="D2394" t="s">
        <v>49</v>
      </c>
      <c r="E2394" t="s">
        <v>1</v>
      </c>
      <c r="F2394">
        <v>346.724865690169</v>
      </c>
      <c r="G2394">
        <v>346.724865690169</v>
      </c>
      <c r="H2394">
        <v>346.724865690169</v>
      </c>
    </row>
    <row r="2395" spans="2:8" x14ac:dyDescent="0.25">
      <c r="B2395" t="s">
        <v>3</v>
      </c>
      <c r="C2395" t="s">
        <v>446</v>
      </c>
      <c r="D2395" t="s">
        <v>51</v>
      </c>
      <c r="E2395" t="s">
        <v>1</v>
      </c>
      <c r="F2395">
        <v>0</v>
      </c>
      <c r="G2395">
        <v>0</v>
      </c>
      <c r="H2395">
        <v>0</v>
      </c>
    </row>
    <row r="2396" spans="2:8" x14ac:dyDescent="0.25">
      <c r="B2396" t="s">
        <v>3</v>
      </c>
      <c r="C2396" t="s">
        <v>446</v>
      </c>
      <c r="D2396" t="s">
        <v>53</v>
      </c>
      <c r="E2396" t="s">
        <v>1</v>
      </c>
      <c r="F2396">
        <v>0</v>
      </c>
      <c r="G2396">
        <v>0</v>
      </c>
      <c r="H2396">
        <v>0</v>
      </c>
    </row>
    <row r="2397" spans="2:8" x14ac:dyDescent="0.25">
      <c r="B2397" t="s">
        <v>3</v>
      </c>
      <c r="C2397" t="s">
        <v>446</v>
      </c>
      <c r="D2397" t="s">
        <v>55</v>
      </c>
      <c r="E2397" t="s">
        <v>1</v>
      </c>
      <c r="F2397">
        <v>0</v>
      </c>
      <c r="G2397">
        <v>0</v>
      </c>
      <c r="H2397">
        <v>0</v>
      </c>
    </row>
    <row r="2398" spans="2:8" x14ac:dyDescent="0.25">
      <c r="B2398" t="s">
        <v>3</v>
      </c>
      <c r="C2398" t="s">
        <v>446</v>
      </c>
      <c r="D2398" t="s">
        <v>57</v>
      </c>
      <c r="E2398" t="s">
        <v>1</v>
      </c>
      <c r="F2398">
        <v>0</v>
      </c>
      <c r="G2398">
        <v>0</v>
      </c>
      <c r="H2398">
        <v>0</v>
      </c>
    </row>
    <row r="2399" spans="2:8" x14ac:dyDescent="0.25">
      <c r="B2399" t="s">
        <v>3</v>
      </c>
      <c r="C2399" t="s">
        <v>446</v>
      </c>
      <c r="D2399" t="s">
        <v>622</v>
      </c>
      <c r="E2399" t="s">
        <v>1</v>
      </c>
      <c r="F2399">
        <v>0</v>
      </c>
      <c r="G2399">
        <v>0</v>
      </c>
      <c r="H2399">
        <v>0</v>
      </c>
    </row>
    <row r="2400" spans="2:8" x14ac:dyDescent="0.25">
      <c r="B2400" t="s">
        <v>3</v>
      </c>
      <c r="C2400" t="s">
        <v>446</v>
      </c>
      <c r="D2400" t="s">
        <v>623</v>
      </c>
      <c r="E2400" t="s">
        <v>1</v>
      </c>
      <c r="F2400">
        <v>0</v>
      </c>
      <c r="G2400">
        <v>0</v>
      </c>
      <c r="H2400">
        <v>0</v>
      </c>
    </row>
    <row r="2401" spans="2:8" x14ac:dyDescent="0.25">
      <c r="B2401" t="s">
        <v>3</v>
      </c>
      <c r="C2401" t="s">
        <v>446</v>
      </c>
      <c r="D2401" t="s">
        <v>624</v>
      </c>
      <c r="E2401" t="s">
        <v>1</v>
      </c>
      <c r="F2401">
        <v>0</v>
      </c>
      <c r="G2401">
        <v>0</v>
      </c>
      <c r="H2401">
        <v>0</v>
      </c>
    </row>
    <row r="2402" spans="2:8" x14ac:dyDescent="0.25">
      <c r="B2402" t="s">
        <v>3</v>
      </c>
      <c r="C2402" t="s">
        <v>446</v>
      </c>
      <c r="D2402" t="s">
        <v>625</v>
      </c>
      <c r="E2402" t="s">
        <v>1</v>
      </c>
      <c r="F2402">
        <v>0</v>
      </c>
      <c r="G2402">
        <v>0</v>
      </c>
      <c r="H2402">
        <v>0</v>
      </c>
    </row>
    <row r="2403" spans="2:8" x14ac:dyDescent="0.25">
      <c r="B2403" t="s">
        <v>3</v>
      </c>
      <c r="C2403" t="s">
        <v>446</v>
      </c>
      <c r="D2403" t="s">
        <v>58</v>
      </c>
      <c r="E2403" t="s">
        <v>1</v>
      </c>
      <c r="F2403">
        <v>9466.4123004434332</v>
      </c>
      <c r="G2403">
        <v>10842.520914539309</v>
      </c>
      <c r="H2403">
        <v>13714.204787167078</v>
      </c>
    </row>
    <row r="2404" spans="2:8" x14ac:dyDescent="0.25">
      <c r="B2404" t="s">
        <v>3</v>
      </c>
      <c r="C2404" t="s">
        <v>446</v>
      </c>
      <c r="D2404" t="s">
        <v>59</v>
      </c>
      <c r="E2404" t="s">
        <v>1</v>
      </c>
      <c r="F2404">
        <v>0</v>
      </c>
      <c r="G2404">
        <v>0</v>
      </c>
      <c r="H2404">
        <v>0</v>
      </c>
    </row>
    <row r="2405" spans="2:8" x14ac:dyDescent="0.25">
      <c r="B2405" t="s">
        <v>3</v>
      </c>
      <c r="C2405" t="s">
        <v>446</v>
      </c>
      <c r="D2405" t="s">
        <v>60</v>
      </c>
      <c r="E2405" t="s">
        <v>1</v>
      </c>
      <c r="F2405">
        <v>39229.630916081238</v>
      </c>
      <c r="G2405">
        <v>39229.630916081238</v>
      </c>
      <c r="H2405">
        <v>39229.630916081238</v>
      </c>
    </row>
    <row r="2406" spans="2:8" x14ac:dyDescent="0.25">
      <c r="B2406" t="s">
        <v>3</v>
      </c>
      <c r="C2406" t="s">
        <v>446</v>
      </c>
      <c r="D2406" t="s">
        <v>626</v>
      </c>
      <c r="E2406" t="s">
        <v>1</v>
      </c>
      <c r="F2406">
        <v>275316.05209558393</v>
      </c>
      <c r="G2406">
        <v>385874.53559315106</v>
      </c>
      <c r="H2406">
        <v>388554.31409888953</v>
      </c>
    </row>
    <row r="2407" spans="2:8" x14ac:dyDescent="0.25">
      <c r="B2407" t="s">
        <v>3</v>
      </c>
      <c r="C2407" t="s">
        <v>446</v>
      </c>
      <c r="D2407" t="s">
        <v>64</v>
      </c>
      <c r="E2407" t="s">
        <v>1</v>
      </c>
      <c r="F2407">
        <v>5145630.1622108342</v>
      </c>
      <c r="G2407">
        <v>5241981.6782689039</v>
      </c>
      <c r="H2407">
        <v>5233701.7114147516</v>
      </c>
    </row>
    <row r="2408" spans="2:8" x14ac:dyDescent="0.25">
      <c r="B2408" t="s">
        <v>3</v>
      </c>
      <c r="C2408" t="s">
        <v>446</v>
      </c>
      <c r="D2408" t="s">
        <v>67</v>
      </c>
      <c r="E2408" t="s">
        <v>1</v>
      </c>
      <c r="F2408">
        <v>0</v>
      </c>
      <c r="G2408">
        <v>0</v>
      </c>
      <c r="H2408">
        <v>0</v>
      </c>
    </row>
    <row r="2409" spans="2:8" x14ac:dyDescent="0.25">
      <c r="B2409" t="s">
        <v>3</v>
      </c>
      <c r="C2409" t="s">
        <v>446</v>
      </c>
      <c r="D2409" t="s">
        <v>69</v>
      </c>
      <c r="E2409" t="s">
        <v>1</v>
      </c>
      <c r="F2409">
        <v>18569.526595350893</v>
      </c>
      <c r="G2409">
        <v>19400.131524793997</v>
      </c>
      <c r="H2409">
        <v>20329.892556906503</v>
      </c>
    </row>
    <row r="2410" spans="2:8" x14ac:dyDescent="0.25">
      <c r="B2410" t="s">
        <v>3</v>
      </c>
      <c r="C2410" t="s">
        <v>446</v>
      </c>
      <c r="D2410" t="s">
        <v>71</v>
      </c>
      <c r="E2410" t="s">
        <v>1</v>
      </c>
      <c r="F2410">
        <v>0</v>
      </c>
      <c r="G2410">
        <v>0</v>
      </c>
      <c r="H2410">
        <v>0</v>
      </c>
    </row>
    <row r="2411" spans="2:8" x14ac:dyDescent="0.25">
      <c r="B2411" t="s">
        <v>3</v>
      </c>
      <c r="C2411" t="s">
        <v>446</v>
      </c>
      <c r="D2411" t="s">
        <v>73</v>
      </c>
      <c r="E2411" t="s">
        <v>1</v>
      </c>
      <c r="F2411">
        <v>0</v>
      </c>
      <c r="G2411">
        <v>0</v>
      </c>
      <c r="H2411">
        <v>0</v>
      </c>
    </row>
    <row r="2412" spans="2:8" x14ac:dyDescent="0.25">
      <c r="B2412" t="s">
        <v>3</v>
      </c>
      <c r="C2412" t="s">
        <v>446</v>
      </c>
      <c r="D2412" t="s">
        <v>683</v>
      </c>
      <c r="E2412" t="s">
        <v>1</v>
      </c>
      <c r="F2412">
        <v>1915.4863993071278</v>
      </c>
      <c r="G2412">
        <v>1915.4863993071278</v>
      </c>
      <c r="H2412">
        <v>1915.4863993071278</v>
      </c>
    </row>
    <row r="2413" spans="2:8" x14ac:dyDescent="0.25">
      <c r="B2413" t="s">
        <v>3</v>
      </c>
      <c r="C2413" t="s">
        <v>446</v>
      </c>
      <c r="D2413" t="s">
        <v>75</v>
      </c>
      <c r="E2413" t="s">
        <v>1</v>
      </c>
      <c r="F2413">
        <v>524.94395068195433</v>
      </c>
      <c r="G2413">
        <v>524.94395068195445</v>
      </c>
      <c r="H2413">
        <v>524.94395068195445</v>
      </c>
    </row>
    <row r="2414" spans="2:8" x14ac:dyDescent="0.25">
      <c r="B2414" t="s">
        <v>3</v>
      </c>
      <c r="C2414" t="s">
        <v>446</v>
      </c>
      <c r="D2414" t="s">
        <v>76</v>
      </c>
      <c r="E2414" t="s">
        <v>1</v>
      </c>
      <c r="F2414">
        <v>100746.84119704824</v>
      </c>
      <c r="G2414">
        <v>102113.03591427575</v>
      </c>
      <c r="H2414">
        <v>103503.82213641338</v>
      </c>
    </row>
    <row r="2415" spans="2:8" x14ac:dyDescent="0.25">
      <c r="B2415" t="s">
        <v>3</v>
      </c>
      <c r="C2415" t="s">
        <v>446</v>
      </c>
      <c r="D2415" t="s">
        <v>77</v>
      </c>
      <c r="E2415" t="s">
        <v>1</v>
      </c>
      <c r="F2415">
        <v>40824</v>
      </c>
      <c r="G2415">
        <v>40824</v>
      </c>
      <c r="H2415">
        <v>40824</v>
      </c>
    </row>
    <row r="2416" spans="2:8" x14ac:dyDescent="0.25">
      <c r="B2416" t="s">
        <v>3</v>
      </c>
      <c r="C2416" t="s">
        <v>446</v>
      </c>
      <c r="D2416" t="s">
        <v>78</v>
      </c>
      <c r="E2416" t="s">
        <v>1</v>
      </c>
      <c r="F2416">
        <v>19362.701609220007</v>
      </c>
      <c r="G2416">
        <v>19362.701609220007</v>
      </c>
      <c r="H2416">
        <v>19362.701609220007</v>
      </c>
    </row>
    <row r="2417" spans="2:8" x14ac:dyDescent="0.25">
      <c r="B2417" t="s">
        <v>3</v>
      </c>
      <c r="C2417" t="s">
        <v>446</v>
      </c>
      <c r="D2417" t="s">
        <v>627</v>
      </c>
      <c r="E2417" t="s">
        <v>1</v>
      </c>
      <c r="F2417">
        <v>0</v>
      </c>
      <c r="G2417">
        <v>0</v>
      </c>
      <c r="H2417">
        <v>0</v>
      </c>
    </row>
    <row r="2418" spans="2:8" x14ac:dyDescent="0.25">
      <c r="B2418" t="s">
        <v>3</v>
      </c>
      <c r="C2418" t="s">
        <v>446</v>
      </c>
      <c r="D2418" t="s">
        <v>81</v>
      </c>
      <c r="E2418" t="s">
        <v>1</v>
      </c>
      <c r="F2418">
        <v>0</v>
      </c>
      <c r="G2418">
        <v>0</v>
      </c>
      <c r="H2418">
        <v>0</v>
      </c>
    </row>
    <row r="2419" spans="2:8" x14ac:dyDescent="0.25">
      <c r="B2419" t="s">
        <v>3</v>
      </c>
      <c r="C2419" t="s">
        <v>446</v>
      </c>
      <c r="D2419" t="s">
        <v>83</v>
      </c>
      <c r="E2419" t="s">
        <v>1</v>
      </c>
      <c r="F2419">
        <v>0</v>
      </c>
      <c r="G2419">
        <v>0</v>
      </c>
      <c r="H2419">
        <v>0</v>
      </c>
    </row>
    <row r="2420" spans="2:8" x14ac:dyDescent="0.25">
      <c r="B2420" t="s">
        <v>3</v>
      </c>
      <c r="C2420" t="s">
        <v>446</v>
      </c>
      <c r="D2420" t="s">
        <v>85</v>
      </c>
      <c r="E2420" t="s">
        <v>1</v>
      </c>
      <c r="F2420">
        <v>0</v>
      </c>
      <c r="G2420">
        <v>0</v>
      </c>
      <c r="H2420">
        <v>0</v>
      </c>
    </row>
    <row r="2421" spans="2:8" x14ac:dyDescent="0.25">
      <c r="B2421" t="s">
        <v>3</v>
      </c>
      <c r="C2421" t="s">
        <v>446</v>
      </c>
      <c r="D2421" t="s">
        <v>86</v>
      </c>
      <c r="E2421" t="s">
        <v>1</v>
      </c>
      <c r="F2421">
        <v>0</v>
      </c>
      <c r="G2421">
        <v>0</v>
      </c>
      <c r="H2421">
        <v>0</v>
      </c>
    </row>
    <row r="2422" spans="2:8" x14ac:dyDescent="0.25">
      <c r="B2422" t="s">
        <v>3</v>
      </c>
      <c r="C2422" t="s">
        <v>446</v>
      </c>
      <c r="D2422" t="s">
        <v>87</v>
      </c>
      <c r="E2422" t="s">
        <v>1</v>
      </c>
      <c r="F2422">
        <v>0</v>
      </c>
      <c r="G2422">
        <v>0</v>
      </c>
      <c r="H2422">
        <v>0</v>
      </c>
    </row>
    <row r="2423" spans="2:8" x14ac:dyDescent="0.25">
      <c r="B2423" t="s">
        <v>3</v>
      </c>
      <c r="C2423" t="s">
        <v>446</v>
      </c>
      <c r="D2423" t="s">
        <v>88</v>
      </c>
      <c r="E2423" t="s">
        <v>1</v>
      </c>
      <c r="F2423">
        <v>0</v>
      </c>
      <c r="G2423">
        <v>0</v>
      </c>
      <c r="H2423">
        <v>0</v>
      </c>
    </row>
    <row r="2424" spans="2:8" x14ac:dyDescent="0.25">
      <c r="B2424" t="s">
        <v>3</v>
      </c>
      <c r="C2424" t="s">
        <v>446</v>
      </c>
      <c r="D2424" t="s">
        <v>628</v>
      </c>
      <c r="E2424" t="s">
        <v>1</v>
      </c>
      <c r="F2424">
        <v>0</v>
      </c>
      <c r="G2424">
        <v>0</v>
      </c>
      <c r="H2424">
        <v>0</v>
      </c>
    </row>
    <row r="2425" spans="2:8" x14ac:dyDescent="0.25">
      <c r="B2425" t="s">
        <v>3</v>
      </c>
      <c r="C2425" t="s">
        <v>446</v>
      </c>
      <c r="D2425" t="s">
        <v>89</v>
      </c>
      <c r="E2425" t="s">
        <v>1</v>
      </c>
      <c r="F2425">
        <v>0</v>
      </c>
      <c r="G2425">
        <v>0</v>
      </c>
      <c r="H2425">
        <v>0</v>
      </c>
    </row>
    <row r="2426" spans="2:8" x14ac:dyDescent="0.25">
      <c r="B2426" t="s">
        <v>3</v>
      </c>
      <c r="C2426" t="s">
        <v>446</v>
      </c>
      <c r="D2426" t="s">
        <v>90</v>
      </c>
      <c r="E2426" t="s">
        <v>1</v>
      </c>
      <c r="F2426">
        <v>0</v>
      </c>
      <c r="G2426">
        <v>0</v>
      </c>
      <c r="H2426">
        <v>0</v>
      </c>
    </row>
    <row r="2427" spans="2:8" x14ac:dyDescent="0.25">
      <c r="B2427" t="s">
        <v>3</v>
      </c>
      <c r="C2427" t="s">
        <v>446</v>
      </c>
      <c r="D2427" t="s">
        <v>92</v>
      </c>
      <c r="E2427" t="s">
        <v>1</v>
      </c>
      <c r="F2427">
        <v>0</v>
      </c>
      <c r="G2427">
        <v>0</v>
      </c>
      <c r="H2427">
        <v>0</v>
      </c>
    </row>
    <row r="2428" spans="2:8" x14ac:dyDescent="0.25">
      <c r="B2428" t="s">
        <v>3</v>
      </c>
      <c r="C2428" t="s">
        <v>446</v>
      </c>
      <c r="D2428" t="s">
        <v>93</v>
      </c>
      <c r="E2428" t="s">
        <v>1</v>
      </c>
      <c r="F2428">
        <v>0</v>
      </c>
      <c r="G2428">
        <v>0</v>
      </c>
      <c r="H2428">
        <v>0</v>
      </c>
    </row>
    <row r="2429" spans="2:8" x14ac:dyDescent="0.25">
      <c r="B2429" t="s">
        <v>3</v>
      </c>
      <c r="C2429" t="s">
        <v>446</v>
      </c>
      <c r="D2429" t="s">
        <v>97</v>
      </c>
      <c r="E2429" t="s">
        <v>1</v>
      </c>
      <c r="F2429">
        <v>0</v>
      </c>
      <c r="G2429">
        <v>0</v>
      </c>
      <c r="H2429">
        <v>0</v>
      </c>
    </row>
    <row r="2430" spans="2:8" x14ac:dyDescent="0.25">
      <c r="B2430" t="s">
        <v>3</v>
      </c>
      <c r="C2430" t="s">
        <v>446</v>
      </c>
      <c r="D2430" t="s">
        <v>98</v>
      </c>
      <c r="E2430" t="s">
        <v>1</v>
      </c>
      <c r="F2430">
        <v>0</v>
      </c>
      <c r="G2430">
        <v>0</v>
      </c>
      <c r="H2430">
        <v>0</v>
      </c>
    </row>
    <row r="2431" spans="2:8" x14ac:dyDescent="0.25">
      <c r="B2431" t="s">
        <v>3</v>
      </c>
      <c r="C2431" t="s">
        <v>446</v>
      </c>
      <c r="D2431" t="s">
        <v>99</v>
      </c>
      <c r="E2431" t="s">
        <v>1</v>
      </c>
      <c r="F2431">
        <v>0</v>
      </c>
      <c r="G2431">
        <v>0</v>
      </c>
      <c r="H2431">
        <v>0</v>
      </c>
    </row>
    <row r="2432" spans="2:8" x14ac:dyDescent="0.25">
      <c r="B2432" t="s">
        <v>3</v>
      </c>
      <c r="C2432" t="s">
        <v>446</v>
      </c>
      <c r="D2432" t="s">
        <v>100</v>
      </c>
      <c r="E2432" t="s">
        <v>1</v>
      </c>
      <c r="F2432">
        <v>0</v>
      </c>
      <c r="G2432">
        <v>0</v>
      </c>
      <c r="H2432">
        <v>0</v>
      </c>
    </row>
    <row r="2433" spans="2:8" x14ac:dyDescent="0.25">
      <c r="B2433" t="s">
        <v>3</v>
      </c>
      <c r="C2433" t="s">
        <v>446</v>
      </c>
      <c r="D2433" t="s">
        <v>102</v>
      </c>
      <c r="E2433" t="s">
        <v>1</v>
      </c>
      <c r="F2433">
        <v>0</v>
      </c>
      <c r="G2433">
        <v>0</v>
      </c>
      <c r="H2433">
        <v>0</v>
      </c>
    </row>
    <row r="2434" spans="2:8" x14ac:dyDescent="0.25">
      <c r="B2434" t="s">
        <v>3</v>
      </c>
      <c r="C2434" t="s">
        <v>446</v>
      </c>
      <c r="D2434" t="s">
        <v>104</v>
      </c>
      <c r="E2434" t="s">
        <v>1</v>
      </c>
      <c r="F2434">
        <v>0</v>
      </c>
      <c r="G2434">
        <v>0</v>
      </c>
      <c r="H2434">
        <v>0</v>
      </c>
    </row>
    <row r="2435" spans="2:8" x14ac:dyDescent="0.25">
      <c r="B2435" t="s">
        <v>3</v>
      </c>
      <c r="C2435" t="s">
        <v>446</v>
      </c>
      <c r="D2435" t="s">
        <v>106</v>
      </c>
      <c r="E2435" t="s">
        <v>1</v>
      </c>
      <c r="F2435">
        <v>0</v>
      </c>
      <c r="G2435">
        <v>0</v>
      </c>
      <c r="H2435">
        <v>0</v>
      </c>
    </row>
    <row r="2436" spans="2:8" x14ac:dyDescent="0.25">
      <c r="B2436" t="s">
        <v>3</v>
      </c>
      <c r="C2436" t="s">
        <v>446</v>
      </c>
      <c r="D2436" t="s">
        <v>108</v>
      </c>
      <c r="E2436" t="s">
        <v>1</v>
      </c>
      <c r="F2436">
        <v>0</v>
      </c>
      <c r="G2436">
        <v>0</v>
      </c>
      <c r="H2436">
        <v>0</v>
      </c>
    </row>
    <row r="2437" spans="2:8" x14ac:dyDescent="0.25">
      <c r="B2437" t="s">
        <v>3</v>
      </c>
      <c r="C2437" t="s">
        <v>446</v>
      </c>
      <c r="D2437" t="s">
        <v>112</v>
      </c>
      <c r="E2437" t="s">
        <v>1</v>
      </c>
      <c r="F2437">
        <v>0</v>
      </c>
      <c r="G2437">
        <v>0</v>
      </c>
      <c r="H2437">
        <v>0</v>
      </c>
    </row>
    <row r="2438" spans="2:8" x14ac:dyDescent="0.25">
      <c r="B2438" t="s">
        <v>3</v>
      </c>
      <c r="C2438" t="s">
        <v>446</v>
      </c>
      <c r="D2438" t="s">
        <v>114</v>
      </c>
      <c r="E2438" t="s">
        <v>1</v>
      </c>
      <c r="F2438">
        <v>0</v>
      </c>
      <c r="G2438">
        <v>0</v>
      </c>
      <c r="H2438">
        <v>0</v>
      </c>
    </row>
    <row r="2439" spans="2:8" x14ac:dyDescent="0.25">
      <c r="B2439" t="s">
        <v>3</v>
      </c>
      <c r="C2439" t="s">
        <v>446</v>
      </c>
      <c r="D2439" t="s">
        <v>443</v>
      </c>
      <c r="E2439" t="s">
        <v>1</v>
      </c>
      <c r="F2439">
        <v>0</v>
      </c>
      <c r="G2439">
        <v>0</v>
      </c>
      <c r="H2439">
        <v>0</v>
      </c>
    </row>
    <row r="2440" spans="2:8" x14ac:dyDescent="0.25">
      <c r="B2440" t="s">
        <v>3</v>
      </c>
      <c r="C2440" t="s">
        <v>446</v>
      </c>
      <c r="D2440" t="s">
        <v>116</v>
      </c>
      <c r="E2440" t="s">
        <v>1</v>
      </c>
      <c r="F2440">
        <v>16825.47598759368</v>
      </c>
      <c r="G2440">
        <v>16825.47598759368</v>
      </c>
      <c r="H2440">
        <v>16825.47598759368</v>
      </c>
    </row>
    <row r="2441" spans="2:8" x14ac:dyDescent="0.25">
      <c r="B2441" t="s">
        <v>3</v>
      </c>
      <c r="C2441" t="s">
        <v>446</v>
      </c>
      <c r="D2441" t="s">
        <v>118</v>
      </c>
      <c r="E2441" t="s">
        <v>1</v>
      </c>
      <c r="F2441">
        <v>0</v>
      </c>
      <c r="G2441">
        <v>0</v>
      </c>
      <c r="H2441">
        <v>0</v>
      </c>
    </row>
    <row r="2442" spans="2:8" x14ac:dyDescent="0.25">
      <c r="B2442" t="s">
        <v>3</v>
      </c>
      <c r="C2442" t="s">
        <v>446</v>
      </c>
      <c r="D2442" t="s">
        <v>629</v>
      </c>
      <c r="E2442" t="s">
        <v>1</v>
      </c>
      <c r="F2442">
        <v>0</v>
      </c>
      <c r="G2442">
        <v>0</v>
      </c>
      <c r="H2442">
        <v>0</v>
      </c>
    </row>
    <row r="2443" spans="2:8" x14ac:dyDescent="0.25">
      <c r="B2443" t="s">
        <v>3</v>
      </c>
      <c r="C2443" t="s">
        <v>446</v>
      </c>
      <c r="D2443" t="s">
        <v>119</v>
      </c>
      <c r="E2443" t="s">
        <v>1</v>
      </c>
      <c r="F2443">
        <v>0</v>
      </c>
      <c r="G2443">
        <v>0</v>
      </c>
      <c r="H2443">
        <v>0</v>
      </c>
    </row>
    <row r="2444" spans="2:8" x14ac:dyDescent="0.25">
      <c r="B2444" t="s">
        <v>3</v>
      </c>
      <c r="C2444" t="s">
        <v>446</v>
      </c>
      <c r="D2444" t="s">
        <v>121</v>
      </c>
      <c r="E2444" t="s">
        <v>1</v>
      </c>
      <c r="F2444">
        <v>0</v>
      </c>
      <c r="G2444">
        <v>0</v>
      </c>
      <c r="H2444">
        <v>0</v>
      </c>
    </row>
    <row r="2445" spans="2:8" x14ac:dyDescent="0.25">
      <c r="B2445" t="s">
        <v>3</v>
      </c>
      <c r="C2445" t="s">
        <v>446</v>
      </c>
      <c r="D2445" t="s">
        <v>123</v>
      </c>
      <c r="E2445" t="s">
        <v>1</v>
      </c>
      <c r="F2445">
        <v>42.82316949595451</v>
      </c>
      <c r="G2445">
        <v>42.82316949595451</v>
      </c>
      <c r="H2445">
        <v>42.82316949595451</v>
      </c>
    </row>
    <row r="2446" spans="2:8" x14ac:dyDescent="0.25">
      <c r="B2446" t="s">
        <v>3</v>
      </c>
      <c r="C2446" t="s">
        <v>446</v>
      </c>
      <c r="D2446" t="s">
        <v>127</v>
      </c>
      <c r="E2446" t="s">
        <v>1</v>
      </c>
      <c r="F2446">
        <v>0</v>
      </c>
      <c r="G2446">
        <v>0</v>
      </c>
      <c r="H2446">
        <v>0</v>
      </c>
    </row>
    <row r="2447" spans="2:8" x14ac:dyDescent="0.25">
      <c r="B2447" t="s">
        <v>3</v>
      </c>
      <c r="C2447" t="s">
        <v>446</v>
      </c>
      <c r="D2447" t="s">
        <v>129</v>
      </c>
      <c r="E2447" t="s">
        <v>1</v>
      </c>
      <c r="F2447">
        <v>0</v>
      </c>
      <c r="G2447">
        <v>0</v>
      </c>
      <c r="H2447">
        <v>0</v>
      </c>
    </row>
    <row r="2448" spans="2:8" x14ac:dyDescent="0.25">
      <c r="B2448" t="s">
        <v>3</v>
      </c>
      <c r="C2448" t="s">
        <v>446</v>
      </c>
      <c r="D2448" t="s">
        <v>130</v>
      </c>
      <c r="E2448" t="s">
        <v>1</v>
      </c>
      <c r="F2448">
        <v>0</v>
      </c>
      <c r="G2448">
        <v>0</v>
      </c>
      <c r="H2448">
        <v>0</v>
      </c>
    </row>
    <row r="2449" spans="2:8" x14ac:dyDescent="0.25">
      <c r="B2449" t="s">
        <v>3</v>
      </c>
      <c r="C2449" t="s">
        <v>446</v>
      </c>
      <c r="D2449" t="s">
        <v>131</v>
      </c>
      <c r="E2449" t="s">
        <v>1</v>
      </c>
      <c r="F2449">
        <v>233213.30341245947</v>
      </c>
      <c r="G2449">
        <v>233213.30341245947</v>
      </c>
      <c r="H2449">
        <v>233213.30341245947</v>
      </c>
    </row>
    <row r="2450" spans="2:8" x14ac:dyDescent="0.25">
      <c r="B2450" t="s">
        <v>3</v>
      </c>
      <c r="C2450" t="s">
        <v>446</v>
      </c>
      <c r="D2450" t="s">
        <v>132</v>
      </c>
      <c r="E2450" t="s">
        <v>1</v>
      </c>
      <c r="F2450">
        <v>0</v>
      </c>
      <c r="G2450">
        <v>0</v>
      </c>
      <c r="H2450">
        <v>0</v>
      </c>
    </row>
    <row r="2451" spans="2:8" x14ac:dyDescent="0.25">
      <c r="B2451" t="s">
        <v>3</v>
      </c>
      <c r="C2451" t="s">
        <v>446</v>
      </c>
      <c r="D2451" t="s">
        <v>133</v>
      </c>
      <c r="E2451" t="s">
        <v>1</v>
      </c>
      <c r="F2451">
        <v>28091.744905447689</v>
      </c>
      <c r="G2451">
        <v>28091.744905447689</v>
      </c>
      <c r="H2451">
        <v>28091.744905447689</v>
      </c>
    </row>
    <row r="2452" spans="2:8" x14ac:dyDescent="0.25">
      <c r="B2452" t="s">
        <v>3</v>
      </c>
      <c r="C2452" t="s">
        <v>446</v>
      </c>
      <c r="D2452" t="s">
        <v>134</v>
      </c>
      <c r="E2452" t="s">
        <v>1</v>
      </c>
      <c r="F2452">
        <v>0</v>
      </c>
      <c r="G2452">
        <v>0</v>
      </c>
      <c r="H2452">
        <v>0</v>
      </c>
    </row>
    <row r="2453" spans="2:8" x14ac:dyDescent="0.25">
      <c r="B2453" t="s">
        <v>3</v>
      </c>
      <c r="C2453" t="s">
        <v>446</v>
      </c>
      <c r="D2453" t="s">
        <v>135</v>
      </c>
      <c r="E2453" t="s">
        <v>1</v>
      </c>
      <c r="F2453">
        <v>209.03123840066814</v>
      </c>
      <c r="G2453">
        <v>209.03123840066814</v>
      </c>
      <c r="H2453">
        <v>209.03123840066814</v>
      </c>
    </row>
    <row r="2454" spans="2:8" x14ac:dyDescent="0.25">
      <c r="B2454" t="s">
        <v>3</v>
      </c>
      <c r="C2454" t="s">
        <v>446</v>
      </c>
      <c r="D2454" t="s">
        <v>136</v>
      </c>
      <c r="E2454" t="s">
        <v>1</v>
      </c>
      <c r="F2454">
        <v>0</v>
      </c>
      <c r="G2454">
        <v>0</v>
      </c>
      <c r="H2454">
        <v>0</v>
      </c>
    </row>
    <row r="2455" spans="2:8" x14ac:dyDescent="0.25">
      <c r="B2455" t="s">
        <v>3</v>
      </c>
      <c r="C2455" t="s">
        <v>446</v>
      </c>
      <c r="D2455" t="s">
        <v>137</v>
      </c>
      <c r="E2455" t="s">
        <v>1</v>
      </c>
      <c r="F2455">
        <v>362645.98280814511</v>
      </c>
      <c r="G2455">
        <v>0</v>
      </c>
      <c r="H2455">
        <v>0</v>
      </c>
    </row>
    <row r="2456" spans="2:8" x14ac:dyDescent="0.25">
      <c r="B2456" t="s">
        <v>3</v>
      </c>
      <c r="C2456" t="s">
        <v>446</v>
      </c>
      <c r="D2456" t="s">
        <v>138</v>
      </c>
      <c r="E2456" t="s">
        <v>1</v>
      </c>
      <c r="F2456">
        <v>87943.60000000002</v>
      </c>
      <c r="G2456">
        <v>87943.60000000002</v>
      </c>
      <c r="H2456">
        <v>87943.60000000002</v>
      </c>
    </row>
    <row r="2457" spans="2:8" x14ac:dyDescent="0.25">
      <c r="B2457" t="s">
        <v>3</v>
      </c>
      <c r="C2457" t="s">
        <v>446</v>
      </c>
      <c r="D2457" t="s">
        <v>630</v>
      </c>
      <c r="E2457" t="s">
        <v>1</v>
      </c>
      <c r="F2457">
        <v>0</v>
      </c>
      <c r="G2457">
        <v>0</v>
      </c>
      <c r="H2457">
        <v>0</v>
      </c>
    </row>
    <row r="2458" spans="2:8" x14ac:dyDescent="0.25">
      <c r="B2458" t="s">
        <v>3</v>
      </c>
      <c r="C2458" t="s">
        <v>446</v>
      </c>
      <c r="D2458" t="s">
        <v>139</v>
      </c>
      <c r="E2458" t="s">
        <v>1</v>
      </c>
      <c r="F2458">
        <v>0</v>
      </c>
      <c r="G2458">
        <v>0</v>
      </c>
      <c r="H2458">
        <v>0</v>
      </c>
    </row>
    <row r="2459" spans="2:8" x14ac:dyDescent="0.25">
      <c r="B2459" t="s">
        <v>3</v>
      </c>
      <c r="C2459" t="s">
        <v>446</v>
      </c>
      <c r="D2459" t="s">
        <v>631</v>
      </c>
      <c r="E2459" t="s">
        <v>1</v>
      </c>
      <c r="F2459">
        <v>0</v>
      </c>
      <c r="G2459">
        <v>0</v>
      </c>
      <c r="H2459">
        <v>0</v>
      </c>
    </row>
    <row r="2460" spans="2:8" x14ac:dyDescent="0.25">
      <c r="B2460" t="s">
        <v>3</v>
      </c>
      <c r="C2460" t="s">
        <v>446</v>
      </c>
      <c r="D2460" t="s">
        <v>141</v>
      </c>
      <c r="E2460" t="s">
        <v>1</v>
      </c>
      <c r="F2460">
        <v>0</v>
      </c>
      <c r="G2460">
        <v>0</v>
      </c>
      <c r="H2460">
        <v>0</v>
      </c>
    </row>
    <row r="2461" spans="2:8" x14ac:dyDescent="0.25">
      <c r="B2461" t="s">
        <v>3</v>
      </c>
      <c r="C2461" t="s">
        <v>446</v>
      </c>
      <c r="D2461" t="s">
        <v>684</v>
      </c>
      <c r="E2461" t="s">
        <v>1</v>
      </c>
      <c r="F2461">
        <v>0</v>
      </c>
      <c r="G2461">
        <v>0</v>
      </c>
      <c r="H2461">
        <v>0</v>
      </c>
    </row>
    <row r="2462" spans="2:8" x14ac:dyDescent="0.25">
      <c r="B2462" t="s">
        <v>3</v>
      </c>
      <c r="C2462" t="s">
        <v>446</v>
      </c>
      <c r="D2462" t="s">
        <v>685</v>
      </c>
      <c r="E2462" t="s">
        <v>1</v>
      </c>
      <c r="F2462">
        <v>0</v>
      </c>
      <c r="G2462">
        <v>0</v>
      </c>
      <c r="H2462">
        <v>0</v>
      </c>
    </row>
    <row r="2463" spans="2:8" x14ac:dyDescent="0.25">
      <c r="B2463" t="s">
        <v>3</v>
      </c>
      <c r="C2463" t="s">
        <v>446</v>
      </c>
      <c r="D2463" t="s">
        <v>148</v>
      </c>
      <c r="E2463" t="s">
        <v>1</v>
      </c>
      <c r="F2463">
        <v>0</v>
      </c>
      <c r="G2463">
        <v>0</v>
      </c>
      <c r="H2463">
        <v>0</v>
      </c>
    </row>
    <row r="2464" spans="2:8" x14ac:dyDescent="0.25">
      <c r="B2464" t="s">
        <v>3</v>
      </c>
      <c r="C2464" t="s">
        <v>446</v>
      </c>
      <c r="D2464" t="s">
        <v>149</v>
      </c>
      <c r="E2464" t="s">
        <v>1</v>
      </c>
      <c r="F2464">
        <v>0</v>
      </c>
      <c r="G2464">
        <v>0</v>
      </c>
      <c r="H2464">
        <v>0</v>
      </c>
    </row>
    <row r="2465" spans="2:8" x14ac:dyDescent="0.25">
      <c r="B2465" t="s">
        <v>3</v>
      </c>
      <c r="C2465" t="s">
        <v>446</v>
      </c>
      <c r="D2465" t="s">
        <v>150</v>
      </c>
      <c r="E2465" t="s">
        <v>1</v>
      </c>
      <c r="F2465">
        <v>0</v>
      </c>
      <c r="G2465">
        <v>0</v>
      </c>
      <c r="H2465">
        <v>0</v>
      </c>
    </row>
    <row r="2466" spans="2:8" x14ac:dyDescent="0.25">
      <c r="B2466" t="s">
        <v>3</v>
      </c>
      <c r="C2466" t="s">
        <v>446</v>
      </c>
      <c r="D2466" t="s">
        <v>151</v>
      </c>
      <c r="E2466" t="s">
        <v>1</v>
      </c>
      <c r="F2466">
        <v>0</v>
      </c>
      <c r="G2466">
        <v>0</v>
      </c>
      <c r="H2466">
        <v>0</v>
      </c>
    </row>
    <row r="2467" spans="2:8" x14ac:dyDescent="0.25">
      <c r="B2467" t="s">
        <v>3</v>
      </c>
      <c r="C2467" t="s">
        <v>446</v>
      </c>
      <c r="D2467" t="s">
        <v>152</v>
      </c>
      <c r="E2467" t="s">
        <v>1</v>
      </c>
      <c r="F2467">
        <v>26770.480864941997</v>
      </c>
      <c r="G2467">
        <v>26770.480864941997</v>
      </c>
      <c r="H2467">
        <v>26770.480864941997</v>
      </c>
    </row>
    <row r="2468" spans="2:8" x14ac:dyDescent="0.25">
      <c r="B2468" t="s">
        <v>3</v>
      </c>
      <c r="C2468" t="s">
        <v>446</v>
      </c>
      <c r="D2468" t="s">
        <v>153</v>
      </c>
      <c r="E2468" t="s">
        <v>1</v>
      </c>
      <c r="F2468">
        <v>4462.7326895855404</v>
      </c>
      <c r="G2468">
        <v>4462.7326895855422</v>
      </c>
      <c r="H2468">
        <v>4462.7326895855413</v>
      </c>
    </row>
    <row r="2469" spans="2:8" x14ac:dyDescent="0.25">
      <c r="B2469" t="s">
        <v>3</v>
      </c>
      <c r="C2469" t="s">
        <v>446</v>
      </c>
      <c r="D2469" t="s">
        <v>632</v>
      </c>
      <c r="E2469" t="s">
        <v>1</v>
      </c>
      <c r="F2469">
        <v>0</v>
      </c>
      <c r="G2469">
        <v>0</v>
      </c>
      <c r="H2469">
        <v>0</v>
      </c>
    </row>
    <row r="2470" spans="2:8" x14ac:dyDescent="0.25">
      <c r="B2470" t="s">
        <v>3</v>
      </c>
      <c r="C2470" t="s">
        <v>446</v>
      </c>
      <c r="D2470" t="s">
        <v>155</v>
      </c>
      <c r="E2470" t="s">
        <v>1</v>
      </c>
      <c r="F2470">
        <v>0</v>
      </c>
      <c r="G2470">
        <v>0</v>
      </c>
      <c r="H2470">
        <v>0</v>
      </c>
    </row>
    <row r="2471" spans="2:8" x14ac:dyDescent="0.25">
      <c r="B2471" t="s">
        <v>3</v>
      </c>
      <c r="C2471" t="s">
        <v>446</v>
      </c>
      <c r="D2471" t="s">
        <v>633</v>
      </c>
      <c r="E2471" t="s">
        <v>1</v>
      </c>
      <c r="F2471">
        <v>0</v>
      </c>
      <c r="G2471">
        <v>0</v>
      </c>
      <c r="H2471">
        <v>0</v>
      </c>
    </row>
    <row r="2472" spans="2:8" x14ac:dyDescent="0.25">
      <c r="B2472" t="s">
        <v>3</v>
      </c>
      <c r="C2472" t="s">
        <v>446</v>
      </c>
      <c r="D2472" t="s">
        <v>156</v>
      </c>
      <c r="E2472" t="s">
        <v>1</v>
      </c>
      <c r="F2472">
        <v>627.60408484455763</v>
      </c>
      <c r="G2472">
        <v>627.60408484455763</v>
      </c>
      <c r="H2472">
        <v>627.60408484455763</v>
      </c>
    </row>
    <row r="2473" spans="2:8" x14ac:dyDescent="0.25">
      <c r="B2473" t="s">
        <v>3</v>
      </c>
      <c r="C2473" t="s">
        <v>446</v>
      </c>
      <c r="D2473" t="s">
        <v>157</v>
      </c>
      <c r="E2473" t="s">
        <v>1</v>
      </c>
      <c r="F2473">
        <v>0</v>
      </c>
      <c r="G2473">
        <v>0</v>
      </c>
      <c r="H2473">
        <v>0</v>
      </c>
    </row>
    <row r="2474" spans="2:8" x14ac:dyDescent="0.25">
      <c r="B2474" t="s">
        <v>3</v>
      </c>
      <c r="C2474" t="s">
        <v>446</v>
      </c>
      <c r="D2474" t="s">
        <v>158</v>
      </c>
      <c r="E2474" t="s">
        <v>1</v>
      </c>
      <c r="F2474">
        <v>0</v>
      </c>
      <c r="G2474">
        <v>0</v>
      </c>
      <c r="H2474">
        <v>0</v>
      </c>
    </row>
    <row r="2475" spans="2:8" x14ac:dyDescent="0.25">
      <c r="B2475" t="s">
        <v>3</v>
      </c>
      <c r="C2475" t="s">
        <v>446</v>
      </c>
      <c r="D2475" t="s">
        <v>159</v>
      </c>
      <c r="E2475" t="s">
        <v>1</v>
      </c>
      <c r="F2475">
        <v>0</v>
      </c>
      <c r="G2475">
        <v>0</v>
      </c>
      <c r="H2475">
        <v>0</v>
      </c>
    </row>
    <row r="2476" spans="2:8" x14ac:dyDescent="0.25">
      <c r="B2476" t="s">
        <v>3</v>
      </c>
      <c r="C2476" t="s">
        <v>446</v>
      </c>
      <c r="D2476" t="s">
        <v>160</v>
      </c>
      <c r="E2476" t="s">
        <v>1</v>
      </c>
      <c r="F2476">
        <v>0</v>
      </c>
      <c r="G2476">
        <v>0</v>
      </c>
      <c r="H2476">
        <v>0</v>
      </c>
    </row>
    <row r="2477" spans="2:8" x14ac:dyDescent="0.25">
      <c r="B2477" t="s">
        <v>3</v>
      </c>
      <c r="C2477" t="s">
        <v>446</v>
      </c>
      <c r="D2477" t="s">
        <v>161</v>
      </c>
      <c r="E2477" t="s">
        <v>1</v>
      </c>
      <c r="F2477">
        <v>0</v>
      </c>
      <c r="G2477">
        <v>0</v>
      </c>
      <c r="H2477">
        <v>0</v>
      </c>
    </row>
    <row r="2478" spans="2:8" x14ac:dyDescent="0.25">
      <c r="B2478" t="s">
        <v>3</v>
      </c>
      <c r="C2478" t="s">
        <v>446</v>
      </c>
      <c r="D2478" t="s">
        <v>162</v>
      </c>
      <c r="E2478" t="s">
        <v>1</v>
      </c>
      <c r="F2478">
        <v>0</v>
      </c>
      <c r="G2478">
        <v>0</v>
      </c>
      <c r="H2478">
        <v>0</v>
      </c>
    </row>
    <row r="2479" spans="2:8" x14ac:dyDescent="0.25">
      <c r="B2479" t="s">
        <v>3</v>
      </c>
      <c r="C2479" t="s">
        <v>446</v>
      </c>
      <c r="D2479" t="s">
        <v>163</v>
      </c>
      <c r="E2479" t="s">
        <v>1</v>
      </c>
      <c r="F2479">
        <v>0</v>
      </c>
      <c r="G2479">
        <v>0</v>
      </c>
      <c r="H2479">
        <v>0</v>
      </c>
    </row>
    <row r="2480" spans="2:8" x14ac:dyDescent="0.25">
      <c r="B2480" t="s">
        <v>3</v>
      </c>
      <c r="C2480" t="s">
        <v>446</v>
      </c>
      <c r="D2480" t="s">
        <v>165</v>
      </c>
      <c r="E2480" t="s">
        <v>1</v>
      </c>
      <c r="F2480">
        <v>0</v>
      </c>
      <c r="G2480">
        <v>0</v>
      </c>
      <c r="H2480">
        <v>0</v>
      </c>
    </row>
    <row r="2481" spans="2:8" x14ac:dyDescent="0.25">
      <c r="B2481" t="s">
        <v>3</v>
      </c>
      <c r="C2481" t="s">
        <v>446</v>
      </c>
      <c r="D2481" t="s">
        <v>168</v>
      </c>
      <c r="E2481" t="s">
        <v>1</v>
      </c>
      <c r="F2481">
        <v>0</v>
      </c>
      <c r="G2481">
        <v>0</v>
      </c>
      <c r="H2481">
        <v>0</v>
      </c>
    </row>
    <row r="2482" spans="2:8" x14ac:dyDescent="0.25">
      <c r="B2482" t="s">
        <v>3</v>
      </c>
      <c r="C2482" t="s">
        <v>446</v>
      </c>
      <c r="D2482" t="s">
        <v>170</v>
      </c>
      <c r="E2482" t="s">
        <v>1</v>
      </c>
      <c r="F2482">
        <v>0</v>
      </c>
      <c r="G2482">
        <v>0</v>
      </c>
      <c r="H2482">
        <v>0</v>
      </c>
    </row>
    <row r="2483" spans="2:8" x14ac:dyDescent="0.25">
      <c r="B2483" t="s">
        <v>3</v>
      </c>
      <c r="C2483" t="s">
        <v>446</v>
      </c>
      <c r="D2483" t="s">
        <v>172</v>
      </c>
      <c r="E2483" t="s">
        <v>1</v>
      </c>
      <c r="F2483">
        <v>0</v>
      </c>
      <c r="G2483">
        <v>0</v>
      </c>
      <c r="H2483">
        <v>0</v>
      </c>
    </row>
    <row r="2484" spans="2:8" x14ac:dyDescent="0.25">
      <c r="B2484" t="s">
        <v>3</v>
      </c>
      <c r="C2484" t="s">
        <v>446</v>
      </c>
      <c r="D2484" t="s">
        <v>174</v>
      </c>
      <c r="E2484" t="s">
        <v>1</v>
      </c>
      <c r="F2484">
        <v>0</v>
      </c>
      <c r="G2484">
        <v>0</v>
      </c>
      <c r="H2484">
        <v>0</v>
      </c>
    </row>
    <row r="2485" spans="2:8" x14ac:dyDescent="0.25">
      <c r="B2485" t="s">
        <v>3</v>
      </c>
      <c r="C2485" t="s">
        <v>446</v>
      </c>
      <c r="D2485" t="s">
        <v>175</v>
      </c>
      <c r="E2485" t="s">
        <v>1</v>
      </c>
      <c r="F2485">
        <v>0</v>
      </c>
      <c r="G2485">
        <v>0</v>
      </c>
      <c r="H2485">
        <v>0</v>
      </c>
    </row>
    <row r="2486" spans="2:8" x14ac:dyDescent="0.25">
      <c r="B2486" t="s">
        <v>3</v>
      </c>
      <c r="C2486" t="s">
        <v>446</v>
      </c>
      <c r="D2486" t="s">
        <v>176</v>
      </c>
      <c r="E2486" t="s">
        <v>1</v>
      </c>
      <c r="F2486">
        <v>2888.2448628386364</v>
      </c>
      <c r="G2486">
        <v>2888.2448628386364</v>
      </c>
      <c r="H2486">
        <v>2888.2448628386364</v>
      </c>
    </row>
    <row r="2487" spans="2:8" x14ac:dyDescent="0.25">
      <c r="B2487" t="s">
        <v>3</v>
      </c>
      <c r="C2487" t="s">
        <v>446</v>
      </c>
      <c r="D2487" t="s">
        <v>177</v>
      </c>
      <c r="E2487" t="s">
        <v>1</v>
      </c>
      <c r="F2487">
        <v>38182.597086726775</v>
      </c>
      <c r="G2487">
        <v>38182.597086726775</v>
      </c>
      <c r="H2487">
        <v>38182.597086726775</v>
      </c>
    </row>
    <row r="2488" spans="2:8" x14ac:dyDescent="0.25">
      <c r="B2488" t="s">
        <v>3</v>
      </c>
      <c r="C2488" t="s">
        <v>446</v>
      </c>
      <c r="D2488" t="s">
        <v>178</v>
      </c>
      <c r="E2488" t="s">
        <v>1</v>
      </c>
      <c r="F2488">
        <v>0</v>
      </c>
      <c r="G2488">
        <v>0</v>
      </c>
      <c r="H2488">
        <v>0</v>
      </c>
    </row>
    <row r="2489" spans="2:8" x14ac:dyDescent="0.25">
      <c r="B2489" t="s">
        <v>3</v>
      </c>
      <c r="C2489" t="s">
        <v>446</v>
      </c>
      <c r="D2489" t="s">
        <v>179</v>
      </c>
      <c r="E2489" t="s">
        <v>1</v>
      </c>
      <c r="F2489">
        <v>0</v>
      </c>
      <c r="G2489">
        <v>0</v>
      </c>
      <c r="H2489">
        <v>0</v>
      </c>
    </row>
    <row r="2490" spans="2:8" x14ac:dyDescent="0.25">
      <c r="B2490" t="s">
        <v>3</v>
      </c>
      <c r="C2490" t="s">
        <v>446</v>
      </c>
      <c r="D2490" t="s">
        <v>180</v>
      </c>
      <c r="E2490" t="s">
        <v>1</v>
      </c>
      <c r="F2490">
        <v>0</v>
      </c>
      <c r="G2490">
        <v>0</v>
      </c>
      <c r="H2490">
        <v>0</v>
      </c>
    </row>
    <row r="2491" spans="2:8" x14ac:dyDescent="0.25">
      <c r="B2491" t="s">
        <v>3</v>
      </c>
      <c r="C2491" t="s">
        <v>446</v>
      </c>
      <c r="D2491" t="s">
        <v>634</v>
      </c>
      <c r="E2491" t="s">
        <v>1</v>
      </c>
      <c r="F2491">
        <v>0</v>
      </c>
      <c r="G2491">
        <v>0</v>
      </c>
      <c r="H2491">
        <v>0</v>
      </c>
    </row>
    <row r="2492" spans="2:8" x14ac:dyDescent="0.25">
      <c r="B2492" t="s">
        <v>3</v>
      </c>
      <c r="C2492" t="s">
        <v>446</v>
      </c>
      <c r="D2492" t="s">
        <v>182</v>
      </c>
      <c r="E2492" t="s">
        <v>1</v>
      </c>
      <c r="F2492">
        <v>0</v>
      </c>
      <c r="G2492">
        <v>0</v>
      </c>
      <c r="H2492">
        <v>0</v>
      </c>
    </row>
    <row r="2493" spans="2:8" x14ac:dyDescent="0.25">
      <c r="B2493" t="s">
        <v>3</v>
      </c>
      <c r="C2493" t="s">
        <v>446</v>
      </c>
      <c r="D2493" t="s">
        <v>184</v>
      </c>
      <c r="E2493" t="s">
        <v>1</v>
      </c>
      <c r="F2493">
        <v>0</v>
      </c>
      <c r="G2493">
        <v>0</v>
      </c>
      <c r="H2493">
        <v>0</v>
      </c>
    </row>
    <row r="2494" spans="2:8" x14ac:dyDescent="0.25">
      <c r="B2494" t="s">
        <v>3</v>
      </c>
      <c r="C2494" t="s">
        <v>446</v>
      </c>
      <c r="D2494" t="s">
        <v>187</v>
      </c>
      <c r="E2494" t="s">
        <v>1</v>
      </c>
      <c r="F2494">
        <v>84.414402819139312</v>
      </c>
      <c r="G2494">
        <v>84.414402819139312</v>
      </c>
      <c r="H2494">
        <v>84.414402819139312</v>
      </c>
    </row>
    <row r="2495" spans="2:8" x14ac:dyDescent="0.25">
      <c r="B2495" t="s">
        <v>3</v>
      </c>
      <c r="C2495" t="s">
        <v>446</v>
      </c>
      <c r="D2495" t="s">
        <v>188</v>
      </c>
      <c r="E2495" t="s">
        <v>1</v>
      </c>
      <c r="F2495">
        <v>54357.210009347888</v>
      </c>
      <c r="G2495">
        <v>54357.210009347888</v>
      </c>
      <c r="H2495">
        <v>54357.210009347888</v>
      </c>
    </row>
    <row r="2496" spans="2:8" x14ac:dyDescent="0.25">
      <c r="B2496" t="s">
        <v>3</v>
      </c>
      <c r="C2496" t="s">
        <v>446</v>
      </c>
      <c r="D2496" t="s">
        <v>189</v>
      </c>
      <c r="E2496" t="s">
        <v>1</v>
      </c>
      <c r="F2496">
        <v>187794.75089418382</v>
      </c>
      <c r="G2496">
        <v>187794.75089418382</v>
      </c>
      <c r="H2496">
        <v>187794.75089418382</v>
      </c>
    </row>
    <row r="2497" spans="2:8" x14ac:dyDescent="0.25">
      <c r="B2497" t="s">
        <v>3</v>
      </c>
      <c r="C2497" t="s">
        <v>446</v>
      </c>
      <c r="D2497" t="s">
        <v>190</v>
      </c>
      <c r="E2497" t="s">
        <v>1</v>
      </c>
      <c r="F2497">
        <v>416362.29011188238</v>
      </c>
      <c r="G2497">
        <v>416362.29011188238</v>
      </c>
      <c r="H2497">
        <v>416362.29011188238</v>
      </c>
    </row>
    <row r="2498" spans="2:8" x14ac:dyDescent="0.25">
      <c r="B2498" t="s">
        <v>3</v>
      </c>
      <c r="C2498" t="s">
        <v>446</v>
      </c>
      <c r="D2498" t="s">
        <v>191</v>
      </c>
      <c r="E2498" t="s">
        <v>1</v>
      </c>
      <c r="F2498">
        <v>263422.49588830268</v>
      </c>
      <c r="G2498">
        <v>263422.49588830274</v>
      </c>
      <c r="H2498">
        <v>263422.49588830274</v>
      </c>
    </row>
    <row r="2499" spans="2:8" x14ac:dyDescent="0.25">
      <c r="B2499" t="s">
        <v>3</v>
      </c>
      <c r="C2499" t="s">
        <v>446</v>
      </c>
      <c r="D2499" t="s">
        <v>192</v>
      </c>
      <c r="E2499" t="s">
        <v>1</v>
      </c>
      <c r="F2499">
        <v>65213.83655102746</v>
      </c>
      <c r="G2499">
        <v>65213.836551027445</v>
      </c>
      <c r="H2499">
        <v>65213.836551027445</v>
      </c>
    </row>
    <row r="2500" spans="2:8" x14ac:dyDescent="0.25">
      <c r="B2500" t="s">
        <v>3</v>
      </c>
      <c r="C2500" t="s">
        <v>446</v>
      </c>
      <c r="D2500" t="s">
        <v>193</v>
      </c>
      <c r="E2500" t="s">
        <v>1</v>
      </c>
      <c r="F2500">
        <v>245.1025038137403</v>
      </c>
      <c r="G2500">
        <v>245.1025038137403</v>
      </c>
      <c r="H2500">
        <v>245.1025038137403</v>
      </c>
    </row>
    <row r="2501" spans="2:8" x14ac:dyDescent="0.25">
      <c r="B2501" t="s">
        <v>3</v>
      </c>
      <c r="C2501" t="s">
        <v>446</v>
      </c>
      <c r="D2501" t="s">
        <v>194</v>
      </c>
      <c r="E2501" t="s">
        <v>1</v>
      </c>
      <c r="F2501">
        <v>41829.193300852923</v>
      </c>
      <c r="G2501">
        <v>41829.193300852923</v>
      </c>
      <c r="H2501">
        <v>41829.193300852923</v>
      </c>
    </row>
    <row r="2502" spans="2:8" x14ac:dyDescent="0.25">
      <c r="B2502" t="s">
        <v>3</v>
      </c>
      <c r="C2502" t="s">
        <v>446</v>
      </c>
      <c r="D2502" t="s">
        <v>195</v>
      </c>
      <c r="E2502" t="s">
        <v>1</v>
      </c>
      <c r="F2502">
        <v>0</v>
      </c>
      <c r="G2502">
        <v>0</v>
      </c>
      <c r="H2502">
        <v>0</v>
      </c>
    </row>
    <row r="2503" spans="2:8" x14ac:dyDescent="0.25">
      <c r="B2503" t="s">
        <v>3</v>
      </c>
      <c r="C2503" t="s">
        <v>446</v>
      </c>
      <c r="D2503" t="s">
        <v>196</v>
      </c>
      <c r="E2503" t="s">
        <v>1</v>
      </c>
      <c r="F2503">
        <v>0</v>
      </c>
      <c r="G2503">
        <v>0</v>
      </c>
      <c r="H2503">
        <v>0</v>
      </c>
    </row>
    <row r="2504" spans="2:8" x14ac:dyDescent="0.25">
      <c r="B2504" t="s">
        <v>3</v>
      </c>
      <c r="C2504" t="s">
        <v>446</v>
      </c>
      <c r="D2504" t="s">
        <v>197</v>
      </c>
      <c r="E2504" t="s">
        <v>1</v>
      </c>
      <c r="F2504">
        <v>0</v>
      </c>
      <c r="G2504">
        <v>0</v>
      </c>
      <c r="H2504">
        <v>0</v>
      </c>
    </row>
    <row r="2505" spans="2:8" x14ac:dyDescent="0.25">
      <c r="B2505" t="s">
        <v>3</v>
      </c>
      <c r="C2505" t="s">
        <v>446</v>
      </c>
      <c r="D2505" t="s">
        <v>198</v>
      </c>
      <c r="E2505" t="s">
        <v>1</v>
      </c>
      <c r="F2505">
        <v>0</v>
      </c>
      <c r="G2505">
        <v>0</v>
      </c>
      <c r="H2505">
        <v>0</v>
      </c>
    </row>
    <row r="2506" spans="2:8" x14ac:dyDescent="0.25">
      <c r="B2506" t="s">
        <v>3</v>
      </c>
      <c r="C2506" t="s">
        <v>446</v>
      </c>
      <c r="D2506" t="s">
        <v>199</v>
      </c>
      <c r="E2506" t="s">
        <v>1</v>
      </c>
      <c r="F2506">
        <v>0</v>
      </c>
      <c r="G2506">
        <v>0</v>
      </c>
      <c r="H2506">
        <v>0</v>
      </c>
    </row>
    <row r="2507" spans="2:8" x14ac:dyDescent="0.25">
      <c r="B2507" t="s">
        <v>3</v>
      </c>
      <c r="C2507" t="s">
        <v>446</v>
      </c>
      <c r="D2507" t="s">
        <v>200</v>
      </c>
      <c r="E2507" t="s">
        <v>1</v>
      </c>
      <c r="F2507">
        <v>0</v>
      </c>
      <c r="G2507">
        <v>0</v>
      </c>
      <c r="H2507">
        <v>0</v>
      </c>
    </row>
    <row r="2508" spans="2:8" x14ac:dyDescent="0.25">
      <c r="B2508" t="s">
        <v>3</v>
      </c>
      <c r="C2508" t="s">
        <v>446</v>
      </c>
      <c r="D2508" t="s">
        <v>201</v>
      </c>
      <c r="E2508" t="s">
        <v>1</v>
      </c>
      <c r="F2508">
        <v>0</v>
      </c>
      <c r="G2508">
        <v>0</v>
      </c>
      <c r="H2508">
        <v>0</v>
      </c>
    </row>
    <row r="2509" spans="2:8" x14ac:dyDescent="0.25">
      <c r="B2509" t="s">
        <v>3</v>
      </c>
      <c r="C2509" t="s">
        <v>446</v>
      </c>
      <c r="D2509" t="s">
        <v>202</v>
      </c>
      <c r="E2509" t="s">
        <v>1</v>
      </c>
      <c r="F2509">
        <v>0</v>
      </c>
      <c r="G2509">
        <v>0</v>
      </c>
      <c r="H2509">
        <v>0</v>
      </c>
    </row>
    <row r="2510" spans="2:8" x14ac:dyDescent="0.25">
      <c r="B2510" t="s">
        <v>3</v>
      </c>
      <c r="C2510" t="s">
        <v>446</v>
      </c>
      <c r="D2510" t="s">
        <v>203</v>
      </c>
      <c r="E2510" t="s">
        <v>1</v>
      </c>
      <c r="F2510">
        <v>0</v>
      </c>
      <c r="G2510">
        <v>0</v>
      </c>
      <c r="H2510">
        <v>0</v>
      </c>
    </row>
    <row r="2511" spans="2:8" x14ac:dyDescent="0.25">
      <c r="B2511" t="s">
        <v>3</v>
      </c>
      <c r="C2511" t="s">
        <v>446</v>
      </c>
      <c r="D2511" t="s">
        <v>204</v>
      </c>
      <c r="E2511" t="s">
        <v>1</v>
      </c>
      <c r="F2511">
        <v>0</v>
      </c>
      <c r="G2511">
        <v>0</v>
      </c>
      <c r="H2511">
        <v>0</v>
      </c>
    </row>
    <row r="2512" spans="2:8" x14ac:dyDescent="0.25">
      <c r="B2512" t="s">
        <v>3</v>
      </c>
      <c r="C2512" t="s">
        <v>446</v>
      </c>
      <c r="D2512" t="s">
        <v>205</v>
      </c>
      <c r="E2512" t="s">
        <v>1</v>
      </c>
      <c r="F2512">
        <v>0</v>
      </c>
      <c r="G2512">
        <v>0</v>
      </c>
      <c r="H2512">
        <v>0</v>
      </c>
    </row>
    <row r="2513" spans="2:8" x14ac:dyDescent="0.25">
      <c r="B2513" t="s">
        <v>3</v>
      </c>
      <c r="C2513" t="s">
        <v>446</v>
      </c>
      <c r="D2513" t="s">
        <v>208</v>
      </c>
      <c r="E2513" t="s">
        <v>1</v>
      </c>
      <c r="F2513">
        <v>0</v>
      </c>
      <c r="G2513">
        <v>0</v>
      </c>
      <c r="H2513">
        <v>0</v>
      </c>
    </row>
    <row r="2514" spans="2:8" x14ac:dyDescent="0.25">
      <c r="B2514" t="s">
        <v>3</v>
      </c>
      <c r="C2514" t="s">
        <v>446</v>
      </c>
      <c r="D2514" t="s">
        <v>209</v>
      </c>
      <c r="E2514" t="s">
        <v>1</v>
      </c>
      <c r="F2514">
        <v>0</v>
      </c>
      <c r="G2514">
        <v>0</v>
      </c>
      <c r="H2514">
        <v>0</v>
      </c>
    </row>
    <row r="2515" spans="2:8" x14ac:dyDescent="0.25">
      <c r="B2515" t="s">
        <v>3</v>
      </c>
      <c r="C2515" t="s">
        <v>446</v>
      </c>
      <c r="D2515" t="s">
        <v>210</v>
      </c>
      <c r="E2515" t="s">
        <v>1</v>
      </c>
      <c r="F2515">
        <v>0</v>
      </c>
      <c r="G2515">
        <v>0</v>
      </c>
      <c r="H2515">
        <v>0</v>
      </c>
    </row>
    <row r="2516" spans="2:8" x14ac:dyDescent="0.25">
      <c r="B2516" t="s">
        <v>3</v>
      </c>
      <c r="C2516" t="s">
        <v>446</v>
      </c>
      <c r="D2516" t="s">
        <v>211</v>
      </c>
      <c r="E2516" t="s">
        <v>1</v>
      </c>
      <c r="F2516">
        <v>0</v>
      </c>
      <c r="G2516">
        <v>0</v>
      </c>
      <c r="H2516">
        <v>0</v>
      </c>
    </row>
    <row r="2517" spans="2:8" x14ac:dyDescent="0.25">
      <c r="B2517" t="s">
        <v>3</v>
      </c>
      <c r="C2517" t="s">
        <v>446</v>
      </c>
      <c r="D2517" t="s">
        <v>212</v>
      </c>
      <c r="E2517" t="s">
        <v>1</v>
      </c>
      <c r="F2517">
        <v>0</v>
      </c>
      <c r="G2517">
        <v>0</v>
      </c>
      <c r="H2517">
        <v>0</v>
      </c>
    </row>
    <row r="2518" spans="2:8" x14ac:dyDescent="0.25">
      <c r="B2518" t="s">
        <v>3</v>
      </c>
      <c r="C2518" t="s">
        <v>446</v>
      </c>
      <c r="D2518" t="s">
        <v>213</v>
      </c>
      <c r="E2518" t="s">
        <v>1</v>
      </c>
      <c r="F2518">
        <v>0</v>
      </c>
      <c r="G2518">
        <v>0</v>
      </c>
      <c r="H2518">
        <v>0</v>
      </c>
    </row>
    <row r="2519" spans="2:8" x14ac:dyDescent="0.25">
      <c r="B2519" t="s">
        <v>3</v>
      </c>
      <c r="C2519" t="s">
        <v>446</v>
      </c>
      <c r="D2519" t="s">
        <v>214</v>
      </c>
      <c r="E2519" t="s">
        <v>1</v>
      </c>
      <c r="F2519">
        <v>0</v>
      </c>
      <c r="G2519">
        <v>0</v>
      </c>
      <c r="H2519">
        <v>0</v>
      </c>
    </row>
    <row r="2520" spans="2:8" x14ac:dyDescent="0.25">
      <c r="B2520" t="s">
        <v>3</v>
      </c>
      <c r="C2520" t="s">
        <v>446</v>
      </c>
      <c r="D2520" t="s">
        <v>215</v>
      </c>
      <c r="E2520" t="s">
        <v>1</v>
      </c>
      <c r="F2520">
        <v>0</v>
      </c>
      <c r="G2520">
        <v>0</v>
      </c>
      <c r="H2520">
        <v>0</v>
      </c>
    </row>
    <row r="2521" spans="2:8" x14ac:dyDescent="0.25">
      <c r="B2521" t="s">
        <v>3</v>
      </c>
      <c r="C2521" t="s">
        <v>446</v>
      </c>
      <c r="D2521" t="s">
        <v>216</v>
      </c>
      <c r="E2521" t="s">
        <v>1</v>
      </c>
      <c r="F2521">
        <v>1419.0234926856785</v>
      </c>
      <c r="G2521">
        <v>1419.0234926856785</v>
      </c>
      <c r="H2521">
        <v>1419.0234926856785</v>
      </c>
    </row>
    <row r="2522" spans="2:8" x14ac:dyDescent="0.25">
      <c r="B2522" t="s">
        <v>3</v>
      </c>
      <c r="C2522" t="s">
        <v>446</v>
      </c>
      <c r="D2522" t="s">
        <v>217</v>
      </c>
      <c r="E2522" t="s">
        <v>1</v>
      </c>
      <c r="F2522">
        <v>0</v>
      </c>
      <c r="G2522">
        <v>0</v>
      </c>
      <c r="H2522">
        <v>0</v>
      </c>
    </row>
    <row r="2523" spans="2:8" x14ac:dyDescent="0.25">
      <c r="B2523" t="s">
        <v>3</v>
      </c>
      <c r="C2523" t="s">
        <v>446</v>
      </c>
      <c r="D2523" t="s">
        <v>218</v>
      </c>
      <c r="E2523" t="s">
        <v>1</v>
      </c>
      <c r="F2523">
        <v>374361.51025312807</v>
      </c>
      <c r="G2523">
        <v>374361.51025312807</v>
      </c>
      <c r="H2523">
        <v>374361.51025312807</v>
      </c>
    </row>
    <row r="2524" spans="2:8" x14ac:dyDescent="0.25">
      <c r="B2524" t="s">
        <v>3</v>
      </c>
      <c r="C2524" t="s">
        <v>446</v>
      </c>
      <c r="D2524" t="s">
        <v>219</v>
      </c>
      <c r="E2524" t="s">
        <v>1</v>
      </c>
      <c r="F2524">
        <v>0</v>
      </c>
      <c r="G2524">
        <v>0</v>
      </c>
      <c r="H2524">
        <v>0</v>
      </c>
    </row>
    <row r="2525" spans="2:8" x14ac:dyDescent="0.25">
      <c r="B2525" t="s">
        <v>3</v>
      </c>
      <c r="C2525" t="s">
        <v>446</v>
      </c>
      <c r="D2525" t="s">
        <v>220</v>
      </c>
      <c r="E2525" t="s">
        <v>1</v>
      </c>
      <c r="F2525">
        <v>0</v>
      </c>
      <c r="G2525">
        <v>0</v>
      </c>
      <c r="H2525">
        <v>0</v>
      </c>
    </row>
    <row r="2526" spans="2:8" x14ac:dyDescent="0.25">
      <c r="B2526" t="s">
        <v>3</v>
      </c>
      <c r="C2526" t="s">
        <v>446</v>
      </c>
      <c r="D2526" t="s">
        <v>221</v>
      </c>
      <c r="E2526" t="s">
        <v>1</v>
      </c>
      <c r="F2526">
        <v>0</v>
      </c>
      <c r="G2526">
        <v>0</v>
      </c>
      <c r="H2526">
        <v>0</v>
      </c>
    </row>
    <row r="2527" spans="2:8" x14ac:dyDescent="0.25">
      <c r="B2527" t="s">
        <v>3</v>
      </c>
      <c r="C2527" t="s">
        <v>446</v>
      </c>
      <c r="D2527" t="s">
        <v>222</v>
      </c>
      <c r="E2527" t="s">
        <v>1</v>
      </c>
      <c r="F2527">
        <v>0</v>
      </c>
      <c r="G2527">
        <v>0</v>
      </c>
      <c r="H2527">
        <v>0</v>
      </c>
    </row>
    <row r="2528" spans="2:8" x14ac:dyDescent="0.25">
      <c r="B2528" t="s">
        <v>3</v>
      </c>
      <c r="C2528" t="s">
        <v>446</v>
      </c>
      <c r="D2528" t="s">
        <v>224</v>
      </c>
      <c r="E2528" t="s">
        <v>1</v>
      </c>
      <c r="F2528">
        <v>0</v>
      </c>
      <c r="G2528">
        <v>0</v>
      </c>
      <c r="H2528">
        <v>0</v>
      </c>
    </row>
    <row r="2529" spans="2:8" x14ac:dyDescent="0.25">
      <c r="B2529" t="s">
        <v>3</v>
      </c>
      <c r="C2529" t="s">
        <v>446</v>
      </c>
      <c r="D2529" t="s">
        <v>225</v>
      </c>
      <c r="E2529" t="s">
        <v>1</v>
      </c>
      <c r="F2529">
        <v>0</v>
      </c>
      <c r="G2529">
        <v>0</v>
      </c>
      <c r="H2529">
        <v>0</v>
      </c>
    </row>
    <row r="2530" spans="2:8" x14ac:dyDescent="0.25">
      <c r="B2530" t="s">
        <v>3</v>
      </c>
      <c r="C2530" t="s">
        <v>446</v>
      </c>
      <c r="D2530" t="s">
        <v>226</v>
      </c>
      <c r="E2530" t="s">
        <v>1</v>
      </c>
      <c r="F2530">
        <v>5750.7838692449441</v>
      </c>
      <c r="G2530">
        <v>5750.7838692449441</v>
      </c>
      <c r="H2530">
        <v>5750.7838692449441</v>
      </c>
    </row>
    <row r="2531" spans="2:8" x14ac:dyDescent="0.25">
      <c r="B2531" t="s">
        <v>3</v>
      </c>
      <c r="C2531" t="s">
        <v>446</v>
      </c>
      <c r="D2531" t="s">
        <v>227</v>
      </c>
      <c r="E2531" t="s">
        <v>1</v>
      </c>
      <c r="F2531">
        <v>290078.33161643817</v>
      </c>
      <c r="G2531">
        <v>290078.33161643817</v>
      </c>
      <c r="H2531">
        <v>290078.33161643817</v>
      </c>
    </row>
    <row r="2532" spans="2:8" x14ac:dyDescent="0.25">
      <c r="B2532" t="s">
        <v>3</v>
      </c>
      <c r="C2532" t="s">
        <v>446</v>
      </c>
      <c r="D2532" t="s">
        <v>228</v>
      </c>
      <c r="E2532" t="s">
        <v>1</v>
      </c>
      <c r="F2532">
        <v>0</v>
      </c>
      <c r="G2532">
        <v>3699.1720361000698</v>
      </c>
      <c r="H2532">
        <v>5404.5632432589164</v>
      </c>
    </row>
    <row r="2533" spans="2:8" x14ac:dyDescent="0.25">
      <c r="B2533" t="s">
        <v>3</v>
      </c>
      <c r="C2533" t="s">
        <v>446</v>
      </c>
      <c r="D2533" t="s">
        <v>229</v>
      </c>
      <c r="E2533" t="s">
        <v>1</v>
      </c>
      <c r="F2533">
        <v>2437.0968179580236</v>
      </c>
      <c r="G2533">
        <v>0</v>
      </c>
      <c r="H2533">
        <v>1108.4392955228307</v>
      </c>
    </row>
    <row r="2534" spans="2:8" x14ac:dyDescent="0.25">
      <c r="B2534" t="s">
        <v>3</v>
      </c>
      <c r="C2534" t="s">
        <v>446</v>
      </c>
      <c r="D2534" t="s">
        <v>230</v>
      </c>
      <c r="E2534" t="s">
        <v>1</v>
      </c>
      <c r="F2534">
        <v>0</v>
      </c>
      <c r="G2534">
        <v>0</v>
      </c>
      <c r="H2534">
        <v>0</v>
      </c>
    </row>
    <row r="2535" spans="2:8" x14ac:dyDescent="0.25">
      <c r="B2535" t="s">
        <v>3</v>
      </c>
      <c r="C2535" t="s">
        <v>446</v>
      </c>
      <c r="D2535" t="s">
        <v>232</v>
      </c>
      <c r="E2535" t="s">
        <v>1</v>
      </c>
      <c r="F2535">
        <v>531.17175426660697</v>
      </c>
      <c r="G2535">
        <v>531.17175426660697</v>
      </c>
      <c r="H2535">
        <v>531.17175426660697</v>
      </c>
    </row>
    <row r="2536" spans="2:8" x14ac:dyDescent="0.25">
      <c r="B2536" t="s">
        <v>3</v>
      </c>
      <c r="C2536" t="s">
        <v>446</v>
      </c>
      <c r="D2536" t="s">
        <v>234</v>
      </c>
      <c r="E2536" t="s">
        <v>1</v>
      </c>
      <c r="F2536">
        <v>1088.7687496218612</v>
      </c>
      <c r="G2536">
        <v>1088.7687496218609</v>
      </c>
      <c r="H2536">
        <v>1088.7687496218609</v>
      </c>
    </row>
    <row r="2537" spans="2:8" x14ac:dyDescent="0.25">
      <c r="B2537" t="s">
        <v>3</v>
      </c>
      <c r="C2537" t="s">
        <v>446</v>
      </c>
      <c r="D2537" t="s">
        <v>236</v>
      </c>
      <c r="E2537" t="s">
        <v>1</v>
      </c>
      <c r="F2537">
        <v>168.82880563827854</v>
      </c>
      <c r="G2537">
        <v>168.82880563827854</v>
      </c>
      <c r="H2537">
        <v>168.82880563827854</v>
      </c>
    </row>
    <row r="2538" spans="2:8" x14ac:dyDescent="0.25">
      <c r="B2538" t="s">
        <v>3</v>
      </c>
      <c r="C2538" t="s">
        <v>446</v>
      </c>
      <c r="D2538" t="s">
        <v>237</v>
      </c>
      <c r="E2538" t="s">
        <v>1</v>
      </c>
      <c r="F2538">
        <v>0</v>
      </c>
      <c r="G2538">
        <v>0</v>
      </c>
      <c r="H2538">
        <v>0</v>
      </c>
    </row>
    <row r="2539" spans="2:8" x14ac:dyDescent="0.25">
      <c r="B2539" t="s">
        <v>3</v>
      </c>
      <c r="C2539" t="s">
        <v>446</v>
      </c>
      <c r="D2539" t="s">
        <v>238</v>
      </c>
      <c r="E2539" t="s">
        <v>1</v>
      </c>
      <c r="F2539">
        <v>0</v>
      </c>
      <c r="G2539">
        <v>0</v>
      </c>
      <c r="H2539">
        <v>0</v>
      </c>
    </row>
    <row r="2540" spans="2:8" x14ac:dyDescent="0.25">
      <c r="B2540" t="s">
        <v>3</v>
      </c>
      <c r="C2540" t="s">
        <v>446</v>
      </c>
      <c r="D2540" t="s">
        <v>240</v>
      </c>
      <c r="E2540" t="s">
        <v>1</v>
      </c>
      <c r="F2540">
        <v>0</v>
      </c>
      <c r="G2540">
        <v>0</v>
      </c>
      <c r="H2540">
        <v>0</v>
      </c>
    </row>
    <row r="2541" spans="2:8" x14ac:dyDescent="0.25">
      <c r="B2541" t="s">
        <v>3</v>
      </c>
      <c r="C2541" t="s">
        <v>446</v>
      </c>
      <c r="D2541" t="s">
        <v>241</v>
      </c>
      <c r="E2541" t="s">
        <v>1</v>
      </c>
      <c r="F2541">
        <v>0</v>
      </c>
      <c r="G2541">
        <v>0</v>
      </c>
      <c r="H2541">
        <v>0</v>
      </c>
    </row>
    <row r="2542" spans="2:8" x14ac:dyDescent="0.25">
      <c r="B2542" t="s">
        <v>3</v>
      </c>
      <c r="C2542" t="s">
        <v>446</v>
      </c>
      <c r="D2542" t="s">
        <v>242</v>
      </c>
      <c r="E2542" t="s">
        <v>1</v>
      </c>
      <c r="F2542">
        <v>0</v>
      </c>
      <c r="G2542">
        <v>0</v>
      </c>
      <c r="H2542">
        <v>0</v>
      </c>
    </row>
    <row r="2543" spans="2:8" x14ac:dyDescent="0.25">
      <c r="B2543" t="s">
        <v>3</v>
      </c>
      <c r="C2543" t="s">
        <v>446</v>
      </c>
      <c r="D2543" t="s">
        <v>243</v>
      </c>
      <c r="E2543" t="s">
        <v>1</v>
      </c>
      <c r="F2543">
        <v>1137309.1199999999</v>
      </c>
      <c r="G2543">
        <v>1137309.1199999999</v>
      </c>
      <c r="H2543">
        <v>1137309.1199999999</v>
      </c>
    </row>
    <row r="2544" spans="2:8" x14ac:dyDescent="0.25">
      <c r="B2544" t="s">
        <v>3</v>
      </c>
      <c r="C2544" t="s">
        <v>446</v>
      </c>
      <c r="D2544" t="s">
        <v>244</v>
      </c>
      <c r="E2544" t="s">
        <v>1</v>
      </c>
      <c r="F2544">
        <v>54341.760000000017</v>
      </c>
      <c r="G2544">
        <v>54341.760000000017</v>
      </c>
      <c r="H2544">
        <v>54341.760000000017</v>
      </c>
    </row>
    <row r="2545" spans="2:8" x14ac:dyDescent="0.25">
      <c r="B2545" t="s">
        <v>3</v>
      </c>
      <c r="C2545" t="s">
        <v>446</v>
      </c>
      <c r="D2545" t="s">
        <v>245</v>
      </c>
      <c r="E2545" t="s">
        <v>1</v>
      </c>
      <c r="F2545">
        <v>0</v>
      </c>
      <c r="G2545">
        <v>0</v>
      </c>
      <c r="H2545">
        <v>0</v>
      </c>
    </row>
    <row r="2546" spans="2:8" x14ac:dyDescent="0.25">
      <c r="B2546" t="s">
        <v>3</v>
      </c>
      <c r="C2546" t="s">
        <v>446</v>
      </c>
      <c r="D2546" t="s">
        <v>246</v>
      </c>
      <c r="E2546" t="s">
        <v>1</v>
      </c>
      <c r="F2546">
        <v>0</v>
      </c>
      <c r="G2546">
        <v>0</v>
      </c>
      <c r="H2546">
        <v>0</v>
      </c>
    </row>
    <row r="2547" spans="2:8" x14ac:dyDescent="0.25">
      <c r="B2547" t="s">
        <v>3</v>
      </c>
      <c r="C2547" t="s">
        <v>446</v>
      </c>
      <c r="D2547" t="s">
        <v>247</v>
      </c>
      <c r="E2547" t="s">
        <v>1</v>
      </c>
      <c r="F2547">
        <v>0</v>
      </c>
      <c r="G2547">
        <v>0</v>
      </c>
      <c r="H2547">
        <v>0</v>
      </c>
    </row>
    <row r="2548" spans="2:8" x14ac:dyDescent="0.25">
      <c r="B2548" t="s">
        <v>3</v>
      </c>
      <c r="C2548" t="s">
        <v>446</v>
      </c>
      <c r="D2548" t="s">
        <v>248</v>
      </c>
      <c r="E2548" t="s">
        <v>1</v>
      </c>
      <c r="F2548">
        <v>0</v>
      </c>
      <c r="G2548">
        <v>0</v>
      </c>
      <c r="H2548">
        <v>0</v>
      </c>
    </row>
    <row r="2549" spans="2:8" x14ac:dyDescent="0.25">
      <c r="B2549" t="s">
        <v>3</v>
      </c>
      <c r="C2549" t="s">
        <v>446</v>
      </c>
      <c r="D2549" t="s">
        <v>251</v>
      </c>
      <c r="E2549" t="s">
        <v>1</v>
      </c>
      <c r="F2549">
        <v>0</v>
      </c>
      <c r="G2549">
        <v>0</v>
      </c>
      <c r="H2549">
        <v>0</v>
      </c>
    </row>
    <row r="2550" spans="2:8" x14ac:dyDescent="0.25">
      <c r="B2550" t="s">
        <v>3</v>
      </c>
      <c r="C2550" t="s">
        <v>446</v>
      </c>
      <c r="D2550" t="s">
        <v>255</v>
      </c>
      <c r="E2550" t="s">
        <v>1</v>
      </c>
      <c r="F2550">
        <v>0</v>
      </c>
      <c r="G2550">
        <v>0</v>
      </c>
      <c r="H2550">
        <v>0</v>
      </c>
    </row>
    <row r="2551" spans="2:8" x14ac:dyDescent="0.25">
      <c r="B2551" t="s">
        <v>3</v>
      </c>
      <c r="C2551" t="s">
        <v>446</v>
      </c>
      <c r="D2551" t="s">
        <v>256</v>
      </c>
      <c r="E2551" t="s">
        <v>1</v>
      </c>
      <c r="F2551">
        <v>623.95094632306552</v>
      </c>
      <c r="G2551">
        <v>623.95094632306552</v>
      </c>
      <c r="H2551">
        <v>623.95094632306552</v>
      </c>
    </row>
    <row r="2552" spans="2:8" x14ac:dyDescent="0.25">
      <c r="B2552" t="s">
        <v>3</v>
      </c>
      <c r="C2552" t="s">
        <v>446</v>
      </c>
      <c r="D2552" t="s">
        <v>258</v>
      </c>
      <c r="E2552" t="s">
        <v>1</v>
      </c>
      <c r="F2552">
        <v>1237.4512892805308</v>
      </c>
      <c r="G2552">
        <v>1237.4512892805308</v>
      </c>
      <c r="H2552">
        <v>1237.4512892805308</v>
      </c>
    </row>
    <row r="2553" spans="2:8" x14ac:dyDescent="0.25">
      <c r="B2553" t="s">
        <v>3</v>
      </c>
      <c r="C2553" t="s">
        <v>446</v>
      </c>
      <c r="D2553" t="s">
        <v>260</v>
      </c>
      <c r="E2553" t="s">
        <v>1</v>
      </c>
      <c r="F2553">
        <v>0</v>
      </c>
      <c r="G2553">
        <v>0</v>
      </c>
      <c r="H2553">
        <v>0</v>
      </c>
    </row>
    <row r="2554" spans="2:8" x14ac:dyDescent="0.25">
      <c r="B2554" t="s">
        <v>3</v>
      </c>
      <c r="C2554" t="s">
        <v>446</v>
      </c>
      <c r="D2554" t="s">
        <v>262</v>
      </c>
      <c r="E2554" t="s">
        <v>1</v>
      </c>
      <c r="F2554">
        <v>68109.814310825401</v>
      </c>
      <c r="G2554">
        <v>68109.814310825401</v>
      </c>
      <c r="H2554">
        <v>68109.814310825401</v>
      </c>
    </row>
    <row r="2555" spans="2:8" x14ac:dyDescent="0.25">
      <c r="B2555" t="s">
        <v>3</v>
      </c>
      <c r="C2555" t="s">
        <v>446</v>
      </c>
      <c r="D2555" t="s">
        <v>263</v>
      </c>
      <c r="E2555" t="s">
        <v>1</v>
      </c>
      <c r="F2555">
        <v>1725.8436090389696</v>
      </c>
      <c r="G2555">
        <v>1725.8436090389696</v>
      </c>
      <c r="H2555">
        <v>1725.8436090389696</v>
      </c>
    </row>
    <row r="2556" spans="2:8" x14ac:dyDescent="0.25">
      <c r="B2556" t="s">
        <v>3</v>
      </c>
      <c r="C2556" t="s">
        <v>446</v>
      </c>
      <c r="D2556" t="s">
        <v>264</v>
      </c>
      <c r="E2556" t="s">
        <v>1</v>
      </c>
      <c r="F2556">
        <v>44916.593626826696</v>
      </c>
      <c r="G2556">
        <v>44916.593626826696</v>
      </c>
      <c r="H2556">
        <v>44916.593626826696</v>
      </c>
    </row>
    <row r="2557" spans="2:8" x14ac:dyDescent="0.25">
      <c r="B2557" t="s">
        <v>3</v>
      </c>
      <c r="C2557" t="s">
        <v>446</v>
      </c>
      <c r="D2557" t="s">
        <v>265</v>
      </c>
      <c r="E2557" t="s">
        <v>1</v>
      </c>
      <c r="F2557">
        <v>41291.540893243793</v>
      </c>
      <c r="G2557">
        <v>41291.540893243793</v>
      </c>
      <c r="H2557">
        <v>41291.540893243793</v>
      </c>
    </row>
    <row r="2558" spans="2:8" x14ac:dyDescent="0.25">
      <c r="B2558" t="s">
        <v>3</v>
      </c>
      <c r="C2558" t="s">
        <v>446</v>
      </c>
      <c r="D2558" t="s">
        <v>266</v>
      </c>
      <c r="E2558" t="s">
        <v>1</v>
      </c>
      <c r="F2558">
        <v>983.07738949266945</v>
      </c>
      <c r="G2558">
        <v>983.07738949266945</v>
      </c>
      <c r="H2558">
        <v>983.07738949266945</v>
      </c>
    </row>
    <row r="2559" spans="2:8" x14ac:dyDescent="0.25">
      <c r="B2559" t="s">
        <v>3</v>
      </c>
      <c r="C2559" t="s">
        <v>446</v>
      </c>
      <c r="D2559" t="s">
        <v>268</v>
      </c>
      <c r="E2559" t="s">
        <v>1</v>
      </c>
      <c r="F2559">
        <v>0</v>
      </c>
      <c r="G2559">
        <v>0</v>
      </c>
      <c r="H2559">
        <v>0</v>
      </c>
    </row>
    <row r="2560" spans="2:8" x14ac:dyDescent="0.25">
      <c r="B2560" t="s">
        <v>3</v>
      </c>
      <c r="C2560" t="s">
        <v>446</v>
      </c>
      <c r="D2560" t="s">
        <v>269</v>
      </c>
      <c r="E2560" t="s">
        <v>1</v>
      </c>
      <c r="F2560">
        <v>0</v>
      </c>
      <c r="G2560">
        <v>0</v>
      </c>
      <c r="H2560">
        <v>0</v>
      </c>
    </row>
    <row r="2561" spans="2:8" x14ac:dyDescent="0.25">
      <c r="B2561" t="s">
        <v>3</v>
      </c>
      <c r="C2561" t="s">
        <v>446</v>
      </c>
      <c r="D2561" t="s">
        <v>270</v>
      </c>
      <c r="E2561" t="s">
        <v>1</v>
      </c>
      <c r="F2561">
        <v>0</v>
      </c>
      <c r="G2561">
        <v>0</v>
      </c>
      <c r="H2561">
        <v>0</v>
      </c>
    </row>
    <row r="2562" spans="2:8" x14ac:dyDescent="0.25">
      <c r="B2562" t="s">
        <v>3</v>
      </c>
      <c r="C2562" t="s">
        <v>446</v>
      </c>
      <c r="D2562" t="s">
        <v>271</v>
      </c>
      <c r="E2562" t="s">
        <v>1</v>
      </c>
      <c r="F2562">
        <v>22386.84842625718</v>
      </c>
      <c r="G2562">
        <v>22549.022551876988</v>
      </c>
      <c r="H2562">
        <v>22790.427928371832</v>
      </c>
    </row>
    <row r="2563" spans="2:8" x14ac:dyDescent="0.25">
      <c r="B2563" t="s">
        <v>3</v>
      </c>
      <c r="C2563" t="s">
        <v>446</v>
      </c>
      <c r="D2563" t="s">
        <v>273</v>
      </c>
      <c r="E2563" t="s">
        <v>1</v>
      </c>
      <c r="F2563">
        <v>0</v>
      </c>
      <c r="G2563">
        <v>0</v>
      </c>
      <c r="H2563">
        <v>0</v>
      </c>
    </row>
    <row r="2564" spans="2:8" x14ac:dyDescent="0.25">
      <c r="B2564" t="s">
        <v>3</v>
      </c>
      <c r="C2564" t="s">
        <v>446</v>
      </c>
      <c r="D2564" t="s">
        <v>276</v>
      </c>
      <c r="E2564" t="s">
        <v>1</v>
      </c>
      <c r="F2564">
        <v>0</v>
      </c>
      <c r="G2564">
        <v>0</v>
      </c>
      <c r="H2564">
        <v>0</v>
      </c>
    </row>
    <row r="2565" spans="2:8" x14ac:dyDescent="0.25">
      <c r="B2565" t="s">
        <v>3</v>
      </c>
      <c r="C2565" t="s">
        <v>446</v>
      </c>
      <c r="D2565" t="s">
        <v>279</v>
      </c>
      <c r="E2565" t="s">
        <v>1</v>
      </c>
      <c r="F2565">
        <v>186748.16748563194</v>
      </c>
      <c r="G2565">
        <v>186748.16748563194</v>
      </c>
      <c r="H2565">
        <v>186748.16748563194</v>
      </c>
    </row>
    <row r="2566" spans="2:8" x14ac:dyDescent="0.25">
      <c r="B2566" t="s">
        <v>3</v>
      </c>
      <c r="C2566" t="s">
        <v>446</v>
      </c>
      <c r="D2566" t="s">
        <v>280</v>
      </c>
      <c r="E2566" t="s">
        <v>1</v>
      </c>
      <c r="F2566">
        <v>44340.813352921257</v>
      </c>
      <c r="G2566">
        <v>44340.813352921257</v>
      </c>
      <c r="H2566">
        <v>44340.813352921257</v>
      </c>
    </row>
    <row r="2567" spans="2:8" x14ac:dyDescent="0.25">
      <c r="B2567" t="s">
        <v>3</v>
      </c>
      <c r="C2567" t="s">
        <v>446</v>
      </c>
      <c r="D2567" t="s">
        <v>281</v>
      </c>
      <c r="E2567" t="s">
        <v>1</v>
      </c>
      <c r="F2567">
        <v>0</v>
      </c>
      <c r="G2567">
        <v>0</v>
      </c>
      <c r="H2567">
        <v>0</v>
      </c>
    </row>
    <row r="2568" spans="2:8" x14ac:dyDescent="0.25">
      <c r="B2568" t="s">
        <v>3</v>
      </c>
      <c r="C2568" t="s">
        <v>446</v>
      </c>
      <c r="D2568" t="s">
        <v>282</v>
      </c>
      <c r="E2568" t="s">
        <v>1</v>
      </c>
      <c r="F2568">
        <v>0</v>
      </c>
      <c r="G2568">
        <v>0</v>
      </c>
      <c r="H2568">
        <v>0</v>
      </c>
    </row>
    <row r="2569" spans="2:8" x14ac:dyDescent="0.25">
      <c r="B2569" t="s">
        <v>3</v>
      </c>
      <c r="C2569" t="s">
        <v>446</v>
      </c>
      <c r="D2569" t="s">
        <v>283</v>
      </c>
      <c r="E2569" t="s">
        <v>1</v>
      </c>
      <c r="F2569">
        <v>32984.386116303358</v>
      </c>
      <c r="G2569">
        <v>32984.386116303365</v>
      </c>
      <c r="H2569">
        <v>32984.386116303365</v>
      </c>
    </row>
    <row r="2570" spans="2:8" x14ac:dyDescent="0.25">
      <c r="B2570" t="s">
        <v>3</v>
      </c>
      <c r="C2570" t="s">
        <v>446</v>
      </c>
      <c r="D2570" t="s">
        <v>284</v>
      </c>
      <c r="E2570" t="s">
        <v>1</v>
      </c>
      <c r="F2570">
        <v>0</v>
      </c>
      <c r="G2570">
        <v>0</v>
      </c>
      <c r="H2570">
        <v>0</v>
      </c>
    </row>
    <row r="2571" spans="2:8" x14ac:dyDescent="0.25">
      <c r="B2571" t="s">
        <v>3</v>
      </c>
      <c r="C2571" t="s">
        <v>446</v>
      </c>
      <c r="D2571" t="s">
        <v>286</v>
      </c>
      <c r="E2571" t="s">
        <v>1</v>
      </c>
      <c r="F2571">
        <v>0</v>
      </c>
      <c r="G2571">
        <v>0</v>
      </c>
      <c r="H2571">
        <v>0</v>
      </c>
    </row>
    <row r="2572" spans="2:8" x14ac:dyDescent="0.25">
      <c r="B2572" t="s">
        <v>3</v>
      </c>
      <c r="C2572" t="s">
        <v>446</v>
      </c>
      <c r="D2572" t="s">
        <v>287</v>
      </c>
      <c r="E2572" t="s">
        <v>1</v>
      </c>
      <c r="F2572">
        <v>46849.224042350266</v>
      </c>
      <c r="G2572">
        <v>46849.224042350266</v>
      </c>
      <c r="H2572">
        <v>46849.224042350266</v>
      </c>
    </row>
    <row r="2573" spans="2:8" x14ac:dyDescent="0.25">
      <c r="B2573" t="s">
        <v>3</v>
      </c>
      <c r="C2573" t="s">
        <v>446</v>
      </c>
      <c r="D2573" t="s">
        <v>290</v>
      </c>
      <c r="E2573" t="s">
        <v>1</v>
      </c>
      <c r="F2573">
        <v>0</v>
      </c>
      <c r="G2573">
        <v>0</v>
      </c>
      <c r="H2573">
        <v>0</v>
      </c>
    </row>
    <row r="2574" spans="2:8" x14ac:dyDescent="0.25">
      <c r="B2574" t="s">
        <v>3</v>
      </c>
      <c r="C2574" t="s">
        <v>446</v>
      </c>
      <c r="D2574" t="s">
        <v>291</v>
      </c>
      <c r="E2574" t="s">
        <v>1</v>
      </c>
      <c r="F2574">
        <v>1563.5592790546877</v>
      </c>
      <c r="G2574">
        <v>1563.5592790546877</v>
      </c>
      <c r="H2574">
        <v>1563.5592790546877</v>
      </c>
    </row>
    <row r="2575" spans="2:8" x14ac:dyDescent="0.25">
      <c r="B2575" t="s">
        <v>3</v>
      </c>
      <c r="C2575" t="s">
        <v>446</v>
      </c>
      <c r="D2575" t="s">
        <v>292</v>
      </c>
      <c r="E2575" t="s">
        <v>1</v>
      </c>
      <c r="F2575">
        <v>0</v>
      </c>
      <c r="G2575">
        <v>0</v>
      </c>
      <c r="H2575">
        <v>0</v>
      </c>
    </row>
    <row r="2576" spans="2:8" x14ac:dyDescent="0.25">
      <c r="B2576" t="s">
        <v>3</v>
      </c>
      <c r="C2576" t="s">
        <v>446</v>
      </c>
      <c r="D2576" t="s">
        <v>293</v>
      </c>
      <c r="E2576" t="s">
        <v>1</v>
      </c>
      <c r="F2576">
        <v>0</v>
      </c>
      <c r="G2576">
        <v>0</v>
      </c>
      <c r="H2576">
        <v>0</v>
      </c>
    </row>
    <row r="2577" spans="2:8" x14ac:dyDescent="0.25">
      <c r="B2577" t="s">
        <v>3</v>
      </c>
      <c r="C2577" t="s">
        <v>446</v>
      </c>
      <c r="D2577" t="s">
        <v>295</v>
      </c>
      <c r="E2577" t="s">
        <v>1</v>
      </c>
      <c r="F2577">
        <v>0</v>
      </c>
      <c r="G2577">
        <v>0</v>
      </c>
      <c r="H2577">
        <v>0</v>
      </c>
    </row>
    <row r="2578" spans="2:8" x14ac:dyDescent="0.25">
      <c r="B2578" t="s">
        <v>3</v>
      </c>
      <c r="C2578" t="s">
        <v>446</v>
      </c>
      <c r="D2578" t="s">
        <v>296</v>
      </c>
      <c r="E2578" t="s">
        <v>1</v>
      </c>
      <c r="F2578">
        <v>0</v>
      </c>
      <c r="G2578">
        <v>0</v>
      </c>
      <c r="H2578">
        <v>0</v>
      </c>
    </row>
    <row r="2579" spans="2:8" x14ac:dyDescent="0.25">
      <c r="B2579" t="s">
        <v>3</v>
      </c>
      <c r="C2579" t="s">
        <v>446</v>
      </c>
      <c r="D2579" t="s">
        <v>297</v>
      </c>
      <c r="E2579" t="s">
        <v>1</v>
      </c>
      <c r="F2579">
        <v>0</v>
      </c>
      <c r="G2579">
        <v>0</v>
      </c>
      <c r="H2579">
        <v>0</v>
      </c>
    </row>
    <row r="2580" spans="2:8" x14ac:dyDescent="0.25">
      <c r="B2580" t="s">
        <v>3</v>
      </c>
      <c r="C2580" t="s">
        <v>446</v>
      </c>
      <c r="D2580" t="s">
        <v>298</v>
      </c>
      <c r="E2580" t="s">
        <v>1</v>
      </c>
      <c r="F2580">
        <v>0</v>
      </c>
      <c r="G2580">
        <v>0</v>
      </c>
      <c r="H2580">
        <v>0</v>
      </c>
    </row>
    <row r="2581" spans="2:8" x14ac:dyDescent="0.25">
      <c r="B2581" t="s">
        <v>3</v>
      </c>
      <c r="C2581" t="s">
        <v>446</v>
      </c>
      <c r="D2581" t="s">
        <v>299</v>
      </c>
      <c r="E2581" t="s">
        <v>1</v>
      </c>
      <c r="F2581">
        <v>0</v>
      </c>
      <c r="G2581">
        <v>0</v>
      </c>
      <c r="H2581">
        <v>0</v>
      </c>
    </row>
    <row r="2582" spans="2:8" x14ac:dyDescent="0.25">
      <c r="B2582" t="s">
        <v>3</v>
      </c>
      <c r="C2582" t="s">
        <v>446</v>
      </c>
      <c r="D2582" t="s">
        <v>300</v>
      </c>
      <c r="E2582" t="s">
        <v>1</v>
      </c>
      <c r="F2582">
        <v>0</v>
      </c>
      <c r="G2582">
        <v>0</v>
      </c>
      <c r="H2582">
        <v>0</v>
      </c>
    </row>
    <row r="2583" spans="2:8" x14ac:dyDescent="0.25">
      <c r="B2583" t="s">
        <v>3</v>
      </c>
      <c r="C2583" t="s">
        <v>446</v>
      </c>
      <c r="D2583" t="s">
        <v>407</v>
      </c>
      <c r="E2583" t="s">
        <v>1</v>
      </c>
      <c r="F2583">
        <v>0</v>
      </c>
      <c r="G2583">
        <v>0</v>
      </c>
      <c r="H2583">
        <v>0</v>
      </c>
    </row>
    <row r="2584" spans="2:8" x14ac:dyDescent="0.25">
      <c r="B2584" t="s">
        <v>3</v>
      </c>
      <c r="C2584" t="s">
        <v>446</v>
      </c>
      <c r="D2584" t="s">
        <v>635</v>
      </c>
      <c r="E2584" t="s">
        <v>1</v>
      </c>
      <c r="F2584">
        <v>0</v>
      </c>
      <c r="G2584">
        <v>0</v>
      </c>
      <c r="H2584">
        <v>0</v>
      </c>
    </row>
    <row r="2585" spans="2:8" x14ac:dyDescent="0.25">
      <c r="B2585" t="s">
        <v>3</v>
      </c>
      <c r="C2585" t="s">
        <v>446</v>
      </c>
      <c r="D2585" t="s">
        <v>636</v>
      </c>
      <c r="E2585" t="s">
        <v>1</v>
      </c>
      <c r="F2585">
        <v>0</v>
      </c>
      <c r="G2585">
        <v>0</v>
      </c>
      <c r="H2585">
        <v>0</v>
      </c>
    </row>
    <row r="2586" spans="2:8" x14ac:dyDescent="0.25">
      <c r="B2586" t="s">
        <v>3</v>
      </c>
      <c r="C2586" t="s">
        <v>446</v>
      </c>
      <c r="D2586" t="s">
        <v>686</v>
      </c>
      <c r="E2586" t="s">
        <v>1</v>
      </c>
      <c r="F2586">
        <v>0</v>
      </c>
      <c r="G2586">
        <v>0</v>
      </c>
      <c r="H2586">
        <v>0</v>
      </c>
    </row>
    <row r="2587" spans="2:8" x14ac:dyDescent="0.25">
      <c r="B2587" t="s">
        <v>3</v>
      </c>
      <c r="C2587" t="s">
        <v>446</v>
      </c>
      <c r="D2587" t="s">
        <v>687</v>
      </c>
      <c r="E2587" t="s">
        <v>1</v>
      </c>
      <c r="F2587">
        <v>0</v>
      </c>
      <c r="G2587">
        <v>0</v>
      </c>
      <c r="H2587">
        <v>0</v>
      </c>
    </row>
    <row r="2588" spans="2:8" x14ac:dyDescent="0.25">
      <c r="B2588" t="s">
        <v>3</v>
      </c>
      <c r="C2588" t="s">
        <v>446</v>
      </c>
      <c r="D2588" t="s">
        <v>302</v>
      </c>
      <c r="E2588" t="s">
        <v>1</v>
      </c>
      <c r="F2588">
        <v>0</v>
      </c>
      <c r="G2588">
        <v>0</v>
      </c>
      <c r="H2588">
        <v>0</v>
      </c>
    </row>
    <row r="2589" spans="2:8" x14ac:dyDescent="0.25">
      <c r="B2589" t="s">
        <v>3</v>
      </c>
      <c r="C2589" t="s">
        <v>446</v>
      </c>
      <c r="D2589" t="s">
        <v>303</v>
      </c>
      <c r="E2589" t="s">
        <v>1</v>
      </c>
      <c r="F2589">
        <v>0</v>
      </c>
      <c r="G2589">
        <v>0</v>
      </c>
      <c r="H2589">
        <v>0</v>
      </c>
    </row>
    <row r="2590" spans="2:8" x14ac:dyDescent="0.25">
      <c r="B2590" t="s">
        <v>3</v>
      </c>
      <c r="C2590" t="s">
        <v>446</v>
      </c>
      <c r="D2590" t="s">
        <v>306</v>
      </c>
      <c r="E2590" t="s">
        <v>1</v>
      </c>
      <c r="F2590">
        <v>0</v>
      </c>
      <c r="G2590">
        <v>0</v>
      </c>
      <c r="H2590">
        <v>0</v>
      </c>
    </row>
    <row r="2591" spans="2:8" x14ac:dyDescent="0.25">
      <c r="B2591" t="s">
        <v>3</v>
      </c>
      <c r="C2591" t="s">
        <v>446</v>
      </c>
      <c r="D2591" t="s">
        <v>307</v>
      </c>
      <c r="E2591" t="s">
        <v>1</v>
      </c>
      <c r="F2591">
        <v>0</v>
      </c>
      <c r="G2591">
        <v>0</v>
      </c>
      <c r="H2591">
        <v>0</v>
      </c>
    </row>
    <row r="2592" spans="2:8" x14ac:dyDescent="0.25">
      <c r="B2592" t="s">
        <v>3</v>
      </c>
      <c r="C2592" t="s">
        <v>446</v>
      </c>
      <c r="D2592" t="s">
        <v>308</v>
      </c>
      <c r="E2592" t="s">
        <v>1</v>
      </c>
      <c r="F2592">
        <v>0</v>
      </c>
      <c r="G2592">
        <v>0</v>
      </c>
      <c r="H2592">
        <v>0</v>
      </c>
    </row>
    <row r="2593" spans="2:8" x14ac:dyDescent="0.25">
      <c r="B2593" t="s">
        <v>3</v>
      </c>
      <c r="C2593" t="s">
        <v>446</v>
      </c>
      <c r="D2593" t="s">
        <v>309</v>
      </c>
      <c r="E2593" t="s">
        <v>1</v>
      </c>
      <c r="F2593">
        <v>0</v>
      </c>
      <c r="G2593">
        <v>0</v>
      </c>
      <c r="H2593">
        <v>0</v>
      </c>
    </row>
    <row r="2594" spans="2:8" x14ac:dyDescent="0.25">
      <c r="B2594" t="s">
        <v>3</v>
      </c>
      <c r="C2594" t="s">
        <v>446</v>
      </c>
      <c r="D2594" t="s">
        <v>637</v>
      </c>
      <c r="E2594" t="s">
        <v>1</v>
      </c>
      <c r="F2594">
        <v>33801.817738570244</v>
      </c>
      <c r="G2594">
        <v>33801.817738570244</v>
      </c>
      <c r="H2594">
        <v>33801.817738570244</v>
      </c>
    </row>
    <row r="2595" spans="2:8" x14ac:dyDescent="0.25">
      <c r="B2595" t="s">
        <v>3</v>
      </c>
      <c r="C2595" t="s">
        <v>446</v>
      </c>
      <c r="D2595" t="s">
        <v>311</v>
      </c>
      <c r="E2595" t="s">
        <v>1</v>
      </c>
      <c r="F2595">
        <v>28820.506892955869</v>
      </c>
      <c r="G2595">
        <v>28820.506892955869</v>
      </c>
      <c r="H2595">
        <v>28820.506892955869</v>
      </c>
    </row>
    <row r="2596" spans="2:8" x14ac:dyDescent="0.25">
      <c r="B2596" t="s">
        <v>3</v>
      </c>
      <c r="C2596" t="s">
        <v>446</v>
      </c>
      <c r="D2596" t="s">
        <v>312</v>
      </c>
      <c r="E2596" t="s">
        <v>1</v>
      </c>
      <c r="F2596">
        <v>77788.708898815385</v>
      </c>
      <c r="G2596">
        <v>77788.708898815385</v>
      </c>
      <c r="H2596">
        <v>77788.708898815385</v>
      </c>
    </row>
    <row r="2597" spans="2:8" x14ac:dyDescent="0.25">
      <c r="B2597" t="s">
        <v>3</v>
      </c>
      <c r="C2597" t="s">
        <v>446</v>
      </c>
      <c r="D2597" t="s">
        <v>313</v>
      </c>
      <c r="E2597" t="s">
        <v>1</v>
      </c>
      <c r="F2597">
        <v>57641.013785911731</v>
      </c>
      <c r="G2597">
        <v>57641.013785911731</v>
      </c>
      <c r="H2597">
        <v>57641.013785911731</v>
      </c>
    </row>
    <row r="2598" spans="2:8" x14ac:dyDescent="0.25">
      <c r="B2598" t="s">
        <v>3</v>
      </c>
      <c r="C2598" t="s">
        <v>446</v>
      </c>
      <c r="D2598" t="s">
        <v>314</v>
      </c>
      <c r="E2598" t="s">
        <v>1</v>
      </c>
      <c r="F2598">
        <v>155577.41779763074</v>
      </c>
      <c r="G2598">
        <v>155577.41779763074</v>
      </c>
      <c r="H2598">
        <v>155577.41779763074</v>
      </c>
    </row>
    <row r="2599" spans="2:8" x14ac:dyDescent="0.25">
      <c r="B2599" t="s">
        <v>3</v>
      </c>
      <c r="C2599" t="s">
        <v>446</v>
      </c>
      <c r="D2599" t="s">
        <v>315</v>
      </c>
      <c r="E2599" t="s">
        <v>1</v>
      </c>
      <c r="F2599">
        <v>8244.1382070199179</v>
      </c>
      <c r="G2599">
        <v>8244.1382070199197</v>
      </c>
      <c r="H2599">
        <v>8244.1382070199197</v>
      </c>
    </row>
    <row r="2600" spans="2:8" x14ac:dyDescent="0.25">
      <c r="B2600" t="s">
        <v>3</v>
      </c>
      <c r="C2600" t="s">
        <v>446</v>
      </c>
      <c r="D2600" t="s">
        <v>320</v>
      </c>
      <c r="E2600" t="s">
        <v>1</v>
      </c>
      <c r="F2600">
        <v>0</v>
      </c>
      <c r="G2600">
        <v>0</v>
      </c>
      <c r="H2600">
        <v>0</v>
      </c>
    </row>
    <row r="2601" spans="2:8" x14ac:dyDescent="0.25">
      <c r="B2601" t="s">
        <v>3</v>
      </c>
      <c r="C2601" t="s">
        <v>446</v>
      </c>
      <c r="D2601" t="s">
        <v>322</v>
      </c>
      <c r="E2601" t="s">
        <v>1</v>
      </c>
      <c r="F2601">
        <v>0</v>
      </c>
      <c r="G2601">
        <v>0</v>
      </c>
      <c r="H2601">
        <v>0</v>
      </c>
    </row>
    <row r="2602" spans="2:8" x14ac:dyDescent="0.25">
      <c r="B2602" t="s">
        <v>3</v>
      </c>
      <c r="C2602" t="s">
        <v>446</v>
      </c>
      <c r="D2602" t="s">
        <v>324</v>
      </c>
      <c r="E2602" t="s">
        <v>1</v>
      </c>
      <c r="F2602">
        <v>0</v>
      </c>
      <c r="G2602">
        <v>0</v>
      </c>
      <c r="H2602">
        <v>0</v>
      </c>
    </row>
    <row r="2603" spans="2:8" x14ac:dyDescent="0.25">
      <c r="B2603" t="s">
        <v>3</v>
      </c>
      <c r="C2603" t="s">
        <v>446</v>
      </c>
      <c r="D2603" t="s">
        <v>326</v>
      </c>
      <c r="E2603" t="s">
        <v>1</v>
      </c>
      <c r="F2603">
        <v>0</v>
      </c>
      <c r="G2603">
        <v>0</v>
      </c>
      <c r="H2603">
        <v>0</v>
      </c>
    </row>
    <row r="2604" spans="2:8" x14ac:dyDescent="0.25">
      <c r="B2604" t="s">
        <v>3</v>
      </c>
      <c r="C2604" t="s">
        <v>446</v>
      </c>
      <c r="D2604" t="s">
        <v>328</v>
      </c>
      <c r="E2604" t="s">
        <v>1</v>
      </c>
      <c r="F2604">
        <v>0</v>
      </c>
      <c r="G2604">
        <v>0</v>
      </c>
      <c r="H2604">
        <v>0</v>
      </c>
    </row>
    <row r="2605" spans="2:8" x14ac:dyDescent="0.25">
      <c r="B2605" t="s">
        <v>3</v>
      </c>
      <c r="C2605" t="s">
        <v>446</v>
      </c>
      <c r="D2605" t="s">
        <v>330</v>
      </c>
      <c r="E2605" t="s">
        <v>1</v>
      </c>
      <c r="F2605">
        <v>0</v>
      </c>
      <c r="G2605">
        <v>0</v>
      </c>
      <c r="H2605">
        <v>0</v>
      </c>
    </row>
    <row r="2606" spans="2:8" x14ac:dyDescent="0.25">
      <c r="B2606" t="s">
        <v>3</v>
      </c>
      <c r="C2606" t="s">
        <v>446</v>
      </c>
      <c r="D2606" t="s">
        <v>332</v>
      </c>
      <c r="E2606" t="s">
        <v>1</v>
      </c>
      <c r="F2606">
        <v>590.9008197339748</v>
      </c>
      <c r="G2606">
        <v>590.9008197339748</v>
      </c>
      <c r="H2606">
        <v>590.9008197339748</v>
      </c>
    </row>
    <row r="2607" spans="2:8" x14ac:dyDescent="0.25">
      <c r="B2607" t="s">
        <v>3</v>
      </c>
      <c r="C2607" t="s">
        <v>446</v>
      </c>
      <c r="D2607" t="s">
        <v>333</v>
      </c>
      <c r="E2607" t="s">
        <v>1</v>
      </c>
      <c r="F2607">
        <v>0</v>
      </c>
      <c r="G2607">
        <v>0</v>
      </c>
      <c r="H2607">
        <v>0</v>
      </c>
    </row>
    <row r="2608" spans="2:8" x14ac:dyDescent="0.25">
      <c r="B2608" t="s">
        <v>3</v>
      </c>
      <c r="C2608" t="s">
        <v>446</v>
      </c>
      <c r="D2608" t="s">
        <v>334</v>
      </c>
      <c r="E2608" t="s">
        <v>1</v>
      </c>
      <c r="F2608">
        <v>0</v>
      </c>
      <c r="G2608">
        <v>0</v>
      </c>
      <c r="H2608">
        <v>0</v>
      </c>
    </row>
    <row r="2609" spans="2:8" x14ac:dyDescent="0.25">
      <c r="B2609" t="s">
        <v>3</v>
      </c>
      <c r="C2609" t="s">
        <v>446</v>
      </c>
      <c r="D2609" t="s">
        <v>335</v>
      </c>
      <c r="E2609" t="s">
        <v>1</v>
      </c>
      <c r="F2609">
        <v>0</v>
      </c>
      <c r="G2609">
        <v>0</v>
      </c>
      <c r="H2609">
        <v>0</v>
      </c>
    </row>
    <row r="2610" spans="2:8" x14ac:dyDescent="0.25">
      <c r="B2610" t="s">
        <v>3</v>
      </c>
      <c r="C2610" t="s">
        <v>446</v>
      </c>
      <c r="D2610" t="s">
        <v>336</v>
      </c>
      <c r="E2610" t="s">
        <v>1</v>
      </c>
      <c r="F2610">
        <v>0</v>
      </c>
      <c r="G2610">
        <v>0</v>
      </c>
      <c r="H2610">
        <v>0</v>
      </c>
    </row>
    <row r="2611" spans="2:8" x14ac:dyDescent="0.25">
      <c r="B2611" t="s">
        <v>3</v>
      </c>
      <c r="C2611" t="s">
        <v>446</v>
      </c>
      <c r="D2611" t="s">
        <v>337</v>
      </c>
      <c r="E2611" t="s">
        <v>1</v>
      </c>
      <c r="F2611">
        <v>0</v>
      </c>
      <c r="G2611">
        <v>0</v>
      </c>
      <c r="H2611">
        <v>0</v>
      </c>
    </row>
    <row r="2612" spans="2:8" x14ac:dyDescent="0.25">
      <c r="B2612" t="s">
        <v>3</v>
      </c>
      <c r="C2612" t="s">
        <v>446</v>
      </c>
      <c r="D2612" t="s">
        <v>341</v>
      </c>
      <c r="E2612" t="s">
        <v>1</v>
      </c>
      <c r="F2612">
        <v>0</v>
      </c>
      <c r="G2612">
        <v>0</v>
      </c>
      <c r="H2612">
        <v>0</v>
      </c>
    </row>
    <row r="2613" spans="2:8" x14ac:dyDescent="0.25">
      <c r="B2613" t="s">
        <v>3</v>
      </c>
      <c r="C2613" t="s">
        <v>446</v>
      </c>
      <c r="D2613" t="s">
        <v>342</v>
      </c>
      <c r="E2613" t="s">
        <v>1</v>
      </c>
      <c r="F2613">
        <v>0</v>
      </c>
      <c r="G2613">
        <v>0</v>
      </c>
      <c r="H2613">
        <v>0</v>
      </c>
    </row>
    <row r="2614" spans="2:8" x14ac:dyDescent="0.25">
      <c r="B2614" t="s">
        <v>3</v>
      </c>
      <c r="C2614" t="s">
        <v>446</v>
      </c>
      <c r="D2614" t="s">
        <v>343</v>
      </c>
      <c r="E2614" t="s">
        <v>1</v>
      </c>
      <c r="F2614">
        <v>0</v>
      </c>
      <c r="G2614">
        <v>0</v>
      </c>
      <c r="H2614">
        <v>0</v>
      </c>
    </row>
    <row r="2615" spans="2:8" x14ac:dyDescent="0.25">
      <c r="B2615" t="s">
        <v>3</v>
      </c>
      <c r="C2615" t="s">
        <v>446</v>
      </c>
      <c r="D2615" t="s">
        <v>344</v>
      </c>
      <c r="E2615" t="s">
        <v>1</v>
      </c>
      <c r="F2615">
        <v>0</v>
      </c>
      <c r="G2615">
        <v>0</v>
      </c>
      <c r="H2615">
        <v>0</v>
      </c>
    </row>
    <row r="2616" spans="2:8" x14ac:dyDescent="0.25">
      <c r="B2616" t="s">
        <v>3</v>
      </c>
      <c r="C2616" t="s">
        <v>446</v>
      </c>
      <c r="D2616" t="s">
        <v>345</v>
      </c>
      <c r="E2616" t="s">
        <v>1</v>
      </c>
      <c r="F2616">
        <v>0</v>
      </c>
      <c r="G2616">
        <v>0</v>
      </c>
      <c r="H2616">
        <v>0</v>
      </c>
    </row>
    <row r="2617" spans="2:8" x14ac:dyDescent="0.25">
      <c r="B2617" t="s">
        <v>3</v>
      </c>
      <c r="C2617" t="s">
        <v>446</v>
      </c>
      <c r="D2617" t="s">
        <v>346</v>
      </c>
      <c r="E2617" t="s">
        <v>1</v>
      </c>
      <c r="F2617">
        <v>0</v>
      </c>
      <c r="G2617">
        <v>0</v>
      </c>
      <c r="H2617">
        <v>0</v>
      </c>
    </row>
    <row r="2618" spans="2:8" x14ac:dyDescent="0.25">
      <c r="B2618" t="s">
        <v>3</v>
      </c>
      <c r="C2618" t="s">
        <v>446</v>
      </c>
      <c r="D2618" t="s">
        <v>349</v>
      </c>
      <c r="E2618" t="s">
        <v>1</v>
      </c>
      <c r="F2618">
        <v>0</v>
      </c>
      <c r="G2618">
        <v>0</v>
      </c>
      <c r="H2618">
        <v>0</v>
      </c>
    </row>
    <row r="2619" spans="2:8" x14ac:dyDescent="0.25">
      <c r="B2619" t="s">
        <v>3</v>
      </c>
      <c r="C2619" t="s">
        <v>446</v>
      </c>
      <c r="D2619" t="s">
        <v>350</v>
      </c>
      <c r="E2619" t="s">
        <v>1</v>
      </c>
      <c r="F2619">
        <v>0</v>
      </c>
      <c r="G2619">
        <v>0</v>
      </c>
      <c r="H2619">
        <v>0</v>
      </c>
    </row>
    <row r="2620" spans="2:8" x14ac:dyDescent="0.25">
      <c r="B2620" t="s">
        <v>3</v>
      </c>
      <c r="C2620" t="s">
        <v>446</v>
      </c>
      <c r="D2620" t="s">
        <v>351</v>
      </c>
      <c r="E2620" t="s">
        <v>1</v>
      </c>
      <c r="F2620">
        <v>0</v>
      </c>
      <c r="G2620">
        <v>0</v>
      </c>
      <c r="H2620">
        <v>0</v>
      </c>
    </row>
    <row r="2621" spans="2:8" x14ac:dyDescent="0.25">
      <c r="B2621" t="s">
        <v>3</v>
      </c>
      <c r="C2621" t="s">
        <v>446</v>
      </c>
      <c r="D2621" t="s">
        <v>352</v>
      </c>
      <c r="E2621" t="s">
        <v>1</v>
      </c>
      <c r="F2621">
        <v>0</v>
      </c>
      <c r="G2621">
        <v>0</v>
      </c>
      <c r="H2621">
        <v>0</v>
      </c>
    </row>
    <row r="2622" spans="2:8" x14ac:dyDescent="0.25">
      <c r="B2622" t="s">
        <v>3</v>
      </c>
      <c r="C2622" t="s">
        <v>446</v>
      </c>
      <c r="D2622" t="s">
        <v>353</v>
      </c>
      <c r="E2622" t="s">
        <v>1</v>
      </c>
      <c r="F2622">
        <v>0</v>
      </c>
      <c r="G2622">
        <v>0</v>
      </c>
      <c r="H2622">
        <v>0</v>
      </c>
    </row>
    <row r="2623" spans="2:8" x14ac:dyDescent="0.25">
      <c r="B2623" t="s">
        <v>3</v>
      </c>
      <c r="C2623" t="s">
        <v>446</v>
      </c>
      <c r="D2623" t="s">
        <v>354</v>
      </c>
      <c r="E2623" t="s">
        <v>1</v>
      </c>
      <c r="F2623">
        <v>8251.3404774688897</v>
      </c>
      <c r="G2623">
        <v>8251.3404774688897</v>
      </c>
      <c r="H2623">
        <v>8251.3404774688897</v>
      </c>
    </row>
    <row r="2624" spans="2:8" x14ac:dyDescent="0.25">
      <c r="B2624" t="s">
        <v>3</v>
      </c>
      <c r="C2624" t="s">
        <v>446</v>
      </c>
      <c r="D2624" t="s">
        <v>356</v>
      </c>
      <c r="E2624" t="s">
        <v>1</v>
      </c>
      <c r="F2624">
        <v>267965.75520000001</v>
      </c>
      <c r="G2624">
        <v>267965.75520000001</v>
      </c>
      <c r="H2624">
        <v>267965.75520000001</v>
      </c>
    </row>
    <row r="2625" spans="2:8" x14ac:dyDescent="0.25">
      <c r="B2625" t="s">
        <v>3</v>
      </c>
      <c r="C2625" t="s">
        <v>446</v>
      </c>
      <c r="D2625" t="s">
        <v>357</v>
      </c>
      <c r="E2625" t="s">
        <v>1</v>
      </c>
      <c r="F2625">
        <v>0</v>
      </c>
      <c r="G2625">
        <v>0</v>
      </c>
      <c r="H2625">
        <v>0</v>
      </c>
    </row>
    <row r="2626" spans="2:8" x14ac:dyDescent="0.25">
      <c r="B2626" t="s">
        <v>3</v>
      </c>
      <c r="C2626" t="s">
        <v>446</v>
      </c>
      <c r="D2626" t="s">
        <v>359</v>
      </c>
      <c r="E2626" t="s">
        <v>1</v>
      </c>
      <c r="F2626">
        <v>0</v>
      </c>
      <c r="G2626">
        <v>0</v>
      </c>
      <c r="H2626">
        <v>0</v>
      </c>
    </row>
    <row r="2627" spans="2:8" x14ac:dyDescent="0.25">
      <c r="B2627" t="s">
        <v>3</v>
      </c>
      <c r="C2627" t="s">
        <v>446</v>
      </c>
      <c r="D2627" t="s">
        <v>688</v>
      </c>
      <c r="E2627" t="s">
        <v>1</v>
      </c>
      <c r="F2627">
        <v>29088.085015279838</v>
      </c>
      <c r="G2627">
        <v>29872.433636091446</v>
      </c>
      <c r="H2627">
        <v>30791.372149881958</v>
      </c>
    </row>
    <row r="2628" spans="2:8" x14ac:dyDescent="0.25">
      <c r="B2628" t="s">
        <v>3</v>
      </c>
      <c r="C2628" t="s">
        <v>446</v>
      </c>
      <c r="D2628" t="s">
        <v>689</v>
      </c>
      <c r="E2628" t="s">
        <v>1</v>
      </c>
      <c r="F2628">
        <v>0</v>
      </c>
      <c r="G2628">
        <v>0</v>
      </c>
      <c r="H2628">
        <v>0</v>
      </c>
    </row>
    <row r="2629" spans="2:8" x14ac:dyDescent="0.25">
      <c r="B2629" t="s">
        <v>3</v>
      </c>
      <c r="C2629" t="s">
        <v>446</v>
      </c>
      <c r="D2629" t="s">
        <v>363</v>
      </c>
      <c r="E2629" t="s">
        <v>1</v>
      </c>
      <c r="F2629">
        <v>0</v>
      </c>
      <c r="G2629">
        <v>0</v>
      </c>
      <c r="H2629">
        <v>0</v>
      </c>
    </row>
    <row r="2630" spans="2:8" x14ac:dyDescent="0.25">
      <c r="B2630" t="s">
        <v>3</v>
      </c>
      <c r="C2630" t="s">
        <v>446</v>
      </c>
      <c r="D2630" t="s">
        <v>365</v>
      </c>
      <c r="E2630" t="s">
        <v>1</v>
      </c>
      <c r="F2630">
        <v>0</v>
      </c>
      <c r="G2630">
        <v>0</v>
      </c>
      <c r="H2630">
        <v>0</v>
      </c>
    </row>
    <row r="2631" spans="2:8" x14ac:dyDescent="0.25">
      <c r="B2631" t="s">
        <v>3</v>
      </c>
      <c r="C2631" t="s">
        <v>446</v>
      </c>
      <c r="D2631" t="s">
        <v>367</v>
      </c>
      <c r="E2631" t="s">
        <v>1</v>
      </c>
      <c r="F2631">
        <v>0</v>
      </c>
      <c r="G2631">
        <v>0</v>
      </c>
      <c r="H2631">
        <v>0</v>
      </c>
    </row>
    <row r="2632" spans="2:8" x14ac:dyDescent="0.25">
      <c r="B2632" t="s">
        <v>3</v>
      </c>
      <c r="C2632" t="s">
        <v>446</v>
      </c>
      <c r="D2632" t="s">
        <v>369</v>
      </c>
      <c r="E2632" t="s">
        <v>1</v>
      </c>
      <c r="F2632">
        <v>0</v>
      </c>
      <c r="G2632">
        <v>0</v>
      </c>
      <c r="H2632">
        <v>0</v>
      </c>
    </row>
    <row r="2633" spans="2:8" x14ac:dyDescent="0.25">
      <c r="B2633" t="s">
        <v>3</v>
      </c>
      <c r="C2633" t="s">
        <v>446</v>
      </c>
      <c r="D2633" t="s">
        <v>371</v>
      </c>
      <c r="E2633" t="s">
        <v>1</v>
      </c>
      <c r="F2633">
        <v>0</v>
      </c>
      <c r="G2633">
        <v>0</v>
      </c>
      <c r="H2633">
        <v>0</v>
      </c>
    </row>
    <row r="2634" spans="2:8" x14ac:dyDescent="0.25">
      <c r="B2634" t="s">
        <v>3</v>
      </c>
      <c r="C2634" t="s">
        <v>446</v>
      </c>
      <c r="D2634" t="s">
        <v>373</v>
      </c>
      <c r="E2634" t="s">
        <v>1</v>
      </c>
      <c r="F2634">
        <v>0</v>
      </c>
      <c r="G2634">
        <v>0</v>
      </c>
      <c r="H2634">
        <v>0</v>
      </c>
    </row>
    <row r="2635" spans="2:8" x14ac:dyDescent="0.25">
      <c r="B2635" t="s">
        <v>3</v>
      </c>
      <c r="C2635" t="s">
        <v>446</v>
      </c>
      <c r="D2635" t="s">
        <v>375</v>
      </c>
      <c r="E2635" t="s">
        <v>1</v>
      </c>
      <c r="F2635">
        <v>0</v>
      </c>
      <c r="G2635">
        <v>0</v>
      </c>
      <c r="H2635">
        <v>0</v>
      </c>
    </row>
    <row r="2636" spans="2:8" x14ac:dyDescent="0.25">
      <c r="B2636" t="s">
        <v>3</v>
      </c>
      <c r="C2636" t="s">
        <v>446</v>
      </c>
      <c r="D2636" t="s">
        <v>377</v>
      </c>
      <c r="E2636" t="s">
        <v>1</v>
      </c>
      <c r="F2636">
        <v>0</v>
      </c>
      <c r="G2636">
        <v>0</v>
      </c>
      <c r="H2636">
        <v>0</v>
      </c>
    </row>
    <row r="2637" spans="2:8" x14ac:dyDescent="0.25">
      <c r="B2637" t="s">
        <v>3</v>
      </c>
      <c r="C2637" t="s">
        <v>446</v>
      </c>
      <c r="D2637" t="s">
        <v>379</v>
      </c>
      <c r="E2637" t="s">
        <v>1</v>
      </c>
      <c r="F2637">
        <v>0</v>
      </c>
      <c r="G2637">
        <v>0</v>
      </c>
      <c r="H2637">
        <v>0</v>
      </c>
    </row>
    <row r="2638" spans="2:8" x14ac:dyDescent="0.25">
      <c r="B2638" t="s">
        <v>3</v>
      </c>
      <c r="C2638" t="s">
        <v>446</v>
      </c>
      <c r="D2638" t="s">
        <v>381</v>
      </c>
      <c r="E2638" t="s">
        <v>1</v>
      </c>
      <c r="F2638">
        <v>0</v>
      </c>
      <c r="G2638">
        <v>0</v>
      </c>
      <c r="H2638">
        <v>0</v>
      </c>
    </row>
    <row r="2639" spans="2:8" x14ac:dyDescent="0.25">
      <c r="B2639" t="s">
        <v>3</v>
      </c>
      <c r="C2639" t="s">
        <v>446</v>
      </c>
      <c r="D2639" t="s">
        <v>383</v>
      </c>
      <c r="E2639" t="s">
        <v>1</v>
      </c>
      <c r="F2639">
        <v>0</v>
      </c>
      <c r="G2639">
        <v>0</v>
      </c>
      <c r="H2639">
        <v>0</v>
      </c>
    </row>
    <row r="2640" spans="2:8" x14ac:dyDescent="0.25">
      <c r="B2640" t="s">
        <v>3</v>
      </c>
      <c r="C2640" t="s">
        <v>446</v>
      </c>
      <c r="D2640" t="s">
        <v>384</v>
      </c>
      <c r="E2640" t="s">
        <v>1</v>
      </c>
      <c r="F2640">
        <v>0</v>
      </c>
      <c r="G2640">
        <v>0</v>
      </c>
      <c r="H2640">
        <v>0</v>
      </c>
    </row>
    <row r="2641" spans="2:8" x14ac:dyDescent="0.25">
      <c r="B2641" t="s">
        <v>3</v>
      </c>
      <c r="C2641" t="s">
        <v>446</v>
      </c>
      <c r="D2641" t="s">
        <v>385</v>
      </c>
      <c r="E2641" t="s">
        <v>1</v>
      </c>
      <c r="F2641">
        <v>0</v>
      </c>
      <c r="G2641">
        <v>0</v>
      </c>
      <c r="H2641">
        <v>0</v>
      </c>
    </row>
    <row r="2642" spans="2:8" x14ac:dyDescent="0.25">
      <c r="B2642" t="s">
        <v>3</v>
      </c>
      <c r="C2642" t="s">
        <v>446</v>
      </c>
      <c r="D2642" t="s">
        <v>386</v>
      </c>
      <c r="E2642" t="s">
        <v>1</v>
      </c>
      <c r="F2642">
        <v>0</v>
      </c>
      <c r="G2642">
        <v>0</v>
      </c>
      <c r="H2642">
        <v>0</v>
      </c>
    </row>
    <row r="2643" spans="2:8" x14ac:dyDescent="0.25">
      <c r="B2643" t="s">
        <v>3</v>
      </c>
      <c r="C2643" t="s">
        <v>446</v>
      </c>
      <c r="D2643" t="s">
        <v>387</v>
      </c>
      <c r="E2643" t="s">
        <v>1</v>
      </c>
      <c r="F2643">
        <v>10432.921232404016</v>
      </c>
      <c r="G2643">
        <v>10432.921232404016</v>
      </c>
      <c r="H2643">
        <v>10432.921232404016</v>
      </c>
    </row>
    <row r="2644" spans="2:8" x14ac:dyDescent="0.25">
      <c r="B2644" t="s">
        <v>3</v>
      </c>
      <c r="C2644" t="s">
        <v>446</v>
      </c>
      <c r="D2644" t="s">
        <v>388</v>
      </c>
      <c r="E2644" t="s">
        <v>1</v>
      </c>
      <c r="F2644">
        <v>0</v>
      </c>
      <c r="G2644">
        <v>0</v>
      </c>
      <c r="H2644">
        <v>0</v>
      </c>
    </row>
    <row r="2645" spans="2:8" x14ac:dyDescent="0.25">
      <c r="B2645" t="s">
        <v>3</v>
      </c>
      <c r="C2645" t="s">
        <v>446</v>
      </c>
      <c r="D2645" t="s">
        <v>389</v>
      </c>
      <c r="E2645" t="s">
        <v>1</v>
      </c>
      <c r="F2645">
        <v>26883.627211525563</v>
      </c>
      <c r="G2645">
        <v>26883.627211525563</v>
      </c>
      <c r="H2645">
        <v>26883.627211525563</v>
      </c>
    </row>
    <row r="2646" spans="2:8" x14ac:dyDescent="0.25">
      <c r="B2646" t="s">
        <v>3</v>
      </c>
      <c r="C2646" t="s">
        <v>446</v>
      </c>
      <c r="D2646" t="s">
        <v>390</v>
      </c>
      <c r="E2646" t="s">
        <v>1</v>
      </c>
      <c r="F2646">
        <v>0</v>
      </c>
      <c r="G2646">
        <v>0</v>
      </c>
      <c r="H2646">
        <v>0</v>
      </c>
    </row>
    <row r="2647" spans="2:8" x14ac:dyDescent="0.25">
      <c r="B2647" t="s">
        <v>3</v>
      </c>
      <c r="C2647" t="s">
        <v>446</v>
      </c>
      <c r="D2647" t="s">
        <v>393</v>
      </c>
      <c r="E2647" t="s">
        <v>1</v>
      </c>
      <c r="F2647">
        <v>15.926189592431861</v>
      </c>
      <c r="G2647">
        <v>15.926189592431861</v>
      </c>
      <c r="H2647">
        <v>15.926189592431861</v>
      </c>
    </row>
    <row r="2648" spans="2:8" x14ac:dyDescent="0.25">
      <c r="B2648" t="s">
        <v>3</v>
      </c>
      <c r="C2648" t="s">
        <v>446</v>
      </c>
      <c r="D2648" t="s">
        <v>395</v>
      </c>
      <c r="E2648" t="s">
        <v>1</v>
      </c>
      <c r="F2648">
        <v>737.75731200235816</v>
      </c>
      <c r="G2648">
        <v>737.75731200235816</v>
      </c>
      <c r="H2648">
        <v>737.75731200235816</v>
      </c>
    </row>
    <row r="2649" spans="2:8" x14ac:dyDescent="0.25">
      <c r="B2649" t="s">
        <v>3</v>
      </c>
      <c r="C2649" t="s">
        <v>446</v>
      </c>
      <c r="D2649" t="s">
        <v>397</v>
      </c>
      <c r="E2649" t="s">
        <v>1</v>
      </c>
      <c r="F2649">
        <v>125803.18979649626</v>
      </c>
      <c r="G2649">
        <v>125803.18979649626</v>
      </c>
      <c r="H2649">
        <v>125803.18979649626</v>
      </c>
    </row>
    <row r="2650" spans="2:8" x14ac:dyDescent="0.25">
      <c r="B2650" t="s">
        <v>3</v>
      </c>
      <c r="C2650" t="s">
        <v>446</v>
      </c>
      <c r="D2650" t="s">
        <v>398</v>
      </c>
      <c r="E2650" t="s">
        <v>1</v>
      </c>
      <c r="F2650">
        <v>0</v>
      </c>
      <c r="G2650">
        <v>0</v>
      </c>
      <c r="H2650">
        <v>0</v>
      </c>
    </row>
    <row r="2651" spans="2:8" x14ac:dyDescent="0.25">
      <c r="B2651" t="s">
        <v>3</v>
      </c>
      <c r="C2651" t="s">
        <v>446</v>
      </c>
      <c r="D2651" t="s">
        <v>399</v>
      </c>
      <c r="E2651" t="s">
        <v>1</v>
      </c>
      <c r="F2651">
        <v>0</v>
      </c>
      <c r="G2651">
        <v>0</v>
      </c>
      <c r="H2651">
        <v>0</v>
      </c>
    </row>
    <row r="2652" spans="2:8" x14ac:dyDescent="0.25">
      <c r="B2652" t="s">
        <v>3</v>
      </c>
      <c r="C2652" t="s">
        <v>446</v>
      </c>
      <c r="D2652" t="s">
        <v>400</v>
      </c>
      <c r="E2652" t="s">
        <v>1</v>
      </c>
      <c r="F2652">
        <v>0</v>
      </c>
      <c r="G2652">
        <v>0</v>
      </c>
      <c r="H2652">
        <v>0</v>
      </c>
    </row>
    <row r="2653" spans="2:8" x14ac:dyDescent="0.25">
      <c r="B2653" t="s">
        <v>3</v>
      </c>
      <c r="C2653" t="s">
        <v>446</v>
      </c>
      <c r="D2653" t="s">
        <v>401</v>
      </c>
      <c r="E2653" t="s">
        <v>1</v>
      </c>
      <c r="F2653">
        <v>770759.04543928988</v>
      </c>
      <c r="G2653">
        <v>670014.4686116589</v>
      </c>
      <c r="H2653">
        <v>593322.36044981657</v>
      </c>
    </row>
    <row r="2654" spans="2:8" x14ac:dyDescent="0.25">
      <c r="B2654" t="s">
        <v>3</v>
      </c>
      <c r="C2654" t="s">
        <v>446</v>
      </c>
      <c r="D2654" t="s">
        <v>402</v>
      </c>
      <c r="E2654" t="s">
        <v>1</v>
      </c>
      <c r="F2654">
        <v>0</v>
      </c>
      <c r="G2654">
        <v>0</v>
      </c>
      <c r="H2654">
        <v>0</v>
      </c>
    </row>
    <row r="2655" spans="2:8" x14ac:dyDescent="0.25">
      <c r="B2655" t="s">
        <v>3</v>
      </c>
      <c r="C2655" t="s">
        <v>446</v>
      </c>
      <c r="D2655" t="s">
        <v>403</v>
      </c>
      <c r="E2655" t="s">
        <v>1</v>
      </c>
      <c r="F2655">
        <v>7491.0910395108285</v>
      </c>
      <c r="G2655">
        <v>7491.0910395108285</v>
      </c>
      <c r="H2655">
        <v>7491.0910395108285</v>
      </c>
    </row>
    <row r="2656" spans="2:8" x14ac:dyDescent="0.25">
      <c r="B2656" t="s">
        <v>3</v>
      </c>
      <c r="C2656" t="s">
        <v>446</v>
      </c>
      <c r="D2656" t="s">
        <v>404</v>
      </c>
      <c r="E2656" t="s">
        <v>1</v>
      </c>
      <c r="F2656">
        <v>120457.79510570441</v>
      </c>
      <c r="G2656">
        <v>120457.79510570441</v>
      </c>
      <c r="H2656">
        <v>120457.79510570441</v>
      </c>
    </row>
    <row r="2657" spans="2:8" x14ac:dyDescent="0.25">
      <c r="B2657" t="s">
        <v>3</v>
      </c>
      <c r="C2657" t="s">
        <v>446</v>
      </c>
      <c r="D2657" t="s">
        <v>406</v>
      </c>
      <c r="E2657" t="s">
        <v>1</v>
      </c>
      <c r="F2657">
        <v>0</v>
      </c>
      <c r="G2657">
        <v>0</v>
      </c>
      <c r="H2657">
        <v>0</v>
      </c>
    </row>
    <row r="2658" spans="2:8" x14ac:dyDescent="0.25">
      <c r="B2658" t="s">
        <v>3</v>
      </c>
      <c r="C2658" t="s">
        <v>447</v>
      </c>
      <c r="D2658" t="s">
        <v>544</v>
      </c>
      <c r="E2658" t="s">
        <v>1</v>
      </c>
      <c r="F2658">
        <v>0</v>
      </c>
      <c r="G2658">
        <v>0</v>
      </c>
      <c r="H2658">
        <v>0</v>
      </c>
    </row>
    <row r="2659" spans="2:8" x14ac:dyDescent="0.25">
      <c r="B2659" t="s">
        <v>3</v>
      </c>
      <c r="C2659" t="s">
        <v>447</v>
      </c>
      <c r="D2659" t="s">
        <v>16</v>
      </c>
      <c r="E2659" t="s">
        <v>1</v>
      </c>
      <c r="F2659">
        <v>0</v>
      </c>
      <c r="G2659">
        <v>0</v>
      </c>
      <c r="H2659">
        <v>0</v>
      </c>
    </row>
    <row r="2660" spans="2:8" x14ac:dyDescent="0.25">
      <c r="B2660" t="s">
        <v>3</v>
      </c>
      <c r="C2660" t="s">
        <v>447</v>
      </c>
      <c r="D2660" t="s">
        <v>17</v>
      </c>
      <c r="E2660" t="s">
        <v>1</v>
      </c>
      <c r="F2660">
        <v>0</v>
      </c>
      <c r="G2660">
        <v>0</v>
      </c>
      <c r="H2660">
        <v>0</v>
      </c>
    </row>
    <row r="2661" spans="2:8" x14ac:dyDescent="0.25">
      <c r="B2661" t="s">
        <v>3</v>
      </c>
      <c r="C2661" t="s">
        <v>447</v>
      </c>
      <c r="D2661" t="s">
        <v>18</v>
      </c>
      <c r="E2661" t="s">
        <v>1</v>
      </c>
      <c r="F2661">
        <v>0</v>
      </c>
      <c r="G2661">
        <v>0</v>
      </c>
      <c r="H2661">
        <v>0</v>
      </c>
    </row>
    <row r="2662" spans="2:8" x14ac:dyDescent="0.25">
      <c r="B2662" t="s">
        <v>3</v>
      </c>
      <c r="C2662" t="s">
        <v>447</v>
      </c>
      <c r="D2662" t="s">
        <v>19</v>
      </c>
      <c r="E2662" t="s">
        <v>1</v>
      </c>
      <c r="F2662">
        <v>0</v>
      </c>
      <c r="G2662">
        <v>0</v>
      </c>
      <c r="H2662">
        <v>0</v>
      </c>
    </row>
    <row r="2663" spans="2:8" x14ac:dyDescent="0.25">
      <c r="B2663" t="s">
        <v>3</v>
      </c>
      <c r="C2663" t="s">
        <v>447</v>
      </c>
      <c r="D2663" t="s">
        <v>20</v>
      </c>
      <c r="E2663" t="s">
        <v>1</v>
      </c>
      <c r="F2663">
        <v>0</v>
      </c>
      <c r="G2663">
        <v>0</v>
      </c>
      <c r="H2663">
        <v>0</v>
      </c>
    </row>
    <row r="2664" spans="2:8" x14ac:dyDescent="0.25">
      <c r="B2664" t="s">
        <v>3</v>
      </c>
      <c r="C2664" t="s">
        <v>447</v>
      </c>
      <c r="D2664" t="s">
        <v>21</v>
      </c>
      <c r="E2664" t="s">
        <v>1</v>
      </c>
      <c r="F2664">
        <v>0</v>
      </c>
      <c r="G2664">
        <v>0</v>
      </c>
      <c r="H2664">
        <v>0</v>
      </c>
    </row>
    <row r="2665" spans="2:8" x14ac:dyDescent="0.25">
      <c r="B2665" t="s">
        <v>3</v>
      </c>
      <c r="C2665" t="s">
        <v>447</v>
      </c>
      <c r="D2665" t="s">
        <v>22</v>
      </c>
      <c r="E2665" t="s">
        <v>1</v>
      </c>
      <c r="F2665">
        <v>0</v>
      </c>
      <c r="G2665">
        <v>0</v>
      </c>
      <c r="H2665">
        <v>0</v>
      </c>
    </row>
    <row r="2666" spans="2:8" x14ac:dyDescent="0.25">
      <c r="B2666" t="s">
        <v>3</v>
      </c>
      <c r="C2666" t="s">
        <v>447</v>
      </c>
      <c r="D2666" t="s">
        <v>23</v>
      </c>
      <c r="E2666" t="s">
        <v>1</v>
      </c>
      <c r="F2666">
        <v>0</v>
      </c>
      <c r="G2666">
        <v>0</v>
      </c>
      <c r="H2666">
        <v>0</v>
      </c>
    </row>
    <row r="2667" spans="2:8" x14ac:dyDescent="0.25">
      <c r="B2667" t="s">
        <v>3</v>
      </c>
      <c r="C2667" t="s">
        <v>447</v>
      </c>
      <c r="D2667" t="s">
        <v>24</v>
      </c>
      <c r="E2667" t="s">
        <v>1</v>
      </c>
      <c r="F2667">
        <v>0</v>
      </c>
      <c r="G2667">
        <v>0</v>
      </c>
      <c r="H2667">
        <v>0</v>
      </c>
    </row>
    <row r="2668" spans="2:8" x14ac:dyDescent="0.25">
      <c r="B2668" t="s">
        <v>3</v>
      </c>
      <c r="C2668" t="s">
        <v>447</v>
      </c>
      <c r="D2668" t="s">
        <v>25</v>
      </c>
      <c r="E2668" t="s">
        <v>1</v>
      </c>
      <c r="F2668">
        <v>0</v>
      </c>
      <c r="G2668">
        <v>0</v>
      </c>
      <c r="H2668">
        <v>0</v>
      </c>
    </row>
    <row r="2669" spans="2:8" x14ac:dyDescent="0.25">
      <c r="B2669" t="s">
        <v>3</v>
      </c>
      <c r="C2669" t="s">
        <v>447</v>
      </c>
      <c r="D2669" t="s">
        <v>26</v>
      </c>
      <c r="E2669" t="s">
        <v>1</v>
      </c>
      <c r="F2669">
        <v>0</v>
      </c>
      <c r="G2669">
        <v>0</v>
      </c>
      <c r="H2669">
        <v>0</v>
      </c>
    </row>
    <row r="2670" spans="2:8" x14ac:dyDescent="0.25">
      <c r="B2670" t="s">
        <v>3</v>
      </c>
      <c r="C2670" t="s">
        <v>447</v>
      </c>
      <c r="D2670" t="s">
        <v>27</v>
      </c>
      <c r="E2670" t="s">
        <v>1</v>
      </c>
      <c r="F2670">
        <v>0</v>
      </c>
      <c r="G2670">
        <v>0</v>
      </c>
      <c r="H2670">
        <v>0</v>
      </c>
    </row>
    <row r="2671" spans="2:8" x14ac:dyDescent="0.25">
      <c r="B2671" t="s">
        <v>3</v>
      </c>
      <c r="C2671" t="s">
        <v>447</v>
      </c>
      <c r="D2671" t="s">
        <v>28</v>
      </c>
      <c r="E2671" t="s">
        <v>1</v>
      </c>
      <c r="F2671">
        <v>0</v>
      </c>
      <c r="G2671">
        <v>0</v>
      </c>
      <c r="H2671">
        <v>0</v>
      </c>
    </row>
    <row r="2672" spans="2:8" x14ac:dyDescent="0.25">
      <c r="B2672" t="s">
        <v>3</v>
      </c>
      <c r="C2672" t="s">
        <v>447</v>
      </c>
      <c r="D2672" t="s">
        <v>29</v>
      </c>
      <c r="E2672" t="s">
        <v>1</v>
      </c>
      <c r="F2672">
        <v>0</v>
      </c>
      <c r="G2672">
        <v>0</v>
      </c>
      <c r="H2672">
        <v>0</v>
      </c>
    </row>
    <row r="2673" spans="2:8" x14ac:dyDescent="0.25">
      <c r="B2673" t="s">
        <v>3</v>
      </c>
      <c r="C2673" t="s">
        <v>447</v>
      </c>
      <c r="D2673" t="s">
        <v>30</v>
      </c>
      <c r="E2673" t="s">
        <v>1</v>
      </c>
      <c r="F2673">
        <v>0</v>
      </c>
      <c r="G2673">
        <v>0</v>
      </c>
      <c r="H2673">
        <v>0</v>
      </c>
    </row>
    <row r="2674" spans="2:8" x14ac:dyDescent="0.25">
      <c r="B2674" t="s">
        <v>3</v>
      </c>
      <c r="C2674" t="s">
        <v>447</v>
      </c>
      <c r="D2674" t="s">
        <v>31</v>
      </c>
      <c r="E2674" t="s">
        <v>1</v>
      </c>
      <c r="F2674">
        <v>0</v>
      </c>
      <c r="G2674">
        <v>0</v>
      </c>
      <c r="H2674">
        <v>0</v>
      </c>
    </row>
    <row r="2675" spans="2:8" x14ac:dyDescent="0.25">
      <c r="B2675" t="s">
        <v>3</v>
      </c>
      <c r="C2675" t="s">
        <v>447</v>
      </c>
      <c r="D2675" t="s">
        <v>32</v>
      </c>
      <c r="E2675" t="s">
        <v>1</v>
      </c>
      <c r="F2675">
        <v>0</v>
      </c>
      <c r="G2675">
        <v>0</v>
      </c>
      <c r="H2675">
        <v>0</v>
      </c>
    </row>
    <row r="2676" spans="2:8" x14ac:dyDescent="0.25">
      <c r="B2676" t="s">
        <v>3</v>
      </c>
      <c r="C2676" t="s">
        <v>447</v>
      </c>
      <c r="D2676" t="s">
        <v>33</v>
      </c>
      <c r="E2676" t="s">
        <v>1</v>
      </c>
      <c r="F2676">
        <v>0</v>
      </c>
      <c r="G2676">
        <v>0</v>
      </c>
      <c r="H2676">
        <v>0</v>
      </c>
    </row>
    <row r="2677" spans="2:8" x14ac:dyDescent="0.25">
      <c r="B2677" t="s">
        <v>3</v>
      </c>
      <c r="C2677" t="s">
        <v>447</v>
      </c>
      <c r="D2677" t="s">
        <v>34</v>
      </c>
      <c r="E2677" t="s">
        <v>1</v>
      </c>
      <c r="F2677">
        <v>0</v>
      </c>
      <c r="G2677">
        <v>0</v>
      </c>
      <c r="H2677">
        <v>0</v>
      </c>
    </row>
    <row r="2678" spans="2:8" x14ac:dyDescent="0.25">
      <c r="B2678" t="s">
        <v>3</v>
      </c>
      <c r="C2678" t="s">
        <v>447</v>
      </c>
      <c r="D2678" t="s">
        <v>35</v>
      </c>
      <c r="E2678" t="s">
        <v>1</v>
      </c>
      <c r="F2678">
        <v>0</v>
      </c>
      <c r="G2678">
        <v>0</v>
      </c>
      <c r="H2678">
        <v>0</v>
      </c>
    </row>
    <row r="2679" spans="2:8" x14ac:dyDescent="0.25">
      <c r="B2679" t="s">
        <v>3</v>
      </c>
      <c r="C2679" t="s">
        <v>447</v>
      </c>
      <c r="D2679" t="s">
        <v>36</v>
      </c>
      <c r="E2679" t="s">
        <v>1</v>
      </c>
      <c r="F2679">
        <v>0</v>
      </c>
      <c r="G2679">
        <v>0</v>
      </c>
      <c r="H2679">
        <v>0</v>
      </c>
    </row>
    <row r="2680" spans="2:8" x14ac:dyDescent="0.25">
      <c r="B2680" t="s">
        <v>3</v>
      </c>
      <c r="C2680" t="s">
        <v>447</v>
      </c>
      <c r="D2680" t="s">
        <v>37</v>
      </c>
      <c r="E2680" t="s">
        <v>1</v>
      </c>
      <c r="F2680">
        <v>0</v>
      </c>
      <c r="G2680">
        <v>0</v>
      </c>
      <c r="H2680">
        <v>0</v>
      </c>
    </row>
    <row r="2681" spans="2:8" x14ac:dyDescent="0.25">
      <c r="B2681" t="s">
        <v>3</v>
      </c>
      <c r="C2681" t="s">
        <v>447</v>
      </c>
      <c r="D2681" t="s">
        <v>38</v>
      </c>
      <c r="E2681" t="s">
        <v>1</v>
      </c>
      <c r="F2681">
        <v>0</v>
      </c>
      <c r="G2681">
        <v>0</v>
      </c>
      <c r="H2681">
        <v>0</v>
      </c>
    </row>
    <row r="2682" spans="2:8" x14ac:dyDescent="0.25">
      <c r="B2682" t="s">
        <v>3</v>
      </c>
      <c r="C2682" t="s">
        <v>447</v>
      </c>
      <c r="D2682" t="s">
        <v>39</v>
      </c>
      <c r="E2682" t="s">
        <v>1</v>
      </c>
      <c r="F2682">
        <v>0</v>
      </c>
      <c r="G2682">
        <v>0</v>
      </c>
      <c r="H2682">
        <v>0</v>
      </c>
    </row>
    <row r="2683" spans="2:8" x14ac:dyDescent="0.25">
      <c r="B2683" t="s">
        <v>3</v>
      </c>
      <c r="C2683" t="s">
        <v>447</v>
      </c>
      <c r="D2683" t="s">
        <v>40</v>
      </c>
      <c r="E2683" t="s">
        <v>1</v>
      </c>
      <c r="F2683">
        <v>0</v>
      </c>
      <c r="G2683">
        <v>0</v>
      </c>
      <c r="H2683">
        <v>0</v>
      </c>
    </row>
    <row r="2684" spans="2:8" x14ac:dyDescent="0.25">
      <c r="B2684" t="s">
        <v>3</v>
      </c>
      <c r="C2684" t="s">
        <v>447</v>
      </c>
      <c r="D2684" t="s">
        <v>41</v>
      </c>
      <c r="E2684" t="s">
        <v>1</v>
      </c>
      <c r="F2684">
        <v>0</v>
      </c>
      <c r="G2684">
        <v>0</v>
      </c>
      <c r="H2684">
        <v>0</v>
      </c>
    </row>
    <row r="2685" spans="2:8" x14ac:dyDescent="0.25">
      <c r="B2685" t="s">
        <v>3</v>
      </c>
      <c r="C2685" t="s">
        <v>447</v>
      </c>
      <c r="D2685" t="s">
        <v>42</v>
      </c>
      <c r="E2685" t="s">
        <v>1</v>
      </c>
      <c r="F2685">
        <v>0</v>
      </c>
      <c r="G2685">
        <v>0</v>
      </c>
      <c r="H2685">
        <v>0</v>
      </c>
    </row>
    <row r="2686" spans="2:8" x14ac:dyDescent="0.25">
      <c r="B2686" t="s">
        <v>3</v>
      </c>
      <c r="C2686" t="s">
        <v>447</v>
      </c>
      <c r="D2686" t="s">
        <v>44</v>
      </c>
      <c r="E2686" t="s">
        <v>1</v>
      </c>
      <c r="F2686">
        <v>0</v>
      </c>
      <c r="G2686">
        <v>0</v>
      </c>
      <c r="H2686">
        <v>0</v>
      </c>
    </row>
    <row r="2687" spans="2:8" x14ac:dyDescent="0.25">
      <c r="B2687" t="s">
        <v>3</v>
      </c>
      <c r="C2687" t="s">
        <v>447</v>
      </c>
      <c r="D2687" t="s">
        <v>45</v>
      </c>
      <c r="E2687" t="s">
        <v>1</v>
      </c>
      <c r="F2687">
        <v>0</v>
      </c>
      <c r="G2687">
        <v>0</v>
      </c>
      <c r="H2687">
        <v>0</v>
      </c>
    </row>
    <row r="2688" spans="2:8" x14ac:dyDescent="0.25">
      <c r="B2688" t="s">
        <v>3</v>
      </c>
      <c r="C2688" t="s">
        <v>447</v>
      </c>
      <c r="D2688" t="s">
        <v>48</v>
      </c>
      <c r="E2688" t="s">
        <v>1</v>
      </c>
      <c r="F2688">
        <v>1079303.6800000002</v>
      </c>
      <c r="G2688">
        <v>1079303.6800000002</v>
      </c>
      <c r="H2688">
        <v>1079303.6800000002</v>
      </c>
    </row>
    <row r="2689" spans="2:8" x14ac:dyDescent="0.25">
      <c r="B2689" t="s">
        <v>3</v>
      </c>
      <c r="C2689" t="s">
        <v>447</v>
      </c>
      <c r="D2689" t="s">
        <v>49</v>
      </c>
      <c r="E2689" t="s">
        <v>1</v>
      </c>
      <c r="F2689">
        <v>4964.0919999999996</v>
      </c>
      <c r="G2689">
        <v>4964.0919999999996</v>
      </c>
      <c r="H2689">
        <v>4964.0919999999996</v>
      </c>
    </row>
    <row r="2690" spans="2:8" x14ac:dyDescent="0.25">
      <c r="B2690" t="s">
        <v>3</v>
      </c>
      <c r="C2690" t="s">
        <v>447</v>
      </c>
      <c r="D2690" t="s">
        <v>51</v>
      </c>
      <c r="E2690" t="s">
        <v>1</v>
      </c>
      <c r="F2690">
        <v>0</v>
      </c>
      <c r="G2690">
        <v>0</v>
      </c>
      <c r="H2690">
        <v>0</v>
      </c>
    </row>
    <row r="2691" spans="2:8" x14ac:dyDescent="0.25">
      <c r="B2691" t="s">
        <v>3</v>
      </c>
      <c r="C2691" t="s">
        <v>447</v>
      </c>
      <c r="D2691" t="s">
        <v>53</v>
      </c>
      <c r="E2691" t="s">
        <v>1</v>
      </c>
      <c r="F2691">
        <v>0</v>
      </c>
      <c r="G2691">
        <v>0</v>
      </c>
      <c r="H2691">
        <v>0</v>
      </c>
    </row>
    <row r="2692" spans="2:8" x14ac:dyDescent="0.25">
      <c r="B2692" t="s">
        <v>3</v>
      </c>
      <c r="C2692" t="s">
        <v>447</v>
      </c>
      <c r="D2692" t="s">
        <v>55</v>
      </c>
      <c r="E2692" t="s">
        <v>1</v>
      </c>
      <c r="F2692">
        <v>0</v>
      </c>
      <c r="G2692">
        <v>0</v>
      </c>
      <c r="H2692">
        <v>0</v>
      </c>
    </row>
    <row r="2693" spans="2:8" x14ac:dyDescent="0.25">
      <c r="B2693" t="s">
        <v>3</v>
      </c>
      <c r="C2693" t="s">
        <v>447</v>
      </c>
      <c r="D2693" t="s">
        <v>57</v>
      </c>
      <c r="E2693" t="s">
        <v>1</v>
      </c>
      <c r="F2693">
        <v>0</v>
      </c>
      <c r="G2693">
        <v>0</v>
      </c>
      <c r="H2693">
        <v>0</v>
      </c>
    </row>
    <row r="2694" spans="2:8" x14ac:dyDescent="0.25">
      <c r="B2694" t="s">
        <v>3</v>
      </c>
      <c r="C2694" t="s">
        <v>447</v>
      </c>
      <c r="D2694" t="s">
        <v>622</v>
      </c>
      <c r="E2694" t="s">
        <v>1</v>
      </c>
      <c r="F2694">
        <v>0</v>
      </c>
      <c r="G2694">
        <v>0</v>
      </c>
      <c r="H2694">
        <v>0</v>
      </c>
    </row>
    <row r="2695" spans="2:8" x14ac:dyDescent="0.25">
      <c r="B2695" t="s">
        <v>3</v>
      </c>
      <c r="C2695" t="s">
        <v>447</v>
      </c>
      <c r="D2695" t="s">
        <v>623</v>
      </c>
      <c r="E2695" t="s">
        <v>1</v>
      </c>
      <c r="F2695">
        <v>0</v>
      </c>
      <c r="G2695">
        <v>0</v>
      </c>
      <c r="H2695">
        <v>0</v>
      </c>
    </row>
    <row r="2696" spans="2:8" x14ac:dyDescent="0.25">
      <c r="B2696" t="s">
        <v>3</v>
      </c>
      <c r="C2696" t="s">
        <v>447</v>
      </c>
      <c r="D2696" t="s">
        <v>624</v>
      </c>
      <c r="E2696" t="s">
        <v>1</v>
      </c>
      <c r="F2696">
        <v>0</v>
      </c>
      <c r="G2696">
        <v>0</v>
      </c>
      <c r="H2696">
        <v>0</v>
      </c>
    </row>
    <row r="2697" spans="2:8" x14ac:dyDescent="0.25">
      <c r="B2697" t="s">
        <v>3</v>
      </c>
      <c r="C2697" t="s">
        <v>447</v>
      </c>
      <c r="D2697" t="s">
        <v>625</v>
      </c>
      <c r="E2697" t="s">
        <v>1</v>
      </c>
      <c r="F2697">
        <v>0</v>
      </c>
      <c r="G2697">
        <v>0</v>
      </c>
      <c r="H2697">
        <v>0</v>
      </c>
    </row>
    <row r="2698" spans="2:8" x14ac:dyDescent="0.25">
      <c r="B2698" t="s">
        <v>3</v>
      </c>
      <c r="C2698" t="s">
        <v>447</v>
      </c>
      <c r="D2698" t="s">
        <v>58</v>
      </c>
      <c r="E2698" t="s">
        <v>1</v>
      </c>
      <c r="F2698">
        <v>228578.58302722735</v>
      </c>
      <c r="G2698">
        <v>261806.47836059058</v>
      </c>
      <c r="H2698">
        <v>331146.94333026535</v>
      </c>
    </row>
    <row r="2699" spans="2:8" x14ac:dyDescent="0.25">
      <c r="B2699" t="s">
        <v>3</v>
      </c>
      <c r="C2699" t="s">
        <v>447</v>
      </c>
      <c r="D2699" t="s">
        <v>59</v>
      </c>
      <c r="E2699" t="s">
        <v>1</v>
      </c>
      <c r="F2699">
        <v>0</v>
      </c>
      <c r="G2699">
        <v>0</v>
      </c>
      <c r="H2699">
        <v>0</v>
      </c>
    </row>
    <row r="2700" spans="2:8" x14ac:dyDescent="0.25">
      <c r="B2700" t="s">
        <v>3</v>
      </c>
      <c r="C2700" t="s">
        <v>447</v>
      </c>
      <c r="D2700" t="s">
        <v>60</v>
      </c>
      <c r="E2700" t="s">
        <v>1</v>
      </c>
      <c r="F2700">
        <v>947249.40800000005</v>
      </c>
      <c r="G2700">
        <v>947249.40800000005</v>
      </c>
      <c r="H2700">
        <v>947249.40800000005</v>
      </c>
    </row>
    <row r="2701" spans="2:8" x14ac:dyDescent="0.25">
      <c r="B2701" t="s">
        <v>3</v>
      </c>
      <c r="C2701" t="s">
        <v>447</v>
      </c>
      <c r="D2701" t="s">
        <v>626</v>
      </c>
      <c r="E2701" t="s">
        <v>1</v>
      </c>
      <c r="F2701">
        <v>632765.76543258294</v>
      </c>
      <c r="G2701">
        <v>886865.09201712883</v>
      </c>
      <c r="H2701">
        <v>893024.09395133029</v>
      </c>
    </row>
    <row r="2702" spans="2:8" x14ac:dyDescent="0.25">
      <c r="B2702" t="s">
        <v>3</v>
      </c>
      <c r="C2702" t="s">
        <v>447</v>
      </c>
      <c r="D2702" t="s">
        <v>64</v>
      </c>
      <c r="E2702" t="s">
        <v>1</v>
      </c>
      <c r="F2702">
        <v>21786016.455237489</v>
      </c>
      <c r="G2702">
        <v>22193957.882848039</v>
      </c>
      <c r="H2702">
        <v>22158901.439138163</v>
      </c>
    </row>
    <row r="2703" spans="2:8" x14ac:dyDescent="0.25">
      <c r="B2703" t="s">
        <v>3</v>
      </c>
      <c r="C2703" t="s">
        <v>447</v>
      </c>
      <c r="D2703" t="s">
        <v>67</v>
      </c>
      <c r="E2703" t="s">
        <v>1</v>
      </c>
      <c r="F2703">
        <v>0</v>
      </c>
      <c r="G2703">
        <v>0</v>
      </c>
      <c r="H2703">
        <v>0</v>
      </c>
    </row>
    <row r="2704" spans="2:8" x14ac:dyDescent="0.25">
      <c r="B2704" t="s">
        <v>3</v>
      </c>
      <c r="C2704" t="s">
        <v>447</v>
      </c>
      <c r="D2704" t="s">
        <v>69</v>
      </c>
      <c r="E2704" t="s">
        <v>1</v>
      </c>
      <c r="F2704">
        <v>25316.561405934845</v>
      </c>
      <c r="G2704">
        <v>26448.957570820552</v>
      </c>
      <c r="H2704">
        <v>27716.537126037365</v>
      </c>
    </row>
    <row r="2705" spans="2:8" x14ac:dyDescent="0.25">
      <c r="B2705" t="s">
        <v>3</v>
      </c>
      <c r="C2705" t="s">
        <v>447</v>
      </c>
      <c r="D2705" t="s">
        <v>71</v>
      </c>
      <c r="E2705" t="s">
        <v>1</v>
      </c>
      <c r="F2705">
        <v>0</v>
      </c>
      <c r="G2705">
        <v>0</v>
      </c>
      <c r="H2705">
        <v>0</v>
      </c>
    </row>
    <row r="2706" spans="2:8" x14ac:dyDescent="0.25">
      <c r="B2706" t="s">
        <v>3</v>
      </c>
      <c r="C2706" t="s">
        <v>447</v>
      </c>
      <c r="D2706" t="s">
        <v>73</v>
      </c>
      <c r="E2706" t="s">
        <v>1</v>
      </c>
      <c r="F2706">
        <v>0</v>
      </c>
      <c r="G2706">
        <v>0</v>
      </c>
      <c r="H2706">
        <v>0</v>
      </c>
    </row>
    <row r="2707" spans="2:8" x14ac:dyDescent="0.25">
      <c r="B2707" t="s">
        <v>3</v>
      </c>
      <c r="C2707" t="s">
        <v>447</v>
      </c>
      <c r="D2707" t="s">
        <v>683</v>
      </c>
      <c r="E2707" t="s">
        <v>1</v>
      </c>
      <c r="F2707">
        <v>460.24</v>
      </c>
      <c r="G2707">
        <v>460.24</v>
      </c>
      <c r="H2707">
        <v>460.24</v>
      </c>
    </row>
    <row r="2708" spans="2:8" x14ac:dyDescent="0.25">
      <c r="B2708" t="s">
        <v>3</v>
      </c>
      <c r="C2708" t="s">
        <v>447</v>
      </c>
      <c r="D2708" t="s">
        <v>75</v>
      </c>
      <c r="E2708" t="s">
        <v>1</v>
      </c>
      <c r="F2708">
        <v>22975.567295597444</v>
      </c>
      <c r="G2708">
        <v>22975.567295597448</v>
      </c>
      <c r="H2708">
        <v>22975.567295597448</v>
      </c>
    </row>
    <row r="2709" spans="2:8" x14ac:dyDescent="0.25">
      <c r="B2709" t="s">
        <v>3</v>
      </c>
      <c r="C2709" t="s">
        <v>447</v>
      </c>
      <c r="D2709" t="s">
        <v>76</v>
      </c>
      <c r="E2709" t="s">
        <v>1</v>
      </c>
      <c r="F2709">
        <v>0</v>
      </c>
      <c r="G2709">
        <v>0</v>
      </c>
      <c r="H2709">
        <v>0</v>
      </c>
    </row>
    <row r="2710" spans="2:8" x14ac:dyDescent="0.25">
      <c r="B2710" t="s">
        <v>3</v>
      </c>
      <c r="C2710" t="s">
        <v>447</v>
      </c>
      <c r="D2710" t="s">
        <v>77</v>
      </c>
      <c r="E2710" t="s">
        <v>1</v>
      </c>
      <c r="F2710">
        <v>0</v>
      </c>
      <c r="G2710">
        <v>0</v>
      </c>
      <c r="H2710">
        <v>0</v>
      </c>
    </row>
    <row r="2711" spans="2:8" x14ac:dyDescent="0.25">
      <c r="B2711" t="s">
        <v>3</v>
      </c>
      <c r="C2711" t="s">
        <v>447</v>
      </c>
      <c r="D2711" t="s">
        <v>78</v>
      </c>
      <c r="E2711" t="s">
        <v>1</v>
      </c>
      <c r="F2711">
        <v>303115.99335439631</v>
      </c>
      <c r="G2711">
        <v>303115.99335439631</v>
      </c>
      <c r="H2711">
        <v>303115.99335439631</v>
      </c>
    </row>
    <row r="2712" spans="2:8" x14ac:dyDescent="0.25">
      <c r="B2712" t="s">
        <v>3</v>
      </c>
      <c r="C2712" t="s">
        <v>447</v>
      </c>
      <c r="D2712" t="s">
        <v>627</v>
      </c>
      <c r="E2712" t="s">
        <v>1</v>
      </c>
      <c r="F2712">
        <v>0</v>
      </c>
      <c r="G2712">
        <v>0</v>
      </c>
      <c r="H2712">
        <v>0</v>
      </c>
    </row>
    <row r="2713" spans="2:8" x14ac:dyDescent="0.25">
      <c r="B2713" t="s">
        <v>3</v>
      </c>
      <c r="C2713" t="s">
        <v>447</v>
      </c>
      <c r="D2713" t="s">
        <v>81</v>
      </c>
      <c r="E2713" t="s">
        <v>1</v>
      </c>
      <c r="F2713">
        <v>0</v>
      </c>
      <c r="G2713">
        <v>0</v>
      </c>
      <c r="H2713">
        <v>0</v>
      </c>
    </row>
    <row r="2714" spans="2:8" x14ac:dyDescent="0.25">
      <c r="B2714" t="s">
        <v>3</v>
      </c>
      <c r="C2714" t="s">
        <v>447</v>
      </c>
      <c r="D2714" t="s">
        <v>83</v>
      </c>
      <c r="E2714" t="s">
        <v>1</v>
      </c>
      <c r="F2714">
        <v>0</v>
      </c>
      <c r="G2714">
        <v>0</v>
      </c>
      <c r="H2714">
        <v>0</v>
      </c>
    </row>
    <row r="2715" spans="2:8" x14ac:dyDescent="0.25">
      <c r="B2715" t="s">
        <v>3</v>
      </c>
      <c r="C2715" t="s">
        <v>447</v>
      </c>
      <c r="D2715" t="s">
        <v>85</v>
      </c>
      <c r="E2715" t="s">
        <v>1</v>
      </c>
      <c r="F2715">
        <v>0</v>
      </c>
      <c r="G2715">
        <v>0</v>
      </c>
      <c r="H2715">
        <v>0</v>
      </c>
    </row>
    <row r="2716" spans="2:8" x14ac:dyDescent="0.25">
      <c r="B2716" t="s">
        <v>3</v>
      </c>
      <c r="C2716" t="s">
        <v>447</v>
      </c>
      <c r="D2716" t="s">
        <v>86</v>
      </c>
      <c r="E2716" t="s">
        <v>1</v>
      </c>
      <c r="F2716">
        <v>0</v>
      </c>
      <c r="G2716">
        <v>0</v>
      </c>
      <c r="H2716">
        <v>0</v>
      </c>
    </row>
    <row r="2717" spans="2:8" x14ac:dyDescent="0.25">
      <c r="B2717" t="s">
        <v>3</v>
      </c>
      <c r="C2717" t="s">
        <v>447</v>
      </c>
      <c r="D2717" t="s">
        <v>87</v>
      </c>
      <c r="E2717" t="s">
        <v>1</v>
      </c>
      <c r="F2717">
        <v>0</v>
      </c>
      <c r="G2717">
        <v>0</v>
      </c>
      <c r="H2717">
        <v>0</v>
      </c>
    </row>
    <row r="2718" spans="2:8" x14ac:dyDescent="0.25">
      <c r="B2718" t="s">
        <v>3</v>
      </c>
      <c r="C2718" t="s">
        <v>447</v>
      </c>
      <c r="D2718" t="s">
        <v>88</v>
      </c>
      <c r="E2718" t="s">
        <v>1</v>
      </c>
      <c r="F2718">
        <v>0</v>
      </c>
      <c r="G2718">
        <v>0</v>
      </c>
      <c r="H2718">
        <v>0</v>
      </c>
    </row>
    <row r="2719" spans="2:8" x14ac:dyDescent="0.25">
      <c r="B2719" t="s">
        <v>3</v>
      </c>
      <c r="C2719" t="s">
        <v>447</v>
      </c>
      <c r="D2719" t="s">
        <v>628</v>
      </c>
      <c r="E2719" t="s">
        <v>1</v>
      </c>
      <c r="F2719">
        <v>0</v>
      </c>
      <c r="G2719">
        <v>0</v>
      </c>
      <c r="H2719">
        <v>0</v>
      </c>
    </row>
    <row r="2720" spans="2:8" x14ac:dyDescent="0.25">
      <c r="B2720" t="s">
        <v>3</v>
      </c>
      <c r="C2720" t="s">
        <v>447</v>
      </c>
      <c r="D2720" t="s">
        <v>89</v>
      </c>
      <c r="E2720" t="s">
        <v>1</v>
      </c>
      <c r="F2720">
        <v>0</v>
      </c>
      <c r="G2720">
        <v>0</v>
      </c>
      <c r="H2720">
        <v>0</v>
      </c>
    </row>
    <row r="2721" spans="2:8" x14ac:dyDescent="0.25">
      <c r="B2721" t="s">
        <v>3</v>
      </c>
      <c r="C2721" t="s">
        <v>447</v>
      </c>
      <c r="D2721" t="s">
        <v>90</v>
      </c>
      <c r="E2721" t="s">
        <v>1</v>
      </c>
      <c r="F2721">
        <v>0</v>
      </c>
      <c r="G2721">
        <v>0</v>
      </c>
      <c r="H2721">
        <v>0</v>
      </c>
    </row>
    <row r="2722" spans="2:8" x14ac:dyDescent="0.25">
      <c r="B2722" t="s">
        <v>3</v>
      </c>
      <c r="C2722" t="s">
        <v>447</v>
      </c>
      <c r="D2722" t="s">
        <v>92</v>
      </c>
      <c r="E2722" t="s">
        <v>1</v>
      </c>
      <c r="F2722">
        <v>0</v>
      </c>
      <c r="G2722">
        <v>0</v>
      </c>
      <c r="H2722">
        <v>0</v>
      </c>
    </row>
    <row r="2723" spans="2:8" x14ac:dyDescent="0.25">
      <c r="B2723" t="s">
        <v>3</v>
      </c>
      <c r="C2723" t="s">
        <v>447</v>
      </c>
      <c r="D2723" t="s">
        <v>93</v>
      </c>
      <c r="E2723" t="s">
        <v>1</v>
      </c>
      <c r="F2723">
        <v>0</v>
      </c>
      <c r="G2723">
        <v>0</v>
      </c>
      <c r="H2723">
        <v>0</v>
      </c>
    </row>
    <row r="2724" spans="2:8" x14ac:dyDescent="0.25">
      <c r="B2724" t="s">
        <v>3</v>
      </c>
      <c r="C2724" t="s">
        <v>447</v>
      </c>
      <c r="D2724" t="s">
        <v>97</v>
      </c>
      <c r="E2724" t="s">
        <v>1</v>
      </c>
      <c r="F2724">
        <v>0</v>
      </c>
      <c r="G2724">
        <v>0</v>
      </c>
      <c r="H2724">
        <v>0</v>
      </c>
    </row>
    <row r="2725" spans="2:8" x14ac:dyDescent="0.25">
      <c r="B2725" t="s">
        <v>3</v>
      </c>
      <c r="C2725" t="s">
        <v>447</v>
      </c>
      <c r="D2725" t="s">
        <v>98</v>
      </c>
      <c r="E2725" t="s">
        <v>1</v>
      </c>
      <c r="F2725">
        <v>0</v>
      </c>
      <c r="G2725">
        <v>0</v>
      </c>
      <c r="H2725">
        <v>0</v>
      </c>
    </row>
    <row r="2726" spans="2:8" x14ac:dyDescent="0.25">
      <c r="B2726" t="s">
        <v>3</v>
      </c>
      <c r="C2726" t="s">
        <v>447</v>
      </c>
      <c r="D2726" t="s">
        <v>99</v>
      </c>
      <c r="E2726" t="s">
        <v>1</v>
      </c>
      <c r="F2726">
        <v>0</v>
      </c>
      <c r="G2726">
        <v>0</v>
      </c>
      <c r="H2726">
        <v>0</v>
      </c>
    </row>
    <row r="2727" spans="2:8" x14ac:dyDescent="0.25">
      <c r="B2727" t="s">
        <v>3</v>
      </c>
      <c r="C2727" t="s">
        <v>447</v>
      </c>
      <c r="D2727" t="s">
        <v>100</v>
      </c>
      <c r="E2727" t="s">
        <v>1</v>
      </c>
      <c r="F2727">
        <v>0</v>
      </c>
      <c r="G2727">
        <v>0</v>
      </c>
      <c r="H2727">
        <v>0</v>
      </c>
    </row>
    <row r="2728" spans="2:8" x14ac:dyDescent="0.25">
      <c r="B2728" t="s">
        <v>3</v>
      </c>
      <c r="C2728" t="s">
        <v>447</v>
      </c>
      <c r="D2728" t="s">
        <v>102</v>
      </c>
      <c r="E2728" t="s">
        <v>1</v>
      </c>
      <c r="F2728">
        <v>0</v>
      </c>
      <c r="G2728">
        <v>0</v>
      </c>
      <c r="H2728">
        <v>0</v>
      </c>
    </row>
    <row r="2729" spans="2:8" x14ac:dyDescent="0.25">
      <c r="B2729" t="s">
        <v>3</v>
      </c>
      <c r="C2729" t="s">
        <v>447</v>
      </c>
      <c r="D2729" t="s">
        <v>104</v>
      </c>
      <c r="E2729" t="s">
        <v>1</v>
      </c>
      <c r="F2729">
        <v>0</v>
      </c>
      <c r="G2729">
        <v>0</v>
      </c>
      <c r="H2729">
        <v>0</v>
      </c>
    </row>
    <row r="2730" spans="2:8" x14ac:dyDescent="0.25">
      <c r="B2730" t="s">
        <v>3</v>
      </c>
      <c r="C2730" t="s">
        <v>447</v>
      </c>
      <c r="D2730" t="s">
        <v>106</v>
      </c>
      <c r="E2730" t="s">
        <v>1</v>
      </c>
      <c r="F2730">
        <v>0</v>
      </c>
      <c r="G2730">
        <v>0</v>
      </c>
      <c r="H2730">
        <v>0</v>
      </c>
    </row>
    <row r="2731" spans="2:8" x14ac:dyDescent="0.25">
      <c r="B2731" t="s">
        <v>3</v>
      </c>
      <c r="C2731" t="s">
        <v>447</v>
      </c>
      <c r="D2731" t="s">
        <v>108</v>
      </c>
      <c r="E2731" t="s">
        <v>1</v>
      </c>
      <c r="F2731">
        <v>0</v>
      </c>
      <c r="G2731">
        <v>0</v>
      </c>
      <c r="H2731">
        <v>0</v>
      </c>
    </row>
    <row r="2732" spans="2:8" x14ac:dyDescent="0.25">
      <c r="B2732" t="s">
        <v>3</v>
      </c>
      <c r="C2732" t="s">
        <v>447</v>
      </c>
      <c r="D2732" t="s">
        <v>112</v>
      </c>
      <c r="E2732" t="s">
        <v>1</v>
      </c>
      <c r="F2732">
        <v>0</v>
      </c>
      <c r="G2732">
        <v>0</v>
      </c>
      <c r="H2732">
        <v>0</v>
      </c>
    </row>
    <row r="2733" spans="2:8" x14ac:dyDescent="0.25">
      <c r="B2733" t="s">
        <v>3</v>
      </c>
      <c r="C2733" t="s">
        <v>447</v>
      </c>
      <c r="D2733" t="s">
        <v>114</v>
      </c>
      <c r="E2733" t="s">
        <v>1</v>
      </c>
      <c r="F2733">
        <v>0</v>
      </c>
      <c r="G2733">
        <v>0</v>
      </c>
      <c r="H2733">
        <v>0</v>
      </c>
    </row>
    <row r="2734" spans="2:8" x14ac:dyDescent="0.25">
      <c r="B2734" t="s">
        <v>3</v>
      </c>
      <c r="C2734" t="s">
        <v>447</v>
      </c>
      <c r="D2734" t="s">
        <v>443</v>
      </c>
      <c r="E2734" t="s">
        <v>1</v>
      </c>
      <c r="F2734">
        <v>0</v>
      </c>
      <c r="G2734">
        <v>0</v>
      </c>
      <c r="H2734">
        <v>0</v>
      </c>
    </row>
    <row r="2735" spans="2:8" x14ac:dyDescent="0.25">
      <c r="B2735" t="s">
        <v>3</v>
      </c>
      <c r="C2735" t="s">
        <v>447</v>
      </c>
      <c r="D2735" t="s">
        <v>116</v>
      </c>
      <c r="E2735" t="s">
        <v>1</v>
      </c>
      <c r="F2735">
        <v>159903.24</v>
      </c>
      <c r="G2735">
        <v>159903.24</v>
      </c>
      <c r="H2735">
        <v>159903.24</v>
      </c>
    </row>
    <row r="2736" spans="2:8" x14ac:dyDescent="0.25">
      <c r="B2736" t="s">
        <v>3</v>
      </c>
      <c r="C2736" t="s">
        <v>447</v>
      </c>
      <c r="D2736" t="s">
        <v>118</v>
      </c>
      <c r="E2736" t="s">
        <v>1</v>
      </c>
      <c r="F2736">
        <v>0</v>
      </c>
      <c r="G2736">
        <v>0</v>
      </c>
      <c r="H2736">
        <v>0</v>
      </c>
    </row>
    <row r="2737" spans="2:8" x14ac:dyDescent="0.25">
      <c r="B2737" t="s">
        <v>3</v>
      </c>
      <c r="C2737" t="s">
        <v>447</v>
      </c>
      <c r="D2737" t="s">
        <v>629</v>
      </c>
      <c r="E2737" t="s">
        <v>1</v>
      </c>
      <c r="F2737">
        <v>0</v>
      </c>
      <c r="G2737">
        <v>0</v>
      </c>
      <c r="H2737">
        <v>0</v>
      </c>
    </row>
    <row r="2738" spans="2:8" x14ac:dyDescent="0.25">
      <c r="B2738" t="s">
        <v>3</v>
      </c>
      <c r="C2738" t="s">
        <v>447</v>
      </c>
      <c r="D2738" t="s">
        <v>119</v>
      </c>
      <c r="E2738" t="s">
        <v>1</v>
      </c>
      <c r="F2738">
        <v>0</v>
      </c>
      <c r="G2738">
        <v>0</v>
      </c>
      <c r="H2738">
        <v>0</v>
      </c>
    </row>
    <row r="2739" spans="2:8" x14ac:dyDescent="0.25">
      <c r="B2739" t="s">
        <v>3</v>
      </c>
      <c r="C2739" t="s">
        <v>447</v>
      </c>
      <c r="D2739" t="s">
        <v>121</v>
      </c>
      <c r="E2739" t="s">
        <v>1</v>
      </c>
      <c r="F2739">
        <v>0</v>
      </c>
      <c r="G2739">
        <v>0</v>
      </c>
      <c r="H2739">
        <v>0</v>
      </c>
    </row>
    <row r="2740" spans="2:8" x14ac:dyDescent="0.25">
      <c r="B2740" t="s">
        <v>3</v>
      </c>
      <c r="C2740" t="s">
        <v>447</v>
      </c>
      <c r="D2740" t="s">
        <v>123</v>
      </c>
      <c r="E2740" t="s">
        <v>1</v>
      </c>
      <c r="F2740">
        <v>434.64400000000001</v>
      </c>
      <c r="G2740">
        <v>434.64400000000001</v>
      </c>
      <c r="H2740">
        <v>434.64400000000001</v>
      </c>
    </row>
    <row r="2741" spans="2:8" x14ac:dyDescent="0.25">
      <c r="B2741" t="s">
        <v>3</v>
      </c>
      <c r="C2741" t="s">
        <v>447</v>
      </c>
      <c r="D2741" t="s">
        <v>127</v>
      </c>
      <c r="E2741" t="s">
        <v>1</v>
      </c>
      <c r="F2741">
        <v>0</v>
      </c>
      <c r="G2741">
        <v>0</v>
      </c>
      <c r="H2741">
        <v>0</v>
      </c>
    </row>
    <row r="2742" spans="2:8" x14ac:dyDescent="0.25">
      <c r="B2742" t="s">
        <v>3</v>
      </c>
      <c r="C2742" t="s">
        <v>447</v>
      </c>
      <c r="D2742" t="s">
        <v>129</v>
      </c>
      <c r="E2742" t="s">
        <v>1</v>
      </c>
      <c r="F2742">
        <v>0</v>
      </c>
      <c r="G2742">
        <v>0</v>
      </c>
      <c r="H2742">
        <v>0</v>
      </c>
    </row>
    <row r="2743" spans="2:8" x14ac:dyDescent="0.25">
      <c r="B2743" t="s">
        <v>3</v>
      </c>
      <c r="C2743" t="s">
        <v>447</v>
      </c>
      <c r="D2743" t="s">
        <v>130</v>
      </c>
      <c r="E2743" t="s">
        <v>1</v>
      </c>
      <c r="F2743">
        <v>0</v>
      </c>
      <c r="G2743">
        <v>0</v>
      </c>
      <c r="H2743">
        <v>0</v>
      </c>
    </row>
    <row r="2744" spans="2:8" x14ac:dyDescent="0.25">
      <c r="B2744" t="s">
        <v>3</v>
      </c>
      <c r="C2744" t="s">
        <v>447</v>
      </c>
      <c r="D2744" t="s">
        <v>131</v>
      </c>
      <c r="E2744" t="s">
        <v>1</v>
      </c>
      <c r="F2744">
        <v>2901690.2067999998</v>
      </c>
      <c r="G2744">
        <v>2901690.2067999998</v>
      </c>
      <c r="H2744">
        <v>2901690.2067999998</v>
      </c>
    </row>
    <row r="2745" spans="2:8" x14ac:dyDescent="0.25">
      <c r="B2745" t="s">
        <v>3</v>
      </c>
      <c r="C2745" t="s">
        <v>447</v>
      </c>
      <c r="D2745" t="s">
        <v>132</v>
      </c>
      <c r="E2745" t="s">
        <v>1</v>
      </c>
      <c r="F2745">
        <v>0</v>
      </c>
      <c r="G2745">
        <v>0</v>
      </c>
      <c r="H2745">
        <v>0</v>
      </c>
    </row>
    <row r="2746" spans="2:8" x14ac:dyDescent="0.25">
      <c r="B2746" t="s">
        <v>3</v>
      </c>
      <c r="C2746" t="s">
        <v>447</v>
      </c>
      <c r="D2746" t="s">
        <v>133</v>
      </c>
      <c r="E2746" t="s">
        <v>1</v>
      </c>
      <c r="F2746">
        <v>562562.93183999986</v>
      </c>
      <c r="G2746">
        <v>562562.93183999986</v>
      </c>
      <c r="H2746">
        <v>562562.93183999986</v>
      </c>
    </row>
    <row r="2747" spans="2:8" x14ac:dyDescent="0.25">
      <c r="B2747" t="s">
        <v>3</v>
      </c>
      <c r="C2747" t="s">
        <v>447</v>
      </c>
      <c r="D2747" t="s">
        <v>134</v>
      </c>
      <c r="E2747" t="s">
        <v>1</v>
      </c>
      <c r="F2747">
        <v>0</v>
      </c>
      <c r="G2747">
        <v>0</v>
      </c>
      <c r="H2747">
        <v>0</v>
      </c>
    </row>
    <row r="2748" spans="2:8" x14ac:dyDescent="0.25">
      <c r="B2748" t="s">
        <v>3</v>
      </c>
      <c r="C2748" t="s">
        <v>447</v>
      </c>
      <c r="D2748" t="s">
        <v>135</v>
      </c>
      <c r="E2748" t="s">
        <v>1</v>
      </c>
      <c r="F2748">
        <v>1967.336</v>
      </c>
      <c r="G2748">
        <v>1967.336</v>
      </c>
      <c r="H2748">
        <v>1967.336</v>
      </c>
    </row>
    <row r="2749" spans="2:8" x14ac:dyDescent="0.25">
      <c r="B2749" t="s">
        <v>3</v>
      </c>
      <c r="C2749" t="s">
        <v>447</v>
      </c>
      <c r="D2749" t="s">
        <v>136</v>
      </c>
      <c r="E2749" t="s">
        <v>1</v>
      </c>
      <c r="F2749">
        <v>0</v>
      </c>
      <c r="G2749">
        <v>0</v>
      </c>
      <c r="H2749">
        <v>0</v>
      </c>
    </row>
    <row r="2750" spans="2:8" x14ac:dyDescent="0.25">
      <c r="B2750" t="s">
        <v>3</v>
      </c>
      <c r="C2750" t="s">
        <v>447</v>
      </c>
      <c r="D2750" t="s">
        <v>137</v>
      </c>
      <c r="E2750" t="s">
        <v>1</v>
      </c>
      <c r="F2750">
        <v>0</v>
      </c>
      <c r="G2750">
        <v>0</v>
      </c>
      <c r="H2750">
        <v>0</v>
      </c>
    </row>
    <row r="2751" spans="2:8" x14ac:dyDescent="0.25">
      <c r="B2751" t="s">
        <v>3</v>
      </c>
      <c r="C2751" t="s">
        <v>447</v>
      </c>
      <c r="D2751" t="s">
        <v>138</v>
      </c>
      <c r="E2751" t="s">
        <v>1</v>
      </c>
      <c r="F2751">
        <v>0</v>
      </c>
      <c r="G2751">
        <v>0</v>
      </c>
      <c r="H2751">
        <v>0</v>
      </c>
    </row>
    <row r="2752" spans="2:8" x14ac:dyDescent="0.25">
      <c r="B2752" t="s">
        <v>3</v>
      </c>
      <c r="C2752" t="s">
        <v>447</v>
      </c>
      <c r="D2752" t="s">
        <v>630</v>
      </c>
      <c r="E2752" t="s">
        <v>1</v>
      </c>
      <c r="F2752">
        <v>0</v>
      </c>
      <c r="G2752">
        <v>0</v>
      </c>
      <c r="H2752">
        <v>0</v>
      </c>
    </row>
    <row r="2753" spans="2:8" x14ac:dyDescent="0.25">
      <c r="B2753" t="s">
        <v>3</v>
      </c>
      <c r="C2753" t="s">
        <v>447</v>
      </c>
      <c r="D2753" t="s">
        <v>139</v>
      </c>
      <c r="E2753" t="s">
        <v>1</v>
      </c>
      <c r="F2753">
        <v>0</v>
      </c>
      <c r="G2753">
        <v>0</v>
      </c>
      <c r="H2753">
        <v>0</v>
      </c>
    </row>
    <row r="2754" spans="2:8" x14ac:dyDescent="0.25">
      <c r="B2754" t="s">
        <v>3</v>
      </c>
      <c r="C2754" t="s">
        <v>447</v>
      </c>
      <c r="D2754" t="s">
        <v>631</v>
      </c>
      <c r="E2754" t="s">
        <v>1</v>
      </c>
      <c r="F2754">
        <v>0</v>
      </c>
      <c r="G2754">
        <v>0</v>
      </c>
      <c r="H2754">
        <v>0</v>
      </c>
    </row>
    <row r="2755" spans="2:8" x14ac:dyDescent="0.25">
      <c r="B2755" t="s">
        <v>3</v>
      </c>
      <c r="C2755" t="s">
        <v>447</v>
      </c>
      <c r="D2755" t="s">
        <v>141</v>
      </c>
      <c r="E2755" t="s">
        <v>1</v>
      </c>
      <c r="F2755">
        <v>0</v>
      </c>
      <c r="G2755">
        <v>0</v>
      </c>
      <c r="H2755">
        <v>0</v>
      </c>
    </row>
    <row r="2756" spans="2:8" x14ac:dyDescent="0.25">
      <c r="B2756" t="s">
        <v>3</v>
      </c>
      <c r="C2756" t="s">
        <v>447</v>
      </c>
      <c r="D2756" t="s">
        <v>684</v>
      </c>
      <c r="E2756" t="s">
        <v>1</v>
      </c>
      <c r="F2756">
        <v>0</v>
      </c>
      <c r="G2756">
        <v>0</v>
      </c>
      <c r="H2756">
        <v>0</v>
      </c>
    </row>
    <row r="2757" spans="2:8" x14ac:dyDescent="0.25">
      <c r="B2757" t="s">
        <v>3</v>
      </c>
      <c r="C2757" t="s">
        <v>447</v>
      </c>
      <c r="D2757" t="s">
        <v>685</v>
      </c>
      <c r="E2757" t="s">
        <v>1</v>
      </c>
      <c r="F2757">
        <v>0</v>
      </c>
      <c r="G2757">
        <v>0</v>
      </c>
      <c r="H2757">
        <v>0</v>
      </c>
    </row>
    <row r="2758" spans="2:8" x14ac:dyDescent="0.25">
      <c r="B2758" t="s">
        <v>3</v>
      </c>
      <c r="C2758" t="s">
        <v>447</v>
      </c>
      <c r="D2758" t="s">
        <v>148</v>
      </c>
      <c r="E2758" t="s">
        <v>1</v>
      </c>
      <c r="F2758">
        <v>0</v>
      </c>
      <c r="G2758">
        <v>0</v>
      </c>
      <c r="H2758">
        <v>0</v>
      </c>
    </row>
    <row r="2759" spans="2:8" x14ac:dyDescent="0.25">
      <c r="B2759" t="s">
        <v>3</v>
      </c>
      <c r="C2759" t="s">
        <v>447</v>
      </c>
      <c r="D2759" t="s">
        <v>149</v>
      </c>
      <c r="E2759" t="s">
        <v>1</v>
      </c>
      <c r="F2759">
        <v>0</v>
      </c>
      <c r="G2759">
        <v>0</v>
      </c>
      <c r="H2759">
        <v>0</v>
      </c>
    </row>
    <row r="2760" spans="2:8" x14ac:dyDescent="0.25">
      <c r="B2760" t="s">
        <v>3</v>
      </c>
      <c r="C2760" t="s">
        <v>447</v>
      </c>
      <c r="D2760" t="s">
        <v>150</v>
      </c>
      <c r="E2760" t="s">
        <v>1</v>
      </c>
      <c r="F2760">
        <v>0</v>
      </c>
      <c r="G2760">
        <v>0</v>
      </c>
      <c r="H2760">
        <v>0</v>
      </c>
    </row>
    <row r="2761" spans="2:8" x14ac:dyDescent="0.25">
      <c r="B2761" t="s">
        <v>3</v>
      </c>
      <c r="C2761" t="s">
        <v>447</v>
      </c>
      <c r="D2761" t="s">
        <v>151</v>
      </c>
      <c r="E2761" t="s">
        <v>1</v>
      </c>
      <c r="F2761">
        <v>0</v>
      </c>
      <c r="G2761">
        <v>0</v>
      </c>
      <c r="H2761">
        <v>0</v>
      </c>
    </row>
    <row r="2762" spans="2:8" x14ac:dyDescent="0.25">
      <c r="B2762" t="s">
        <v>3</v>
      </c>
      <c r="C2762" t="s">
        <v>447</v>
      </c>
      <c r="D2762" t="s">
        <v>152</v>
      </c>
      <c r="E2762" t="s">
        <v>1</v>
      </c>
      <c r="F2762">
        <v>138378.23999999999</v>
      </c>
      <c r="G2762">
        <v>138378.23999999999</v>
      </c>
      <c r="H2762">
        <v>138378.23999999999</v>
      </c>
    </row>
    <row r="2763" spans="2:8" x14ac:dyDescent="0.25">
      <c r="B2763" t="s">
        <v>3</v>
      </c>
      <c r="C2763" t="s">
        <v>447</v>
      </c>
      <c r="D2763" t="s">
        <v>153</v>
      </c>
      <c r="E2763" t="s">
        <v>1</v>
      </c>
      <c r="F2763">
        <v>73203.199999999997</v>
      </c>
      <c r="G2763">
        <v>73203.200000000012</v>
      </c>
      <c r="H2763">
        <v>73203.199999999997</v>
      </c>
    </row>
    <row r="2764" spans="2:8" x14ac:dyDescent="0.25">
      <c r="B2764" t="s">
        <v>3</v>
      </c>
      <c r="C2764" t="s">
        <v>447</v>
      </c>
      <c r="D2764" t="s">
        <v>632</v>
      </c>
      <c r="E2764" t="s">
        <v>1</v>
      </c>
      <c r="F2764">
        <v>0</v>
      </c>
      <c r="G2764">
        <v>0</v>
      </c>
      <c r="H2764">
        <v>0</v>
      </c>
    </row>
    <row r="2765" spans="2:8" x14ac:dyDescent="0.25">
      <c r="B2765" t="s">
        <v>3</v>
      </c>
      <c r="C2765" t="s">
        <v>447</v>
      </c>
      <c r="D2765" t="s">
        <v>155</v>
      </c>
      <c r="E2765" t="s">
        <v>1</v>
      </c>
      <c r="F2765">
        <v>0</v>
      </c>
      <c r="G2765">
        <v>0</v>
      </c>
      <c r="H2765">
        <v>0</v>
      </c>
    </row>
    <row r="2766" spans="2:8" x14ac:dyDescent="0.25">
      <c r="B2766" t="s">
        <v>3</v>
      </c>
      <c r="C2766" t="s">
        <v>447</v>
      </c>
      <c r="D2766" t="s">
        <v>633</v>
      </c>
      <c r="E2766" t="s">
        <v>1</v>
      </c>
      <c r="F2766">
        <v>0</v>
      </c>
      <c r="G2766">
        <v>0</v>
      </c>
      <c r="H2766">
        <v>0</v>
      </c>
    </row>
    <row r="2767" spans="2:8" x14ac:dyDescent="0.25">
      <c r="B2767" t="s">
        <v>3</v>
      </c>
      <c r="C2767" t="s">
        <v>447</v>
      </c>
      <c r="D2767" t="s">
        <v>156</v>
      </c>
      <c r="E2767" t="s">
        <v>1</v>
      </c>
      <c r="F2767">
        <v>16837.800000000003</v>
      </c>
      <c r="G2767">
        <v>16837.800000000003</v>
      </c>
      <c r="H2767">
        <v>16837.800000000003</v>
      </c>
    </row>
    <row r="2768" spans="2:8" x14ac:dyDescent="0.25">
      <c r="B2768" t="s">
        <v>3</v>
      </c>
      <c r="C2768" t="s">
        <v>447</v>
      </c>
      <c r="D2768" t="s">
        <v>157</v>
      </c>
      <c r="E2768" t="s">
        <v>1</v>
      </c>
      <c r="F2768">
        <v>0</v>
      </c>
      <c r="G2768">
        <v>0</v>
      </c>
      <c r="H2768">
        <v>0</v>
      </c>
    </row>
    <row r="2769" spans="2:8" x14ac:dyDescent="0.25">
      <c r="B2769" t="s">
        <v>3</v>
      </c>
      <c r="C2769" t="s">
        <v>447</v>
      </c>
      <c r="D2769" t="s">
        <v>158</v>
      </c>
      <c r="E2769" t="s">
        <v>1</v>
      </c>
      <c r="F2769">
        <v>0</v>
      </c>
      <c r="G2769">
        <v>0</v>
      </c>
      <c r="H2769">
        <v>0</v>
      </c>
    </row>
    <row r="2770" spans="2:8" x14ac:dyDescent="0.25">
      <c r="B2770" t="s">
        <v>3</v>
      </c>
      <c r="C2770" t="s">
        <v>447</v>
      </c>
      <c r="D2770" t="s">
        <v>159</v>
      </c>
      <c r="E2770" t="s">
        <v>1</v>
      </c>
      <c r="F2770">
        <v>0</v>
      </c>
      <c r="G2770">
        <v>0</v>
      </c>
      <c r="H2770">
        <v>0</v>
      </c>
    </row>
    <row r="2771" spans="2:8" x14ac:dyDescent="0.25">
      <c r="B2771" t="s">
        <v>3</v>
      </c>
      <c r="C2771" t="s">
        <v>447</v>
      </c>
      <c r="D2771" t="s">
        <v>160</v>
      </c>
      <c r="E2771" t="s">
        <v>1</v>
      </c>
      <c r="F2771">
        <v>0</v>
      </c>
      <c r="G2771">
        <v>0</v>
      </c>
      <c r="H2771">
        <v>0</v>
      </c>
    </row>
    <row r="2772" spans="2:8" x14ac:dyDescent="0.25">
      <c r="B2772" t="s">
        <v>3</v>
      </c>
      <c r="C2772" t="s">
        <v>447</v>
      </c>
      <c r="D2772" t="s">
        <v>161</v>
      </c>
      <c r="E2772" t="s">
        <v>1</v>
      </c>
      <c r="F2772">
        <v>0</v>
      </c>
      <c r="G2772">
        <v>0</v>
      </c>
      <c r="H2772">
        <v>0</v>
      </c>
    </row>
    <row r="2773" spans="2:8" x14ac:dyDescent="0.25">
      <c r="B2773" t="s">
        <v>3</v>
      </c>
      <c r="C2773" t="s">
        <v>447</v>
      </c>
      <c r="D2773" t="s">
        <v>162</v>
      </c>
      <c r="E2773" t="s">
        <v>1</v>
      </c>
      <c r="F2773">
        <v>0</v>
      </c>
      <c r="G2773">
        <v>0</v>
      </c>
      <c r="H2773">
        <v>0</v>
      </c>
    </row>
    <row r="2774" spans="2:8" x14ac:dyDescent="0.25">
      <c r="B2774" t="s">
        <v>3</v>
      </c>
      <c r="C2774" t="s">
        <v>447</v>
      </c>
      <c r="D2774" t="s">
        <v>163</v>
      </c>
      <c r="E2774" t="s">
        <v>1</v>
      </c>
      <c r="F2774">
        <v>0</v>
      </c>
      <c r="G2774">
        <v>0</v>
      </c>
      <c r="H2774">
        <v>0</v>
      </c>
    </row>
    <row r="2775" spans="2:8" x14ac:dyDescent="0.25">
      <c r="B2775" t="s">
        <v>3</v>
      </c>
      <c r="C2775" t="s">
        <v>447</v>
      </c>
      <c r="D2775" t="s">
        <v>165</v>
      </c>
      <c r="E2775" t="s">
        <v>1</v>
      </c>
      <c r="F2775">
        <v>0</v>
      </c>
      <c r="G2775">
        <v>0</v>
      </c>
      <c r="H2775">
        <v>0</v>
      </c>
    </row>
    <row r="2776" spans="2:8" x14ac:dyDescent="0.25">
      <c r="B2776" t="s">
        <v>3</v>
      </c>
      <c r="C2776" t="s">
        <v>447</v>
      </c>
      <c r="D2776" t="s">
        <v>168</v>
      </c>
      <c r="E2776" t="s">
        <v>1</v>
      </c>
      <c r="F2776">
        <v>0</v>
      </c>
      <c r="G2776">
        <v>0</v>
      </c>
      <c r="H2776">
        <v>0</v>
      </c>
    </row>
    <row r="2777" spans="2:8" x14ac:dyDescent="0.25">
      <c r="B2777" t="s">
        <v>3</v>
      </c>
      <c r="C2777" t="s">
        <v>447</v>
      </c>
      <c r="D2777" t="s">
        <v>170</v>
      </c>
      <c r="E2777" t="s">
        <v>1</v>
      </c>
      <c r="F2777">
        <v>0</v>
      </c>
      <c r="G2777">
        <v>0</v>
      </c>
      <c r="H2777">
        <v>0</v>
      </c>
    </row>
    <row r="2778" spans="2:8" x14ac:dyDescent="0.25">
      <c r="B2778" t="s">
        <v>3</v>
      </c>
      <c r="C2778" t="s">
        <v>447</v>
      </c>
      <c r="D2778" t="s">
        <v>172</v>
      </c>
      <c r="E2778" t="s">
        <v>1</v>
      </c>
      <c r="F2778">
        <v>0</v>
      </c>
      <c r="G2778">
        <v>0</v>
      </c>
      <c r="H2778">
        <v>0</v>
      </c>
    </row>
    <row r="2779" spans="2:8" x14ac:dyDescent="0.25">
      <c r="B2779" t="s">
        <v>3</v>
      </c>
      <c r="C2779" t="s">
        <v>447</v>
      </c>
      <c r="D2779" t="s">
        <v>174</v>
      </c>
      <c r="E2779" t="s">
        <v>1</v>
      </c>
      <c r="F2779">
        <v>0</v>
      </c>
      <c r="G2779">
        <v>0</v>
      </c>
      <c r="H2779">
        <v>0</v>
      </c>
    </row>
    <row r="2780" spans="2:8" x14ac:dyDescent="0.25">
      <c r="B2780" t="s">
        <v>3</v>
      </c>
      <c r="C2780" t="s">
        <v>447</v>
      </c>
      <c r="D2780" t="s">
        <v>175</v>
      </c>
      <c r="E2780" t="s">
        <v>1</v>
      </c>
      <c r="F2780">
        <v>0</v>
      </c>
      <c r="G2780">
        <v>0</v>
      </c>
      <c r="H2780">
        <v>0</v>
      </c>
    </row>
    <row r="2781" spans="2:8" x14ac:dyDescent="0.25">
      <c r="B2781" t="s">
        <v>3</v>
      </c>
      <c r="C2781" t="s">
        <v>447</v>
      </c>
      <c r="D2781" t="s">
        <v>176</v>
      </c>
      <c r="E2781" t="s">
        <v>1</v>
      </c>
      <c r="F2781">
        <v>0</v>
      </c>
      <c r="G2781">
        <v>0</v>
      </c>
      <c r="H2781">
        <v>0</v>
      </c>
    </row>
    <row r="2782" spans="2:8" x14ac:dyDescent="0.25">
      <c r="B2782" t="s">
        <v>3</v>
      </c>
      <c r="C2782" t="s">
        <v>447</v>
      </c>
      <c r="D2782" t="s">
        <v>177</v>
      </c>
      <c r="E2782" t="s">
        <v>1</v>
      </c>
      <c r="F2782">
        <v>0</v>
      </c>
      <c r="G2782">
        <v>0</v>
      </c>
      <c r="H2782">
        <v>0</v>
      </c>
    </row>
    <row r="2783" spans="2:8" x14ac:dyDescent="0.25">
      <c r="B2783" t="s">
        <v>3</v>
      </c>
      <c r="C2783" t="s">
        <v>447</v>
      </c>
      <c r="D2783" t="s">
        <v>178</v>
      </c>
      <c r="E2783" t="s">
        <v>1</v>
      </c>
      <c r="F2783">
        <v>0</v>
      </c>
      <c r="G2783">
        <v>0</v>
      </c>
      <c r="H2783">
        <v>0</v>
      </c>
    </row>
    <row r="2784" spans="2:8" x14ac:dyDescent="0.25">
      <c r="B2784" t="s">
        <v>3</v>
      </c>
      <c r="C2784" t="s">
        <v>447</v>
      </c>
      <c r="D2784" t="s">
        <v>179</v>
      </c>
      <c r="E2784" t="s">
        <v>1</v>
      </c>
      <c r="F2784">
        <v>0</v>
      </c>
      <c r="G2784">
        <v>0</v>
      </c>
      <c r="H2784">
        <v>0</v>
      </c>
    </row>
    <row r="2785" spans="2:8" x14ac:dyDescent="0.25">
      <c r="B2785" t="s">
        <v>3</v>
      </c>
      <c r="C2785" t="s">
        <v>447</v>
      </c>
      <c r="D2785" t="s">
        <v>180</v>
      </c>
      <c r="E2785" t="s">
        <v>1</v>
      </c>
      <c r="F2785">
        <v>0</v>
      </c>
      <c r="G2785">
        <v>0</v>
      </c>
      <c r="H2785">
        <v>0</v>
      </c>
    </row>
    <row r="2786" spans="2:8" x14ac:dyDescent="0.25">
      <c r="B2786" t="s">
        <v>3</v>
      </c>
      <c r="C2786" t="s">
        <v>447</v>
      </c>
      <c r="D2786" t="s">
        <v>634</v>
      </c>
      <c r="E2786" t="s">
        <v>1</v>
      </c>
      <c r="F2786">
        <v>0</v>
      </c>
      <c r="G2786">
        <v>0</v>
      </c>
      <c r="H2786">
        <v>0</v>
      </c>
    </row>
    <row r="2787" spans="2:8" x14ac:dyDescent="0.25">
      <c r="B2787" t="s">
        <v>3</v>
      </c>
      <c r="C2787" t="s">
        <v>447</v>
      </c>
      <c r="D2787" t="s">
        <v>182</v>
      </c>
      <c r="E2787" t="s">
        <v>1</v>
      </c>
      <c r="F2787">
        <v>0</v>
      </c>
      <c r="G2787">
        <v>0</v>
      </c>
      <c r="H2787">
        <v>0</v>
      </c>
    </row>
    <row r="2788" spans="2:8" x14ac:dyDescent="0.25">
      <c r="B2788" t="s">
        <v>3</v>
      </c>
      <c r="C2788" t="s">
        <v>447</v>
      </c>
      <c r="D2788" t="s">
        <v>184</v>
      </c>
      <c r="E2788" t="s">
        <v>1</v>
      </c>
      <c r="F2788">
        <v>0</v>
      </c>
      <c r="G2788">
        <v>0</v>
      </c>
      <c r="H2788">
        <v>0</v>
      </c>
    </row>
    <row r="2789" spans="2:8" x14ac:dyDescent="0.25">
      <c r="B2789" t="s">
        <v>3</v>
      </c>
      <c r="C2789" t="s">
        <v>447</v>
      </c>
      <c r="D2789" t="s">
        <v>187</v>
      </c>
      <c r="E2789" t="s">
        <v>1</v>
      </c>
      <c r="F2789">
        <v>274812.81927240302</v>
      </c>
      <c r="G2789">
        <v>274812.81927240302</v>
      </c>
      <c r="H2789">
        <v>274812.81927240302</v>
      </c>
    </row>
    <row r="2790" spans="2:8" x14ac:dyDescent="0.25">
      <c r="B2790" t="s">
        <v>3</v>
      </c>
      <c r="C2790" t="s">
        <v>447</v>
      </c>
      <c r="D2790" t="s">
        <v>188</v>
      </c>
      <c r="E2790" t="s">
        <v>1</v>
      </c>
      <c r="F2790">
        <v>151488.0087990762</v>
      </c>
      <c r="G2790">
        <v>151488.0087990762</v>
      </c>
      <c r="H2790">
        <v>151488.0087990762</v>
      </c>
    </row>
    <row r="2791" spans="2:8" x14ac:dyDescent="0.25">
      <c r="B2791" t="s">
        <v>3</v>
      </c>
      <c r="C2791" t="s">
        <v>447</v>
      </c>
      <c r="D2791" t="s">
        <v>189</v>
      </c>
      <c r="E2791" t="s">
        <v>1</v>
      </c>
      <c r="F2791">
        <v>1488095.5873940093</v>
      </c>
      <c r="G2791">
        <v>1488095.5873940093</v>
      </c>
      <c r="H2791">
        <v>1488095.5873940093</v>
      </c>
    </row>
    <row r="2792" spans="2:8" x14ac:dyDescent="0.25">
      <c r="B2792" t="s">
        <v>3</v>
      </c>
      <c r="C2792" t="s">
        <v>447</v>
      </c>
      <c r="D2792" t="s">
        <v>190</v>
      </c>
      <c r="E2792" t="s">
        <v>1</v>
      </c>
      <c r="F2792">
        <v>711370.36673100223</v>
      </c>
      <c r="G2792">
        <v>711370.36673100223</v>
      </c>
      <c r="H2792">
        <v>711370.36673100223</v>
      </c>
    </row>
    <row r="2793" spans="2:8" x14ac:dyDescent="0.25">
      <c r="B2793" t="s">
        <v>3</v>
      </c>
      <c r="C2793" t="s">
        <v>447</v>
      </c>
      <c r="D2793" t="s">
        <v>191</v>
      </c>
      <c r="E2793" t="s">
        <v>1</v>
      </c>
      <c r="F2793">
        <v>472531.4359076657</v>
      </c>
      <c r="G2793">
        <v>472531.43590766576</v>
      </c>
      <c r="H2793">
        <v>472531.43590766576</v>
      </c>
    </row>
    <row r="2794" spans="2:8" x14ac:dyDescent="0.25">
      <c r="B2794" t="s">
        <v>3</v>
      </c>
      <c r="C2794" t="s">
        <v>447</v>
      </c>
      <c r="D2794" t="s">
        <v>192</v>
      </c>
      <c r="E2794" t="s">
        <v>1</v>
      </c>
      <c r="F2794">
        <v>441691.7472450998</v>
      </c>
      <c r="G2794">
        <v>441691.74724509974</v>
      </c>
      <c r="H2794">
        <v>441691.74724509974</v>
      </c>
    </row>
    <row r="2795" spans="2:8" x14ac:dyDescent="0.25">
      <c r="B2795" t="s">
        <v>3</v>
      </c>
      <c r="C2795" t="s">
        <v>447</v>
      </c>
      <c r="D2795" t="s">
        <v>193</v>
      </c>
      <c r="E2795" t="s">
        <v>1</v>
      </c>
      <c r="F2795">
        <v>0</v>
      </c>
      <c r="G2795">
        <v>0</v>
      </c>
      <c r="H2795">
        <v>0</v>
      </c>
    </row>
    <row r="2796" spans="2:8" x14ac:dyDescent="0.25">
      <c r="B2796" t="s">
        <v>3</v>
      </c>
      <c r="C2796" t="s">
        <v>447</v>
      </c>
      <c r="D2796" t="s">
        <v>194</v>
      </c>
      <c r="E2796" t="s">
        <v>1</v>
      </c>
      <c r="F2796">
        <v>0</v>
      </c>
      <c r="G2796">
        <v>0</v>
      </c>
      <c r="H2796">
        <v>0</v>
      </c>
    </row>
    <row r="2797" spans="2:8" x14ac:dyDescent="0.25">
      <c r="B2797" t="s">
        <v>3</v>
      </c>
      <c r="C2797" t="s">
        <v>447</v>
      </c>
      <c r="D2797" t="s">
        <v>195</v>
      </c>
      <c r="E2797" t="s">
        <v>1</v>
      </c>
      <c r="F2797">
        <v>0</v>
      </c>
      <c r="G2797">
        <v>0</v>
      </c>
      <c r="H2797">
        <v>0</v>
      </c>
    </row>
    <row r="2798" spans="2:8" x14ac:dyDescent="0.25">
      <c r="B2798" t="s">
        <v>3</v>
      </c>
      <c r="C2798" t="s">
        <v>447</v>
      </c>
      <c r="D2798" t="s">
        <v>196</v>
      </c>
      <c r="E2798" t="s">
        <v>1</v>
      </c>
      <c r="F2798">
        <v>0</v>
      </c>
      <c r="G2798">
        <v>0</v>
      </c>
      <c r="H2798">
        <v>0</v>
      </c>
    </row>
    <row r="2799" spans="2:8" x14ac:dyDescent="0.25">
      <c r="B2799" t="s">
        <v>3</v>
      </c>
      <c r="C2799" t="s">
        <v>447</v>
      </c>
      <c r="D2799" t="s">
        <v>197</v>
      </c>
      <c r="E2799" t="s">
        <v>1</v>
      </c>
      <c r="F2799">
        <v>0</v>
      </c>
      <c r="G2799">
        <v>0</v>
      </c>
      <c r="H2799">
        <v>0</v>
      </c>
    </row>
    <row r="2800" spans="2:8" x14ac:dyDescent="0.25">
      <c r="B2800" t="s">
        <v>3</v>
      </c>
      <c r="C2800" t="s">
        <v>447</v>
      </c>
      <c r="D2800" t="s">
        <v>198</v>
      </c>
      <c r="E2800" t="s">
        <v>1</v>
      </c>
      <c r="F2800">
        <v>0</v>
      </c>
      <c r="G2800">
        <v>0</v>
      </c>
      <c r="H2800">
        <v>0</v>
      </c>
    </row>
    <row r="2801" spans="2:8" x14ac:dyDescent="0.25">
      <c r="B2801" t="s">
        <v>3</v>
      </c>
      <c r="C2801" t="s">
        <v>447</v>
      </c>
      <c r="D2801" t="s">
        <v>199</v>
      </c>
      <c r="E2801" t="s">
        <v>1</v>
      </c>
      <c r="F2801">
        <v>0</v>
      </c>
      <c r="G2801">
        <v>0</v>
      </c>
      <c r="H2801">
        <v>0</v>
      </c>
    </row>
    <row r="2802" spans="2:8" x14ac:dyDescent="0.25">
      <c r="B2802" t="s">
        <v>3</v>
      </c>
      <c r="C2802" t="s">
        <v>447</v>
      </c>
      <c r="D2802" t="s">
        <v>200</v>
      </c>
      <c r="E2802" t="s">
        <v>1</v>
      </c>
      <c r="F2802">
        <v>0</v>
      </c>
      <c r="G2802">
        <v>0</v>
      </c>
      <c r="H2802">
        <v>0</v>
      </c>
    </row>
    <row r="2803" spans="2:8" x14ac:dyDescent="0.25">
      <c r="B2803" t="s">
        <v>3</v>
      </c>
      <c r="C2803" t="s">
        <v>447</v>
      </c>
      <c r="D2803" t="s">
        <v>201</v>
      </c>
      <c r="E2803" t="s">
        <v>1</v>
      </c>
      <c r="F2803">
        <v>0</v>
      </c>
      <c r="G2803">
        <v>0</v>
      </c>
      <c r="H2803">
        <v>0</v>
      </c>
    </row>
    <row r="2804" spans="2:8" x14ac:dyDescent="0.25">
      <c r="B2804" t="s">
        <v>3</v>
      </c>
      <c r="C2804" t="s">
        <v>447</v>
      </c>
      <c r="D2804" t="s">
        <v>202</v>
      </c>
      <c r="E2804" t="s">
        <v>1</v>
      </c>
      <c r="F2804">
        <v>0</v>
      </c>
      <c r="G2804">
        <v>0</v>
      </c>
      <c r="H2804">
        <v>0</v>
      </c>
    </row>
    <row r="2805" spans="2:8" x14ac:dyDescent="0.25">
      <c r="B2805" t="s">
        <v>3</v>
      </c>
      <c r="C2805" t="s">
        <v>447</v>
      </c>
      <c r="D2805" t="s">
        <v>203</v>
      </c>
      <c r="E2805" t="s">
        <v>1</v>
      </c>
      <c r="F2805">
        <v>0</v>
      </c>
      <c r="G2805">
        <v>0</v>
      </c>
      <c r="H2805">
        <v>0</v>
      </c>
    </row>
    <row r="2806" spans="2:8" x14ac:dyDescent="0.25">
      <c r="B2806" t="s">
        <v>3</v>
      </c>
      <c r="C2806" t="s">
        <v>447</v>
      </c>
      <c r="D2806" t="s">
        <v>204</v>
      </c>
      <c r="E2806" t="s">
        <v>1</v>
      </c>
      <c r="F2806">
        <v>0</v>
      </c>
      <c r="G2806">
        <v>0</v>
      </c>
      <c r="H2806">
        <v>0</v>
      </c>
    </row>
    <row r="2807" spans="2:8" x14ac:dyDescent="0.25">
      <c r="B2807" t="s">
        <v>3</v>
      </c>
      <c r="C2807" t="s">
        <v>447</v>
      </c>
      <c r="D2807" t="s">
        <v>205</v>
      </c>
      <c r="E2807" t="s">
        <v>1</v>
      </c>
      <c r="F2807">
        <v>0</v>
      </c>
      <c r="G2807">
        <v>0</v>
      </c>
      <c r="H2807">
        <v>0</v>
      </c>
    </row>
    <row r="2808" spans="2:8" x14ac:dyDescent="0.25">
      <c r="B2808" t="s">
        <v>3</v>
      </c>
      <c r="C2808" t="s">
        <v>447</v>
      </c>
      <c r="D2808" t="s">
        <v>208</v>
      </c>
      <c r="E2808" t="s">
        <v>1</v>
      </c>
      <c r="F2808">
        <v>0</v>
      </c>
      <c r="G2808">
        <v>0</v>
      </c>
      <c r="H2808">
        <v>0</v>
      </c>
    </row>
    <row r="2809" spans="2:8" x14ac:dyDescent="0.25">
      <c r="B2809" t="s">
        <v>3</v>
      </c>
      <c r="C2809" t="s">
        <v>447</v>
      </c>
      <c r="D2809" t="s">
        <v>209</v>
      </c>
      <c r="E2809" t="s">
        <v>1</v>
      </c>
      <c r="F2809">
        <v>0</v>
      </c>
      <c r="G2809">
        <v>0</v>
      </c>
      <c r="H2809">
        <v>0</v>
      </c>
    </row>
    <row r="2810" spans="2:8" x14ac:dyDescent="0.25">
      <c r="B2810" t="s">
        <v>3</v>
      </c>
      <c r="C2810" t="s">
        <v>447</v>
      </c>
      <c r="D2810" t="s">
        <v>210</v>
      </c>
      <c r="E2810" t="s">
        <v>1</v>
      </c>
      <c r="F2810">
        <v>0</v>
      </c>
      <c r="G2810">
        <v>0</v>
      </c>
      <c r="H2810">
        <v>0</v>
      </c>
    </row>
    <row r="2811" spans="2:8" x14ac:dyDescent="0.25">
      <c r="B2811" t="s">
        <v>3</v>
      </c>
      <c r="C2811" t="s">
        <v>447</v>
      </c>
      <c r="D2811" t="s">
        <v>211</v>
      </c>
      <c r="E2811" t="s">
        <v>1</v>
      </c>
      <c r="F2811">
        <v>0</v>
      </c>
      <c r="G2811">
        <v>0</v>
      </c>
      <c r="H2811">
        <v>0</v>
      </c>
    </row>
    <row r="2812" spans="2:8" x14ac:dyDescent="0.25">
      <c r="B2812" t="s">
        <v>3</v>
      </c>
      <c r="C2812" t="s">
        <v>447</v>
      </c>
      <c r="D2812" t="s">
        <v>212</v>
      </c>
      <c r="E2812" t="s">
        <v>1</v>
      </c>
      <c r="F2812">
        <v>0</v>
      </c>
      <c r="G2812">
        <v>0</v>
      </c>
      <c r="H2812">
        <v>0</v>
      </c>
    </row>
    <row r="2813" spans="2:8" x14ac:dyDescent="0.25">
      <c r="B2813" t="s">
        <v>3</v>
      </c>
      <c r="C2813" t="s">
        <v>447</v>
      </c>
      <c r="D2813" t="s">
        <v>213</v>
      </c>
      <c r="E2813" t="s">
        <v>1</v>
      </c>
      <c r="F2813">
        <v>0</v>
      </c>
      <c r="G2813">
        <v>0</v>
      </c>
      <c r="H2813">
        <v>0</v>
      </c>
    </row>
    <row r="2814" spans="2:8" x14ac:dyDescent="0.25">
      <c r="B2814" t="s">
        <v>3</v>
      </c>
      <c r="C2814" t="s">
        <v>447</v>
      </c>
      <c r="D2814" t="s">
        <v>214</v>
      </c>
      <c r="E2814" t="s">
        <v>1</v>
      </c>
      <c r="F2814">
        <v>0</v>
      </c>
      <c r="G2814">
        <v>0</v>
      </c>
      <c r="H2814">
        <v>0</v>
      </c>
    </row>
    <row r="2815" spans="2:8" x14ac:dyDescent="0.25">
      <c r="B2815" t="s">
        <v>3</v>
      </c>
      <c r="C2815" t="s">
        <v>447</v>
      </c>
      <c r="D2815" t="s">
        <v>215</v>
      </c>
      <c r="E2815" t="s">
        <v>1</v>
      </c>
      <c r="F2815">
        <v>0</v>
      </c>
      <c r="G2815">
        <v>0</v>
      </c>
      <c r="H2815">
        <v>0</v>
      </c>
    </row>
    <row r="2816" spans="2:8" x14ac:dyDescent="0.25">
      <c r="B2816" t="s">
        <v>3</v>
      </c>
      <c r="C2816" t="s">
        <v>447</v>
      </c>
      <c r="D2816" t="s">
        <v>216</v>
      </c>
      <c r="E2816" t="s">
        <v>1</v>
      </c>
      <c r="F2816">
        <v>18079.291691999999</v>
      </c>
      <c r="G2816">
        <v>18079.291691999999</v>
      </c>
      <c r="H2816">
        <v>18079.291691999999</v>
      </c>
    </row>
    <row r="2817" spans="2:8" x14ac:dyDescent="0.25">
      <c r="B2817" t="s">
        <v>3</v>
      </c>
      <c r="C2817" t="s">
        <v>447</v>
      </c>
      <c r="D2817" t="s">
        <v>217</v>
      </c>
      <c r="E2817" t="s">
        <v>1</v>
      </c>
      <c r="F2817">
        <v>0</v>
      </c>
      <c r="G2817">
        <v>0</v>
      </c>
      <c r="H2817">
        <v>0</v>
      </c>
    </row>
    <row r="2818" spans="2:8" x14ac:dyDescent="0.25">
      <c r="B2818" t="s">
        <v>3</v>
      </c>
      <c r="C2818" t="s">
        <v>447</v>
      </c>
      <c r="D2818" t="s">
        <v>218</v>
      </c>
      <c r="E2818" t="s">
        <v>1</v>
      </c>
      <c r="F2818">
        <v>2189134.03254</v>
      </c>
      <c r="G2818">
        <v>2189134.03254</v>
      </c>
      <c r="H2818">
        <v>2189134.03254</v>
      </c>
    </row>
    <row r="2819" spans="2:8" x14ac:dyDescent="0.25">
      <c r="B2819" t="s">
        <v>3</v>
      </c>
      <c r="C2819" t="s">
        <v>447</v>
      </c>
      <c r="D2819" t="s">
        <v>219</v>
      </c>
      <c r="E2819" t="s">
        <v>1</v>
      </c>
      <c r="F2819">
        <v>0</v>
      </c>
      <c r="G2819">
        <v>0</v>
      </c>
      <c r="H2819">
        <v>0</v>
      </c>
    </row>
    <row r="2820" spans="2:8" x14ac:dyDescent="0.25">
      <c r="B2820" t="s">
        <v>3</v>
      </c>
      <c r="C2820" t="s">
        <v>447</v>
      </c>
      <c r="D2820" t="s">
        <v>220</v>
      </c>
      <c r="E2820" t="s">
        <v>1</v>
      </c>
      <c r="F2820">
        <v>0</v>
      </c>
      <c r="G2820">
        <v>0</v>
      </c>
      <c r="H2820">
        <v>0</v>
      </c>
    </row>
    <row r="2821" spans="2:8" x14ac:dyDescent="0.25">
      <c r="B2821" t="s">
        <v>3</v>
      </c>
      <c r="C2821" t="s">
        <v>447</v>
      </c>
      <c r="D2821" t="s">
        <v>221</v>
      </c>
      <c r="E2821" t="s">
        <v>1</v>
      </c>
      <c r="F2821">
        <v>0</v>
      </c>
      <c r="G2821">
        <v>0</v>
      </c>
      <c r="H2821">
        <v>0</v>
      </c>
    </row>
    <row r="2822" spans="2:8" x14ac:dyDescent="0.25">
      <c r="B2822" t="s">
        <v>3</v>
      </c>
      <c r="C2822" t="s">
        <v>447</v>
      </c>
      <c r="D2822" t="s">
        <v>222</v>
      </c>
      <c r="E2822" t="s">
        <v>1</v>
      </c>
      <c r="F2822">
        <v>0</v>
      </c>
      <c r="G2822">
        <v>0</v>
      </c>
      <c r="H2822">
        <v>0</v>
      </c>
    </row>
    <row r="2823" spans="2:8" x14ac:dyDescent="0.25">
      <c r="B2823" t="s">
        <v>3</v>
      </c>
      <c r="C2823" t="s">
        <v>447</v>
      </c>
      <c r="D2823" t="s">
        <v>224</v>
      </c>
      <c r="E2823" t="s">
        <v>1</v>
      </c>
      <c r="F2823">
        <v>0</v>
      </c>
      <c r="G2823">
        <v>0</v>
      </c>
      <c r="H2823">
        <v>0</v>
      </c>
    </row>
    <row r="2824" spans="2:8" x14ac:dyDescent="0.25">
      <c r="B2824" t="s">
        <v>3</v>
      </c>
      <c r="C2824" t="s">
        <v>447</v>
      </c>
      <c r="D2824" t="s">
        <v>225</v>
      </c>
      <c r="E2824" t="s">
        <v>1</v>
      </c>
      <c r="F2824">
        <v>0</v>
      </c>
      <c r="G2824">
        <v>0</v>
      </c>
      <c r="H2824">
        <v>0</v>
      </c>
    </row>
    <row r="2825" spans="2:8" x14ac:dyDescent="0.25">
      <c r="B2825" t="s">
        <v>3</v>
      </c>
      <c r="C2825" t="s">
        <v>447</v>
      </c>
      <c r="D2825" t="s">
        <v>226</v>
      </c>
      <c r="E2825" t="s">
        <v>1</v>
      </c>
      <c r="F2825">
        <v>0</v>
      </c>
      <c r="G2825">
        <v>0</v>
      </c>
      <c r="H2825">
        <v>0</v>
      </c>
    </row>
    <row r="2826" spans="2:8" x14ac:dyDescent="0.25">
      <c r="B2826" t="s">
        <v>3</v>
      </c>
      <c r="C2826" t="s">
        <v>447</v>
      </c>
      <c r="D2826" t="s">
        <v>227</v>
      </c>
      <c r="E2826" t="s">
        <v>1</v>
      </c>
      <c r="F2826">
        <v>0</v>
      </c>
      <c r="G2826">
        <v>0</v>
      </c>
      <c r="H2826">
        <v>0</v>
      </c>
    </row>
    <row r="2827" spans="2:8" x14ac:dyDescent="0.25">
      <c r="B2827" t="s">
        <v>3</v>
      </c>
      <c r="C2827" t="s">
        <v>447</v>
      </c>
      <c r="D2827" t="s">
        <v>228</v>
      </c>
      <c r="E2827" t="s">
        <v>1</v>
      </c>
      <c r="F2827">
        <v>0</v>
      </c>
      <c r="G2827">
        <v>0</v>
      </c>
      <c r="H2827">
        <v>0</v>
      </c>
    </row>
    <row r="2828" spans="2:8" x14ac:dyDescent="0.25">
      <c r="B2828" t="s">
        <v>3</v>
      </c>
      <c r="C2828" t="s">
        <v>447</v>
      </c>
      <c r="D2828" t="s">
        <v>229</v>
      </c>
      <c r="E2828" t="s">
        <v>1</v>
      </c>
      <c r="F2828">
        <v>0</v>
      </c>
      <c r="G2828">
        <v>0</v>
      </c>
      <c r="H2828">
        <v>0</v>
      </c>
    </row>
    <row r="2829" spans="2:8" x14ac:dyDescent="0.25">
      <c r="B2829" t="s">
        <v>3</v>
      </c>
      <c r="C2829" t="s">
        <v>447</v>
      </c>
      <c r="D2829" t="s">
        <v>230</v>
      </c>
      <c r="E2829" t="s">
        <v>1</v>
      </c>
      <c r="F2829">
        <v>0</v>
      </c>
      <c r="G2829">
        <v>0</v>
      </c>
      <c r="H2829">
        <v>0</v>
      </c>
    </row>
    <row r="2830" spans="2:8" x14ac:dyDescent="0.25">
      <c r="B2830" t="s">
        <v>3</v>
      </c>
      <c r="C2830" t="s">
        <v>447</v>
      </c>
      <c r="D2830" t="s">
        <v>232</v>
      </c>
      <c r="E2830" t="s">
        <v>1</v>
      </c>
      <c r="F2830">
        <v>9113.9579999999987</v>
      </c>
      <c r="G2830">
        <v>9113.9579999999987</v>
      </c>
      <c r="H2830">
        <v>9113.9579999999987</v>
      </c>
    </row>
    <row r="2831" spans="2:8" x14ac:dyDescent="0.25">
      <c r="B2831" t="s">
        <v>3</v>
      </c>
      <c r="C2831" t="s">
        <v>447</v>
      </c>
      <c r="D2831" t="s">
        <v>234</v>
      </c>
      <c r="E2831" t="s">
        <v>1</v>
      </c>
      <c r="F2831">
        <v>21912.282000000007</v>
      </c>
      <c r="G2831">
        <v>21912.282000000003</v>
      </c>
      <c r="H2831">
        <v>21912.282000000003</v>
      </c>
    </row>
    <row r="2832" spans="2:8" x14ac:dyDescent="0.25">
      <c r="B2832" t="s">
        <v>3</v>
      </c>
      <c r="C2832" t="s">
        <v>447</v>
      </c>
      <c r="D2832" t="s">
        <v>236</v>
      </c>
      <c r="E2832" t="s">
        <v>1</v>
      </c>
      <c r="F2832">
        <v>274812.81927240291</v>
      </c>
      <c r="G2832">
        <v>274812.81927240291</v>
      </c>
      <c r="H2832">
        <v>274812.81927240291</v>
      </c>
    </row>
    <row r="2833" spans="2:8" x14ac:dyDescent="0.25">
      <c r="B2833" t="s">
        <v>3</v>
      </c>
      <c r="C2833" t="s">
        <v>447</v>
      </c>
      <c r="D2833" t="s">
        <v>237</v>
      </c>
      <c r="E2833" t="s">
        <v>1</v>
      </c>
      <c r="F2833">
        <v>0</v>
      </c>
      <c r="G2833">
        <v>0</v>
      </c>
      <c r="H2833">
        <v>0</v>
      </c>
    </row>
    <row r="2834" spans="2:8" x14ac:dyDescent="0.25">
      <c r="B2834" t="s">
        <v>3</v>
      </c>
      <c r="C2834" t="s">
        <v>447</v>
      </c>
      <c r="D2834" t="s">
        <v>238</v>
      </c>
      <c r="E2834" t="s">
        <v>1</v>
      </c>
      <c r="F2834">
        <v>0</v>
      </c>
      <c r="G2834">
        <v>0</v>
      </c>
      <c r="H2834">
        <v>0</v>
      </c>
    </row>
    <row r="2835" spans="2:8" x14ac:dyDescent="0.25">
      <c r="B2835" t="s">
        <v>3</v>
      </c>
      <c r="C2835" t="s">
        <v>447</v>
      </c>
      <c r="D2835" t="s">
        <v>240</v>
      </c>
      <c r="E2835" t="s">
        <v>1</v>
      </c>
      <c r="F2835">
        <v>0</v>
      </c>
      <c r="G2835">
        <v>0</v>
      </c>
      <c r="H2835">
        <v>0</v>
      </c>
    </row>
    <row r="2836" spans="2:8" x14ac:dyDescent="0.25">
      <c r="B2836" t="s">
        <v>3</v>
      </c>
      <c r="C2836" t="s">
        <v>447</v>
      </c>
      <c r="D2836" t="s">
        <v>241</v>
      </c>
      <c r="E2836" t="s">
        <v>1</v>
      </c>
      <c r="F2836">
        <v>0</v>
      </c>
      <c r="G2836">
        <v>0</v>
      </c>
      <c r="H2836">
        <v>0</v>
      </c>
    </row>
    <row r="2837" spans="2:8" x14ac:dyDescent="0.25">
      <c r="B2837" t="s">
        <v>3</v>
      </c>
      <c r="C2837" t="s">
        <v>447</v>
      </c>
      <c r="D2837" t="s">
        <v>242</v>
      </c>
      <c r="E2837" t="s">
        <v>1</v>
      </c>
      <c r="F2837">
        <v>0</v>
      </c>
      <c r="G2837">
        <v>0</v>
      </c>
      <c r="H2837">
        <v>0</v>
      </c>
    </row>
    <row r="2838" spans="2:8" x14ac:dyDescent="0.25">
      <c r="B2838" t="s">
        <v>3</v>
      </c>
      <c r="C2838" t="s">
        <v>447</v>
      </c>
      <c r="D2838" t="s">
        <v>243</v>
      </c>
      <c r="E2838" t="s">
        <v>1</v>
      </c>
      <c r="F2838">
        <v>19298799.359999996</v>
      </c>
      <c r="G2838">
        <v>19298799.359999996</v>
      </c>
      <c r="H2838">
        <v>19298799.359999996</v>
      </c>
    </row>
    <row r="2839" spans="2:8" x14ac:dyDescent="0.25">
      <c r="B2839" t="s">
        <v>3</v>
      </c>
      <c r="C2839" t="s">
        <v>447</v>
      </c>
      <c r="D2839" t="s">
        <v>244</v>
      </c>
      <c r="E2839" t="s">
        <v>1</v>
      </c>
      <c r="F2839">
        <v>2396275.2000000002</v>
      </c>
      <c r="G2839">
        <v>2396275.2000000002</v>
      </c>
      <c r="H2839">
        <v>2396275.2000000002</v>
      </c>
    </row>
    <row r="2840" spans="2:8" x14ac:dyDescent="0.25">
      <c r="B2840" t="s">
        <v>3</v>
      </c>
      <c r="C2840" t="s">
        <v>447</v>
      </c>
      <c r="D2840" t="s">
        <v>245</v>
      </c>
      <c r="E2840" t="s">
        <v>1</v>
      </c>
      <c r="F2840">
        <v>0</v>
      </c>
      <c r="G2840">
        <v>0</v>
      </c>
      <c r="H2840">
        <v>0</v>
      </c>
    </row>
    <row r="2841" spans="2:8" x14ac:dyDescent="0.25">
      <c r="B2841" t="s">
        <v>3</v>
      </c>
      <c r="C2841" t="s">
        <v>447</v>
      </c>
      <c r="D2841" t="s">
        <v>246</v>
      </c>
      <c r="E2841" t="s">
        <v>1</v>
      </c>
      <c r="F2841">
        <v>0</v>
      </c>
      <c r="G2841">
        <v>0</v>
      </c>
      <c r="H2841">
        <v>0</v>
      </c>
    </row>
    <row r="2842" spans="2:8" x14ac:dyDescent="0.25">
      <c r="B2842" t="s">
        <v>3</v>
      </c>
      <c r="C2842" t="s">
        <v>447</v>
      </c>
      <c r="D2842" t="s">
        <v>247</v>
      </c>
      <c r="E2842" t="s">
        <v>1</v>
      </c>
      <c r="F2842">
        <v>0</v>
      </c>
      <c r="G2842">
        <v>0</v>
      </c>
      <c r="H2842">
        <v>0</v>
      </c>
    </row>
    <row r="2843" spans="2:8" x14ac:dyDescent="0.25">
      <c r="B2843" t="s">
        <v>3</v>
      </c>
      <c r="C2843" t="s">
        <v>447</v>
      </c>
      <c r="D2843" t="s">
        <v>248</v>
      </c>
      <c r="E2843" t="s">
        <v>1</v>
      </c>
      <c r="F2843">
        <v>0</v>
      </c>
      <c r="G2843">
        <v>0</v>
      </c>
      <c r="H2843">
        <v>0</v>
      </c>
    </row>
    <row r="2844" spans="2:8" x14ac:dyDescent="0.25">
      <c r="B2844" t="s">
        <v>3</v>
      </c>
      <c r="C2844" t="s">
        <v>447</v>
      </c>
      <c r="D2844" t="s">
        <v>251</v>
      </c>
      <c r="E2844" t="s">
        <v>1</v>
      </c>
      <c r="F2844">
        <v>0</v>
      </c>
      <c r="G2844">
        <v>0</v>
      </c>
      <c r="H2844">
        <v>0</v>
      </c>
    </row>
    <row r="2845" spans="2:8" x14ac:dyDescent="0.25">
      <c r="B2845" t="s">
        <v>3</v>
      </c>
      <c r="C2845" t="s">
        <v>447</v>
      </c>
      <c r="D2845" t="s">
        <v>255</v>
      </c>
      <c r="E2845" t="s">
        <v>1</v>
      </c>
      <c r="F2845">
        <v>0</v>
      </c>
      <c r="G2845">
        <v>0</v>
      </c>
      <c r="H2845">
        <v>0</v>
      </c>
    </row>
    <row r="2846" spans="2:8" x14ac:dyDescent="0.25">
      <c r="B2846" t="s">
        <v>3</v>
      </c>
      <c r="C2846" t="s">
        <v>447</v>
      </c>
      <c r="D2846" t="s">
        <v>256</v>
      </c>
      <c r="E2846" t="s">
        <v>1</v>
      </c>
      <c r="F2846">
        <v>14004.899999999998</v>
      </c>
      <c r="G2846">
        <v>14004.899999999998</v>
      </c>
      <c r="H2846">
        <v>14004.899999999998</v>
      </c>
    </row>
    <row r="2847" spans="2:8" x14ac:dyDescent="0.25">
      <c r="B2847" t="s">
        <v>3</v>
      </c>
      <c r="C2847" t="s">
        <v>447</v>
      </c>
      <c r="D2847" t="s">
        <v>258</v>
      </c>
      <c r="E2847" t="s">
        <v>1</v>
      </c>
      <c r="F2847">
        <v>38185.896000000001</v>
      </c>
      <c r="G2847">
        <v>38185.896000000001</v>
      </c>
      <c r="H2847">
        <v>38185.896000000001</v>
      </c>
    </row>
    <row r="2848" spans="2:8" x14ac:dyDescent="0.25">
      <c r="B2848" t="s">
        <v>3</v>
      </c>
      <c r="C2848" t="s">
        <v>447</v>
      </c>
      <c r="D2848" t="s">
        <v>260</v>
      </c>
      <c r="E2848" t="s">
        <v>1</v>
      </c>
      <c r="F2848">
        <v>0</v>
      </c>
      <c r="G2848">
        <v>0</v>
      </c>
      <c r="H2848">
        <v>0</v>
      </c>
    </row>
    <row r="2849" spans="2:8" x14ac:dyDescent="0.25">
      <c r="B2849" t="s">
        <v>3</v>
      </c>
      <c r="C2849" t="s">
        <v>447</v>
      </c>
      <c r="D2849" t="s">
        <v>262</v>
      </c>
      <c r="E2849" t="s">
        <v>1</v>
      </c>
      <c r="F2849">
        <v>547109.27879999997</v>
      </c>
      <c r="G2849">
        <v>547109.27880000009</v>
      </c>
      <c r="H2849">
        <v>547109.27880000009</v>
      </c>
    </row>
    <row r="2850" spans="2:8" x14ac:dyDescent="0.25">
      <c r="B2850" t="s">
        <v>3</v>
      </c>
      <c r="C2850" t="s">
        <v>447</v>
      </c>
      <c r="D2850" t="s">
        <v>263</v>
      </c>
      <c r="E2850" t="s">
        <v>1</v>
      </c>
      <c r="F2850">
        <v>1832.8464000000001</v>
      </c>
      <c r="G2850">
        <v>1832.8464000000001</v>
      </c>
      <c r="H2850">
        <v>1832.8464000000001</v>
      </c>
    </row>
    <row r="2851" spans="2:8" x14ac:dyDescent="0.25">
      <c r="B2851" t="s">
        <v>3</v>
      </c>
      <c r="C2851" t="s">
        <v>447</v>
      </c>
      <c r="D2851" t="s">
        <v>264</v>
      </c>
      <c r="E2851" t="s">
        <v>1</v>
      </c>
      <c r="F2851">
        <v>527234.61</v>
      </c>
      <c r="G2851">
        <v>527234.61</v>
      </c>
      <c r="H2851">
        <v>527234.61</v>
      </c>
    </row>
    <row r="2852" spans="2:8" x14ac:dyDescent="0.25">
      <c r="B2852" t="s">
        <v>3</v>
      </c>
      <c r="C2852" t="s">
        <v>447</v>
      </c>
      <c r="D2852" t="s">
        <v>265</v>
      </c>
      <c r="E2852" t="s">
        <v>1</v>
      </c>
      <c r="F2852">
        <v>64079.4</v>
      </c>
      <c r="G2852">
        <v>64079.4</v>
      </c>
      <c r="H2852">
        <v>64079.4</v>
      </c>
    </row>
    <row r="2853" spans="2:8" x14ac:dyDescent="0.25">
      <c r="B2853" t="s">
        <v>3</v>
      </c>
      <c r="C2853" t="s">
        <v>447</v>
      </c>
      <c r="D2853" t="s">
        <v>266</v>
      </c>
      <c r="E2853" t="s">
        <v>1</v>
      </c>
      <c r="F2853">
        <v>36866.961600000002</v>
      </c>
      <c r="G2853">
        <v>36866.961600000002</v>
      </c>
      <c r="H2853">
        <v>36866.961600000002</v>
      </c>
    </row>
    <row r="2854" spans="2:8" x14ac:dyDescent="0.25">
      <c r="B2854" t="s">
        <v>3</v>
      </c>
      <c r="C2854" t="s">
        <v>447</v>
      </c>
      <c r="D2854" t="s">
        <v>268</v>
      </c>
      <c r="E2854" t="s">
        <v>1</v>
      </c>
      <c r="F2854">
        <v>0</v>
      </c>
      <c r="G2854">
        <v>0</v>
      </c>
      <c r="H2854">
        <v>0</v>
      </c>
    </row>
    <row r="2855" spans="2:8" x14ac:dyDescent="0.25">
      <c r="B2855" t="s">
        <v>3</v>
      </c>
      <c r="C2855" t="s">
        <v>447</v>
      </c>
      <c r="D2855" t="s">
        <v>269</v>
      </c>
      <c r="E2855" t="s">
        <v>1</v>
      </c>
      <c r="F2855">
        <v>0</v>
      </c>
      <c r="G2855">
        <v>0</v>
      </c>
      <c r="H2855">
        <v>0</v>
      </c>
    </row>
    <row r="2856" spans="2:8" x14ac:dyDescent="0.25">
      <c r="B2856" t="s">
        <v>3</v>
      </c>
      <c r="C2856" t="s">
        <v>447</v>
      </c>
      <c r="D2856" t="s">
        <v>270</v>
      </c>
      <c r="E2856" t="s">
        <v>1</v>
      </c>
      <c r="F2856">
        <v>0</v>
      </c>
      <c r="G2856">
        <v>0</v>
      </c>
      <c r="H2856">
        <v>0</v>
      </c>
    </row>
    <row r="2857" spans="2:8" x14ac:dyDescent="0.25">
      <c r="B2857" t="s">
        <v>3</v>
      </c>
      <c r="C2857" t="s">
        <v>447</v>
      </c>
      <c r="D2857" t="s">
        <v>271</v>
      </c>
      <c r="E2857" t="s">
        <v>1</v>
      </c>
      <c r="F2857">
        <v>181261.91046914426</v>
      </c>
      <c r="G2857">
        <v>182575.00248097169</v>
      </c>
      <c r="H2857">
        <v>184529.6143543275</v>
      </c>
    </row>
    <row r="2858" spans="2:8" x14ac:dyDescent="0.25">
      <c r="B2858" t="s">
        <v>3</v>
      </c>
      <c r="C2858" t="s">
        <v>447</v>
      </c>
      <c r="D2858" t="s">
        <v>273</v>
      </c>
      <c r="E2858" t="s">
        <v>1</v>
      </c>
      <c r="F2858">
        <v>0</v>
      </c>
      <c r="G2858">
        <v>0</v>
      </c>
      <c r="H2858">
        <v>0</v>
      </c>
    </row>
    <row r="2859" spans="2:8" x14ac:dyDescent="0.25">
      <c r="B2859" t="s">
        <v>3</v>
      </c>
      <c r="C2859" t="s">
        <v>447</v>
      </c>
      <c r="D2859" t="s">
        <v>276</v>
      </c>
      <c r="E2859" t="s">
        <v>1</v>
      </c>
      <c r="F2859">
        <v>0</v>
      </c>
      <c r="G2859">
        <v>0</v>
      </c>
      <c r="H2859">
        <v>0</v>
      </c>
    </row>
    <row r="2860" spans="2:8" x14ac:dyDescent="0.25">
      <c r="B2860" t="s">
        <v>3</v>
      </c>
      <c r="C2860" t="s">
        <v>447</v>
      </c>
      <c r="D2860" t="s">
        <v>279</v>
      </c>
      <c r="E2860" t="s">
        <v>1</v>
      </c>
      <c r="F2860">
        <v>510719.99999999988</v>
      </c>
      <c r="G2860">
        <v>510719.99999999988</v>
      </c>
      <c r="H2860">
        <v>510719.99999999988</v>
      </c>
    </row>
    <row r="2861" spans="2:8" x14ac:dyDescent="0.25">
      <c r="B2861" t="s">
        <v>3</v>
      </c>
      <c r="C2861" t="s">
        <v>447</v>
      </c>
      <c r="D2861" t="s">
        <v>280</v>
      </c>
      <c r="E2861" t="s">
        <v>1</v>
      </c>
      <c r="F2861">
        <v>112230.40000000001</v>
      </c>
      <c r="G2861">
        <v>112230.40000000001</v>
      </c>
      <c r="H2861">
        <v>112230.40000000001</v>
      </c>
    </row>
    <row r="2862" spans="2:8" x14ac:dyDescent="0.25">
      <c r="B2862" t="s">
        <v>3</v>
      </c>
      <c r="C2862" t="s">
        <v>447</v>
      </c>
      <c r="D2862" t="s">
        <v>281</v>
      </c>
      <c r="E2862" t="s">
        <v>1</v>
      </c>
      <c r="F2862">
        <v>0</v>
      </c>
      <c r="G2862">
        <v>0</v>
      </c>
      <c r="H2862">
        <v>0</v>
      </c>
    </row>
    <row r="2863" spans="2:8" x14ac:dyDescent="0.25">
      <c r="B2863" t="s">
        <v>3</v>
      </c>
      <c r="C2863" t="s">
        <v>447</v>
      </c>
      <c r="D2863" t="s">
        <v>282</v>
      </c>
      <c r="E2863" t="s">
        <v>1</v>
      </c>
      <c r="F2863">
        <v>0</v>
      </c>
      <c r="G2863">
        <v>0</v>
      </c>
      <c r="H2863">
        <v>0</v>
      </c>
    </row>
    <row r="2864" spans="2:8" x14ac:dyDescent="0.25">
      <c r="B2864" t="s">
        <v>3</v>
      </c>
      <c r="C2864" t="s">
        <v>447</v>
      </c>
      <c r="D2864" t="s">
        <v>283</v>
      </c>
      <c r="E2864" t="s">
        <v>1</v>
      </c>
      <c r="F2864">
        <v>538711.49919999996</v>
      </c>
      <c r="G2864">
        <v>538711.49920000008</v>
      </c>
      <c r="H2864">
        <v>538711.49920000008</v>
      </c>
    </row>
    <row r="2865" spans="2:8" x14ac:dyDescent="0.25">
      <c r="B2865" t="s">
        <v>3</v>
      </c>
      <c r="C2865" t="s">
        <v>447</v>
      </c>
      <c r="D2865" t="s">
        <v>284</v>
      </c>
      <c r="E2865" t="s">
        <v>1</v>
      </c>
      <c r="F2865">
        <v>0</v>
      </c>
      <c r="G2865">
        <v>0</v>
      </c>
      <c r="H2865">
        <v>0</v>
      </c>
    </row>
    <row r="2866" spans="2:8" x14ac:dyDescent="0.25">
      <c r="B2866" t="s">
        <v>3</v>
      </c>
      <c r="C2866" t="s">
        <v>447</v>
      </c>
      <c r="D2866" t="s">
        <v>286</v>
      </c>
      <c r="E2866" t="s">
        <v>1</v>
      </c>
      <c r="F2866">
        <v>0</v>
      </c>
      <c r="G2866">
        <v>0</v>
      </c>
      <c r="H2866">
        <v>0</v>
      </c>
    </row>
    <row r="2867" spans="2:8" x14ac:dyDescent="0.25">
      <c r="B2867" t="s">
        <v>3</v>
      </c>
      <c r="C2867" t="s">
        <v>447</v>
      </c>
      <c r="D2867" t="s">
        <v>287</v>
      </c>
      <c r="E2867" t="s">
        <v>1</v>
      </c>
      <c r="F2867">
        <v>883745.63199999998</v>
      </c>
      <c r="G2867">
        <v>883745.63199999998</v>
      </c>
      <c r="H2867">
        <v>883745.63199999998</v>
      </c>
    </row>
    <row r="2868" spans="2:8" x14ac:dyDescent="0.25">
      <c r="B2868" t="s">
        <v>3</v>
      </c>
      <c r="C2868" t="s">
        <v>447</v>
      </c>
      <c r="D2868" t="s">
        <v>290</v>
      </c>
      <c r="E2868" t="s">
        <v>1</v>
      </c>
      <c r="F2868">
        <v>0</v>
      </c>
      <c r="G2868">
        <v>0</v>
      </c>
      <c r="H2868">
        <v>0</v>
      </c>
    </row>
    <row r="2869" spans="2:8" x14ac:dyDescent="0.25">
      <c r="B2869" t="s">
        <v>3</v>
      </c>
      <c r="C2869" t="s">
        <v>447</v>
      </c>
      <c r="D2869" t="s">
        <v>291</v>
      </c>
      <c r="E2869" t="s">
        <v>1</v>
      </c>
      <c r="F2869">
        <v>10065.44</v>
      </c>
      <c r="G2869">
        <v>10065.44</v>
      </c>
      <c r="H2869">
        <v>10065.44</v>
      </c>
    </row>
    <row r="2870" spans="2:8" x14ac:dyDescent="0.25">
      <c r="B2870" t="s">
        <v>3</v>
      </c>
      <c r="C2870" t="s">
        <v>447</v>
      </c>
      <c r="D2870" t="s">
        <v>292</v>
      </c>
      <c r="E2870" t="s">
        <v>1</v>
      </c>
      <c r="F2870">
        <v>0</v>
      </c>
      <c r="G2870">
        <v>0</v>
      </c>
      <c r="H2870">
        <v>0</v>
      </c>
    </row>
    <row r="2871" spans="2:8" x14ac:dyDescent="0.25">
      <c r="B2871" t="s">
        <v>3</v>
      </c>
      <c r="C2871" t="s">
        <v>447</v>
      </c>
      <c r="D2871" t="s">
        <v>293</v>
      </c>
      <c r="E2871" t="s">
        <v>1</v>
      </c>
      <c r="F2871">
        <v>0</v>
      </c>
      <c r="G2871">
        <v>0</v>
      </c>
      <c r="H2871">
        <v>0</v>
      </c>
    </row>
    <row r="2872" spans="2:8" x14ac:dyDescent="0.25">
      <c r="B2872" t="s">
        <v>3</v>
      </c>
      <c r="C2872" t="s">
        <v>447</v>
      </c>
      <c r="D2872" t="s">
        <v>295</v>
      </c>
      <c r="E2872" t="s">
        <v>1</v>
      </c>
      <c r="F2872">
        <v>0</v>
      </c>
      <c r="G2872">
        <v>0</v>
      </c>
      <c r="H2872">
        <v>0</v>
      </c>
    </row>
    <row r="2873" spans="2:8" x14ac:dyDescent="0.25">
      <c r="B2873" t="s">
        <v>3</v>
      </c>
      <c r="C2873" t="s">
        <v>447</v>
      </c>
      <c r="D2873" t="s">
        <v>296</v>
      </c>
      <c r="E2873" t="s">
        <v>1</v>
      </c>
      <c r="F2873">
        <v>0</v>
      </c>
      <c r="G2873">
        <v>0</v>
      </c>
      <c r="H2873">
        <v>0</v>
      </c>
    </row>
    <row r="2874" spans="2:8" x14ac:dyDescent="0.25">
      <c r="B2874" t="s">
        <v>3</v>
      </c>
      <c r="C2874" t="s">
        <v>447</v>
      </c>
      <c r="D2874" t="s">
        <v>297</v>
      </c>
      <c r="E2874" t="s">
        <v>1</v>
      </c>
      <c r="F2874">
        <v>0</v>
      </c>
      <c r="G2874">
        <v>0</v>
      </c>
      <c r="H2874">
        <v>0</v>
      </c>
    </row>
    <row r="2875" spans="2:8" x14ac:dyDescent="0.25">
      <c r="B2875" t="s">
        <v>3</v>
      </c>
      <c r="C2875" t="s">
        <v>447</v>
      </c>
      <c r="D2875" t="s">
        <v>298</v>
      </c>
      <c r="E2875" t="s">
        <v>1</v>
      </c>
      <c r="F2875">
        <v>0</v>
      </c>
      <c r="G2875">
        <v>0</v>
      </c>
      <c r="H2875">
        <v>0</v>
      </c>
    </row>
    <row r="2876" spans="2:8" x14ac:dyDescent="0.25">
      <c r="B2876" t="s">
        <v>3</v>
      </c>
      <c r="C2876" t="s">
        <v>447</v>
      </c>
      <c r="D2876" t="s">
        <v>299</v>
      </c>
      <c r="E2876" t="s">
        <v>1</v>
      </c>
      <c r="F2876">
        <v>0</v>
      </c>
      <c r="G2876">
        <v>0</v>
      </c>
      <c r="H2876">
        <v>0</v>
      </c>
    </row>
    <row r="2877" spans="2:8" x14ac:dyDescent="0.25">
      <c r="B2877" t="s">
        <v>3</v>
      </c>
      <c r="C2877" t="s">
        <v>447</v>
      </c>
      <c r="D2877" t="s">
        <v>300</v>
      </c>
      <c r="E2877" t="s">
        <v>1</v>
      </c>
      <c r="F2877">
        <v>0</v>
      </c>
      <c r="G2877">
        <v>0</v>
      </c>
      <c r="H2877">
        <v>0</v>
      </c>
    </row>
    <row r="2878" spans="2:8" x14ac:dyDescent="0.25">
      <c r="B2878" t="s">
        <v>3</v>
      </c>
      <c r="C2878" t="s">
        <v>447</v>
      </c>
      <c r="D2878" t="s">
        <v>407</v>
      </c>
      <c r="E2878" t="s">
        <v>1</v>
      </c>
      <c r="F2878">
        <v>0</v>
      </c>
      <c r="G2878">
        <v>0</v>
      </c>
      <c r="H2878">
        <v>0</v>
      </c>
    </row>
    <row r="2879" spans="2:8" x14ac:dyDescent="0.25">
      <c r="B2879" t="s">
        <v>3</v>
      </c>
      <c r="C2879" t="s">
        <v>447</v>
      </c>
      <c r="D2879" t="s">
        <v>635</v>
      </c>
      <c r="E2879" t="s">
        <v>1</v>
      </c>
      <c r="F2879">
        <v>0</v>
      </c>
      <c r="G2879">
        <v>0</v>
      </c>
      <c r="H2879">
        <v>0</v>
      </c>
    </row>
    <row r="2880" spans="2:8" x14ac:dyDescent="0.25">
      <c r="B2880" t="s">
        <v>3</v>
      </c>
      <c r="C2880" t="s">
        <v>447</v>
      </c>
      <c r="D2880" t="s">
        <v>636</v>
      </c>
      <c r="E2880" t="s">
        <v>1</v>
      </c>
      <c r="F2880">
        <v>0</v>
      </c>
      <c r="G2880">
        <v>0</v>
      </c>
      <c r="H2880">
        <v>0</v>
      </c>
    </row>
    <row r="2881" spans="2:8" x14ac:dyDescent="0.25">
      <c r="B2881" t="s">
        <v>3</v>
      </c>
      <c r="C2881" t="s">
        <v>447</v>
      </c>
      <c r="D2881" t="s">
        <v>686</v>
      </c>
      <c r="E2881" t="s">
        <v>1</v>
      </c>
      <c r="F2881">
        <v>0</v>
      </c>
      <c r="G2881">
        <v>0</v>
      </c>
      <c r="H2881">
        <v>0</v>
      </c>
    </row>
    <row r="2882" spans="2:8" x14ac:dyDescent="0.25">
      <c r="B2882" t="s">
        <v>3</v>
      </c>
      <c r="C2882" t="s">
        <v>447</v>
      </c>
      <c r="D2882" t="s">
        <v>687</v>
      </c>
      <c r="E2882" t="s">
        <v>1</v>
      </c>
      <c r="F2882">
        <v>0</v>
      </c>
      <c r="G2882">
        <v>0</v>
      </c>
      <c r="H2882">
        <v>0</v>
      </c>
    </row>
    <row r="2883" spans="2:8" x14ac:dyDescent="0.25">
      <c r="B2883" t="s">
        <v>3</v>
      </c>
      <c r="C2883" t="s">
        <v>447</v>
      </c>
      <c r="D2883" t="s">
        <v>302</v>
      </c>
      <c r="E2883" t="s">
        <v>1</v>
      </c>
      <c r="F2883">
        <v>0</v>
      </c>
      <c r="G2883">
        <v>0</v>
      </c>
      <c r="H2883">
        <v>0</v>
      </c>
    </row>
    <row r="2884" spans="2:8" x14ac:dyDescent="0.25">
      <c r="B2884" t="s">
        <v>3</v>
      </c>
      <c r="C2884" t="s">
        <v>447</v>
      </c>
      <c r="D2884" t="s">
        <v>303</v>
      </c>
      <c r="E2884" t="s">
        <v>1</v>
      </c>
      <c r="F2884">
        <v>0</v>
      </c>
      <c r="G2884">
        <v>0</v>
      </c>
      <c r="H2884">
        <v>0</v>
      </c>
    </row>
    <row r="2885" spans="2:8" x14ac:dyDescent="0.25">
      <c r="B2885" t="s">
        <v>3</v>
      </c>
      <c r="C2885" t="s">
        <v>447</v>
      </c>
      <c r="D2885" t="s">
        <v>306</v>
      </c>
      <c r="E2885" t="s">
        <v>1</v>
      </c>
      <c r="F2885">
        <v>0</v>
      </c>
      <c r="G2885">
        <v>0</v>
      </c>
      <c r="H2885">
        <v>0</v>
      </c>
    </row>
    <row r="2886" spans="2:8" x14ac:dyDescent="0.25">
      <c r="B2886" t="s">
        <v>3</v>
      </c>
      <c r="C2886" t="s">
        <v>447</v>
      </c>
      <c r="D2886" t="s">
        <v>307</v>
      </c>
      <c r="E2886" t="s">
        <v>1</v>
      </c>
      <c r="F2886">
        <v>0</v>
      </c>
      <c r="G2886">
        <v>0</v>
      </c>
      <c r="H2886">
        <v>0</v>
      </c>
    </row>
    <row r="2887" spans="2:8" x14ac:dyDescent="0.25">
      <c r="B2887" t="s">
        <v>3</v>
      </c>
      <c r="C2887" t="s">
        <v>447</v>
      </c>
      <c r="D2887" t="s">
        <v>308</v>
      </c>
      <c r="E2887" t="s">
        <v>1</v>
      </c>
      <c r="F2887">
        <v>0</v>
      </c>
      <c r="G2887">
        <v>0</v>
      </c>
      <c r="H2887">
        <v>0</v>
      </c>
    </row>
    <row r="2888" spans="2:8" x14ac:dyDescent="0.25">
      <c r="B2888" t="s">
        <v>3</v>
      </c>
      <c r="C2888" t="s">
        <v>447</v>
      </c>
      <c r="D2888" t="s">
        <v>309</v>
      </c>
      <c r="E2888" t="s">
        <v>1</v>
      </c>
      <c r="F2888">
        <v>0</v>
      </c>
      <c r="G2888">
        <v>0</v>
      </c>
      <c r="H2888">
        <v>0</v>
      </c>
    </row>
    <row r="2889" spans="2:8" x14ac:dyDescent="0.25">
      <c r="B2889" t="s">
        <v>3</v>
      </c>
      <c r="C2889" t="s">
        <v>447</v>
      </c>
      <c r="D2889" t="s">
        <v>637</v>
      </c>
      <c r="E2889" t="s">
        <v>1</v>
      </c>
      <c r="F2889">
        <v>23546.30024782036</v>
      </c>
      <c r="G2889">
        <v>23546.30024782036</v>
      </c>
      <c r="H2889">
        <v>23546.30024782036</v>
      </c>
    </row>
    <row r="2890" spans="2:8" x14ac:dyDescent="0.25">
      <c r="B2890" t="s">
        <v>3</v>
      </c>
      <c r="C2890" t="s">
        <v>447</v>
      </c>
      <c r="D2890" t="s">
        <v>311</v>
      </c>
      <c r="E2890" t="s">
        <v>1</v>
      </c>
      <c r="F2890">
        <v>501908.14725147636</v>
      </c>
      <c r="G2890">
        <v>501908.14725147636</v>
      </c>
      <c r="H2890">
        <v>501908.14725147636</v>
      </c>
    </row>
    <row r="2891" spans="2:8" x14ac:dyDescent="0.25">
      <c r="B2891" t="s">
        <v>3</v>
      </c>
      <c r="C2891" t="s">
        <v>447</v>
      </c>
      <c r="D2891" t="s">
        <v>312</v>
      </c>
      <c r="E2891" t="s">
        <v>1</v>
      </c>
      <c r="F2891">
        <v>348302.1796383778</v>
      </c>
      <c r="G2891">
        <v>348302.1796383778</v>
      </c>
      <c r="H2891">
        <v>348302.1796383778</v>
      </c>
    </row>
    <row r="2892" spans="2:8" x14ac:dyDescent="0.25">
      <c r="B2892" t="s">
        <v>3</v>
      </c>
      <c r="C2892" t="s">
        <v>447</v>
      </c>
      <c r="D2892" t="s">
        <v>313</v>
      </c>
      <c r="E2892" t="s">
        <v>1</v>
      </c>
      <c r="F2892">
        <v>401526.51780118106</v>
      </c>
      <c r="G2892">
        <v>401526.51780118106</v>
      </c>
      <c r="H2892">
        <v>401526.51780118106</v>
      </c>
    </row>
    <row r="2893" spans="2:8" x14ac:dyDescent="0.25">
      <c r="B2893" t="s">
        <v>3</v>
      </c>
      <c r="C2893" t="s">
        <v>447</v>
      </c>
      <c r="D2893" t="s">
        <v>314</v>
      </c>
      <c r="E2893" t="s">
        <v>1</v>
      </c>
      <c r="F2893">
        <v>278641.74371070217</v>
      </c>
      <c r="G2893">
        <v>278641.74371070217</v>
      </c>
      <c r="H2893">
        <v>278641.74371070217</v>
      </c>
    </row>
    <row r="2894" spans="2:8" x14ac:dyDescent="0.25">
      <c r="B2894" t="s">
        <v>3</v>
      </c>
      <c r="C2894" t="s">
        <v>447</v>
      </c>
      <c r="D2894" t="s">
        <v>315</v>
      </c>
      <c r="E2894" t="s">
        <v>1</v>
      </c>
      <c r="F2894">
        <v>56247.407432432534</v>
      </c>
      <c r="G2894">
        <v>56247.407432432548</v>
      </c>
      <c r="H2894">
        <v>56247.407432432548</v>
      </c>
    </row>
    <row r="2895" spans="2:8" x14ac:dyDescent="0.25">
      <c r="B2895" t="s">
        <v>3</v>
      </c>
      <c r="C2895" t="s">
        <v>447</v>
      </c>
      <c r="D2895" t="s">
        <v>320</v>
      </c>
      <c r="E2895" t="s">
        <v>1</v>
      </c>
      <c r="F2895">
        <v>0</v>
      </c>
      <c r="G2895">
        <v>0</v>
      </c>
      <c r="H2895">
        <v>0</v>
      </c>
    </row>
    <row r="2896" spans="2:8" x14ac:dyDescent="0.25">
      <c r="B2896" t="s">
        <v>3</v>
      </c>
      <c r="C2896" t="s">
        <v>447</v>
      </c>
      <c r="D2896" t="s">
        <v>322</v>
      </c>
      <c r="E2896" t="s">
        <v>1</v>
      </c>
      <c r="F2896">
        <v>0</v>
      </c>
      <c r="G2896">
        <v>0</v>
      </c>
      <c r="H2896">
        <v>0</v>
      </c>
    </row>
    <row r="2897" spans="2:8" x14ac:dyDescent="0.25">
      <c r="B2897" t="s">
        <v>3</v>
      </c>
      <c r="C2897" t="s">
        <v>447</v>
      </c>
      <c r="D2897" t="s">
        <v>324</v>
      </c>
      <c r="E2897" t="s">
        <v>1</v>
      </c>
      <c r="F2897">
        <v>0</v>
      </c>
      <c r="G2897">
        <v>0</v>
      </c>
      <c r="H2897">
        <v>0</v>
      </c>
    </row>
    <row r="2898" spans="2:8" x14ac:dyDescent="0.25">
      <c r="B2898" t="s">
        <v>3</v>
      </c>
      <c r="C2898" t="s">
        <v>447</v>
      </c>
      <c r="D2898" t="s">
        <v>326</v>
      </c>
      <c r="E2898" t="s">
        <v>1</v>
      </c>
      <c r="F2898">
        <v>0</v>
      </c>
      <c r="G2898">
        <v>0</v>
      </c>
      <c r="H2898">
        <v>0</v>
      </c>
    </row>
    <row r="2899" spans="2:8" x14ac:dyDescent="0.25">
      <c r="B2899" t="s">
        <v>3</v>
      </c>
      <c r="C2899" t="s">
        <v>447</v>
      </c>
      <c r="D2899" t="s">
        <v>328</v>
      </c>
      <c r="E2899" t="s">
        <v>1</v>
      </c>
      <c r="F2899">
        <v>0</v>
      </c>
      <c r="G2899">
        <v>0</v>
      </c>
      <c r="H2899">
        <v>0</v>
      </c>
    </row>
    <row r="2900" spans="2:8" x14ac:dyDescent="0.25">
      <c r="B2900" t="s">
        <v>3</v>
      </c>
      <c r="C2900" t="s">
        <v>447</v>
      </c>
      <c r="D2900" t="s">
        <v>330</v>
      </c>
      <c r="E2900" t="s">
        <v>1</v>
      </c>
      <c r="F2900">
        <v>0</v>
      </c>
      <c r="G2900">
        <v>0</v>
      </c>
      <c r="H2900">
        <v>0</v>
      </c>
    </row>
    <row r="2901" spans="2:8" x14ac:dyDescent="0.25">
      <c r="B2901" t="s">
        <v>3</v>
      </c>
      <c r="C2901" t="s">
        <v>447</v>
      </c>
      <c r="D2901" t="s">
        <v>332</v>
      </c>
      <c r="E2901" t="s">
        <v>1</v>
      </c>
      <c r="F2901">
        <v>480922.43372670509</v>
      </c>
      <c r="G2901">
        <v>480922.43372670509</v>
      </c>
      <c r="H2901">
        <v>480922.43372670509</v>
      </c>
    </row>
    <row r="2902" spans="2:8" x14ac:dyDescent="0.25">
      <c r="B2902" t="s">
        <v>3</v>
      </c>
      <c r="C2902" t="s">
        <v>447</v>
      </c>
      <c r="D2902" t="s">
        <v>333</v>
      </c>
      <c r="E2902" t="s">
        <v>1</v>
      </c>
      <c r="F2902">
        <v>0</v>
      </c>
      <c r="G2902">
        <v>0</v>
      </c>
      <c r="H2902">
        <v>0</v>
      </c>
    </row>
    <row r="2903" spans="2:8" x14ac:dyDescent="0.25">
      <c r="B2903" t="s">
        <v>3</v>
      </c>
      <c r="C2903" t="s">
        <v>447</v>
      </c>
      <c r="D2903" t="s">
        <v>334</v>
      </c>
      <c r="E2903" t="s">
        <v>1</v>
      </c>
      <c r="F2903">
        <v>0</v>
      </c>
      <c r="G2903">
        <v>0</v>
      </c>
      <c r="H2903">
        <v>0</v>
      </c>
    </row>
    <row r="2904" spans="2:8" x14ac:dyDescent="0.25">
      <c r="B2904" t="s">
        <v>3</v>
      </c>
      <c r="C2904" t="s">
        <v>447</v>
      </c>
      <c r="D2904" t="s">
        <v>335</v>
      </c>
      <c r="E2904" t="s">
        <v>1</v>
      </c>
      <c r="F2904">
        <v>0</v>
      </c>
      <c r="G2904">
        <v>0</v>
      </c>
      <c r="H2904">
        <v>0</v>
      </c>
    </row>
    <row r="2905" spans="2:8" x14ac:dyDescent="0.25">
      <c r="B2905" t="s">
        <v>3</v>
      </c>
      <c r="C2905" t="s">
        <v>447</v>
      </c>
      <c r="D2905" t="s">
        <v>336</v>
      </c>
      <c r="E2905" t="s">
        <v>1</v>
      </c>
      <c r="F2905">
        <v>0</v>
      </c>
      <c r="G2905">
        <v>0</v>
      </c>
      <c r="H2905">
        <v>0</v>
      </c>
    </row>
    <row r="2906" spans="2:8" x14ac:dyDescent="0.25">
      <c r="B2906" t="s">
        <v>3</v>
      </c>
      <c r="C2906" t="s">
        <v>447</v>
      </c>
      <c r="D2906" t="s">
        <v>337</v>
      </c>
      <c r="E2906" t="s">
        <v>1</v>
      </c>
      <c r="F2906">
        <v>0</v>
      </c>
      <c r="G2906">
        <v>0</v>
      </c>
      <c r="H2906">
        <v>0</v>
      </c>
    </row>
    <row r="2907" spans="2:8" x14ac:dyDescent="0.25">
      <c r="B2907" t="s">
        <v>3</v>
      </c>
      <c r="C2907" t="s">
        <v>447</v>
      </c>
      <c r="D2907" t="s">
        <v>341</v>
      </c>
      <c r="E2907" t="s">
        <v>1</v>
      </c>
      <c r="F2907">
        <v>0</v>
      </c>
      <c r="G2907">
        <v>0</v>
      </c>
      <c r="H2907">
        <v>0</v>
      </c>
    </row>
    <row r="2908" spans="2:8" x14ac:dyDescent="0.25">
      <c r="B2908" t="s">
        <v>3</v>
      </c>
      <c r="C2908" t="s">
        <v>447</v>
      </c>
      <c r="D2908" t="s">
        <v>342</v>
      </c>
      <c r="E2908" t="s">
        <v>1</v>
      </c>
      <c r="F2908">
        <v>0</v>
      </c>
      <c r="G2908">
        <v>0</v>
      </c>
      <c r="H2908">
        <v>0</v>
      </c>
    </row>
    <row r="2909" spans="2:8" x14ac:dyDescent="0.25">
      <c r="B2909" t="s">
        <v>3</v>
      </c>
      <c r="C2909" t="s">
        <v>447</v>
      </c>
      <c r="D2909" t="s">
        <v>343</v>
      </c>
      <c r="E2909" t="s">
        <v>1</v>
      </c>
      <c r="F2909">
        <v>0</v>
      </c>
      <c r="G2909">
        <v>0</v>
      </c>
      <c r="H2909">
        <v>0</v>
      </c>
    </row>
    <row r="2910" spans="2:8" x14ac:dyDescent="0.25">
      <c r="B2910" t="s">
        <v>3</v>
      </c>
      <c r="C2910" t="s">
        <v>447</v>
      </c>
      <c r="D2910" t="s">
        <v>344</v>
      </c>
      <c r="E2910" t="s">
        <v>1</v>
      </c>
      <c r="F2910">
        <v>0</v>
      </c>
      <c r="G2910">
        <v>0</v>
      </c>
      <c r="H2910">
        <v>0</v>
      </c>
    </row>
    <row r="2911" spans="2:8" x14ac:dyDescent="0.25">
      <c r="B2911" t="s">
        <v>3</v>
      </c>
      <c r="C2911" t="s">
        <v>447</v>
      </c>
      <c r="D2911" t="s">
        <v>345</v>
      </c>
      <c r="E2911" t="s">
        <v>1</v>
      </c>
      <c r="F2911">
        <v>0</v>
      </c>
      <c r="G2911">
        <v>0</v>
      </c>
      <c r="H2911">
        <v>0</v>
      </c>
    </row>
    <row r="2912" spans="2:8" x14ac:dyDescent="0.25">
      <c r="B2912" t="s">
        <v>3</v>
      </c>
      <c r="C2912" t="s">
        <v>447</v>
      </c>
      <c r="D2912" t="s">
        <v>346</v>
      </c>
      <c r="E2912" t="s">
        <v>1</v>
      </c>
      <c r="F2912">
        <v>0</v>
      </c>
      <c r="G2912">
        <v>0</v>
      </c>
      <c r="H2912">
        <v>0</v>
      </c>
    </row>
    <row r="2913" spans="2:8" x14ac:dyDescent="0.25">
      <c r="B2913" t="s">
        <v>3</v>
      </c>
      <c r="C2913" t="s">
        <v>447</v>
      </c>
      <c r="D2913" t="s">
        <v>349</v>
      </c>
      <c r="E2913" t="s">
        <v>1</v>
      </c>
      <c r="F2913">
        <v>0</v>
      </c>
      <c r="G2913">
        <v>0</v>
      </c>
      <c r="H2913">
        <v>0</v>
      </c>
    </row>
    <row r="2914" spans="2:8" x14ac:dyDescent="0.25">
      <c r="B2914" t="s">
        <v>3</v>
      </c>
      <c r="C2914" t="s">
        <v>447</v>
      </c>
      <c r="D2914" t="s">
        <v>350</v>
      </c>
      <c r="E2914" t="s">
        <v>1</v>
      </c>
      <c r="F2914">
        <v>0</v>
      </c>
      <c r="G2914">
        <v>0</v>
      </c>
      <c r="H2914">
        <v>0</v>
      </c>
    </row>
    <row r="2915" spans="2:8" x14ac:dyDescent="0.25">
      <c r="B2915" t="s">
        <v>3</v>
      </c>
      <c r="C2915" t="s">
        <v>447</v>
      </c>
      <c r="D2915" t="s">
        <v>351</v>
      </c>
      <c r="E2915" t="s">
        <v>1</v>
      </c>
      <c r="F2915">
        <v>0</v>
      </c>
      <c r="G2915">
        <v>0</v>
      </c>
      <c r="H2915">
        <v>0</v>
      </c>
    </row>
    <row r="2916" spans="2:8" x14ac:dyDescent="0.25">
      <c r="B2916" t="s">
        <v>3</v>
      </c>
      <c r="C2916" t="s">
        <v>447</v>
      </c>
      <c r="D2916" t="s">
        <v>352</v>
      </c>
      <c r="E2916" t="s">
        <v>1</v>
      </c>
      <c r="F2916">
        <v>0</v>
      </c>
      <c r="G2916">
        <v>0</v>
      </c>
      <c r="H2916">
        <v>0</v>
      </c>
    </row>
    <row r="2917" spans="2:8" x14ac:dyDescent="0.25">
      <c r="B2917" t="s">
        <v>3</v>
      </c>
      <c r="C2917" t="s">
        <v>447</v>
      </c>
      <c r="D2917" t="s">
        <v>353</v>
      </c>
      <c r="E2917" t="s">
        <v>1</v>
      </c>
      <c r="F2917">
        <v>0</v>
      </c>
      <c r="G2917">
        <v>0</v>
      </c>
      <c r="H2917">
        <v>0</v>
      </c>
    </row>
    <row r="2918" spans="2:8" x14ac:dyDescent="0.25">
      <c r="B2918" t="s">
        <v>3</v>
      </c>
      <c r="C2918" t="s">
        <v>447</v>
      </c>
      <c r="D2918" t="s">
        <v>354</v>
      </c>
      <c r="E2918" t="s">
        <v>1</v>
      </c>
      <c r="F2918">
        <v>21717.353476000008</v>
      </c>
      <c r="G2918">
        <v>21717.353476000008</v>
      </c>
      <c r="H2918">
        <v>21717.353476000008</v>
      </c>
    </row>
    <row r="2919" spans="2:8" x14ac:dyDescent="0.25">
      <c r="B2919" t="s">
        <v>3</v>
      </c>
      <c r="C2919" t="s">
        <v>447</v>
      </c>
      <c r="D2919" t="s">
        <v>356</v>
      </c>
      <c r="E2919" t="s">
        <v>1</v>
      </c>
      <c r="F2919">
        <v>422629.92000000004</v>
      </c>
      <c r="G2919">
        <v>422629.92000000004</v>
      </c>
      <c r="H2919">
        <v>422629.92000000004</v>
      </c>
    </row>
    <row r="2920" spans="2:8" x14ac:dyDescent="0.25">
      <c r="B2920" t="s">
        <v>3</v>
      </c>
      <c r="C2920" t="s">
        <v>447</v>
      </c>
      <c r="D2920" t="s">
        <v>357</v>
      </c>
      <c r="E2920" t="s">
        <v>1</v>
      </c>
      <c r="F2920">
        <v>0</v>
      </c>
      <c r="G2920">
        <v>0</v>
      </c>
      <c r="H2920">
        <v>0</v>
      </c>
    </row>
    <row r="2921" spans="2:8" x14ac:dyDescent="0.25">
      <c r="B2921" t="s">
        <v>3</v>
      </c>
      <c r="C2921" t="s">
        <v>447</v>
      </c>
      <c r="D2921" t="s">
        <v>359</v>
      </c>
      <c r="E2921" t="s">
        <v>1</v>
      </c>
      <c r="F2921">
        <v>0</v>
      </c>
      <c r="G2921">
        <v>0</v>
      </c>
      <c r="H2921">
        <v>0</v>
      </c>
    </row>
    <row r="2922" spans="2:8" x14ac:dyDescent="0.25">
      <c r="B2922" t="s">
        <v>3</v>
      </c>
      <c r="C2922" t="s">
        <v>447</v>
      </c>
      <c r="D2922" t="s">
        <v>688</v>
      </c>
      <c r="E2922" t="s">
        <v>1</v>
      </c>
      <c r="F2922">
        <v>259707.35330027365</v>
      </c>
      <c r="G2922">
        <v>266710.25858842512</v>
      </c>
      <c r="H2922">
        <v>274914.82376130798</v>
      </c>
    </row>
    <row r="2923" spans="2:8" x14ac:dyDescent="0.25">
      <c r="B2923" t="s">
        <v>3</v>
      </c>
      <c r="C2923" t="s">
        <v>447</v>
      </c>
      <c r="D2923" t="s">
        <v>689</v>
      </c>
      <c r="E2923" t="s">
        <v>1</v>
      </c>
      <c r="F2923">
        <v>0</v>
      </c>
      <c r="G2923">
        <v>0</v>
      </c>
      <c r="H2923">
        <v>0</v>
      </c>
    </row>
    <row r="2924" spans="2:8" x14ac:dyDescent="0.25">
      <c r="B2924" t="s">
        <v>3</v>
      </c>
      <c r="C2924" t="s">
        <v>447</v>
      </c>
      <c r="D2924" t="s">
        <v>363</v>
      </c>
      <c r="E2924" t="s">
        <v>1</v>
      </c>
      <c r="F2924">
        <v>0</v>
      </c>
      <c r="G2924">
        <v>0</v>
      </c>
      <c r="H2924">
        <v>0</v>
      </c>
    </row>
    <row r="2925" spans="2:8" x14ac:dyDescent="0.25">
      <c r="B2925" t="s">
        <v>3</v>
      </c>
      <c r="C2925" t="s">
        <v>447</v>
      </c>
      <c r="D2925" t="s">
        <v>365</v>
      </c>
      <c r="E2925" t="s">
        <v>1</v>
      </c>
      <c r="F2925">
        <v>0</v>
      </c>
      <c r="G2925">
        <v>0</v>
      </c>
      <c r="H2925">
        <v>0</v>
      </c>
    </row>
    <row r="2926" spans="2:8" x14ac:dyDescent="0.25">
      <c r="B2926" t="s">
        <v>3</v>
      </c>
      <c r="C2926" t="s">
        <v>447</v>
      </c>
      <c r="D2926" t="s">
        <v>367</v>
      </c>
      <c r="E2926" t="s">
        <v>1</v>
      </c>
      <c r="F2926">
        <v>0</v>
      </c>
      <c r="G2926">
        <v>0</v>
      </c>
      <c r="H2926">
        <v>0</v>
      </c>
    </row>
    <row r="2927" spans="2:8" x14ac:dyDescent="0.25">
      <c r="B2927" t="s">
        <v>3</v>
      </c>
      <c r="C2927" t="s">
        <v>447</v>
      </c>
      <c r="D2927" t="s">
        <v>369</v>
      </c>
      <c r="E2927" t="s">
        <v>1</v>
      </c>
      <c r="F2927">
        <v>0</v>
      </c>
      <c r="G2927">
        <v>0</v>
      </c>
      <c r="H2927">
        <v>0</v>
      </c>
    </row>
    <row r="2928" spans="2:8" x14ac:dyDescent="0.25">
      <c r="B2928" t="s">
        <v>3</v>
      </c>
      <c r="C2928" t="s">
        <v>447</v>
      </c>
      <c r="D2928" t="s">
        <v>371</v>
      </c>
      <c r="E2928" t="s">
        <v>1</v>
      </c>
      <c r="F2928">
        <v>0</v>
      </c>
      <c r="G2928">
        <v>0</v>
      </c>
      <c r="H2928">
        <v>0</v>
      </c>
    </row>
    <row r="2929" spans="2:8" x14ac:dyDescent="0.25">
      <c r="B2929" t="s">
        <v>3</v>
      </c>
      <c r="C2929" t="s">
        <v>447</v>
      </c>
      <c r="D2929" t="s">
        <v>373</v>
      </c>
      <c r="E2929" t="s">
        <v>1</v>
      </c>
      <c r="F2929">
        <v>0</v>
      </c>
      <c r="G2929">
        <v>0</v>
      </c>
      <c r="H2929">
        <v>0</v>
      </c>
    </row>
    <row r="2930" spans="2:8" x14ac:dyDescent="0.25">
      <c r="B2930" t="s">
        <v>3</v>
      </c>
      <c r="C2930" t="s">
        <v>447</v>
      </c>
      <c r="D2930" t="s">
        <v>375</v>
      </c>
      <c r="E2930" t="s">
        <v>1</v>
      </c>
      <c r="F2930">
        <v>0</v>
      </c>
      <c r="G2930">
        <v>0</v>
      </c>
      <c r="H2930">
        <v>0</v>
      </c>
    </row>
    <row r="2931" spans="2:8" x14ac:dyDescent="0.25">
      <c r="B2931" t="s">
        <v>3</v>
      </c>
      <c r="C2931" t="s">
        <v>447</v>
      </c>
      <c r="D2931" t="s">
        <v>377</v>
      </c>
      <c r="E2931" t="s">
        <v>1</v>
      </c>
      <c r="F2931">
        <v>0</v>
      </c>
      <c r="G2931">
        <v>0</v>
      </c>
      <c r="H2931">
        <v>0</v>
      </c>
    </row>
    <row r="2932" spans="2:8" x14ac:dyDescent="0.25">
      <c r="B2932" t="s">
        <v>3</v>
      </c>
      <c r="C2932" t="s">
        <v>447</v>
      </c>
      <c r="D2932" t="s">
        <v>379</v>
      </c>
      <c r="E2932" t="s">
        <v>1</v>
      </c>
      <c r="F2932">
        <v>0</v>
      </c>
      <c r="G2932">
        <v>0</v>
      </c>
      <c r="H2932">
        <v>0</v>
      </c>
    </row>
    <row r="2933" spans="2:8" x14ac:dyDescent="0.25">
      <c r="B2933" t="s">
        <v>3</v>
      </c>
      <c r="C2933" t="s">
        <v>447</v>
      </c>
      <c r="D2933" t="s">
        <v>381</v>
      </c>
      <c r="E2933" t="s">
        <v>1</v>
      </c>
      <c r="F2933">
        <v>0</v>
      </c>
      <c r="G2933">
        <v>0</v>
      </c>
      <c r="H2933">
        <v>0</v>
      </c>
    </row>
    <row r="2934" spans="2:8" x14ac:dyDescent="0.25">
      <c r="B2934" t="s">
        <v>3</v>
      </c>
      <c r="C2934" t="s">
        <v>447</v>
      </c>
      <c r="D2934" t="s">
        <v>383</v>
      </c>
      <c r="E2934" t="s">
        <v>1</v>
      </c>
      <c r="F2934">
        <v>0</v>
      </c>
      <c r="G2934">
        <v>0</v>
      </c>
      <c r="H2934">
        <v>0</v>
      </c>
    </row>
    <row r="2935" spans="2:8" x14ac:dyDescent="0.25">
      <c r="B2935" t="s">
        <v>3</v>
      </c>
      <c r="C2935" t="s">
        <v>447</v>
      </c>
      <c r="D2935" t="s">
        <v>384</v>
      </c>
      <c r="E2935" t="s">
        <v>1</v>
      </c>
      <c r="F2935">
        <v>0</v>
      </c>
      <c r="G2935">
        <v>0</v>
      </c>
      <c r="H2935">
        <v>0</v>
      </c>
    </row>
    <row r="2936" spans="2:8" x14ac:dyDescent="0.25">
      <c r="B2936" t="s">
        <v>3</v>
      </c>
      <c r="C2936" t="s">
        <v>447</v>
      </c>
      <c r="D2936" t="s">
        <v>385</v>
      </c>
      <c r="E2936" t="s">
        <v>1</v>
      </c>
      <c r="F2936">
        <v>0</v>
      </c>
      <c r="G2936">
        <v>0</v>
      </c>
      <c r="H2936">
        <v>0</v>
      </c>
    </row>
    <row r="2937" spans="2:8" x14ac:dyDescent="0.25">
      <c r="B2937" t="s">
        <v>3</v>
      </c>
      <c r="C2937" t="s">
        <v>447</v>
      </c>
      <c r="D2937" t="s">
        <v>386</v>
      </c>
      <c r="E2937" t="s">
        <v>1</v>
      </c>
      <c r="F2937">
        <v>0</v>
      </c>
      <c r="G2937">
        <v>0</v>
      </c>
      <c r="H2937">
        <v>0</v>
      </c>
    </row>
    <row r="2938" spans="2:8" x14ac:dyDescent="0.25">
      <c r="B2938" t="s">
        <v>3</v>
      </c>
      <c r="C2938" t="s">
        <v>447</v>
      </c>
      <c r="D2938" t="s">
        <v>387</v>
      </c>
      <c r="E2938" t="s">
        <v>1</v>
      </c>
      <c r="F2938">
        <v>0</v>
      </c>
      <c r="G2938">
        <v>0</v>
      </c>
      <c r="H2938">
        <v>0</v>
      </c>
    </row>
    <row r="2939" spans="2:8" x14ac:dyDescent="0.25">
      <c r="B2939" t="s">
        <v>3</v>
      </c>
      <c r="C2939" t="s">
        <v>447</v>
      </c>
      <c r="D2939" t="s">
        <v>388</v>
      </c>
      <c r="E2939" t="s">
        <v>1</v>
      </c>
      <c r="F2939">
        <v>0</v>
      </c>
      <c r="G2939">
        <v>0</v>
      </c>
      <c r="H2939">
        <v>0</v>
      </c>
    </row>
    <row r="2940" spans="2:8" x14ac:dyDescent="0.25">
      <c r="B2940" t="s">
        <v>3</v>
      </c>
      <c r="C2940" t="s">
        <v>447</v>
      </c>
      <c r="D2940" t="s">
        <v>389</v>
      </c>
      <c r="E2940" t="s">
        <v>1</v>
      </c>
      <c r="F2940">
        <v>318708.43199999997</v>
      </c>
      <c r="G2940">
        <v>318708.43199999997</v>
      </c>
      <c r="H2940">
        <v>318708.43199999997</v>
      </c>
    </row>
    <row r="2941" spans="2:8" x14ac:dyDescent="0.25">
      <c r="B2941" t="s">
        <v>3</v>
      </c>
      <c r="C2941" t="s">
        <v>447</v>
      </c>
      <c r="D2941" t="s">
        <v>390</v>
      </c>
      <c r="E2941" t="s">
        <v>1</v>
      </c>
      <c r="F2941">
        <v>0</v>
      </c>
      <c r="G2941">
        <v>0</v>
      </c>
      <c r="H2941">
        <v>0</v>
      </c>
    </row>
    <row r="2942" spans="2:8" x14ac:dyDescent="0.25">
      <c r="B2942" t="s">
        <v>3</v>
      </c>
      <c r="C2942" t="s">
        <v>447</v>
      </c>
      <c r="D2942" t="s">
        <v>393</v>
      </c>
      <c r="E2942" t="s">
        <v>1</v>
      </c>
      <c r="F2942">
        <v>0</v>
      </c>
      <c r="G2942">
        <v>0</v>
      </c>
      <c r="H2942">
        <v>0</v>
      </c>
    </row>
    <row r="2943" spans="2:8" x14ac:dyDescent="0.25">
      <c r="B2943" t="s">
        <v>3</v>
      </c>
      <c r="C2943" t="s">
        <v>447</v>
      </c>
      <c r="D2943" t="s">
        <v>395</v>
      </c>
      <c r="E2943" t="s">
        <v>1</v>
      </c>
      <c r="F2943">
        <v>0</v>
      </c>
      <c r="G2943">
        <v>0</v>
      </c>
      <c r="H2943">
        <v>0</v>
      </c>
    </row>
    <row r="2944" spans="2:8" x14ac:dyDescent="0.25">
      <c r="B2944" t="s">
        <v>3</v>
      </c>
      <c r="C2944" t="s">
        <v>447</v>
      </c>
      <c r="D2944" t="s">
        <v>397</v>
      </c>
      <c r="E2944" t="s">
        <v>1</v>
      </c>
      <c r="F2944">
        <v>1579976.9579999999</v>
      </c>
      <c r="G2944">
        <v>1579976.9579999999</v>
      </c>
      <c r="H2944">
        <v>1579976.9579999999</v>
      </c>
    </row>
    <row r="2945" spans="2:8" x14ac:dyDescent="0.25">
      <c r="B2945" t="s">
        <v>3</v>
      </c>
      <c r="C2945" t="s">
        <v>447</v>
      </c>
      <c r="D2945" t="s">
        <v>398</v>
      </c>
      <c r="E2945" t="s">
        <v>1</v>
      </c>
      <c r="F2945">
        <v>0</v>
      </c>
      <c r="G2945">
        <v>0</v>
      </c>
      <c r="H2945">
        <v>0</v>
      </c>
    </row>
    <row r="2946" spans="2:8" x14ac:dyDescent="0.25">
      <c r="B2946" t="s">
        <v>3</v>
      </c>
      <c r="C2946" t="s">
        <v>447</v>
      </c>
      <c r="D2946" t="s">
        <v>399</v>
      </c>
      <c r="E2946" t="s">
        <v>1</v>
      </c>
      <c r="F2946">
        <v>0</v>
      </c>
      <c r="G2946">
        <v>0</v>
      </c>
      <c r="H2946">
        <v>0</v>
      </c>
    </row>
    <row r="2947" spans="2:8" x14ac:dyDescent="0.25">
      <c r="B2947" t="s">
        <v>3</v>
      </c>
      <c r="C2947" t="s">
        <v>447</v>
      </c>
      <c r="D2947" t="s">
        <v>400</v>
      </c>
      <c r="E2947" t="s">
        <v>1</v>
      </c>
      <c r="F2947">
        <v>0</v>
      </c>
      <c r="G2947">
        <v>0</v>
      </c>
      <c r="H2947">
        <v>0</v>
      </c>
    </row>
    <row r="2948" spans="2:8" x14ac:dyDescent="0.25">
      <c r="B2948" t="s">
        <v>3</v>
      </c>
      <c r="C2948" t="s">
        <v>447</v>
      </c>
      <c r="D2948" t="s">
        <v>401</v>
      </c>
      <c r="E2948" t="s">
        <v>1</v>
      </c>
      <c r="F2948">
        <v>3382873.4920288427</v>
      </c>
      <c r="G2948">
        <v>2940703.9703962873</v>
      </c>
      <c r="H2948">
        <v>2604101.1095104455</v>
      </c>
    </row>
    <row r="2949" spans="2:8" x14ac:dyDescent="0.25">
      <c r="B2949" t="s">
        <v>3</v>
      </c>
      <c r="C2949" t="s">
        <v>447</v>
      </c>
      <c r="D2949" t="s">
        <v>402</v>
      </c>
      <c r="E2949" t="s">
        <v>1</v>
      </c>
      <c r="F2949">
        <v>0</v>
      </c>
      <c r="G2949">
        <v>0</v>
      </c>
      <c r="H2949">
        <v>0</v>
      </c>
    </row>
    <row r="2950" spans="2:8" x14ac:dyDescent="0.25">
      <c r="B2950" t="s">
        <v>3</v>
      </c>
      <c r="C2950" t="s">
        <v>447</v>
      </c>
      <c r="D2950" t="s">
        <v>403</v>
      </c>
      <c r="E2950" t="s">
        <v>1</v>
      </c>
      <c r="F2950">
        <v>44886.613333333342</v>
      </c>
      <c r="G2950">
        <v>44886.613333333342</v>
      </c>
      <c r="H2950">
        <v>44886.613333333342</v>
      </c>
    </row>
    <row r="2951" spans="2:8" x14ac:dyDescent="0.25">
      <c r="B2951" t="s">
        <v>3</v>
      </c>
      <c r="C2951" t="s">
        <v>447</v>
      </c>
      <c r="D2951" t="s">
        <v>404</v>
      </c>
      <c r="E2951" t="s">
        <v>1</v>
      </c>
      <c r="F2951">
        <v>226880.00000000003</v>
      </c>
      <c r="G2951">
        <v>226880.00000000003</v>
      </c>
      <c r="H2951">
        <v>226880.00000000003</v>
      </c>
    </row>
    <row r="2952" spans="2:8" x14ac:dyDescent="0.25">
      <c r="B2952" t="s">
        <v>3</v>
      </c>
      <c r="C2952" t="s">
        <v>447</v>
      </c>
      <c r="D2952" t="s">
        <v>406</v>
      </c>
      <c r="E2952" t="s">
        <v>1</v>
      </c>
      <c r="F2952">
        <v>0</v>
      </c>
      <c r="G2952">
        <v>0</v>
      </c>
      <c r="H2952">
        <v>0</v>
      </c>
    </row>
    <row r="2953" spans="2:8" x14ac:dyDescent="0.25">
      <c r="B2953" t="s">
        <v>3</v>
      </c>
      <c r="C2953" t="s">
        <v>448</v>
      </c>
      <c r="D2953" t="s">
        <v>544</v>
      </c>
      <c r="E2953" t="s">
        <v>1</v>
      </c>
      <c r="F2953">
        <v>0</v>
      </c>
      <c r="G2953">
        <v>0</v>
      </c>
      <c r="H2953">
        <v>0</v>
      </c>
    </row>
    <row r="2954" spans="2:8" x14ac:dyDescent="0.25">
      <c r="B2954" t="s">
        <v>3</v>
      </c>
      <c r="C2954" t="s">
        <v>448</v>
      </c>
      <c r="D2954" t="s">
        <v>16</v>
      </c>
      <c r="E2954" t="s">
        <v>1</v>
      </c>
      <c r="F2954">
        <v>0</v>
      </c>
      <c r="G2954">
        <v>0</v>
      </c>
      <c r="H2954">
        <v>0</v>
      </c>
    </row>
    <row r="2955" spans="2:8" x14ac:dyDescent="0.25">
      <c r="B2955" t="s">
        <v>3</v>
      </c>
      <c r="C2955" t="s">
        <v>448</v>
      </c>
      <c r="D2955" t="s">
        <v>17</v>
      </c>
      <c r="E2955" t="s">
        <v>1</v>
      </c>
      <c r="F2955">
        <v>0</v>
      </c>
      <c r="G2955">
        <v>0</v>
      </c>
      <c r="H2955">
        <v>0</v>
      </c>
    </row>
    <row r="2956" spans="2:8" x14ac:dyDescent="0.25">
      <c r="B2956" t="s">
        <v>3</v>
      </c>
      <c r="C2956" t="s">
        <v>448</v>
      </c>
      <c r="D2956" t="s">
        <v>18</v>
      </c>
      <c r="E2956" t="s">
        <v>1</v>
      </c>
      <c r="F2956">
        <v>0</v>
      </c>
      <c r="G2956">
        <v>0</v>
      </c>
      <c r="H2956">
        <v>0</v>
      </c>
    </row>
    <row r="2957" spans="2:8" x14ac:dyDescent="0.25">
      <c r="B2957" t="s">
        <v>3</v>
      </c>
      <c r="C2957" t="s">
        <v>448</v>
      </c>
      <c r="D2957" t="s">
        <v>19</v>
      </c>
      <c r="E2957" t="s">
        <v>1</v>
      </c>
      <c r="F2957">
        <v>0</v>
      </c>
      <c r="G2957">
        <v>0</v>
      </c>
      <c r="H2957">
        <v>0</v>
      </c>
    </row>
    <row r="2958" spans="2:8" x14ac:dyDescent="0.25">
      <c r="B2958" t="s">
        <v>3</v>
      </c>
      <c r="C2958" t="s">
        <v>448</v>
      </c>
      <c r="D2958" t="s">
        <v>20</v>
      </c>
      <c r="E2958" t="s">
        <v>1</v>
      </c>
      <c r="F2958">
        <v>0</v>
      </c>
      <c r="G2958">
        <v>0</v>
      </c>
      <c r="H2958">
        <v>0</v>
      </c>
    </row>
    <row r="2959" spans="2:8" x14ac:dyDescent="0.25">
      <c r="B2959" t="s">
        <v>3</v>
      </c>
      <c r="C2959" t="s">
        <v>448</v>
      </c>
      <c r="D2959" t="s">
        <v>21</v>
      </c>
      <c r="E2959" t="s">
        <v>1</v>
      </c>
      <c r="F2959">
        <v>0</v>
      </c>
      <c r="G2959">
        <v>0</v>
      </c>
      <c r="H2959">
        <v>0</v>
      </c>
    </row>
    <row r="2960" spans="2:8" x14ac:dyDescent="0.25">
      <c r="B2960" t="s">
        <v>3</v>
      </c>
      <c r="C2960" t="s">
        <v>448</v>
      </c>
      <c r="D2960" t="s">
        <v>22</v>
      </c>
      <c r="E2960" t="s">
        <v>1</v>
      </c>
      <c r="F2960">
        <v>0</v>
      </c>
      <c r="G2960">
        <v>0</v>
      </c>
      <c r="H2960">
        <v>0</v>
      </c>
    </row>
    <row r="2961" spans="2:8" x14ac:dyDescent="0.25">
      <c r="B2961" t="s">
        <v>3</v>
      </c>
      <c r="C2961" t="s">
        <v>448</v>
      </c>
      <c r="D2961" t="s">
        <v>23</v>
      </c>
      <c r="E2961" t="s">
        <v>1</v>
      </c>
      <c r="F2961">
        <v>0</v>
      </c>
      <c r="G2961">
        <v>0</v>
      </c>
      <c r="H2961">
        <v>0</v>
      </c>
    </row>
    <row r="2962" spans="2:8" x14ac:dyDescent="0.25">
      <c r="B2962" t="s">
        <v>3</v>
      </c>
      <c r="C2962" t="s">
        <v>448</v>
      </c>
      <c r="D2962" t="s">
        <v>24</v>
      </c>
      <c r="E2962" t="s">
        <v>1</v>
      </c>
      <c r="F2962">
        <v>0</v>
      </c>
      <c r="G2962">
        <v>0</v>
      </c>
      <c r="H2962">
        <v>0</v>
      </c>
    </row>
    <row r="2963" spans="2:8" x14ac:dyDescent="0.25">
      <c r="B2963" t="s">
        <v>3</v>
      </c>
      <c r="C2963" t="s">
        <v>448</v>
      </c>
      <c r="D2963" t="s">
        <v>25</v>
      </c>
      <c r="E2963" t="s">
        <v>1</v>
      </c>
      <c r="F2963">
        <v>0</v>
      </c>
      <c r="G2963">
        <v>0</v>
      </c>
      <c r="H2963">
        <v>0</v>
      </c>
    </row>
    <row r="2964" spans="2:8" x14ac:dyDescent="0.25">
      <c r="B2964" t="s">
        <v>3</v>
      </c>
      <c r="C2964" t="s">
        <v>448</v>
      </c>
      <c r="D2964" t="s">
        <v>26</v>
      </c>
      <c r="E2964" t="s">
        <v>1</v>
      </c>
      <c r="F2964">
        <v>0</v>
      </c>
      <c r="G2964">
        <v>0</v>
      </c>
      <c r="H2964">
        <v>0</v>
      </c>
    </row>
    <row r="2965" spans="2:8" x14ac:dyDescent="0.25">
      <c r="B2965" t="s">
        <v>3</v>
      </c>
      <c r="C2965" t="s">
        <v>448</v>
      </c>
      <c r="D2965" t="s">
        <v>27</v>
      </c>
      <c r="E2965" t="s">
        <v>1</v>
      </c>
      <c r="F2965">
        <v>0</v>
      </c>
      <c r="G2965">
        <v>0</v>
      </c>
      <c r="H2965">
        <v>0</v>
      </c>
    </row>
    <row r="2966" spans="2:8" x14ac:dyDescent="0.25">
      <c r="B2966" t="s">
        <v>3</v>
      </c>
      <c r="C2966" t="s">
        <v>448</v>
      </c>
      <c r="D2966" t="s">
        <v>28</v>
      </c>
      <c r="E2966" t="s">
        <v>1</v>
      </c>
      <c r="F2966">
        <v>0</v>
      </c>
      <c r="G2966">
        <v>0</v>
      </c>
      <c r="H2966">
        <v>0</v>
      </c>
    </row>
    <row r="2967" spans="2:8" x14ac:dyDescent="0.25">
      <c r="B2967" t="s">
        <v>3</v>
      </c>
      <c r="C2967" t="s">
        <v>448</v>
      </c>
      <c r="D2967" t="s">
        <v>29</v>
      </c>
      <c r="E2967" t="s">
        <v>1</v>
      </c>
      <c r="F2967">
        <v>0</v>
      </c>
      <c r="G2967">
        <v>0</v>
      </c>
      <c r="H2967">
        <v>0</v>
      </c>
    </row>
    <row r="2968" spans="2:8" x14ac:dyDescent="0.25">
      <c r="B2968" t="s">
        <v>3</v>
      </c>
      <c r="C2968" t="s">
        <v>448</v>
      </c>
      <c r="D2968" t="s">
        <v>30</v>
      </c>
      <c r="E2968" t="s">
        <v>1</v>
      </c>
      <c r="F2968">
        <v>0</v>
      </c>
      <c r="G2968">
        <v>0</v>
      </c>
      <c r="H2968">
        <v>0</v>
      </c>
    </row>
    <row r="2969" spans="2:8" x14ac:dyDescent="0.25">
      <c r="B2969" t="s">
        <v>3</v>
      </c>
      <c r="C2969" t="s">
        <v>448</v>
      </c>
      <c r="D2969" t="s">
        <v>31</v>
      </c>
      <c r="E2969" t="s">
        <v>1</v>
      </c>
      <c r="F2969">
        <v>0</v>
      </c>
      <c r="G2969">
        <v>0</v>
      </c>
      <c r="H2969">
        <v>0</v>
      </c>
    </row>
    <row r="2970" spans="2:8" x14ac:dyDescent="0.25">
      <c r="B2970" t="s">
        <v>3</v>
      </c>
      <c r="C2970" t="s">
        <v>448</v>
      </c>
      <c r="D2970" t="s">
        <v>32</v>
      </c>
      <c r="E2970" t="s">
        <v>1</v>
      </c>
      <c r="F2970">
        <v>0</v>
      </c>
      <c r="G2970">
        <v>0</v>
      </c>
      <c r="H2970">
        <v>0</v>
      </c>
    </row>
    <row r="2971" spans="2:8" x14ac:dyDescent="0.25">
      <c r="B2971" t="s">
        <v>3</v>
      </c>
      <c r="C2971" t="s">
        <v>448</v>
      </c>
      <c r="D2971" t="s">
        <v>33</v>
      </c>
      <c r="E2971" t="s">
        <v>1</v>
      </c>
      <c r="F2971">
        <v>0</v>
      </c>
      <c r="G2971">
        <v>0</v>
      </c>
      <c r="H2971">
        <v>0</v>
      </c>
    </row>
    <row r="2972" spans="2:8" x14ac:dyDescent="0.25">
      <c r="B2972" t="s">
        <v>3</v>
      </c>
      <c r="C2972" t="s">
        <v>448</v>
      </c>
      <c r="D2972" t="s">
        <v>34</v>
      </c>
      <c r="E2972" t="s">
        <v>1</v>
      </c>
      <c r="F2972">
        <v>0</v>
      </c>
      <c r="G2972">
        <v>0</v>
      </c>
      <c r="H2972">
        <v>0</v>
      </c>
    </row>
    <row r="2973" spans="2:8" x14ac:dyDescent="0.25">
      <c r="B2973" t="s">
        <v>3</v>
      </c>
      <c r="C2973" t="s">
        <v>448</v>
      </c>
      <c r="D2973" t="s">
        <v>35</v>
      </c>
      <c r="E2973" t="s">
        <v>1</v>
      </c>
      <c r="F2973">
        <v>0</v>
      </c>
      <c r="G2973">
        <v>0</v>
      </c>
      <c r="H2973">
        <v>0</v>
      </c>
    </row>
    <row r="2974" spans="2:8" x14ac:dyDescent="0.25">
      <c r="B2974" t="s">
        <v>3</v>
      </c>
      <c r="C2974" t="s">
        <v>448</v>
      </c>
      <c r="D2974" t="s">
        <v>36</v>
      </c>
      <c r="E2974" t="s">
        <v>1</v>
      </c>
      <c r="F2974">
        <v>0</v>
      </c>
      <c r="G2974">
        <v>0</v>
      </c>
      <c r="H2974">
        <v>0</v>
      </c>
    </row>
    <row r="2975" spans="2:8" x14ac:dyDescent="0.25">
      <c r="B2975" t="s">
        <v>3</v>
      </c>
      <c r="C2975" t="s">
        <v>448</v>
      </c>
      <c r="D2975" t="s">
        <v>37</v>
      </c>
      <c r="E2975" t="s">
        <v>1</v>
      </c>
      <c r="F2975">
        <v>0</v>
      </c>
      <c r="G2975">
        <v>0</v>
      </c>
      <c r="H2975">
        <v>0</v>
      </c>
    </row>
    <row r="2976" spans="2:8" x14ac:dyDescent="0.25">
      <c r="B2976" t="s">
        <v>3</v>
      </c>
      <c r="C2976" t="s">
        <v>448</v>
      </c>
      <c r="D2976" t="s">
        <v>38</v>
      </c>
      <c r="E2976" t="s">
        <v>1</v>
      </c>
      <c r="F2976">
        <v>0</v>
      </c>
      <c r="G2976">
        <v>0</v>
      </c>
      <c r="H2976">
        <v>0</v>
      </c>
    </row>
    <row r="2977" spans="2:8" x14ac:dyDescent="0.25">
      <c r="B2977" t="s">
        <v>3</v>
      </c>
      <c r="C2977" t="s">
        <v>448</v>
      </c>
      <c r="D2977" t="s">
        <v>39</v>
      </c>
      <c r="E2977" t="s">
        <v>1</v>
      </c>
      <c r="F2977">
        <v>0</v>
      </c>
      <c r="G2977">
        <v>0</v>
      </c>
      <c r="H2977">
        <v>0</v>
      </c>
    </row>
    <row r="2978" spans="2:8" x14ac:dyDescent="0.25">
      <c r="B2978" t="s">
        <v>3</v>
      </c>
      <c r="C2978" t="s">
        <v>448</v>
      </c>
      <c r="D2978" t="s">
        <v>40</v>
      </c>
      <c r="E2978" t="s">
        <v>1</v>
      </c>
      <c r="F2978">
        <v>0</v>
      </c>
      <c r="G2978">
        <v>0</v>
      </c>
      <c r="H2978">
        <v>0</v>
      </c>
    </row>
    <row r="2979" spans="2:8" x14ac:dyDescent="0.25">
      <c r="B2979" t="s">
        <v>3</v>
      </c>
      <c r="C2979" t="s">
        <v>448</v>
      </c>
      <c r="D2979" t="s">
        <v>41</v>
      </c>
      <c r="E2979" t="s">
        <v>1</v>
      </c>
      <c r="F2979">
        <v>0</v>
      </c>
      <c r="G2979">
        <v>0</v>
      </c>
      <c r="H2979">
        <v>0</v>
      </c>
    </row>
    <row r="2980" spans="2:8" x14ac:dyDescent="0.25">
      <c r="B2980" t="s">
        <v>3</v>
      </c>
      <c r="C2980" t="s">
        <v>448</v>
      </c>
      <c r="D2980" t="s">
        <v>42</v>
      </c>
      <c r="E2980" t="s">
        <v>1</v>
      </c>
      <c r="F2980">
        <v>0</v>
      </c>
      <c r="G2980">
        <v>0</v>
      </c>
      <c r="H2980">
        <v>0</v>
      </c>
    </row>
    <row r="2981" spans="2:8" x14ac:dyDescent="0.25">
      <c r="B2981" t="s">
        <v>3</v>
      </c>
      <c r="C2981" t="s">
        <v>448</v>
      </c>
      <c r="D2981" t="s">
        <v>44</v>
      </c>
      <c r="E2981" t="s">
        <v>1</v>
      </c>
      <c r="F2981">
        <v>0</v>
      </c>
      <c r="G2981">
        <v>0</v>
      </c>
      <c r="H2981">
        <v>0</v>
      </c>
    </row>
    <row r="2982" spans="2:8" x14ac:dyDescent="0.25">
      <c r="B2982" t="s">
        <v>3</v>
      </c>
      <c r="C2982" t="s">
        <v>448</v>
      </c>
      <c r="D2982" t="s">
        <v>45</v>
      </c>
      <c r="E2982" t="s">
        <v>1</v>
      </c>
      <c r="F2982">
        <v>0</v>
      </c>
      <c r="G2982">
        <v>0</v>
      </c>
      <c r="H2982">
        <v>0</v>
      </c>
    </row>
    <row r="2983" spans="2:8" x14ac:dyDescent="0.25">
      <c r="B2983" t="s">
        <v>3</v>
      </c>
      <c r="C2983" t="s">
        <v>448</v>
      </c>
      <c r="D2983" t="s">
        <v>48</v>
      </c>
      <c r="E2983" t="s">
        <v>1</v>
      </c>
      <c r="F2983">
        <v>0</v>
      </c>
      <c r="G2983">
        <v>0</v>
      </c>
      <c r="H2983">
        <v>0</v>
      </c>
    </row>
    <row r="2984" spans="2:8" x14ac:dyDescent="0.25">
      <c r="B2984" t="s">
        <v>3</v>
      </c>
      <c r="C2984" t="s">
        <v>448</v>
      </c>
      <c r="D2984" t="s">
        <v>49</v>
      </c>
      <c r="E2984" t="s">
        <v>1</v>
      </c>
      <c r="F2984">
        <v>0</v>
      </c>
      <c r="G2984">
        <v>0</v>
      </c>
      <c r="H2984">
        <v>0</v>
      </c>
    </row>
    <row r="2985" spans="2:8" x14ac:dyDescent="0.25">
      <c r="B2985" t="s">
        <v>3</v>
      </c>
      <c r="C2985" t="s">
        <v>448</v>
      </c>
      <c r="D2985" t="s">
        <v>51</v>
      </c>
      <c r="E2985" t="s">
        <v>1</v>
      </c>
      <c r="F2985">
        <v>0</v>
      </c>
      <c r="G2985">
        <v>0</v>
      </c>
      <c r="H2985">
        <v>0</v>
      </c>
    </row>
    <row r="2986" spans="2:8" x14ac:dyDescent="0.25">
      <c r="B2986" t="s">
        <v>3</v>
      </c>
      <c r="C2986" t="s">
        <v>448</v>
      </c>
      <c r="D2986" t="s">
        <v>53</v>
      </c>
      <c r="E2986" t="s">
        <v>1</v>
      </c>
      <c r="F2986">
        <v>0</v>
      </c>
      <c r="G2986">
        <v>0</v>
      </c>
      <c r="H2986">
        <v>0</v>
      </c>
    </row>
    <row r="2987" spans="2:8" x14ac:dyDescent="0.25">
      <c r="B2987" t="s">
        <v>3</v>
      </c>
      <c r="C2987" t="s">
        <v>448</v>
      </c>
      <c r="D2987" t="s">
        <v>55</v>
      </c>
      <c r="E2987" t="s">
        <v>1</v>
      </c>
      <c r="F2987">
        <v>0</v>
      </c>
      <c r="G2987">
        <v>0</v>
      </c>
      <c r="H2987">
        <v>0</v>
      </c>
    </row>
    <row r="2988" spans="2:8" x14ac:dyDescent="0.25">
      <c r="B2988" t="s">
        <v>3</v>
      </c>
      <c r="C2988" t="s">
        <v>448</v>
      </c>
      <c r="D2988" t="s">
        <v>57</v>
      </c>
      <c r="E2988" t="s">
        <v>1</v>
      </c>
      <c r="F2988">
        <v>0</v>
      </c>
      <c r="G2988">
        <v>0</v>
      </c>
      <c r="H2988">
        <v>0</v>
      </c>
    </row>
    <row r="2989" spans="2:8" x14ac:dyDescent="0.25">
      <c r="B2989" t="s">
        <v>3</v>
      </c>
      <c r="C2989" t="s">
        <v>448</v>
      </c>
      <c r="D2989" t="s">
        <v>622</v>
      </c>
      <c r="E2989" t="s">
        <v>1</v>
      </c>
      <c r="F2989">
        <v>0</v>
      </c>
      <c r="G2989">
        <v>0</v>
      </c>
      <c r="H2989">
        <v>0</v>
      </c>
    </row>
    <row r="2990" spans="2:8" x14ac:dyDescent="0.25">
      <c r="B2990" t="s">
        <v>3</v>
      </c>
      <c r="C2990" t="s">
        <v>448</v>
      </c>
      <c r="D2990" t="s">
        <v>623</v>
      </c>
      <c r="E2990" t="s">
        <v>1</v>
      </c>
      <c r="F2990">
        <v>0</v>
      </c>
      <c r="G2990">
        <v>0</v>
      </c>
      <c r="H2990">
        <v>0</v>
      </c>
    </row>
    <row r="2991" spans="2:8" x14ac:dyDescent="0.25">
      <c r="B2991" t="s">
        <v>3</v>
      </c>
      <c r="C2991" t="s">
        <v>448</v>
      </c>
      <c r="D2991" t="s">
        <v>624</v>
      </c>
      <c r="E2991" t="s">
        <v>1</v>
      </c>
      <c r="F2991">
        <v>0</v>
      </c>
      <c r="G2991">
        <v>0</v>
      </c>
      <c r="H2991">
        <v>0</v>
      </c>
    </row>
    <row r="2992" spans="2:8" x14ac:dyDescent="0.25">
      <c r="B2992" t="s">
        <v>3</v>
      </c>
      <c r="C2992" t="s">
        <v>448</v>
      </c>
      <c r="D2992" t="s">
        <v>625</v>
      </c>
      <c r="E2992" t="s">
        <v>1</v>
      </c>
      <c r="F2992">
        <v>0</v>
      </c>
      <c r="G2992">
        <v>0</v>
      </c>
      <c r="H2992">
        <v>0</v>
      </c>
    </row>
    <row r="2993" spans="2:8" x14ac:dyDescent="0.25">
      <c r="B2993" t="s">
        <v>3</v>
      </c>
      <c r="C2993" t="s">
        <v>448</v>
      </c>
      <c r="D2993" t="s">
        <v>58</v>
      </c>
      <c r="E2993" t="s">
        <v>1</v>
      </c>
      <c r="F2993">
        <v>0</v>
      </c>
      <c r="G2993">
        <v>0</v>
      </c>
      <c r="H2993">
        <v>0</v>
      </c>
    </row>
    <row r="2994" spans="2:8" x14ac:dyDescent="0.25">
      <c r="B2994" t="s">
        <v>3</v>
      </c>
      <c r="C2994" t="s">
        <v>448</v>
      </c>
      <c r="D2994" t="s">
        <v>59</v>
      </c>
      <c r="E2994" t="s">
        <v>1</v>
      </c>
      <c r="F2994">
        <v>0</v>
      </c>
      <c r="G2994">
        <v>0</v>
      </c>
      <c r="H2994">
        <v>0</v>
      </c>
    </row>
    <row r="2995" spans="2:8" x14ac:dyDescent="0.25">
      <c r="B2995" t="s">
        <v>3</v>
      </c>
      <c r="C2995" t="s">
        <v>448</v>
      </c>
      <c r="D2995" t="s">
        <v>60</v>
      </c>
      <c r="E2995" t="s">
        <v>1</v>
      </c>
      <c r="F2995">
        <v>0</v>
      </c>
      <c r="G2995">
        <v>0</v>
      </c>
      <c r="H2995">
        <v>0</v>
      </c>
    </row>
    <row r="2996" spans="2:8" x14ac:dyDescent="0.25">
      <c r="B2996" t="s">
        <v>3</v>
      </c>
      <c r="C2996" t="s">
        <v>448</v>
      </c>
      <c r="D2996" t="s">
        <v>626</v>
      </c>
      <c r="E2996" t="s">
        <v>1</v>
      </c>
      <c r="F2996">
        <v>0</v>
      </c>
      <c r="G2996">
        <v>0</v>
      </c>
      <c r="H2996">
        <v>0</v>
      </c>
    </row>
    <row r="2997" spans="2:8" x14ac:dyDescent="0.25">
      <c r="B2997" t="s">
        <v>3</v>
      </c>
      <c r="C2997" t="s">
        <v>448</v>
      </c>
      <c r="D2997" t="s">
        <v>64</v>
      </c>
      <c r="E2997" t="s">
        <v>1</v>
      </c>
      <c r="F2997">
        <v>0</v>
      </c>
      <c r="G2997">
        <v>0</v>
      </c>
      <c r="H2997">
        <v>0</v>
      </c>
    </row>
    <row r="2998" spans="2:8" x14ac:dyDescent="0.25">
      <c r="B2998" t="s">
        <v>3</v>
      </c>
      <c r="C2998" t="s">
        <v>448</v>
      </c>
      <c r="D2998" t="s">
        <v>67</v>
      </c>
      <c r="E2998" t="s">
        <v>1</v>
      </c>
      <c r="F2998">
        <v>0</v>
      </c>
      <c r="G2998">
        <v>0</v>
      </c>
      <c r="H2998">
        <v>0</v>
      </c>
    </row>
    <row r="2999" spans="2:8" x14ac:dyDescent="0.25">
      <c r="B2999" t="s">
        <v>3</v>
      </c>
      <c r="C2999" t="s">
        <v>448</v>
      </c>
      <c r="D2999" t="s">
        <v>69</v>
      </c>
      <c r="E2999" t="s">
        <v>1</v>
      </c>
      <c r="F2999">
        <v>0</v>
      </c>
      <c r="G2999">
        <v>0</v>
      </c>
      <c r="H2999">
        <v>0</v>
      </c>
    </row>
    <row r="3000" spans="2:8" x14ac:dyDescent="0.25">
      <c r="B3000" t="s">
        <v>3</v>
      </c>
      <c r="C3000" t="s">
        <v>448</v>
      </c>
      <c r="D3000" t="s">
        <v>71</v>
      </c>
      <c r="E3000" t="s">
        <v>1</v>
      </c>
      <c r="F3000">
        <v>0</v>
      </c>
      <c r="G3000">
        <v>0</v>
      </c>
      <c r="H3000">
        <v>0</v>
      </c>
    </row>
    <row r="3001" spans="2:8" x14ac:dyDescent="0.25">
      <c r="B3001" t="s">
        <v>3</v>
      </c>
      <c r="C3001" t="s">
        <v>448</v>
      </c>
      <c r="D3001" t="s">
        <v>73</v>
      </c>
      <c r="E3001" t="s">
        <v>1</v>
      </c>
      <c r="F3001">
        <v>0</v>
      </c>
      <c r="G3001">
        <v>0</v>
      </c>
      <c r="H3001">
        <v>0</v>
      </c>
    </row>
    <row r="3002" spans="2:8" x14ac:dyDescent="0.25">
      <c r="B3002" t="s">
        <v>3</v>
      </c>
      <c r="C3002" t="s">
        <v>448</v>
      </c>
      <c r="D3002" t="s">
        <v>683</v>
      </c>
      <c r="E3002" t="s">
        <v>1</v>
      </c>
      <c r="F3002">
        <v>0</v>
      </c>
      <c r="G3002">
        <v>0</v>
      </c>
      <c r="H3002">
        <v>0</v>
      </c>
    </row>
    <row r="3003" spans="2:8" x14ac:dyDescent="0.25">
      <c r="B3003" t="s">
        <v>3</v>
      </c>
      <c r="C3003" t="s">
        <v>448</v>
      </c>
      <c r="D3003" t="s">
        <v>75</v>
      </c>
      <c r="E3003" t="s">
        <v>1</v>
      </c>
      <c r="F3003">
        <v>0</v>
      </c>
      <c r="G3003">
        <v>0</v>
      </c>
      <c r="H3003">
        <v>0</v>
      </c>
    </row>
    <row r="3004" spans="2:8" x14ac:dyDescent="0.25">
      <c r="B3004" t="s">
        <v>3</v>
      </c>
      <c r="C3004" t="s">
        <v>448</v>
      </c>
      <c r="D3004" t="s">
        <v>76</v>
      </c>
      <c r="E3004" t="s">
        <v>1</v>
      </c>
      <c r="F3004">
        <v>0</v>
      </c>
      <c r="G3004">
        <v>0</v>
      </c>
      <c r="H3004">
        <v>0</v>
      </c>
    </row>
    <row r="3005" spans="2:8" x14ac:dyDescent="0.25">
      <c r="B3005" t="s">
        <v>3</v>
      </c>
      <c r="C3005" t="s">
        <v>448</v>
      </c>
      <c r="D3005" t="s">
        <v>77</v>
      </c>
      <c r="E3005" t="s">
        <v>1</v>
      </c>
      <c r="F3005">
        <v>0</v>
      </c>
      <c r="G3005">
        <v>0</v>
      </c>
      <c r="H3005">
        <v>0</v>
      </c>
    </row>
    <row r="3006" spans="2:8" x14ac:dyDescent="0.25">
      <c r="B3006" t="s">
        <v>3</v>
      </c>
      <c r="C3006" t="s">
        <v>448</v>
      </c>
      <c r="D3006" t="s">
        <v>78</v>
      </c>
      <c r="E3006" t="s">
        <v>1</v>
      </c>
      <c r="F3006">
        <v>0</v>
      </c>
      <c r="G3006">
        <v>0</v>
      </c>
      <c r="H3006">
        <v>0</v>
      </c>
    </row>
    <row r="3007" spans="2:8" x14ac:dyDescent="0.25">
      <c r="B3007" t="s">
        <v>3</v>
      </c>
      <c r="C3007" t="s">
        <v>448</v>
      </c>
      <c r="D3007" t="s">
        <v>627</v>
      </c>
      <c r="E3007" t="s">
        <v>1</v>
      </c>
      <c r="F3007">
        <v>0</v>
      </c>
      <c r="G3007">
        <v>0</v>
      </c>
      <c r="H3007">
        <v>0</v>
      </c>
    </row>
    <row r="3008" spans="2:8" x14ac:dyDescent="0.25">
      <c r="B3008" t="s">
        <v>3</v>
      </c>
      <c r="C3008" t="s">
        <v>448</v>
      </c>
      <c r="D3008" t="s">
        <v>81</v>
      </c>
      <c r="E3008" t="s">
        <v>1</v>
      </c>
      <c r="F3008">
        <v>0</v>
      </c>
      <c r="G3008">
        <v>0</v>
      </c>
      <c r="H3008">
        <v>0</v>
      </c>
    </row>
    <row r="3009" spans="2:8" x14ac:dyDescent="0.25">
      <c r="B3009" t="s">
        <v>3</v>
      </c>
      <c r="C3009" t="s">
        <v>448</v>
      </c>
      <c r="D3009" t="s">
        <v>83</v>
      </c>
      <c r="E3009" t="s">
        <v>1</v>
      </c>
      <c r="F3009">
        <v>0</v>
      </c>
      <c r="G3009">
        <v>0</v>
      </c>
      <c r="H3009">
        <v>0</v>
      </c>
    </row>
    <row r="3010" spans="2:8" x14ac:dyDescent="0.25">
      <c r="B3010" t="s">
        <v>3</v>
      </c>
      <c r="C3010" t="s">
        <v>448</v>
      </c>
      <c r="D3010" t="s">
        <v>85</v>
      </c>
      <c r="E3010" t="s">
        <v>1</v>
      </c>
      <c r="F3010">
        <v>0</v>
      </c>
      <c r="G3010">
        <v>0</v>
      </c>
      <c r="H3010">
        <v>0</v>
      </c>
    </row>
    <row r="3011" spans="2:8" x14ac:dyDescent="0.25">
      <c r="B3011" t="s">
        <v>3</v>
      </c>
      <c r="C3011" t="s">
        <v>448</v>
      </c>
      <c r="D3011" t="s">
        <v>86</v>
      </c>
      <c r="E3011" t="s">
        <v>1</v>
      </c>
      <c r="F3011">
        <v>0</v>
      </c>
      <c r="G3011">
        <v>0</v>
      </c>
      <c r="H3011">
        <v>0</v>
      </c>
    </row>
    <row r="3012" spans="2:8" x14ac:dyDescent="0.25">
      <c r="B3012" t="s">
        <v>3</v>
      </c>
      <c r="C3012" t="s">
        <v>448</v>
      </c>
      <c r="D3012" t="s">
        <v>87</v>
      </c>
      <c r="E3012" t="s">
        <v>1</v>
      </c>
      <c r="F3012">
        <v>0</v>
      </c>
      <c r="G3012">
        <v>0</v>
      </c>
      <c r="H3012">
        <v>0</v>
      </c>
    </row>
    <row r="3013" spans="2:8" x14ac:dyDescent="0.25">
      <c r="B3013" t="s">
        <v>3</v>
      </c>
      <c r="C3013" t="s">
        <v>448</v>
      </c>
      <c r="D3013" t="s">
        <v>88</v>
      </c>
      <c r="E3013" t="s">
        <v>1</v>
      </c>
      <c r="F3013">
        <v>0</v>
      </c>
      <c r="G3013">
        <v>0</v>
      </c>
      <c r="H3013">
        <v>0</v>
      </c>
    </row>
    <row r="3014" spans="2:8" x14ac:dyDescent="0.25">
      <c r="B3014" t="s">
        <v>3</v>
      </c>
      <c r="C3014" t="s">
        <v>448</v>
      </c>
      <c r="D3014" t="s">
        <v>628</v>
      </c>
      <c r="E3014" t="s">
        <v>1</v>
      </c>
      <c r="F3014">
        <v>0</v>
      </c>
      <c r="G3014">
        <v>0</v>
      </c>
      <c r="H3014">
        <v>0</v>
      </c>
    </row>
    <row r="3015" spans="2:8" x14ac:dyDescent="0.25">
      <c r="B3015" t="s">
        <v>3</v>
      </c>
      <c r="C3015" t="s">
        <v>448</v>
      </c>
      <c r="D3015" t="s">
        <v>89</v>
      </c>
      <c r="E3015" t="s">
        <v>1</v>
      </c>
      <c r="F3015">
        <v>0</v>
      </c>
      <c r="G3015">
        <v>0</v>
      </c>
      <c r="H3015">
        <v>0</v>
      </c>
    </row>
    <row r="3016" spans="2:8" x14ac:dyDescent="0.25">
      <c r="B3016" t="s">
        <v>3</v>
      </c>
      <c r="C3016" t="s">
        <v>448</v>
      </c>
      <c r="D3016" t="s">
        <v>90</v>
      </c>
      <c r="E3016" t="s">
        <v>1</v>
      </c>
      <c r="F3016">
        <v>0</v>
      </c>
      <c r="G3016">
        <v>0</v>
      </c>
      <c r="H3016">
        <v>0</v>
      </c>
    </row>
    <row r="3017" spans="2:8" x14ac:dyDescent="0.25">
      <c r="B3017" t="s">
        <v>3</v>
      </c>
      <c r="C3017" t="s">
        <v>448</v>
      </c>
      <c r="D3017" t="s">
        <v>92</v>
      </c>
      <c r="E3017" t="s">
        <v>1</v>
      </c>
      <c r="F3017">
        <v>0</v>
      </c>
      <c r="G3017">
        <v>0</v>
      </c>
      <c r="H3017">
        <v>0</v>
      </c>
    </row>
    <row r="3018" spans="2:8" x14ac:dyDescent="0.25">
      <c r="B3018" t="s">
        <v>3</v>
      </c>
      <c r="C3018" t="s">
        <v>448</v>
      </c>
      <c r="D3018" t="s">
        <v>93</v>
      </c>
      <c r="E3018" t="s">
        <v>1</v>
      </c>
      <c r="F3018">
        <v>0</v>
      </c>
      <c r="G3018">
        <v>0</v>
      </c>
      <c r="H3018">
        <v>0</v>
      </c>
    </row>
    <row r="3019" spans="2:8" x14ac:dyDescent="0.25">
      <c r="B3019" t="s">
        <v>3</v>
      </c>
      <c r="C3019" t="s">
        <v>448</v>
      </c>
      <c r="D3019" t="s">
        <v>97</v>
      </c>
      <c r="E3019" t="s">
        <v>1</v>
      </c>
      <c r="F3019">
        <v>0</v>
      </c>
      <c r="G3019">
        <v>0</v>
      </c>
      <c r="H3019">
        <v>0</v>
      </c>
    </row>
    <row r="3020" spans="2:8" x14ac:dyDescent="0.25">
      <c r="B3020" t="s">
        <v>3</v>
      </c>
      <c r="C3020" t="s">
        <v>448</v>
      </c>
      <c r="D3020" t="s">
        <v>98</v>
      </c>
      <c r="E3020" t="s">
        <v>1</v>
      </c>
      <c r="F3020">
        <v>0</v>
      </c>
      <c r="G3020">
        <v>0</v>
      </c>
      <c r="H3020">
        <v>0</v>
      </c>
    </row>
    <row r="3021" spans="2:8" x14ac:dyDescent="0.25">
      <c r="B3021" t="s">
        <v>3</v>
      </c>
      <c r="C3021" t="s">
        <v>448</v>
      </c>
      <c r="D3021" t="s">
        <v>99</v>
      </c>
      <c r="E3021" t="s">
        <v>1</v>
      </c>
      <c r="F3021">
        <v>0</v>
      </c>
      <c r="G3021">
        <v>0</v>
      </c>
      <c r="H3021">
        <v>0</v>
      </c>
    </row>
    <row r="3022" spans="2:8" x14ac:dyDescent="0.25">
      <c r="B3022" t="s">
        <v>3</v>
      </c>
      <c r="C3022" t="s">
        <v>448</v>
      </c>
      <c r="D3022" t="s">
        <v>100</v>
      </c>
      <c r="E3022" t="s">
        <v>1</v>
      </c>
      <c r="F3022">
        <v>0</v>
      </c>
      <c r="G3022">
        <v>0</v>
      </c>
      <c r="H3022">
        <v>0</v>
      </c>
    </row>
    <row r="3023" spans="2:8" x14ac:dyDescent="0.25">
      <c r="B3023" t="s">
        <v>3</v>
      </c>
      <c r="C3023" t="s">
        <v>448</v>
      </c>
      <c r="D3023" t="s">
        <v>102</v>
      </c>
      <c r="E3023" t="s">
        <v>1</v>
      </c>
      <c r="F3023">
        <v>0</v>
      </c>
      <c r="G3023">
        <v>0</v>
      </c>
      <c r="H3023">
        <v>0</v>
      </c>
    </row>
    <row r="3024" spans="2:8" x14ac:dyDescent="0.25">
      <c r="B3024" t="s">
        <v>3</v>
      </c>
      <c r="C3024" t="s">
        <v>448</v>
      </c>
      <c r="D3024" t="s">
        <v>104</v>
      </c>
      <c r="E3024" t="s">
        <v>1</v>
      </c>
      <c r="F3024">
        <v>0</v>
      </c>
      <c r="G3024">
        <v>0</v>
      </c>
      <c r="H3024">
        <v>0</v>
      </c>
    </row>
    <row r="3025" spans="2:8" x14ac:dyDescent="0.25">
      <c r="B3025" t="s">
        <v>3</v>
      </c>
      <c r="C3025" t="s">
        <v>448</v>
      </c>
      <c r="D3025" t="s">
        <v>106</v>
      </c>
      <c r="E3025" t="s">
        <v>1</v>
      </c>
      <c r="F3025">
        <v>0</v>
      </c>
      <c r="G3025">
        <v>0</v>
      </c>
      <c r="H3025">
        <v>0</v>
      </c>
    </row>
    <row r="3026" spans="2:8" x14ac:dyDescent="0.25">
      <c r="B3026" t="s">
        <v>3</v>
      </c>
      <c r="C3026" t="s">
        <v>448</v>
      </c>
      <c r="D3026" t="s">
        <v>108</v>
      </c>
      <c r="E3026" t="s">
        <v>1</v>
      </c>
      <c r="F3026">
        <v>0</v>
      </c>
      <c r="G3026">
        <v>0</v>
      </c>
      <c r="H3026">
        <v>0</v>
      </c>
    </row>
    <row r="3027" spans="2:8" x14ac:dyDescent="0.25">
      <c r="B3027" t="s">
        <v>3</v>
      </c>
      <c r="C3027" t="s">
        <v>448</v>
      </c>
      <c r="D3027" t="s">
        <v>112</v>
      </c>
      <c r="E3027" t="s">
        <v>1</v>
      </c>
      <c r="F3027">
        <v>0</v>
      </c>
      <c r="G3027">
        <v>0</v>
      </c>
      <c r="H3027">
        <v>0</v>
      </c>
    </row>
    <row r="3028" spans="2:8" x14ac:dyDescent="0.25">
      <c r="B3028" t="s">
        <v>3</v>
      </c>
      <c r="C3028" t="s">
        <v>448</v>
      </c>
      <c r="D3028" t="s">
        <v>114</v>
      </c>
      <c r="E3028" t="s">
        <v>1</v>
      </c>
      <c r="F3028">
        <v>0</v>
      </c>
      <c r="G3028">
        <v>0</v>
      </c>
      <c r="H3028">
        <v>0</v>
      </c>
    </row>
    <row r="3029" spans="2:8" x14ac:dyDescent="0.25">
      <c r="B3029" t="s">
        <v>3</v>
      </c>
      <c r="C3029" t="s">
        <v>448</v>
      </c>
      <c r="D3029" t="s">
        <v>443</v>
      </c>
      <c r="E3029" t="s">
        <v>1</v>
      </c>
      <c r="F3029">
        <v>0</v>
      </c>
      <c r="G3029">
        <v>0</v>
      </c>
      <c r="H3029">
        <v>0</v>
      </c>
    </row>
    <row r="3030" spans="2:8" x14ac:dyDescent="0.25">
      <c r="B3030" t="s">
        <v>3</v>
      </c>
      <c r="C3030" t="s">
        <v>448</v>
      </c>
      <c r="D3030" t="s">
        <v>116</v>
      </c>
      <c r="E3030" t="s">
        <v>1</v>
      </c>
      <c r="F3030">
        <v>0</v>
      </c>
      <c r="G3030">
        <v>0</v>
      </c>
      <c r="H3030">
        <v>0</v>
      </c>
    </row>
    <row r="3031" spans="2:8" x14ac:dyDescent="0.25">
      <c r="B3031" t="s">
        <v>3</v>
      </c>
      <c r="C3031" t="s">
        <v>448</v>
      </c>
      <c r="D3031" t="s">
        <v>118</v>
      </c>
      <c r="E3031" t="s">
        <v>1</v>
      </c>
      <c r="F3031">
        <v>0</v>
      </c>
      <c r="G3031">
        <v>0</v>
      </c>
      <c r="H3031">
        <v>0</v>
      </c>
    </row>
    <row r="3032" spans="2:8" x14ac:dyDescent="0.25">
      <c r="B3032" t="s">
        <v>3</v>
      </c>
      <c r="C3032" t="s">
        <v>448</v>
      </c>
      <c r="D3032" t="s">
        <v>629</v>
      </c>
      <c r="E3032" t="s">
        <v>1</v>
      </c>
      <c r="F3032">
        <v>0</v>
      </c>
      <c r="G3032">
        <v>0</v>
      </c>
      <c r="H3032">
        <v>0</v>
      </c>
    </row>
    <row r="3033" spans="2:8" x14ac:dyDescent="0.25">
      <c r="B3033" t="s">
        <v>3</v>
      </c>
      <c r="C3033" t="s">
        <v>448</v>
      </c>
      <c r="D3033" t="s">
        <v>119</v>
      </c>
      <c r="E3033" t="s">
        <v>1</v>
      </c>
      <c r="F3033">
        <v>0</v>
      </c>
      <c r="G3033">
        <v>0</v>
      </c>
      <c r="H3033">
        <v>0</v>
      </c>
    </row>
    <row r="3034" spans="2:8" x14ac:dyDescent="0.25">
      <c r="B3034" t="s">
        <v>3</v>
      </c>
      <c r="C3034" t="s">
        <v>448</v>
      </c>
      <c r="D3034" t="s">
        <v>121</v>
      </c>
      <c r="E3034" t="s">
        <v>1</v>
      </c>
      <c r="F3034">
        <v>0</v>
      </c>
      <c r="G3034">
        <v>0</v>
      </c>
      <c r="H3034">
        <v>0</v>
      </c>
    </row>
    <row r="3035" spans="2:8" x14ac:dyDescent="0.25">
      <c r="B3035" t="s">
        <v>3</v>
      </c>
      <c r="C3035" t="s">
        <v>448</v>
      </c>
      <c r="D3035" t="s">
        <v>123</v>
      </c>
      <c r="E3035" t="s">
        <v>1</v>
      </c>
      <c r="F3035">
        <v>0</v>
      </c>
      <c r="G3035">
        <v>0</v>
      </c>
      <c r="H3035">
        <v>0</v>
      </c>
    </row>
    <row r="3036" spans="2:8" x14ac:dyDescent="0.25">
      <c r="B3036" t="s">
        <v>3</v>
      </c>
      <c r="C3036" t="s">
        <v>448</v>
      </c>
      <c r="D3036" t="s">
        <v>127</v>
      </c>
      <c r="E3036" t="s">
        <v>1</v>
      </c>
      <c r="F3036">
        <v>0</v>
      </c>
      <c r="G3036">
        <v>0</v>
      </c>
      <c r="H3036">
        <v>0</v>
      </c>
    </row>
    <row r="3037" spans="2:8" x14ac:dyDescent="0.25">
      <c r="B3037" t="s">
        <v>3</v>
      </c>
      <c r="C3037" t="s">
        <v>448</v>
      </c>
      <c r="D3037" t="s">
        <v>129</v>
      </c>
      <c r="E3037" t="s">
        <v>1</v>
      </c>
      <c r="F3037">
        <v>0</v>
      </c>
      <c r="G3037">
        <v>0</v>
      </c>
      <c r="H3037">
        <v>0</v>
      </c>
    </row>
    <row r="3038" spans="2:8" x14ac:dyDescent="0.25">
      <c r="B3038" t="s">
        <v>3</v>
      </c>
      <c r="C3038" t="s">
        <v>448</v>
      </c>
      <c r="D3038" t="s">
        <v>130</v>
      </c>
      <c r="E3038" t="s">
        <v>1</v>
      </c>
      <c r="F3038">
        <v>0</v>
      </c>
      <c r="G3038">
        <v>0</v>
      </c>
      <c r="H3038">
        <v>0</v>
      </c>
    </row>
    <row r="3039" spans="2:8" x14ac:dyDescent="0.25">
      <c r="B3039" t="s">
        <v>3</v>
      </c>
      <c r="C3039" t="s">
        <v>448</v>
      </c>
      <c r="D3039" t="s">
        <v>131</v>
      </c>
      <c r="E3039" t="s">
        <v>1</v>
      </c>
      <c r="F3039">
        <v>0</v>
      </c>
      <c r="G3039">
        <v>0</v>
      </c>
      <c r="H3039">
        <v>0</v>
      </c>
    </row>
    <row r="3040" spans="2:8" x14ac:dyDescent="0.25">
      <c r="B3040" t="s">
        <v>3</v>
      </c>
      <c r="C3040" t="s">
        <v>448</v>
      </c>
      <c r="D3040" t="s">
        <v>132</v>
      </c>
      <c r="E3040" t="s">
        <v>1</v>
      </c>
      <c r="F3040">
        <v>0</v>
      </c>
      <c r="G3040">
        <v>0</v>
      </c>
      <c r="H3040">
        <v>0</v>
      </c>
    </row>
    <row r="3041" spans="2:8" x14ac:dyDescent="0.25">
      <c r="B3041" t="s">
        <v>3</v>
      </c>
      <c r="C3041" t="s">
        <v>448</v>
      </c>
      <c r="D3041" t="s">
        <v>133</v>
      </c>
      <c r="E3041" t="s">
        <v>1</v>
      </c>
      <c r="F3041">
        <v>0</v>
      </c>
      <c r="G3041">
        <v>0</v>
      </c>
      <c r="H3041">
        <v>0</v>
      </c>
    </row>
    <row r="3042" spans="2:8" x14ac:dyDescent="0.25">
      <c r="B3042" t="s">
        <v>3</v>
      </c>
      <c r="C3042" t="s">
        <v>448</v>
      </c>
      <c r="D3042" t="s">
        <v>134</v>
      </c>
      <c r="E3042" t="s">
        <v>1</v>
      </c>
      <c r="F3042">
        <v>0</v>
      </c>
      <c r="G3042">
        <v>0</v>
      </c>
      <c r="H3042">
        <v>0</v>
      </c>
    </row>
    <row r="3043" spans="2:8" x14ac:dyDescent="0.25">
      <c r="B3043" t="s">
        <v>3</v>
      </c>
      <c r="C3043" t="s">
        <v>448</v>
      </c>
      <c r="D3043" t="s">
        <v>135</v>
      </c>
      <c r="E3043" t="s">
        <v>1</v>
      </c>
      <c r="F3043">
        <v>0</v>
      </c>
      <c r="G3043">
        <v>0</v>
      </c>
      <c r="H3043">
        <v>0</v>
      </c>
    </row>
    <row r="3044" spans="2:8" x14ac:dyDescent="0.25">
      <c r="B3044" t="s">
        <v>3</v>
      </c>
      <c r="C3044" t="s">
        <v>448</v>
      </c>
      <c r="D3044" t="s">
        <v>136</v>
      </c>
      <c r="E3044" t="s">
        <v>1</v>
      </c>
      <c r="F3044">
        <v>0</v>
      </c>
      <c r="G3044">
        <v>0</v>
      </c>
      <c r="H3044">
        <v>0</v>
      </c>
    </row>
    <row r="3045" spans="2:8" x14ac:dyDescent="0.25">
      <c r="B3045" t="s">
        <v>3</v>
      </c>
      <c r="C3045" t="s">
        <v>448</v>
      </c>
      <c r="D3045" t="s">
        <v>137</v>
      </c>
      <c r="E3045" t="s">
        <v>1</v>
      </c>
      <c r="F3045">
        <v>0</v>
      </c>
      <c r="G3045">
        <v>0</v>
      </c>
      <c r="H3045">
        <v>0</v>
      </c>
    </row>
    <row r="3046" spans="2:8" x14ac:dyDescent="0.25">
      <c r="B3046" t="s">
        <v>3</v>
      </c>
      <c r="C3046" t="s">
        <v>448</v>
      </c>
      <c r="D3046" t="s">
        <v>138</v>
      </c>
      <c r="E3046" t="s">
        <v>1</v>
      </c>
      <c r="F3046">
        <v>0</v>
      </c>
      <c r="G3046">
        <v>0</v>
      </c>
      <c r="H3046">
        <v>0</v>
      </c>
    </row>
    <row r="3047" spans="2:8" x14ac:dyDescent="0.25">
      <c r="B3047" t="s">
        <v>3</v>
      </c>
      <c r="C3047" t="s">
        <v>448</v>
      </c>
      <c r="D3047" t="s">
        <v>630</v>
      </c>
      <c r="E3047" t="s">
        <v>1</v>
      </c>
      <c r="F3047">
        <v>0</v>
      </c>
      <c r="G3047">
        <v>0</v>
      </c>
      <c r="H3047">
        <v>0</v>
      </c>
    </row>
    <row r="3048" spans="2:8" x14ac:dyDescent="0.25">
      <c r="B3048" t="s">
        <v>3</v>
      </c>
      <c r="C3048" t="s">
        <v>448</v>
      </c>
      <c r="D3048" t="s">
        <v>139</v>
      </c>
      <c r="E3048" t="s">
        <v>1</v>
      </c>
      <c r="F3048">
        <v>0</v>
      </c>
      <c r="G3048">
        <v>0</v>
      </c>
      <c r="H3048">
        <v>0</v>
      </c>
    </row>
    <row r="3049" spans="2:8" x14ac:dyDescent="0.25">
      <c r="B3049" t="s">
        <v>3</v>
      </c>
      <c r="C3049" t="s">
        <v>448</v>
      </c>
      <c r="D3049" t="s">
        <v>631</v>
      </c>
      <c r="E3049" t="s">
        <v>1</v>
      </c>
      <c r="F3049">
        <v>0</v>
      </c>
      <c r="G3049">
        <v>0</v>
      </c>
      <c r="H3049">
        <v>0</v>
      </c>
    </row>
    <row r="3050" spans="2:8" x14ac:dyDescent="0.25">
      <c r="B3050" t="s">
        <v>3</v>
      </c>
      <c r="C3050" t="s">
        <v>448</v>
      </c>
      <c r="D3050" t="s">
        <v>141</v>
      </c>
      <c r="E3050" t="s">
        <v>1</v>
      </c>
      <c r="F3050">
        <v>0</v>
      </c>
      <c r="G3050">
        <v>0</v>
      </c>
      <c r="H3050">
        <v>0</v>
      </c>
    </row>
    <row r="3051" spans="2:8" x14ac:dyDescent="0.25">
      <c r="B3051" t="s">
        <v>3</v>
      </c>
      <c r="C3051" t="s">
        <v>448</v>
      </c>
      <c r="D3051" t="s">
        <v>684</v>
      </c>
      <c r="E3051" t="s">
        <v>1</v>
      </c>
      <c r="F3051">
        <v>0</v>
      </c>
      <c r="G3051">
        <v>0</v>
      </c>
      <c r="H3051">
        <v>0</v>
      </c>
    </row>
    <row r="3052" spans="2:8" x14ac:dyDescent="0.25">
      <c r="B3052" t="s">
        <v>3</v>
      </c>
      <c r="C3052" t="s">
        <v>448</v>
      </c>
      <c r="D3052" t="s">
        <v>685</v>
      </c>
      <c r="E3052" t="s">
        <v>1</v>
      </c>
      <c r="F3052">
        <v>0</v>
      </c>
      <c r="G3052">
        <v>0</v>
      </c>
      <c r="H3052">
        <v>0</v>
      </c>
    </row>
    <row r="3053" spans="2:8" x14ac:dyDescent="0.25">
      <c r="B3053" t="s">
        <v>3</v>
      </c>
      <c r="C3053" t="s">
        <v>448</v>
      </c>
      <c r="D3053" t="s">
        <v>148</v>
      </c>
      <c r="E3053" t="s">
        <v>1</v>
      </c>
      <c r="F3053">
        <v>0</v>
      </c>
      <c r="G3053">
        <v>0</v>
      </c>
      <c r="H3053">
        <v>0</v>
      </c>
    </row>
    <row r="3054" spans="2:8" x14ac:dyDescent="0.25">
      <c r="B3054" t="s">
        <v>3</v>
      </c>
      <c r="C3054" t="s">
        <v>448</v>
      </c>
      <c r="D3054" t="s">
        <v>149</v>
      </c>
      <c r="E3054" t="s">
        <v>1</v>
      </c>
      <c r="F3054">
        <v>0</v>
      </c>
      <c r="G3054">
        <v>0</v>
      </c>
      <c r="H3054">
        <v>0</v>
      </c>
    </row>
    <row r="3055" spans="2:8" x14ac:dyDescent="0.25">
      <c r="B3055" t="s">
        <v>3</v>
      </c>
      <c r="C3055" t="s">
        <v>448</v>
      </c>
      <c r="D3055" t="s">
        <v>150</v>
      </c>
      <c r="E3055" t="s">
        <v>1</v>
      </c>
      <c r="F3055">
        <v>0</v>
      </c>
      <c r="G3055">
        <v>0</v>
      </c>
      <c r="H3055">
        <v>0</v>
      </c>
    </row>
    <row r="3056" spans="2:8" x14ac:dyDescent="0.25">
      <c r="B3056" t="s">
        <v>3</v>
      </c>
      <c r="C3056" t="s">
        <v>448</v>
      </c>
      <c r="D3056" t="s">
        <v>151</v>
      </c>
      <c r="E3056" t="s">
        <v>1</v>
      </c>
      <c r="F3056">
        <v>0</v>
      </c>
      <c r="G3056">
        <v>0</v>
      </c>
      <c r="H3056">
        <v>0</v>
      </c>
    </row>
    <row r="3057" spans="2:8" x14ac:dyDescent="0.25">
      <c r="B3057" t="s">
        <v>3</v>
      </c>
      <c r="C3057" t="s">
        <v>448</v>
      </c>
      <c r="D3057" t="s">
        <v>152</v>
      </c>
      <c r="E3057" t="s">
        <v>1</v>
      </c>
      <c r="F3057">
        <v>0</v>
      </c>
      <c r="G3057">
        <v>0</v>
      </c>
      <c r="H3057">
        <v>0</v>
      </c>
    </row>
    <row r="3058" spans="2:8" x14ac:dyDescent="0.25">
      <c r="B3058" t="s">
        <v>3</v>
      </c>
      <c r="C3058" t="s">
        <v>448</v>
      </c>
      <c r="D3058" t="s">
        <v>153</v>
      </c>
      <c r="E3058" t="s">
        <v>1</v>
      </c>
      <c r="F3058">
        <v>0</v>
      </c>
      <c r="G3058">
        <v>0</v>
      </c>
      <c r="H3058">
        <v>0</v>
      </c>
    </row>
    <row r="3059" spans="2:8" x14ac:dyDescent="0.25">
      <c r="B3059" t="s">
        <v>3</v>
      </c>
      <c r="C3059" t="s">
        <v>448</v>
      </c>
      <c r="D3059" t="s">
        <v>632</v>
      </c>
      <c r="E3059" t="s">
        <v>1</v>
      </c>
      <c r="F3059">
        <v>0</v>
      </c>
      <c r="G3059">
        <v>0</v>
      </c>
      <c r="H3059">
        <v>0</v>
      </c>
    </row>
    <row r="3060" spans="2:8" x14ac:dyDescent="0.25">
      <c r="B3060" t="s">
        <v>3</v>
      </c>
      <c r="C3060" t="s">
        <v>448</v>
      </c>
      <c r="D3060" t="s">
        <v>155</v>
      </c>
      <c r="E3060" t="s">
        <v>1</v>
      </c>
      <c r="F3060">
        <v>0</v>
      </c>
      <c r="G3060">
        <v>0</v>
      </c>
      <c r="H3060">
        <v>0</v>
      </c>
    </row>
    <row r="3061" spans="2:8" x14ac:dyDescent="0.25">
      <c r="B3061" t="s">
        <v>3</v>
      </c>
      <c r="C3061" t="s">
        <v>448</v>
      </c>
      <c r="D3061" t="s">
        <v>633</v>
      </c>
      <c r="E3061" t="s">
        <v>1</v>
      </c>
      <c r="F3061">
        <v>0</v>
      </c>
      <c r="G3061">
        <v>0</v>
      </c>
      <c r="H3061">
        <v>0</v>
      </c>
    </row>
    <row r="3062" spans="2:8" x14ac:dyDescent="0.25">
      <c r="B3062" t="s">
        <v>3</v>
      </c>
      <c r="C3062" t="s">
        <v>448</v>
      </c>
      <c r="D3062" t="s">
        <v>156</v>
      </c>
      <c r="E3062" t="s">
        <v>1</v>
      </c>
      <c r="F3062">
        <v>0</v>
      </c>
      <c r="G3062">
        <v>0</v>
      </c>
      <c r="H3062">
        <v>0</v>
      </c>
    </row>
    <row r="3063" spans="2:8" x14ac:dyDescent="0.25">
      <c r="B3063" t="s">
        <v>3</v>
      </c>
      <c r="C3063" t="s">
        <v>448</v>
      </c>
      <c r="D3063" t="s">
        <v>157</v>
      </c>
      <c r="E3063" t="s">
        <v>1</v>
      </c>
      <c r="F3063">
        <v>0</v>
      </c>
      <c r="G3063">
        <v>0</v>
      </c>
      <c r="H3063">
        <v>0</v>
      </c>
    </row>
    <row r="3064" spans="2:8" x14ac:dyDescent="0.25">
      <c r="B3064" t="s">
        <v>3</v>
      </c>
      <c r="C3064" t="s">
        <v>448</v>
      </c>
      <c r="D3064" t="s">
        <v>158</v>
      </c>
      <c r="E3064" t="s">
        <v>1</v>
      </c>
      <c r="F3064">
        <v>0</v>
      </c>
      <c r="G3064">
        <v>0</v>
      </c>
      <c r="H3064">
        <v>0</v>
      </c>
    </row>
    <row r="3065" spans="2:8" x14ac:dyDescent="0.25">
      <c r="B3065" t="s">
        <v>3</v>
      </c>
      <c r="C3065" t="s">
        <v>448</v>
      </c>
      <c r="D3065" t="s">
        <v>159</v>
      </c>
      <c r="E3065" t="s">
        <v>1</v>
      </c>
      <c r="F3065">
        <v>0</v>
      </c>
      <c r="G3065">
        <v>0</v>
      </c>
      <c r="H3065">
        <v>0</v>
      </c>
    </row>
    <row r="3066" spans="2:8" x14ac:dyDescent="0.25">
      <c r="B3066" t="s">
        <v>3</v>
      </c>
      <c r="C3066" t="s">
        <v>448</v>
      </c>
      <c r="D3066" t="s">
        <v>160</v>
      </c>
      <c r="E3066" t="s">
        <v>1</v>
      </c>
      <c r="F3066">
        <v>0</v>
      </c>
      <c r="G3066">
        <v>0</v>
      </c>
      <c r="H3066">
        <v>0</v>
      </c>
    </row>
    <row r="3067" spans="2:8" x14ac:dyDescent="0.25">
      <c r="B3067" t="s">
        <v>3</v>
      </c>
      <c r="C3067" t="s">
        <v>448</v>
      </c>
      <c r="D3067" t="s">
        <v>161</v>
      </c>
      <c r="E3067" t="s">
        <v>1</v>
      </c>
      <c r="F3067">
        <v>0</v>
      </c>
      <c r="G3067">
        <v>0</v>
      </c>
      <c r="H3067">
        <v>0</v>
      </c>
    </row>
    <row r="3068" spans="2:8" x14ac:dyDescent="0.25">
      <c r="B3068" t="s">
        <v>3</v>
      </c>
      <c r="C3068" t="s">
        <v>448</v>
      </c>
      <c r="D3068" t="s">
        <v>162</v>
      </c>
      <c r="E3068" t="s">
        <v>1</v>
      </c>
      <c r="F3068">
        <v>0</v>
      </c>
      <c r="G3068">
        <v>0</v>
      </c>
      <c r="H3068">
        <v>0</v>
      </c>
    </row>
    <row r="3069" spans="2:8" x14ac:dyDescent="0.25">
      <c r="B3069" t="s">
        <v>3</v>
      </c>
      <c r="C3069" t="s">
        <v>448</v>
      </c>
      <c r="D3069" t="s">
        <v>163</v>
      </c>
      <c r="E3069" t="s">
        <v>1</v>
      </c>
      <c r="F3069">
        <v>0</v>
      </c>
      <c r="G3069">
        <v>0</v>
      </c>
      <c r="H3069">
        <v>0</v>
      </c>
    </row>
    <row r="3070" spans="2:8" x14ac:dyDescent="0.25">
      <c r="B3070" t="s">
        <v>3</v>
      </c>
      <c r="C3070" t="s">
        <v>448</v>
      </c>
      <c r="D3070" t="s">
        <v>165</v>
      </c>
      <c r="E3070" t="s">
        <v>1</v>
      </c>
      <c r="F3070">
        <v>0</v>
      </c>
      <c r="G3070">
        <v>0</v>
      </c>
      <c r="H3070">
        <v>0</v>
      </c>
    </row>
    <row r="3071" spans="2:8" x14ac:dyDescent="0.25">
      <c r="B3071" t="s">
        <v>3</v>
      </c>
      <c r="C3071" t="s">
        <v>448</v>
      </c>
      <c r="D3071" t="s">
        <v>168</v>
      </c>
      <c r="E3071" t="s">
        <v>1</v>
      </c>
      <c r="F3071">
        <v>0</v>
      </c>
      <c r="G3071">
        <v>0</v>
      </c>
      <c r="H3071">
        <v>0</v>
      </c>
    </row>
    <row r="3072" spans="2:8" x14ac:dyDescent="0.25">
      <c r="B3072" t="s">
        <v>3</v>
      </c>
      <c r="C3072" t="s">
        <v>448</v>
      </c>
      <c r="D3072" t="s">
        <v>170</v>
      </c>
      <c r="E3072" t="s">
        <v>1</v>
      </c>
      <c r="F3072">
        <v>0</v>
      </c>
      <c r="G3072">
        <v>0</v>
      </c>
      <c r="H3072">
        <v>0</v>
      </c>
    </row>
    <row r="3073" spans="2:8" x14ac:dyDescent="0.25">
      <c r="B3073" t="s">
        <v>3</v>
      </c>
      <c r="C3073" t="s">
        <v>448</v>
      </c>
      <c r="D3073" t="s">
        <v>172</v>
      </c>
      <c r="E3073" t="s">
        <v>1</v>
      </c>
      <c r="F3073">
        <v>0</v>
      </c>
      <c r="G3073">
        <v>0</v>
      </c>
      <c r="H3073">
        <v>0</v>
      </c>
    </row>
    <row r="3074" spans="2:8" x14ac:dyDescent="0.25">
      <c r="B3074" t="s">
        <v>3</v>
      </c>
      <c r="C3074" t="s">
        <v>448</v>
      </c>
      <c r="D3074" t="s">
        <v>174</v>
      </c>
      <c r="E3074" t="s">
        <v>1</v>
      </c>
      <c r="F3074">
        <v>0</v>
      </c>
      <c r="G3074">
        <v>0</v>
      </c>
      <c r="H3074">
        <v>0</v>
      </c>
    </row>
    <row r="3075" spans="2:8" x14ac:dyDescent="0.25">
      <c r="B3075" t="s">
        <v>3</v>
      </c>
      <c r="C3075" t="s">
        <v>448</v>
      </c>
      <c r="D3075" t="s">
        <v>175</v>
      </c>
      <c r="E3075" t="s">
        <v>1</v>
      </c>
      <c r="F3075">
        <v>0</v>
      </c>
      <c r="G3075">
        <v>0</v>
      </c>
      <c r="H3075">
        <v>0</v>
      </c>
    </row>
    <row r="3076" spans="2:8" x14ac:dyDescent="0.25">
      <c r="B3076" t="s">
        <v>3</v>
      </c>
      <c r="C3076" t="s">
        <v>448</v>
      </c>
      <c r="D3076" t="s">
        <v>176</v>
      </c>
      <c r="E3076" t="s">
        <v>1</v>
      </c>
      <c r="F3076">
        <v>0</v>
      </c>
      <c r="G3076">
        <v>0</v>
      </c>
      <c r="H3076">
        <v>0</v>
      </c>
    </row>
    <row r="3077" spans="2:8" x14ac:dyDescent="0.25">
      <c r="B3077" t="s">
        <v>3</v>
      </c>
      <c r="C3077" t="s">
        <v>448</v>
      </c>
      <c r="D3077" t="s">
        <v>177</v>
      </c>
      <c r="E3077" t="s">
        <v>1</v>
      </c>
      <c r="F3077">
        <v>0</v>
      </c>
      <c r="G3077">
        <v>0</v>
      </c>
      <c r="H3077">
        <v>0</v>
      </c>
    </row>
    <row r="3078" spans="2:8" x14ac:dyDescent="0.25">
      <c r="B3078" t="s">
        <v>3</v>
      </c>
      <c r="C3078" t="s">
        <v>448</v>
      </c>
      <c r="D3078" t="s">
        <v>178</v>
      </c>
      <c r="E3078" t="s">
        <v>1</v>
      </c>
      <c r="F3078">
        <v>0</v>
      </c>
      <c r="G3078">
        <v>0</v>
      </c>
      <c r="H3078">
        <v>0</v>
      </c>
    </row>
    <row r="3079" spans="2:8" x14ac:dyDescent="0.25">
      <c r="B3079" t="s">
        <v>3</v>
      </c>
      <c r="C3079" t="s">
        <v>448</v>
      </c>
      <c r="D3079" t="s">
        <v>179</v>
      </c>
      <c r="E3079" t="s">
        <v>1</v>
      </c>
      <c r="F3079">
        <v>0</v>
      </c>
      <c r="G3079">
        <v>0</v>
      </c>
      <c r="H3079">
        <v>0</v>
      </c>
    </row>
    <row r="3080" spans="2:8" x14ac:dyDescent="0.25">
      <c r="B3080" t="s">
        <v>3</v>
      </c>
      <c r="C3080" t="s">
        <v>448</v>
      </c>
      <c r="D3080" t="s">
        <v>180</v>
      </c>
      <c r="E3080" t="s">
        <v>1</v>
      </c>
      <c r="F3080">
        <v>0</v>
      </c>
      <c r="G3080">
        <v>0</v>
      </c>
      <c r="H3080">
        <v>0</v>
      </c>
    </row>
    <row r="3081" spans="2:8" x14ac:dyDescent="0.25">
      <c r="B3081" t="s">
        <v>3</v>
      </c>
      <c r="C3081" t="s">
        <v>448</v>
      </c>
      <c r="D3081" t="s">
        <v>634</v>
      </c>
      <c r="E3081" t="s">
        <v>1</v>
      </c>
      <c r="F3081">
        <v>0</v>
      </c>
      <c r="G3081">
        <v>0</v>
      </c>
      <c r="H3081">
        <v>0</v>
      </c>
    </row>
    <row r="3082" spans="2:8" x14ac:dyDescent="0.25">
      <c r="B3082" t="s">
        <v>3</v>
      </c>
      <c r="C3082" t="s">
        <v>448</v>
      </c>
      <c r="D3082" t="s">
        <v>182</v>
      </c>
      <c r="E3082" t="s">
        <v>1</v>
      </c>
      <c r="F3082">
        <v>0</v>
      </c>
      <c r="G3082">
        <v>0</v>
      </c>
      <c r="H3082">
        <v>0</v>
      </c>
    </row>
    <row r="3083" spans="2:8" x14ac:dyDescent="0.25">
      <c r="B3083" t="s">
        <v>3</v>
      </c>
      <c r="C3083" t="s">
        <v>448</v>
      </c>
      <c r="D3083" t="s">
        <v>184</v>
      </c>
      <c r="E3083" t="s">
        <v>1</v>
      </c>
      <c r="F3083">
        <v>0</v>
      </c>
      <c r="G3083">
        <v>0</v>
      </c>
      <c r="H3083">
        <v>0</v>
      </c>
    </row>
    <row r="3084" spans="2:8" x14ac:dyDescent="0.25">
      <c r="B3084" t="s">
        <v>3</v>
      </c>
      <c r="C3084" t="s">
        <v>448</v>
      </c>
      <c r="D3084" t="s">
        <v>187</v>
      </c>
      <c r="E3084" t="s">
        <v>1</v>
      </c>
      <c r="F3084">
        <v>0</v>
      </c>
      <c r="G3084">
        <v>0</v>
      </c>
      <c r="H3084">
        <v>0</v>
      </c>
    </row>
    <row r="3085" spans="2:8" x14ac:dyDescent="0.25">
      <c r="B3085" t="s">
        <v>3</v>
      </c>
      <c r="C3085" t="s">
        <v>448</v>
      </c>
      <c r="D3085" t="s">
        <v>188</v>
      </c>
      <c r="E3085" t="s">
        <v>1</v>
      </c>
      <c r="F3085">
        <v>0</v>
      </c>
      <c r="G3085">
        <v>0</v>
      </c>
      <c r="H3085">
        <v>0</v>
      </c>
    </row>
    <row r="3086" spans="2:8" x14ac:dyDescent="0.25">
      <c r="B3086" t="s">
        <v>3</v>
      </c>
      <c r="C3086" t="s">
        <v>448</v>
      </c>
      <c r="D3086" t="s">
        <v>189</v>
      </c>
      <c r="E3086" t="s">
        <v>1</v>
      </c>
      <c r="F3086">
        <v>0</v>
      </c>
      <c r="G3086">
        <v>0</v>
      </c>
      <c r="H3086">
        <v>0</v>
      </c>
    </row>
    <row r="3087" spans="2:8" x14ac:dyDescent="0.25">
      <c r="B3087" t="s">
        <v>3</v>
      </c>
      <c r="C3087" t="s">
        <v>448</v>
      </c>
      <c r="D3087" t="s">
        <v>190</v>
      </c>
      <c r="E3087" t="s">
        <v>1</v>
      </c>
      <c r="F3087">
        <v>0</v>
      </c>
      <c r="G3087">
        <v>0</v>
      </c>
      <c r="H3087">
        <v>0</v>
      </c>
    </row>
    <row r="3088" spans="2:8" x14ac:dyDescent="0.25">
      <c r="B3088" t="s">
        <v>3</v>
      </c>
      <c r="C3088" t="s">
        <v>448</v>
      </c>
      <c r="D3088" t="s">
        <v>191</v>
      </c>
      <c r="E3088" t="s">
        <v>1</v>
      </c>
      <c r="F3088">
        <v>0</v>
      </c>
      <c r="G3088">
        <v>0</v>
      </c>
      <c r="H3088">
        <v>0</v>
      </c>
    </row>
    <row r="3089" spans="2:8" x14ac:dyDescent="0.25">
      <c r="B3089" t="s">
        <v>3</v>
      </c>
      <c r="C3089" t="s">
        <v>448</v>
      </c>
      <c r="D3089" t="s">
        <v>192</v>
      </c>
      <c r="E3089" t="s">
        <v>1</v>
      </c>
      <c r="F3089">
        <v>0</v>
      </c>
      <c r="G3089">
        <v>0</v>
      </c>
      <c r="H3089">
        <v>0</v>
      </c>
    </row>
    <row r="3090" spans="2:8" x14ac:dyDescent="0.25">
      <c r="B3090" t="s">
        <v>3</v>
      </c>
      <c r="C3090" t="s">
        <v>448</v>
      </c>
      <c r="D3090" t="s">
        <v>193</v>
      </c>
      <c r="E3090" t="s">
        <v>1</v>
      </c>
      <c r="F3090">
        <v>0</v>
      </c>
      <c r="G3090">
        <v>0</v>
      </c>
      <c r="H3090">
        <v>0</v>
      </c>
    </row>
    <row r="3091" spans="2:8" x14ac:dyDescent="0.25">
      <c r="B3091" t="s">
        <v>3</v>
      </c>
      <c r="C3091" t="s">
        <v>448</v>
      </c>
      <c r="D3091" t="s">
        <v>194</v>
      </c>
      <c r="E3091" t="s">
        <v>1</v>
      </c>
      <c r="F3091">
        <v>0</v>
      </c>
      <c r="G3091">
        <v>0</v>
      </c>
      <c r="H3091">
        <v>0</v>
      </c>
    </row>
    <row r="3092" spans="2:8" x14ac:dyDescent="0.25">
      <c r="B3092" t="s">
        <v>3</v>
      </c>
      <c r="C3092" t="s">
        <v>448</v>
      </c>
      <c r="D3092" t="s">
        <v>195</v>
      </c>
      <c r="E3092" t="s">
        <v>1</v>
      </c>
      <c r="F3092">
        <v>0</v>
      </c>
      <c r="G3092">
        <v>0</v>
      </c>
      <c r="H3092">
        <v>0</v>
      </c>
    </row>
    <row r="3093" spans="2:8" x14ac:dyDescent="0.25">
      <c r="B3093" t="s">
        <v>3</v>
      </c>
      <c r="C3093" t="s">
        <v>448</v>
      </c>
      <c r="D3093" t="s">
        <v>196</v>
      </c>
      <c r="E3093" t="s">
        <v>1</v>
      </c>
      <c r="F3093">
        <v>0</v>
      </c>
      <c r="G3093">
        <v>0</v>
      </c>
      <c r="H3093">
        <v>0</v>
      </c>
    </row>
    <row r="3094" spans="2:8" x14ac:dyDescent="0.25">
      <c r="B3094" t="s">
        <v>3</v>
      </c>
      <c r="C3094" t="s">
        <v>448</v>
      </c>
      <c r="D3094" t="s">
        <v>197</v>
      </c>
      <c r="E3094" t="s">
        <v>1</v>
      </c>
      <c r="F3094">
        <v>0</v>
      </c>
      <c r="G3094">
        <v>0</v>
      </c>
      <c r="H3094">
        <v>0</v>
      </c>
    </row>
    <row r="3095" spans="2:8" x14ac:dyDescent="0.25">
      <c r="B3095" t="s">
        <v>3</v>
      </c>
      <c r="C3095" t="s">
        <v>448</v>
      </c>
      <c r="D3095" t="s">
        <v>198</v>
      </c>
      <c r="E3095" t="s">
        <v>1</v>
      </c>
      <c r="F3095">
        <v>0</v>
      </c>
      <c r="G3095">
        <v>0</v>
      </c>
      <c r="H3095">
        <v>0</v>
      </c>
    </row>
    <row r="3096" spans="2:8" x14ac:dyDescent="0.25">
      <c r="B3096" t="s">
        <v>3</v>
      </c>
      <c r="C3096" t="s">
        <v>448</v>
      </c>
      <c r="D3096" t="s">
        <v>199</v>
      </c>
      <c r="E3096" t="s">
        <v>1</v>
      </c>
      <c r="F3096">
        <v>0</v>
      </c>
      <c r="G3096">
        <v>0</v>
      </c>
      <c r="H3096">
        <v>0</v>
      </c>
    </row>
    <row r="3097" spans="2:8" x14ac:dyDescent="0.25">
      <c r="B3097" t="s">
        <v>3</v>
      </c>
      <c r="C3097" t="s">
        <v>448</v>
      </c>
      <c r="D3097" t="s">
        <v>200</v>
      </c>
      <c r="E3097" t="s">
        <v>1</v>
      </c>
      <c r="F3097">
        <v>0</v>
      </c>
      <c r="G3097">
        <v>0</v>
      </c>
      <c r="H3097">
        <v>0</v>
      </c>
    </row>
    <row r="3098" spans="2:8" x14ac:dyDescent="0.25">
      <c r="B3098" t="s">
        <v>3</v>
      </c>
      <c r="C3098" t="s">
        <v>448</v>
      </c>
      <c r="D3098" t="s">
        <v>201</v>
      </c>
      <c r="E3098" t="s">
        <v>1</v>
      </c>
      <c r="F3098">
        <v>0</v>
      </c>
      <c r="G3098">
        <v>0</v>
      </c>
      <c r="H3098">
        <v>0</v>
      </c>
    </row>
    <row r="3099" spans="2:8" x14ac:dyDescent="0.25">
      <c r="B3099" t="s">
        <v>3</v>
      </c>
      <c r="C3099" t="s">
        <v>448</v>
      </c>
      <c r="D3099" t="s">
        <v>202</v>
      </c>
      <c r="E3099" t="s">
        <v>1</v>
      </c>
      <c r="F3099">
        <v>0</v>
      </c>
      <c r="G3099">
        <v>0</v>
      </c>
      <c r="H3099">
        <v>0</v>
      </c>
    </row>
    <row r="3100" spans="2:8" x14ac:dyDescent="0.25">
      <c r="B3100" t="s">
        <v>3</v>
      </c>
      <c r="C3100" t="s">
        <v>448</v>
      </c>
      <c r="D3100" t="s">
        <v>203</v>
      </c>
      <c r="E3100" t="s">
        <v>1</v>
      </c>
      <c r="F3100">
        <v>0</v>
      </c>
      <c r="G3100">
        <v>0</v>
      </c>
      <c r="H3100">
        <v>0</v>
      </c>
    </row>
    <row r="3101" spans="2:8" x14ac:dyDescent="0.25">
      <c r="B3101" t="s">
        <v>3</v>
      </c>
      <c r="C3101" t="s">
        <v>448</v>
      </c>
      <c r="D3101" t="s">
        <v>204</v>
      </c>
      <c r="E3101" t="s">
        <v>1</v>
      </c>
      <c r="F3101">
        <v>0</v>
      </c>
      <c r="G3101">
        <v>0</v>
      </c>
      <c r="H3101">
        <v>0</v>
      </c>
    </row>
    <row r="3102" spans="2:8" x14ac:dyDescent="0.25">
      <c r="B3102" t="s">
        <v>3</v>
      </c>
      <c r="C3102" t="s">
        <v>448</v>
      </c>
      <c r="D3102" t="s">
        <v>205</v>
      </c>
      <c r="E3102" t="s">
        <v>1</v>
      </c>
      <c r="F3102">
        <v>0</v>
      </c>
      <c r="G3102">
        <v>0</v>
      </c>
      <c r="H3102">
        <v>0</v>
      </c>
    </row>
    <row r="3103" spans="2:8" x14ac:dyDescent="0.25">
      <c r="B3103" t="s">
        <v>3</v>
      </c>
      <c r="C3103" t="s">
        <v>448</v>
      </c>
      <c r="D3103" t="s">
        <v>208</v>
      </c>
      <c r="E3103" t="s">
        <v>1</v>
      </c>
      <c r="F3103">
        <v>0</v>
      </c>
      <c r="G3103">
        <v>0</v>
      </c>
      <c r="H3103">
        <v>0</v>
      </c>
    </row>
    <row r="3104" spans="2:8" x14ac:dyDescent="0.25">
      <c r="B3104" t="s">
        <v>3</v>
      </c>
      <c r="C3104" t="s">
        <v>448</v>
      </c>
      <c r="D3104" t="s">
        <v>209</v>
      </c>
      <c r="E3104" t="s">
        <v>1</v>
      </c>
      <c r="F3104">
        <v>0</v>
      </c>
      <c r="G3104">
        <v>0</v>
      </c>
      <c r="H3104">
        <v>0</v>
      </c>
    </row>
    <row r="3105" spans="2:8" x14ac:dyDescent="0.25">
      <c r="B3105" t="s">
        <v>3</v>
      </c>
      <c r="C3105" t="s">
        <v>448</v>
      </c>
      <c r="D3105" t="s">
        <v>210</v>
      </c>
      <c r="E3105" t="s">
        <v>1</v>
      </c>
      <c r="F3105">
        <v>0</v>
      </c>
      <c r="G3105">
        <v>0</v>
      </c>
      <c r="H3105">
        <v>0</v>
      </c>
    </row>
    <row r="3106" spans="2:8" x14ac:dyDescent="0.25">
      <c r="B3106" t="s">
        <v>3</v>
      </c>
      <c r="C3106" t="s">
        <v>448</v>
      </c>
      <c r="D3106" t="s">
        <v>211</v>
      </c>
      <c r="E3106" t="s">
        <v>1</v>
      </c>
      <c r="F3106">
        <v>0</v>
      </c>
      <c r="G3106">
        <v>0</v>
      </c>
      <c r="H3106">
        <v>0</v>
      </c>
    </row>
    <row r="3107" spans="2:8" x14ac:dyDescent="0.25">
      <c r="B3107" t="s">
        <v>3</v>
      </c>
      <c r="C3107" t="s">
        <v>448</v>
      </c>
      <c r="D3107" t="s">
        <v>212</v>
      </c>
      <c r="E3107" t="s">
        <v>1</v>
      </c>
      <c r="F3107">
        <v>0</v>
      </c>
      <c r="G3107">
        <v>0</v>
      </c>
      <c r="H3107">
        <v>0</v>
      </c>
    </row>
    <row r="3108" spans="2:8" x14ac:dyDescent="0.25">
      <c r="B3108" t="s">
        <v>3</v>
      </c>
      <c r="C3108" t="s">
        <v>448</v>
      </c>
      <c r="D3108" t="s">
        <v>213</v>
      </c>
      <c r="E3108" t="s">
        <v>1</v>
      </c>
      <c r="F3108">
        <v>0</v>
      </c>
      <c r="G3108">
        <v>0</v>
      </c>
      <c r="H3108">
        <v>0</v>
      </c>
    </row>
    <row r="3109" spans="2:8" x14ac:dyDescent="0.25">
      <c r="B3109" t="s">
        <v>3</v>
      </c>
      <c r="C3109" t="s">
        <v>448</v>
      </c>
      <c r="D3109" t="s">
        <v>214</v>
      </c>
      <c r="E3109" t="s">
        <v>1</v>
      </c>
      <c r="F3109">
        <v>0</v>
      </c>
      <c r="G3109">
        <v>0</v>
      </c>
      <c r="H3109">
        <v>0</v>
      </c>
    </row>
    <row r="3110" spans="2:8" x14ac:dyDescent="0.25">
      <c r="B3110" t="s">
        <v>3</v>
      </c>
      <c r="C3110" t="s">
        <v>448</v>
      </c>
      <c r="D3110" t="s">
        <v>215</v>
      </c>
      <c r="E3110" t="s">
        <v>1</v>
      </c>
      <c r="F3110">
        <v>0</v>
      </c>
      <c r="G3110">
        <v>0</v>
      </c>
      <c r="H3110">
        <v>0</v>
      </c>
    </row>
    <row r="3111" spans="2:8" x14ac:dyDescent="0.25">
      <c r="B3111" t="s">
        <v>3</v>
      </c>
      <c r="C3111" t="s">
        <v>448</v>
      </c>
      <c r="D3111" t="s">
        <v>216</v>
      </c>
      <c r="E3111" t="s">
        <v>1</v>
      </c>
      <c r="F3111">
        <v>0</v>
      </c>
      <c r="G3111">
        <v>0</v>
      </c>
      <c r="H3111">
        <v>0</v>
      </c>
    </row>
    <row r="3112" spans="2:8" x14ac:dyDescent="0.25">
      <c r="B3112" t="s">
        <v>3</v>
      </c>
      <c r="C3112" t="s">
        <v>448</v>
      </c>
      <c r="D3112" t="s">
        <v>217</v>
      </c>
      <c r="E3112" t="s">
        <v>1</v>
      </c>
      <c r="F3112">
        <v>0</v>
      </c>
      <c r="G3112">
        <v>0</v>
      </c>
      <c r="H3112">
        <v>0</v>
      </c>
    </row>
    <row r="3113" spans="2:8" x14ac:dyDescent="0.25">
      <c r="B3113" t="s">
        <v>3</v>
      </c>
      <c r="C3113" t="s">
        <v>448</v>
      </c>
      <c r="D3113" t="s">
        <v>218</v>
      </c>
      <c r="E3113" t="s">
        <v>1</v>
      </c>
      <c r="F3113">
        <v>0</v>
      </c>
      <c r="G3113">
        <v>0</v>
      </c>
      <c r="H3113">
        <v>0</v>
      </c>
    </row>
    <row r="3114" spans="2:8" x14ac:dyDescent="0.25">
      <c r="B3114" t="s">
        <v>3</v>
      </c>
      <c r="C3114" t="s">
        <v>448</v>
      </c>
      <c r="D3114" t="s">
        <v>219</v>
      </c>
      <c r="E3114" t="s">
        <v>1</v>
      </c>
      <c r="F3114">
        <v>0</v>
      </c>
      <c r="G3114">
        <v>0</v>
      </c>
      <c r="H3114">
        <v>0</v>
      </c>
    </row>
    <row r="3115" spans="2:8" x14ac:dyDescent="0.25">
      <c r="B3115" t="s">
        <v>3</v>
      </c>
      <c r="C3115" t="s">
        <v>448</v>
      </c>
      <c r="D3115" t="s">
        <v>220</v>
      </c>
      <c r="E3115" t="s">
        <v>1</v>
      </c>
      <c r="F3115">
        <v>0</v>
      </c>
      <c r="G3115">
        <v>0</v>
      </c>
      <c r="H3115">
        <v>0</v>
      </c>
    </row>
    <row r="3116" spans="2:8" x14ac:dyDescent="0.25">
      <c r="B3116" t="s">
        <v>3</v>
      </c>
      <c r="C3116" t="s">
        <v>448</v>
      </c>
      <c r="D3116" t="s">
        <v>221</v>
      </c>
      <c r="E3116" t="s">
        <v>1</v>
      </c>
      <c r="F3116">
        <v>0</v>
      </c>
      <c r="G3116">
        <v>0</v>
      </c>
      <c r="H3116">
        <v>0</v>
      </c>
    </row>
    <row r="3117" spans="2:8" x14ac:dyDescent="0.25">
      <c r="B3117" t="s">
        <v>3</v>
      </c>
      <c r="C3117" t="s">
        <v>448</v>
      </c>
      <c r="D3117" t="s">
        <v>222</v>
      </c>
      <c r="E3117" t="s">
        <v>1</v>
      </c>
      <c r="F3117">
        <v>0</v>
      </c>
      <c r="G3117">
        <v>0</v>
      </c>
      <c r="H3117">
        <v>0</v>
      </c>
    </row>
    <row r="3118" spans="2:8" x14ac:dyDescent="0.25">
      <c r="B3118" t="s">
        <v>3</v>
      </c>
      <c r="C3118" t="s">
        <v>448</v>
      </c>
      <c r="D3118" t="s">
        <v>224</v>
      </c>
      <c r="E3118" t="s">
        <v>1</v>
      </c>
      <c r="F3118">
        <v>0</v>
      </c>
      <c r="G3118">
        <v>0</v>
      </c>
      <c r="H3118">
        <v>0</v>
      </c>
    </row>
    <row r="3119" spans="2:8" x14ac:dyDescent="0.25">
      <c r="B3119" t="s">
        <v>3</v>
      </c>
      <c r="C3119" t="s">
        <v>448</v>
      </c>
      <c r="D3119" t="s">
        <v>225</v>
      </c>
      <c r="E3119" t="s">
        <v>1</v>
      </c>
      <c r="F3119">
        <v>0</v>
      </c>
      <c r="G3119">
        <v>0</v>
      </c>
      <c r="H3119">
        <v>0</v>
      </c>
    </row>
    <row r="3120" spans="2:8" x14ac:dyDescent="0.25">
      <c r="B3120" t="s">
        <v>3</v>
      </c>
      <c r="C3120" t="s">
        <v>448</v>
      </c>
      <c r="D3120" t="s">
        <v>226</v>
      </c>
      <c r="E3120" t="s">
        <v>1</v>
      </c>
      <c r="F3120">
        <v>0</v>
      </c>
      <c r="G3120">
        <v>0</v>
      </c>
      <c r="H3120">
        <v>0</v>
      </c>
    </row>
    <row r="3121" spans="2:8" x14ac:dyDescent="0.25">
      <c r="B3121" t="s">
        <v>3</v>
      </c>
      <c r="C3121" t="s">
        <v>448</v>
      </c>
      <c r="D3121" t="s">
        <v>227</v>
      </c>
      <c r="E3121" t="s">
        <v>1</v>
      </c>
      <c r="F3121">
        <v>0</v>
      </c>
      <c r="G3121">
        <v>0</v>
      </c>
      <c r="H3121">
        <v>0</v>
      </c>
    </row>
    <row r="3122" spans="2:8" x14ac:dyDescent="0.25">
      <c r="B3122" t="s">
        <v>3</v>
      </c>
      <c r="C3122" t="s">
        <v>448</v>
      </c>
      <c r="D3122" t="s">
        <v>228</v>
      </c>
      <c r="E3122" t="s">
        <v>1</v>
      </c>
      <c r="F3122">
        <v>0</v>
      </c>
      <c r="G3122">
        <v>0</v>
      </c>
      <c r="H3122">
        <v>0</v>
      </c>
    </row>
    <row r="3123" spans="2:8" x14ac:dyDescent="0.25">
      <c r="B3123" t="s">
        <v>3</v>
      </c>
      <c r="C3123" t="s">
        <v>448</v>
      </c>
      <c r="D3123" t="s">
        <v>229</v>
      </c>
      <c r="E3123" t="s">
        <v>1</v>
      </c>
      <c r="F3123">
        <v>0</v>
      </c>
      <c r="G3123">
        <v>0</v>
      </c>
      <c r="H3123">
        <v>0</v>
      </c>
    </row>
    <row r="3124" spans="2:8" x14ac:dyDescent="0.25">
      <c r="B3124" t="s">
        <v>3</v>
      </c>
      <c r="C3124" t="s">
        <v>448</v>
      </c>
      <c r="D3124" t="s">
        <v>230</v>
      </c>
      <c r="E3124" t="s">
        <v>1</v>
      </c>
      <c r="F3124">
        <v>0</v>
      </c>
      <c r="G3124">
        <v>0</v>
      </c>
      <c r="H3124">
        <v>0</v>
      </c>
    </row>
    <row r="3125" spans="2:8" x14ac:dyDescent="0.25">
      <c r="B3125" t="s">
        <v>3</v>
      </c>
      <c r="C3125" t="s">
        <v>448</v>
      </c>
      <c r="D3125" t="s">
        <v>232</v>
      </c>
      <c r="E3125" t="s">
        <v>1</v>
      </c>
      <c r="F3125">
        <v>0</v>
      </c>
      <c r="G3125">
        <v>0</v>
      </c>
      <c r="H3125">
        <v>0</v>
      </c>
    </row>
    <row r="3126" spans="2:8" x14ac:dyDescent="0.25">
      <c r="B3126" t="s">
        <v>3</v>
      </c>
      <c r="C3126" t="s">
        <v>448</v>
      </c>
      <c r="D3126" t="s">
        <v>234</v>
      </c>
      <c r="E3126" t="s">
        <v>1</v>
      </c>
      <c r="F3126">
        <v>0</v>
      </c>
      <c r="G3126">
        <v>0</v>
      </c>
      <c r="H3126">
        <v>0</v>
      </c>
    </row>
    <row r="3127" spans="2:8" x14ac:dyDescent="0.25">
      <c r="B3127" t="s">
        <v>3</v>
      </c>
      <c r="C3127" t="s">
        <v>448</v>
      </c>
      <c r="D3127" t="s">
        <v>236</v>
      </c>
      <c r="E3127" t="s">
        <v>1</v>
      </c>
      <c r="F3127">
        <v>0</v>
      </c>
      <c r="G3127">
        <v>0</v>
      </c>
      <c r="H3127">
        <v>0</v>
      </c>
    </row>
    <row r="3128" spans="2:8" x14ac:dyDescent="0.25">
      <c r="B3128" t="s">
        <v>3</v>
      </c>
      <c r="C3128" t="s">
        <v>448</v>
      </c>
      <c r="D3128" t="s">
        <v>237</v>
      </c>
      <c r="E3128" t="s">
        <v>1</v>
      </c>
      <c r="F3128">
        <v>0</v>
      </c>
      <c r="G3128">
        <v>0</v>
      </c>
      <c r="H3128">
        <v>0</v>
      </c>
    </row>
    <row r="3129" spans="2:8" x14ac:dyDescent="0.25">
      <c r="B3129" t="s">
        <v>3</v>
      </c>
      <c r="C3129" t="s">
        <v>448</v>
      </c>
      <c r="D3129" t="s">
        <v>238</v>
      </c>
      <c r="E3129" t="s">
        <v>1</v>
      </c>
      <c r="F3129">
        <v>0</v>
      </c>
      <c r="G3129">
        <v>0</v>
      </c>
      <c r="H3129">
        <v>0</v>
      </c>
    </row>
    <row r="3130" spans="2:8" x14ac:dyDescent="0.25">
      <c r="B3130" t="s">
        <v>3</v>
      </c>
      <c r="C3130" t="s">
        <v>448</v>
      </c>
      <c r="D3130" t="s">
        <v>240</v>
      </c>
      <c r="E3130" t="s">
        <v>1</v>
      </c>
      <c r="F3130">
        <v>0</v>
      </c>
      <c r="G3130">
        <v>0</v>
      </c>
      <c r="H3130">
        <v>0</v>
      </c>
    </row>
    <row r="3131" spans="2:8" x14ac:dyDescent="0.25">
      <c r="B3131" t="s">
        <v>3</v>
      </c>
      <c r="C3131" t="s">
        <v>448</v>
      </c>
      <c r="D3131" t="s">
        <v>241</v>
      </c>
      <c r="E3131" t="s">
        <v>1</v>
      </c>
      <c r="F3131">
        <v>0</v>
      </c>
      <c r="G3131">
        <v>0</v>
      </c>
      <c r="H3131">
        <v>0</v>
      </c>
    </row>
    <row r="3132" spans="2:8" x14ac:dyDescent="0.25">
      <c r="B3132" t="s">
        <v>3</v>
      </c>
      <c r="C3132" t="s">
        <v>448</v>
      </c>
      <c r="D3132" t="s">
        <v>242</v>
      </c>
      <c r="E3132" t="s">
        <v>1</v>
      </c>
      <c r="F3132">
        <v>0</v>
      </c>
      <c r="G3132">
        <v>0</v>
      </c>
      <c r="H3132">
        <v>0</v>
      </c>
    </row>
    <row r="3133" spans="2:8" x14ac:dyDescent="0.25">
      <c r="B3133" t="s">
        <v>3</v>
      </c>
      <c r="C3133" t="s">
        <v>448</v>
      </c>
      <c r="D3133" t="s">
        <v>243</v>
      </c>
      <c r="E3133" t="s">
        <v>1</v>
      </c>
      <c r="F3133">
        <v>0</v>
      </c>
      <c r="G3133">
        <v>0</v>
      </c>
      <c r="H3133">
        <v>0</v>
      </c>
    </row>
    <row r="3134" spans="2:8" x14ac:dyDescent="0.25">
      <c r="B3134" t="s">
        <v>3</v>
      </c>
      <c r="C3134" t="s">
        <v>448</v>
      </c>
      <c r="D3134" t="s">
        <v>244</v>
      </c>
      <c r="E3134" t="s">
        <v>1</v>
      </c>
      <c r="F3134">
        <v>0</v>
      </c>
      <c r="G3134">
        <v>0</v>
      </c>
      <c r="H3134">
        <v>0</v>
      </c>
    </row>
    <row r="3135" spans="2:8" x14ac:dyDescent="0.25">
      <c r="B3135" t="s">
        <v>3</v>
      </c>
      <c r="C3135" t="s">
        <v>448</v>
      </c>
      <c r="D3135" t="s">
        <v>245</v>
      </c>
      <c r="E3135" t="s">
        <v>1</v>
      </c>
      <c r="F3135">
        <v>0</v>
      </c>
      <c r="G3135">
        <v>0</v>
      </c>
      <c r="H3135">
        <v>0</v>
      </c>
    </row>
    <row r="3136" spans="2:8" x14ac:dyDescent="0.25">
      <c r="B3136" t="s">
        <v>3</v>
      </c>
      <c r="C3136" t="s">
        <v>448</v>
      </c>
      <c r="D3136" t="s">
        <v>246</v>
      </c>
      <c r="E3136" t="s">
        <v>1</v>
      </c>
      <c r="F3136">
        <v>0</v>
      </c>
      <c r="G3136">
        <v>0</v>
      </c>
      <c r="H3136">
        <v>0</v>
      </c>
    </row>
    <row r="3137" spans="2:8" x14ac:dyDescent="0.25">
      <c r="B3137" t="s">
        <v>3</v>
      </c>
      <c r="C3137" t="s">
        <v>448</v>
      </c>
      <c r="D3137" t="s">
        <v>247</v>
      </c>
      <c r="E3137" t="s">
        <v>1</v>
      </c>
      <c r="F3137">
        <v>0</v>
      </c>
      <c r="G3137">
        <v>0</v>
      </c>
      <c r="H3137">
        <v>0</v>
      </c>
    </row>
    <row r="3138" spans="2:8" x14ac:dyDescent="0.25">
      <c r="B3138" t="s">
        <v>3</v>
      </c>
      <c r="C3138" t="s">
        <v>448</v>
      </c>
      <c r="D3138" t="s">
        <v>248</v>
      </c>
      <c r="E3138" t="s">
        <v>1</v>
      </c>
      <c r="F3138">
        <v>0</v>
      </c>
      <c r="G3138">
        <v>0</v>
      </c>
      <c r="H3138">
        <v>0</v>
      </c>
    </row>
    <row r="3139" spans="2:8" x14ac:dyDescent="0.25">
      <c r="B3139" t="s">
        <v>3</v>
      </c>
      <c r="C3139" t="s">
        <v>448</v>
      </c>
      <c r="D3139" t="s">
        <v>251</v>
      </c>
      <c r="E3139" t="s">
        <v>1</v>
      </c>
      <c r="F3139">
        <v>0</v>
      </c>
      <c r="G3139">
        <v>0</v>
      </c>
      <c r="H3139">
        <v>0</v>
      </c>
    </row>
    <row r="3140" spans="2:8" x14ac:dyDescent="0.25">
      <c r="B3140" t="s">
        <v>3</v>
      </c>
      <c r="C3140" t="s">
        <v>448</v>
      </c>
      <c r="D3140" t="s">
        <v>255</v>
      </c>
      <c r="E3140" t="s">
        <v>1</v>
      </c>
      <c r="F3140">
        <v>0</v>
      </c>
      <c r="G3140">
        <v>0</v>
      </c>
      <c r="H3140">
        <v>0</v>
      </c>
    </row>
    <row r="3141" spans="2:8" x14ac:dyDescent="0.25">
      <c r="B3141" t="s">
        <v>3</v>
      </c>
      <c r="C3141" t="s">
        <v>448</v>
      </c>
      <c r="D3141" t="s">
        <v>256</v>
      </c>
      <c r="E3141" t="s">
        <v>1</v>
      </c>
      <c r="F3141">
        <v>0</v>
      </c>
      <c r="G3141">
        <v>0</v>
      </c>
      <c r="H3141">
        <v>0</v>
      </c>
    </row>
    <row r="3142" spans="2:8" x14ac:dyDescent="0.25">
      <c r="B3142" t="s">
        <v>3</v>
      </c>
      <c r="C3142" t="s">
        <v>448</v>
      </c>
      <c r="D3142" t="s">
        <v>258</v>
      </c>
      <c r="E3142" t="s">
        <v>1</v>
      </c>
      <c r="F3142">
        <v>0</v>
      </c>
      <c r="G3142">
        <v>0</v>
      </c>
      <c r="H3142">
        <v>0</v>
      </c>
    </row>
    <row r="3143" spans="2:8" x14ac:dyDescent="0.25">
      <c r="B3143" t="s">
        <v>3</v>
      </c>
      <c r="C3143" t="s">
        <v>448</v>
      </c>
      <c r="D3143" t="s">
        <v>260</v>
      </c>
      <c r="E3143" t="s">
        <v>1</v>
      </c>
      <c r="F3143">
        <v>0</v>
      </c>
      <c r="G3143">
        <v>0</v>
      </c>
      <c r="H3143">
        <v>0</v>
      </c>
    </row>
    <row r="3144" spans="2:8" x14ac:dyDescent="0.25">
      <c r="B3144" t="s">
        <v>3</v>
      </c>
      <c r="C3144" t="s">
        <v>448</v>
      </c>
      <c r="D3144" t="s">
        <v>262</v>
      </c>
      <c r="E3144" t="s">
        <v>1</v>
      </c>
      <c r="F3144">
        <v>0</v>
      </c>
      <c r="G3144">
        <v>0</v>
      </c>
      <c r="H3144">
        <v>0</v>
      </c>
    </row>
    <row r="3145" spans="2:8" x14ac:dyDescent="0.25">
      <c r="B3145" t="s">
        <v>3</v>
      </c>
      <c r="C3145" t="s">
        <v>448</v>
      </c>
      <c r="D3145" t="s">
        <v>263</v>
      </c>
      <c r="E3145" t="s">
        <v>1</v>
      </c>
      <c r="F3145">
        <v>0</v>
      </c>
      <c r="G3145">
        <v>0</v>
      </c>
      <c r="H3145">
        <v>0</v>
      </c>
    </row>
    <row r="3146" spans="2:8" x14ac:dyDescent="0.25">
      <c r="B3146" t="s">
        <v>3</v>
      </c>
      <c r="C3146" t="s">
        <v>448</v>
      </c>
      <c r="D3146" t="s">
        <v>264</v>
      </c>
      <c r="E3146" t="s">
        <v>1</v>
      </c>
      <c r="F3146">
        <v>0</v>
      </c>
      <c r="G3146">
        <v>0</v>
      </c>
      <c r="H3146">
        <v>0</v>
      </c>
    </row>
    <row r="3147" spans="2:8" x14ac:dyDescent="0.25">
      <c r="B3147" t="s">
        <v>3</v>
      </c>
      <c r="C3147" t="s">
        <v>448</v>
      </c>
      <c r="D3147" t="s">
        <v>265</v>
      </c>
      <c r="E3147" t="s">
        <v>1</v>
      </c>
      <c r="F3147">
        <v>0</v>
      </c>
      <c r="G3147">
        <v>0</v>
      </c>
      <c r="H3147">
        <v>0</v>
      </c>
    </row>
    <row r="3148" spans="2:8" x14ac:dyDescent="0.25">
      <c r="B3148" t="s">
        <v>3</v>
      </c>
      <c r="C3148" t="s">
        <v>448</v>
      </c>
      <c r="D3148" t="s">
        <v>266</v>
      </c>
      <c r="E3148" t="s">
        <v>1</v>
      </c>
      <c r="F3148">
        <v>0</v>
      </c>
      <c r="G3148">
        <v>0</v>
      </c>
      <c r="H3148">
        <v>0</v>
      </c>
    </row>
    <row r="3149" spans="2:8" x14ac:dyDescent="0.25">
      <c r="B3149" t="s">
        <v>3</v>
      </c>
      <c r="C3149" t="s">
        <v>448</v>
      </c>
      <c r="D3149" t="s">
        <v>268</v>
      </c>
      <c r="E3149" t="s">
        <v>1</v>
      </c>
      <c r="F3149">
        <v>0</v>
      </c>
      <c r="G3149">
        <v>0</v>
      </c>
      <c r="H3149">
        <v>0</v>
      </c>
    </row>
    <row r="3150" spans="2:8" x14ac:dyDescent="0.25">
      <c r="B3150" t="s">
        <v>3</v>
      </c>
      <c r="C3150" t="s">
        <v>448</v>
      </c>
      <c r="D3150" t="s">
        <v>269</v>
      </c>
      <c r="E3150" t="s">
        <v>1</v>
      </c>
      <c r="F3150">
        <v>0</v>
      </c>
      <c r="G3150">
        <v>0</v>
      </c>
      <c r="H3150">
        <v>0</v>
      </c>
    </row>
    <row r="3151" spans="2:8" x14ac:dyDescent="0.25">
      <c r="B3151" t="s">
        <v>3</v>
      </c>
      <c r="C3151" t="s">
        <v>448</v>
      </c>
      <c r="D3151" t="s">
        <v>270</v>
      </c>
      <c r="E3151" t="s">
        <v>1</v>
      </c>
      <c r="F3151">
        <v>0</v>
      </c>
      <c r="G3151">
        <v>0</v>
      </c>
      <c r="H3151">
        <v>0</v>
      </c>
    </row>
    <row r="3152" spans="2:8" x14ac:dyDescent="0.25">
      <c r="B3152" t="s">
        <v>3</v>
      </c>
      <c r="C3152" t="s">
        <v>448</v>
      </c>
      <c r="D3152" t="s">
        <v>271</v>
      </c>
      <c r="E3152" t="s">
        <v>1</v>
      </c>
      <c r="F3152">
        <v>0</v>
      </c>
      <c r="G3152">
        <v>0</v>
      </c>
      <c r="H3152">
        <v>0</v>
      </c>
    </row>
    <row r="3153" spans="2:8" x14ac:dyDescent="0.25">
      <c r="B3153" t="s">
        <v>3</v>
      </c>
      <c r="C3153" t="s">
        <v>448</v>
      </c>
      <c r="D3153" t="s">
        <v>273</v>
      </c>
      <c r="E3153" t="s">
        <v>1</v>
      </c>
      <c r="F3153">
        <v>0</v>
      </c>
      <c r="G3153">
        <v>0</v>
      </c>
      <c r="H3153">
        <v>0</v>
      </c>
    </row>
    <row r="3154" spans="2:8" x14ac:dyDescent="0.25">
      <c r="B3154" t="s">
        <v>3</v>
      </c>
      <c r="C3154" t="s">
        <v>448</v>
      </c>
      <c r="D3154" t="s">
        <v>276</v>
      </c>
      <c r="E3154" t="s">
        <v>1</v>
      </c>
      <c r="F3154">
        <v>0</v>
      </c>
      <c r="G3154">
        <v>0</v>
      </c>
      <c r="H3154">
        <v>0</v>
      </c>
    </row>
    <row r="3155" spans="2:8" x14ac:dyDescent="0.25">
      <c r="B3155" t="s">
        <v>3</v>
      </c>
      <c r="C3155" t="s">
        <v>448</v>
      </c>
      <c r="D3155" t="s">
        <v>279</v>
      </c>
      <c r="E3155" t="s">
        <v>1</v>
      </c>
      <c r="F3155">
        <v>0</v>
      </c>
      <c r="G3155">
        <v>0</v>
      </c>
      <c r="H3155">
        <v>0</v>
      </c>
    </row>
    <row r="3156" spans="2:8" x14ac:dyDescent="0.25">
      <c r="B3156" t="s">
        <v>3</v>
      </c>
      <c r="C3156" t="s">
        <v>448</v>
      </c>
      <c r="D3156" t="s">
        <v>280</v>
      </c>
      <c r="E3156" t="s">
        <v>1</v>
      </c>
      <c r="F3156">
        <v>0</v>
      </c>
      <c r="G3156">
        <v>0</v>
      </c>
      <c r="H3156">
        <v>0</v>
      </c>
    </row>
    <row r="3157" spans="2:8" x14ac:dyDescent="0.25">
      <c r="B3157" t="s">
        <v>3</v>
      </c>
      <c r="C3157" t="s">
        <v>448</v>
      </c>
      <c r="D3157" t="s">
        <v>281</v>
      </c>
      <c r="E3157" t="s">
        <v>1</v>
      </c>
      <c r="F3157">
        <v>0</v>
      </c>
      <c r="G3157">
        <v>0</v>
      </c>
      <c r="H3157">
        <v>0</v>
      </c>
    </row>
    <row r="3158" spans="2:8" x14ac:dyDescent="0.25">
      <c r="B3158" t="s">
        <v>3</v>
      </c>
      <c r="C3158" t="s">
        <v>448</v>
      </c>
      <c r="D3158" t="s">
        <v>282</v>
      </c>
      <c r="E3158" t="s">
        <v>1</v>
      </c>
      <c r="F3158">
        <v>0</v>
      </c>
      <c r="G3158">
        <v>0</v>
      </c>
      <c r="H3158">
        <v>0</v>
      </c>
    </row>
    <row r="3159" spans="2:8" x14ac:dyDescent="0.25">
      <c r="B3159" t="s">
        <v>3</v>
      </c>
      <c r="C3159" t="s">
        <v>448</v>
      </c>
      <c r="D3159" t="s">
        <v>283</v>
      </c>
      <c r="E3159" t="s">
        <v>1</v>
      </c>
      <c r="F3159">
        <v>0</v>
      </c>
      <c r="G3159">
        <v>0</v>
      </c>
      <c r="H3159">
        <v>0</v>
      </c>
    </row>
    <row r="3160" spans="2:8" x14ac:dyDescent="0.25">
      <c r="B3160" t="s">
        <v>3</v>
      </c>
      <c r="C3160" t="s">
        <v>448</v>
      </c>
      <c r="D3160" t="s">
        <v>284</v>
      </c>
      <c r="E3160" t="s">
        <v>1</v>
      </c>
      <c r="F3160">
        <v>0</v>
      </c>
      <c r="G3160">
        <v>0</v>
      </c>
      <c r="H3160">
        <v>0</v>
      </c>
    </row>
    <row r="3161" spans="2:8" x14ac:dyDescent="0.25">
      <c r="B3161" t="s">
        <v>3</v>
      </c>
      <c r="C3161" t="s">
        <v>448</v>
      </c>
      <c r="D3161" t="s">
        <v>286</v>
      </c>
      <c r="E3161" t="s">
        <v>1</v>
      </c>
      <c r="F3161">
        <v>0</v>
      </c>
      <c r="G3161">
        <v>0</v>
      </c>
      <c r="H3161">
        <v>0</v>
      </c>
    </row>
    <row r="3162" spans="2:8" x14ac:dyDescent="0.25">
      <c r="B3162" t="s">
        <v>3</v>
      </c>
      <c r="C3162" t="s">
        <v>448</v>
      </c>
      <c r="D3162" t="s">
        <v>287</v>
      </c>
      <c r="E3162" t="s">
        <v>1</v>
      </c>
      <c r="F3162">
        <v>0</v>
      </c>
      <c r="G3162">
        <v>0</v>
      </c>
      <c r="H3162">
        <v>0</v>
      </c>
    </row>
    <row r="3163" spans="2:8" x14ac:dyDescent="0.25">
      <c r="B3163" t="s">
        <v>3</v>
      </c>
      <c r="C3163" t="s">
        <v>448</v>
      </c>
      <c r="D3163" t="s">
        <v>290</v>
      </c>
      <c r="E3163" t="s">
        <v>1</v>
      </c>
      <c r="F3163">
        <v>0</v>
      </c>
      <c r="G3163">
        <v>0</v>
      </c>
      <c r="H3163">
        <v>0</v>
      </c>
    </row>
    <row r="3164" spans="2:8" x14ac:dyDescent="0.25">
      <c r="B3164" t="s">
        <v>3</v>
      </c>
      <c r="C3164" t="s">
        <v>448</v>
      </c>
      <c r="D3164" t="s">
        <v>291</v>
      </c>
      <c r="E3164" t="s">
        <v>1</v>
      </c>
      <c r="F3164">
        <v>0</v>
      </c>
      <c r="G3164">
        <v>0</v>
      </c>
      <c r="H3164">
        <v>0</v>
      </c>
    </row>
    <row r="3165" spans="2:8" x14ac:dyDescent="0.25">
      <c r="B3165" t="s">
        <v>3</v>
      </c>
      <c r="C3165" t="s">
        <v>448</v>
      </c>
      <c r="D3165" t="s">
        <v>292</v>
      </c>
      <c r="E3165" t="s">
        <v>1</v>
      </c>
      <c r="F3165">
        <v>0</v>
      </c>
      <c r="G3165">
        <v>0</v>
      </c>
      <c r="H3165">
        <v>0</v>
      </c>
    </row>
    <row r="3166" spans="2:8" x14ac:dyDescent="0.25">
      <c r="B3166" t="s">
        <v>3</v>
      </c>
      <c r="C3166" t="s">
        <v>448</v>
      </c>
      <c r="D3166" t="s">
        <v>293</v>
      </c>
      <c r="E3166" t="s">
        <v>1</v>
      </c>
      <c r="F3166">
        <v>0</v>
      </c>
      <c r="G3166">
        <v>0</v>
      </c>
      <c r="H3166">
        <v>0</v>
      </c>
    </row>
    <row r="3167" spans="2:8" x14ac:dyDescent="0.25">
      <c r="B3167" t="s">
        <v>3</v>
      </c>
      <c r="C3167" t="s">
        <v>448</v>
      </c>
      <c r="D3167" t="s">
        <v>295</v>
      </c>
      <c r="E3167" t="s">
        <v>1</v>
      </c>
      <c r="F3167">
        <v>0</v>
      </c>
      <c r="G3167">
        <v>0</v>
      </c>
      <c r="H3167">
        <v>0</v>
      </c>
    </row>
    <row r="3168" spans="2:8" x14ac:dyDescent="0.25">
      <c r="B3168" t="s">
        <v>3</v>
      </c>
      <c r="C3168" t="s">
        <v>448</v>
      </c>
      <c r="D3168" t="s">
        <v>296</v>
      </c>
      <c r="E3168" t="s">
        <v>1</v>
      </c>
      <c r="F3168">
        <v>0</v>
      </c>
      <c r="G3168">
        <v>0</v>
      </c>
      <c r="H3168">
        <v>0</v>
      </c>
    </row>
    <row r="3169" spans="2:8" x14ac:dyDescent="0.25">
      <c r="B3169" t="s">
        <v>3</v>
      </c>
      <c r="C3169" t="s">
        <v>448</v>
      </c>
      <c r="D3169" t="s">
        <v>297</v>
      </c>
      <c r="E3169" t="s">
        <v>1</v>
      </c>
      <c r="F3169">
        <v>0</v>
      </c>
      <c r="G3169">
        <v>0</v>
      </c>
      <c r="H3169">
        <v>0</v>
      </c>
    </row>
    <row r="3170" spans="2:8" x14ac:dyDescent="0.25">
      <c r="B3170" t="s">
        <v>3</v>
      </c>
      <c r="C3170" t="s">
        <v>448</v>
      </c>
      <c r="D3170" t="s">
        <v>298</v>
      </c>
      <c r="E3170" t="s">
        <v>1</v>
      </c>
      <c r="F3170">
        <v>0</v>
      </c>
      <c r="G3170">
        <v>0</v>
      </c>
      <c r="H3170">
        <v>0</v>
      </c>
    </row>
    <row r="3171" spans="2:8" x14ac:dyDescent="0.25">
      <c r="B3171" t="s">
        <v>3</v>
      </c>
      <c r="C3171" t="s">
        <v>448</v>
      </c>
      <c r="D3171" t="s">
        <v>299</v>
      </c>
      <c r="E3171" t="s">
        <v>1</v>
      </c>
      <c r="F3171">
        <v>0</v>
      </c>
      <c r="G3171">
        <v>0</v>
      </c>
      <c r="H3171">
        <v>0</v>
      </c>
    </row>
    <row r="3172" spans="2:8" x14ac:dyDescent="0.25">
      <c r="B3172" t="s">
        <v>3</v>
      </c>
      <c r="C3172" t="s">
        <v>448</v>
      </c>
      <c r="D3172" t="s">
        <v>300</v>
      </c>
      <c r="E3172" t="s">
        <v>1</v>
      </c>
      <c r="F3172">
        <v>0</v>
      </c>
      <c r="G3172">
        <v>0</v>
      </c>
      <c r="H3172">
        <v>0</v>
      </c>
    </row>
    <row r="3173" spans="2:8" x14ac:dyDescent="0.25">
      <c r="B3173" t="s">
        <v>3</v>
      </c>
      <c r="C3173" t="s">
        <v>448</v>
      </c>
      <c r="D3173" t="s">
        <v>407</v>
      </c>
      <c r="E3173" t="s">
        <v>1</v>
      </c>
      <c r="F3173">
        <v>0</v>
      </c>
      <c r="G3173">
        <v>0</v>
      </c>
      <c r="H3173">
        <v>0</v>
      </c>
    </row>
    <row r="3174" spans="2:8" x14ac:dyDescent="0.25">
      <c r="B3174" t="s">
        <v>3</v>
      </c>
      <c r="C3174" t="s">
        <v>448</v>
      </c>
      <c r="D3174" t="s">
        <v>635</v>
      </c>
      <c r="E3174" t="s">
        <v>1</v>
      </c>
      <c r="F3174">
        <v>0</v>
      </c>
      <c r="G3174">
        <v>0</v>
      </c>
      <c r="H3174">
        <v>0</v>
      </c>
    </row>
    <row r="3175" spans="2:8" x14ac:dyDescent="0.25">
      <c r="B3175" t="s">
        <v>3</v>
      </c>
      <c r="C3175" t="s">
        <v>448</v>
      </c>
      <c r="D3175" t="s">
        <v>636</v>
      </c>
      <c r="E3175" t="s">
        <v>1</v>
      </c>
      <c r="F3175">
        <v>0</v>
      </c>
      <c r="G3175">
        <v>0</v>
      </c>
      <c r="H3175">
        <v>0</v>
      </c>
    </row>
    <row r="3176" spans="2:8" x14ac:dyDescent="0.25">
      <c r="B3176" t="s">
        <v>3</v>
      </c>
      <c r="C3176" t="s">
        <v>448</v>
      </c>
      <c r="D3176" t="s">
        <v>686</v>
      </c>
      <c r="E3176" t="s">
        <v>1</v>
      </c>
      <c r="F3176">
        <v>0</v>
      </c>
      <c r="G3176">
        <v>0</v>
      </c>
      <c r="H3176">
        <v>0</v>
      </c>
    </row>
    <row r="3177" spans="2:8" x14ac:dyDescent="0.25">
      <c r="B3177" t="s">
        <v>3</v>
      </c>
      <c r="C3177" t="s">
        <v>448</v>
      </c>
      <c r="D3177" t="s">
        <v>687</v>
      </c>
      <c r="E3177" t="s">
        <v>1</v>
      </c>
      <c r="F3177">
        <v>0</v>
      </c>
      <c r="G3177">
        <v>0</v>
      </c>
      <c r="H3177">
        <v>0</v>
      </c>
    </row>
    <row r="3178" spans="2:8" x14ac:dyDescent="0.25">
      <c r="B3178" t="s">
        <v>3</v>
      </c>
      <c r="C3178" t="s">
        <v>448</v>
      </c>
      <c r="D3178" t="s">
        <v>302</v>
      </c>
      <c r="E3178" t="s">
        <v>1</v>
      </c>
      <c r="F3178">
        <v>0</v>
      </c>
      <c r="G3178">
        <v>0</v>
      </c>
      <c r="H3178">
        <v>0</v>
      </c>
    </row>
    <row r="3179" spans="2:8" x14ac:dyDescent="0.25">
      <c r="B3179" t="s">
        <v>3</v>
      </c>
      <c r="C3179" t="s">
        <v>448</v>
      </c>
      <c r="D3179" t="s">
        <v>303</v>
      </c>
      <c r="E3179" t="s">
        <v>1</v>
      </c>
      <c r="F3179">
        <v>0</v>
      </c>
      <c r="G3179">
        <v>0</v>
      </c>
      <c r="H3179">
        <v>0</v>
      </c>
    </row>
    <row r="3180" spans="2:8" x14ac:dyDescent="0.25">
      <c r="B3180" t="s">
        <v>3</v>
      </c>
      <c r="C3180" t="s">
        <v>448</v>
      </c>
      <c r="D3180" t="s">
        <v>306</v>
      </c>
      <c r="E3180" t="s">
        <v>1</v>
      </c>
      <c r="F3180">
        <v>0</v>
      </c>
      <c r="G3180">
        <v>0</v>
      </c>
      <c r="H3180">
        <v>0</v>
      </c>
    </row>
    <row r="3181" spans="2:8" x14ac:dyDescent="0.25">
      <c r="B3181" t="s">
        <v>3</v>
      </c>
      <c r="C3181" t="s">
        <v>448</v>
      </c>
      <c r="D3181" t="s">
        <v>307</v>
      </c>
      <c r="E3181" t="s">
        <v>1</v>
      </c>
      <c r="F3181">
        <v>0</v>
      </c>
      <c r="G3181">
        <v>0</v>
      </c>
      <c r="H3181">
        <v>0</v>
      </c>
    </row>
    <row r="3182" spans="2:8" x14ac:dyDescent="0.25">
      <c r="B3182" t="s">
        <v>3</v>
      </c>
      <c r="C3182" t="s">
        <v>448</v>
      </c>
      <c r="D3182" t="s">
        <v>308</v>
      </c>
      <c r="E3182" t="s">
        <v>1</v>
      </c>
      <c r="F3182">
        <v>0</v>
      </c>
      <c r="G3182">
        <v>0</v>
      </c>
      <c r="H3182">
        <v>0</v>
      </c>
    </row>
    <row r="3183" spans="2:8" x14ac:dyDescent="0.25">
      <c r="B3183" t="s">
        <v>3</v>
      </c>
      <c r="C3183" t="s">
        <v>448</v>
      </c>
      <c r="D3183" t="s">
        <v>309</v>
      </c>
      <c r="E3183" t="s">
        <v>1</v>
      </c>
      <c r="F3183">
        <v>0</v>
      </c>
      <c r="G3183">
        <v>0</v>
      </c>
      <c r="H3183">
        <v>0</v>
      </c>
    </row>
    <row r="3184" spans="2:8" x14ac:dyDescent="0.25">
      <c r="B3184" t="s">
        <v>3</v>
      </c>
      <c r="C3184" t="s">
        <v>448</v>
      </c>
      <c r="D3184" t="s">
        <v>637</v>
      </c>
      <c r="E3184" t="s">
        <v>1</v>
      </c>
      <c r="F3184">
        <v>0</v>
      </c>
      <c r="G3184">
        <v>0</v>
      </c>
      <c r="H3184">
        <v>0</v>
      </c>
    </row>
    <row r="3185" spans="2:8" x14ac:dyDescent="0.25">
      <c r="B3185" t="s">
        <v>3</v>
      </c>
      <c r="C3185" t="s">
        <v>448</v>
      </c>
      <c r="D3185" t="s">
        <v>311</v>
      </c>
      <c r="E3185" t="s">
        <v>1</v>
      </c>
      <c r="F3185">
        <v>0</v>
      </c>
      <c r="G3185">
        <v>0</v>
      </c>
      <c r="H3185">
        <v>0</v>
      </c>
    </row>
    <row r="3186" spans="2:8" x14ac:dyDescent="0.25">
      <c r="B3186" t="s">
        <v>3</v>
      </c>
      <c r="C3186" t="s">
        <v>448</v>
      </c>
      <c r="D3186" t="s">
        <v>312</v>
      </c>
      <c r="E3186" t="s">
        <v>1</v>
      </c>
      <c r="F3186">
        <v>0</v>
      </c>
      <c r="G3186">
        <v>0</v>
      </c>
      <c r="H3186">
        <v>0</v>
      </c>
    </row>
    <row r="3187" spans="2:8" x14ac:dyDescent="0.25">
      <c r="B3187" t="s">
        <v>3</v>
      </c>
      <c r="C3187" t="s">
        <v>448</v>
      </c>
      <c r="D3187" t="s">
        <v>313</v>
      </c>
      <c r="E3187" t="s">
        <v>1</v>
      </c>
      <c r="F3187">
        <v>0</v>
      </c>
      <c r="G3187">
        <v>0</v>
      </c>
      <c r="H3187">
        <v>0</v>
      </c>
    </row>
    <row r="3188" spans="2:8" x14ac:dyDescent="0.25">
      <c r="B3188" t="s">
        <v>3</v>
      </c>
      <c r="C3188" t="s">
        <v>448</v>
      </c>
      <c r="D3188" t="s">
        <v>314</v>
      </c>
      <c r="E3188" t="s">
        <v>1</v>
      </c>
      <c r="F3188">
        <v>0</v>
      </c>
      <c r="G3188">
        <v>0</v>
      </c>
      <c r="H3188">
        <v>0</v>
      </c>
    </row>
    <row r="3189" spans="2:8" x14ac:dyDescent="0.25">
      <c r="B3189" t="s">
        <v>3</v>
      </c>
      <c r="C3189" t="s">
        <v>448</v>
      </c>
      <c r="D3189" t="s">
        <v>315</v>
      </c>
      <c r="E3189" t="s">
        <v>1</v>
      </c>
      <c r="F3189">
        <v>0</v>
      </c>
      <c r="G3189">
        <v>0</v>
      </c>
      <c r="H3189">
        <v>0</v>
      </c>
    </row>
    <row r="3190" spans="2:8" x14ac:dyDescent="0.25">
      <c r="B3190" t="s">
        <v>3</v>
      </c>
      <c r="C3190" t="s">
        <v>448</v>
      </c>
      <c r="D3190" t="s">
        <v>320</v>
      </c>
      <c r="E3190" t="s">
        <v>1</v>
      </c>
      <c r="F3190">
        <v>0</v>
      </c>
      <c r="G3190">
        <v>0</v>
      </c>
      <c r="H3190">
        <v>0</v>
      </c>
    </row>
    <row r="3191" spans="2:8" x14ac:dyDescent="0.25">
      <c r="B3191" t="s">
        <v>3</v>
      </c>
      <c r="C3191" t="s">
        <v>448</v>
      </c>
      <c r="D3191" t="s">
        <v>322</v>
      </c>
      <c r="E3191" t="s">
        <v>1</v>
      </c>
      <c r="F3191">
        <v>0</v>
      </c>
      <c r="G3191">
        <v>0</v>
      </c>
      <c r="H3191">
        <v>0</v>
      </c>
    </row>
    <row r="3192" spans="2:8" x14ac:dyDescent="0.25">
      <c r="B3192" t="s">
        <v>3</v>
      </c>
      <c r="C3192" t="s">
        <v>448</v>
      </c>
      <c r="D3192" t="s">
        <v>324</v>
      </c>
      <c r="E3192" t="s">
        <v>1</v>
      </c>
      <c r="F3192">
        <v>0</v>
      </c>
      <c r="G3192">
        <v>0</v>
      </c>
      <c r="H3192">
        <v>0</v>
      </c>
    </row>
    <row r="3193" spans="2:8" x14ac:dyDescent="0.25">
      <c r="B3193" t="s">
        <v>3</v>
      </c>
      <c r="C3193" t="s">
        <v>448</v>
      </c>
      <c r="D3193" t="s">
        <v>326</v>
      </c>
      <c r="E3193" t="s">
        <v>1</v>
      </c>
      <c r="F3193">
        <v>0</v>
      </c>
      <c r="G3193">
        <v>0</v>
      </c>
      <c r="H3193">
        <v>0</v>
      </c>
    </row>
    <row r="3194" spans="2:8" x14ac:dyDescent="0.25">
      <c r="B3194" t="s">
        <v>3</v>
      </c>
      <c r="C3194" t="s">
        <v>448</v>
      </c>
      <c r="D3194" t="s">
        <v>328</v>
      </c>
      <c r="E3194" t="s">
        <v>1</v>
      </c>
      <c r="F3194">
        <v>0</v>
      </c>
      <c r="G3194">
        <v>0</v>
      </c>
      <c r="H3194">
        <v>0</v>
      </c>
    </row>
    <row r="3195" spans="2:8" x14ac:dyDescent="0.25">
      <c r="B3195" t="s">
        <v>3</v>
      </c>
      <c r="C3195" t="s">
        <v>448</v>
      </c>
      <c r="D3195" t="s">
        <v>330</v>
      </c>
      <c r="E3195" t="s">
        <v>1</v>
      </c>
      <c r="F3195">
        <v>0</v>
      </c>
      <c r="G3195">
        <v>0</v>
      </c>
      <c r="H3195">
        <v>0</v>
      </c>
    </row>
    <row r="3196" spans="2:8" x14ac:dyDescent="0.25">
      <c r="B3196" t="s">
        <v>3</v>
      </c>
      <c r="C3196" t="s">
        <v>448</v>
      </c>
      <c r="D3196" t="s">
        <v>332</v>
      </c>
      <c r="E3196" t="s">
        <v>1</v>
      </c>
      <c r="F3196">
        <v>0</v>
      </c>
      <c r="G3196">
        <v>0</v>
      </c>
      <c r="H3196">
        <v>0</v>
      </c>
    </row>
    <row r="3197" spans="2:8" x14ac:dyDescent="0.25">
      <c r="B3197" t="s">
        <v>3</v>
      </c>
      <c r="C3197" t="s">
        <v>448</v>
      </c>
      <c r="D3197" t="s">
        <v>333</v>
      </c>
      <c r="E3197" t="s">
        <v>1</v>
      </c>
      <c r="F3197">
        <v>0</v>
      </c>
      <c r="G3197">
        <v>0</v>
      </c>
      <c r="H3197">
        <v>0</v>
      </c>
    </row>
    <row r="3198" spans="2:8" x14ac:dyDescent="0.25">
      <c r="B3198" t="s">
        <v>3</v>
      </c>
      <c r="C3198" t="s">
        <v>448</v>
      </c>
      <c r="D3198" t="s">
        <v>334</v>
      </c>
      <c r="E3198" t="s">
        <v>1</v>
      </c>
      <c r="F3198">
        <v>0</v>
      </c>
      <c r="G3198">
        <v>0</v>
      </c>
      <c r="H3198">
        <v>0</v>
      </c>
    </row>
    <row r="3199" spans="2:8" x14ac:dyDescent="0.25">
      <c r="B3199" t="s">
        <v>3</v>
      </c>
      <c r="C3199" t="s">
        <v>448</v>
      </c>
      <c r="D3199" t="s">
        <v>335</v>
      </c>
      <c r="E3199" t="s">
        <v>1</v>
      </c>
      <c r="F3199">
        <v>0</v>
      </c>
      <c r="G3199">
        <v>0</v>
      </c>
      <c r="H3199">
        <v>0</v>
      </c>
    </row>
    <row r="3200" spans="2:8" x14ac:dyDescent="0.25">
      <c r="B3200" t="s">
        <v>3</v>
      </c>
      <c r="C3200" t="s">
        <v>448</v>
      </c>
      <c r="D3200" t="s">
        <v>336</v>
      </c>
      <c r="E3200" t="s">
        <v>1</v>
      </c>
      <c r="F3200">
        <v>0</v>
      </c>
      <c r="G3200">
        <v>0</v>
      </c>
      <c r="H3200">
        <v>0</v>
      </c>
    </row>
    <row r="3201" spans="2:8" x14ac:dyDescent="0.25">
      <c r="B3201" t="s">
        <v>3</v>
      </c>
      <c r="C3201" t="s">
        <v>448</v>
      </c>
      <c r="D3201" t="s">
        <v>337</v>
      </c>
      <c r="E3201" t="s">
        <v>1</v>
      </c>
      <c r="F3201">
        <v>0</v>
      </c>
      <c r="G3201">
        <v>0</v>
      </c>
      <c r="H3201">
        <v>0</v>
      </c>
    </row>
    <row r="3202" spans="2:8" x14ac:dyDescent="0.25">
      <c r="B3202" t="s">
        <v>3</v>
      </c>
      <c r="C3202" t="s">
        <v>448</v>
      </c>
      <c r="D3202" t="s">
        <v>341</v>
      </c>
      <c r="E3202" t="s">
        <v>1</v>
      </c>
      <c r="F3202">
        <v>0</v>
      </c>
      <c r="G3202">
        <v>0</v>
      </c>
      <c r="H3202">
        <v>0</v>
      </c>
    </row>
    <row r="3203" spans="2:8" x14ac:dyDescent="0.25">
      <c r="B3203" t="s">
        <v>3</v>
      </c>
      <c r="C3203" t="s">
        <v>448</v>
      </c>
      <c r="D3203" t="s">
        <v>342</v>
      </c>
      <c r="E3203" t="s">
        <v>1</v>
      </c>
      <c r="F3203">
        <v>0</v>
      </c>
      <c r="G3203">
        <v>0</v>
      </c>
      <c r="H3203">
        <v>0</v>
      </c>
    </row>
    <row r="3204" spans="2:8" x14ac:dyDescent="0.25">
      <c r="B3204" t="s">
        <v>3</v>
      </c>
      <c r="C3204" t="s">
        <v>448</v>
      </c>
      <c r="D3204" t="s">
        <v>343</v>
      </c>
      <c r="E3204" t="s">
        <v>1</v>
      </c>
      <c r="F3204">
        <v>0</v>
      </c>
      <c r="G3204">
        <v>0</v>
      </c>
      <c r="H3204">
        <v>0</v>
      </c>
    </row>
    <row r="3205" spans="2:8" x14ac:dyDescent="0.25">
      <c r="B3205" t="s">
        <v>3</v>
      </c>
      <c r="C3205" t="s">
        <v>448</v>
      </c>
      <c r="D3205" t="s">
        <v>344</v>
      </c>
      <c r="E3205" t="s">
        <v>1</v>
      </c>
      <c r="F3205">
        <v>0</v>
      </c>
      <c r="G3205">
        <v>0</v>
      </c>
      <c r="H3205">
        <v>0</v>
      </c>
    </row>
    <row r="3206" spans="2:8" x14ac:dyDescent="0.25">
      <c r="B3206" t="s">
        <v>3</v>
      </c>
      <c r="C3206" t="s">
        <v>448</v>
      </c>
      <c r="D3206" t="s">
        <v>345</v>
      </c>
      <c r="E3206" t="s">
        <v>1</v>
      </c>
      <c r="F3206">
        <v>0</v>
      </c>
      <c r="G3206">
        <v>0</v>
      </c>
      <c r="H3206">
        <v>0</v>
      </c>
    </row>
    <row r="3207" spans="2:8" x14ac:dyDescent="0.25">
      <c r="B3207" t="s">
        <v>3</v>
      </c>
      <c r="C3207" t="s">
        <v>448</v>
      </c>
      <c r="D3207" t="s">
        <v>346</v>
      </c>
      <c r="E3207" t="s">
        <v>1</v>
      </c>
      <c r="F3207">
        <v>0</v>
      </c>
      <c r="G3207">
        <v>0</v>
      </c>
      <c r="H3207">
        <v>0</v>
      </c>
    </row>
    <row r="3208" spans="2:8" x14ac:dyDescent="0.25">
      <c r="B3208" t="s">
        <v>3</v>
      </c>
      <c r="C3208" t="s">
        <v>448</v>
      </c>
      <c r="D3208" t="s">
        <v>349</v>
      </c>
      <c r="E3208" t="s">
        <v>1</v>
      </c>
      <c r="F3208">
        <v>0</v>
      </c>
      <c r="G3208">
        <v>0</v>
      </c>
      <c r="H3208">
        <v>0</v>
      </c>
    </row>
    <row r="3209" spans="2:8" x14ac:dyDescent="0.25">
      <c r="B3209" t="s">
        <v>3</v>
      </c>
      <c r="C3209" t="s">
        <v>448</v>
      </c>
      <c r="D3209" t="s">
        <v>350</v>
      </c>
      <c r="E3209" t="s">
        <v>1</v>
      </c>
      <c r="F3209">
        <v>0</v>
      </c>
      <c r="G3209">
        <v>0</v>
      </c>
      <c r="H3209">
        <v>0</v>
      </c>
    </row>
    <row r="3210" spans="2:8" x14ac:dyDescent="0.25">
      <c r="B3210" t="s">
        <v>3</v>
      </c>
      <c r="C3210" t="s">
        <v>448</v>
      </c>
      <c r="D3210" t="s">
        <v>351</v>
      </c>
      <c r="E3210" t="s">
        <v>1</v>
      </c>
      <c r="F3210">
        <v>0</v>
      </c>
      <c r="G3210">
        <v>0</v>
      </c>
      <c r="H3210">
        <v>0</v>
      </c>
    </row>
    <row r="3211" spans="2:8" x14ac:dyDescent="0.25">
      <c r="B3211" t="s">
        <v>3</v>
      </c>
      <c r="C3211" t="s">
        <v>448</v>
      </c>
      <c r="D3211" t="s">
        <v>352</v>
      </c>
      <c r="E3211" t="s">
        <v>1</v>
      </c>
      <c r="F3211">
        <v>0</v>
      </c>
      <c r="G3211">
        <v>0</v>
      </c>
      <c r="H3211">
        <v>0</v>
      </c>
    </row>
    <row r="3212" spans="2:8" x14ac:dyDescent="0.25">
      <c r="B3212" t="s">
        <v>3</v>
      </c>
      <c r="C3212" t="s">
        <v>448</v>
      </c>
      <c r="D3212" t="s">
        <v>353</v>
      </c>
      <c r="E3212" t="s">
        <v>1</v>
      </c>
      <c r="F3212">
        <v>0</v>
      </c>
      <c r="G3212">
        <v>0</v>
      </c>
      <c r="H3212">
        <v>0</v>
      </c>
    </row>
    <row r="3213" spans="2:8" x14ac:dyDescent="0.25">
      <c r="B3213" t="s">
        <v>3</v>
      </c>
      <c r="C3213" t="s">
        <v>448</v>
      </c>
      <c r="D3213" t="s">
        <v>354</v>
      </c>
      <c r="E3213" t="s">
        <v>1</v>
      </c>
      <c r="F3213">
        <v>0</v>
      </c>
      <c r="G3213">
        <v>0</v>
      </c>
      <c r="H3213">
        <v>0</v>
      </c>
    </row>
    <row r="3214" spans="2:8" x14ac:dyDescent="0.25">
      <c r="B3214" t="s">
        <v>3</v>
      </c>
      <c r="C3214" t="s">
        <v>448</v>
      </c>
      <c r="D3214" t="s">
        <v>356</v>
      </c>
      <c r="E3214" t="s">
        <v>1</v>
      </c>
      <c r="F3214">
        <v>0</v>
      </c>
      <c r="G3214">
        <v>0</v>
      </c>
      <c r="H3214">
        <v>0</v>
      </c>
    </row>
    <row r="3215" spans="2:8" x14ac:dyDescent="0.25">
      <c r="B3215" t="s">
        <v>3</v>
      </c>
      <c r="C3215" t="s">
        <v>448</v>
      </c>
      <c r="D3215" t="s">
        <v>357</v>
      </c>
      <c r="E3215" t="s">
        <v>1</v>
      </c>
      <c r="F3215">
        <v>0</v>
      </c>
      <c r="G3215">
        <v>0</v>
      </c>
      <c r="H3215">
        <v>0</v>
      </c>
    </row>
    <row r="3216" spans="2:8" x14ac:dyDescent="0.25">
      <c r="B3216" t="s">
        <v>3</v>
      </c>
      <c r="C3216" t="s">
        <v>448</v>
      </c>
      <c r="D3216" t="s">
        <v>359</v>
      </c>
      <c r="E3216" t="s">
        <v>1</v>
      </c>
      <c r="F3216">
        <v>0</v>
      </c>
      <c r="G3216">
        <v>0</v>
      </c>
      <c r="H3216">
        <v>0</v>
      </c>
    </row>
    <row r="3217" spans="2:8" x14ac:dyDescent="0.25">
      <c r="B3217" t="s">
        <v>3</v>
      </c>
      <c r="C3217" t="s">
        <v>448</v>
      </c>
      <c r="D3217" t="s">
        <v>688</v>
      </c>
      <c r="E3217" t="s">
        <v>1</v>
      </c>
      <c r="F3217">
        <v>0</v>
      </c>
      <c r="G3217">
        <v>0</v>
      </c>
      <c r="H3217">
        <v>0</v>
      </c>
    </row>
    <row r="3218" spans="2:8" x14ac:dyDescent="0.25">
      <c r="B3218" t="s">
        <v>3</v>
      </c>
      <c r="C3218" t="s">
        <v>448</v>
      </c>
      <c r="D3218" t="s">
        <v>689</v>
      </c>
      <c r="E3218" t="s">
        <v>1</v>
      </c>
      <c r="F3218">
        <v>0</v>
      </c>
      <c r="G3218">
        <v>0</v>
      </c>
      <c r="H3218">
        <v>0</v>
      </c>
    </row>
    <row r="3219" spans="2:8" x14ac:dyDescent="0.25">
      <c r="B3219" t="s">
        <v>3</v>
      </c>
      <c r="C3219" t="s">
        <v>448</v>
      </c>
      <c r="D3219" t="s">
        <v>363</v>
      </c>
      <c r="E3219" t="s">
        <v>1</v>
      </c>
      <c r="F3219">
        <v>0</v>
      </c>
      <c r="G3219">
        <v>0</v>
      </c>
      <c r="H3219">
        <v>0</v>
      </c>
    </row>
    <row r="3220" spans="2:8" x14ac:dyDescent="0.25">
      <c r="B3220" t="s">
        <v>3</v>
      </c>
      <c r="C3220" t="s">
        <v>448</v>
      </c>
      <c r="D3220" t="s">
        <v>365</v>
      </c>
      <c r="E3220" t="s">
        <v>1</v>
      </c>
      <c r="F3220">
        <v>0</v>
      </c>
      <c r="G3220">
        <v>0</v>
      </c>
      <c r="H3220">
        <v>0</v>
      </c>
    </row>
    <row r="3221" spans="2:8" x14ac:dyDescent="0.25">
      <c r="B3221" t="s">
        <v>3</v>
      </c>
      <c r="C3221" t="s">
        <v>448</v>
      </c>
      <c r="D3221" t="s">
        <v>367</v>
      </c>
      <c r="E3221" t="s">
        <v>1</v>
      </c>
      <c r="F3221">
        <v>0</v>
      </c>
      <c r="G3221">
        <v>0</v>
      </c>
      <c r="H3221">
        <v>0</v>
      </c>
    </row>
    <row r="3222" spans="2:8" x14ac:dyDescent="0.25">
      <c r="B3222" t="s">
        <v>3</v>
      </c>
      <c r="C3222" t="s">
        <v>448</v>
      </c>
      <c r="D3222" t="s">
        <v>369</v>
      </c>
      <c r="E3222" t="s">
        <v>1</v>
      </c>
      <c r="F3222">
        <v>0</v>
      </c>
      <c r="G3222">
        <v>0</v>
      </c>
      <c r="H3222">
        <v>0</v>
      </c>
    </row>
    <row r="3223" spans="2:8" x14ac:dyDescent="0.25">
      <c r="B3223" t="s">
        <v>3</v>
      </c>
      <c r="C3223" t="s">
        <v>448</v>
      </c>
      <c r="D3223" t="s">
        <v>371</v>
      </c>
      <c r="E3223" t="s">
        <v>1</v>
      </c>
      <c r="F3223">
        <v>0</v>
      </c>
      <c r="G3223">
        <v>0</v>
      </c>
      <c r="H3223">
        <v>0</v>
      </c>
    </row>
    <row r="3224" spans="2:8" x14ac:dyDescent="0.25">
      <c r="B3224" t="s">
        <v>3</v>
      </c>
      <c r="C3224" t="s">
        <v>448</v>
      </c>
      <c r="D3224" t="s">
        <v>373</v>
      </c>
      <c r="E3224" t="s">
        <v>1</v>
      </c>
      <c r="F3224">
        <v>0</v>
      </c>
      <c r="G3224">
        <v>0</v>
      </c>
      <c r="H3224">
        <v>0</v>
      </c>
    </row>
    <row r="3225" spans="2:8" x14ac:dyDescent="0.25">
      <c r="B3225" t="s">
        <v>3</v>
      </c>
      <c r="C3225" t="s">
        <v>448</v>
      </c>
      <c r="D3225" t="s">
        <v>375</v>
      </c>
      <c r="E3225" t="s">
        <v>1</v>
      </c>
      <c r="F3225">
        <v>0</v>
      </c>
      <c r="G3225">
        <v>0</v>
      </c>
      <c r="H3225">
        <v>0</v>
      </c>
    </row>
    <row r="3226" spans="2:8" x14ac:dyDescent="0.25">
      <c r="B3226" t="s">
        <v>3</v>
      </c>
      <c r="C3226" t="s">
        <v>448</v>
      </c>
      <c r="D3226" t="s">
        <v>377</v>
      </c>
      <c r="E3226" t="s">
        <v>1</v>
      </c>
      <c r="F3226">
        <v>0</v>
      </c>
      <c r="G3226">
        <v>0</v>
      </c>
      <c r="H3226">
        <v>0</v>
      </c>
    </row>
    <row r="3227" spans="2:8" x14ac:dyDescent="0.25">
      <c r="B3227" t="s">
        <v>3</v>
      </c>
      <c r="C3227" t="s">
        <v>448</v>
      </c>
      <c r="D3227" t="s">
        <v>379</v>
      </c>
      <c r="E3227" t="s">
        <v>1</v>
      </c>
      <c r="F3227">
        <v>0</v>
      </c>
      <c r="G3227">
        <v>0</v>
      </c>
      <c r="H3227">
        <v>0</v>
      </c>
    </row>
    <row r="3228" spans="2:8" x14ac:dyDescent="0.25">
      <c r="B3228" t="s">
        <v>3</v>
      </c>
      <c r="C3228" t="s">
        <v>448</v>
      </c>
      <c r="D3228" t="s">
        <v>381</v>
      </c>
      <c r="E3228" t="s">
        <v>1</v>
      </c>
      <c r="F3228">
        <v>0</v>
      </c>
      <c r="G3228">
        <v>0</v>
      </c>
      <c r="H3228">
        <v>0</v>
      </c>
    </row>
    <row r="3229" spans="2:8" x14ac:dyDescent="0.25">
      <c r="B3229" t="s">
        <v>3</v>
      </c>
      <c r="C3229" t="s">
        <v>448</v>
      </c>
      <c r="D3229" t="s">
        <v>383</v>
      </c>
      <c r="E3229" t="s">
        <v>1</v>
      </c>
      <c r="F3229">
        <v>0</v>
      </c>
      <c r="G3229">
        <v>0</v>
      </c>
      <c r="H3229">
        <v>0</v>
      </c>
    </row>
    <row r="3230" spans="2:8" x14ac:dyDescent="0.25">
      <c r="B3230" t="s">
        <v>3</v>
      </c>
      <c r="C3230" t="s">
        <v>448</v>
      </c>
      <c r="D3230" t="s">
        <v>384</v>
      </c>
      <c r="E3230" t="s">
        <v>1</v>
      </c>
      <c r="F3230">
        <v>0</v>
      </c>
      <c r="G3230">
        <v>0</v>
      </c>
      <c r="H3230">
        <v>0</v>
      </c>
    </row>
    <row r="3231" spans="2:8" x14ac:dyDescent="0.25">
      <c r="B3231" t="s">
        <v>3</v>
      </c>
      <c r="C3231" t="s">
        <v>448</v>
      </c>
      <c r="D3231" t="s">
        <v>385</v>
      </c>
      <c r="E3231" t="s">
        <v>1</v>
      </c>
      <c r="F3231">
        <v>0</v>
      </c>
      <c r="G3231">
        <v>0</v>
      </c>
      <c r="H3231">
        <v>0</v>
      </c>
    </row>
    <row r="3232" spans="2:8" x14ac:dyDescent="0.25">
      <c r="B3232" t="s">
        <v>3</v>
      </c>
      <c r="C3232" t="s">
        <v>448</v>
      </c>
      <c r="D3232" t="s">
        <v>386</v>
      </c>
      <c r="E3232" t="s">
        <v>1</v>
      </c>
      <c r="F3232">
        <v>0</v>
      </c>
      <c r="G3232">
        <v>0</v>
      </c>
      <c r="H3232">
        <v>0</v>
      </c>
    </row>
    <row r="3233" spans="2:8" x14ac:dyDescent="0.25">
      <c r="B3233" t="s">
        <v>3</v>
      </c>
      <c r="C3233" t="s">
        <v>448</v>
      </c>
      <c r="D3233" t="s">
        <v>387</v>
      </c>
      <c r="E3233" t="s">
        <v>1</v>
      </c>
      <c r="F3233">
        <v>0</v>
      </c>
      <c r="G3233">
        <v>0</v>
      </c>
      <c r="H3233">
        <v>0</v>
      </c>
    </row>
    <row r="3234" spans="2:8" x14ac:dyDescent="0.25">
      <c r="B3234" t="s">
        <v>3</v>
      </c>
      <c r="C3234" t="s">
        <v>448</v>
      </c>
      <c r="D3234" t="s">
        <v>388</v>
      </c>
      <c r="E3234" t="s">
        <v>1</v>
      </c>
      <c r="F3234">
        <v>0</v>
      </c>
      <c r="G3234">
        <v>0</v>
      </c>
      <c r="H3234">
        <v>0</v>
      </c>
    </row>
    <row r="3235" spans="2:8" x14ac:dyDescent="0.25">
      <c r="B3235" t="s">
        <v>3</v>
      </c>
      <c r="C3235" t="s">
        <v>448</v>
      </c>
      <c r="D3235" t="s">
        <v>389</v>
      </c>
      <c r="E3235" t="s">
        <v>1</v>
      </c>
      <c r="F3235">
        <v>0</v>
      </c>
      <c r="G3235">
        <v>0</v>
      </c>
      <c r="H3235">
        <v>0</v>
      </c>
    </row>
    <row r="3236" spans="2:8" x14ac:dyDescent="0.25">
      <c r="B3236" t="s">
        <v>3</v>
      </c>
      <c r="C3236" t="s">
        <v>448</v>
      </c>
      <c r="D3236" t="s">
        <v>390</v>
      </c>
      <c r="E3236" t="s">
        <v>1</v>
      </c>
      <c r="F3236">
        <v>0</v>
      </c>
      <c r="G3236">
        <v>0</v>
      </c>
      <c r="H3236">
        <v>0</v>
      </c>
    </row>
    <row r="3237" spans="2:8" x14ac:dyDescent="0.25">
      <c r="B3237" t="s">
        <v>3</v>
      </c>
      <c r="C3237" t="s">
        <v>448</v>
      </c>
      <c r="D3237" t="s">
        <v>393</v>
      </c>
      <c r="E3237" t="s">
        <v>1</v>
      </c>
      <c r="F3237">
        <v>0</v>
      </c>
      <c r="G3237">
        <v>0</v>
      </c>
      <c r="H3237">
        <v>0</v>
      </c>
    </row>
    <row r="3238" spans="2:8" x14ac:dyDescent="0.25">
      <c r="B3238" t="s">
        <v>3</v>
      </c>
      <c r="C3238" t="s">
        <v>448</v>
      </c>
      <c r="D3238" t="s">
        <v>395</v>
      </c>
      <c r="E3238" t="s">
        <v>1</v>
      </c>
      <c r="F3238">
        <v>0</v>
      </c>
      <c r="G3238">
        <v>0</v>
      </c>
      <c r="H3238">
        <v>0</v>
      </c>
    </row>
    <row r="3239" spans="2:8" x14ac:dyDescent="0.25">
      <c r="B3239" t="s">
        <v>3</v>
      </c>
      <c r="C3239" t="s">
        <v>448</v>
      </c>
      <c r="D3239" t="s">
        <v>397</v>
      </c>
      <c r="E3239" t="s">
        <v>1</v>
      </c>
      <c r="F3239">
        <v>0</v>
      </c>
      <c r="G3239">
        <v>0</v>
      </c>
      <c r="H3239">
        <v>0</v>
      </c>
    </row>
    <row r="3240" spans="2:8" x14ac:dyDescent="0.25">
      <c r="B3240" t="s">
        <v>3</v>
      </c>
      <c r="C3240" t="s">
        <v>448</v>
      </c>
      <c r="D3240" t="s">
        <v>398</v>
      </c>
      <c r="E3240" t="s">
        <v>1</v>
      </c>
      <c r="F3240">
        <v>0</v>
      </c>
      <c r="G3240">
        <v>0</v>
      </c>
      <c r="H3240">
        <v>0</v>
      </c>
    </row>
    <row r="3241" spans="2:8" x14ac:dyDescent="0.25">
      <c r="B3241" t="s">
        <v>3</v>
      </c>
      <c r="C3241" t="s">
        <v>448</v>
      </c>
      <c r="D3241" t="s">
        <v>399</v>
      </c>
      <c r="E3241" t="s">
        <v>1</v>
      </c>
      <c r="F3241">
        <v>0</v>
      </c>
      <c r="G3241">
        <v>0</v>
      </c>
      <c r="H3241">
        <v>0</v>
      </c>
    </row>
    <row r="3242" spans="2:8" x14ac:dyDescent="0.25">
      <c r="B3242" t="s">
        <v>3</v>
      </c>
      <c r="C3242" t="s">
        <v>448</v>
      </c>
      <c r="D3242" t="s">
        <v>400</v>
      </c>
      <c r="E3242" t="s">
        <v>1</v>
      </c>
      <c r="F3242">
        <v>0</v>
      </c>
      <c r="G3242">
        <v>0</v>
      </c>
      <c r="H3242">
        <v>0</v>
      </c>
    </row>
    <row r="3243" spans="2:8" x14ac:dyDescent="0.25">
      <c r="B3243" t="s">
        <v>3</v>
      </c>
      <c r="C3243" t="s">
        <v>448</v>
      </c>
      <c r="D3243" t="s">
        <v>401</v>
      </c>
      <c r="E3243" t="s">
        <v>1</v>
      </c>
      <c r="F3243">
        <v>0</v>
      </c>
      <c r="G3243">
        <v>0</v>
      </c>
      <c r="H3243">
        <v>0</v>
      </c>
    </row>
    <row r="3244" spans="2:8" x14ac:dyDescent="0.25">
      <c r="B3244" t="s">
        <v>3</v>
      </c>
      <c r="C3244" t="s">
        <v>448</v>
      </c>
      <c r="D3244" t="s">
        <v>402</v>
      </c>
      <c r="E3244" t="s">
        <v>1</v>
      </c>
      <c r="F3244">
        <v>0</v>
      </c>
      <c r="G3244">
        <v>0</v>
      </c>
      <c r="H3244">
        <v>0</v>
      </c>
    </row>
    <row r="3245" spans="2:8" x14ac:dyDescent="0.25">
      <c r="B3245" t="s">
        <v>3</v>
      </c>
      <c r="C3245" t="s">
        <v>448</v>
      </c>
      <c r="D3245" t="s">
        <v>403</v>
      </c>
      <c r="E3245" t="s">
        <v>1</v>
      </c>
      <c r="F3245">
        <v>0</v>
      </c>
      <c r="G3245">
        <v>0</v>
      </c>
      <c r="H3245">
        <v>0</v>
      </c>
    </row>
    <row r="3246" spans="2:8" x14ac:dyDescent="0.25">
      <c r="B3246" t="s">
        <v>3</v>
      </c>
      <c r="C3246" t="s">
        <v>448</v>
      </c>
      <c r="D3246" t="s">
        <v>404</v>
      </c>
      <c r="E3246" t="s">
        <v>1</v>
      </c>
      <c r="F3246">
        <v>0</v>
      </c>
      <c r="G3246">
        <v>0</v>
      </c>
      <c r="H3246">
        <v>0</v>
      </c>
    </row>
    <row r="3247" spans="2:8" x14ac:dyDescent="0.25">
      <c r="B3247" t="s">
        <v>3</v>
      </c>
      <c r="C3247" t="s">
        <v>448</v>
      </c>
      <c r="D3247" t="s">
        <v>406</v>
      </c>
      <c r="E3247" t="s">
        <v>1</v>
      </c>
      <c r="F3247">
        <v>0</v>
      </c>
      <c r="G3247">
        <v>0</v>
      </c>
      <c r="H3247">
        <v>0</v>
      </c>
    </row>
    <row r="3248" spans="2:8" x14ac:dyDescent="0.25">
      <c r="B3248" t="s">
        <v>3</v>
      </c>
      <c r="C3248" t="s">
        <v>449</v>
      </c>
      <c r="D3248" t="s">
        <v>544</v>
      </c>
      <c r="E3248" t="s">
        <v>1</v>
      </c>
      <c r="F3248" t="s">
        <v>546</v>
      </c>
      <c r="G3248" t="s">
        <v>546</v>
      </c>
      <c r="H3248" t="s">
        <v>546</v>
      </c>
    </row>
    <row r="3249" spans="2:8" x14ac:dyDescent="0.25">
      <c r="B3249" t="s">
        <v>3</v>
      </c>
      <c r="C3249" t="s">
        <v>449</v>
      </c>
      <c r="D3249" t="s">
        <v>16</v>
      </c>
      <c r="E3249" t="s">
        <v>1</v>
      </c>
      <c r="F3249" t="s">
        <v>450</v>
      </c>
      <c r="G3249" t="s">
        <v>450</v>
      </c>
      <c r="H3249" t="s">
        <v>450</v>
      </c>
    </row>
    <row r="3250" spans="2:8" x14ac:dyDescent="0.25">
      <c r="B3250" t="s">
        <v>3</v>
      </c>
      <c r="C3250" t="s">
        <v>449</v>
      </c>
      <c r="D3250" t="s">
        <v>17</v>
      </c>
      <c r="E3250" t="s">
        <v>1</v>
      </c>
      <c r="F3250" t="s">
        <v>450</v>
      </c>
      <c r="G3250" t="s">
        <v>450</v>
      </c>
      <c r="H3250" t="s">
        <v>450</v>
      </c>
    </row>
    <row r="3251" spans="2:8" x14ac:dyDescent="0.25">
      <c r="B3251" t="s">
        <v>3</v>
      </c>
      <c r="C3251" t="s">
        <v>449</v>
      </c>
      <c r="D3251" t="s">
        <v>18</v>
      </c>
      <c r="E3251" t="s">
        <v>1</v>
      </c>
      <c r="F3251" t="s">
        <v>450</v>
      </c>
      <c r="G3251" t="s">
        <v>450</v>
      </c>
      <c r="H3251" t="s">
        <v>450</v>
      </c>
    </row>
    <row r="3252" spans="2:8" x14ac:dyDescent="0.25">
      <c r="B3252" t="s">
        <v>3</v>
      </c>
      <c r="C3252" t="s">
        <v>449</v>
      </c>
      <c r="D3252" t="s">
        <v>19</v>
      </c>
      <c r="E3252" t="s">
        <v>1</v>
      </c>
      <c r="F3252" t="s">
        <v>450</v>
      </c>
      <c r="G3252" t="s">
        <v>450</v>
      </c>
      <c r="H3252" t="s">
        <v>450</v>
      </c>
    </row>
    <row r="3253" spans="2:8" x14ac:dyDescent="0.25">
      <c r="B3253" t="s">
        <v>3</v>
      </c>
      <c r="C3253" t="s">
        <v>449</v>
      </c>
      <c r="D3253" t="s">
        <v>20</v>
      </c>
      <c r="E3253" t="s">
        <v>1</v>
      </c>
      <c r="F3253" t="s">
        <v>450</v>
      </c>
      <c r="G3253" t="s">
        <v>450</v>
      </c>
      <c r="H3253" t="s">
        <v>450</v>
      </c>
    </row>
    <row r="3254" spans="2:8" x14ac:dyDescent="0.25">
      <c r="B3254" t="s">
        <v>3</v>
      </c>
      <c r="C3254" t="s">
        <v>449</v>
      </c>
      <c r="D3254" t="s">
        <v>21</v>
      </c>
      <c r="E3254" t="s">
        <v>1</v>
      </c>
      <c r="F3254" t="s">
        <v>450</v>
      </c>
      <c r="G3254" t="s">
        <v>450</v>
      </c>
      <c r="H3254" t="s">
        <v>450</v>
      </c>
    </row>
    <row r="3255" spans="2:8" x14ac:dyDescent="0.25">
      <c r="B3255" t="s">
        <v>3</v>
      </c>
      <c r="C3255" t="s">
        <v>449</v>
      </c>
      <c r="D3255" t="s">
        <v>22</v>
      </c>
      <c r="E3255" t="s">
        <v>1</v>
      </c>
      <c r="F3255" t="s">
        <v>450</v>
      </c>
      <c r="G3255" t="s">
        <v>450</v>
      </c>
      <c r="H3255" t="s">
        <v>450</v>
      </c>
    </row>
    <row r="3256" spans="2:8" x14ac:dyDescent="0.25">
      <c r="B3256" t="s">
        <v>3</v>
      </c>
      <c r="C3256" t="s">
        <v>449</v>
      </c>
      <c r="D3256" t="s">
        <v>23</v>
      </c>
      <c r="E3256" t="s">
        <v>1</v>
      </c>
      <c r="F3256" t="s">
        <v>450</v>
      </c>
      <c r="G3256" t="s">
        <v>450</v>
      </c>
      <c r="H3256" t="s">
        <v>450</v>
      </c>
    </row>
    <row r="3257" spans="2:8" x14ac:dyDescent="0.25">
      <c r="B3257" t="s">
        <v>3</v>
      </c>
      <c r="C3257" t="s">
        <v>449</v>
      </c>
      <c r="D3257" t="s">
        <v>24</v>
      </c>
      <c r="E3257" t="s">
        <v>1</v>
      </c>
      <c r="F3257" t="s">
        <v>450</v>
      </c>
      <c r="G3257" t="s">
        <v>450</v>
      </c>
      <c r="H3257" t="s">
        <v>450</v>
      </c>
    </row>
    <row r="3258" spans="2:8" x14ac:dyDescent="0.25">
      <c r="B3258" t="s">
        <v>3</v>
      </c>
      <c r="C3258" t="s">
        <v>449</v>
      </c>
      <c r="D3258" t="s">
        <v>25</v>
      </c>
      <c r="E3258" t="s">
        <v>1</v>
      </c>
      <c r="F3258" t="s">
        <v>450</v>
      </c>
      <c r="G3258" t="s">
        <v>450</v>
      </c>
      <c r="H3258" t="s">
        <v>450</v>
      </c>
    </row>
    <row r="3259" spans="2:8" x14ac:dyDescent="0.25">
      <c r="B3259" t="s">
        <v>3</v>
      </c>
      <c r="C3259" t="s">
        <v>449</v>
      </c>
      <c r="D3259" t="s">
        <v>26</v>
      </c>
      <c r="E3259" t="s">
        <v>1</v>
      </c>
      <c r="F3259" t="s">
        <v>450</v>
      </c>
      <c r="G3259" t="s">
        <v>450</v>
      </c>
      <c r="H3259" t="s">
        <v>450</v>
      </c>
    </row>
    <row r="3260" spans="2:8" x14ac:dyDescent="0.25">
      <c r="B3260" t="s">
        <v>3</v>
      </c>
      <c r="C3260" t="s">
        <v>449</v>
      </c>
      <c r="D3260" t="s">
        <v>27</v>
      </c>
      <c r="E3260" t="s">
        <v>1</v>
      </c>
      <c r="F3260" t="s">
        <v>450</v>
      </c>
      <c r="G3260" t="s">
        <v>450</v>
      </c>
      <c r="H3260" t="s">
        <v>450</v>
      </c>
    </row>
    <row r="3261" spans="2:8" x14ac:dyDescent="0.25">
      <c r="B3261" t="s">
        <v>3</v>
      </c>
      <c r="C3261" t="s">
        <v>449</v>
      </c>
      <c r="D3261" t="s">
        <v>28</v>
      </c>
      <c r="E3261" t="s">
        <v>1</v>
      </c>
      <c r="F3261" t="s">
        <v>450</v>
      </c>
      <c r="G3261" t="s">
        <v>450</v>
      </c>
      <c r="H3261" t="s">
        <v>450</v>
      </c>
    </row>
    <row r="3262" spans="2:8" x14ac:dyDescent="0.25">
      <c r="B3262" t="s">
        <v>3</v>
      </c>
      <c r="C3262" t="s">
        <v>449</v>
      </c>
      <c r="D3262" t="s">
        <v>29</v>
      </c>
      <c r="E3262" t="s">
        <v>1</v>
      </c>
      <c r="F3262" t="s">
        <v>450</v>
      </c>
      <c r="G3262" t="s">
        <v>450</v>
      </c>
      <c r="H3262" t="s">
        <v>450</v>
      </c>
    </row>
    <row r="3263" spans="2:8" x14ac:dyDescent="0.25">
      <c r="B3263" t="s">
        <v>3</v>
      </c>
      <c r="C3263" t="s">
        <v>449</v>
      </c>
      <c r="D3263" t="s">
        <v>30</v>
      </c>
      <c r="E3263" t="s">
        <v>1</v>
      </c>
      <c r="F3263" t="s">
        <v>450</v>
      </c>
      <c r="G3263" t="s">
        <v>450</v>
      </c>
      <c r="H3263" t="s">
        <v>450</v>
      </c>
    </row>
    <row r="3264" spans="2:8" x14ac:dyDescent="0.25">
      <c r="B3264" t="s">
        <v>3</v>
      </c>
      <c r="C3264" t="s">
        <v>449</v>
      </c>
      <c r="D3264" t="s">
        <v>31</v>
      </c>
      <c r="E3264" t="s">
        <v>1</v>
      </c>
      <c r="F3264" t="s">
        <v>450</v>
      </c>
      <c r="G3264" t="s">
        <v>450</v>
      </c>
      <c r="H3264" t="s">
        <v>450</v>
      </c>
    </row>
    <row r="3265" spans="2:8" x14ac:dyDescent="0.25">
      <c r="B3265" t="s">
        <v>3</v>
      </c>
      <c r="C3265" t="s">
        <v>449</v>
      </c>
      <c r="D3265" t="s">
        <v>32</v>
      </c>
      <c r="E3265" t="s">
        <v>1</v>
      </c>
      <c r="F3265" t="s">
        <v>450</v>
      </c>
      <c r="G3265" t="s">
        <v>450</v>
      </c>
      <c r="H3265" t="s">
        <v>450</v>
      </c>
    </row>
    <row r="3266" spans="2:8" x14ac:dyDescent="0.25">
      <c r="B3266" t="s">
        <v>3</v>
      </c>
      <c r="C3266" t="s">
        <v>449</v>
      </c>
      <c r="D3266" t="s">
        <v>33</v>
      </c>
      <c r="E3266" t="s">
        <v>1</v>
      </c>
      <c r="F3266" t="s">
        <v>450</v>
      </c>
      <c r="G3266" t="s">
        <v>450</v>
      </c>
      <c r="H3266" t="s">
        <v>450</v>
      </c>
    </row>
    <row r="3267" spans="2:8" x14ac:dyDescent="0.25">
      <c r="B3267" t="s">
        <v>3</v>
      </c>
      <c r="C3267" t="s">
        <v>449</v>
      </c>
      <c r="D3267" t="s">
        <v>34</v>
      </c>
      <c r="E3267" t="s">
        <v>1</v>
      </c>
      <c r="F3267" t="s">
        <v>450</v>
      </c>
      <c r="G3267" t="s">
        <v>450</v>
      </c>
      <c r="H3267" t="s">
        <v>450</v>
      </c>
    </row>
    <row r="3268" spans="2:8" x14ac:dyDescent="0.25">
      <c r="B3268" t="s">
        <v>3</v>
      </c>
      <c r="C3268" t="s">
        <v>449</v>
      </c>
      <c r="D3268" t="s">
        <v>35</v>
      </c>
      <c r="E3268" t="s">
        <v>1</v>
      </c>
      <c r="F3268" t="s">
        <v>450</v>
      </c>
      <c r="G3268" t="s">
        <v>450</v>
      </c>
      <c r="H3268" t="s">
        <v>450</v>
      </c>
    </row>
    <row r="3269" spans="2:8" x14ac:dyDescent="0.25">
      <c r="B3269" t="s">
        <v>3</v>
      </c>
      <c r="C3269" t="s">
        <v>449</v>
      </c>
      <c r="D3269" t="s">
        <v>36</v>
      </c>
      <c r="E3269" t="s">
        <v>1</v>
      </c>
      <c r="F3269" t="s">
        <v>450</v>
      </c>
      <c r="G3269" t="s">
        <v>450</v>
      </c>
      <c r="H3269" t="s">
        <v>450</v>
      </c>
    </row>
    <row r="3270" spans="2:8" x14ac:dyDescent="0.25">
      <c r="B3270" t="s">
        <v>3</v>
      </c>
      <c r="C3270" t="s">
        <v>449</v>
      </c>
      <c r="D3270" t="s">
        <v>37</v>
      </c>
      <c r="E3270" t="s">
        <v>1</v>
      </c>
      <c r="F3270" t="s">
        <v>450</v>
      </c>
      <c r="G3270" t="s">
        <v>450</v>
      </c>
      <c r="H3270" t="s">
        <v>450</v>
      </c>
    </row>
    <row r="3271" spans="2:8" x14ac:dyDescent="0.25">
      <c r="B3271" t="s">
        <v>3</v>
      </c>
      <c r="C3271" t="s">
        <v>449</v>
      </c>
      <c r="D3271" t="s">
        <v>38</v>
      </c>
      <c r="E3271" t="s">
        <v>1</v>
      </c>
      <c r="F3271" t="s">
        <v>450</v>
      </c>
      <c r="G3271" t="s">
        <v>450</v>
      </c>
      <c r="H3271" t="s">
        <v>450</v>
      </c>
    </row>
    <row r="3272" spans="2:8" x14ac:dyDescent="0.25">
      <c r="B3272" t="s">
        <v>3</v>
      </c>
      <c r="C3272" t="s">
        <v>449</v>
      </c>
      <c r="D3272" t="s">
        <v>39</v>
      </c>
      <c r="E3272" t="s">
        <v>1</v>
      </c>
      <c r="F3272" t="s">
        <v>450</v>
      </c>
      <c r="G3272" t="s">
        <v>450</v>
      </c>
      <c r="H3272" t="s">
        <v>450</v>
      </c>
    </row>
    <row r="3273" spans="2:8" x14ac:dyDescent="0.25">
      <c r="B3273" t="s">
        <v>3</v>
      </c>
      <c r="C3273" t="s">
        <v>449</v>
      </c>
      <c r="D3273" t="s">
        <v>40</v>
      </c>
      <c r="E3273" t="s">
        <v>1</v>
      </c>
      <c r="F3273" t="s">
        <v>450</v>
      </c>
      <c r="G3273" t="s">
        <v>450</v>
      </c>
      <c r="H3273" t="s">
        <v>450</v>
      </c>
    </row>
    <row r="3274" spans="2:8" x14ac:dyDescent="0.25">
      <c r="B3274" t="s">
        <v>3</v>
      </c>
      <c r="C3274" t="s">
        <v>449</v>
      </c>
      <c r="D3274" t="s">
        <v>41</v>
      </c>
      <c r="E3274" t="s">
        <v>1</v>
      </c>
      <c r="F3274" t="s">
        <v>450</v>
      </c>
      <c r="G3274" t="s">
        <v>450</v>
      </c>
      <c r="H3274" t="s">
        <v>450</v>
      </c>
    </row>
    <row r="3275" spans="2:8" x14ac:dyDescent="0.25">
      <c r="B3275" t="s">
        <v>3</v>
      </c>
      <c r="C3275" t="s">
        <v>449</v>
      </c>
      <c r="D3275" t="s">
        <v>42</v>
      </c>
      <c r="E3275" t="s">
        <v>1</v>
      </c>
      <c r="F3275" t="s">
        <v>451</v>
      </c>
      <c r="G3275" t="s">
        <v>451</v>
      </c>
      <c r="H3275" t="s">
        <v>451</v>
      </c>
    </row>
    <row r="3276" spans="2:8" x14ac:dyDescent="0.25">
      <c r="B3276" t="s">
        <v>3</v>
      </c>
      <c r="C3276" t="s">
        <v>449</v>
      </c>
      <c r="D3276" t="s">
        <v>44</v>
      </c>
      <c r="E3276" t="s">
        <v>1</v>
      </c>
      <c r="F3276" t="s">
        <v>454</v>
      </c>
      <c r="G3276" t="s">
        <v>454</v>
      </c>
      <c r="H3276" t="s">
        <v>454</v>
      </c>
    </row>
    <row r="3277" spans="2:8" x14ac:dyDescent="0.25">
      <c r="B3277" t="s">
        <v>3</v>
      </c>
      <c r="C3277" t="s">
        <v>449</v>
      </c>
      <c r="D3277" t="s">
        <v>45</v>
      </c>
      <c r="E3277" t="s">
        <v>1</v>
      </c>
      <c r="F3277" t="s">
        <v>452</v>
      </c>
      <c r="G3277" t="s">
        <v>452</v>
      </c>
      <c r="H3277" t="s">
        <v>452</v>
      </c>
    </row>
    <row r="3278" spans="2:8" x14ac:dyDescent="0.25">
      <c r="B3278" t="s">
        <v>3</v>
      </c>
      <c r="C3278" t="s">
        <v>449</v>
      </c>
      <c r="D3278" t="s">
        <v>48</v>
      </c>
      <c r="E3278" t="s">
        <v>1</v>
      </c>
      <c r="F3278" t="s">
        <v>455</v>
      </c>
      <c r="G3278" t="s">
        <v>455</v>
      </c>
      <c r="H3278" t="s">
        <v>455</v>
      </c>
    </row>
    <row r="3279" spans="2:8" x14ac:dyDescent="0.25">
      <c r="B3279" t="s">
        <v>3</v>
      </c>
      <c r="C3279" t="s">
        <v>449</v>
      </c>
      <c r="D3279" t="s">
        <v>49</v>
      </c>
      <c r="E3279" t="s">
        <v>1</v>
      </c>
      <c r="F3279" t="s">
        <v>456</v>
      </c>
      <c r="G3279" t="s">
        <v>456</v>
      </c>
      <c r="H3279" t="s">
        <v>456</v>
      </c>
    </row>
    <row r="3280" spans="2:8" x14ac:dyDescent="0.25">
      <c r="B3280" t="s">
        <v>3</v>
      </c>
      <c r="C3280" t="s">
        <v>449</v>
      </c>
      <c r="D3280" t="s">
        <v>51</v>
      </c>
      <c r="E3280" t="s">
        <v>1</v>
      </c>
      <c r="F3280" t="s">
        <v>457</v>
      </c>
      <c r="G3280" t="s">
        <v>457</v>
      </c>
      <c r="H3280" t="s">
        <v>457</v>
      </c>
    </row>
    <row r="3281" spans="2:8" x14ac:dyDescent="0.25">
      <c r="B3281" t="s">
        <v>3</v>
      </c>
      <c r="C3281" t="s">
        <v>449</v>
      </c>
      <c r="D3281" t="s">
        <v>53</v>
      </c>
      <c r="E3281" t="s">
        <v>1</v>
      </c>
      <c r="F3281" t="s">
        <v>457</v>
      </c>
      <c r="G3281" t="s">
        <v>457</v>
      </c>
      <c r="H3281" t="s">
        <v>457</v>
      </c>
    </row>
    <row r="3282" spans="2:8" x14ac:dyDescent="0.25">
      <c r="B3282" t="s">
        <v>3</v>
      </c>
      <c r="C3282" t="s">
        <v>449</v>
      </c>
      <c r="D3282" t="s">
        <v>55</v>
      </c>
      <c r="E3282" t="s">
        <v>1</v>
      </c>
      <c r="F3282" t="s">
        <v>458</v>
      </c>
      <c r="G3282" t="s">
        <v>458</v>
      </c>
      <c r="H3282" t="s">
        <v>458</v>
      </c>
    </row>
    <row r="3283" spans="2:8" x14ac:dyDescent="0.25">
      <c r="B3283" t="s">
        <v>3</v>
      </c>
      <c r="C3283" t="s">
        <v>449</v>
      </c>
      <c r="D3283" t="s">
        <v>57</v>
      </c>
      <c r="E3283" t="s">
        <v>1</v>
      </c>
      <c r="F3283" t="s">
        <v>459</v>
      </c>
      <c r="G3283" t="s">
        <v>459</v>
      </c>
      <c r="H3283" t="s">
        <v>459</v>
      </c>
    </row>
    <row r="3284" spans="2:8" x14ac:dyDescent="0.25">
      <c r="B3284" t="s">
        <v>3</v>
      </c>
      <c r="C3284" t="s">
        <v>449</v>
      </c>
      <c r="D3284" t="s">
        <v>622</v>
      </c>
      <c r="E3284" t="s">
        <v>1</v>
      </c>
      <c r="F3284" t="s">
        <v>638</v>
      </c>
      <c r="G3284" t="s">
        <v>638</v>
      </c>
      <c r="H3284" t="s">
        <v>638</v>
      </c>
    </row>
    <row r="3285" spans="2:8" x14ac:dyDescent="0.25">
      <c r="B3285" t="s">
        <v>3</v>
      </c>
      <c r="C3285" t="s">
        <v>449</v>
      </c>
      <c r="D3285" t="s">
        <v>623</v>
      </c>
      <c r="E3285" t="s">
        <v>1</v>
      </c>
      <c r="F3285" t="s">
        <v>639</v>
      </c>
      <c r="G3285" t="s">
        <v>639</v>
      </c>
      <c r="H3285" t="s">
        <v>639</v>
      </c>
    </row>
    <row r="3286" spans="2:8" x14ac:dyDescent="0.25">
      <c r="B3286" t="s">
        <v>3</v>
      </c>
      <c r="C3286" t="s">
        <v>449</v>
      </c>
      <c r="D3286" t="s">
        <v>624</v>
      </c>
      <c r="E3286" t="s">
        <v>1</v>
      </c>
      <c r="F3286" t="s">
        <v>638</v>
      </c>
      <c r="G3286" t="s">
        <v>638</v>
      </c>
      <c r="H3286" t="s">
        <v>638</v>
      </c>
    </row>
    <row r="3287" spans="2:8" x14ac:dyDescent="0.25">
      <c r="B3287" t="s">
        <v>3</v>
      </c>
      <c r="C3287" t="s">
        <v>449</v>
      </c>
      <c r="D3287" t="s">
        <v>625</v>
      </c>
      <c r="E3287" t="s">
        <v>1</v>
      </c>
      <c r="F3287" t="s">
        <v>640</v>
      </c>
      <c r="G3287" t="s">
        <v>640</v>
      </c>
      <c r="H3287" t="s">
        <v>640</v>
      </c>
    </row>
    <row r="3288" spans="2:8" x14ac:dyDescent="0.25">
      <c r="B3288" t="s">
        <v>3</v>
      </c>
      <c r="C3288" t="s">
        <v>449</v>
      </c>
      <c r="D3288" t="s">
        <v>58</v>
      </c>
      <c r="E3288" t="s">
        <v>1</v>
      </c>
      <c r="F3288" t="s">
        <v>453</v>
      </c>
      <c r="G3288" t="s">
        <v>453</v>
      </c>
      <c r="H3288" t="s">
        <v>453</v>
      </c>
    </row>
    <row r="3289" spans="2:8" x14ac:dyDescent="0.25">
      <c r="B3289" t="s">
        <v>3</v>
      </c>
      <c r="C3289" t="s">
        <v>449</v>
      </c>
      <c r="D3289" t="s">
        <v>59</v>
      </c>
      <c r="E3289" t="s">
        <v>1</v>
      </c>
      <c r="F3289" t="s">
        <v>453</v>
      </c>
      <c r="G3289" t="s">
        <v>453</v>
      </c>
      <c r="H3289" t="s">
        <v>453</v>
      </c>
    </row>
    <row r="3290" spans="2:8" x14ac:dyDescent="0.25">
      <c r="B3290" t="s">
        <v>3</v>
      </c>
      <c r="C3290" t="s">
        <v>449</v>
      </c>
      <c r="D3290" t="s">
        <v>60</v>
      </c>
      <c r="E3290" t="s">
        <v>1</v>
      </c>
      <c r="F3290" t="s">
        <v>453</v>
      </c>
      <c r="G3290" t="s">
        <v>453</v>
      </c>
      <c r="H3290" t="s">
        <v>453</v>
      </c>
    </row>
    <row r="3291" spans="2:8" x14ac:dyDescent="0.25">
      <c r="B3291" t="s">
        <v>3</v>
      </c>
      <c r="C3291" t="s">
        <v>449</v>
      </c>
      <c r="D3291" t="s">
        <v>626</v>
      </c>
      <c r="E3291" t="s">
        <v>1</v>
      </c>
      <c r="F3291" t="s">
        <v>460</v>
      </c>
      <c r="G3291" t="s">
        <v>460</v>
      </c>
      <c r="H3291" t="s">
        <v>460</v>
      </c>
    </row>
    <row r="3292" spans="2:8" x14ac:dyDescent="0.25">
      <c r="B3292" t="s">
        <v>3</v>
      </c>
      <c r="C3292" t="s">
        <v>449</v>
      </c>
      <c r="D3292" t="s">
        <v>64</v>
      </c>
      <c r="E3292" t="s">
        <v>1</v>
      </c>
      <c r="F3292" t="s">
        <v>460</v>
      </c>
      <c r="G3292" t="s">
        <v>460</v>
      </c>
      <c r="H3292" t="s">
        <v>460</v>
      </c>
    </row>
    <row r="3293" spans="2:8" x14ac:dyDescent="0.25">
      <c r="B3293" t="s">
        <v>3</v>
      </c>
      <c r="C3293" t="s">
        <v>449</v>
      </c>
      <c r="D3293" t="s">
        <v>67</v>
      </c>
      <c r="E3293" t="s">
        <v>1</v>
      </c>
      <c r="F3293" t="s">
        <v>461</v>
      </c>
      <c r="G3293" t="s">
        <v>461</v>
      </c>
      <c r="H3293" t="s">
        <v>461</v>
      </c>
    </row>
    <row r="3294" spans="2:8" x14ac:dyDescent="0.25">
      <c r="B3294" t="s">
        <v>3</v>
      </c>
      <c r="C3294" t="s">
        <v>449</v>
      </c>
      <c r="D3294" t="s">
        <v>69</v>
      </c>
      <c r="E3294" t="s">
        <v>1</v>
      </c>
      <c r="F3294" t="s">
        <v>462</v>
      </c>
      <c r="G3294" t="s">
        <v>462</v>
      </c>
      <c r="H3294" t="s">
        <v>462</v>
      </c>
    </row>
    <row r="3295" spans="2:8" x14ac:dyDescent="0.25">
      <c r="B3295" t="s">
        <v>3</v>
      </c>
      <c r="C3295" t="s">
        <v>449</v>
      </c>
      <c r="D3295" t="s">
        <v>71</v>
      </c>
      <c r="E3295" t="s">
        <v>1</v>
      </c>
      <c r="F3295" t="s">
        <v>463</v>
      </c>
      <c r="G3295" t="s">
        <v>463</v>
      </c>
      <c r="H3295" t="s">
        <v>463</v>
      </c>
    </row>
    <row r="3296" spans="2:8" x14ac:dyDescent="0.25">
      <c r="B3296" t="s">
        <v>3</v>
      </c>
      <c r="C3296" t="s">
        <v>449</v>
      </c>
      <c r="D3296" t="s">
        <v>73</v>
      </c>
      <c r="E3296" t="s">
        <v>1</v>
      </c>
      <c r="F3296" t="s">
        <v>464</v>
      </c>
      <c r="G3296" t="s">
        <v>464</v>
      </c>
      <c r="H3296" t="s">
        <v>464</v>
      </c>
    </row>
    <row r="3297" spans="2:8" x14ac:dyDescent="0.25">
      <c r="B3297" t="s">
        <v>3</v>
      </c>
      <c r="C3297" t="s">
        <v>449</v>
      </c>
      <c r="D3297" t="s">
        <v>683</v>
      </c>
      <c r="E3297" t="s">
        <v>1</v>
      </c>
      <c r="F3297" t="s">
        <v>690</v>
      </c>
      <c r="G3297" t="s">
        <v>690</v>
      </c>
      <c r="H3297" t="s">
        <v>690</v>
      </c>
    </row>
    <row r="3298" spans="2:8" x14ac:dyDescent="0.25">
      <c r="B3298" t="s">
        <v>3</v>
      </c>
      <c r="C3298" t="s">
        <v>449</v>
      </c>
      <c r="D3298" t="s">
        <v>75</v>
      </c>
      <c r="E3298" t="s">
        <v>1</v>
      </c>
      <c r="F3298" t="s">
        <v>452</v>
      </c>
      <c r="G3298" t="s">
        <v>452</v>
      </c>
      <c r="H3298" t="s">
        <v>452</v>
      </c>
    </row>
    <row r="3299" spans="2:8" x14ac:dyDescent="0.25">
      <c r="B3299" t="s">
        <v>3</v>
      </c>
      <c r="C3299" t="s">
        <v>449</v>
      </c>
      <c r="D3299" t="s">
        <v>76</v>
      </c>
      <c r="E3299" t="s">
        <v>1</v>
      </c>
      <c r="F3299" t="s">
        <v>452</v>
      </c>
      <c r="G3299" t="s">
        <v>452</v>
      </c>
      <c r="H3299" t="s">
        <v>452</v>
      </c>
    </row>
    <row r="3300" spans="2:8" x14ac:dyDescent="0.25">
      <c r="B3300" t="s">
        <v>3</v>
      </c>
      <c r="C3300" t="s">
        <v>449</v>
      </c>
      <c r="D3300" t="s">
        <v>77</v>
      </c>
      <c r="E3300" t="s">
        <v>1</v>
      </c>
      <c r="F3300" t="s">
        <v>452</v>
      </c>
      <c r="G3300" t="s">
        <v>452</v>
      </c>
      <c r="H3300" t="s">
        <v>452</v>
      </c>
    </row>
    <row r="3301" spans="2:8" x14ac:dyDescent="0.25">
      <c r="B3301" t="s">
        <v>3</v>
      </c>
      <c r="C3301" t="s">
        <v>449</v>
      </c>
      <c r="D3301" t="s">
        <v>78</v>
      </c>
      <c r="E3301" t="s">
        <v>1</v>
      </c>
      <c r="F3301" t="s">
        <v>465</v>
      </c>
      <c r="G3301" t="s">
        <v>465</v>
      </c>
      <c r="H3301" t="s">
        <v>465</v>
      </c>
    </row>
    <row r="3302" spans="2:8" x14ac:dyDescent="0.25">
      <c r="B3302" t="s">
        <v>3</v>
      </c>
      <c r="C3302" t="s">
        <v>449</v>
      </c>
      <c r="D3302" t="s">
        <v>627</v>
      </c>
      <c r="E3302" t="s">
        <v>1</v>
      </c>
      <c r="F3302" t="s">
        <v>638</v>
      </c>
      <c r="G3302" t="s">
        <v>638</v>
      </c>
      <c r="H3302" t="s">
        <v>638</v>
      </c>
    </row>
    <row r="3303" spans="2:8" x14ac:dyDescent="0.25">
      <c r="B3303" t="s">
        <v>3</v>
      </c>
      <c r="C3303" t="s">
        <v>449</v>
      </c>
      <c r="D3303" t="s">
        <v>81</v>
      </c>
      <c r="E3303" t="s">
        <v>1</v>
      </c>
      <c r="F3303" t="s">
        <v>466</v>
      </c>
      <c r="G3303" t="s">
        <v>466</v>
      </c>
      <c r="H3303" t="s">
        <v>466</v>
      </c>
    </row>
    <row r="3304" spans="2:8" x14ac:dyDescent="0.25">
      <c r="B3304" t="s">
        <v>3</v>
      </c>
      <c r="C3304" t="s">
        <v>449</v>
      </c>
      <c r="D3304" t="s">
        <v>83</v>
      </c>
      <c r="E3304" t="s">
        <v>1</v>
      </c>
      <c r="F3304" t="s">
        <v>467</v>
      </c>
      <c r="G3304" t="s">
        <v>467</v>
      </c>
      <c r="H3304" t="s">
        <v>467</v>
      </c>
    </row>
    <row r="3305" spans="2:8" x14ac:dyDescent="0.25">
      <c r="B3305" t="s">
        <v>3</v>
      </c>
      <c r="C3305" t="s">
        <v>449</v>
      </c>
      <c r="D3305" t="s">
        <v>85</v>
      </c>
      <c r="E3305" t="s">
        <v>1</v>
      </c>
      <c r="F3305" t="s">
        <v>468</v>
      </c>
      <c r="G3305" t="s">
        <v>468</v>
      </c>
      <c r="H3305" t="s">
        <v>468</v>
      </c>
    </row>
    <row r="3306" spans="2:8" x14ac:dyDescent="0.25">
      <c r="B3306" t="s">
        <v>3</v>
      </c>
      <c r="C3306" t="s">
        <v>449</v>
      </c>
      <c r="D3306" t="s">
        <v>86</v>
      </c>
      <c r="E3306" t="s">
        <v>1</v>
      </c>
      <c r="F3306" t="s">
        <v>468</v>
      </c>
      <c r="G3306" t="s">
        <v>468</v>
      </c>
      <c r="H3306" t="s">
        <v>468</v>
      </c>
    </row>
    <row r="3307" spans="2:8" x14ac:dyDescent="0.25">
      <c r="B3307" t="s">
        <v>3</v>
      </c>
      <c r="C3307" t="s">
        <v>449</v>
      </c>
      <c r="D3307" t="s">
        <v>87</v>
      </c>
      <c r="E3307" t="s">
        <v>1</v>
      </c>
      <c r="F3307" t="s">
        <v>468</v>
      </c>
      <c r="G3307" t="s">
        <v>468</v>
      </c>
      <c r="H3307" t="s">
        <v>468</v>
      </c>
    </row>
    <row r="3308" spans="2:8" x14ac:dyDescent="0.25">
      <c r="B3308" t="s">
        <v>3</v>
      </c>
      <c r="C3308" t="s">
        <v>449</v>
      </c>
      <c r="D3308" t="s">
        <v>88</v>
      </c>
      <c r="E3308" t="s">
        <v>1</v>
      </c>
      <c r="F3308" t="s">
        <v>469</v>
      </c>
      <c r="G3308" t="s">
        <v>469</v>
      </c>
      <c r="H3308" t="s">
        <v>469</v>
      </c>
    </row>
    <row r="3309" spans="2:8" x14ac:dyDescent="0.25">
      <c r="B3309" t="s">
        <v>3</v>
      </c>
      <c r="C3309" t="s">
        <v>449</v>
      </c>
      <c r="D3309" t="s">
        <v>628</v>
      </c>
      <c r="E3309" t="s">
        <v>1</v>
      </c>
      <c r="F3309" t="s">
        <v>469</v>
      </c>
      <c r="G3309" t="s">
        <v>469</v>
      </c>
      <c r="H3309" t="s">
        <v>469</v>
      </c>
    </row>
    <row r="3310" spans="2:8" x14ac:dyDescent="0.25">
      <c r="B3310" t="s">
        <v>3</v>
      </c>
      <c r="C3310" t="s">
        <v>449</v>
      </c>
      <c r="D3310" t="s">
        <v>89</v>
      </c>
      <c r="E3310" t="s">
        <v>1</v>
      </c>
      <c r="F3310" t="s">
        <v>469</v>
      </c>
      <c r="G3310" t="s">
        <v>469</v>
      </c>
      <c r="H3310" t="s">
        <v>469</v>
      </c>
    </row>
    <row r="3311" spans="2:8" x14ac:dyDescent="0.25">
      <c r="B3311" t="s">
        <v>3</v>
      </c>
      <c r="C3311" t="s">
        <v>449</v>
      </c>
      <c r="D3311" t="s">
        <v>90</v>
      </c>
      <c r="E3311" t="s">
        <v>1</v>
      </c>
      <c r="F3311" t="s">
        <v>470</v>
      </c>
      <c r="G3311" t="s">
        <v>470</v>
      </c>
      <c r="H3311" t="s">
        <v>470</v>
      </c>
    </row>
    <row r="3312" spans="2:8" x14ac:dyDescent="0.25">
      <c r="B3312" t="s">
        <v>3</v>
      </c>
      <c r="C3312" t="s">
        <v>449</v>
      </c>
      <c r="D3312" t="s">
        <v>92</v>
      </c>
      <c r="E3312" t="s">
        <v>1</v>
      </c>
      <c r="F3312" t="s">
        <v>471</v>
      </c>
      <c r="G3312" t="s">
        <v>471</v>
      </c>
      <c r="H3312" t="s">
        <v>471</v>
      </c>
    </row>
    <row r="3313" spans="2:8" x14ac:dyDescent="0.25">
      <c r="B3313" t="s">
        <v>3</v>
      </c>
      <c r="C3313" t="s">
        <v>449</v>
      </c>
      <c r="D3313" t="s">
        <v>93</v>
      </c>
      <c r="E3313" t="s">
        <v>1</v>
      </c>
      <c r="F3313" t="s">
        <v>472</v>
      </c>
      <c r="G3313" t="s">
        <v>472</v>
      </c>
      <c r="H3313" t="s">
        <v>472</v>
      </c>
    </row>
    <row r="3314" spans="2:8" x14ac:dyDescent="0.25">
      <c r="B3314" t="s">
        <v>3</v>
      </c>
      <c r="C3314" t="s">
        <v>449</v>
      </c>
      <c r="D3314" t="s">
        <v>97</v>
      </c>
      <c r="E3314" t="s">
        <v>1</v>
      </c>
      <c r="F3314" t="s">
        <v>473</v>
      </c>
      <c r="G3314" t="s">
        <v>473</v>
      </c>
      <c r="H3314" t="s">
        <v>473</v>
      </c>
    </row>
    <row r="3315" spans="2:8" x14ac:dyDescent="0.25">
      <c r="B3315" t="s">
        <v>3</v>
      </c>
      <c r="C3315" t="s">
        <v>449</v>
      </c>
      <c r="D3315" t="s">
        <v>98</v>
      </c>
      <c r="E3315" t="s">
        <v>1</v>
      </c>
      <c r="F3315" t="s">
        <v>452</v>
      </c>
      <c r="G3315" t="s">
        <v>452</v>
      </c>
      <c r="H3315" t="s">
        <v>452</v>
      </c>
    </row>
    <row r="3316" spans="2:8" x14ac:dyDescent="0.25">
      <c r="B3316" t="s">
        <v>3</v>
      </c>
      <c r="C3316" t="s">
        <v>449</v>
      </c>
      <c r="D3316" t="s">
        <v>99</v>
      </c>
      <c r="E3316" t="s">
        <v>1</v>
      </c>
      <c r="F3316" t="s">
        <v>452</v>
      </c>
      <c r="G3316" t="s">
        <v>452</v>
      </c>
      <c r="H3316" t="s">
        <v>452</v>
      </c>
    </row>
    <row r="3317" spans="2:8" x14ac:dyDescent="0.25">
      <c r="B3317" t="s">
        <v>3</v>
      </c>
      <c r="C3317" t="s">
        <v>449</v>
      </c>
      <c r="D3317" t="s">
        <v>100</v>
      </c>
      <c r="E3317" t="s">
        <v>1</v>
      </c>
      <c r="F3317" t="s">
        <v>474</v>
      </c>
      <c r="G3317" t="s">
        <v>474</v>
      </c>
      <c r="H3317" t="s">
        <v>474</v>
      </c>
    </row>
    <row r="3318" spans="2:8" x14ac:dyDescent="0.25">
      <c r="B3318" t="s">
        <v>3</v>
      </c>
      <c r="C3318" t="s">
        <v>449</v>
      </c>
      <c r="D3318" t="s">
        <v>102</v>
      </c>
      <c r="E3318" t="s">
        <v>1</v>
      </c>
      <c r="F3318" t="s">
        <v>474</v>
      </c>
      <c r="G3318" t="s">
        <v>474</v>
      </c>
      <c r="H3318" t="s">
        <v>474</v>
      </c>
    </row>
    <row r="3319" spans="2:8" x14ac:dyDescent="0.25">
      <c r="B3319" t="s">
        <v>3</v>
      </c>
      <c r="C3319" t="s">
        <v>449</v>
      </c>
      <c r="D3319" t="s">
        <v>104</v>
      </c>
      <c r="E3319" t="s">
        <v>1</v>
      </c>
      <c r="F3319" t="s">
        <v>474</v>
      </c>
      <c r="G3319" t="s">
        <v>474</v>
      </c>
      <c r="H3319" t="s">
        <v>474</v>
      </c>
    </row>
    <row r="3320" spans="2:8" x14ac:dyDescent="0.25">
      <c r="B3320" t="s">
        <v>3</v>
      </c>
      <c r="C3320" t="s">
        <v>449</v>
      </c>
      <c r="D3320" t="s">
        <v>106</v>
      </c>
      <c r="E3320" t="s">
        <v>1</v>
      </c>
      <c r="F3320" t="s">
        <v>474</v>
      </c>
      <c r="G3320" t="s">
        <v>474</v>
      </c>
      <c r="H3320" t="s">
        <v>474</v>
      </c>
    </row>
    <row r="3321" spans="2:8" x14ac:dyDescent="0.25">
      <c r="B3321" t="s">
        <v>3</v>
      </c>
      <c r="C3321" t="s">
        <v>449</v>
      </c>
      <c r="D3321" t="s">
        <v>108</v>
      </c>
      <c r="E3321" t="s">
        <v>1</v>
      </c>
      <c r="F3321" t="s">
        <v>475</v>
      </c>
      <c r="G3321" t="s">
        <v>475</v>
      </c>
      <c r="H3321" t="s">
        <v>475</v>
      </c>
    </row>
    <row r="3322" spans="2:8" x14ac:dyDescent="0.25">
      <c r="B3322" t="s">
        <v>3</v>
      </c>
      <c r="C3322" t="s">
        <v>449</v>
      </c>
      <c r="D3322" t="s">
        <v>112</v>
      </c>
      <c r="E3322" t="s">
        <v>1</v>
      </c>
      <c r="F3322" t="s">
        <v>476</v>
      </c>
      <c r="G3322" t="s">
        <v>476</v>
      </c>
      <c r="H3322" t="s">
        <v>476</v>
      </c>
    </row>
    <row r="3323" spans="2:8" x14ac:dyDescent="0.25">
      <c r="B3323" t="s">
        <v>3</v>
      </c>
      <c r="C3323" t="s">
        <v>449</v>
      </c>
      <c r="D3323" t="s">
        <v>114</v>
      </c>
      <c r="E3323" t="s">
        <v>1</v>
      </c>
      <c r="F3323" t="s">
        <v>477</v>
      </c>
      <c r="G3323" t="s">
        <v>477</v>
      </c>
      <c r="H3323" t="s">
        <v>477</v>
      </c>
    </row>
    <row r="3324" spans="2:8" x14ac:dyDescent="0.25">
      <c r="B3324" t="s">
        <v>3</v>
      </c>
      <c r="C3324" t="s">
        <v>449</v>
      </c>
      <c r="D3324" t="s">
        <v>443</v>
      </c>
      <c r="E3324" t="s">
        <v>1</v>
      </c>
      <c r="F3324" t="s">
        <v>477</v>
      </c>
      <c r="G3324" t="s">
        <v>477</v>
      </c>
      <c r="H3324" t="s">
        <v>477</v>
      </c>
    </row>
    <row r="3325" spans="2:8" x14ac:dyDescent="0.25">
      <c r="B3325" t="s">
        <v>3</v>
      </c>
      <c r="C3325" t="s">
        <v>449</v>
      </c>
      <c r="D3325" t="s">
        <v>116</v>
      </c>
      <c r="E3325" t="s">
        <v>1</v>
      </c>
      <c r="F3325" t="s">
        <v>478</v>
      </c>
      <c r="G3325" t="s">
        <v>478</v>
      </c>
      <c r="H3325" t="s">
        <v>478</v>
      </c>
    </row>
    <row r="3326" spans="2:8" x14ac:dyDescent="0.25">
      <c r="B3326" t="s">
        <v>3</v>
      </c>
      <c r="C3326" t="s">
        <v>449</v>
      </c>
      <c r="D3326" t="s">
        <v>118</v>
      </c>
      <c r="E3326" t="s">
        <v>1</v>
      </c>
      <c r="F3326" t="s">
        <v>460</v>
      </c>
      <c r="G3326" t="s">
        <v>460</v>
      </c>
      <c r="H3326" t="s">
        <v>460</v>
      </c>
    </row>
    <row r="3327" spans="2:8" x14ac:dyDescent="0.25">
      <c r="B3327" t="s">
        <v>3</v>
      </c>
      <c r="C3327" t="s">
        <v>449</v>
      </c>
      <c r="D3327" t="s">
        <v>629</v>
      </c>
      <c r="E3327" t="s">
        <v>1</v>
      </c>
      <c r="F3327" t="s">
        <v>638</v>
      </c>
      <c r="G3327" t="s">
        <v>638</v>
      </c>
      <c r="H3327" t="s">
        <v>638</v>
      </c>
    </row>
    <row r="3328" spans="2:8" x14ac:dyDescent="0.25">
      <c r="B3328" t="s">
        <v>3</v>
      </c>
      <c r="C3328" t="s">
        <v>449</v>
      </c>
      <c r="D3328" t="s">
        <v>119</v>
      </c>
      <c r="E3328" t="s">
        <v>1</v>
      </c>
      <c r="F3328" t="s">
        <v>479</v>
      </c>
      <c r="G3328" t="s">
        <v>479</v>
      </c>
      <c r="H3328" t="s">
        <v>479</v>
      </c>
    </row>
    <row r="3329" spans="2:8" x14ac:dyDescent="0.25">
      <c r="B3329" t="s">
        <v>3</v>
      </c>
      <c r="C3329" t="s">
        <v>449</v>
      </c>
      <c r="D3329" t="s">
        <v>121</v>
      </c>
      <c r="E3329" t="s">
        <v>1</v>
      </c>
      <c r="F3329" t="s">
        <v>480</v>
      </c>
      <c r="G3329" t="s">
        <v>480</v>
      </c>
      <c r="H3329" t="s">
        <v>480</v>
      </c>
    </row>
    <row r="3330" spans="2:8" x14ac:dyDescent="0.25">
      <c r="B3330" t="s">
        <v>3</v>
      </c>
      <c r="C3330" t="s">
        <v>449</v>
      </c>
      <c r="D3330" t="s">
        <v>123</v>
      </c>
      <c r="E3330" t="s">
        <v>1</v>
      </c>
      <c r="F3330" t="s">
        <v>481</v>
      </c>
      <c r="G3330" t="s">
        <v>481</v>
      </c>
      <c r="H3330" t="s">
        <v>481</v>
      </c>
    </row>
    <row r="3331" spans="2:8" x14ac:dyDescent="0.25">
      <c r="B3331" t="s">
        <v>3</v>
      </c>
      <c r="C3331" t="s">
        <v>449</v>
      </c>
      <c r="D3331" t="s">
        <v>127</v>
      </c>
      <c r="E3331" t="s">
        <v>1</v>
      </c>
      <c r="F3331" t="s">
        <v>482</v>
      </c>
      <c r="G3331" t="s">
        <v>482</v>
      </c>
      <c r="H3331" t="s">
        <v>482</v>
      </c>
    </row>
    <row r="3332" spans="2:8" x14ac:dyDescent="0.25">
      <c r="B3332" t="s">
        <v>3</v>
      </c>
      <c r="C3332" t="s">
        <v>449</v>
      </c>
      <c r="D3332" t="s">
        <v>129</v>
      </c>
      <c r="E3332" t="s">
        <v>1</v>
      </c>
      <c r="F3332" t="s">
        <v>483</v>
      </c>
      <c r="G3332" t="s">
        <v>483</v>
      </c>
      <c r="H3332" t="s">
        <v>483</v>
      </c>
    </row>
    <row r="3333" spans="2:8" x14ac:dyDescent="0.25">
      <c r="B3333" t="s">
        <v>3</v>
      </c>
      <c r="C3333" t="s">
        <v>449</v>
      </c>
      <c r="D3333" t="s">
        <v>130</v>
      </c>
      <c r="E3333" t="s">
        <v>1</v>
      </c>
      <c r="F3333" t="s">
        <v>483</v>
      </c>
      <c r="G3333" t="s">
        <v>483</v>
      </c>
      <c r="H3333" t="s">
        <v>483</v>
      </c>
    </row>
    <row r="3334" spans="2:8" x14ac:dyDescent="0.25">
      <c r="B3334" t="s">
        <v>3</v>
      </c>
      <c r="C3334" t="s">
        <v>449</v>
      </c>
      <c r="D3334" t="s">
        <v>131</v>
      </c>
      <c r="E3334" t="s">
        <v>1</v>
      </c>
      <c r="F3334" t="s">
        <v>468</v>
      </c>
      <c r="G3334" t="s">
        <v>468</v>
      </c>
      <c r="H3334" t="s">
        <v>468</v>
      </c>
    </row>
    <row r="3335" spans="2:8" x14ac:dyDescent="0.25">
      <c r="B3335" t="s">
        <v>3</v>
      </c>
      <c r="C3335" t="s">
        <v>449</v>
      </c>
      <c r="D3335" t="s">
        <v>132</v>
      </c>
      <c r="E3335" t="s">
        <v>1</v>
      </c>
      <c r="F3335" t="s">
        <v>468</v>
      </c>
      <c r="G3335" t="s">
        <v>468</v>
      </c>
      <c r="H3335" t="s">
        <v>468</v>
      </c>
    </row>
    <row r="3336" spans="2:8" x14ac:dyDescent="0.25">
      <c r="B3336" t="s">
        <v>3</v>
      </c>
      <c r="C3336" t="s">
        <v>449</v>
      </c>
      <c r="D3336" t="s">
        <v>133</v>
      </c>
      <c r="E3336" t="s">
        <v>1</v>
      </c>
      <c r="F3336" t="s">
        <v>468</v>
      </c>
      <c r="G3336" t="s">
        <v>468</v>
      </c>
      <c r="H3336" t="s">
        <v>468</v>
      </c>
    </row>
    <row r="3337" spans="2:8" x14ac:dyDescent="0.25">
      <c r="B3337" t="s">
        <v>3</v>
      </c>
      <c r="C3337" t="s">
        <v>449</v>
      </c>
      <c r="D3337" t="s">
        <v>134</v>
      </c>
      <c r="E3337" t="s">
        <v>1</v>
      </c>
      <c r="F3337" t="s">
        <v>468</v>
      </c>
      <c r="G3337" t="s">
        <v>468</v>
      </c>
      <c r="H3337" t="s">
        <v>468</v>
      </c>
    </row>
    <row r="3338" spans="2:8" x14ac:dyDescent="0.25">
      <c r="B3338" t="s">
        <v>3</v>
      </c>
      <c r="C3338" t="s">
        <v>449</v>
      </c>
      <c r="D3338" t="s">
        <v>135</v>
      </c>
      <c r="E3338" t="s">
        <v>1</v>
      </c>
      <c r="F3338" t="s">
        <v>484</v>
      </c>
      <c r="G3338" t="s">
        <v>484</v>
      </c>
      <c r="H3338" t="s">
        <v>484</v>
      </c>
    </row>
    <row r="3339" spans="2:8" x14ac:dyDescent="0.25">
      <c r="B3339" t="s">
        <v>3</v>
      </c>
      <c r="C3339" t="s">
        <v>449</v>
      </c>
      <c r="D3339" t="s">
        <v>136</v>
      </c>
      <c r="E3339" t="s">
        <v>1</v>
      </c>
      <c r="F3339" t="s">
        <v>484</v>
      </c>
      <c r="G3339" t="s">
        <v>484</v>
      </c>
      <c r="H3339" t="s">
        <v>484</v>
      </c>
    </row>
    <row r="3340" spans="2:8" x14ac:dyDescent="0.25">
      <c r="B3340" t="s">
        <v>3</v>
      </c>
      <c r="C3340" t="s">
        <v>449</v>
      </c>
      <c r="D3340" t="s">
        <v>137</v>
      </c>
      <c r="E3340" t="s">
        <v>1</v>
      </c>
      <c r="F3340" t="s">
        <v>452</v>
      </c>
      <c r="G3340" t="s">
        <v>452</v>
      </c>
      <c r="H3340" t="s">
        <v>452</v>
      </c>
    </row>
    <row r="3341" spans="2:8" x14ac:dyDescent="0.25">
      <c r="B3341" t="s">
        <v>3</v>
      </c>
      <c r="C3341" t="s">
        <v>449</v>
      </c>
      <c r="D3341" t="s">
        <v>138</v>
      </c>
      <c r="E3341" t="s">
        <v>1</v>
      </c>
      <c r="F3341" t="s">
        <v>452</v>
      </c>
      <c r="G3341" t="s">
        <v>452</v>
      </c>
      <c r="H3341" t="s">
        <v>452</v>
      </c>
    </row>
    <row r="3342" spans="2:8" x14ac:dyDescent="0.25">
      <c r="B3342" t="s">
        <v>3</v>
      </c>
      <c r="C3342" t="s">
        <v>449</v>
      </c>
      <c r="D3342" t="s">
        <v>630</v>
      </c>
      <c r="E3342" t="s">
        <v>1</v>
      </c>
      <c r="F3342" t="s">
        <v>638</v>
      </c>
      <c r="G3342" t="s">
        <v>638</v>
      </c>
      <c r="H3342" t="s">
        <v>638</v>
      </c>
    </row>
    <row r="3343" spans="2:8" x14ac:dyDescent="0.25">
      <c r="B3343" t="s">
        <v>3</v>
      </c>
      <c r="C3343" t="s">
        <v>449</v>
      </c>
      <c r="D3343" t="s">
        <v>139</v>
      </c>
      <c r="E3343" t="s">
        <v>1</v>
      </c>
      <c r="F3343" t="s">
        <v>452</v>
      </c>
      <c r="G3343" t="s">
        <v>452</v>
      </c>
      <c r="H3343" t="s">
        <v>452</v>
      </c>
    </row>
    <row r="3344" spans="2:8" x14ac:dyDescent="0.25">
      <c r="B3344" t="s">
        <v>3</v>
      </c>
      <c r="C3344" t="s">
        <v>449</v>
      </c>
      <c r="D3344" t="s">
        <v>631</v>
      </c>
      <c r="E3344" t="s">
        <v>1</v>
      </c>
      <c r="F3344" t="s">
        <v>638</v>
      </c>
      <c r="G3344" t="s">
        <v>638</v>
      </c>
      <c r="H3344" t="s">
        <v>638</v>
      </c>
    </row>
    <row r="3345" spans="2:8" x14ac:dyDescent="0.25">
      <c r="B3345" t="s">
        <v>3</v>
      </c>
      <c r="C3345" t="s">
        <v>449</v>
      </c>
      <c r="D3345" t="s">
        <v>141</v>
      </c>
      <c r="E3345" t="s">
        <v>1</v>
      </c>
      <c r="F3345" t="s">
        <v>468</v>
      </c>
      <c r="G3345" t="s">
        <v>468</v>
      </c>
      <c r="H3345" t="s">
        <v>468</v>
      </c>
    </row>
    <row r="3346" spans="2:8" x14ac:dyDescent="0.25">
      <c r="B3346" t="s">
        <v>3</v>
      </c>
      <c r="C3346" t="s">
        <v>449</v>
      </c>
      <c r="D3346" t="s">
        <v>684</v>
      </c>
      <c r="E3346" t="s">
        <v>1</v>
      </c>
      <c r="F3346" t="s">
        <v>691</v>
      </c>
      <c r="G3346" t="s">
        <v>691</v>
      </c>
      <c r="H3346" t="s">
        <v>691</v>
      </c>
    </row>
    <row r="3347" spans="2:8" x14ac:dyDescent="0.25">
      <c r="B3347" t="s">
        <v>3</v>
      </c>
      <c r="C3347" t="s">
        <v>449</v>
      </c>
      <c r="D3347" t="s">
        <v>685</v>
      </c>
      <c r="E3347" t="s">
        <v>1</v>
      </c>
      <c r="F3347" t="s">
        <v>485</v>
      </c>
      <c r="G3347" t="s">
        <v>485</v>
      </c>
      <c r="H3347" t="s">
        <v>485</v>
      </c>
    </row>
    <row r="3348" spans="2:8" x14ac:dyDescent="0.25">
      <c r="B3348" t="s">
        <v>3</v>
      </c>
      <c r="C3348" t="s">
        <v>449</v>
      </c>
      <c r="D3348" t="s">
        <v>148</v>
      </c>
      <c r="E3348" t="s">
        <v>1</v>
      </c>
      <c r="F3348" t="s">
        <v>486</v>
      </c>
      <c r="G3348" t="s">
        <v>486</v>
      </c>
      <c r="H3348" t="s">
        <v>486</v>
      </c>
    </row>
    <row r="3349" spans="2:8" x14ac:dyDescent="0.25">
      <c r="B3349" t="s">
        <v>3</v>
      </c>
      <c r="C3349" t="s">
        <v>449</v>
      </c>
      <c r="D3349" t="s">
        <v>149</v>
      </c>
      <c r="E3349" t="s">
        <v>1</v>
      </c>
      <c r="F3349" t="s">
        <v>486</v>
      </c>
      <c r="G3349" t="s">
        <v>486</v>
      </c>
      <c r="H3349" t="s">
        <v>486</v>
      </c>
    </row>
    <row r="3350" spans="2:8" x14ac:dyDescent="0.25">
      <c r="B3350" t="s">
        <v>3</v>
      </c>
      <c r="C3350" t="s">
        <v>449</v>
      </c>
      <c r="D3350" t="s">
        <v>150</v>
      </c>
      <c r="E3350" t="s">
        <v>1</v>
      </c>
      <c r="F3350" t="s">
        <v>487</v>
      </c>
      <c r="G3350" t="s">
        <v>487</v>
      </c>
      <c r="H3350" t="s">
        <v>487</v>
      </c>
    </row>
    <row r="3351" spans="2:8" x14ac:dyDescent="0.25">
      <c r="B3351" t="s">
        <v>3</v>
      </c>
      <c r="C3351" t="s">
        <v>449</v>
      </c>
      <c r="D3351" t="s">
        <v>151</v>
      </c>
      <c r="E3351" t="s">
        <v>1</v>
      </c>
      <c r="F3351" t="s">
        <v>487</v>
      </c>
      <c r="G3351" t="s">
        <v>487</v>
      </c>
      <c r="H3351" t="s">
        <v>487</v>
      </c>
    </row>
    <row r="3352" spans="2:8" x14ac:dyDescent="0.25">
      <c r="B3352" t="s">
        <v>3</v>
      </c>
      <c r="C3352" t="s">
        <v>449</v>
      </c>
      <c r="D3352" t="s">
        <v>152</v>
      </c>
      <c r="E3352" t="s">
        <v>1</v>
      </c>
      <c r="F3352" t="s">
        <v>488</v>
      </c>
      <c r="G3352" t="s">
        <v>488</v>
      </c>
      <c r="H3352" t="s">
        <v>488</v>
      </c>
    </row>
    <row r="3353" spans="2:8" x14ac:dyDescent="0.25">
      <c r="B3353" t="s">
        <v>3</v>
      </c>
      <c r="C3353" t="s">
        <v>449</v>
      </c>
      <c r="D3353" t="s">
        <v>153</v>
      </c>
      <c r="E3353" t="s">
        <v>1</v>
      </c>
      <c r="F3353" t="s">
        <v>489</v>
      </c>
      <c r="G3353" t="s">
        <v>489</v>
      </c>
      <c r="H3353" t="s">
        <v>489</v>
      </c>
    </row>
    <row r="3354" spans="2:8" x14ac:dyDescent="0.25">
      <c r="B3354" t="s">
        <v>3</v>
      </c>
      <c r="C3354" t="s">
        <v>449</v>
      </c>
      <c r="D3354" t="s">
        <v>632</v>
      </c>
      <c r="E3354" t="s">
        <v>1</v>
      </c>
      <c r="F3354" t="s">
        <v>638</v>
      </c>
      <c r="G3354" t="s">
        <v>638</v>
      </c>
      <c r="H3354" t="s">
        <v>638</v>
      </c>
    </row>
    <row r="3355" spans="2:8" x14ac:dyDescent="0.25">
      <c r="B3355" t="s">
        <v>3</v>
      </c>
      <c r="C3355" t="s">
        <v>449</v>
      </c>
      <c r="D3355" t="s">
        <v>155</v>
      </c>
      <c r="E3355" t="s">
        <v>1</v>
      </c>
      <c r="F3355" t="s">
        <v>478</v>
      </c>
      <c r="G3355" t="s">
        <v>478</v>
      </c>
      <c r="H3355" t="s">
        <v>478</v>
      </c>
    </row>
    <row r="3356" spans="2:8" x14ac:dyDescent="0.25">
      <c r="B3356" t="s">
        <v>3</v>
      </c>
      <c r="C3356" t="s">
        <v>449</v>
      </c>
      <c r="D3356" t="s">
        <v>633</v>
      </c>
      <c r="E3356" t="s">
        <v>1</v>
      </c>
      <c r="F3356" t="s">
        <v>641</v>
      </c>
      <c r="G3356" t="s">
        <v>641</v>
      </c>
      <c r="H3356" t="s">
        <v>641</v>
      </c>
    </row>
    <row r="3357" spans="2:8" x14ac:dyDescent="0.25">
      <c r="B3357" t="s">
        <v>3</v>
      </c>
      <c r="C3357" t="s">
        <v>449</v>
      </c>
      <c r="D3357" t="s">
        <v>156</v>
      </c>
      <c r="E3357" t="s">
        <v>1</v>
      </c>
      <c r="F3357" t="s">
        <v>490</v>
      </c>
      <c r="G3357" t="s">
        <v>490</v>
      </c>
      <c r="H3357" t="s">
        <v>490</v>
      </c>
    </row>
    <row r="3358" spans="2:8" x14ac:dyDescent="0.25">
      <c r="B3358" t="s">
        <v>3</v>
      </c>
      <c r="C3358" t="s">
        <v>449</v>
      </c>
      <c r="D3358" t="s">
        <v>157</v>
      </c>
      <c r="E3358" t="s">
        <v>1</v>
      </c>
      <c r="F3358" t="s">
        <v>490</v>
      </c>
      <c r="G3358" t="s">
        <v>490</v>
      </c>
      <c r="H3358" t="s">
        <v>490</v>
      </c>
    </row>
    <row r="3359" spans="2:8" x14ac:dyDescent="0.25">
      <c r="B3359" t="s">
        <v>3</v>
      </c>
      <c r="C3359" t="s">
        <v>449</v>
      </c>
      <c r="D3359" t="s">
        <v>158</v>
      </c>
      <c r="E3359" t="s">
        <v>1</v>
      </c>
      <c r="F3359" t="s">
        <v>478</v>
      </c>
      <c r="G3359" t="s">
        <v>478</v>
      </c>
      <c r="H3359" t="s">
        <v>478</v>
      </c>
    </row>
    <row r="3360" spans="2:8" x14ac:dyDescent="0.25">
      <c r="B3360" t="s">
        <v>3</v>
      </c>
      <c r="C3360" t="s">
        <v>449</v>
      </c>
      <c r="D3360" t="s">
        <v>159</v>
      </c>
      <c r="E3360" t="s">
        <v>1</v>
      </c>
      <c r="F3360" t="s">
        <v>491</v>
      </c>
      <c r="G3360" t="s">
        <v>491</v>
      </c>
      <c r="H3360" t="s">
        <v>491</v>
      </c>
    </row>
    <row r="3361" spans="2:8" x14ac:dyDescent="0.25">
      <c r="B3361" t="s">
        <v>3</v>
      </c>
      <c r="C3361" t="s">
        <v>449</v>
      </c>
      <c r="D3361" t="s">
        <v>160</v>
      </c>
      <c r="E3361" t="s">
        <v>1</v>
      </c>
      <c r="F3361" t="s">
        <v>491</v>
      </c>
      <c r="G3361" t="s">
        <v>491</v>
      </c>
      <c r="H3361" t="s">
        <v>491</v>
      </c>
    </row>
    <row r="3362" spans="2:8" x14ac:dyDescent="0.25">
      <c r="B3362" t="s">
        <v>3</v>
      </c>
      <c r="C3362" t="s">
        <v>449</v>
      </c>
      <c r="D3362" t="s">
        <v>161</v>
      </c>
      <c r="E3362" t="s">
        <v>1</v>
      </c>
      <c r="F3362" t="s">
        <v>492</v>
      </c>
      <c r="G3362" t="s">
        <v>492</v>
      </c>
      <c r="H3362" t="s">
        <v>492</v>
      </c>
    </row>
    <row r="3363" spans="2:8" x14ac:dyDescent="0.25">
      <c r="B3363" t="s">
        <v>3</v>
      </c>
      <c r="C3363" t="s">
        <v>449</v>
      </c>
      <c r="D3363" t="s">
        <v>162</v>
      </c>
      <c r="E3363" t="s">
        <v>1</v>
      </c>
      <c r="F3363" t="s">
        <v>468</v>
      </c>
      <c r="G3363" t="s">
        <v>468</v>
      </c>
      <c r="H3363" t="s">
        <v>468</v>
      </c>
    </row>
    <row r="3364" spans="2:8" x14ac:dyDescent="0.25">
      <c r="B3364" t="s">
        <v>3</v>
      </c>
      <c r="C3364" t="s">
        <v>449</v>
      </c>
      <c r="D3364" t="s">
        <v>163</v>
      </c>
      <c r="E3364" t="s">
        <v>1</v>
      </c>
      <c r="F3364" t="s">
        <v>468</v>
      </c>
      <c r="G3364" t="s">
        <v>468</v>
      </c>
      <c r="H3364" t="s">
        <v>468</v>
      </c>
    </row>
    <row r="3365" spans="2:8" x14ac:dyDescent="0.25">
      <c r="B3365" t="s">
        <v>3</v>
      </c>
      <c r="C3365" t="s">
        <v>449</v>
      </c>
      <c r="D3365" t="s">
        <v>165</v>
      </c>
      <c r="E3365" t="s">
        <v>1</v>
      </c>
      <c r="F3365" t="s">
        <v>468</v>
      </c>
      <c r="G3365" t="s">
        <v>468</v>
      </c>
      <c r="H3365" t="s">
        <v>468</v>
      </c>
    </row>
    <row r="3366" spans="2:8" x14ac:dyDescent="0.25">
      <c r="B3366" t="s">
        <v>3</v>
      </c>
      <c r="C3366" t="s">
        <v>449</v>
      </c>
      <c r="D3366" t="s">
        <v>168</v>
      </c>
      <c r="E3366" t="s">
        <v>1</v>
      </c>
      <c r="F3366" t="s">
        <v>493</v>
      </c>
      <c r="G3366" t="s">
        <v>493</v>
      </c>
      <c r="H3366" t="s">
        <v>493</v>
      </c>
    </row>
    <row r="3367" spans="2:8" x14ac:dyDescent="0.25">
      <c r="B3367" t="s">
        <v>3</v>
      </c>
      <c r="C3367" t="s">
        <v>449</v>
      </c>
      <c r="D3367" t="s">
        <v>170</v>
      </c>
      <c r="E3367" t="s">
        <v>1</v>
      </c>
      <c r="F3367" t="s">
        <v>494</v>
      </c>
      <c r="G3367" t="s">
        <v>494</v>
      </c>
      <c r="H3367" t="s">
        <v>494</v>
      </c>
    </row>
    <row r="3368" spans="2:8" x14ac:dyDescent="0.25">
      <c r="B3368" t="s">
        <v>3</v>
      </c>
      <c r="C3368" t="s">
        <v>449</v>
      </c>
      <c r="D3368" t="s">
        <v>172</v>
      </c>
      <c r="E3368" t="s">
        <v>1</v>
      </c>
      <c r="F3368" t="s">
        <v>495</v>
      </c>
      <c r="G3368" t="s">
        <v>495</v>
      </c>
      <c r="H3368" t="s">
        <v>495</v>
      </c>
    </row>
    <row r="3369" spans="2:8" x14ac:dyDescent="0.25">
      <c r="B3369" t="s">
        <v>3</v>
      </c>
      <c r="C3369" t="s">
        <v>449</v>
      </c>
      <c r="D3369" t="s">
        <v>174</v>
      </c>
      <c r="E3369" t="s">
        <v>1</v>
      </c>
      <c r="F3369" t="s">
        <v>496</v>
      </c>
      <c r="G3369" t="s">
        <v>496</v>
      </c>
      <c r="H3369" t="s">
        <v>496</v>
      </c>
    </row>
    <row r="3370" spans="2:8" x14ac:dyDescent="0.25">
      <c r="B3370" t="s">
        <v>3</v>
      </c>
      <c r="C3370" t="s">
        <v>449</v>
      </c>
      <c r="D3370" t="s">
        <v>175</v>
      </c>
      <c r="E3370" t="s">
        <v>1</v>
      </c>
      <c r="F3370" t="s">
        <v>496</v>
      </c>
      <c r="G3370" t="s">
        <v>496</v>
      </c>
      <c r="H3370" t="s">
        <v>496</v>
      </c>
    </row>
    <row r="3371" spans="2:8" x14ac:dyDescent="0.25">
      <c r="B3371" t="s">
        <v>3</v>
      </c>
      <c r="C3371" t="s">
        <v>449</v>
      </c>
      <c r="D3371" t="s">
        <v>176</v>
      </c>
      <c r="E3371" t="s">
        <v>1</v>
      </c>
      <c r="F3371" t="s">
        <v>497</v>
      </c>
      <c r="G3371" t="s">
        <v>497</v>
      </c>
      <c r="H3371" t="s">
        <v>497</v>
      </c>
    </row>
    <row r="3372" spans="2:8" x14ac:dyDescent="0.25">
      <c r="B3372" t="s">
        <v>3</v>
      </c>
      <c r="C3372" t="s">
        <v>449</v>
      </c>
      <c r="D3372" t="s">
        <v>177</v>
      </c>
      <c r="E3372" t="s">
        <v>1</v>
      </c>
      <c r="F3372" t="s">
        <v>497</v>
      </c>
      <c r="G3372" t="s">
        <v>497</v>
      </c>
      <c r="H3372" t="s">
        <v>497</v>
      </c>
    </row>
    <row r="3373" spans="2:8" x14ac:dyDescent="0.25">
      <c r="B3373" t="s">
        <v>3</v>
      </c>
      <c r="C3373" t="s">
        <v>449</v>
      </c>
      <c r="D3373" t="s">
        <v>178</v>
      </c>
      <c r="E3373" t="s">
        <v>1</v>
      </c>
      <c r="F3373" t="s">
        <v>498</v>
      </c>
      <c r="G3373" t="s">
        <v>498</v>
      </c>
      <c r="H3373" t="s">
        <v>498</v>
      </c>
    </row>
    <row r="3374" spans="2:8" x14ac:dyDescent="0.25">
      <c r="B3374" t="s">
        <v>3</v>
      </c>
      <c r="C3374" t="s">
        <v>449</v>
      </c>
      <c r="D3374" t="s">
        <v>179</v>
      </c>
      <c r="E3374" t="s">
        <v>1</v>
      </c>
      <c r="F3374" t="s">
        <v>498</v>
      </c>
      <c r="G3374" t="s">
        <v>498</v>
      </c>
      <c r="H3374" t="s">
        <v>498</v>
      </c>
    </row>
    <row r="3375" spans="2:8" x14ac:dyDescent="0.25">
      <c r="B3375" t="s">
        <v>3</v>
      </c>
      <c r="C3375" t="s">
        <v>449</v>
      </c>
      <c r="D3375" t="s">
        <v>180</v>
      </c>
      <c r="E3375" t="s">
        <v>1</v>
      </c>
      <c r="F3375" t="s">
        <v>499</v>
      </c>
      <c r="G3375" t="s">
        <v>499</v>
      </c>
      <c r="H3375" t="s">
        <v>499</v>
      </c>
    </row>
    <row r="3376" spans="2:8" x14ac:dyDescent="0.25">
      <c r="B3376" t="s">
        <v>3</v>
      </c>
      <c r="C3376" t="s">
        <v>449</v>
      </c>
      <c r="D3376" t="s">
        <v>634</v>
      </c>
      <c r="E3376" t="s">
        <v>1</v>
      </c>
      <c r="F3376" t="s">
        <v>638</v>
      </c>
      <c r="G3376" t="s">
        <v>638</v>
      </c>
      <c r="H3376" t="s">
        <v>638</v>
      </c>
    </row>
    <row r="3377" spans="2:8" x14ac:dyDescent="0.25">
      <c r="B3377" t="s">
        <v>3</v>
      </c>
      <c r="C3377" t="s">
        <v>449</v>
      </c>
      <c r="D3377" t="s">
        <v>182</v>
      </c>
      <c r="E3377" t="s">
        <v>1</v>
      </c>
      <c r="F3377" t="s">
        <v>500</v>
      </c>
      <c r="G3377" t="s">
        <v>500</v>
      </c>
      <c r="H3377" t="s">
        <v>500</v>
      </c>
    </row>
    <row r="3378" spans="2:8" x14ac:dyDescent="0.25">
      <c r="B3378" t="s">
        <v>3</v>
      </c>
      <c r="C3378" t="s">
        <v>449</v>
      </c>
      <c r="D3378" t="s">
        <v>184</v>
      </c>
      <c r="E3378" t="s">
        <v>1</v>
      </c>
      <c r="F3378" t="s">
        <v>501</v>
      </c>
      <c r="G3378" t="s">
        <v>501</v>
      </c>
      <c r="H3378" t="s">
        <v>501</v>
      </c>
    </row>
    <row r="3379" spans="2:8" x14ac:dyDescent="0.25">
      <c r="B3379" t="s">
        <v>3</v>
      </c>
      <c r="C3379" t="s">
        <v>449</v>
      </c>
      <c r="D3379" t="s">
        <v>187</v>
      </c>
      <c r="E3379" t="s">
        <v>1</v>
      </c>
      <c r="F3379" t="s">
        <v>502</v>
      </c>
      <c r="G3379" t="s">
        <v>502</v>
      </c>
      <c r="H3379" t="s">
        <v>502</v>
      </c>
    </row>
    <row r="3380" spans="2:8" x14ac:dyDescent="0.25">
      <c r="B3380" t="s">
        <v>3</v>
      </c>
      <c r="C3380" t="s">
        <v>449</v>
      </c>
      <c r="D3380" t="s">
        <v>188</v>
      </c>
      <c r="E3380" t="s">
        <v>1</v>
      </c>
      <c r="F3380" t="s">
        <v>503</v>
      </c>
      <c r="G3380" t="s">
        <v>503</v>
      </c>
      <c r="H3380" t="s">
        <v>503</v>
      </c>
    </row>
    <row r="3381" spans="2:8" x14ac:dyDescent="0.25">
      <c r="B3381" t="s">
        <v>3</v>
      </c>
      <c r="C3381" t="s">
        <v>449</v>
      </c>
      <c r="D3381" t="s">
        <v>189</v>
      </c>
      <c r="E3381" t="s">
        <v>1</v>
      </c>
      <c r="F3381" t="s">
        <v>503</v>
      </c>
      <c r="G3381" t="s">
        <v>503</v>
      </c>
      <c r="H3381" t="s">
        <v>503</v>
      </c>
    </row>
    <row r="3382" spans="2:8" x14ac:dyDescent="0.25">
      <c r="B3382" t="s">
        <v>3</v>
      </c>
      <c r="C3382" t="s">
        <v>449</v>
      </c>
      <c r="D3382" t="s">
        <v>190</v>
      </c>
      <c r="E3382" t="s">
        <v>1</v>
      </c>
      <c r="F3382" t="s">
        <v>450</v>
      </c>
      <c r="G3382" t="s">
        <v>450</v>
      </c>
      <c r="H3382" t="s">
        <v>450</v>
      </c>
    </row>
    <row r="3383" spans="2:8" x14ac:dyDescent="0.25">
      <c r="B3383" t="s">
        <v>3</v>
      </c>
      <c r="C3383" t="s">
        <v>449</v>
      </c>
      <c r="D3383" t="s">
        <v>191</v>
      </c>
      <c r="E3383" t="s">
        <v>1</v>
      </c>
      <c r="F3383" t="s">
        <v>450</v>
      </c>
      <c r="G3383" t="s">
        <v>450</v>
      </c>
      <c r="H3383" t="s">
        <v>450</v>
      </c>
    </row>
    <row r="3384" spans="2:8" x14ac:dyDescent="0.25">
      <c r="B3384" t="s">
        <v>3</v>
      </c>
      <c r="C3384" t="s">
        <v>449</v>
      </c>
      <c r="D3384" t="s">
        <v>192</v>
      </c>
      <c r="E3384" t="s">
        <v>1</v>
      </c>
      <c r="F3384" t="s">
        <v>503</v>
      </c>
      <c r="G3384" t="s">
        <v>503</v>
      </c>
      <c r="H3384" t="s">
        <v>503</v>
      </c>
    </row>
    <row r="3385" spans="2:8" x14ac:dyDescent="0.25">
      <c r="B3385" t="s">
        <v>3</v>
      </c>
      <c r="C3385" t="s">
        <v>449</v>
      </c>
      <c r="D3385" t="s">
        <v>193</v>
      </c>
      <c r="E3385" t="s">
        <v>1</v>
      </c>
      <c r="F3385" t="s">
        <v>504</v>
      </c>
      <c r="G3385" t="s">
        <v>504</v>
      </c>
      <c r="H3385" t="s">
        <v>504</v>
      </c>
    </row>
    <row r="3386" spans="2:8" x14ac:dyDescent="0.25">
      <c r="B3386" t="s">
        <v>3</v>
      </c>
      <c r="C3386" t="s">
        <v>449</v>
      </c>
      <c r="D3386" t="s">
        <v>194</v>
      </c>
      <c r="E3386" t="s">
        <v>1</v>
      </c>
      <c r="F3386" t="s">
        <v>504</v>
      </c>
      <c r="G3386" t="s">
        <v>504</v>
      </c>
      <c r="H3386" t="s">
        <v>504</v>
      </c>
    </row>
    <row r="3387" spans="2:8" x14ac:dyDescent="0.25">
      <c r="B3387" t="s">
        <v>3</v>
      </c>
      <c r="C3387" t="s">
        <v>449</v>
      </c>
      <c r="D3387" t="s">
        <v>195</v>
      </c>
      <c r="E3387" t="s">
        <v>1</v>
      </c>
      <c r="F3387" t="s">
        <v>484</v>
      </c>
      <c r="G3387" t="s">
        <v>484</v>
      </c>
      <c r="H3387" t="s">
        <v>484</v>
      </c>
    </row>
    <row r="3388" spans="2:8" x14ac:dyDescent="0.25">
      <c r="B3388" t="s">
        <v>3</v>
      </c>
      <c r="C3388" t="s">
        <v>449</v>
      </c>
      <c r="D3388" t="s">
        <v>196</v>
      </c>
      <c r="E3388" t="s">
        <v>1</v>
      </c>
      <c r="F3388" t="s">
        <v>484</v>
      </c>
      <c r="G3388" t="s">
        <v>484</v>
      </c>
      <c r="H3388" t="s">
        <v>484</v>
      </c>
    </row>
    <row r="3389" spans="2:8" x14ac:dyDescent="0.25">
      <c r="B3389" t="s">
        <v>3</v>
      </c>
      <c r="C3389" t="s">
        <v>449</v>
      </c>
      <c r="D3389" t="s">
        <v>197</v>
      </c>
      <c r="E3389" t="s">
        <v>1</v>
      </c>
      <c r="F3389" t="s">
        <v>484</v>
      </c>
      <c r="G3389" t="s">
        <v>484</v>
      </c>
      <c r="H3389" t="s">
        <v>484</v>
      </c>
    </row>
    <row r="3390" spans="2:8" x14ac:dyDescent="0.25">
      <c r="B3390" t="s">
        <v>3</v>
      </c>
      <c r="C3390" t="s">
        <v>449</v>
      </c>
      <c r="D3390" t="s">
        <v>198</v>
      </c>
      <c r="E3390" t="s">
        <v>1</v>
      </c>
      <c r="F3390" t="s">
        <v>484</v>
      </c>
      <c r="G3390" t="s">
        <v>484</v>
      </c>
      <c r="H3390" t="s">
        <v>484</v>
      </c>
    </row>
    <row r="3391" spans="2:8" x14ac:dyDescent="0.25">
      <c r="B3391" t="s">
        <v>3</v>
      </c>
      <c r="C3391" t="s">
        <v>449</v>
      </c>
      <c r="D3391" t="s">
        <v>199</v>
      </c>
      <c r="E3391" t="s">
        <v>1</v>
      </c>
      <c r="F3391" t="s">
        <v>505</v>
      </c>
      <c r="G3391" t="s">
        <v>505</v>
      </c>
      <c r="H3391" t="s">
        <v>505</v>
      </c>
    </row>
    <row r="3392" spans="2:8" x14ac:dyDescent="0.25">
      <c r="B3392" t="s">
        <v>3</v>
      </c>
      <c r="C3392" t="s">
        <v>449</v>
      </c>
      <c r="D3392" t="s">
        <v>200</v>
      </c>
      <c r="E3392" t="s">
        <v>1</v>
      </c>
      <c r="F3392" t="s">
        <v>505</v>
      </c>
      <c r="G3392" t="s">
        <v>505</v>
      </c>
      <c r="H3392" t="s">
        <v>505</v>
      </c>
    </row>
    <row r="3393" spans="2:8" x14ac:dyDescent="0.25">
      <c r="B3393" t="s">
        <v>3</v>
      </c>
      <c r="C3393" t="s">
        <v>449</v>
      </c>
      <c r="D3393" t="s">
        <v>201</v>
      </c>
      <c r="E3393" t="s">
        <v>1</v>
      </c>
      <c r="F3393" t="s">
        <v>505</v>
      </c>
      <c r="G3393" t="s">
        <v>505</v>
      </c>
      <c r="H3393" t="s">
        <v>505</v>
      </c>
    </row>
    <row r="3394" spans="2:8" x14ac:dyDescent="0.25">
      <c r="B3394" t="s">
        <v>3</v>
      </c>
      <c r="C3394" t="s">
        <v>449</v>
      </c>
      <c r="D3394" t="s">
        <v>202</v>
      </c>
      <c r="E3394" t="s">
        <v>1</v>
      </c>
      <c r="F3394" t="s">
        <v>505</v>
      </c>
      <c r="G3394" t="s">
        <v>505</v>
      </c>
      <c r="H3394" t="s">
        <v>505</v>
      </c>
    </row>
    <row r="3395" spans="2:8" x14ac:dyDescent="0.25">
      <c r="B3395" t="s">
        <v>3</v>
      </c>
      <c r="C3395" t="s">
        <v>449</v>
      </c>
      <c r="D3395" t="s">
        <v>203</v>
      </c>
      <c r="E3395" t="s">
        <v>1</v>
      </c>
      <c r="F3395" t="s">
        <v>505</v>
      </c>
      <c r="G3395" t="s">
        <v>505</v>
      </c>
      <c r="H3395" t="s">
        <v>505</v>
      </c>
    </row>
    <row r="3396" spans="2:8" x14ac:dyDescent="0.25">
      <c r="B3396" t="s">
        <v>3</v>
      </c>
      <c r="C3396" t="s">
        <v>449</v>
      </c>
      <c r="D3396" t="s">
        <v>204</v>
      </c>
      <c r="E3396" t="s">
        <v>1</v>
      </c>
      <c r="F3396" t="s">
        <v>505</v>
      </c>
      <c r="G3396" t="s">
        <v>505</v>
      </c>
      <c r="H3396" t="s">
        <v>505</v>
      </c>
    </row>
    <row r="3397" spans="2:8" x14ac:dyDescent="0.25">
      <c r="B3397" t="s">
        <v>3</v>
      </c>
      <c r="C3397" t="s">
        <v>449</v>
      </c>
      <c r="D3397" t="s">
        <v>205</v>
      </c>
      <c r="E3397" t="s">
        <v>1</v>
      </c>
      <c r="F3397" t="s">
        <v>506</v>
      </c>
      <c r="G3397" t="s">
        <v>506</v>
      </c>
      <c r="H3397" t="s">
        <v>506</v>
      </c>
    </row>
    <row r="3398" spans="2:8" x14ac:dyDescent="0.25">
      <c r="B3398" t="s">
        <v>3</v>
      </c>
      <c r="C3398" t="s">
        <v>449</v>
      </c>
      <c r="D3398" t="s">
        <v>208</v>
      </c>
      <c r="E3398" t="s">
        <v>1</v>
      </c>
      <c r="F3398" t="s">
        <v>468</v>
      </c>
      <c r="G3398" t="s">
        <v>468</v>
      </c>
      <c r="H3398" t="s">
        <v>468</v>
      </c>
    </row>
    <row r="3399" spans="2:8" x14ac:dyDescent="0.25">
      <c r="B3399" t="s">
        <v>3</v>
      </c>
      <c r="C3399" t="s">
        <v>449</v>
      </c>
      <c r="D3399" t="s">
        <v>209</v>
      </c>
      <c r="E3399" t="s">
        <v>1</v>
      </c>
      <c r="F3399" t="s">
        <v>468</v>
      </c>
      <c r="G3399" t="s">
        <v>468</v>
      </c>
      <c r="H3399" t="s">
        <v>468</v>
      </c>
    </row>
    <row r="3400" spans="2:8" x14ac:dyDescent="0.25">
      <c r="B3400" t="s">
        <v>3</v>
      </c>
      <c r="C3400" t="s">
        <v>449</v>
      </c>
      <c r="D3400" t="s">
        <v>210</v>
      </c>
      <c r="E3400" t="s">
        <v>1</v>
      </c>
      <c r="F3400" t="s">
        <v>468</v>
      </c>
      <c r="G3400" t="s">
        <v>468</v>
      </c>
      <c r="H3400" t="s">
        <v>468</v>
      </c>
    </row>
    <row r="3401" spans="2:8" x14ac:dyDescent="0.25">
      <c r="B3401" t="s">
        <v>3</v>
      </c>
      <c r="C3401" t="s">
        <v>449</v>
      </c>
      <c r="D3401" t="s">
        <v>211</v>
      </c>
      <c r="E3401" t="s">
        <v>1</v>
      </c>
      <c r="F3401" t="s">
        <v>468</v>
      </c>
      <c r="G3401" t="s">
        <v>468</v>
      </c>
      <c r="H3401" t="s">
        <v>468</v>
      </c>
    </row>
    <row r="3402" spans="2:8" x14ac:dyDescent="0.25">
      <c r="B3402" t="s">
        <v>3</v>
      </c>
      <c r="C3402" t="s">
        <v>449</v>
      </c>
      <c r="D3402" t="s">
        <v>212</v>
      </c>
      <c r="E3402" t="s">
        <v>1</v>
      </c>
      <c r="F3402" t="s">
        <v>468</v>
      </c>
      <c r="G3402" t="s">
        <v>468</v>
      </c>
      <c r="H3402" t="s">
        <v>468</v>
      </c>
    </row>
    <row r="3403" spans="2:8" x14ac:dyDescent="0.25">
      <c r="B3403" t="s">
        <v>3</v>
      </c>
      <c r="C3403" t="s">
        <v>449</v>
      </c>
      <c r="D3403" t="s">
        <v>213</v>
      </c>
      <c r="E3403" t="s">
        <v>1</v>
      </c>
      <c r="F3403" t="s">
        <v>468</v>
      </c>
      <c r="G3403" t="s">
        <v>468</v>
      </c>
      <c r="H3403" t="s">
        <v>468</v>
      </c>
    </row>
    <row r="3404" spans="2:8" x14ac:dyDescent="0.25">
      <c r="B3404" t="s">
        <v>3</v>
      </c>
      <c r="C3404" t="s">
        <v>449</v>
      </c>
      <c r="D3404" t="s">
        <v>214</v>
      </c>
      <c r="E3404" t="s">
        <v>1</v>
      </c>
      <c r="F3404" t="s">
        <v>468</v>
      </c>
      <c r="G3404" t="s">
        <v>468</v>
      </c>
      <c r="H3404" t="s">
        <v>468</v>
      </c>
    </row>
    <row r="3405" spans="2:8" x14ac:dyDescent="0.25">
      <c r="B3405" t="s">
        <v>3</v>
      </c>
      <c r="C3405" t="s">
        <v>449</v>
      </c>
      <c r="D3405" t="s">
        <v>215</v>
      </c>
      <c r="E3405" t="s">
        <v>1</v>
      </c>
      <c r="F3405" t="s">
        <v>468</v>
      </c>
      <c r="G3405" t="s">
        <v>468</v>
      </c>
      <c r="H3405" t="s">
        <v>468</v>
      </c>
    </row>
    <row r="3406" spans="2:8" x14ac:dyDescent="0.25">
      <c r="B3406" t="s">
        <v>3</v>
      </c>
      <c r="C3406" t="s">
        <v>449</v>
      </c>
      <c r="D3406" t="s">
        <v>216</v>
      </c>
      <c r="E3406" t="s">
        <v>1</v>
      </c>
      <c r="F3406" t="s">
        <v>484</v>
      </c>
      <c r="G3406" t="s">
        <v>484</v>
      </c>
      <c r="H3406" t="s">
        <v>484</v>
      </c>
    </row>
    <row r="3407" spans="2:8" x14ac:dyDescent="0.25">
      <c r="B3407" t="s">
        <v>3</v>
      </c>
      <c r="C3407" t="s">
        <v>449</v>
      </c>
      <c r="D3407" t="s">
        <v>217</v>
      </c>
      <c r="E3407" t="s">
        <v>1</v>
      </c>
      <c r="F3407" t="s">
        <v>484</v>
      </c>
      <c r="G3407" t="s">
        <v>484</v>
      </c>
      <c r="H3407" t="s">
        <v>484</v>
      </c>
    </row>
    <row r="3408" spans="2:8" x14ac:dyDescent="0.25">
      <c r="B3408" t="s">
        <v>3</v>
      </c>
      <c r="C3408" t="s">
        <v>449</v>
      </c>
      <c r="D3408" t="s">
        <v>218</v>
      </c>
      <c r="E3408" t="s">
        <v>1</v>
      </c>
      <c r="F3408" t="s">
        <v>484</v>
      </c>
      <c r="G3408" t="s">
        <v>484</v>
      </c>
      <c r="H3408" t="s">
        <v>484</v>
      </c>
    </row>
    <row r="3409" spans="2:8" x14ac:dyDescent="0.25">
      <c r="B3409" t="s">
        <v>3</v>
      </c>
      <c r="C3409" t="s">
        <v>449</v>
      </c>
      <c r="D3409" t="s">
        <v>219</v>
      </c>
      <c r="E3409" t="s">
        <v>1</v>
      </c>
      <c r="F3409" t="s">
        <v>484</v>
      </c>
      <c r="G3409" t="s">
        <v>484</v>
      </c>
      <c r="H3409" t="s">
        <v>484</v>
      </c>
    </row>
    <row r="3410" spans="2:8" x14ac:dyDescent="0.25">
      <c r="B3410" t="s">
        <v>3</v>
      </c>
      <c r="C3410" t="s">
        <v>449</v>
      </c>
      <c r="D3410" t="s">
        <v>220</v>
      </c>
      <c r="E3410" t="s">
        <v>1</v>
      </c>
      <c r="F3410" t="s">
        <v>468</v>
      </c>
      <c r="G3410" t="s">
        <v>468</v>
      </c>
      <c r="H3410" t="s">
        <v>468</v>
      </c>
    </row>
    <row r="3411" spans="2:8" x14ac:dyDescent="0.25">
      <c r="B3411" t="s">
        <v>3</v>
      </c>
      <c r="C3411" t="s">
        <v>449</v>
      </c>
      <c r="D3411" t="s">
        <v>221</v>
      </c>
      <c r="E3411" t="s">
        <v>1</v>
      </c>
      <c r="F3411" t="s">
        <v>468</v>
      </c>
      <c r="G3411" t="s">
        <v>468</v>
      </c>
      <c r="H3411" t="s">
        <v>468</v>
      </c>
    </row>
    <row r="3412" spans="2:8" x14ac:dyDescent="0.25">
      <c r="B3412" t="s">
        <v>3</v>
      </c>
      <c r="C3412" t="s">
        <v>449</v>
      </c>
      <c r="D3412" t="s">
        <v>222</v>
      </c>
      <c r="E3412" t="s">
        <v>1</v>
      </c>
      <c r="F3412" t="s">
        <v>468</v>
      </c>
      <c r="G3412" t="s">
        <v>468</v>
      </c>
      <c r="H3412" t="s">
        <v>468</v>
      </c>
    </row>
    <row r="3413" spans="2:8" x14ac:dyDescent="0.25">
      <c r="B3413" t="s">
        <v>3</v>
      </c>
      <c r="C3413" t="s">
        <v>449</v>
      </c>
      <c r="D3413" t="s">
        <v>224</v>
      </c>
      <c r="E3413" t="s">
        <v>1</v>
      </c>
      <c r="F3413" t="s">
        <v>507</v>
      </c>
      <c r="G3413" t="s">
        <v>507</v>
      </c>
      <c r="H3413" t="s">
        <v>507</v>
      </c>
    </row>
    <row r="3414" spans="2:8" x14ac:dyDescent="0.25">
      <c r="B3414" t="s">
        <v>3</v>
      </c>
      <c r="C3414" t="s">
        <v>449</v>
      </c>
      <c r="D3414" t="s">
        <v>225</v>
      </c>
      <c r="E3414" t="s">
        <v>1</v>
      </c>
      <c r="F3414" t="s">
        <v>507</v>
      </c>
      <c r="G3414" t="s">
        <v>507</v>
      </c>
      <c r="H3414" t="s">
        <v>507</v>
      </c>
    </row>
    <row r="3415" spans="2:8" x14ac:dyDescent="0.25">
      <c r="B3415" t="s">
        <v>3</v>
      </c>
      <c r="C3415" t="s">
        <v>449</v>
      </c>
      <c r="D3415" t="s">
        <v>226</v>
      </c>
      <c r="E3415" t="s">
        <v>1</v>
      </c>
      <c r="F3415" t="s">
        <v>507</v>
      </c>
      <c r="G3415" t="s">
        <v>507</v>
      </c>
      <c r="H3415" t="s">
        <v>507</v>
      </c>
    </row>
    <row r="3416" spans="2:8" x14ac:dyDescent="0.25">
      <c r="B3416" t="s">
        <v>3</v>
      </c>
      <c r="C3416" t="s">
        <v>449</v>
      </c>
      <c r="D3416" t="s">
        <v>227</v>
      </c>
      <c r="E3416" t="s">
        <v>1</v>
      </c>
      <c r="F3416" t="s">
        <v>507</v>
      </c>
      <c r="G3416" t="s">
        <v>507</v>
      </c>
      <c r="H3416" t="s">
        <v>507</v>
      </c>
    </row>
    <row r="3417" spans="2:8" x14ac:dyDescent="0.25">
      <c r="B3417" t="s">
        <v>3</v>
      </c>
      <c r="C3417" t="s">
        <v>449</v>
      </c>
      <c r="D3417" t="s">
        <v>228</v>
      </c>
      <c r="E3417" t="s">
        <v>1</v>
      </c>
      <c r="F3417" t="s">
        <v>507</v>
      </c>
      <c r="G3417" t="s">
        <v>507</v>
      </c>
      <c r="H3417" t="s">
        <v>507</v>
      </c>
    </row>
    <row r="3418" spans="2:8" x14ac:dyDescent="0.25">
      <c r="B3418" t="s">
        <v>3</v>
      </c>
      <c r="C3418" t="s">
        <v>449</v>
      </c>
      <c r="D3418" t="s">
        <v>229</v>
      </c>
      <c r="E3418" t="s">
        <v>1</v>
      </c>
      <c r="F3418" t="s">
        <v>507</v>
      </c>
      <c r="G3418" t="s">
        <v>507</v>
      </c>
      <c r="H3418" t="s">
        <v>507</v>
      </c>
    </row>
    <row r="3419" spans="2:8" x14ac:dyDescent="0.25">
      <c r="B3419" t="s">
        <v>3</v>
      </c>
      <c r="C3419" t="s">
        <v>449</v>
      </c>
      <c r="D3419" t="s">
        <v>230</v>
      </c>
      <c r="E3419" t="s">
        <v>1</v>
      </c>
      <c r="F3419" t="s">
        <v>508</v>
      </c>
      <c r="G3419" t="s">
        <v>508</v>
      </c>
      <c r="H3419" t="s">
        <v>508</v>
      </c>
    </row>
    <row r="3420" spans="2:8" x14ac:dyDescent="0.25">
      <c r="B3420" t="s">
        <v>3</v>
      </c>
      <c r="C3420" t="s">
        <v>449</v>
      </c>
      <c r="D3420" t="s">
        <v>232</v>
      </c>
      <c r="E3420" t="s">
        <v>1</v>
      </c>
      <c r="F3420" t="s">
        <v>503</v>
      </c>
      <c r="G3420" t="s">
        <v>503</v>
      </c>
      <c r="H3420" t="s">
        <v>503</v>
      </c>
    </row>
    <row r="3421" spans="2:8" x14ac:dyDescent="0.25">
      <c r="B3421" t="s">
        <v>3</v>
      </c>
      <c r="C3421" t="s">
        <v>449</v>
      </c>
      <c r="D3421" t="s">
        <v>234</v>
      </c>
      <c r="E3421" t="s">
        <v>1</v>
      </c>
      <c r="F3421" t="s">
        <v>503</v>
      </c>
      <c r="G3421" t="s">
        <v>503</v>
      </c>
      <c r="H3421" t="s">
        <v>503</v>
      </c>
    </row>
    <row r="3422" spans="2:8" x14ac:dyDescent="0.25">
      <c r="B3422" t="s">
        <v>3</v>
      </c>
      <c r="C3422" t="s">
        <v>449</v>
      </c>
      <c r="D3422" t="s">
        <v>236</v>
      </c>
      <c r="E3422" t="s">
        <v>1</v>
      </c>
      <c r="F3422" t="s">
        <v>502</v>
      </c>
      <c r="G3422" t="s">
        <v>502</v>
      </c>
      <c r="H3422" t="s">
        <v>502</v>
      </c>
    </row>
    <row r="3423" spans="2:8" x14ac:dyDescent="0.25">
      <c r="B3423" t="s">
        <v>3</v>
      </c>
      <c r="C3423" t="s">
        <v>449</v>
      </c>
      <c r="D3423" t="s">
        <v>237</v>
      </c>
      <c r="E3423" t="s">
        <v>1</v>
      </c>
      <c r="F3423" t="s">
        <v>502</v>
      </c>
      <c r="G3423" t="s">
        <v>502</v>
      </c>
      <c r="H3423" t="s">
        <v>502</v>
      </c>
    </row>
    <row r="3424" spans="2:8" x14ac:dyDescent="0.25">
      <c r="B3424" t="s">
        <v>3</v>
      </c>
      <c r="C3424" t="s">
        <v>449</v>
      </c>
      <c r="D3424" t="s">
        <v>238</v>
      </c>
      <c r="E3424" t="s">
        <v>1</v>
      </c>
      <c r="F3424" t="s">
        <v>509</v>
      </c>
      <c r="G3424" t="s">
        <v>509</v>
      </c>
      <c r="H3424" t="s">
        <v>509</v>
      </c>
    </row>
    <row r="3425" spans="2:8" x14ac:dyDescent="0.25">
      <c r="B3425" t="s">
        <v>3</v>
      </c>
      <c r="C3425" t="s">
        <v>449</v>
      </c>
      <c r="D3425" t="s">
        <v>240</v>
      </c>
      <c r="E3425" t="s">
        <v>1</v>
      </c>
      <c r="F3425" t="s">
        <v>452</v>
      </c>
      <c r="G3425" t="s">
        <v>452</v>
      </c>
      <c r="H3425" t="s">
        <v>452</v>
      </c>
    </row>
    <row r="3426" spans="2:8" x14ac:dyDescent="0.25">
      <c r="B3426" t="s">
        <v>3</v>
      </c>
      <c r="C3426" t="s">
        <v>449</v>
      </c>
      <c r="D3426" t="s">
        <v>241</v>
      </c>
      <c r="E3426" t="s">
        <v>1</v>
      </c>
      <c r="F3426" t="s">
        <v>452</v>
      </c>
      <c r="G3426" t="s">
        <v>452</v>
      </c>
      <c r="H3426" t="s">
        <v>452</v>
      </c>
    </row>
    <row r="3427" spans="2:8" x14ac:dyDescent="0.25">
      <c r="B3427" t="s">
        <v>3</v>
      </c>
      <c r="C3427" t="s">
        <v>449</v>
      </c>
      <c r="D3427" t="s">
        <v>242</v>
      </c>
      <c r="E3427" t="s">
        <v>1</v>
      </c>
      <c r="F3427" t="s">
        <v>501</v>
      </c>
      <c r="G3427" t="s">
        <v>501</v>
      </c>
      <c r="H3427" t="s">
        <v>501</v>
      </c>
    </row>
    <row r="3428" spans="2:8" x14ac:dyDescent="0.25">
      <c r="B3428" t="s">
        <v>3</v>
      </c>
      <c r="C3428" t="s">
        <v>449</v>
      </c>
      <c r="D3428" t="s">
        <v>243</v>
      </c>
      <c r="E3428" t="s">
        <v>1</v>
      </c>
      <c r="F3428" t="s">
        <v>510</v>
      </c>
      <c r="G3428" t="s">
        <v>510</v>
      </c>
      <c r="H3428" t="s">
        <v>510</v>
      </c>
    </row>
    <row r="3429" spans="2:8" x14ac:dyDescent="0.25">
      <c r="B3429" t="s">
        <v>3</v>
      </c>
      <c r="C3429" t="s">
        <v>449</v>
      </c>
      <c r="D3429" t="s">
        <v>244</v>
      </c>
      <c r="E3429" t="s">
        <v>1</v>
      </c>
      <c r="F3429" t="s">
        <v>510</v>
      </c>
      <c r="G3429" t="s">
        <v>510</v>
      </c>
      <c r="H3429" t="s">
        <v>510</v>
      </c>
    </row>
    <row r="3430" spans="2:8" x14ac:dyDescent="0.25">
      <c r="B3430" t="s">
        <v>3</v>
      </c>
      <c r="C3430" t="s">
        <v>449</v>
      </c>
      <c r="D3430" t="s">
        <v>245</v>
      </c>
      <c r="E3430" t="s">
        <v>1</v>
      </c>
      <c r="F3430" t="s">
        <v>511</v>
      </c>
      <c r="G3430" t="s">
        <v>511</v>
      </c>
      <c r="H3430" t="s">
        <v>511</v>
      </c>
    </row>
    <row r="3431" spans="2:8" x14ac:dyDescent="0.25">
      <c r="B3431" t="s">
        <v>3</v>
      </c>
      <c r="C3431" t="s">
        <v>449</v>
      </c>
      <c r="D3431" t="s">
        <v>246</v>
      </c>
      <c r="E3431" t="s">
        <v>1</v>
      </c>
      <c r="F3431" t="s">
        <v>511</v>
      </c>
      <c r="G3431" t="s">
        <v>511</v>
      </c>
      <c r="H3431" t="s">
        <v>511</v>
      </c>
    </row>
    <row r="3432" spans="2:8" x14ac:dyDescent="0.25">
      <c r="B3432" t="s">
        <v>3</v>
      </c>
      <c r="C3432" t="s">
        <v>449</v>
      </c>
      <c r="D3432" t="s">
        <v>247</v>
      </c>
      <c r="E3432" t="s">
        <v>1</v>
      </c>
      <c r="F3432" t="s">
        <v>511</v>
      </c>
      <c r="G3432" t="s">
        <v>511</v>
      </c>
      <c r="H3432" t="s">
        <v>511</v>
      </c>
    </row>
    <row r="3433" spans="2:8" x14ac:dyDescent="0.25">
      <c r="B3433" t="s">
        <v>3</v>
      </c>
      <c r="C3433" t="s">
        <v>449</v>
      </c>
      <c r="D3433" t="s">
        <v>248</v>
      </c>
      <c r="E3433" t="s">
        <v>1</v>
      </c>
      <c r="F3433" t="s">
        <v>511</v>
      </c>
      <c r="G3433" t="s">
        <v>511</v>
      </c>
      <c r="H3433" t="s">
        <v>511</v>
      </c>
    </row>
    <row r="3434" spans="2:8" x14ac:dyDescent="0.25">
      <c r="B3434" t="s">
        <v>3</v>
      </c>
      <c r="C3434" t="s">
        <v>449</v>
      </c>
      <c r="D3434" t="s">
        <v>251</v>
      </c>
      <c r="E3434" t="s">
        <v>1</v>
      </c>
      <c r="F3434" t="s">
        <v>512</v>
      </c>
      <c r="G3434" t="s">
        <v>512</v>
      </c>
      <c r="H3434" t="s">
        <v>512</v>
      </c>
    </row>
    <row r="3435" spans="2:8" x14ac:dyDescent="0.25">
      <c r="B3435" t="s">
        <v>3</v>
      </c>
      <c r="C3435" t="s">
        <v>449</v>
      </c>
      <c r="D3435" t="s">
        <v>255</v>
      </c>
      <c r="E3435" t="s">
        <v>1</v>
      </c>
      <c r="F3435" t="s">
        <v>513</v>
      </c>
      <c r="G3435" t="s">
        <v>513</v>
      </c>
      <c r="H3435" t="s">
        <v>513</v>
      </c>
    </row>
    <row r="3436" spans="2:8" x14ac:dyDescent="0.25">
      <c r="B3436" t="s">
        <v>3</v>
      </c>
      <c r="C3436" t="s">
        <v>449</v>
      </c>
      <c r="D3436" t="s">
        <v>256</v>
      </c>
      <c r="E3436" t="s">
        <v>1</v>
      </c>
      <c r="F3436" t="s">
        <v>503</v>
      </c>
      <c r="G3436" t="s">
        <v>503</v>
      </c>
      <c r="H3436" t="s">
        <v>503</v>
      </c>
    </row>
    <row r="3437" spans="2:8" x14ac:dyDescent="0.25">
      <c r="B3437" t="s">
        <v>3</v>
      </c>
      <c r="C3437" t="s">
        <v>449</v>
      </c>
      <c r="D3437" t="s">
        <v>258</v>
      </c>
      <c r="E3437" t="s">
        <v>1</v>
      </c>
      <c r="F3437" t="s">
        <v>503</v>
      </c>
      <c r="G3437" t="s">
        <v>503</v>
      </c>
      <c r="H3437" t="s">
        <v>503</v>
      </c>
    </row>
    <row r="3438" spans="2:8" x14ac:dyDescent="0.25">
      <c r="B3438" t="s">
        <v>3</v>
      </c>
      <c r="C3438" t="s">
        <v>449</v>
      </c>
      <c r="D3438" t="s">
        <v>260</v>
      </c>
      <c r="E3438" t="s">
        <v>1</v>
      </c>
      <c r="F3438" t="s">
        <v>514</v>
      </c>
      <c r="G3438" t="s">
        <v>514</v>
      </c>
      <c r="H3438" t="s">
        <v>514</v>
      </c>
    </row>
    <row r="3439" spans="2:8" x14ac:dyDescent="0.25">
      <c r="B3439" t="s">
        <v>3</v>
      </c>
      <c r="C3439" t="s">
        <v>449</v>
      </c>
      <c r="D3439" t="s">
        <v>262</v>
      </c>
      <c r="E3439" t="s">
        <v>1</v>
      </c>
      <c r="F3439" t="s">
        <v>515</v>
      </c>
      <c r="G3439" t="s">
        <v>515</v>
      </c>
      <c r="H3439" t="s">
        <v>515</v>
      </c>
    </row>
    <row r="3440" spans="2:8" x14ac:dyDescent="0.25">
      <c r="B3440" t="s">
        <v>3</v>
      </c>
      <c r="C3440" t="s">
        <v>449</v>
      </c>
      <c r="D3440" t="s">
        <v>263</v>
      </c>
      <c r="E3440" t="s">
        <v>1</v>
      </c>
      <c r="F3440" t="s">
        <v>515</v>
      </c>
      <c r="G3440" t="s">
        <v>515</v>
      </c>
      <c r="H3440" t="s">
        <v>515</v>
      </c>
    </row>
    <row r="3441" spans="2:8" x14ac:dyDescent="0.25">
      <c r="B3441" t="s">
        <v>3</v>
      </c>
      <c r="C3441" t="s">
        <v>449</v>
      </c>
      <c r="D3441" t="s">
        <v>264</v>
      </c>
      <c r="E3441" t="s">
        <v>1</v>
      </c>
      <c r="F3441" t="s">
        <v>515</v>
      </c>
      <c r="G3441" t="s">
        <v>515</v>
      </c>
      <c r="H3441" t="s">
        <v>515</v>
      </c>
    </row>
    <row r="3442" spans="2:8" x14ac:dyDescent="0.25">
      <c r="B3442" t="s">
        <v>3</v>
      </c>
      <c r="C3442" t="s">
        <v>449</v>
      </c>
      <c r="D3442" t="s">
        <v>265</v>
      </c>
      <c r="E3442" t="s">
        <v>1</v>
      </c>
      <c r="F3442" t="s">
        <v>515</v>
      </c>
      <c r="G3442" t="s">
        <v>515</v>
      </c>
      <c r="H3442" t="s">
        <v>515</v>
      </c>
    </row>
    <row r="3443" spans="2:8" x14ac:dyDescent="0.25">
      <c r="B3443" t="s">
        <v>3</v>
      </c>
      <c r="C3443" t="s">
        <v>449</v>
      </c>
      <c r="D3443" t="s">
        <v>266</v>
      </c>
      <c r="E3443" t="s">
        <v>1</v>
      </c>
      <c r="F3443" t="s">
        <v>515</v>
      </c>
      <c r="G3443" t="s">
        <v>515</v>
      </c>
      <c r="H3443" t="s">
        <v>515</v>
      </c>
    </row>
    <row r="3444" spans="2:8" x14ac:dyDescent="0.25">
      <c r="B3444" t="s">
        <v>3</v>
      </c>
      <c r="C3444" t="s">
        <v>449</v>
      </c>
      <c r="D3444" t="s">
        <v>268</v>
      </c>
      <c r="E3444" t="s">
        <v>1</v>
      </c>
      <c r="F3444" t="s">
        <v>516</v>
      </c>
      <c r="G3444" t="s">
        <v>516</v>
      </c>
      <c r="H3444" t="s">
        <v>516</v>
      </c>
    </row>
    <row r="3445" spans="2:8" x14ac:dyDescent="0.25">
      <c r="B3445" t="s">
        <v>3</v>
      </c>
      <c r="C3445" t="s">
        <v>449</v>
      </c>
      <c r="D3445" t="s">
        <v>269</v>
      </c>
      <c r="E3445" t="s">
        <v>1</v>
      </c>
      <c r="F3445" t="s">
        <v>516</v>
      </c>
      <c r="G3445" t="s">
        <v>516</v>
      </c>
      <c r="H3445" t="s">
        <v>516</v>
      </c>
    </row>
    <row r="3446" spans="2:8" x14ac:dyDescent="0.25">
      <c r="B3446" t="s">
        <v>3</v>
      </c>
      <c r="C3446" t="s">
        <v>449</v>
      </c>
      <c r="D3446" t="s">
        <v>270</v>
      </c>
      <c r="E3446" t="s">
        <v>1</v>
      </c>
      <c r="F3446" t="s">
        <v>501</v>
      </c>
      <c r="G3446" t="s">
        <v>501</v>
      </c>
      <c r="H3446" t="s">
        <v>501</v>
      </c>
    </row>
    <row r="3447" spans="2:8" x14ac:dyDescent="0.25">
      <c r="B3447" t="s">
        <v>3</v>
      </c>
      <c r="C3447" t="s">
        <v>449</v>
      </c>
      <c r="D3447" t="s">
        <v>271</v>
      </c>
      <c r="E3447" t="s">
        <v>1</v>
      </c>
      <c r="F3447" t="s">
        <v>517</v>
      </c>
      <c r="G3447" t="s">
        <v>517</v>
      </c>
      <c r="H3447" t="s">
        <v>517</v>
      </c>
    </row>
    <row r="3448" spans="2:8" x14ac:dyDescent="0.25">
      <c r="B3448" t="s">
        <v>3</v>
      </c>
      <c r="C3448" t="s">
        <v>449</v>
      </c>
      <c r="D3448" t="s">
        <v>273</v>
      </c>
      <c r="E3448" t="s">
        <v>1</v>
      </c>
      <c r="F3448" t="s">
        <v>518</v>
      </c>
      <c r="G3448" t="s">
        <v>518</v>
      </c>
      <c r="H3448" t="s">
        <v>518</v>
      </c>
    </row>
    <row r="3449" spans="2:8" x14ac:dyDescent="0.25">
      <c r="B3449" t="s">
        <v>3</v>
      </c>
      <c r="C3449" t="s">
        <v>449</v>
      </c>
      <c r="D3449" t="s">
        <v>276</v>
      </c>
      <c r="E3449" t="s">
        <v>1</v>
      </c>
      <c r="F3449" t="s">
        <v>468</v>
      </c>
      <c r="G3449" t="s">
        <v>468</v>
      </c>
      <c r="H3449" t="s">
        <v>468</v>
      </c>
    </row>
    <row r="3450" spans="2:8" x14ac:dyDescent="0.25">
      <c r="B3450" t="s">
        <v>3</v>
      </c>
      <c r="C3450" t="s">
        <v>449</v>
      </c>
      <c r="D3450" t="s">
        <v>279</v>
      </c>
      <c r="E3450" t="s">
        <v>1</v>
      </c>
      <c r="F3450" t="s">
        <v>519</v>
      </c>
      <c r="G3450" t="s">
        <v>519</v>
      </c>
      <c r="H3450" t="s">
        <v>519</v>
      </c>
    </row>
    <row r="3451" spans="2:8" x14ac:dyDescent="0.25">
      <c r="B3451" t="s">
        <v>3</v>
      </c>
      <c r="C3451" t="s">
        <v>449</v>
      </c>
      <c r="D3451" t="s">
        <v>280</v>
      </c>
      <c r="E3451" t="s">
        <v>1</v>
      </c>
      <c r="F3451" t="s">
        <v>520</v>
      </c>
      <c r="G3451" t="s">
        <v>520</v>
      </c>
      <c r="H3451" t="s">
        <v>520</v>
      </c>
    </row>
    <row r="3452" spans="2:8" x14ac:dyDescent="0.25">
      <c r="B3452" t="s">
        <v>3</v>
      </c>
      <c r="C3452" t="s">
        <v>449</v>
      </c>
      <c r="D3452" t="s">
        <v>281</v>
      </c>
      <c r="E3452" t="s">
        <v>1</v>
      </c>
      <c r="F3452" t="s">
        <v>521</v>
      </c>
      <c r="G3452" t="s">
        <v>521</v>
      </c>
      <c r="H3452" t="s">
        <v>521</v>
      </c>
    </row>
    <row r="3453" spans="2:8" x14ac:dyDescent="0.25">
      <c r="B3453" t="s">
        <v>3</v>
      </c>
      <c r="C3453" t="s">
        <v>449</v>
      </c>
      <c r="D3453" t="s">
        <v>282</v>
      </c>
      <c r="E3453" t="s">
        <v>1</v>
      </c>
      <c r="F3453" t="s">
        <v>521</v>
      </c>
      <c r="G3453" t="s">
        <v>521</v>
      </c>
      <c r="H3453" t="s">
        <v>521</v>
      </c>
    </row>
    <row r="3454" spans="2:8" x14ac:dyDescent="0.25">
      <c r="B3454" t="s">
        <v>3</v>
      </c>
      <c r="C3454" t="s">
        <v>449</v>
      </c>
      <c r="D3454" t="s">
        <v>283</v>
      </c>
      <c r="E3454" t="s">
        <v>1</v>
      </c>
      <c r="F3454" t="s">
        <v>468</v>
      </c>
      <c r="G3454" t="s">
        <v>468</v>
      </c>
      <c r="H3454" t="s">
        <v>468</v>
      </c>
    </row>
    <row r="3455" spans="2:8" x14ac:dyDescent="0.25">
      <c r="B3455" t="s">
        <v>3</v>
      </c>
      <c r="C3455" t="s">
        <v>449</v>
      </c>
      <c r="D3455" t="s">
        <v>284</v>
      </c>
      <c r="E3455" t="s">
        <v>1</v>
      </c>
      <c r="F3455" t="s">
        <v>468</v>
      </c>
      <c r="G3455" t="s">
        <v>468</v>
      </c>
      <c r="H3455" t="s">
        <v>468</v>
      </c>
    </row>
    <row r="3456" spans="2:8" x14ac:dyDescent="0.25">
      <c r="B3456" t="s">
        <v>3</v>
      </c>
      <c r="C3456" t="s">
        <v>449</v>
      </c>
      <c r="D3456" t="s">
        <v>286</v>
      </c>
      <c r="E3456" t="s">
        <v>1</v>
      </c>
      <c r="F3456" t="s">
        <v>468</v>
      </c>
      <c r="G3456" t="s">
        <v>468</v>
      </c>
      <c r="H3456" t="s">
        <v>468</v>
      </c>
    </row>
    <row r="3457" spans="2:8" x14ac:dyDescent="0.25">
      <c r="B3457" t="s">
        <v>3</v>
      </c>
      <c r="C3457" t="s">
        <v>449</v>
      </c>
      <c r="D3457" t="s">
        <v>287</v>
      </c>
      <c r="E3457" t="s">
        <v>1</v>
      </c>
      <c r="F3457" t="s">
        <v>468</v>
      </c>
      <c r="G3457" t="s">
        <v>468</v>
      </c>
      <c r="H3457" t="s">
        <v>468</v>
      </c>
    </row>
    <row r="3458" spans="2:8" x14ac:dyDescent="0.25">
      <c r="B3458" t="s">
        <v>3</v>
      </c>
      <c r="C3458" t="s">
        <v>449</v>
      </c>
      <c r="D3458" t="s">
        <v>290</v>
      </c>
      <c r="E3458" t="s">
        <v>1</v>
      </c>
      <c r="F3458" t="s">
        <v>468</v>
      </c>
      <c r="G3458" t="s">
        <v>468</v>
      </c>
      <c r="H3458" t="s">
        <v>468</v>
      </c>
    </row>
    <row r="3459" spans="2:8" x14ac:dyDescent="0.25">
      <c r="B3459" t="s">
        <v>3</v>
      </c>
      <c r="C3459" t="s">
        <v>449</v>
      </c>
      <c r="D3459" t="s">
        <v>291</v>
      </c>
      <c r="E3459" t="s">
        <v>1</v>
      </c>
      <c r="F3459" t="s">
        <v>468</v>
      </c>
      <c r="G3459" t="s">
        <v>468</v>
      </c>
      <c r="H3459" t="s">
        <v>468</v>
      </c>
    </row>
    <row r="3460" spans="2:8" x14ac:dyDescent="0.25">
      <c r="B3460" t="s">
        <v>3</v>
      </c>
      <c r="C3460" t="s">
        <v>449</v>
      </c>
      <c r="D3460" t="s">
        <v>292</v>
      </c>
      <c r="E3460" t="s">
        <v>1</v>
      </c>
      <c r="F3460" t="s">
        <v>468</v>
      </c>
      <c r="G3460" t="s">
        <v>468</v>
      </c>
      <c r="H3460" t="s">
        <v>468</v>
      </c>
    </row>
    <row r="3461" spans="2:8" x14ac:dyDescent="0.25">
      <c r="B3461" t="s">
        <v>3</v>
      </c>
      <c r="C3461" t="s">
        <v>449</v>
      </c>
      <c r="D3461" t="s">
        <v>293</v>
      </c>
      <c r="E3461" t="s">
        <v>1</v>
      </c>
      <c r="F3461" t="s">
        <v>511</v>
      </c>
      <c r="G3461" t="s">
        <v>511</v>
      </c>
      <c r="H3461" t="s">
        <v>511</v>
      </c>
    </row>
    <row r="3462" spans="2:8" x14ac:dyDescent="0.25">
      <c r="B3462" t="s">
        <v>3</v>
      </c>
      <c r="C3462" t="s">
        <v>449</v>
      </c>
      <c r="D3462" t="s">
        <v>295</v>
      </c>
      <c r="E3462" t="s">
        <v>1</v>
      </c>
      <c r="F3462" t="s">
        <v>522</v>
      </c>
      <c r="G3462" t="s">
        <v>522</v>
      </c>
      <c r="H3462" t="s">
        <v>522</v>
      </c>
    </row>
    <row r="3463" spans="2:8" x14ac:dyDescent="0.25">
      <c r="B3463" t="s">
        <v>3</v>
      </c>
      <c r="C3463" t="s">
        <v>449</v>
      </c>
      <c r="D3463" t="s">
        <v>296</v>
      </c>
      <c r="E3463" t="s">
        <v>1</v>
      </c>
      <c r="F3463" t="s">
        <v>468</v>
      </c>
      <c r="G3463" t="s">
        <v>468</v>
      </c>
      <c r="H3463" t="s">
        <v>468</v>
      </c>
    </row>
    <row r="3464" spans="2:8" x14ac:dyDescent="0.25">
      <c r="B3464" t="s">
        <v>3</v>
      </c>
      <c r="C3464" t="s">
        <v>449</v>
      </c>
      <c r="D3464" t="s">
        <v>297</v>
      </c>
      <c r="E3464" t="s">
        <v>1</v>
      </c>
      <c r="F3464" t="s">
        <v>468</v>
      </c>
      <c r="G3464" t="s">
        <v>468</v>
      </c>
      <c r="H3464" t="s">
        <v>468</v>
      </c>
    </row>
    <row r="3465" spans="2:8" x14ac:dyDescent="0.25">
      <c r="B3465" t="s">
        <v>3</v>
      </c>
      <c r="C3465" t="s">
        <v>449</v>
      </c>
      <c r="D3465" t="s">
        <v>298</v>
      </c>
      <c r="E3465" t="s">
        <v>1</v>
      </c>
      <c r="F3465" t="s">
        <v>468</v>
      </c>
      <c r="G3465" t="s">
        <v>468</v>
      </c>
      <c r="H3465" t="s">
        <v>468</v>
      </c>
    </row>
    <row r="3466" spans="2:8" x14ac:dyDescent="0.25">
      <c r="B3466" t="s">
        <v>3</v>
      </c>
      <c r="C3466" t="s">
        <v>449</v>
      </c>
      <c r="D3466" t="s">
        <v>299</v>
      </c>
      <c r="E3466" t="s">
        <v>1</v>
      </c>
      <c r="F3466" t="s">
        <v>468</v>
      </c>
      <c r="G3466" t="s">
        <v>468</v>
      </c>
      <c r="H3466" t="s">
        <v>468</v>
      </c>
    </row>
    <row r="3467" spans="2:8" x14ac:dyDescent="0.25">
      <c r="B3467" t="s">
        <v>3</v>
      </c>
      <c r="C3467" t="s">
        <v>449</v>
      </c>
      <c r="D3467" t="s">
        <v>300</v>
      </c>
      <c r="E3467" t="s">
        <v>1</v>
      </c>
      <c r="F3467" t="s">
        <v>468</v>
      </c>
      <c r="G3467" t="s">
        <v>468</v>
      </c>
      <c r="H3467" t="s">
        <v>468</v>
      </c>
    </row>
    <row r="3468" spans="2:8" x14ac:dyDescent="0.25">
      <c r="B3468" t="s">
        <v>3</v>
      </c>
      <c r="C3468" t="s">
        <v>449</v>
      </c>
      <c r="D3468" t="s">
        <v>407</v>
      </c>
      <c r="E3468" t="s">
        <v>1</v>
      </c>
      <c r="F3468" t="s">
        <v>523</v>
      </c>
      <c r="G3468" t="s">
        <v>523</v>
      </c>
      <c r="H3468" t="s">
        <v>523</v>
      </c>
    </row>
    <row r="3469" spans="2:8" x14ac:dyDescent="0.25">
      <c r="B3469" t="s">
        <v>3</v>
      </c>
      <c r="C3469" t="s">
        <v>449</v>
      </c>
      <c r="D3469" t="s">
        <v>635</v>
      </c>
      <c r="E3469" t="s">
        <v>1</v>
      </c>
      <c r="F3469" t="s">
        <v>523</v>
      </c>
      <c r="G3469" t="s">
        <v>523</v>
      </c>
      <c r="H3469" t="s">
        <v>523</v>
      </c>
    </row>
    <row r="3470" spans="2:8" x14ac:dyDescent="0.25">
      <c r="B3470" t="s">
        <v>3</v>
      </c>
      <c r="C3470" t="s">
        <v>449</v>
      </c>
      <c r="D3470" t="s">
        <v>636</v>
      </c>
      <c r="E3470" t="s">
        <v>1</v>
      </c>
      <c r="F3470" t="s">
        <v>638</v>
      </c>
      <c r="G3470" t="s">
        <v>638</v>
      </c>
      <c r="H3470" t="s">
        <v>638</v>
      </c>
    </row>
    <row r="3471" spans="2:8" x14ac:dyDescent="0.25">
      <c r="B3471" t="s">
        <v>3</v>
      </c>
      <c r="C3471" t="s">
        <v>449</v>
      </c>
      <c r="D3471" t="s">
        <v>686</v>
      </c>
      <c r="E3471" t="s">
        <v>1</v>
      </c>
      <c r="F3471" t="s">
        <v>692</v>
      </c>
      <c r="G3471" t="s">
        <v>692</v>
      </c>
      <c r="H3471" t="s">
        <v>692</v>
      </c>
    </row>
    <row r="3472" spans="2:8" x14ac:dyDescent="0.25">
      <c r="B3472" t="s">
        <v>3</v>
      </c>
      <c r="C3472" t="s">
        <v>449</v>
      </c>
      <c r="D3472" t="s">
        <v>687</v>
      </c>
      <c r="E3472" t="s">
        <v>1</v>
      </c>
      <c r="F3472" t="s">
        <v>693</v>
      </c>
      <c r="G3472" t="s">
        <v>693</v>
      </c>
      <c r="H3472" t="s">
        <v>693</v>
      </c>
    </row>
    <row r="3473" spans="2:8" x14ac:dyDescent="0.25">
      <c r="B3473" t="s">
        <v>3</v>
      </c>
      <c r="C3473" t="s">
        <v>449</v>
      </c>
      <c r="D3473" t="s">
        <v>302</v>
      </c>
      <c r="E3473" t="s">
        <v>1</v>
      </c>
      <c r="F3473" t="s">
        <v>524</v>
      </c>
      <c r="G3473" t="s">
        <v>524</v>
      </c>
      <c r="H3473" t="s">
        <v>524</v>
      </c>
    </row>
    <row r="3474" spans="2:8" x14ac:dyDescent="0.25">
      <c r="B3474" t="s">
        <v>3</v>
      </c>
      <c r="C3474" t="s">
        <v>449</v>
      </c>
      <c r="D3474" t="s">
        <v>303</v>
      </c>
      <c r="E3474" t="s">
        <v>1</v>
      </c>
      <c r="F3474" t="s">
        <v>524</v>
      </c>
      <c r="G3474" t="s">
        <v>524</v>
      </c>
      <c r="H3474" t="s">
        <v>524</v>
      </c>
    </row>
    <row r="3475" spans="2:8" x14ac:dyDescent="0.25">
      <c r="B3475" t="s">
        <v>3</v>
      </c>
      <c r="C3475" t="s">
        <v>449</v>
      </c>
      <c r="D3475" t="s">
        <v>306</v>
      </c>
      <c r="E3475" t="s">
        <v>1</v>
      </c>
      <c r="F3475" t="s">
        <v>452</v>
      </c>
      <c r="G3475" t="s">
        <v>452</v>
      </c>
      <c r="H3475" t="s">
        <v>452</v>
      </c>
    </row>
    <row r="3476" spans="2:8" x14ac:dyDescent="0.25">
      <c r="B3476" t="s">
        <v>3</v>
      </c>
      <c r="C3476" t="s">
        <v>449</v>
      </c>
      <c r="D3476" t="s">
        <v>307</v>
      </c>
      <c r="E3476" t="s">
        <v>1</v>
      </c>
      <c r="F3476" t="s">
        <v>452</v>
      </c>
      <c r="G3476" t="s">
        <v>452</v>
      </c>
      <c r="H3476" t="s">
        <v>452</v>
      </c>
    </row>
    <row r="3477" spans="2:8" x14ac:dyDescent="0.25">
      <c r="B3477" t="s">
        <v>3</v>
      </c>
      <c r="C3477" t="s">
        <v>449</v>
      </c>
      <c r="D3477" t="s">
        <v>308</v>
      </c>
      <c r="E3477" t="s">
        <v>1</v>
      </c>
      <c r="F3477" t="s">
        <v>452</v>
      </c>
      <c r="G3477" t="s">
        <v>452</v>
      </c>
      <c r="H3477" t="s">
        <v>452</v>
      </c>
    </row>
    <row r="3478" spans="2:8" x14ac:dyDescent="0.25">
      <c r="B3478" t="s">
        <v>3</v>
      </c>
      <c r="C3478" t="s">
        <v>449</v>
      </c>
      <c r="D3478" t="s">
        <v>309</v>
      </c>
      <c r="E3478" t="s">
        <v>1</v>
      </c>
      <c r="F3478" t="s">
        <v>525</v>
      </c>
      <c r="G3478" t="s">
        <v>525</v>
      </c>
      <c r="H3478" t="s">
        <v>525</v>
      </c>
    </row>
    <row r="3479" spans="2:8" x14ac:dyDescent="0.25">
      <c r="B3479" t="s">
        <v>3</v>
      </c>
      <c r="C3479" t="s">
        <v>449</v>
      </c>
      <c r="D3479" t="s">
        <v>637</v>
      </c>
      <c r="E3479" t="s">
        <v>1</v>
      </c>
      <c r="F3479" t="s">
        <v>502</v>
      </c>
      <c r="G3479" t="s">
        <v>502</v>
      </c>
      <c r="H3479" t="s">
        <v>502</v>
      </c>
    </row>
    <row r="3480" spans="2:8" x14ac:dyDescent="0.25">
      <c r="B3480" t="s">
        <v>3</v>
      </c>
      <c r="C3480" t="s">
        <v>449</v>
      </c>
      <c r="D3480" t="s">
        <v>311</v>
      </c>
      <c r="E3480" t="s">
        <v>1</v>
      </c>
      <c r="F3480" t="s">
        <v>502</v>
      </c>
      <c r="G3480" t="s">
        <v>502</v>
      </c>
      <c r="H3480" t="s">
        <v>502</v>
      </c>
    </row>
    <row r="3481" spans="2:8" x14ac:dyDescent="0.25">
      <c r="B3481" t="s">
        <v>3</v>
      </c>
      <c r="C3481" t="s">
        <v>449</v>
      </c>
      <c r="D3481" t="s">
        <v>312</v>
      </c>
      <c r="E3481" t="s">
        <v>1</v>
      </c>
      <c r="F3481" t="s">
        <v>502</v>
      </c>
      <c r="G3481" t="s">
        <v>502</v>
      </c>
      <c r="H3481" t="s">
        <v>502</v>
      </c>
    </row>
    <row r="3482" spans="2:8" x14ac:dyDescent="0.25">
      <c r="B3482" t="s">
        <v>3</v>
      </c>
      <c r="C3482" t="s">
        <v>449</v>
      </c>
      <c r="D3482" t="s">
        <v>313</v>
      </c>
      <c r="E3482" t="s">
        <v>1</v>
      </c>
      <c r="F3482" t="s">
        <v>502</v>
      </c>
      <c r="G3482" t="s">
        <v>502</v>
      </c>
      <c r="H3482" t="s">
        <v>502</v>
      </c>
    </row>
    <row r="3483" spans="2:8" x14ac:dyDescent="0.25">
      <c r="B3483" t="s">
        <v>3</v>
      </c>
      <c r="C3483" t="s">
        <v>449</v>
      </c>
      <c r="D3483" t="s">
        <v>314</v>
      </c>
      <c r="E3483" t="s">
        <v>1</v>
      </c>
      <c r="F3483" t="s">
        <v>502</v>
      </c>
      <c r="G3483" t="s">
        <v>502</v>
      </c>
      <c r="H3483" t="s">
        <v>502</v>
      </c>
    </row>
    <row r="3484" spans="2:8" x14ac:dyDescent="0.25">
      <c r="B3484" t="s">
        <v>3</v>
      </c>
      <c r="C3484" t="s">
        <v>449</v>
      </c>
      <c r="D3484" t="s">
        <v>315</v>
      </c>
      <c r="E3484" t="s">
        <v>1</v>
      </c>
      <c r="F3484" t="s">
        <v>452</v>
      </c>
      <c r="G3484" t="s">
        <v>452</v>
      </c>
      <c r="H3484" t="s">
        <v>452</v>
      </c>
    </row>
    <row r="3485" spans="2:8" x14ac:dyDescent="0.25">
      <c r="B3485" t="s">
        <v>3</v>
      </c>
      <c r="C3485" t="s">
        <v>449</v>
      </c>
      <c r="D3485" t="s">
        <v>320</v>
      </c>
      <c r="E3485" t="s">
        <v>1</v>
      </c>
      <c r="F3485" t="s">
        <v>526</v>
      </c>
      <c r="G3485" t="s">
        <v>526</v>
      </c>
      <c r="H3485" t="s">
        <v>526</v>
      </c>
    </row>
    <row r="3486" spans="2:8" x14ac:dyDescent="0.25">
      <c r="B3486" t="s">
        <v>3</v>
      </c>
      <c r="C3486" t="s">
        <v>449</v>
      </c>
      <c r="D3486" t="s">
        <v>322</v>
      </c>
      <c r="E3486" t="s">
        <v>1</v>
      </c>
      <c r="F3486" t="s">
        <v>511</v>
      </c>
      <c r="G3486" t="s">
        <v>511</v>
      </c>
      <c r="H3486" t="s">
        <v>511</v>
      </c>
    </row>
    <row r="3487" spans="2:8" x14ac:dyDescent="0.25">
      <c r="B3487" t="s">
        <v>3</v>
      </c>
      <c r="C3487" t="s">
        <v>449</v>
      </c>
      <c r="D3487" t="s">
        <v>324</v>
      </c>
      <c r="E3487" t="s">
        <v>1</v>
      </c>
      <c r="F3487" t="s">
        <v>511</v>
      </c>
      <c r="G3487" t="s">
        <v>511</v>
      </c>
      <c r="H3487" t="s">
        <v>511</v>
      </c>
    </row>
    <row r="3488" spans="2:8" x14ac:dyDescent="0.25">
      <c r="B3488" t="s">
        <v>3</v>
      </c>
      <c r="C3488" t="s">
        <v>449</v>
      </c>
      <c r="D3488" t="s">
        <v>326</v>
      </c>
      <c r="E3488" t="s">
        <v>1</v>
      </c>
      <c r="F3488" t="s">
        <v>511</v>
      </c>
      <c r="G3488" t="s">
        <v>511</v>
      </c>
      <c r="H3488" t="s">
        <v>511</v>
      </c>
    </row>
    <row r="3489" spans="2:8" x14ac:dyDescent="0.25">
      <c r="B3489" t="s">
        <v>3</v>
      </c>
      <c r="C3489" t="s">
        <v>449</v>
      </c>
      <c r="D3489" t="s">
        <v>328</v>
      </c>
      <c r="E3489" t="s">
        <v>1</v>
      </c>
      <c r="F3489" t="s">
        <v>511</v>
      </c>
      <c r="G3489" t="s">
        <v>511</v>
      </c>
      <c r="H3489" t="s">
        <v>511</v>
      </c>
    </row>
    <row r="3490" spans="2:8" x14ac:dyDescent="0.25">
      <c r="B3490" t="s">
        <v>3</v>
      </c>
      <c r="C3490" t="s">
        <v>449</v>
      </c>
      <c r="D3490" t="s">
        <v>330</v>
      </c>
      <c r="E3490" t="s">
        <v>1</v>
      </c>
      <c r="F3490" t="s">
        <v>467</v>
      </c>
      <c r="G3490" t="s">
        <v>467</v>
      </c>
      <c r="H3490" t="s">
        <v>467</v>
      </c>
    </row>
    <row r="3491" spans="2:8" x14ac:dyDescent="0.25">
      <c r="B3491" t="s">
        <v>3</v>
      </c>
      <c r="C3491" t="s">
        <v>449</v>
      </c>
      <c r="D3491" t="s">
        <v>332</v>
      </c>
      <c r="E3491" t="s">
        <v>1</v>
      </c>
      <c r="F3491" t="s">
        <v>502</v>
      </c>
      <c r="G3491" t="s">
        <v>502</v>
      </c>
      <c r="H3491" t="s">
        <v>502</v>
      </c>
    </row>
    <row r="3492" spans="2:8" x14ac:dyDescent="0.25">
      <c r="B3492" t="s">
        <v>3</v>
      </c>
      <c r="C3492" t="s">
        <v>449</v>
      </c>
      <c r="D3492" t="s">
        <v>333</v>
      </c>
      <c r="E3492" t="s">
        <v>1</v>
      </c>
      <c r="F3492" t="s">
        <v>502</v>
      </c>
      <c r="G3492" t="s">
        <v>502</v>
      </c>
      <c r="H3492" t="s">
        <v>502</v>
      </c>
    </row>
    <row r="3493" spans="2:8" x14ac:dyDescent="0.25">
      <c r="B3493" t="s">
        <v>3</v>
      </c>
      <c r="C3493" t="s">
        <v>449</v>
      </c>
      <c r="D3493" t="s">
        <v>334</v>
      </c>
      <c r="E3493" t="s">
        <v>1</v>
      </c>
      <c r="F3493" t="s">
        <v>522</v>
      </c>
      <c r="G3493" t="s">
        <v>522</v>
      </c>
      <c r="H3493" t="s">
        <v>522</v>
      </c>
    </row>
    <row r="3494" spans="2:8" x14ac:dyDescent="0.25">
      <c r="B3494" t="s">
        <v>3</v>
      </c>
      <c r="C3494" t="s">
        <v>449</v>
      </c>
      <c r="D3494" t="s">
        <v>335</v>
      </c>
      <c r="E3494" t="s">
        <v>1</v>
      </c>
      <c r="F3494" t="s">
        <v>522</v>
      </c>
      <c r="G3494" t="s">
        <v>522</v>
      </c>
      <c r="H3494" t="s">
        <v>522</v>
      </c>
    </row>
    <row r="3495" spans="2:8" x14ac:dyDescent="0.25">
      <c r="B3495" t="s">
        <v>3</v>
      </c>
      <c r="C3495" t="s">
        <v>449</v>
      </c>
      <c r="D3495" t="s">
        <v>336</v>
      </c>
      <c r="E3495" t="s">
        <v>1</v>
      </c>
      <c r="F3495" t="s">
        <v>527</v>
      </c>
      <c r="G3495" t="s">
        <v>527</v>
      </c>
      <c r="H3495" t="s">
        <v>527</v>
      </c>
    </row>
    <row r="3496" spans="2:8" x14ac:dyDescent="0.25">
      <c r="B3496" t="s">
        <v>3</v>
      </c>
      <c r="C3496" t="s">
        <v>449</v>
      </c>
      <c r="D3496" t="s">
        <v>337</v>
      </c>
      <c r="E3496" t="s">
        <v>1</v>
      </c>
      <c r="F3496" t="s">
        <v>528</v>
      </c>
      <c r="G3496" t="s">
        <v>528</v>
      </c>
      <c r="H3496" t="s">
        <v>528</v>
      </c>
    </row>
    <row r="3497" spans="2:8" x14ac:dyDescent="0.25">
      <c r="B3497" t="s">
        <v>3</v>
      </c>
      <c r="C3497" t="s">
        <v>449</v>
      </c>
      <c r="D3497" t="s">
        <v>341</v>
      </c>
      <c r="E3497" t="s">
        <v>1</v>
      </c>
      <c r="F3497" t="s">
        <v>529</v>
      </c>
      <c r="G3497" t="s">
        <v>529</v>
      </c>
      <c r="H3497" t="s">
        <v>529</v>
      </c>
    </row>
    <row r="3498" spans="2:8" x14ac:dyDescent="0.25">
      <c r="B3498" t="s">
        <v>3</v>
      </c>
      <c r="C3498" t="s">
        <v>449</v>
      </c>
      <c r="D3498" t="s">
        <v>342</v>
      </c>
      <c r="E3498" t="s">
        <v>1</v>
      </c>
      <c r="F3498" t="s">
        <v>529</v>
      </c>
      <c r="G3498" t="s">
        <v>529</v>
      </c>
      <c r="H3498" t="s">
        <v>529</v>
      </c>
    </row>
    <row r="3499" spans="2:8" x14ac:dyDescent="0.25">
      <c r="B3499" t="s">
        <v>3</v>
      </c>
      <c r="C3499" t="s">
        <v>449</v>
      </c>
      <c r="D3499" t="s">
        <v>343</v>
      </c>
      <c r="E3499" t="s">
        <v>1</v>
      </c>
      <c r="F3499" t="s">
        <v>485</v>
      </c>
      <c r="G3499" t="s">
        <v>485</v>
      </c>
      <c r="H3499" t="s">
        <v>485</v>
      </c>
    </row>
    <row r="3500" spans="2:8" x14ac:dyDescent="0.25">
      <c r="B3500" t="s">
        <v>3</v>
      </c>
      <c r="C3500" t="s">
        <v>449</v>
      </c>
      <c r="D3500" t="s">
        <v>344</v>
      </c>
      <c r="E3500" t="s">
        <v>1</v>
      </c>
      <c r="F3500" t="s">
        <v>485</v>
      </c>
      <c r="G3500" t="s">
        <v>485</v>
      </c>
      <c r="H3500" t="s">
        <v>485</v>
      </c>
    </row>
    <row r="3501" spans="2:8" x14ac:dyDescent="0.25">
      <c r="B3501" t="s">
        <v>3</v>
      </c>
      <c r="C3501" t="s">
        <v>449</v>
      </c>
      <c r="D3501" t="s">
        <v>345</v>
      </c>
      <c r="E3501" t="s">
        <v>1</v>
      </c>
      <c r="F3501" t="s">
        <v>486</v>
      </c>
      <c r="G3501" t="s">
        <v>486</v>
      </c>
      <c r="H3501" t="s">
        <v>486</v>
      </c>
    </row>
    <row r="3502" spans="2:8" x14ac:dyDescent="0.25">
      <c r="B3502" t="s">
        <v>3</v>
      </c>
      <c r="C3502" t="s">
        <v>449</v>
      </c>
      <c r="D3502" t="s">
        <v>346</v>
      </c>
      <c r="E3502" t="s">
        <v>1</v>
      </c>
      <c r="F3502" t="s">
        <v>486</v>
      </c>
      <c r="G3502" t="s">
        <v>486</v>
      </c>
      <c r="H3502" t="s">
        <v>486</v>
      </c>
    </row>
    <row r="3503" spans="2:8" x14ac:dyDescent="0.25">
      <c r="B3503" t="s">
        <v>3</v>
      </c>
      <c r="C3503" t="s">
        <v>449</v>
      </c>
      <c r="D3503" t="s">
        <v>349</v>
      </c>
      <c r="E3503" t="s">
        <v>1</v>
      </c>
      <c r="F3503" t="s">
        <v>475</v>
      </c>
      <c r="G3503" t="s">
        <v>475</v>
      </c>
      <c r="H3503" t="s">
        <v>475</v>
      </c>
    </row>
    <row r="3504" spans="2:8" x14ac:dyDescent="0.25">
      <c r="B3504" t="s">
        <v>3</v>
      </c>
      <c r="C3504" t="s">
        <v>449</v>
      </c>
      <c r="D3504" t="s">
        <v>350</v>
      </c>
      <c r="E3504" t="s">
        <v>1</v>
      </c>
      <c r="F3504" t="s">
        <v>475</v>
      </c>
      <c r="G3504" t="s">
        <v>475</v>
      </c>
      <c r="H3504" t="s">
        <v>475</v>
      </c>
    </row>
    <row r="3505" spans="2:8" x14ac:dyDescent="0.25">
      <c r="B3505" t="s">
        <v>3</v>
      </c>
      <c r="C3505" t="s">
        <v>449</v>
      </c>
      <c r="D3505" t="s">
        <v>351</v>
      </c>
      <c r="E3505" t="s">
        <v>1</v>
      </c>
      <c r="F3505" t="s">
        <v>460</v>
      </c>
      <c r="G3505" t="s">
        <v>460</v>
      </c>
      <c r="H3505" t="s">
        <v>460</v>
      </c>
    </row>
    <row r="3506" spans="2:8" x14ac:dyDescent="0.25">
      <c r="B3506" t="s">
        <v>3</v>
      </c>
      <c r="C3506" t="s">
        <v>449</v>
      </c>
      <c r="D3506" t="s">
        <v>352</v>
      </c>
      <c r="E3506" t="s">
        <v>1</v>
      </c>
      <c r="F3506" t="s">
        <v>530</v>
      </c>
      <c r="G3506" t="s">
        <v>530</v>
      </c>
      <c r="H3506" t="s">
        <v>530</v>
      </c>
    </row>
    <row r="3507" spans="2:8" x14ac:dyDescent="0.25">
      <c r="B3507" t="s">
        <v>3</v>
      </c>
      <c r="C3507" t="s">
        <v>449</v>
      </c>
      <c r="D3507" t="s">
        <v>353</v>
      </c>
      <c r="E3507" t="s">
        <v>1</v>
      </c>
      <c r="F3507" t="s">
        <v>530</v>
      </c>
      <c r="G3507" t="s">
        <v>530</v>
      </c>
      <c r="H3507" t="s">
        <v>530</v>
      </c>
    </row>
    <row r="3508" spans="2:8" x14ac:dyDescent="0.25">
      <c r="B3508" t="s">
        <v>3</v>
      </c>
      <c r="C3508" t="s">
        <v>449</v>
      </c>
      <c r="D3508" t="s">
        <v>354</v>
      </c>
      <c r="E3508" t="s">
        <v>1</v>
      </c>
      <c r="F3508" t="s">
        <v>531</v>
      </c>
      <c r="G3508" t="s">
        <v>531</v>
      </c>
      <c r="H3508" t="s">
        <v>531</v>
      </c>
    </row>
    <row r="3509" spans="2:8" x14ac:dyDescent="0.25">
      <c r="B3509" t="s">
        <v>3</v>
      </c>
      <c r="C3509" t="s">
        <v>449</v>
      </c>
      <c r="D3509" t="s">
        <v>356</v>
      </c>
      <c r="E3509" t="s">
        <v>1</v>
      </c>
      <c r="F3509" t="s">
        <v>532</v>
      </c>
      <c r="G3509" t="s">
        <v>532</v>
      </c>
      <c r="H3509" t="s">
        <v>532</v>
      </c>
    </row>
    <row r="3510" spans="2:8" x14ac:dyDescent="0.25">
      <c r="B3510" t="s">
        <v>3</v>
      </c>
      <c r="C3510" t="s">
        <v>449</v>
      </c>
      <c r="D3510" t="s">
        <v>357</v>
      </c>
      <c r="E3510" t="s">
        <v>1</v>
      </c>
      <c r="F3510" t="s">
        <v>511</v>
      </c>
      <c r="G3510" t="s">
        <v>511</v>
      </c>
      <c r="H3510" t="s">
        <v>511</v>
      </c>
    </row>
    <row r="3511" spans="2:8" x14ac:dyDescent="0.25">
      <c r="B3511" t="s">
        <v>3</v>
      </c>
      <c r="C3511" t="s">
        <v>449</v>
      </c>
      <c r="D3511" t="s">
        <v>359</v>
      </c>
      <c r="E3511" t="s">
        <v>1</v>
      </c>
      <c r="F3511" t="s">
        <v>511</v>
      </c>
      <c r="G3511" t="s">
        <v>511</v>
      </c>
      <c r="H3511" t="s">
        <v>511</v>
      </c>
    </row>
    <row r="3512" spans="2:8" x14ac:dyDescent="0.25">
      <c r="B3512" t="s">
        <v>3</v>
      </c>
      <c r="C3512" t="s">
        <v>449</v>
      </c>
      <c r="D3512" t="s">
        <v>688</v>
      </c>
      <c r="E3512" t="s">
        <v>1</v>
      </c>
      <c r="F3512" t="s">
        <v>533</v>
      </c>
      <c r="G3512" t="s">
        <v>533</v>
      </c>
      <c r="H3512" t="s">
        <v>533</v>
      </c>
    </row>
    <row r="3513" spans="2:8" x14ac:dyDescent="0.25">
      <c r="B3513" t="s">
        <v>3</v>
      </c>
      <c r="C3513" t="s">
        <v>449</v>
      </c>
      <c r="D3513" t="s">
        <v>689</v>
      </c>
      <c r="E3513" t="s">
        <v>1</v>
      </c>
      <c r="F3513" t="s">
        <v>533</v>
      </c>
      <c r="G3513" t="s">
        <v>533</v>
      </c>
      <c r="H3513" t="s">
        <v>533</v>
      </c>
    </row>
    <row r="3514" spans="2:8" x14ac:dyDescent="0.25">
      <c r="B3514" t="s">
        <v>3</v>
      </c>
      <c r="C3514" t="s">
        <v>449</v>
      </c>
      <c r="D3514" t="s">
        <v>363</v>
      </c>
      <c r="E3514" t="s">
        <v>1</v>
      </c>
      <c r="F3514" t="s">
        <v>458</v>
      </c>
      <c r="G3514" t="s">
        <v>458</v>
      </c>
      <c r="H3514" t="s">
        <v>458</v>
      </c>
    </row>
    <row r="3515" spans="2:8" x14ac:dyDescent="0.25">
      <c r="B3515" t="s">
        <v>3</v>
      </c>
      <c r="C3515" t="s">
        <v>449</v>
      </c>
      <c r="D3515" t="s">
        <v>365</v>
      </c>
      <c r="E3515" t="s">
        <v>1</v>
      </c>
      <c r="F3515" t="s">
        <v>534</v>
      </c>
      <c r="G3515" t="s">
        <v>534</v>
      </c>
      <c r="H3515" t="s">
        <v>534</v>
      </c>
    </row>
    <row r="3516" spans="2:8" x14ac:dyDescent="0.25">
      <c r="B3516" t="s">
        <v>3</v>
      </c>
      <c r="C3516" t="s">
        <v>449</v>
      </c>
      <c r="D3516" t="s">
        <v>367</v>
      </c>
      <c r="E3516" t="s">
        <v>1</v>
      </c>
      <c r="F3516" t="s">
        <v>534</v>
      </c>
      <c r="G3516" t="s">
        <v>534</v>
      </c>
      <c r="H3516" t="s">
        <v>534</v>
      </c>
    </row>
    <row r="3517" spans="2:8" x14ac:dyDescent="0.25">
      <c r="B3517" t="s">
        <v>3</v>
      </c>
      <c r="C3517" t="s">
        <v>449</v>
      </c>
      <c r="D3517" t="s">
        <v>369</v>
      </c>
      <c r="E3517" t="s">
        <v>1</v>
      </c>
      <c r="F3517" t="s">
        <v>534</v>
      </c>
      <c r="G3517" t="s">
        <v>534</v>
      </c>
      <c r="H3517" t="s">
        <v>534</v>
      </c>
    </row>
    <row r="3518" spans="2:8" x14ac:dyDescent="0.25">
      <c r="B3518" t="s">
        <v>3</v>
      </c>
      <c r="C3518" t="s">
        <v>449</v>
      </c>
      <c r="D3518" t="s">
        <v>371</v>
      </c>
      <c r="E3518" t="s">
        <v>1</v>
      </c>
      <c r="F3518" t="s">
        <v>534</v>
      </c>
      <c r="G3518" t="s">
        <v>534</v>
      </c>
      <c r="H3518" t="s">
        <v>534</v>
      </c>
    </row>
    <row r="3519" spans="2:8" x14ac:dyDescent="0.25">
      <c r="B3519" t="s">
        <v>3</v>
      </c>
      <c r="C3519" t="s">
        <v>449</v>
      </c>
      <c r="D3519" t="s">
        <v>373</v>
      </c>
      <c r="E3519" t="s">
        <v>1</v>
      </c>
      <c r="F3519" t="s">
        <v>534</v>
      </c>
      <c r="G3519" t="s">
        <v>534</v>
      </c>
      <c r="H3519" t="s">
        <v>534</v>
      </c>
    </row>
    <row r="3520" spans="2:8" x14ac:dyDescent="0.25">
      <c r="B3520" t="s">
        <v>3</v>
      </c>
      <c r="C3520" t="s">
        <v>449</v>
      </c>
      <c r="D3520" t="s">
        <v>375</v>
      </c>
      <c r="E3520" t="s">
        <v>1</v>
      </c>
      <c r="F3520" t="s">
        <v>534</v>
      </c>
      <c r="G3520" t="s">
        <v>534</v>
      </c>
      <c r="H3520" t="s">
        <v>534</v>
      </c>
    </row>
    <row r="3521" spans="2:8" x14ac:dyDescent="0.25">
      <c r="B3521" t="s">
        <v>3</v>
      </c>
      <c r="C3521" t="s">
        <v>449</v>
      </c>
      <c r="D3521" t="s">
        <v>377</v>
      </c>
      <c r="E3521" t="s">
        <v>1</v>
      </c>
      <c r="F3521" t="s">
        <v>534</v>
      </c>
      <c r="G3521" t="s">
        <v>534</v>
      </c>
      <c r="H3521" t="s">
        <v>534</v>
      </c>
    </row>
    <row r="3522" spans="2:8" x14ac:dyDescent="0.25">
      <c r="B3522" t="s">
        <v>3</v>
      </c>
      <c r="C3522" t="s">
        <v>449</v>
      </c>
      <c r="D3522" t="s">
        <v>379</v>
      </c>
      <c r="E3522" t="s">
        <v>1</v>
      </c>
      <c r="F3522" t="s">
        <v>534</v>
      </c>
      <c r="G3522" t="s">
        <v>534</v>
      </c>
      <c r="H3522" t="s">
        <v>534</v>
      </c>
    </row>
    <row r="3523" spans="2:8" x14ac:dyDescent="0.25">
      <c r="B3523" t="s">
        <v>3</v>
      </c>
      <c r="C3523" t="s">
        <v>449</v>
      </c>
      <c r="D3523" t="s">
        <v>381</v>
      </c>
      <c r="E3523" t="s">
        <v>1</v>
      </c>
      <c r="F3523" t="s">
        <v>534</v>
      </c>
      <c r="G3523" t="s">
        <v>534</v>
      </c>
      <c r="H3523" t="s">
        <v>534</v>
      </c>
    </row>
    <row r="3524" spans="2:8" x14ac:dyDescent="0.25">
      <c r="B3524" t="s">
        <v>3</v>
      </c>
      <c r="C3524" t="s">
        <v>449</v>
      </c>
      <c r="D3524" t="s">
        <v>383</v>
      </c>
      <c r="E3524" t="s">
        <v>1</v>
      </c>
      <c r="F3524" t="s">
        <v>535</v>
      </c>
      <c r="G3524" t="s">
        <v>535</v>
      </c>
      <c r="H3524" t="s">
        <v>535</v>
      </c>
    </row>
    <row r="3525" spans="2:8" x14ac:dyDescent="0.25">
      <c r="B3525" t="s">
        <v>3</v>
      </c>
      <c r="C3525" t="s">
        <v>449</v>
      </c>
      <c r="D3525" t="s">
        <v>384</v>
      </c>
      <c r="E3525" t="s">
        <v>1</v>
      </c>
      <c r="F3525" t="s">
        <v>535</v>
      </c>
      <c r="G3525" t="s">
        <v>535</v>
      </c>
      <c r="H3525" t="s">
        <v>535</v>
      </c>
    </row>
    <row r="3526" spans="2:8" x14ac:dyDescent="0.25">
      <c r="B3526" t="s">
        <v>3</v>
      </c>
      <c r="C3526" t="s">
        <v>449</v>
      </c>
      <c r="D3526" t="s">
        <v>385</v>
      </c>
      <c r="E3526" t="s">
        <v>1</v>
      </c>
      <c r="F3526" t="s">
        <v>536</v>
      </c>
      <c r="G3526" t="s">
        <v>536</v>
      </c>
      <c r="H3526" t="s">
        <v>536</v>
      </c>
    </row>
    <row r="3527" spans="2:8" x14ac:dyDescent="0.25">
      <c r="B3527" t="s">
        <v>3</v>
      </c>
      <c r="C3527" t="s">
        <v>449</v>
      </c>
      <c r="D3527" t="s">
        <v>386</v>
      </c>
      <c r="E3527" t="s">
        <v>1</v>
      </c>
      <c r="F3527" t="s">
        <v>536</v>
      </c>
      <c r="G3527" t="s">
        <v>536</v>
      </c>
      <c r="H3527" t="s">
        <v>536</v>
      </c>
    </row>
    <row r="3528" spans="2:8" x14ac:dyDescent="0.25">
      <c r="B3528" t="s">
        <v>3</v>
      </c>
      <c r="C3528" t="s">
        <v>449</v>
      </c>
      <c r="D3528" t="s">
        <v>387</v>
      </c>
      <c r="E3528" t="s">
        <v>1</v>
      </c>
      <c r="F3528" t="s">
        <v>468</v>
      </c>
      <c r="G3528" t="s">
        <v>468</v>
      </c>
      <c r="H3528" t="s">
        <v>468</v>
      </c>
    </row>
    <row r="3529" spans="2:8" x14ac:dyDescent="0.25">
      <c r="B3529" t="s">
        <v>3</v>
      </c>
      <c r="C3529" t="s">
        <v>449</v>
      </c>
      <c r="D3529" t="s">
        <v>388</v>
      </c>
      <c r="E3529" t="s">
        <v>1</v>
      </c>
      <c r="F3529" t="s">
        <v>468</v>
      </c>
      <c r="G3529" t="s">
        <v>468</v>
      </c>
      <c r="H3529" t="s">
        <v>468</v>
      </c>
    </row>
    <row r="3530" spans="2:8" x14ac:dyDescent="0.25">
      <c r="B3530" t="s">
        <v>3</v>
      </c>
      <c r="C3530" t="s">
        <v>449</v>
      </c>
      <c r="D3530" t="s">
        <v>389</v>
      </c>
      <c r="E3530" t="s">
        <v>1</v>
      </c>
      <c r="F3530" t="s">
        <v>468</v>
      </c>
      <c r="G3530" t="s">
        <v>468</v>
      </c>
      <c r="H3530" t="s">
        <v>468</v>
      </c>
    </row>
    <row r="3531" spans="2:8" x14ac:dyDescent="0.25">
      <c r="B3531" t="s">
        <v>3</v>
      </c>
      <c r="C3531" t="s">
        <v>449</v>
      </c>
      <c r="D3531" t="s">
        <v>390</v>
      </c>
      <c r="E3531" t="s">
        <v>1</v>
      </c>
      <c r="F3531" t="s">
        <v>468</v>
      </c>
      <c r="G3531" t="s">
        <v>468</v>
      </c>
      <c r="H3531" t="s">
        <v>468</v>
      </c>
    </row>
    <row r="3532" spans="2:8" x14ac:dyDescent="0.25">
      <c r="B3532" t="s">
        <v>3</v>
      </c>
      <c r="C3532" t="s">
        <v>449</v>
      </c>
      <c r="D3532" t="s">
        <v>393</v>
      </c>
      <c r="E3532" t="s">
        <v>1</v>
      </c>
      <c r="F3532" t="s">
        <v>468</v>
      </c>
      <c r="G3532" t="s">
        <v>468</v>
      </c>
      <c r="H3532" t="s">
        <v>468</v>
      </c>
    </row>
    <row r="3533" spans="2:8" x14ac:dyDescent="0.25">
      <c r="B3533" t="s">
        <v>3</v>
      </c>
      <c r="C3533" t="s">
        <v>449</v>
      </c>
      <c r="D3533" t="s">
        <v>395</v>
      </c>
      <c r="E3533" t="s">
        <v>1</v>
      </c>
      <c r="F3533" t="s">
        <v>531</v>
      </c>
      <c r="G3533" t="s">
        <v>531</v>
      </c>
      <c r="H3533" t="s">
        <v>531</v>
      </c>
    </row>
    <row r="3534" spans="2:8" x14ac:dyDescent="0.25">
      <c r="B3534" t="s">
        <v>3</v>
      </c>
      <c r="C3534" t="s">
        <v>449</v>
      </c>
      <c r="D3534" t="s">
        <v>397</v>
      </c>
      <c r="E3534" t="s">
        <v>1</v>
      </c>
      <c r="F3534" t="s">
        <v>537</v>
      </c>
      <c r="G3534" t="s">
        <v>537</v>
      </c>
      <c r="H3534" t="s">
        <v>537</v>
      </c>
    </row>
    <row r="3535" spans="2:8" x14ac:dyDescent="0.25">
      <c r="B3535" t="s">
        <v>3</v>
      </c>
      <c r="C3535" t="s">
        <v>449</v>
      </c>
      <c r="D3535" t="s">
        <v>398</v>
      </c>
      <c r="E3535" t="s">
        <v>1</v>
      </c>
      <c r="F3535" t="s">
        <v>537</v>
      </c>
      <c r="G3535" t="s">
        <v>537</v>
      </c>
      <c r="H3535" t="s">
        <v>537</v>
      </c>
    </row>
    <row r="3536" spans="2:8" x14ac:dyDescent="0.25">
      <c r="B3536" t="s">
        <v>3</v>
      </c>
      <c r="C3536" t="s">
        <v>449</v>
      </c>
      <c r="D3536" t="s">
        <v>399</v>
      </c>
      <c r="E3536" t="s">
        <v>1</v>
      </c>
      <c r="F3536" t="s">
        <v>537</v>
      </c>
      <c r="G3536" t="s">
        <v>537</v>
      </c>
      <c r="H3536" t="s">
        <v>537</v>
      </c>
    </row>
    <row r="3537" spans="2:8" x14ac:dyDescent="0.25">
      <c r="B3537" t="s">
        <v>3</v>
      </c>
      <c r="C3537" t="s">
        <v>449</v>
      </c>
      <c r="D3537" t="s">
        <v>400</v>
      </c>
      <c r="E3537" t="s">
        <v>1</v>
      </c>
      <c r="F3537" t="s">
        <v>537</v>
      </c>
      <c r="G3537" t="s">
        <v>537</v>
      </c>
      <c r="H3537" t="s">
        <v>537</v>
      </c>
    </row>
    <row r="3538" spans="2:8" x14ac:dyDescent="0.25">
      <c r="B3538" t="s">
        <v>3</v>
      </c>
      <c r="C3538" t="s">
        <v>449</v>
      </c>
      <c r="D3538" t="s">
        <v>401</v>
      </c>
      <c r="E3538" t="s">
        <v>1</v>
      </c>
      <c r="F3538" t="s">
        <v>537</v>
      </c>
      <c r="G3538" t="s">
        <v>537</v>
      </c>
      <c r="H3538" t="s">
        <v>537</v>
      </c>
    </row>
    <row r="3539" spans="2:8" x14ac:dyDescent="0.25">
      <c r="B3539" t="s">
        <v>3</v>
      </c>
      <c r="C3539" t="s">
        <v>449</v>
      </c>
      <c r="D3539" t="s">
        <v>402</v>
      </c>
      <c r="E3539" t="s">
        <v>1</v>
      </c>
      <c r="F3539" t="s">
        <v>538</v>
      </c>
      <c r="G3539" t="s">
        <v>538</v>
      </c>
      <c r="H3539" t="s">
        <v>538</v>
      </c>
    </row>
    <row r="3540" spans="2:8" x14ac:dyDescent="0.25">
      <c r="B3540" t="s">
        <v>3</v>
      </c>
      <c r="C3540" t="s">
        <v>449</v>
      </c>
      <c r="D3540" t="s">
        <v>403</v>
      </c>
      <c r="E3540" t="s">
        <v>1</v>
      </c>
      <c r="F3540" t="s">
        <v>539</v>
      </c>
      <c r="G3540" t="s">
        <v>539</v>
      </c>
      <c r="H3540" t="s">
        <v>539</v>
      </c>
    </row>
    <row r="3541" spans="2:8" x14ac:dyDescent="0.25">
      <c r="B3541" t="s">
        <v>3</v>
      </c>
      <c r="C3541" t="s">
        <v>449</v>
      </c>
      <c r="D3541" t="s">
        <v>404</v>
      </c>
      <c r="E3541" t="s">
        <v>1</v>
      </c>
      <c r="F3541" t="s">
        <v>540</v>
      </c>
      <c r="G3541" t="s">
        <v>540</v>
      </c>
      <c r="H3541" t="s">
        <v>540</v>
      </c>
    </row>
    <row r="3542" spans="2:8" x14ac:dyDescent="0.25">
      <c r="B3542" t="s">
        <v>3</v>
      </c>
      <c r="C3542" t="s">
        <v>449</v>
      </c>
      <c r="D3542" t="s">
        <v>406</v>
      </c>
      <c r="E3542" t="s">
        <v>1</v>
      </c>
      <c r="F3542" t="s">
        <v>541</v>
      </c>
      <c r="G3542" t="s">
        <v>541</v>
      </c>
      <c r="H3542" t="s">
        <v>541</v>
      </c>
    </row>
    <row r="3543" spans="2:8" x14ac:dyDescent="0.25">
      <c r="B3543" t="s">
        <v>3</v>
      </c>
      <c r="C3543" t="s">
        <v>547</v>
      </c>
      <c r="D3543" t="s">
        <v>544</v>
      </c>
      <c r="E3543" t="s">
        <v>1</v>
      </c>
      <c r="F3543" t="s">
        <v>425</v>
      </c>
      <c r="G3543" t="s">
        <v>425</v>
      </c>
      <c r="H3543" t="s">
        <v>425</v>
      </c>
    </row>
    <row r="3544" spans="2:8" x14ac:dyDescent="0.25">
      <c r="B3544" t="s">
        <v>3</v>
      </c>
      <c r="C3544" t="s">
        <v>547</v>
      </c>
      <c r="D3544" t="s">
        <v>16</v>
      </c>
      <c r="E3544" t="s">
        <v>1</v>
      </c>
      <c r="F3544" t="s">
        <v>426</v>
      </c>
      <c r="G3544" t="s">
        <v>426</v>
      </c>
      <c r="H3544" t="s">
        <v>426</v>
      </c>
    </row>
    <row r="3545" spans="2:8" x14ac:dyDescent="0.25">
      <c r="B3545" t="s">
        <v>3</v>
      </c>
      <c r="C3545" t="s">
        <v>547</v>
      </c>
      <c r="D3545" t="s">
        <v>17</v>
      </c>
      <c r="E3545" t="s">
        <v>1</v>
      </c>
      <c r="F3545" t="s">
        <v>426</v>
      </c>
      <c r="G3545" t="s">
        <v>426</v>
      </c>
      <c r="H3545" t="s">
        <v>426</v>
      </c>
    </row>
    <row r="3546" spans="2:8" x14ac:dyDescent="0.25">
      <c r="B3546" t="s">
        <v>3</v>
      </c>
      <c r="C3546" t="s">
        <v>547</v>
      </c>
      <c r="D3546" t="s">
        <v>18</v>
      </c>
      <c r="E3546" t="s">
        <v>1</v>
      </c>
      <c r="F3546" t="s">
        <v>426</v>
      </c>
      <c r="G3546" t="s">
        <v>426</v>
      </c>
      <c r="H3546" t="s">
        <v>426</v>
      </c>
    </row>
    <row r="3547" spans="2:8" x14ac:dyDescent="0.25">
      <c r="B3547" t="s">
        <v>3</v>
      </c>
      <c r="C3547" t="s">
        <v>547</v>
      </c>
      <c r="D3547" t="s">
        <v>19</v>
      </c>
      <c r="E3547" t="s">
        <v>1</v>
      </c>
      <c r="F3547" t="s">
        <v>426</v>
      </c>
      <c r="G3547" t="s">
        <v>426</v>
      </c>
      <c r="H3547" t="s">
        <v>426</v>
      </c>
    </row>
    <row r="3548" spans="2:8" x14ac:dyDescent="0.25">
      <c r="B3548" t="s">
        <v>3</v>
      </c>
      <c r="C3548" t="s">
        <v>547</v>
      </c>
      <c r="D3548" t="s">
        <v>20</v>
      </c>
      <c r="E3548" t="s">
        <v>1</v>
      </c>
      <c r="F3548" t="s">
        <v>426</v>
      </c>
      <c r="G3548" t="s">
        <v>426</v>
      </c>
      <c r="H3548" t="s">
        <v>426</v>
      </c>
    </row>
    <row r="3549" spans="2:8" x14ac:dyDescent="0.25">
      <c r="B3549" t="s">
        <v>3</v>
      </c>
      <c r="C3549" t="s">
        <v>547</v>
      </c>
      <c r="D3549" t="s">
        <v>21</v>
      </c>
      <c r="E3549" t="s">
        <v>1</v>
      </c>
      <c r="F3549" t="s">
        <v>426</v>
      </c>
      <c r="G3549" t="s">
        <v>426</v>
      </c>
      <c r="H3549" t="s">
        <v>426</v>
      </c>
    </row>
    <row r="3550" spans="2:8" x14ac:dyDescent="0.25">
      <c r="B3550" t="s">
        <v>3</v>
      </c>
      <c r="C3550" t="s">
        <v>547</v>
      </c>
      <c r="D3550" t="s">
        <v>22</v>
      </c>
      <c r="E3550" t="s">
        <v>1</v>
      </c>
      <c r="F3550" t="s">
        <v>426</v>
      </c>
      <c r="G3550" t="s">
        <v>426</v>
      </c>
      <c r="H3550" t="s">
        <v>426</v>
      </c>
    </row>
    <row r="3551" spans="2:8" x14ac:dyDescent="0.25">
      <c r="B3551" t="s">
        <v>3</v>
      </c>
      <c r="C3551" t="s">
        <v>547</v>
      </c>
      <c r="D3551" t="s">
        <v>23</v>
      </c>
      <c r="E3551" t="s">
        <v>1</v>
      </c>
      <c r="F3551" t="s">
        <v>426</v>
      </c>
      <c r="G3551" t="s">
        <v>426</v>
      </c>
      <c r="H3551" t="s">
        <v>426</v>
      </c>
    </row>
    <row r="3552" spans="2:8" x14ac:dyDescent="0.25">
      <c r="B3552" t="s">
        <v>3</v>
      </c>
      <c r="C3552" t="s">
        <v>547</v>
      </c>
      <c r="D3552" t="s">
        <v>24</v>
      </c>
      <c r="E3552" t="s">
        <v>1</v>
      </c>
      <c r="F3552" t="s">
        <v>426</v>
      </c>
      <c r="G3552" t="s">
        <v>426</v>
      </c>
      <c r="H3552" t="s">
        <v>426</v>
      </c>
    </row>
    <row r="3553" spans="2:8" x14ac:dyDescent="0.25">
      <c r="B3553" t="s">
        <v>3</v>
      </c>
      <c r="C3553" t="s">
        <v>547</v>
      </c>
      <c r="D3553" t="s">
        <v>25</v>
      </c>
      <c r="E3553" t="s">
        <v>1</v>
      </c>
      <c r="F3553" t="s">
        <v>426</v>
      </c>
      <c r="G3553" t="s">
        <v>426</v>
      </c>
      <c r="H3553" t="s">
        <v>426</v>
      </c>
    </row>
    <row r="3554" spans="2:8" x14ac:dyDescent="0.25">
      <c r="B3554" t="s">
        <v>3</v>
      </c>
      <c r="C3554" t="s">
        <v>547</v>
      </c>
      <c r="D3554" t="s">
        <v>26</v>
      </c>
      <c r="E3554" t="s">
        <v>1</v>
      </c>
      <c r="F3554" t="s">
        <v>426</v>
      </c>
      <c r="G3554" t="s">
        <v>426</v>
      </c>
      <c r="H3554" t="s">
        <v>426</v>
      </c>
    </row>
    <row r="3555" spans="2:8" x14ac:dyDescent="0.25">
      <c r="B3555" t="s">
        <v>3</v>
      </c>
      <c r="C3555" t="s">
        <v>547</v>
      </c>
      <c r="D3555" t="s">
        <v>27</v>
      </c>
      <c r="E3555" t="s">
        <v>1</v>
      </c>
      <c r="F3555" t="s">
        <v>426</v>
      </c>
      <c r="G3555" t="s">
        <v>426</v>
      </c>
      <c r="H3555" t="s">
        <v>426</v>
      </c>
    </row>
    <row r="3556" spans="2:8" x14ac:dyDescent="0.25">
      <c r="B3556" t="s">
        <v>3</v>
      </c>
      <c r="C3556" t="s">
        <v>547</v>
      </c>
      <c r="D3556" t="s">
        <v>28</v>
      </c>
      <c r="E3556" t="s">
        <v>1</v>
      </c>
      <c r="F3556" t="s">
        <v>426</v>
      </c>
      <c r="G3556" t="s">
        <v>426</v>
      </c>
      <c r="H3556" t="s">
        <v>426</v>
      </c>
    </row>
    <row r="3557" spans="2:8" x14ac:dyDescent="0.25">
      <c r="B3557" t="s">
        <v>3</v>
      </c>
      <c r="C3557" t="s">
        <v>547</v>
      </c>
      <c r="D3557" t="s">
        <v>29</v>
      </c>
      <c r="E3557" t="s">
        <v>1</v>
      </c>
      <c r="F3557" t="s">
        <v>426</v>
      </c>
      <c r="G3557" t="s">
        <v>426</v>
      </c>
      <c r="H3557" t="s">
        <v>426</v>
      </c>
    </row>
    <row r="3558" spans="2:8" x14ac:dyDescent="0.25">
      <c r="B3558" t="s">
        <v>3</v>
      </c>
      <c r="C3558" t="s">
        <v>547</v>
      </c>
      <c r="D3558" t="s">
        <v>30</v>
      </c>
      <c r="E3558" t="s">
        <v>1</v>
      </c>
      <c r="F3558" t="s">
        <v>426</v>
      </c>
      <c r="G3558" t="s">
        <v>426</v>
      </c>
      <c r="H3558" t="s">
        <v>426</v>
      </c>
    </row>
    <row r="3559" spans="2:8" x14ac:dyDescent="0.25">
      <c r="B3559" t="s">
        <v>3</v>
      </c>
      <c r="C3559" t="s">
        <v>547</v>
      </c>
      <c r="D3559" t="s">
        <v>31</v>
      </c>
      <c r="E3559" t="s">
        <v>1</v>
      </c>
      <c r="F3559" t="s">
        <v>426</v>
      </c>
      <c r="G3559" t="s">
        <v>426</v>
      </c>
      <c r="H3559" t="s">
        <v>426</v>
      </c>
    </row>
    <row r="3560" spans="2:8" x14ac:dyDescent="0.25">
      <c r="B3560" t="s">
        <v>3</v>
      </c>
      <c r="C3560" t="s">
        <v>547</v>
      </c>
      <c r="D3560" t="s">
        <v>32</v>
      </c>
      <c r="E3560" t="s">
        <v>1</v>
      </c>
      <c r="F3560" t="s">
        <v>426</v>
      </c>
      <c r="G3560" t="s">
        <v>426</v>
      </c>
      <c r="H3560" t="s">
        <v>426</v>
      </c>
    </row>
    <row r="3561" spans="2:8" x14ac:dyDescent="0.25">
      <c r="B3561" t="s">
        <v>3</v>
      </c>
      <c r="C3561" t="s">
        <v>547</v>
      </c>
      <c r="D3561" t="s">
        <v>33</v>
      </c>
      <c r="E3561" t="s">
        <v>1</v>
      </c>
      <c r="F3561" t="s">
        <v>426</v>
      </c>
      <c r="G3561" t="s">
        <v>426</v>
      </c>
      <c r="H3561" t="s">
        <v>426</v>
      </c>
    </row>
    <row r="3562" spans="2:8" x14ac:dyDescent="0.25">
      <c r="B3562" t="s">
        <v>3</v>
      </c>
      <c r="C3562" t="s">
        <v>547</v>
      </c>
      <c r="D3562" t="s">
        <v>34</v>
      </c>
      <c r="E3562" t="s">
        <v>1</v>
      </c>
      <c r="F3562" t="s">
        <v>426</v>
      </c>
      <c r="G3562" t="s">
        <v>426</v>
      </c>
      <c r="H3562" t="s">
        <v>426</v>
      </c>
    </row>
    <row r="3563" spans="2:8" x14ac:dyDescent="0.25">
      <c r="B3563" t="s">
        <v>3</v>
      </c>
      <c r="C3563" t="s">
        <v>547</v>
      </c>
      <c r="D3563" t="s">
        <v>35</v>
      </c>
      <c r="E3563" t="s">
        <v>1</v>
      </c>
      <c r="F3563" t="s">
        <v>426</v>
      </c>
      <c r="G3563" t="s">
        <v>426</v>
      </c>
      <c r="H3563" t="s">
        <v>426</v>
      </c>
    </row>
    <row r="3564" spans="2:8" x14ac:dyDescent="0.25">
      <c r="B3564" t="s">
        <v>3</v>
      </c>
      <c r="C3564" t="s">
        <v>547</v>
      </c>
      <c r="D3564" t="s">
        <v>36</v>
      </c>
      <c r="E3564" t="s">
        <v>1</v>
      </c>
      <c r="F3564" t="s">
        <v>426</v>
      </c>
      <c r="G3564" t="s">
        <v>426</v>
      </c>
      <c r="H3564" t="s">
        <v>426</v>
      </c>
    </row>
    <row r="3565" spans="2:8" x14ac:dyDescent="0.25">
      <c r="B3565" t="s">
        <v>3</v>
      </c>
      <c r="C3565" t="s">
        <v>547</v>
      </c>
      <c r="D3565" t="s">
        <v>37</v>
      </c>
      <c r="E3565" t="s">
        <v>1</v>
      </c>
      <c r="F3565" t="s">
        <v>426</v>
      </c>
      <c r="G3565" t="s">
        <v>426</v>
      </c>
      <c r="H3565" t="s">
        <v>426</v>
      </c>
    </row>
    <row r="3566" spans="2:8" x14ac:dyDescent="0.25">
      <c r="B3566" t="s">
        <v>3</v>
      </c>
      <c r="C3566" t="s">
        <v>547</v>
      </c>
      <c r="D3566" t="s">
        <v>38</v>
      </c>
      <c r="E3566" t="s">
        <v>1</v>
      </c>
      <c r="F3566" t="s">
        <v>426</v>
      </c>
      <c r="G3566" t="s">
        <v>426</v>
      </c>
      <c r="H3566" t="s">
        <v>426</v>
      </c>
    </row>
    <row r="3567" spans="2:8" x14ac:dyDescent="0.25">
      <c r="B3567" t="s">
        <v>3</v>
      </c>
      <c r="C3567" t="s">
        <v>547</v>
      </c>
      <c r="D3567" t="s">
        <v>39</v>
      </c>
      <c r="E3567" t="s">
        <v>1</v>
      </c>
      <c r="F3567" t="s">
        <v>426</v>
      </c>
      <c r="G3567" t="s">
        <v>426</v>
      </c>
      <c r="H3567" t="s">
        <v>426</v>
      </c>
    </row>
    <row r="3568" spans="2:8" x14ac:dyDescent="0.25">
      <c r="B3568" t="s">
        <v>3</v>
      </c>
      <c r="C3568" t="s">
        <v>547</v>
      </c>
      <c r="D3568" t="s">
        <v>40</v>
      </c>
      <c r="E3568" t="s">
        <v>1</v>
      </c>
      <c r="F3568" t="s">
        <v>426</v>
      </c>
      <c r="G3568" t="s">
        <v>426</v>
      </c>
      <c r="H3568" t="s">
        <v>426</v>
      </c>
    </row>
    <row r="3569" spans="2:8" x14ac:dyDescent="0.25">
      <c r="B3569" t="s">
        <v>3</v>
      </c>
      <c r="C3569" t="s">
        <v>547</v>
      </c>
      <c r="D3569" t="s">
        <v>41</v>
      </c>
      <c r="E3569" t="s">
        <v>1</v>
      </c>
      <c r="F3569" t="s">
        <v>426</v>
      </c>
      <c r="G3569" t="s">
        <v>426</v>
      </c>
      <c r="H3569" t="s">
        <v>426</v>
      </c>
    </row>
    <row r="3570" spans="2:8" x14ac:dyDescent="0.25">
      <c r="B3570" t="s">
        <v>3</v>
      </c>
      <c r="C3570" t="s">
        <v>547</v>
      </c>
      <c r="D3570" t="s">
        <v>42</v>
      </c>
      <c r="E3570" t="s">
        <v>1</v>
      </c>
      <c r="F3570" t="s">
        <v>425</v>
      </c>
      <c r="G3570" t="s">
        <v>425</v>
      </c>
      <c r="H3570" t="s">
        <v>425</v>
      </c>
    </row>
    <row r="3571" spans="2:8" x14ac:dyDescent="0.25">
      <c r="B3571" t="s">
        <v>3</v>
      </c>
      <c r="C3571" t="s">
        <v>547</v>
      </c>
      <c r="D3571" t="s">
        <v>44</v>
      </c>
      <c r="E3571" t="s">
        <v>1</v>
      </c>
      <c r="F3571" t="s">
        <v>425</v>
      </c>
      <c r="G3571" t="s">
        <v>425</v>
      </c>
      <c r="H3571" t="s">
        <v>425</v>
      </c>
    </row>
    <row r="3572" spans="2:8" x14ac:dyDescent="0.25">
      <c r="B3572" t="s">
        <v>3</v>
      </c>
      <c r="C3572" t="s">
        <v>547</v>
      </c>
      <c r="D3572" t="s">
        <v>45</v>
      </c>
      <c r="E3572" t="s">
        <v>1</v>
      </c>
      <c r="F3572" t="s">
        <v>426</v>
      </c>
      <c r="G3572" t="s">
        <v>426</v>
      </c>
      <c r="H3572" t="s">
        <v>426</v>
      </c>
    </row>
    <row r="3573" spans="2:8" x14ac:dyDescent="0.25">
      <c r="B3573" t="s">
        <v>3</v>
      </c>
      <c r="C3573" t="s">
        <v>547</v>
      </c>
      <c r="D3573" t="s">
        <v>48</v>
      </c>
      <c r="E3573" t="s">
        <v>1</v>
      </c>
      <c r="F3573" t="s">
        <v>426</v>
      </c>
      <c r="G3573" t="s">
        <v>426</v>
      </c>
      <c r="H3573" t="s">
        <v>426</v>
      </c>
    </row>
    <row r="3574" spans="2:8" x14ac:dyDescent="0.25">
      <c r="B3574" t="s">
        <v>3</v>
      </c>
      <c r="C3574" t="s">
        <v>547</v>
      </c>
      <c r="D3574" t="s">
        <v>49</v>
      </c>
      <c r="E3574" t="s">
        <v>1</v>
      </c>
      <c r="F3574" t="s">
        <v>425</v>
      </c>
      <c r="G3574" t="s">
        <v>425</v>
      </c>
      <c r="H3574" t="s">
        <v>425</v>
      </c>
    </row>
    <row r="3575" spans="2:8" x14ac:dyDescent="0.25">
      <c r="B3575" t="s">
        <v>3</v>
      </c>
      <c r="C3575" t="s">
        <v>547</v>
      </c>
      <c r="D3575" t="s">
        <v>51</v>
      </c>
      <c r="E3575" t="s">
        <v>1</v>
      </c>
      <c r="F3575" t="s">
        <v>425</v>
      </c>
      <c r="G3575" t="s">
        <v>425</v>
      </c>
      <c r="H3575" t="s">
        <v>425</v>
      </c>
    </row>
    <row r="3576" spans="2:8" x14ac:dyDescent="0.25">
      <c r="B3576" t="s">
        <v>3</v>
      </c>
      <c r="C3576" t="s">
        <v>547</v>
      </c>
      <c r="D3576" t="s">
        <v>53</v>
      </c>
      <c r="E3576" t="s">
        <v>1</v>
      </c>
      <c r="F3576" t="s">
        <v>425</v>
      </c>
      <c r="G3576" t="s">
        <v>425</v>
      </c>
      <c r="H3576" t="s">
        <v>425</v>
      </c>
    </row>
    <row r="3577" spans="2:8" x14ac:dyDescent="0.25">
      <c r="B3577" t="s">
        <v>3</v>
      </c>
      <c r="C3577" t="s">
        <v>547</v>
      </c>
      <c r="D3577" t="s">
        <v>55</v>
      </c>
      <c r="E3577" t="s">
        <v>1</v>
      </c>
      <c r="F3577" t="s">
        <v>425</v>
      </c>
      <c r="G3577" t="s">
        <v>425</v>
      </c>
      <c r="H3577" t="s">
        <v>425</v>
      </c>
    </row>
    <row r="3578" spans="2:8" x14ac:dyDescent="0.25">
      <c r="B3578" t="s">
        <v>3</v>
      </c>
      <c r="C3578" t="s">
        <v>547</v>
      </c>
      <c r="D3578" t="s">
        <v>57</v>
      </c>
      <c r="E3578" t="s">
        <v>1</v>
      </c>
      <c r="F3578" t="s">
        <v>426</v>
      </c>
      <c r="G3578" t="s">
        <v>426</v>
      </c>
      <c r="H3578" t="s">
        <v>426</v>
      </c>
    </row>
    <row r="3579" spans="2:8" x14ac:dyDescent="0.25">
      <c r="B3579" t="s">
        <v>3</v>
      </c>
      <c r="C3579" t="s">
        <v>547</v>
      </c>
      <c r="D3579" t="s">
        <v>622</v>
      </c>
      <c r="E3579" t="s">
        <v>1</v>
      </c>
      <c r="F3579" t="s">
        <v>426</v>
      </c>
      <c r="G3579" t="s">
        <v>426</v>
      </c>
      <c r="H3579" t="s">
        <v>426</v>
      </c>
    </row>
    <row r="3580" spans="2:8" x14ac:dyDescent="0.25">
      <c r="B3580" t="s">
        <v>3</v>
      </c>
      <c r="C3580" t="s">
        <v>547</v>
      </c>
      <c r="D3580" t="s">
        <v>623</v>
      </c>
      <c r="E3580" t="s">
        <v>1</v>
      </c>
      <c r="F3580" t="s">
        <v>426</v>
      </c>
      <c r="G3580" t="s">
        <v>426</v>
      </c>
      <c r="H3580" t="s">
        <v>426</v>
      </c>
    </row>
    <row r="3581" spans="2:8" x14ac:dyDescent="0.25">
      <c r="B3581" t="s">
        <v>3</v>
      </c>
      <c r="C3581" t="s">
        <v>547</v>
      </c>
      <c r="D3581" t="s">
        <v>624</v>
      </c>
      <c r="E3581" t="s">
        <v>1</v>
      </c>
      <c r="F3581" t="s">
        <v>426</v>
      </c>
      <c r="G3581" t="s">
        <v>426</v>
      </c>
      <c r="H3581" t="s">
        <v>426</v>
      </c>
    </row>
    <row r="3582" spans="2:8" x14ac:dyDescent="0.25">
      <c r="B3582" t="s">
        <v>3</v>
      </c>
      <c r="C3582" t="s">
        <v>547</v>
      </c>
      <c r="D3582" t="s">
        <v>625</v>
      </c>
      <c r="E3582" t="s">
        <v>1</v>
      </c>
      <c r="F3582" t="s">
        <v>426</v>
      </c>
      <c r="G3582" t="s">
        <v>426</v>
      </c>
      <c r="H3582" t="s">
        <v>426</v>
      </c>
    </row>
    <row r="3583" spans="2:8" x14ac:dyDescent="0.25">
      <c r="B3583" t="s">
        <v>3</v>
      </c>
      <c r="C3583" t="s">
        <v>547</v>
      </c>
      <c r="D3583" t="s">
        <v>58</v>
      </c>
      <c r="E3583" t="s">
        <v>1</v>
      </c>
      <c r="F3583" t="s">
        <v>425</v>
      </c>
      <c r="G3583" t="s">
        <v>425</v>
      </c>
      <c r="H3583" t="s">
        <v>425</v>
      </c>
    </row>
    <row r="3584" spans="2:8" x14ac:dyDescent="0.25">
      <c r="B3584" t="s">
        <v>3</v>
      </c>
      <c r="C3584" t="s">
        <v>547</v>
      </c>
      <c r="D3584" t="s">
        <v>59</v>
      </c>
      <c r="E3584" t="s">
        <v>1</v>
      </c>
      <c r="F3584" t="s">
        <v>425</v>
      </c>
      <c r="G3584" t="s">
        <v>425</v>
      </c>
      <c r="H3584" t="s">
        <v>425</v>
      </c>
    </row>
    <row r="3585" spans="2:8" x14ac:dyDescent="0.25">
      <c r="B3585" t="s">
        <v>3</v>
      </c>
      <c r="C3585" t="s">
        <v>547</v>
      </c>
      <c r="D3585" t="s">
        <v>60</v>
      </c>
      <c r="E3585" t="s">
        <v>1</v>
      </c>
      <c r="F3585" t="s">
        <v>425</v>
      </c>
      <c r="G3585" t="s">
        <v>425</v>
      </c>
      <c r="H3585" t="s">
        <v>425</v>
      </c>
    </row>
    <row r="3586" spans="2:8" x14ac:dyDescent="0.25">
      <c r="B3586" t="s">
        <v>3</v>
      </c>
      <c r="C3586" t="s">
        <v>547</v>
      </c>
      <c r="D3586" t="s">
        <v>626</v>
      </c>
      <c r="E3586" t="s">
        <v>1</v>
      </c>
      <c r="F3586" t="s">
        <v>426</v>
      </c>
      <c r="G3586" t="s">
        <v>426</v>
      </c>
      <c r="H3586" t="s">
        <v>426</v>
      </c>
    </row>
    <row r="3587" spans="2:8" x14ac:dyDescent="0.25">
      <c r="B3587" t="s">
        <v>3</v>
      </c>
      <c r="C3587" t="s">
        <v>547</v>
      </c>
      <c r="D3587" t="s">
        <v>64</v>
      </c>
      <c r="E3587" t="s">
        <v>1</v>
      </c>
      <c r="F3587" t="s">
        <v>425</v>
      </c>
      <c r="G3587" t="s">
        <v>425</v>
      </c>
      <c r="H3587" t="s">
        <v>425</v>
      </c>
    </row>
    <row r="3588" spans="2:8" x14ac:dyDescent="0.25">
      <c r="B3588" t="s">
        <v>3</v>
      </c>
      <c r="C3588" t="s">
        <v>547</v>
      </c>
      <c r="D3588" t="s">
        <v>67</v>
      </c>
      <c r="E3588" t="s">
        <v>1</v>
      </c>
      <c r="F3588" t="s">
        <v>425</v>
      </c>
      <c r="G3588" t="s">
        <v>425</v>
      </c>
      <c r="H3588" t="s">
        <v>425</v>
      </c>
    </row>
    <row r="3589" spans="2:8" x14ac:dyDescent="0.25">
      <c r="B3589" t="s">
        <v>3</v>
      </c>
      <c r="C3589" t="s">
        <v>547</v>
      </c>
      <c r="D3589" t="s">
        <v>69</v>
      </c>
      <c r="E3589" t="s">
        <v>1</v>
      </c>
      <c r="F3589" t="s">
        <v>425</v>
      </c>
      <c r="G3589" t="s">
        <v>425</v>
      </c>
      <c r="H3589" t="s">
        <v>425</v>
      </c>
    </row>
    <row r="3590" spans="2:8" x14ac:dyDescent="0.25">
      <c r="B3590" t="s">
        <v>3</v>
      </c>
      <c r="C3590" t="s">
        <v>547</v>
      </c>
      <c r="D3590" t="s">
        <v>71</v>
      </c>
      <c r="E3590" t="s">
        <v>1</v>
      </c>
      <c r="F3590" t="s">
        <v>425</v>
      </c>
      <c r="G3590" t="s">
        <v>425</v>
      </c>
      <c r="H3590" t="s">
        <v>425</v>
      </c>
    </row>
    <row r="3591" spans="2:8" x14ac:dyDescent="0.25">
      <c r="B3591" t="s">
        <v>3</v>
      </c>
      <c r="C3591" t="s">
        <v>547</v>
      </c>
      <c r="D3591" t="s">
        <v>73</v>
      </c>
      <c r="E3591" t="s">
        <v>1</v>
      </c>
      <c r="F3591" t="s">
        <v>425</v>
      </c>
      <c r="G3591" t="s">
        <v>425</v>
      </c>
      <c r="H3591" t="s">
        <v>425</v>
      </c>
    </row>
    <row r="3592" spans="2:8" x14ac:dyDescent="0.25">
      <c r="B3592" t="s">
        <v>3</v>
      </c>
      <c r="C3592" t="s">
        <v>547</v>
      </c>
      <c r="D3592" t="s">
        <v>683</v>
      </c>
      <c r="E3592" t="s">
        <v>1</v>
      </c>
      <c r="F3592" t="s">
        <v>425</v>
      </c>
      <c r="G3592" t="s">
        <v>425</v>
      </c>
      <c r="H3592" t="s">
        <v>425</v>
      </c>
    </row>
    <row r="3593" spans="2:8" x14ac:dyDescent="0.25">
      <c r="B3593" t="s">
        <v>3</v>
      </c>
      <c r="C3593" t="s">
        <v>547</v>
      </c>
      <c r="D3593" t="s">
        <v>75</v>
      </c>
      <c r="E3593" t="s">
        <v>1</v>
      </c>
      <c r="F3593" t="s">
        <v>426</v>
      </c>
      <c r="G3593" t="s">
        <v>426</v>
      </c>
      <c r="H3593" t="s">
        <v>426</v>
      </c>
    </row>
    <row r="3594" spans="2:8" x14ac:dyDescent="0.25">
      <c r="B3594" t="s">
        <v>3</v>
      </c>
      <c r="C3594" t="s">
        <v>547</v>
      </c>
      <c r="D3594" t="s">
        <v>76</v>
      </c>
      <c r="E3594" t="s">
        <v>1</v>
      </c>
      <c r="F3594" t="s">
        <v>426</v>
      </c>
      <c r="G3594" t="s">
        <v>426</v>
      </c>
      <c r="H3594" t="s">
        <v>426</v>
      </c>
    </row>
    <row r="3595" spans="2:8" x14ac:dyDescent="0.25">
      <c r="B3595" t="s">
        <v>3</v>
      </c>
      <c r="C3595" t="s">
        <v>547</v>
      </c>
      <c r="D3595" t="s">
        <v>77</v>
      </c>
      <c r="E3595" t="s">
        <v>1</v>
      </c>
      <c r="F3595" t="s">
        <v>426</v>
      </c>
      <c r="G3595" t="s">
        <v>426</v>
      </c>
      <c r="H3595" t="s">
        <v>426</v>
      </c>
    </row>
    <row r="3596" spans="2:8" x14ac:dyDescent="0.25">
      <c r="B3596" t="s">
        <v>3</v>
      </c>
      <c r="C3596" t="s">
        <v>547</v>
      </c>
      <c r="D3596" t="s">
        <v>78</v>
      </c>
      <c r="E3596" t="s">
        <v>1</v>
      </c>
      <c r="F3596" t="s">
        <v>426</v>
      </c>
      <c r="G3596" t="s">
        <v>426</v>
      </c>
      <c r="H3596" t="s">
        <v>426</v>
      </c>
    </row>
    <row r="3597" spans="2:8" x14ac:dyDescent="0.25">
      <c r="B3597" t="s">
        <v>3</v>
      </c>
      <c r="C3597" t="s">
        <v>547</v>
      </c>
      <c r="D3597" t="s">
        <v>627</v>
      </c>
      <c r="E3597" t="s">
        <v>1</v>
      </c>
      <c r="F3597" t="s">
        <v>426</v>
      </c>
      <c r="G3597" t="s">
        <v>426</v>
      </c>
      <c r="H3597" t="s">
        <v>426</v>
      </c>
    </row>
    <row r="3598" spans="2:8" x14ac:dyDescent="0.25">
      <c r="B3598" t="s">
        <v>3</v>
      </c>
      <c r="C3598" t="s">
        <v>547</v>
      </c>
      <c r="D3598" t="s">
        <v>81</v>
      </c>
      <c r="E3598" t="s">
        <v>1</v>
      </c>
      <c r="F3598" t="s">
        <v>425</v>
      </c>
      <c r="G3598" t="s">
        <v>425</v>
      </c>
      <c r="H3598" t="s">
        <v>425</v>
      </c>
    </row>
    <row r="3599" spans="2:8" x14ac:dyDescent="0.25">
      <c r="B3599" t="s">
        <v>3</v>
      </c>
      <c r="C3599" t="s">
        <v>547</v>
      </c>
      <c r="D3599" t="s">
        <v>83</v>
      </c>
      <c r="E3599" t="s">
        <v>1</v>
      </c>
      <c r="F3599" t="s">
        <v>425</v>
      </c>
      <c r="G3599" t="s">
        <v>425</v>
      </c>
      <c r="H3599" t="s">
        <v>425</v>
      </c>
    </row>
    <row r="3600" spans="2:8" x14ac:dyDescent="0.25">
      <c r="B3600" t="s">
        <v>3</v>
      </c>
      <c r="C3600" t="s">
        <v>547</v>
      </c>
      <c r="D3600" t="s">
        <v>85</v>
      </c>
      <c r="E3600" t="s">
        <v>1</v>
      </c>
      <c r="F3600" t="s">
        <v>425</v>
      </c>
      <c r="G3600" t="s">
        <v>425</v>
      </c>
      <c r="H3600" t="s">
        <v>425</v>
      </c>
    </row>
    <row r="3601" spans="2:8" x14ac:dyDescent="0.25">
      <c r="B3601" t="s">
        <v>3</v>
      </c>
      <c r="C3601" t="s">
        <v>547</v>
      </c>
      <c r="D3601" t="s">
        <v>86</v>
      </c>
      <c r="E3601" t="s">
        <v>1</v>
      </c>
      <c r="F3601" t="s">
        <v>425</v>
      </c>
      <c r="G3601" t="s">
        <v>425</v>
      </c>
      <c r="H3601" t="s">
        <v>425</v>
      </c>
    </row>
    <row r="3602" spans="2:8" x14ac:dyDescent="0.25">
      <c r="B3602" t="s">
        <v>3</v>
      </c>
      <c r="C3602" t="s">
        <v>547</v>
      </c>
      <c r="D3602" t="s">
        <v>87</v>
      </c>
      <c r="E3602" t="s">
        <v>1</v>
      </c>
      <c r="F3602" t="s">
        <v>425</v>
      </c>
      <c r="G3602" t="s">
        <v>425</v>
      </c>
      <c r="H3602" t="s">
        <v>425</v>
      </c>
    </row>
    <row r="3603" spans="2:8" x14ac:dyDescent="0.25">
      <c r="B3603" t="s">
        <v>3</v>
      </c>
      <c r="C3603" t="s">
        <v>547</v>
      </c>
      <c r="D3603" t="s">
        <v>88</v>
      </c>
      <c r="E3603" t="s">
        <v>1</v>
      </c>
      <c r="F3603" t="s">
        <v>426</v>
      </c>
      <c r="G3603" t="s">
        <v>426</v>
      </c>
      <c r="H3603" t="s">
        <v>426</v>
      </c>
    </row>
    <row r="3604" spans="2:8" x14ac:dyDescent="0.25">
      <c r="B3604" t="s">
        <v>3</v>
      </c>
      <c r="C3604" t="s">
        <v>547</v>
      </c>
      <c r="D3604" t="s">
        <v>628</v>
      </c>
      <c r="E3604" t="s">
        <v>1</v>
      </c>
      <c r="F3604" t="s">
        <v>426</v>
      </c>
      <c r="G3604" t="s">
        <v>426</v>
      </c>
      <c r="H3604" t="s">
        <v>426</v>
      </c>
    </row>
    <row r="3605" spans="2:8" x14ac:dyDescent="0.25">
      <c r="B3605" t="s">
        <v>3</v>
      </c>
      <c r="C3605" t="s">
        <v>547</v>
      </c>
      <c r="D3605" t="s">
        <v>89</v>
      </c>
      <c r="E3605" t="s">
        <v>1</v>
      </c>
      <c r="F3605" t="s">
        <v>426</v>
      </c>
      <c r="G3605" t="s">
        <v>426</v>
      </c>
      <c r="H3605" t="s">
        <v>426</v>
      </c>
    </row>
    <row r="3606" spans="2:8" x14ac:dyDescent="0.25">
      <c r="B3606" t="s">
        <v>3</v>
      </c>
      <c r="C3606" t="s">
        <v>547</v>
      </c>
      <c r="D3606" t="s">
        <v>90</v>
      </c>
      <c r="E3606" t="s">
        <v>1</v>
      </c>
      <c r="F3606" t="s">
        <v>425</v>
      </c>
      <c r="G3606" t="s">
        <v>425</v>
      </c>
      <c r="H3606" t="s">
        <v>425</v>
      </c>
    </row>
    <row r="3607" spans="2:8" x14ac:dyDescent="0.25">
      <c r="B3607" t="s">
        <v>3</v>
      </c>
      <c r="C3607" t="s">
        <v>547</v>
      </c>
      <c r="D3607" t="s">
        <v>92</v>
      </c>
      <c r="E3607" t="s">
        <v>1</v>
      </c>
      <c r="F3607" t="s">
        <v>425</v>
      </c>
      <c r="G3607" t="s">
        <v>425</v>
      </c>
      <c r="H3607" t="s">
        <v>425</v>
      </c>
    </row>
    <row r="3608" spans="2:8" x14ac:dyDescent="0.25">
      <c r="B3608" t="s">
        <v>3</v>
      </c>
      <c r="C3608" t="s">
        <v>547</v>
      </c>
      <c r="D3608" t="s">
        <v>93</v>
      </c>
      <c r="E3608" t="s">
        <v>1</v>
      </c>
      <c r="F3608" t="s">
        <v>425</v>
      </c>
      <c r="G3608" t="s">
        <v>425</v>
      </c>
      <c r="H3608" t="s">
        <v>425</v>
      </c>
    </row>
    <row r="3609" spans="2:8" x14ac:dyDescent="0.25">
      <c r="B3609" t="s">
        <v>3</v>
      </c>
      <c r="C3609" t="s">
        <v>547</v>
      </c>
      <c r="D3609" t="s">
        <v>97</v>
      </c>
      <c r="E3609" t="s">
        <v>1</v>
      </c>
      <c r="F3609" t="s">
        <v>426</v>
      </c>
      <c r="G3609" t="s">
        <v>426</v>
      </c>
      <c r="H3609" t="s">
        <v>426</v>
      </c>
    </row>
    <row r="3610" spans="2:8" x14ac:dyDescent="0.25">
      <c r="B3610" t="s">
        <v>3</v>
      </c>
      <c r="C3610" t="s">
        <v>547</v>
      </c>
      <c r="D3610" t="s">
        <v>98</v>
      </c>
      <c r="E3610" t="s">
        <v>1</v>
      </c>
      <c r="F3610" t="s">
        <v>426</v>
      </c>
      <c r="G3610" t="s">
        <v>426</v>
      </c>
      <c r="H3610" t="s">
        <v>426</v>
      </c>
    </row>
    <row r="3611" spans="2:8" x14ac:dyDescent="0.25">
      <c r="B3611" t="s">
        <v>3</v>
      </c>
      <c r="C3611" t="s">
        <v>547</v>
      </c>
      <c r="D3611" t="s">
        <v>99</v>
      </c>
      <c r="E3611" t="s">
        <v>1</v>
      </c>
      <c r="F3611" t="s">
        <v>426</v>
      </c>
      <c r="G3611" t="s">
        <v>426</v>
      </c>
      <c r="H3611" t="s">
        <v>426</v>
      </c>
    </row>
    <row r="3612" spans="2:8" x14ac:dyDescent="0.25">
      <c r="B3612" t="s">
        <v>3</v>
      </c>
      <c r="C3612" t="s">
        <v>547</v>
      </c>
      <c r="D3612" t="s">
        <v>100</v>
      </c>
      <c r="E3612" t="s">
        <v>1</v>
      </c>
      <c r="F3612" t="s">
        <v>425</v>
      </c>
      <c r="G3612" t="s">
        <v>425</v>
      </c>
      <c r="H3612" t="s">
        <v>425</v>
      </c>
    </row>
    <row r="3613" spans="2:8" x14ac:dyDescent="0.25">
      <c r="B3613" t="s">
        <v>3</v>
      </c>
      <c r="C3613" t="s">
        <v>547</v>
      </c>
      <c r="D3613" t="s">
        <v>102</v>
      </c>
      <c r="E3613" t="s">
        <v>1</v>
      </c>
      <c r="F3613" t="s">
        <v>425</v>
      </c>
      <c r="G3613" t="s">
        <v>425</v>
      </c>
      <c r="H3613" t="s">
        <v>425</v>
      </c>
    </row>
    <row r="3614" spans="2:8" x14ac:dyDescent="0.25">
      <c r="B3614" t="s">
        <v>3</v>
      </c>
      <c r="C3614" t="s">
        <v>547</v>
      </c>
      <c r="D3614" t="s">
        <v>104</v>
      </c>
      <c r="E3614" t="s">
        <v>1</v>
      </c>
      <c r="F3614" t="s">
        <v>425</v>
      </c>
      <c r="G3614" t="s">
        <v>425</v>
      </c>
      <c r="H3614" t="s">
        <v>425</v>
      </c>
    </row>
    <row r="3615" spans="2:8" x14ac:dyDescent="0.25">
      <c r="B3615" t="s">
        <v>3</v>
      </c>
      <c r="C3615" t="s">
        <v>547</v>
      </c>
      <c r="D3615" t="s">
        <v>106</v>
      </c>
      <c r="E3615" t="s">
        <v>1</v>
      </c>
      <c r="F3615" t="s">
        <v>425</v>
      </c>
      <c r="G3615" t="s">
        <v>425</v>
      </c>
      <c r="H3615" t="s">
        <v>425</v>
      </c>
    </row>
    <row r="3616" spans="2:8" x14ac:dyDescent="0.25">
      <c r="B3616" t="s">
        <v>3</v>
      </c>
      <c r="C3616" t="s">
        <v>547</v>
      </c>
      <c r="D3616" t="s">
        <v>108</v>
      </c>
      <c r="E3616" t="s">
        <v>1</v>
      </c>
      <c r="F3616" t="s">
        <v>425</v>
      </c>
      <c r="G3616" t="s">
        <v>425</v>
      </c>
      <c r="H3616" t="s">
        <v>425</v>
      </c>
    </row>
    <row r="3617" spans="2:8" x14ac:dyDescent="0.25">
      <c r="B3617" t="s">
        <v>3</v>
      </c>
      <c r="C3617" t="s">
        <v>547</v>
      </c>
      <c r="D3617" t="s">
        <v>112</v>
      </c>
      <c r="E3617" t="s">
        <v>1</v>
      </c>
      <c r="F3617" t="s">
        <v>425</v>
      </c>
      <c r="G3617" t="s">
        <v>425</v>
      </c>
      <c r="H3617" t="s">
        <v>425</v>
      </c>
    </row>
    <row r="3618" spans="2:8" x14ac:dyDescent="0.25">
      <c r="B3618" t="s">
        <v>3</v>
      </c>
      <c r="C3618" t="s">
        <v>547</v>
      </c>
      <c r="D3618" t="s">
        <v>114</v>
      </c>
      <c r="E3618" t="s">
        <v>1</v>
      </c>
      <c r="F3618" t="s">
        <v>425</v>
      </c>
      <c r="G3618" t="s">
        <v>425</v>
      </c>
      <c r="H3618" t="s">
        <v>425</v>
      </c>
    </row>
    <row r="3619" spans="2:8" x14ac:dyDescent="0.25">
      <c r="B3619" t="s">
        <v>3</v>
      </c>
      <c r="C3619" t="s">
        <v>547</v>
      </c>
      <c r="D3619" t="s">
        <v>443</v>
      </c>
      <c r="E3619" t="s">
        <v>1</v>
      </c>
      <c r="F3619" t="s">
        <v>425</v>
      </c>
      <c r="G3619" t="s">
        <v>425</v>
      </c>
      <c r="H3619" t="s">
        <v>425</v>
      </c>
    </row>
    <row r="3620" spans="2:8" x14ac:dyDescent="0.25">
      <c r="B3620" t="s">
        <v>3</v>
      </c>
      <c r="C3620" t="s">
        <v>547</v>
      </c>
      <c r="D3620" t="s">
        <v>116</v>
      </c>
      <c r="E3620" t="s">
        <v>1</v>
      </c>
      <c r="F3620" t="s">
        <v>425</v>
      </c>
      <c r="G3620" t="s">
        <v>425</v>
      </c>
      <c r="H3620" t="s">
        <v>425</v>
      </c>
    </row>
    <row r="3621" spans="2:8" x14ac:dyDescent="0.25">
      <c r="B3621" t="s">
        <v>3</v>
      </c>
      <c r="C3621" t="s">
        <v>547</v>
      </c>
      <c r="D3621" t="s">
        <v>118</v>
      </c>
      <c r="E3621" t="s">
        <v>1</v>
      </c>
      <c r="F3621" t="s">
        <v>425</v>
      </c>
      <c r="G3621" t="s">
        <v>425</v>
      </c>
      <c r="H3621" t="s">
        <v>425</v>
      </c>
    </row>
    <row r="3622" spans="2:8" x14ac:dyDescent="0.25">
      <c r="B3622" t="s">
        <v>3</v>
      </c>
      <c r="C3622" t="s">
        <v>547</v>
      </c>
      <c r="D3622" t="s">
        <v>629</v>
      </c>
      <c r="E3622" t="s">
        <v>1</v>
      </c>
      <c r="F3622" t="s">
        <v>426</v>
      </c>
      <c r="G3622" t="s">
        <v>426</v>
      </c>
      <c r="H3622" t="s">
        <v>426</v>
      </c>
    </row>
    <row r="3623" spans="2:8" x14ac:dyDescent="0.25">
      <c r="B3623" t="s">
        <v>3</v>
      </c>
      <c r="C3623" t="s">
        <v>547</v>
      </c>
      <c r="D3623" t="s">
        <v>119</v>
      </c>
      <c r="E3623" t="s">
        <v>1</v>
      </c>
      <c r="F3623" t="s">
        <v>425</v>
      </c>
      <c r="G3623" t="s">
        <v>425</v>
      </c>
      <c r="H3623" t="s">
        <v>425</v>
      </c>
    </row>
    <row r="3624" spans="2:8" x14ac:dyDescent="0.25">
      <c r="B3624" t="s">
        <v>3</v>
      </c>
      <c r="C3624" t="s">
        <v>547</v>
      </c>
      <c r="D3624" t="s">
        <v>121</v>
      </c>
      <c r="E3624" t="s">
        <v>1</v>
      </c>
      <c r="F3624" t="s">
        <v>425</v>
      </c>
      <c r="G3624" t="s">
        <v>425</v>
      </c>
      <c r="H3624" t="s">
        <v>425</v>
      </c>
    </row>
    <row r="3625" spans="2:8" x14ac:dyDescent="0.25">
      <c r="B3625" t="s">
        <v>3</v>
      </c>
      <c r="C3625" t="s">
        <v>547</v>
      </c>
      <c r="D3625" t="s">
        <v>123</v>
      </c>
      <c r="E3625" t="s">
        <v>1</v>
      </c>
      <c r="F3625" t="s">
        <v>425</v>
      </c>
      <c r="G3625" t="s">
        <v>425</v>
      </c>
      <c r="H3625" t="s">
        <v>425</v>
      </c>
    </row>
    <row r="3626" spans="2:8" x14ac:dyDescent="0.25">
      <c r="B3626" t="s">
        <v>3</v>
      </c>
      <c r="C3626" t="s">
        <v>547</v>
      </c>
      <c r="D3626" t="s">
        <v>127</v>
      </c>
      <c r="E3626" t="s">
        <v>1</v>
      </c>
      <c r="F3626" t="s">
        <v>425</v>
      </c>
      <c r="G3626" t="s">
        <v>425</v>
      </c>
      <c r="H3626" t="s">
        <v>425</v>
      </c>
    </row>
    <row r="3627" spans="2:8" x14ac:dyDescent="0.25">
      <c r="B3627" t="s">
        <v>3</v>
      </c>
      <c r="C3627" t="s">
        <v>547</v>
      </c>
      <c r="D3627" t="s">
        <v>129</v>
      </c>
      <c r="E3627" t="s">
        <v>1</v>
      </c>
      <c r="F3627" t="s">
        <v>426</v>
      </c>
      <c r="G3627" t="s">
        <v>426</v>
      </c>
      <c r="H3627" t="s">
        <v>426</v>
      </c>
    </row>
    <row r="3628" spans="2:8" x14ac:dyDescent="0.25">
      <c r="B3628" t="s">
        <v>3</v>
      </c>
      <c r="C3628" t="s">
        <v>547</v>
      </c>
      <c r="D3628" t="s">
        <v>130</v>
      </c>
      <c r="E3628" t="s">
        <v>1</v>
      </c>
      <c r="F3628" t="s">
        <v>426</v>
      </c>
      <c r="G3628" t="s">
        <v>426</v>
      </c>
      <c r="H3628" t="s">
        <v>426</v>
      </c>
    </row>
    <row r="3629" spans="2:8" x14ac:dyDescent="0.25">
      <c r="B3629" t="s">
        <v>3</v>
      </c>
      <c r="C3629" t="s">
        <v>547</v>
      </c>
      <c r="D3629" t="s">
        <v>131</v>
      </c>
      <c r="E3629" t="s">
        <v>1</v>
      </c>
      <c r="F3629" t="s">
        <v>425</v>
      </c>
      <c r="G3629" t="s">
        <v>425</v>
      </c>
      <c r="H3629" t="s">
        <v>425</v>
      </c>
    </row>
    <row r="3630" spans="2:8" x14ac:dyDescent="0.25">
      <c r="B3630" t="s">
        <v>3</v>
      </c>
      <c r="C3630" t="s">
        <v>547</v>
      </c>
      <c r="D3630" t="s">
        <v>132</v>
      </c>
      <c r="E3630" t="s">
        <v>1</v>
      </c>
      <c r="F3630" t="s">
        <v>425</v>
      </c>
      <c r="G3630" t="s">
        <v>425</v>
      </c>
      <c r="H3630" t="s">
        <v>425</v>
      </c>
    </row>
    <row r="3631" spans="2:8" x14ac:dyDescent="0.25">
      <c r="B3631" t="s">
        <v>3</v>
      </c>
      <c r="C3631" t="s">
        <v>547</v>
      </c>
      <c r="D3631" t="s">
        <v>133</v>
      </c>
      <c r="E3631" t="s">
        <v>1</v>
      </c>
      <c r="F3631" t="s">
        <v>425</v>
      </c>
      <c r="G3631" t="s">
        <v>425</v>
      </c>
      <c r="H3631" t="s">
        <v>425</v>
      </c>
    </row>
    <row r="3632" spans="2:8" x14ac:dyDescent="0.25">
      <c r="B3632" t="s">
        <v>3</v>
      </c>
      <c r="C3632" t="s">
        <v>547</v>
      </c>
      <c r="D3632" t="s">
        <v>134</v>
      </c>
      <c r="E3632" t="s">
        <v>1</v>
      </c>
      <c r="F3632" t="s">
        <v>425</v>
      </c>
      <c r="G3632" t="s">
        <v>425</v>
      </c>
      <c r="H3632" t="s">
        <v>425</v>
      </c>
    </row>
    <row r="3633" spans="2:8" x14ac:dyDescent="0.25">
      <c r="B3633" t="s">
        <v>3</v>
      </c>
      <c r="C3633" t="s">
        <v>547</v>
      </c>
      <c r="D3633" t="s">
        <v>135</v>
      </c>
      <c r="E3633" t="s">
        <v>1</v>
      </c>
      <c r="F3633" t="s">
        <v>425</v>
      </c>
      <c r="G3633" t="s">
        <v>425</v>
      </c>
      <c r="H3633" t="s">
        <v>425</v>
      </c>
    </row>
    <row r="3634" spans="2:8" x14ac:dyDescent="0.25">
      <c r="B3634" t="s">
        <v>3</v>
      </c>
      <c r="C3634" t="s">
        <v>547</v>
      </c>
      <c r="D3634" t="s">
        <v>136</v>
      </c>
      <c r="E3634" t="s">
        <v>1</v>
      </c>
      <c r="F3634" t="s">
        <v>425</v>
      </c>
      <c r="G3634" t="s">
        <v>425</v>
      </c>
      <c r="H3634" t="s">
        <v>425</v>
      </c>
    </row>
    <row r="3635" spans="2:8" x14ac:dyDescent="0.25">
      <c r="B3635" t="s">
        <v>3</v>
      </c>
      <c r="C3635" t="s">
        <v>547</v>
      </c>
      <c r="D3635" t="s">
        <v>137</v>
      </c>
      <c r="E3635" t="s">
        <v>1</v>
      </c>
      <c r="F3635" t="s">
        <v>426</v>
      </c>
      <c r="G3635" t="s">
        <v>426</v>
      </c>
      <c r="H3635" t="s">
        <v>426</v>
      </c>
    </row>
    <row r="3636" spans="2:8" x14ac:dyDescent="0.25">
      <c r="B3636" t="s">
        <v>3</v>
      </c>
      <c r="C3636" t="s">
        <v>547</v>
      </c>
      <c r="D3636" t="s">
        <v>138</v>
      </c>
      <c r="E3636" t="s">
        <v>1</v>
      </c>
      <c r="F3636" t="s">
        <v>426</v>
      </c>
      <c r="G3636" t="s">
        <v>426</v>
      </c>
      <c r="H3636" t="s">
        <v>426</v>
      </c>
    </row>
    <row r="3637" spans="2:8" x14ac:dyDescent="0.25">
      <c r="B3637" t="s">
        <v>3</v>
      </c>
      <c r="C3637" t="s">
        <v>547</v>
      </c>
      <c r="D3637" t="s">
        <v>630</v>
      </c>
      <c r="E3637" t="s">
        <v>1</v>
      </c>
      <c r="F3637" t="s">
        <v>426</v>
      </c>
      <c r="G3637" t="s">
        <v>426</v>
      </c>
      <c r="H3637" t="s">
        <v>426</v>
      </c>
    </row>
    <row r="3638" spans="2:8" x14ac:dyDescent="0.25">
      <c r="B3638" t="s">
        <v>3</v>
      </c>
      <c r="C3638" t="s">
        <v>547</v>
      </c>
      <c r="D3638" t="s">
        <v>139</v>
      </c>
      <c r="E3638" t="s">
        <v>1</v>
      </c>
      <c r="F3638" t="s">
        <v>426</v>
      </c>
      <c r="G3638" t="s">
        <v>426</v>
      </c>
      <c r="H3638" t="s">
        <v>426</v>
      </c>
    </row>
    <row r="3639" spans="2:8" x14ac:dyDescent="0.25">
      <c r="B3639" t="s">
        <v>3</v>
      </c>
      <c r="C3639" t="s">
        <v>547</v>
      </c>
      <c r="D3639" t="s">
        <v>631</v>
      </c>
      <c r="E3639" t="s">
        <v>1</v>
      </c>
      <c r="F3639" t="s">
        <v>426</v>
      </c>
      <c r="G3639" t="s">
        <v>426</v>
      </c>
      <c r="H3639" t="s">
        <v>426</v>
      </c>
    </row>
    <row r="3640" spans="2:8" x14ac:dyDescent="0.25">
      <c r="B3640" t="s">
        <v>3</v>
      </c>
      <c r="C3640" t="s">
        <v>547</v>
      </c>
      <c r="D3640" t="s">
        <v>141</v>
      </c>
      <c r="E3640" t="s">
        <v>1</v>
      </c>
      <c r="F3640" t="s">
        <v>425</v>
      </c>
      <c r="G3640" t="s">
        <v>425</v>
      </c>
      <c r="H3640" t="s">
        <v>425</v>
      </c>
    </row>
    <row r="3641" spans="2:8" x14ac:dyDescent="0.25">
      <c r="B3641" t="s">
        <v>3</v>
      </c>
      <c r="C3641" t="s">
        <v>547</v>
      </c>
      <c r="D3641" t="s">
        <v>684</v>
      </c>
      <c r="E3641" t="s">
        <v>1</v>
      </c>
      <c r="F3641" t="s">
        <v>425</v>
      </c>
      <c r="G3641" t="s">
        <v>425</v>
      </c>
      <c r="H3641" t="s">
        <v>425</v>
      </c>
    </row>
    <row r="3642" spans="2:8" x14ac:dyDescent="0.25">
      <c r="B3642" t="s">
        <v>3</v>
      </c>
      <c r="C3642" t="s">
        <v>547</v>
      </c>
      <c r="D3642" t="s">
        <v>685</v>
      </c>
      <c r="E3642" t="s">
        <v>1</v>
      </c>
      <c r="F3642" t="s">
        <v>425</v>
      </c>
      <c r="G3642" t="s">
        <v>425</v>
      </c>
      <c r="H3642" t="s">
        <v>425</v>
      </c>
    </row>
    <row r="3643" spans="2:8" x14ac:dyDescent="0.25">
      <c r="B3643" t="s">
        <v>3</v>
      </c>
      <c r="C3643" t="s">
        <v>547</v>
      </c>
      <c r="D3643" t="s">
        <v>148</v>
      </c>
      <c r="E3643" t="s">
        <v>1</v>
      </c>
      <c r="F3643" t="s">
        <v>425</v>
      </c>
      <c r="G3643" t="s">
        <v>425</v>
      </c>
      <c r="H3643" t="s">
        <v>425</v>
      </c>
    </row>
    <row r="3644" spans="2:8" x14ac:dyDescent="0.25">
      <c r="B3644" t="s">
        <v>3</v>
      </c>
      <c r="C3644" t="s">
        <v>547</v>
      </c>
      <c r="D3644" t="s">
        <v>149</v>
      </c>
      <c r="E3644" t="s">
        <v>1</v>
      </c>
      <c r="F3644" t="s">
        <v>425</v>
      </c>
      <c r="G3644" t="s">
        <v>425</v>
      </c>
      <c r="H3644" t="s">
        <v>425</v>
      </c>
    </row>
    <row r="3645" spans="2:8" x14ac:dyDescent="0.25">
      <c r="B3645" t="s">
        <v>3</v>
      </c>
      <c r="C3645" t="s">
        <v>547</v>
      </c>
      <c r="D3645" t="s">
        <v>150</v>
      </c>
      <c r="E3645" t="s">
        <v>1</v>
      </c>
      <c r="F3645" t="s">
        <v>425</v>
      </c>
      <c r="G3645" t="s">
        <v>425</v>
      </c>
      <c r="H3645" t="s">
        <v>425</v>
      </c>
    </row>
    <row r="3646" spans="2:8" x14ac:dyDescent="0.25">
      <c r="B3646" t="s">
        <v>3</v>
      </c>
      <c r="C3646" t="s">
        <v>547</v>
      </c>
      <c r="D3646" t="s">
        <v>151</v>
      </c>
      <c r="E3646" t="s">
        <v>1</v>
      </c>
      <c r="F3646" t="s">
        <v>425</v>
      </c>
      <c r="G3646" t="s">
        <v>425</v>
      </c>
      <c r="H3646" t="s">
        <v>425</v>
      </c>
    </row>
    <row r="3647" spans="2:8" x14ac:dyDescent="0.25">
      <c r="B3647" t="s">
        <v>3</v>
      </c>
      <c r="C3647" t="s">
        <v>547</v>
      </c>
      <c r="D3647" t="s">
        <v>152</v>
      </c>
      <c r="E3647" t="s">
        <v>1</v>
      </c>
      <c r="F3647" t="s">
        <v>426</v>
      </c>
      <c r="G3647" t="s">
        <v>426</v>
      </c>
      <c r="H3647" t="s">
        <v>426</v>
      </c>
    </row>
    <row r="3648" spans="2:8" x14ac:dyDescent="0.25">
      <c r="B3648" t="s">
        <v>3</v>
      </c>
      <c r="C3648" t="s">
        <v>547</v>
      </c>
      <c r="D3648" t="s">
        <v>153</v>
      </c>
      <c r="E3648" t="s">
        <v>1</v>
      </c>
      <c r="F3648" t="s">
        <v>425</v>
      </c>
      <c r="G3648" t="s">
        <v>425</v>
      </c>
      <c r="H3648" t="s">
        <v>425</v>
      </c>
    </row>
    <row r="3649" spans="2:8" x14ac:dyDescent="0.25">
      <c r="B3649" t="s">
        <v>3</v>
      </c>
      <c r="C3649" t="s">
        <v>547</v>
      </c>
      <c r="D3649" t="s">
        <v>632</v>
      </c>
      <c r="E3649" t="s">
        <v>1</v>
      </c>
      <c r="F3649" t="s">
        <v>426</v>
      </c>
      <c r="G3649" t="s">
        <v>426</v>
      </c>
      <c r="H3649" t="s">
        <v>426</v>
      </c>
    </row>
    <row r="3650" spans="2:8" x14ac:dyDescent="0.25">
      <c r="B3650" t="s">
        <v>3</v>
      </c>
      <c r="C3650" t="s">
        <v>547</v>
      </c>
      <c r="D3650" t="s">
        <v>155</v>
      </c>
      <c r="E3650" t="s">
        <v>1</v>
      </c>
      <c r="F3650" t="s">
        <v>425</v>
      </c>
      <c r="G3650" t="s">
        <v>425</v>
      </c>
      <c r="H3650" t="s">
        <v>425</v>
      </c>
    </row>
    <row r="3651" spans="2:8" x14ac:dyDescent="0.25">
      <c r="B3651" t="s">
        <v>3</v>
      </c>
      <c r="C3651" t="s">
        <v>547</v>
      </c>
      <c r="D3651" t="s">
        <v>633</v>
      </c>
      <c r="E3651" t="s">
        <v>1</v>
      </c>
      <c r="F3651" t="s">
        <v>426</v>
      </c>
      <c r="G3651" t="s">
        <v>426</v>
      </c>
      <c r="H3651" t="s">
        <v>426</v>
      </c>
    </row>
    <row r="3652" spans="2:8" x14ac:dyDescent="0.25">
      <c r="B3652" t="s">
        <v>3</v>
      </c>
      <c r="C3652" t="s">
        <v>547</v>
      </c>
      <c r="D3652" t="s">
        <v>156</v>
      </c>
      <c r="E3652" t="s">
        <v>1</v>
      </c>
      <c r="F3652" t="s">
        <v>426</v>
      </c>
      <c r="G3652" t="s">
        <v>426</v>
      </c>
      <c r="H3652" t="s">
        <v>426</v>
      </c>
    </row>
    <row r="3653" spans="2:8" x14ac:dyDescent="0.25">
      <c r="B3653" t="s">
        <v>3</v>
      </c>
      <c r="C3653" t="s">
        <v>547</v>
      </c>
      <c r="D3653" t="s">
        <v>157</v>
      </c>
      <c r="E3653" t="s">
        <v>1</v>
      </c>
      <c r="F3653" t="s">
        <v>426</v>
      </c>
      <c r="G3653" t="s">
        <v>426</v>
      </c>
      <c r="H3653" t="s">
        <v>426</v>
      </c>
    </row>
    <row r="3654" spans="2:8" x14ac:dyDescent="0.25">
      <c r="B3654" t="s">
        <v>3</v>
      </c>
      <c r="C3654" t="s">
        <v>547</v>
      </c>
      <c r="D3654" t="s">
        <v>158</v>
      </c>
      <c r="E3654" t="s">
        <v>1</v>
      </c>
      <c r="F3654" t="s">
        <v>425</v>
      </c>
      <c r="G3654" t="s">
        <v>425</v>
      </c>
      <c r="H3654" t="s">
        <v>425</v>
      </c>
    </row>
    <row r="3655" spans="2:8" x14ac:dyDescent="0.25">
      <c r="B3655" t="s">
        <v>3</v>
      </c>
      <c r="C3655" t="s">
        <v>547</v>
      </c>
      <c r="D3655" t="s">
        <v>159</v>
      </c>
      <c r="E3655" t="s">
        <v>1</v>
      </c>
      <c r="F3655" t="s">
        <v>425</v>
      </c>
      <c r="G3655" t="s">
        <v>425</v>
      </c>
      <c r="H3655" t="s">
        <v>425</v>
      </c>
    </row>
    <row r="3656" spans="2:8" x14ac:dyDescent="0.25">
      <c r="B3656" t="s">
        <v>3</v>
      </c>
      <c r="C3656" t="s">
        <v>547</v>
      </c>
      <c r="D3656" t="s">
        <v>160</v>
      </c>
      <c r="E3656" t="s">
        <v>1</v>
      </c>
      <c r="F3656" t="s">
        <v>425</v>
      </c>
      <c r="G3656" t="s">
        <v>425</v>
      </c>
      <c r="H3656" t="s">
        <v>425</v>
      </c>
    </row>
    <row r="3657" spans="2:8" x14ac:dyDescent="0.25">
      <c r="B3657" t="s">
        <v>3</v>
      </c>
      <c r="C3657" t="s">
        <v>547</v>
      </c>
      <c r="D3657" t="s">
        <v>161</v>
      </c>
      <c r="E3657" t="s">
        <v>1</v>
      </c>
      <c r="F3657" t="s">
        <v>426</v>
      </c>
      <c r="G3657" t="s">
        <v>426</v>
      </c>
      <c r="H3657" t="s">
        <v>426</v>
      </c>
    </row>
    <row r="3658" spans="2:8" x14ac:dyDescent="0.25">
      <c r="B3658" t="s">
        <v>3</v>
      </c>
      <c r="C3658" t="s">
        <v>547</v>
      </c>
      <c r="D3658" t="s">
        <v>162</v>
      </c>
      <c r="E3658" t="s">
        <v>1</v>
      </c>
      <c r="F3658" t="s">
        <v>425</v>
      </c>
      <c r="G3658" t="s">
        <v>425</v>
      </c>
      <c r="H3658" t="s">
        <v>425</v>
      </c>
    </row>
    <row r="3659" spans="2:8" x14ac:dyDescent="0.25">
      <c r="B3659" t="s">
        <v>3</v>
      </c>
      <c r="C3659" t="s">
        <v>547</v>
      </c>
      <c r="D3659" t="s">
        <v>163</v>
      </c>
      <c r="E3659" t="s">
        <v>1</v>
      </c>
      <c r="F3659" t="s">
        <v>425</v>
      </c>
      <c r="G3659" t="s">
        <v>425</v>
      </c>
      <c r="H3659" t="s">
        <v>425</v>
      </c>
    </row>
    <row r="3660" spans="2:8" x14ac:dyDescent="0.25">
      <c r="B3660" t="s">
        <v>3</v>
      </c>
      <c r="C3660" t="s">
        <v>547</v>
      </c>
      <c r="D3660" t="s">
        <v>165</v>
      </c>
      <c r="E3660" t="s">
        <v>1</v>
      </c>
      <c r="F3660" t="s">
        <v>425</v>
      </c>
      <c r="G3660" t="s">
        <v>425</v>
      </c>
      <c r="H3660" t="s">
        <v>425</v>
      </c>
    </row>
    <row r="3661" spans="2:8" x14ac:dyDescent="0.25">
      <c r="B3661" t="s">
        <v>3</v>
      </c>
      <c r="C3661" t="s">
        <v>547</v>
      </c>
      <c r="D3661" t="s">
        <v>168</v>
      </c>
      <c r="E3661" t="s">
        <v>1</v>
      </c>
      <c r="F3661" t="s">
        <v>425</v>
      </c>
      <c r="G3661" t="s">
        <v>425</v>
      </c>
      <c r="H3661" t="s">
        <v>425</v>
      </c>
    </row>
    <row r="3662" spans="2:8" x14ac:dyDescent="0.25">
      <c r="B3662" t="s">
        <v>3</v>
      </c>
      <c r="C3662" t="s">
        <v>547</v>
      </c>
      <c r="D3662" t="s">
        <v>170</v>
      </c>
      <c r="E3662" t="s">
        <v>1</v>
      </c>
      <c r="F3662" t="s">
        <v>425</v>
      </c>
      <c r="G3662" t="s">
        <v>425</v>
      </c>
      <c r="H3662" t="s">
        <v>425</v>
      </c>
    </row>
    <row r="3663" spans="2:8" x14ac:dyDescent="0.25">
      <c r="B3663" t="s">
        <v>3</v>
      </c>
      <c r="C3663" t="s">
        <v>547</v>
      </c>
      <c r="D3663" t="s">
        <v>172</v>
      </c>
      <c r="E3663" t="s">
        <v>1</v>
      </c>
      <c r="F3663" t="s">
        <v>425</v>
      </c>
      <c r="G3663" t="s">
        <v>425</v>
      </c>
      <c r="H3663" t="s">
        <v>425</v>
      </c>
    </row>
    <row r="3664" spans="2:8" x14ac:dyDescent="0.25">
      <c r="B3664" t="s">
        <v>3</v>
      </c>
      <c r="C3664" t="s">
        <v>547</v>
      </c>
      <c r="D3664" t="s">
        <v>174</v>
      </c>
      <c r="E3664" t="s">
        <v>1</v>
      </c>
      <c r="F3664" t="s">
        <v>425</v>
      </c>
      <c r="G3664" t="s">
        <v>425</v>
      </c>
      <c r="H3664" t="s">
        <v>425</v>
      </c>
    </row>
    <row r="3665" spans="2:8" x14ac:dyDescent="0.25">
      <c r="B3665" t="s">
        <v>3</v>
      </c>
      <c r="C3665" t="s">
        <v>547</v>
      </c>
      <c r="D3665" t="s">
        <v>175</v>
      </c>
      <c r="E3665" t="s">
        <v>1</v>
      </c>
      <c r="F3665" t="s">
        <v>425</v>
      </c>
      <c r="G3665" t="s">
        <v>425</v>
      </c>
      <c r="H3665" t="s">
        <v>425</v>
      </c>
    </row>
    <row r="3666" spans="2:8" x14ac:dyDescent="0.25">
      <c r="B3666" t="s">
        <v>3</v>
      </c>
      <c r="C3666" t="s">
        <v>547</v>
      </c>
      <c r="D3666" t="s">
        <v>176</v>
      </c>
      <c r="E3666" t="s">
        <v>1</v>
      </c>
      <c r="F3666" t="s">
        <v>426</v>
      </c>
      <c r="G3666" t="s">
        <v>426</v>
      </c>
      <c r="H3666" t="s">
        <v>426</v>
      </c>
    </row>
    <row r="3667" spans="2:8" x14ac:dyDescent="0.25">
      <c r="B3667" t="s">
        <v>3</v>
      </c>
      <c r="C3667" t="s">
        <v>547</v>
      </c>
      <c r="D3667" t="s">
        <v>177</v>
      </c>
      <c r="E3667" t="s">
        <v>1</v>
      </c>
      <c r="F3667" t="s">
        <v>426</v>
      </c>
      <c r="G3667" t="s">
        <v>426</v>
      </c>
      <c r="H3667" t="s">
        <v>426</v>
      </c>
    </row>
    <row r="3668" spans="2:8" x14ac:dyDescent="0.25">
      <c r="B3668" t="s">
        <v>3</v>
      </c>
      <c r="C3668" t="s">
        <v>547</v>
      </c>
      <c r="D3668" t="s">
        <v>178</v>
      </c>
      <c r="E3668" t="s">
        <v>1</v>
      </c>
      <c r="F3668" t="s">
        <v>426</v>
      </c>
      <c r="G3668" t="s">
        <v>426</v>
      </c>
      <c r="H3668" t="s">
        <v>426</v>
      </c>
    </row>
    <row r="3669" spans="2:8" x14ac:dyDescent="0.25">
      <c r="B3669" t="s">
        <v>3</v>
      </c>
      <c r="C3669" t="s">
        <v>547</v>
      </c>
      <c r="D3669" t="s">
        <v>179</v>
      </c>
      <c r="E3669" t="s">
        <v>1</v>
      </c>
      <c r="F3669" t="s">
        <v>426</v>
      </c>
      <c r="G3669" t="s">
        <v>426</v>
      </c>
      <c r="H3669" t="s">
        <v>426</v>
      </c>
    </row>
    <row r="3670" spans="2:8" x14ac:dyDescent="0.25">
      <c r="B3670" t="s">
        <v>3</v>
      </c>
      <c r="C3670" t="s">
        <v>547</v>
      </c>
      <c r="D3670" t="s">
        <v>180</v>
      </c>
      <c r="E3670" t="s">
        <v>1</v>
      </c>
      <c r="F3670" t="s">
        <v>425</v>
      </c>
      <c r="G3670" t="s">
        <v>425</v>
      </c>
      <c r="H3670" t="s">
        <v>425</v>
      </c>
    </row>
    <row r="3671" spans="2:8" x14ac:dyDescent="0.25">
      <c r="B3671" t="s">
        <v>3</v>
      </c>
      <c r="C3671" t="s">
        <v>547</v>
      </c>
      <c r="D3671" t="s">
        <v>634</v>
      </c>
      <c r="E3671" t="s">
        <v>1</v>
      </c>
      <c r="F3671" t="s">
        <v>426</v>
      </c>
      <c r="G3671" t="s">
        <v>426</v>
      </c>
      <c r="H3671" t="s">
        <v>426</v>
      </c>
    </row>
    <row r="3672" spans="2:8" x14ac:dyDescent="0.25">
      <c r="B3672" t="s">
        <v>3</v>
      </c>
      <c r="C3672" t="s">
        <v>547</v>
      </c>
      <c r="D3672" t="s">
        <v>182</v>
      </c>
      <c r="E3672" t="s">
        <v>1</v>
      </c>
      <c r="F3672" t="s">
        <v>425</v>
      </c>
      <c r="G3672" t="s">
        <v>425</v>
      </c>
      <c r="H3672" t="s">
        <v>425</v>
      </c>
    </row>
    <row r="3673" spans="2:8" x14ac:dyDescent="0.25">
      <c r="B3673" t="s">
        <v>3</v>
      </c>
      <c r="C3673" t="s">
        <v>547</v>
      </c>
      <c r="D3673" t="s">
        <v>184</v>
      </c>
      <c r="E3673" t="s">
        <v>1</v>
      </c>
      <c r="F3673" t="s">
        <v>426</v>
      </c>
      <c r="G3673" t="s">
        <v>426</v>
      </c>
      <c r="H3673" t="s">
        <v>426</v>
      </c>
    </row>
    <row r="3674" spans="2:8" x14ac:dyDescent="0.25">
      <c r="B3674" t="s">
        <v>3</v>
      </c>
      <c r="C3674" t="s">
        <v>547</v>
      </c>
      <c r="D3674" t="s">
        <v>187</v>
      </c>
      <c r="E3674" t="s">
        <v>1</v>
      </c>
      <c r="F3674" t="s">
        <v>425</v>
      </c>
      <c r="G3674" t="s">
        <v>425</v>
      </c>
      <c r="H3674" t="s">
        <v>425</v>
      </c>
    </row>
    <row r="3675" spans="2:8" x14ac:dyDescent="0.25">
      <c r="B3675" t="s">
        <v>3</v>
      </c>
      <c r="C3675" t="s">
        <v>547</v>
      </c>
      <c r="D3675" t="s">
        <v>188</v>
      </c>
      <c r="E3675" t="s">
        <v>1</v>
      </c>
      <c r="F3675" t="s">
        <v>426</v>
      </c>
      <c r="G3675" t="s">
        <v>426</v>
      </c>
      <c r="H3675" t="s">
        <v>426</v>
      </c>
    </row>
    <row r="3676" spans="2:8" x14ac:dyDescent="0.25">
      <c r="B3676" t="s">
        <v>3</v>
      </c>
      <c r="C3676" t="s">
        <v>547</v>
      </c>
      <c r="D3676" t="s">
        <v>189</v>
      </c>
      <c r="E3676" t="s">
        <v>1</v>
      </c>
      <c r="F3676" t="s">
        <v>426</v>
      </c>
      <c r="G3676" t="s">
        <v>426</v>
      </c>
      <c r="H3676" t="s">
        <v>426</v>
      </c>
    </row>
    <row r="3677" spans="2:8" x14ac:dyDescent="0.25">
      <c r="B3677" t="s">
        <v>3</v>
      </c>
      <c r="C3677" t="s">
        <v>547</v>
      </c>
      <c r="D3677" t="s">
        <v>190</v>
      </c>
      <c r="E3677" t="s">
        <v>1</v>
      </c>
      <c r="F3677" t="s">
        <v>426</v>
      </c>
      <c r="G3677" t="s">
        <v>426</v>
      </c>
      <c r="H3677" t="s">
        <v>426</v>
      </c>
    </row>
    <row r="3678" spans="2:8" x14ac:dyDescent="0.25">
      <c r="B3678" t="s">
        <v>3</v>
      </c>
      <c r="C3678" t="s">
        <v>547</v>
      </c>
      <c r="D3678" t="s">
        <v>191</v>
      </c>
      <c r="E3678" t="s">
        <v>1</v>
      </c>
      <c r="F3678" t="s">
        <v>426</v>
      </c>
      <c r="G3678" t="s">
        <v>426</v>
      </c>
      <c r="H3678" t="s">
        <v>426</v>
      </c>
    </row>
    <row r="3679" spans="2:8" x14ac:dyDescent="0.25">
      <c r="B3679" t="s">
        <v>3</v>
      </c>
      <c r="C3679" t="s">
        <v>547</v>
      </c>
      <c r="D3679" t="s">
        <v>192</v>
      </c>
      <c r="E3679" t="s">
        <v>1</v>
      </c>
      <c r="F3679" t="s">
        <v>426</v>
      </c>
      <c r="G3679" t="s">
        <v>426</v>
      </c>
      <c r="H3679" t="s">
        <v>426</v>
      </c>
    </row>
    <row r="3680" spans="2:8" x14ac:dyDescent="0.25">
      <c r="B3680" t="s">
        <v>3</v>
      </c>
      <c r="C3680" t="s">
        <v>547</v>
      </c>
      <c r="D3680" t="s">
        <v>193</v>
      </c>
      <c r="E3680" t="s">
        <v>1</v>
      </c>
      <c r="F3680" t="s">
        <v>426</v>
      </c>
      <c r="G3680" t="s">
        <v>426</v>
      </c>
      <c r="H3680" t="s">
        <v>426</v>
      </c>
    </row>
    <row r="3681" spans="2:8" x14ac:dyDescent="0.25">
      <c r="B3681" t="s">
        <v>3</v>
      </c>
      <c r="C3681" t="s">
        <v>547</v>
      </c>
      <c r="D3681" t="s">
        <v>194</v>
      </c>
      <c r="E3681" t="s">
        <v>1</v>
      </c>
      <c r="F3681" t="s">
        <v>426</v>
      </c>
      <c r="G3681" t="s">
        <v>426</v>
      </c>
      <c r="H3681" t="s">
        <v>426</v>
      </c>
    </row>
    <row r="3682" spans="2:8" x14ac:dyDescent="0.25">
      <c r="B3682" t="s">
        <v>3</v>
      </c>
      <c r="C3682" t="s">
        <v>547</v>
      </c>
      <c r="D3682" t="s">
        <v>195</v>
      </c>
      <c r="E3682" t="s">
        <v>1</v>
      </c>
      <c r="F3682" t="s">
        <v>425</v>
      </c>
      <c r="G3682" t="s">
        <v>425</v>
      </c>
      <c r="H3682" t="s">
        <v>425</v>
      </c>
    </row>
    <row r="3683" spans="2:8" x14ac:dyDescent="0.25">
      <c r="B3683" t="s">
        <v>3</v>
      </c>
      <c r="C3683" t="s">
        <v>547</v>
      </c>
      <c r="D3683" t="s">
        <v>196</v>
      </c>
      <c r="E3683" t="s">
        <v>1</v>
      </c>
      <c r="F3683" t="s">
        <v>425</v>
      </c>
      <c r="G3683" t="s">
        <v>425</v>
      </c>
      <c r="H3683" t="s">
        <v>425</v>
      </c>
    </row>
    <row r="3684" spans="2:8" x14ac:dyDescent="0.25">
      <c r="B3684" t="s">
        <v>3</v>
      </c>
      <c r="C3684" t="s">
        <v>547</v>
      </c>
      <c r="D3684" t="s">
        <v>197</v>
      </c>
      <c r="E3684" t="s">
        <v>1</v>
      </c>
      <c r="F3684" t="s">
        <v>425</v>
      </c>
      <c r="G3684" t="s">
        <v>425</v>
      </c>
      <c r="H3684" t="s">
        <v>425</v>
      </c>
    </row>
    <row r="3685" spans="2:8" x14ac:dyDescent="0.25">
      <c r="B3685" t="s">
        <v>3</v>
      </c>
      <c r="C3685" t="s">
        <v>547</v>
      </c>
      <c r="D3685" t="s">
        <v>198</v>
      </c>
      <c r="E3685" t="s">
        <v>1</v>
      </c>
      <c r="F3685" t="s">
        <v>425</v>
      </c>
      <c r="G3685" t="s">
        <v>425</v>
      </c>
      <c r="H3685" t="s">
        <v>425</v>
      </c>
    </row>
    <row r="3686" spans="2:8" x14ac:dyDescent="0.25">
      <c r="B3686" t="s">
        <v>3</v>
      </c>
      <c r="C3686" t="s">
        <v>547</v>
      </c>
      <c r="D3686" t="s">
        <v>199</v>
      </c>
      <c r="E3686" t="s">
        <v>1</v>
      </c>
      <c r="F3686" t="s">
        <v>425</v>
      </c>
      <c r="G3686" t="s">
        <v>425</v>
      </c>
      <c r="H3686" t="s">
        <v>425</v>
      </c>
    </row>
    <row r="3687" spans="2:8" x14ac:dyDescent="0.25">
      <c r="B3687" t="s">
        <v>3</v>
      </c>
      <c r="C3687" t="s">
        <v>547</v>
      </c>
      <c r="D3687" t="s">
        <v>200</v>
      </c>
      <c r="E3687" t="s">
        <v>1</v>
      </c>
      <c r="F3687" t="s">
        <v>425</v>
      </c>
      <c r="G3687" t="s">
        <v>425</v>
      </c>
      <c r="H3687" t="s">
        <v>425</v>
      </c>
    </row>
    <row r="3688" spans="2:8" x14ac:dyDescent="0.25">
      <c r="B3688" t="s">
        <v>3</v>
      </c>
      <c r="C3688" t="s">
        <v>547</v>
      </c>
      <c r="D3688" t="s">
        <v>201</v>
      </c>
      <c r="E3688" t="s">
        <v>1</v>
      </c>
      <c r="F3688" t="s">
        <v>425</v>
      </c>
      <c r="G3688" t="s">
        <v>425</v>
      </c>
      <c r="H3688" t="s">
        <v>425</v>
      </c>
    </row>
    <row r="3689" spans="2:8" x14ac:dyDescent="0.25">
      <c r="B3689" t="s">
        <v>3</v>
      </c>
      <c r="C3689" t="s">
        <v>547</v>
      </c>
      <c r="D3689" t="s">
        <v>202</v>
      </c>
      <c r="E3689" t="s">
        <v>1</v>
      </c>
      <c r="F3689" t="s">
        <v>425</v>
      </c>
      <c r="G3689" t="s">
        <v>425</v>
      </c>
      <c r="H3689" t="s">
        <v>425</v>
      </c>
    </row>
    <row r="3690" spans="2:8" x14ac:dyDescent="0.25">
      <c r="B3690" t="s">
        <v>3</v>
      </c>
      <c r="C3690" t="s">
        <v>547</v>
      </c>
      <c r="D3690" t="s">
        <v>203</v>
      </c>
      <c r="E3690" t="s">
        <v>1</v>
      </c>
      <c r="F3690" t="s">
        <v>425</v>
      </c>
      <c r="G3690" t="s">
        <v>425</v>
      </c>
      <c r="H3690" t="s">
        <v>425</v>
      </c>
    </row>
    <row r="3691" spans="2:8" x14ac:dyDescent="0.25">
      <c r="B3691" t="s">
        <v>3</v>
      </c>
      <c r="C3691" t="s">
        <v>547</v>
      </c>
      <c r="D3691" t="s">
        <v>204</v>
      </c>
      <c r="E3691" t="s">
        <v>1</v>
      </c>
      <c r="F3691" t="s">
        <v>425</v>
      </c>
      <c r="G3691" t="s">
        <v>425</v>
      </c>
      <c r="H3691" t="s">
        <v>425</v>
      </c>
    </row>
    <row r="3692" spans="2:8" x14ac:dyDescent="0.25">
      <c r="B3692" t="s">
        <v>3</v>
      </c>
      <c r="C3692" t="s">
        <v>547</v>
      </c>
      <c r="D3692" t="s">
        <v>205</v>
      </c>
      <c r="E3692" t="s">
        <v>1</v>
      </c>
      <c r="F3692" t="s">
        <v>425</v>
      </c>
      <c r="G3692" t="s">
        <v>425</v>
      </c>
      <c r="H3692" t="s">
        <v>425</v>
      </c>
    </row>
    <row r="3693" spans="2:8" x14ac:dyDescent="0.25">
      <c r="B3693" t="s">
        <v>3</v>
      </c>
      <c r="C3693" t="s">
        <v>547</v>
      </c>
      <c r="D3693" t="s">
        <v>208</v>
      </c>
      <c r="E3693" t="s">
        <v>1</v>
      </c>
      <c r="F3693" t="s">
        <v>425</v>
      </c>
      <c r="G3693" t="s">
        <v>425</v>
      </c>
      <c r="H3693" t="s">
        <v>425</v>
      </c>
    </row>
    <row r="3694" spans="2:8" x14ac:dyDescent="0.25">
      <c r="B3694" t="s">
        <v>3</v>
      </c>
      <c r="C3694" t="s">
        <v>547</v>
      </c>
      <c r="D3694" t="s">
        <v>209</v>
      </c>
      <c r="E3694" t="s">
        <v>1</v>
      </c>
      <c r="F3694" t="s">
        <v>425</v>
      </c>
      <c r="G3694" t="s">
        <v>425</v>
      </c>
      <c r="H3694" t="s">
        <v>425</v>
      </c>
    </row>
    <row r="3695" spans="2:8" x14ac:dyDescent="0.25">
      <c r="B3695" t="s">
        <v>3</v>
      </c>
      <c r="C3695" t="s">
        <v>547</v>
      </c>
      <c r="D3695" t="s">
        <v>210</v>
      </c>
      <c r="E3695" t="s">
        <v>1</v>
      </c>
      <c r="F3695" t="s">
        <v>425</v>
      </c>
      <c r="G3695" t="s">
        <v>425</v>
      </c>
      <c r="H3695" t="s">
        <v>425</v>
      </c>
    </row>
    <row r="3696" spans="2:8" x14ac:dyDescent="0.25">
      <c r="B3696" t="s">
        <v>3</v>
      </c>
      <c r="C3696" t="s">
        <v>547</v>
      </c>
      <c r="D3696" t="s">
        <v>211</v>
      </c>
      <c r="E3696" t="s">
        <v>1</v>
      </c>
      <c r="F3696" t="s">
        <v>425</v>
      </c>
      <c r="G3696" t="s">
        <v>425</v>
      </c>
      <c r="H3696" t="s">
        <v>425</v>
      </c>
    </row>
    <row r="3697" spans="2:8" x14ac:dyDescent="0.25">
      <c r="B3697" t="s">
        <v>3</v>
      </c>
      <c r="C3697" t="s">
        <v>547</v>
      </c>
      <c r="D3697" t="s">
        <v>212</v>
      </c>
      <c r="E3697" t="s">
        <v>1</v>
      </c>
      <c r="F3697" t="s">
        <v>425</v>
      </c>
      <c r="G3697" t="s">
        <v>425</v>
      </c>
      <c r="H3697" t="s">
        <v>425</v>
      </c>
    </row>
    <row r="3698" spans="2:8" x14ac:dyDescent="0.25">
      <c r="B3698" t="s">
        <v>3</v>
      </c>
      <c r="C3698" t="s">
        <v>547</v>
      </c>
      <c r="D3698" t="s">
        <v>213</v>
      </c>
      <c r="E3698" t="s">
        <v>1</v>
      </c>
      <c r="F3698" t="s">
        <v>425</v>
      </c>
      <c r="G3698" t="s">
        <v>425</v>
      </c>
      <c r="H3698" t="s">
        <v>425</v>
      </c>
    </row>
    <row r="3699" spans="2:8" x14ac:dyDescent="0.25">
      <c r="B3699" t="s">
        <v>3</v>
      </c>
      <c r="C3699" t="s">
        <v>547</v>
      </c>
      <c r="D3699" t="s">
        <v>214</v>
      </c>
      <c r="E3699" t="s">
        <v>1</v>
      </c>
      <c r="F3699" t="s">
        <v>425</v>
      </c>
      <c r="G3699" t="s">
        <v>425</v>
      </c>
      <c r="H3699" t="s">
        <v>425</v>
      </c>
    </row>
    <row r="3700" spans="2:8" x14ac:dyDescent="0.25">
      <c r="B3700" t="s">
        <v>3</v>
      </c>
      <c r="C3700" t="s">
        <v>547</v>
      </c>
      <c r="D3700" t="s">
        <v>215</v>
      </c>
      <c r="E3700" t="s">
        <v>1</v>
      </c>
      <c r="F3700" t="s">
        <v>425</v>
      </c>
      <c r="G3700" t="s">
        <v>425</v>
      </c>
      <c r="H3700" t="s">
        <v>425</v>
      </c>
    </row>
    <row r="3701" spans="2:8" x14ac:dyDescent="0.25">
      <c r="B3701" t="s">
        <v>3</v>
      </c>
      <c r="C3701" t="s">
        <v>547</v>
      </c>
      <c r="D3701" t="s">
        <v>216</v>
      </c>
      <c r="E3701" t="s">
        <v>1</v>
      </c>
      <c r="F3701" t="s">
        <v>425</v>
      </c>
      <c r="G3701" t="s">
        <v>425</v>
      </c>
      <c r="H3701" t="s">
        <v>425</v>
      </c>
    </row>
    <row r="3702" spans="2:8" x14ac:dyDescent="0.25">
      <c r="B3702" t="s">
        <v>3</v>
      </c>
      <c r="C3702" t="s">
        <v>547</v>
      </c>
      <c r="D3702" t="s">
        <v>217</v>
      </c>
      <c r="E3702" t="s">
        <v>1</v>
      </c>
      <c r="F3702" t="s">
        <v>425</v>
      </c>
      <c r="G3702" t="s">
        <v>425</v>
      </c>
      <c r="H3702" t="s">
        <v>425</v>
      </c>
    </row>
    <row r="3703" spans="2:8" x14ac:dyDescent="0.25">
      <c r="B3703" t="s">
        <v>3</v>
      </c>
      <c r="C3703" t="s">
        <v>547</v>
      </c>
      <c r="D3703" t="s">
        <v>218</v>
      </c>
      <c r="E3703" t="s">
        <v>1</v>
      </c>
      <c r="F3703" t="s">
        <v>425</v>
      </c>
      <c r="G3703" t="s">
        <v>425</v>
      </c>
      <c r="H3703" t="s">
        <v>425</v>
      </c>
    </row>
    <row r="3704" spans="2:8" x14ac:dyDescent="0.25">
      <c r="B3704" t="s">
        <v>3</v>
      </c>
      <c r="C3704" t="s">
        <v>547</v>
      </c>
      <c r="D3704" t="s">
        <v>219</v>
      </c>
      <c r="E3704" t="s">
        <v>1</v>
      </c>
      <c r="F3704" t="s">
        <v>425</v>
      </c>
      <c r="G3704" t="s">
        <v>425</v>
      </c>
      <c r="H3704" t="s">
        <v>425</v>
      </c>
    </row>
    <row r="3705" spans="2:8" x14ac:dyDescent="0.25">
      <c r="B3705" t="s">
        <v>3</v>
      </c>
      <c r="C3705" t="s">
        <v>547</v>
      </c>
      <c r="D3705" t="s">
        <v>220</v>
      </c>
      <c r="E3705" t="s">
        <v>1</v>
      </c>
      <c r="F3705" t="s">
        <v>425</v>
      </c>
      <c r="G3705" t="s">
        <v>425</v>
      </c>
      <c r="H3705" t="s">
        <v>425</v>
      </c>
    </row>
    <row r="3706" spans="2:8" x14ac:dyDescent="0.25">
      <c r="B3706" t="s">
        <v>3</v>
      </c>
      <c r="C3706" t="s">
        <v>547</v>
      </c>
      <c r="D3706" t="s">
        <v>221</v>
      </c>
      <c r="E3706" t="s">
        <v>1</v>
      </c>
      <c r="F3706" t="s">
        <v>425</v>
      </c>
      <c r="G3706" t="s">
        <v>425</v>
      </c>
      <c r="H3706" t="s">
        <v>425</v>
      </c>
    </row>
    <row r="3707" spans="2:8" x14ac:dyDescent="0.25">
      <c r="B3707" t="s">
        <v>3</v>
      </c>
      <c r="C3707" t="s">
        <v>547</v>
      </c>
      <c r="D3707" t="s">
        <v>222</v>
      </c>
      <c r="E3707" t="s">
        <v>1</v>
      </c>
      <c r="F3707" t="s">
        <v>425</v>
      </c>
      <c r="G3707" t="s">
        <v>425</v>
      </c>
      <c r="H3707" t="s">
        <v>425</v>
      </c>
    </row>
    <row r="3708" spans="2:8" x14ac:dyDescent="0.25">
      <c r="B3708" t="s">
        <v>3</v>
      </c>
      <c r="C3708" t="s">
        <v>547</v>
      </c>
      <c r="D3708" t="s">
        <v>224</v>
      </c>
      <c r="E3708" t="s">
        <v>1</v>
      </c>
      <c r="F3708" t="s">
        <v>426</v>
      </c>
      <c r="G3708" t="s">
        <v>426</v>
      </c>
      <c r="H3708" t="s">
        <v>426</v>
      </c>
    </row>
    <row r="3709" spans="2:8" x14ac:dyDescent="0.25">
      <c r="B3709" t="s">
        <v>3</v>
      </c>
      <c r="C3709" t="s">
        <v>547</v>
      </c>
      <c r="D3709" t="s">
        <v>225</v>
      </c>
      <c r="E3709" t="s">
        <v>1</v>
      </c>
      <c r="F3709" t="s">
        <v>426</v>
      </c>
      <c r="G3709" t="s">
        <v>426</v>
      </c>
      <c r="H3709" t="s">
        <v>426</v>
      </c>
    </row>
    <row r="3710" spans="2:8" x14ac:dyDescent="0.25">
      <c r="B3710" t="s">
        <v>3</v>
      </c>
      <c r="C3710" t="s">
        <v>547</v>
      </c>
      <c r="D3710" t="s">
        <v>226</v>
      </c>
      <c r="E3710" t="s">
        <v>1</v>
      </c>
      <c r="F3710" t="s">
        <v>426</v>
      </c>
      <c r="G3710" t="s">
        <v>426</v>
      </c>
      <c r="H3710" t="s">
        <v>426</v>
      </c>
    </row>
    <row r="3711" spans="2:8" x14ac:dyDescent="0.25">
      <c r="B3711" t="s">
        <v>3</v>
      </c>
      <c r="C3711" t="s">
        <v>547</v>
      </c>
      <c r="D3711" t="s">
        <v>227</v>
      </c>
      <c r="E3711" t="s">
        <v>1</v>
      </c>
      <c r="F3711" t="s">
        <v>426</v>
      </c>
      <c r="G3711" t="s">
        <v>426</v>
      </c>
      <c r="H3711" t="s">
        <v>426</v>
      </c>
    </row>
    <row r="3712" spans="2:8" x14ac:dyDescent="0.25">
      <c r="B3712" t="s">
        <v>3</v>
      </c>
      <c r="C3712" t="s">
        <v>547</v>
      </c>
      <c r="D3712" t="s">
        <v>228</v>
      </c>
      <c r="E3712" t="s">
        <v>1</v>
      </c>
      <c r="F3712" t="s">
        <v>426</v>
      </c>
      <c r="G3712" t="s">
        <v>426</v>
      </c>
      <c r="H3712" t="s">
        <v>426</v>
      </c>
    </row>
    <row r="3713" spans="2:8" x14ac:dyDescent="0.25">
      <c r="B3713" t="s">
        <v>3</v>
      </c>
      <c r="C3713" t="s">
        <v>547</v>
      </c>
      <c r="D3713" t="s">
        <v>229</v>
      </c>
      <c r="E3713" t="s">
        <v>1</v>
      </c>
      <c r="F3713" t="s">
        <v>426</v>
      </c>
      <c r="G3713" t="s">
        <v>426</v>
      </c>
      <c r="H3713" t="s">
        <v>426</v>
      </c>
    </row>
    <row r="3714" spans="2:8" x14ac:dyDescent="0.25">
      <c r="B3714" t="s">
        <v>3</v>
      </c>
      <c r="C3714" t="s">
        <v>547</v>
      </c>
      <c r="D3714" t="s">
        <v>230</v>
      </c>
      <c r="E3714" t="s">
        <v>1</v>
      </c>
      <c r="F3714" t="s">
        <v>425</v>
      </c>
      <c r="G3714" t="s">
        <v>425</v>
      </c>
      <c r="H3714" t="s">
        <v>425</v>
      </c>
    </row>
    <row r="3715" spans="2:8" x14ac:dyDescent="0.25">
      <c r="B3715" t="s">
        <v>3</v>
      </c>
      <c r="C3715" t="s">
        <v>547</v>
      </c>
      <c r="D3715" t="s">
        <v>232</v>
      </c>
      <c r="E3715" t="s">
        <v>1</v>
      </c>
      <c r="F3715" t="s">
        <v>425</v>
      </c>
      <c r="G3715" t="s">
        <v>425</v>
      </c>
      <c r="H3715" t="s">
        <v>425</v>
      </c>
    </row>
    <row r="3716" spans="2:8" x14ac:dyDescent="0.25">
      <c r="B3716" t="s">
        <v>3</v>
      </c>
      <c r="C3716" t="s">
        <v>547</v>
      </c>
      <c r="D3716" t="s">
        <v>234</v>
      </c>
      <c r="E3716" t="s">
        <v>1</v>
      </c>
      <c r="F3716" t="s">
        <v>425</v>
      </c>
      <c r="G3716" t="s">
        <v>425</v>
      </c>
      <c r="H3716" t="s">
        <v>425</v>
      </c>
    </row>
    <row r="3717" spans="2:8" x14ac:dyDescent="0.25">
      <c r="B3717" t="s">
        <v>3</v>
      </c>
      <c r="C3717" t="s">
        <v>547</v>
      </c>
      <c r="D3717" t="s">
        <v>236</v>
      </c>
      <c r="E3717" t="s">
        <v>1</v>
      </c>
      <c r="F3717" t="s">
        <v>425</v>
      </c>
      <c r="G3717" t="s">
        <v>425</v>
      </c>
      <c r="H3717" t="s">
        <v>425</v>
      </c>
    </row>
    <row r="3718" spans="2:8" x14ac:dyDescent="0.25">
      <c r="B3718" t="s">
        <v>3</v>
      </c>
      <c r="C3718" t="s">
        <v>547</v>
      </c>
      <c r="D3718" t="s">
        <v>237</v>
      </c>
      <c r="E3718" t="s">
        <v>1</v>
      </c>
      <c r="F3718" t="s">
        <v>425</v>
      </c>
      <c r="G3718" t="s">
        <v>425</v>
      </c>
      <c r="H3718" t="s">
        <v>425</v>
      </c>
    </row>
    <row r="3719" spans="2:8" x14ac:dyDescent="0.25">
      <c r="B3719" t="s">
        <v>3</v>
      </c>
      <c r="C3719" t="s">
        <v>547</v>
      </c>
      <c r="D3719" t="s">
        <v>238</v>
      </c>
      <c r="E3719" t="s">
        <v>1</v>
      </c>
      <c r="F3719" t="s">
        <v>425</v>
      </c>
      <c r="G3719" t="s">
        <v>425</v>
      </c>
      <c r="H3719" t="s">
        <v>425</v>
      </c>
    </row>
    <row r="3720" spans="2:8" x14ac:dyDescent="0.25">
      <c r="B3720" t="s">
        <v>3</v>
      </c>
      <c r="C3720" t="s">
        <v>547</v>
      </c>
      <c r="D3720" t="s">
        <v>240</v>
      </c>
      <c r="E3720" t="s">
        <v>1</v>
      </c>
      <c r="F3720" t="s">
        <v>426</v>
      </c>
      <c r="G3720" t="s">
        <v>426</v>
      </c>
      <c r="H3720" t="s">
        <v>426</v>
      </c>
    </row>
    <row r="3721" spans="2:8" x14ac:dyDescent="0.25">
      <c r="B3721" t="s">
        <v>3</v>
      </c>
      <c r="C3721" t="s">
        <v>547</v>
      </c>
      <c r="D3721" t="s">
        <v>241</v>
      </c>
      <c r="E3721" t="s">
        <v>1</v>
      </c>
      <c r="F3721" t="s">
        <v>426</v>
      </c>
      <c r="G3721" t="s">
        <v>426</v>
      </c>
      <c r="H3721" t="s">
        <v>426</v>
      </c>
    </row>
    <row r="3722" spans="2:8" x14ac:dyDescent="0.25">
      <c r="B3722" t="s">
        <v>3</v>
      </c>
      <c r="C3722" t="s">
        <v>547</v>
      </c>
      <c r="D3722" t="s">
        <v>242</v>
      </c>
      <c r="E3722" t="s">
        <v>1</v>
      </c>
      <c r="F3722" t="s">
        <v>426</v>
      </c>
      <c r="G3722" t="s">
        <v>426</v>
      </c>
      <c r="H3722" t="s">
        <v>426</v>
      </c>
    </row>
    <row r="3723" spans="2:8" x14ac:dyDescent="0.25">
      <c r="B3723" t="s">
        <v>3</v>
      </c>
      <c r="C3723" t="s">
        <v>547</v>
      </c>
      <c r="D3723" t="s">
        <v>243</v>
      </c>
      <c r="E3723" t="s">
        <v>1</v>
      </c>
      <c r="F3723" t="s">
        <v>426</v>
      </c>
      <c r="G3723" t="s">
        <v>426</v>
      </c>
      <c r="H3723" t="s">
        <v>426</v>
      </c>
    </row>
    <row r="3724" spans="2:8" x14ac:dyDescent="0.25">
      <c r="B3724" t="s">
        <v>3</v>
      </c>
      <c r="C3724" t="s">
        <v>547</v>
      </c>
      <c r="D3724" t="s">
        <v>244</v>
      </c>
      <c r="E3724" t="s">
        <v>1</v>
      </c>
      <c r="F3724" t="s">
        <v>426</v>
      </c>
      <c r="G3724" t="s">
        <v>426</v>
      </c>
      <c r="H3724" t="s">
        <v>426</v>
      </c>
    </row>
    <row r="3725" spans="2:8" x14ac:dyDescent="0.25">
      <c r="B3725" t="s">
        <v>3</v>
      </c>
      <c r="C3725" t="s">
        <v>547</v>
      </c>
      <c r="D3725" t="s">
        <v>245</v>
      </c>
      <c r="E3725" t="s">
        <v>1</v>
      </c>
      <c r="F3725" t="s">
        <v>425</v>
      </c>
      <c r="G3725" t="s">
        <v>425</v>
      </c>
      <c r="H3725" t="s">
        <v>425</v>
      </c>
    </row>
    <row r="3726" spans="2:8" x14ac:dyDescent="0.25">
      <c r="B3726" t="s">
        <v>3</v>
      </c>
      <c r="C3726" t="s">
        <v>547</v>
      </c>
      <c r="D3726" t="s">
        <v>246</v>
      </c>
      <c r="E3726" t="s">
        <v>1</v>
      </c>
      <c r="F3726" t="s">
        <v>425</v>
      </c>
      <c r="G3726" t="s">
        <v>425</v>
      </c>
      <c r="H3726" t="s">
        <v>425</v>
      </c>
    </row>
    <row r="3727" spans="2:8" x14ac:dyDescent="0.25">
      <c r="B3727" t="s">
        <v>3</v>
      </c>
      <c r="C3727" t="s">
        <v>547</v>
      </c>
      <c r="D3727" t="s">
        <v>247</v>
      </c>
      <c r="E3727" t="s">
        <v>1</v>
      </c>
      <c r="F3727" t="s">
        <v>425</v>
      </c>
      <c r="G3727" t="s">
        <v>425</v>
      </c>
      <c r="H3727" t="s">
        <v>425</v>
      </c>
    </row>
    <row r="3728" spans="2:8" x14ac:dyDescent="0.25">
      <c r="B3728" t="s">
        <v>3</v>
      </c>
      <c r="C3728" t="s">
        <v>547</v>
      </c>
      <c r="D3728" t="s">
        <v>248</v>
      </c>
      <c r="E3728" t="s">
        <v>1</v>
      </c>
      <c r="F3728" t="s">
        <v>425</v>
      </c>
      <c r="G3728" t="s">
        <v>425</v>
      </c>
      <c r="H3728" t="s">
        <v>425</v>
      </c>
    </row>
    <row r="3729" spans="2:8" x14ac:dyDescent="0.25">
      <c r="B3729" t="s">
        <v>3</v>
      </c>
      <c r="C3729" t="s">
        <v>547</v>
      </c>
      <c r="D3729" t="s">
        <v>251</v>
      </c>
      <c r="E3729" t="s">
        <v>1</v>
      </c>
      <c r="F3729" t="s">
        <v>425</v>
      </c>
      <c r="G3729" t="s">
        <v>425</v>
      </c>
      <c r="H3729" t="s">
        <v>425</v>
      </c>
    </row>
    <row r="3730" spans="2:8" x14ac:dyDescent="0.25">
      <c r="B3730" t="s">
        <v>3</v>
      </c>
      <c r="C3730" t="s">
        <v>547</v>
      </c>
      <c r="D3730" t="s">
        <v>255</v>
      </c>
      <c r="E3730" t="s">
        <v>1</v>
      </c>
      <c r="F3730" t="s">
        <v>426</v>
      </c>
      <c r="G3730" t="s">
        <v>426</v>
      </c>
      <c r="H3730" t="s">
        <v>426</v>
      </c>
    </row>
    <row r="3731" spans="2:8" x14ac:dyDescent="0.25">
      <c r="B3731" t="s">
        <v>3</v>
      </c>
      <c r="C3731" t="s">
        <v>547</v>
      </c>
      <c r="D3731" t="s">
        <v>256</v>
      </c>
      <c r="E3731" t="s">
        <v>1</v>
      </c>
      <c r="F3731" t="s">
        <v>425</v>
      </c>
      <c r="G3731" t="s">
        <v>425</v>
      </c>
      <c r="H3731" t="s">
        <v>425</v>
      </c>
    </row>
    <row r="3732" spans="2:8" x14ac:dyDescent="0.25">
      <c r="B3732" t="s">
        <v>3</v>
      </c>
      <c r="C3732" t="s">
        <v>547</v>
      </c>
      <c r="D3732" t="s">
        <v>258</v>
      </c>
      <c r="E3732" t="s">
        <v>1</v>
      </c>
      <c r="F3732" t="s">
        <v>425</v>
      </c>
      <c r="G3732" t="s">
        <v>425</v>
      </c>
      <c r="H3732" t="s">
        <v>425</v>
      </c>
    </row>
    <row r="3733" spans="2:8" x14ac:dyDescent="0.25">
      <c r="B3733" t="s">
        <v>3</v>
      </c>
      <c r="C3733" t="s">
        <v>547</v>
      </c>
      <c r="D3733" t="s">
        <v>260</v>
      </c>
      <c r="E3733" t="s">
        <v>1</v>
      </c>
      <c r="F3733" t="s">
        <v>425</v>
      </c>
      <c r="G3733" t="s">
        <v>425</v>
      </c>
      <c r="H3733" t="s">
        <v>425</v>
      </c>
    </row>
    <row r="3734" spans="2:8" x14ac:dyDescent="0.25">
      <c r="B3734" t="s">
        <v>3</v>
      </c>
      <c r="C3734" t="s">
        <v>547</v>
      </c>
      <c r="D3734" t="s">
        <v>262</v>
      </c>
      <c r="E3734" t="s">
        <v>1</v>
      </c>
      <c r="F3734" t="s">
        <v>425</v>
      </c>
      <c r="G3734" t="s">
        <v>425</v>
      </c>
      <c r="H3734" t="s">
        <v>425</v>
      </c>
    </row>
    <row r="3735" spans="2:8" x14ac:dyDescent="0.25">
      <c r="B3735" t="s">
        <v>3</v>
      </c>
      <c r="C3735" t="s">
        <v>547</v>
      </c>
      <c r="D3735" t="s">
        <v>263</v>
      </c>
      <c r="E3735" t="s">
        <v>1</v>
      </c>
      <c r="F3735" t="s">
        <v>425</v>
      </c>
      <c r="G3735" t="s">
        <v>425</v>
      </c>
      <c r="H3735" t="s">
        <v>425</v>
      </c>
    </row>
    <row r="3736" spans="2:8" x14ac:dyDescent="0.25">
      <c r="B3736" t="s">
        <v>3</v>
      </c>
      <c r="C3736" t="s">
        <v>547</v>
      </c>
      <c r="D3736" t="s">
        <v>264</v>
      </c>
      <c r="E3736" t="s">
        <v>1</v>
      </c>
      <c r="F3736" t="s">
        <v>425</v>
      </c>
      <c r="G3736" t="s">
        <v>425</v>
      </c>
      <c r="H3736" t="s">
        <v>425</v>
      </c>
    </row>
    <row r="3737" spans="2:8" x14ac:dyDescent="0.25">
      <c r="B3737" t="s">
        <v>3</v>
      </c>
      <c r="C3737" t="s">
        <v>547</v>
      </c>
      <c r="D3737" t="s">
        <v>265</v>
      </c>
      <c r="E3737" t="s">
        <v>1</v>
      </c>
      <c r="F3737" t="s">
        <v>425</v>
      </c>
      <c r="G3737" t="s">
        <v>425</v>
      </c>
      <c r="H3737" t="s">
        <v>425</v>
      </c>
    </row>
    <row r="3738" spans="2:8" x14ac:dyDescent="0.25">
      <c r="B3738" t="s">
        <v>3</v>
      </c>
      <c r="C3738" t="s">
        <v>547</v>
      </c>
      <c r="D3738" t="s">
        <v>266</v>
      </c>
      <c r="E3738" t="s">
        <v>1</v>
      </c>
      <c r="F3738" t="s">
        <v>425</v>
      </c>
      <c r="G3738" t="s">
        <v>425</v>
      </c>
      <c r="H3738" t="s">
        <v>425</v>
      </c>
    </row>
    <row r="3739" spans="2:8" x14ac:dyDescent="0.25">
      <c r="B3739" t="s">
        <v>3</v>
      </c>
      <c r="C3739" t="s">
        <v>547</v>
      </c>
      <c r="D3739" t="s">
        <v>268</v>
      </c>
      <c r="E3739" t="s">
        <v>1</v>
      </c>
      <c r="F3739" t="s">
        <v>425</v>
      </c>
      <c r="G3739" t="s">
        <v>425</v>
      </c>
      <c r="H3739" t="s">
        <v>425</v>
      </c>
    </row>
    <row r="3740" spans="2:8" x14ac:dyDescent="0.25">
      <c r="B3740" t="s">
        <v>3</v>
      </c>
      <c r="C3740" t="s">
        <v>547</v>
      </c>
      <c r="D3740" t="s">
        <v>269</v>
      </c>
      <c r="E3740" t="s">
        <v>1</v>
      </c>
      <c r="F3740" t="s">
        <v>425</v>
      </c>
      <c r="G3740" t="s">
        <v>425</v>
      </c>
      <c r="H3740" t="s">
        <v>425</v>
      </c>
    </row>
    <row r="3741" spans="2:8" x14ac:dyDescent="0.25">
      <c r="B3741" t="s">
        <v>3</v>
      </c>
      <c r="C3741" t="s">
        <v>547</v>
      </c>
      <c r="D3741" t="s">
        <v>270</v>
      </c>
      <c r="E3741" t="s">
        <v>1</v>
      </c>
      <c r="F3741" t="s">
        <v>426</v>
      </c>
      <c r="G3741" t="s">
        <v>426</v>
      </c>
      <c r="H3741" t="s">
        <v>426</v>
      </c>
    </row>
    <row r="3742" spans="2:8" x14ac:dyDescent="0.25">
      <c r="B3742" t="s">
        <v>3</v>
      </c>
      <c r="C3742" t="s">
        <v>547</v>
      </c>
      <c r="D3742" t="s">
        <v>271</v>
      </c>
      <c r="E3742" t="s">
        <v>1</v>
      </c>
      <c r="F3742" t="s">
        <v>425</v>
      </c>
      <c r="G3742" t="s">
        <v>425</v>
      </c>
      <c r="H3742" t="s">
        <v>425</v>
      </c>
    </row>
    <row r="3743" spans="2:8" x14ac:dyDescent="0.25">
      <c r="B3743" t="s">
        <v>3</v>
      </c>
      <c r="C3743" t="s">
        <v>547</v>
      </c>
      <c r="D3743" t="s">
        <v>273</v>
      </c>
      <c r="E3743" t="s">
        <v>1</v>
      </c>
      <c r="F3743" t="s">
        <v>425</v>
      </c>
      <c r="G3743" t="s">
        <v>425</v>
      </c>
      <c r="H3743" t="s">
        <v>425</v>
      </c>
    </row>
    <row r="3744" spans="2:8" x14ac:dyDescent="0.25">
      <c r="B3744" t="s">
        <v>3</v>
      </c>
      <c r="C3744" t="s">
        <v>547</v>
      </c>
      <c r="D3744" t="s">
        <v>276</v>
      </c>
      <c r="E3744" t="s">
        <v>1</v>
      </c>
      <c r="F3744" t="s">
        <v>425</v>
      </c>
      <c r="G3744" t="s">
        <v>425</v>
      </c>
      <c r="H3744" t="s">
        <v>425</v>
      </c>
    </row>
    <row r="3745" spans="2:8" x14ac:dyDescent="0.25">
      <c r="B3745" t="s">
        <v>3</v>
      </c>
      <c r="C3745" t="s">
        <v>547</v>
      </c>
      <c r="D3745" t="s">
        <v>279</v>
      </c>
      <c r="E3745" t="s">
        <v>1</v>
      </c>
      <c r="F3745" t="s">
        <v>426</v>
      </c>
      <c r="G3745" t="s">
        <v>426</v>
      </c>
      <c r="H3745" t="s">
        <v>426</v>
      </c>
    </row>
    <row r="3746" spans="2:8" x14ac:dyDescent="0.25">
      <c r="B3746" t="s">
        <v>3</v>
      </c>
      <c r="C3746" t="s">
        <v>547</v>
      </c>
      <c r="D3746" t="s">
        <v>280</v>
      </c>
      <c r="E3746" t="s">
        <v>1</v>
      </c>
      <c r="F3746" t="s">
        <v>426</v>
      </c>
      <c r="G3746" t="s">
        <v>426</v>
      </c>
      <c r="H3746" t="s">
        <v>426</v>
      </c>
    </row>
    <row r="3747" spans="2:8" x14ac:dyDescent="0.25">
      <c r="B3747" t="s">
        <v>3</v>
      </c>
      <c r="C3747" t="s">
        <v>547</v>
      </c>
      <c r="D3747" t="s">
        <v>281</v>
      </c>
      <c r="E3747" t="s">
        <v>1</v>
      </c>
      <c r="F3747" t="s">
        <v>426</v>
      </c>
      <c r="G3747" t="s">
        <v>426</v>
      </c>
      <c r="H3747" t="s">
        <v>426</v>
      </c>
    </row>
    <row r="3748" spans="2:8" x14ac:dyDescent="0.25">
      <c r="B3748" t="s">
        <v>3</v>
      </c>
      <c r="C3748" t="s">
        <v>547</v>
      </c>
      <c r="D3748" t="s">
        <v>282</v>
      </c>
      <c r="E3748" t="s">
        <v>1</v>
      </c>
      <c r="F3748" t="s">
        <v>426</v>
      </c>
      <c r="G3748" t="s">
        <v>426</v>
      </c>
      <c r="H3748" t="s">
        <v>426</v>
      </c>
    </row>
    <row r="3749" spans="2:8" x14ac:dyDescent="0.25">
      <c r="B3749" t="s">
        <v>3</v>
      </c>
      <c r="C3749" t="s">
        <v>547</v>
      </c>
      <c r="D3749" t="s">
        <v>283</v>
      </c>
      <c r="E3749" t="s">
        <v>1</v>
      </c>
      <c r="F3749" t="s">
        <v>425</v>
      </c>
      <c r="G3749" t="s">
        <v>425</v>
      </c>
      <c r="H3749" t="s">
        <v>425</v>
      </c>
    </row>
    <row r="3750" spans="2:8" x14ac:dyDescent="0.25">
      <c r="B3750" t="s">
        <v>3</v>
      </c>
      <c r="C3750" t="s">
        <v>547</v>
      </c>
      <c r="D3750" t="s">
        <v>284</v>
      </c>
      <c r="E3750" t="s">
        <v>1</v>
      </c>
      <c r="F3750" t="s">
        <v>425</v>
      </c>
      <c r="G3750" t="s">
        <v>425</v>
      </c>
      <c r="H3750" t="s">
        <v>425</v>
      </c>
    </row>
    <row r="3751" spans="2:8" x14ac:dyDescent="0.25">
      <c r="B3751" t="s">
        <v>3</v>
      </c>
      <c r="C3751" t="s">
        <v>547</v>
      </c>
      <c r="D3751" t="s">
        <v>286</v>
      </c>
      <c r="E3751" t="s">
        <v>1</v>
      </c>
      <c r="F3751" t="s">
        <v>425</v>
      </c>
      <c r="G3751" t="s">
        <v>425</v>
      </c>
      <c r="H3751" t="s">
        <v>425</v>
      </c>
    </row>
    <row r="3752" spans="2:8" x14ac:dyDescent="0.25">
      <c r="B3752" t="s">
        <v>3</v>
      </c>
      <c r="C3752" t="s">
        <v>547</v>
      </c>
      <c r="D3752" t="s">
        <v>287</v>
      </c>
      <c r="E3752" t="s">
        <v>1</v>
      </c>
      <c r="F3752" t="s">
        <v>425</v>
      </c>
      <c r="G3752" t="s">
        <v>425</v>
      </c>
      <c r="H3752" t="s">
        <v>425</v>
      </c>
    </row>
    <row r="3753" spans="2:8" x14ac:dyDescent="0.25">
      <c r="B3753" t="s">
        <v>3</v>
      </c>
      <c r="C3753" t="s">
        <v>547</v>
      </c>
      <c r="D3753" t="s">
        <v>290</v>
      </c>
      <c r="E3753" t="s">
        <v>1</v>
      </c>
      <c r="F3753" t="s">
        <v>425</v>
      </c>
      <c r="G3753" t="s">
        <v>425</v>
      </c>
      <c r="H3753" t="s">
        <v>425</v>
      </c>
    </row>
    <row r="3754" spans="2:8" x14ac:dyDescent="0.25">
      <c r="B3754" t="s">
        <v>3</v>
      </c>
      <c r="C3754" t="s">
        <v>547</v>
      </c>
      <c r="D3754" t="s">
        <v>291</v>
      </c>
      <c r="E3754" t="s">
        <v>1</v>
      </c>
      <c r="F3754" t="s">
        <v>425</v>
      </c>
      <c r="G3754" t="s">
        <v>425</v>
      </c>
      <c r="H3754" t="s">
        <v>425</v>
      </c>
    </row>
    <row r="3755" spans="2:8" x14ac:dyDescent="0.25">
      <c r="B3755" t="s">
        <v>3</v>
      </c>
      <c r="C3755" t="s">
        <v>547</v>
      </c>
      <c r="D3755" t="s">
        <v>292</v>
      </c>
      <c r="E3755" t="s">
        <v>1</v>
      </c>
      <c r="F3755" t="s">
        <v>425</v>
      </c>
      <c r="G3755" t="s">
        <v>425</v>
      </c>
      <c r="H3755" t="s">
        <v>425</v>
      </c>
    </row>
    <row r="3756" spans="2:8" x14ac:dyDescent="0.25">
      <c r="B3756" t="s">
        <v>3</v>
      </c>
      <c r="C3756" t="s">
        <v>547</v>
      </c>
      <c r="D3756" t="s">
        <v>293</v>
      </c>
      <c r="E3756" t="s">
        <v>1</v>
      </c>
      <c r="F3756" t="s">
        <v>425</v>
      </c>
      <c r="G3756" t="s">
        <v>425</v>
      </c>
      <c r="H3756" t="s">
        <v>425</v>
      </c>
    </row>
    <row r="3757" spans="2:8" x14ac:dyDescent="0.25">
      <c r="B3757" t="s">
        <v>3</v>
      </c>
      <c r="C3757" t="s">
        <v>547</v>
      </c>
      <c r="D3757" t="s">
        <v>295</v>
      </c>
      <c r="E3757" t="s">
        <v>1</v>
      </c>
      <c r="F3757" t="s">
        <v>426</v>
      </c>
      <c r="G3757" t="s">
        <v>426</v>
      </c>
      <c r="H3757" t="s">
        <v>426</v>
      </c>
    </row>
    <row r="3758" spans="2:8" x14ac:dyDescent="0.25">
      <c r="B3758" t="s">
        <v>3</v>
      </c>
      <c r="C3758" t="s">
        <v>547</v>
      </c>
      <c r="D3758" t="s">
        <v>296</v>
      </c>
      <c r="E3758" t="s">
        <v>1</v>
      </c>
      <c r="F3758" t="s">
        <v>425</v>
      </c>
      <c r="G3758" t="s">
        <v>425</v>
      </c>
      <c r="H3758" t="s">
        <v>425</v>
      </c>
    </row>
    <row r="3759" spans="2:8" x14ac:dyDescent="0.25">
      <c r="B3759" t="s">
        <v>3</v>
      </c>
      <c r="C3759" t="s">
        <v>547</v>
      </c>
      <c r="D3759" t="s">
        <v>297</v>
      </c>
      <c r="E3759" t="s">
        <v>1</v>
      </c>
      <c r="F3759" t="s">
        <v>425</v>
      </c>
      <c r="G3759" t="s">
        <v>425</v>
      </c>
      <c r="H3759" t="s">
        <v>425</v>
      </c>
    </row>
    <row r="3760" spans="2:8" x14ac:dyDescent="0.25">
      <c r="B3760" t="s">
        <v>3</v>
      </c>
      <c r="C3760" t="s">
        <v>547</v>
      </c>
      <c r="D3760" t="s">
        <v>298</v>
      </c>
      <c r="E3760" t="s">
        <v>1</v>
      </c>
      <c r="F3760" t="s">
        <v>425</v>
      </c>
      <c r="G3760" t="s">
        <v>425</v>
      </c>
      <c r="H3760" t="s">
        <v>425</v>
      </c>
    </row>
    <row r="3761" spans="2:8" x14ac:dyDescent="0.25">
      <c r="B3761" t="s">
        <v>3</v>
      </c>
      <c r="C3761" t="s">
        <v>547</v>
      </c>
      <c r="D3761" t="s">
        <v>299</v>
      </c>
      <c r="E3761" t="s">
        <v>1</v>
      </c>
      <c r="F3761" t="s">
        <v>425</v>
      </c>
      <c r="G3761" t="s">
        <v>425</v>
      </c>
      <c r="H3761" t="s">
        <v>425</v>
      </c>
    </row>
    <row r="3762" spans="2:8" x14ac:dyDescent="0.25">
      <c r="B3762" t="s">
        <v>3</v>
      </c>
      <c r="C3762" t="s">
        <v>547</v>
      </c>
      <c r="D3762" t="s">
        <v>300</v>
      </c>
      <c r="E3762" t="s">
        <v>1</v>
      </c>
      <c r="F3762" t="s">
        <v>425</v>
      </c>
      <c r="G3762" t="s">
        <v>425</v>
      </c>
      <c r="H3762" t="s">
        <v>425</v>
      </c>
    </row>
    <row r="3763" spans="2:8" x14ac:dyDescent="0.25">
      <c r="B3763" t="s">
        <v>3</v>
      </c>
      <c r="C3763" t="s">
        <v>547</v>
      </c>
      <c r="D3763" t="s">
        <v>407</v>
      </c>
      <c r="E3763" t="s">
        <v>1</v>
      </c>
      <c r="F3763" t="s">
        <v>426</v>
      </c>
      <c r="G3763" t="s">
        <v>426</v>
      </c>
      <c r="H3763" t="s">
        <v>426</v>
      </c>
    </row>
    <row r="3764" spans="2:8" x14ac:dyDescent="0.25">
      <c r="B3764" t="s">
        <v>3</v>
      </c>
      <c r="C3764" t="s">
        <v>547</v>
      </c>
      <c r="D3764" t="s">
        <v>635</v>
      </c>
      <c r="E3764" t="s">
        <v>1</v>
      </c>
      <c r="F3764" t="s">
        <v>426</v>
      </c>
      <c r="G3764" t="s">
        <v>426</v>
      </c>
      <c r="H3764" t="s">
        <v>426</v>
      </c>
    </row>
    <row r="3765" spans="2:8" x14ac:dyDescent="0.25">
      <c r="B3765" t="s">
        <v>3</v>
      </c>
      <c r="C3765" t="s">
        <v>547</v>
      </c>
      <c r="D3765" t="s">
        <v>636</v>
      </c>
      <c r="E3765" t="s">
        <v>1</v>
      </c>
      <c r="F3765" t="s">
        <v>426</v>
      </c>
      <c r="G3765" t="s">
        <v>426</v>
      </c>
      <c r="H3765" t="s">
        <v>426</v>
      </c>
    </row>
    <row r="3766" spans="2:8" x14ac:dyDescent="0.25">
      <c r="B3766" t="s">
        <v>3</v>
      </c>
      <c r="C3766" t="s">
        <v>547</v>
      </c>
      <c r="D3766" t="s">
        <v>686</v>
      </c>
      <c r="E3766" t="s">
        <v>1</v>
      </c>
      <c r="F3766" t="s">
        <v>425</v>
      </c>
      <c r="G3766" t="s">
        <v>425</v>
      </c>
      <c r="H3766" t="s">
        <v>425</v>
      </c>
    </row>
    <row r="3767" spans="2:8" x14ac:dyDescent="0.25">
      <c r="B3767" t="s">
        <v>3</v>
      </c>
      <c r="C3767" t="s">
        <v>547</v>
      </c>
      <c r="D3767" t="s">
        <v>687</v>
      </c>
      <c r="E3767" t="s">
        <v>1</v>
      </c>
      <c r="F3767" t="s">
        <v>425</v>
      </c>
      <c r="G3767" t="s">
        <v>425</v>
      </c>
      <c r="H3767" t="s">
        <v>425</v>
      </c>
    </row>
    <row r="3768" spans="2:8" x14ac:dyDescent="0.25">
      <c r="B3768" t="s">
        <v>3</v>
      </c>
      <c r="C3768" t="s">
        <v>547</v>
      </c>
      <c r="D3768" t="s">
        <v>302</v>
      </c>
      <c r="E3768" t="s">
        <v>1</v>
      </c>
      <c r="F3768" t="s">
        <v>425</v>
      </c>
      <c r="G3768" t="s">
        <v>425</v>
      </c>
      <c r="H3768" t="s">
        <v>425</v>
      </c>
    </row>
    <row r="3769" spans="2:8" x14ac:dyDescent="0.25">
      <c r="B3769" t="s">
        <v>3</v>
      </c>
      <c r="C3769" t="s">
        <v>547</v>
      </c>
      <c r="D3769" t="s">
        <v>303</v>
      </c>
      <c r="E3769" t="s">
        <v>1</v>
      </c>
      <c r="F3769" t="s">
        <v>425</v>
      </c>
      <c r="G3769" t="s">
        <v>425</v>
      </c>
      <c r="H3769" t="s">
        <v>425</v>
      </c>
    </row>
    <row r="3770" spans="2:8" x14ac:dyDescent="0.25">
      <c r="B3770" t="s">
        <v>3</v>
      </c>
      <c r="C3770" t="s">
        <v>547</v>
      </c>
      <c r="D3770" t="s">
        <v>306</v>
      </c>
      <c r="E3770" t="s">
        <v>1</v>
      </c>
      <c r="F3770" t="s">
        <v>426</v>
      </c>
      <c r="G3770" t="s">
        <v>426</v>
      </c>
      <c r="H3770" t="s">
        <v>426</v>
      </c>
    </row>
    <row r="3771" spans="2:8" x14ac:dyDescent="0.25">
      <c r="B3771" t="s">
        <v>3</v>
      </c>
      <c r="C3771" t="s">
        <v>547</v>
      </c>
      <c r="D3771" t="s">
        <v>307</v>
      </c>
      <c r="E3771" t="s">
        <v>1</v>
      </c>
      <c r="F3771" t="s">
        <v>426</v>
      </c>
      <c r="G3771" t="s">
        <v>426</v>
      </c>
      <c r="H3771" t="s">
        <v>426</v>
      </c>
    </row>
    <row r="3772" spans="2:8" x14ac:dyDescent="0.25">
      <c r="B3772" t="s">
        <v>3</v>
      </c>
      <c r="C3772" t="s">
        <v>547</v>
      </c>
      <c r="D3772" t="s">
        <v>308</v>
      </c>
      <c r="E3772" t="s">
        <v>1</v>
      </c>
      <c r="F3772" t="s">
        <v>426</v>
      </c>
      <c r="G3772" t="s">
        <v>426</v>
      </c>
      <c r="H3772" t="s">
        <v>426</v>
      </c>
    </row>
    <row r="3773" spans="2:8" x14ac:dyDescent="0.25">
      <c r="B3773" t="s">
        <v>3</v>
      </c>
      <c r="C3773" t="s">
        <v>547</v>
      </c>
      <c r="D3773" t="s">
        <v>309</v>
      </c>
      <c r="E3773" t="s">
        <v>1</v>
      </c>
      <c r="F3773" t="s">
        <v>425</v>
      </c>
      <c r="G3773" t="s">
        <v>425</v>
      </c>
      <c r="H3773" t="s">
        <v>425</v>
      </c>
    </row>
    <row r="3774" spans="2:8" x14ac:dyDescent="0.25">
      <c r="B3774" t="s">
        <v>3</v>
      </c>
      <c r="C3774" t="s">
        <v>547</v>
      </c>
      <c r="D3774" t="s">
        <v>637</v>
      </c>
      <c r="E3774" t="s">
        <v>1</v>
      </c>
      <c r="F3774" t="s">
        <v>426</v>
      </c>
      <c r="G3774" t="s">
        <v>426</v>
      </c>
      <c r="H3774" t="s">
        <v>426</v>
      </c>
    </row>
    <row r="3775" spans="2:8" x14ac:dyDescent="0.25">
      <c r="B3775" t="s">
        <v>3</v>
      </c>
      <c r="C3775" t="s">
        <v>547</v>
      </c>
      <c r="D3775" t="s">
        <v>311</v>
      </c>
      <c r="E3775" t="s">
        <v>1</v>
      </c>
      <c r="F3775" t="s">
        <v>426</v>
      </c>
      <c r="G3775" t="s">
        <v>426</v>
      </c>
      <c r="H3775" t="s">
        <v>426</v>
      </c>
    </row>
    <row r="3776" spans="2:8" x14ac:dyDescent="0.25">
      <c r="B3776" t="s">
        <v>3</v>
      </c>
      <c r="C3776" t="s">
        <v>547</v>
      </c>
      <c r="D3776" t="s">
        <v>312</v>
      </c>
      <c r="E3776" t="s">
        <v>1</v>
      </c>
      <c r="F3776" t="s">
        <v>426</v>
      </c>
      <c r="G3776" t="s">
        <v>426</v>
      </c>
      <c r="H3776" t="s">
        <v>426</v>
      </c>
    </row>
    <row r="3777" spans="2:8" x14ac:dyDescent="0.25">
      <c r="B3777" t="s">
        <v>3</v>
      </c>
      <c r="C3777" t="s">
        <v>547</v>
      </c>
      <c r="D3777" t="s">
        <v>313</v>
      </c>
      <c r="E3777" t="s">
        <v>1</v>
      </c>
      <c r="F3777" t="s">
        <v>426</v>
      </c>
      <c r="G3777" t="s">
        <v>426</v>
      </c>
      <c r="H3777" t="s">
        <v>426</v>
      </c>
    </row>
    <row r="3778" spans="2:8" x14ac:dyDescent="0.25">
      <c r="B3778" t="s">
        <v>3</v>
      </c>
      <c r="C3778" t="s">
        <v>547</v>
      </c>
      <c r="D3778" t="s">
        <v>314</v>
      </c>
      <c r="E3778" t="s">
        <v>1</v>
      </c>
      <c r="F3778" t="s">
        <v>426</v>
      </c>
      <c r="G3778" t="s">
        <v>426</v>
      </c>
      <c r="H3778" t="s">
        <v>426</v>
      </c>
    </row>
    <row r="3779" spans="2:8" x14ac:dyDescent="0.25">
      <c r="B3779" t="s">
        <v>3</v>
      </c>
      <c r="C3779" t="s">
        <v>547</v>
      </c>
      <c r="D3779" t="s">
        <v>315</v>
      </c>
      <c r="E3779" t="s">
        <v>1</v>
      </c>
      <c r="F3779" t="s">
        <v>426</v>
      </c>
      <c r="G3779" t="s">
        <v>426</v>
      </c>
      <c r="H3779" t="s">
        <v>426</v>
      </c>
    </row>
    <row r="3780" spans="2:8" x14ac:dyDescent="0.25">
      <c r="B3780" t="s">
        <v>3</v>
      </c>
      <c r="C3780" t="s">
        <v>547</v>
      </c>
      <c r="D3780" t="s">
        <v>320</v>
      </c>
      <c r="E3780" t="s">
        <v>1</v>
      </c>
      <c r="F3780" t="s">
        <v>425</v>
      </c>
      <c r="G3780" t="s">
        <v>425</v>
      </c>
      <c r="H3780" t="s">
        <v>425</v>
      </c>
    </row>
    <row r="3781" spans="2:8" x14ac:dyDescent="0.25">
      <c r="B3781" t="s">
        <v>3</v>
      </c>
      <c r="C3781" t="s">
        <v>547</v>
      </c>
      <c r="D3781" t="s">
        <v>322</v>
      </c>
      <c r="E3781" t="s">
        <v>1</v>
      </c>
      <c r="F3781" t="s">
        <v>425</v>
      </c>
      <c r="G3781" t="s">
        <v>425</v>
      </c>
      <c r="H3781" t="s">
        <v>425</v>
      </c>
    </row>
    <row r="3782" spans="2:8" x14ac:dyDescent="0.25">
      <c r="B3782" t="s">
        <v>3</v>
      </c>
      <c r="C3782" t="s">
        <v>547</v>
      </c>
      <c r="D3782" t="s">
        <v>324</v>
      </c>
      <c r="E3782" t="s">
        <v>1</v>
      </c>
      <c r="F3782" t="s">
        <v>425</v>
      </c>
      <c r="G3782" t="s">
        <v>425</v>
      </c>
      <c r="H3782" t="s">
        <v>425</v>
      </c>
    </row>
    <row r="3783" spans="2:8" x14ac:dyDescent="0.25">
      <c r="B3783" t="s">
        <v>3</v>
      </c>
      <c r="C3783" t="s">
        <v>547</v>
      </c>
      <c r="D3783" t="s">
        <v>326</v>
      </c>
      <c r="E3783" t="s">
        <v>1</v>
      </c>
      <c r="F3783" t="s">
        <v>425</v>
      </c>
      <c r="G3783" t="s">
        <v>425</v>
      </c>
      <c r="H3783" t="s">
        <v>425</v>
      </c>
    </row>
    <row r="3784" spans="2:8" x14ac:dyDescent="0.25">
      <c r="B3784" t="s">
        <v>3</v>
      </c>
      <c r="C3784" t="s">
        <v>547</v>
      </c>
      <c r="D3784" t="s">
        <v>328</v>
      </c>
      <c r="E3784" t="s">
        <v>1</v>
      </c>
      <c r="F3784" t="s">
        <v>425</v>
      </c>
      <c r="G3784" t="s">
        <v>425</v>
      </c>
      <c r="H3784" t="s">
        <v>425</v>
      </c>
    </row>
    <row r="3785" spans="2:8" x14ac:dyDescent="0.25">
      <c r="B3785" t="s">
        <v>3</v>
      </c>
      <c r="C3785" t="s">
        <v>547</v>
      </c>
      <c r="D3785" t="s">
        <v>330</v>
      </c>
      <c r="E3785" t="s">
        <v>1</v>
      </c>
      <c r="F3785" t="s">
        <v>425</v>
      </c>
      <c r="G3785" t="s">
        <v>425</v>
      </c>
      <c r="H3785" t="s">
        <v>425</v>
      </c>
    </row>
    <row r="3786" spans="2:8" x14ac:dyDescent="0.25">
      <c r="B3786" t="s">
        <v>3</v>
      </c>
      <c r="C3786" t="s">
        <v>547</v>
      </c>
      <c r="D3786" t="s">
        <v>332</v>
      </c>
      <c r="E3786" t="s">
        <v>1</v>
      </c>
      <c r="F3786" t="s">
        <v>425</v>
      </c>
      <c r="G3786" t="s">
        <v>425</v>
      </c>
      <c r="H3786" t="s">
        <v>425</v>
      </c>
    </row>
    <row r="3787" spans="2:8" x14ac:dyDescent="0.25">
      <c r="B3787" t="s">
        <v>3</v>
      </c>
      <c r="C3787" t="s">
        <v>547</v>
      </c>
      <c r="D3787" t="s">
        <v>333</v>
      </c>
      <c r="E3787" t="s">
        <v>1</v>
      </c>
      <c r="F3787" t="s">
        <v>425</v>
      </c>
      <c r="G3787" t="s">
        <v>425</v>
      </c>
      <c r="H3787" t="s">
        <v>425</v>
      </c>
    </row>
    <row r="3788" spans="2:8" x14ac:dyDescent="0.25">
      <c r="B3788" t="s">
        <v>3</v>
      </c>
      <c r="C3788" t="s">
        <v>547</v>
      </c>
      <c r="D3788" t="s">
        <v>334</v>
      </c>
      <c r="E3788" t="s">
        <v>1</v>
      </c>
      <c r="F3788" t="s">
        <v>426</v>
      </c>
      <c r="G3788" t="s">
        <v>426</v>
      </c>
      <c r="H3788" t="s">
        <v>426</v>
      </c>
    </row>
    <row r="3789" spans="2:8" x14ac:dyDescent="0.25">
      <c r="B3789" t="s">
        <v>3</v>
      </c>
      <c r="C3789" t="s">
        <v>547</v>
      </c>
      <c r="D3789" t="s">
        <v>335</v>
      </c>
      <c r="E3789" t="s">
        <v>1</v>
      </c>
      <c r="F3789" t="s">
        <v>426</v>
      </c>
      <c r="G3789" t="s">
        <v>426</v>
      </c>
      <c r="H3789" t="s">
        <v>426</v>
      </c>
    </row>
    <row r="3790" spans="2:8" x14ac:dyDescent="0.25">
      <c r="B3790" t="s">
        <v>3</v>
      </c>
      <c r="C3790" t="s">
        <v>547</v>
      </c>
      <c r="D3790" t="s">
        <v>336</v>
      </c>
      <c r="E3790" t="s">
        <v>1</v>
      </c>
      <c r="F3790" t="s">
        <v>426</v>
      </c>
      <c r="G3790" t="s">
        <v>426</v>
      </c>
      <c r="H3790" t="s">
        <v>426</v>
      </c>
    </row>
    <row r="3791" spans="2:8" x14ac:dyDescent="0.25">
      <c r="B3791" t="s">
        <v>3</v>
      </c>
      <c r="C3791" t="s">
        <v>547</v>
      </c>
      <c r="D3791" t="s">
        <v>337</v>
      </c>
      <c r="E3791" t="s">
        <v>1</v>
      </c>
      <c r="F3791" t="s">
        <v>426</v>
      </c>
      <c r="G3791" t="s">
        <v>426</v>
      </c>
      <c r="H3791" t="s">
        <v>426</v>
      </c>
    </row>
    <row r="3792" spans="2:8" x14ac:dyDescent="0.25">
      <c r="B3792" t="s">
        <v>3</v>
      </c>
      <c r="C3792" t="s">
        <v>547</v>
      </c>
      <c r="D3792" t="s">
        <v>341</v>
      </c>
      <c r="E3792" t="s">
        <v>1</v>
      </c>
      <c r="F3792" t="s">
        <v>426</v>
      </c>
      <c r="G3792" t="s">
        <v>426</v>
      </c>
      <c r="H3792" t="s">
        <v>426</v>
      </c>
    </row>
    <row r="3793" spans="2:8" x14ac:dyDescent="0.25">
      <c r="B3793" t="s">
        <v>3</v>
      </c>
      <c r="C3793" t="s">
        <v>547</v>
      </c>
      <c r="D3793" t="s">
        <v>342</v>
      </c>
      <c r="E3793" t="s">
        <v>1</v>
      </c>
      <c r="F3793" t="s">
        <v>426</v>
      </c>
      <c r="G3793" t="s">
        <v>426</v>
      </c>
      <c r="H3793" t="s">
        <v>426</v>
      </c>
    </row>
    <row r="3794" spans="2:8" x14ac:dyDescent="0.25">
      <c r="B3794" t="s">
        <v>3</v>
      </c>
      <c r="C3794" t="s">
        <v>547</v>
      </c>
      <c r="D3794" t="s">
        <v>343</v>
      </c>
      <c r="E3794" t="s">
        <v>1</v>
      </c>
      <c r="F3794" t="s">
        <v>425</v>
      </c>
      <c r="G3794" t="s">
        <v>425</v>
      </c>
      <c r="H3794" t="s">
        <v>425</v>
      </c>
    </row>
    <row r="3795" spans="2:8" x14ac:dyDescent="0.25">
      <c r="B3795" t="s">
        <v>3</v>
      </c>
      <c r="C3795" t="s">
        <v>547</v>
      </c>
      <c r="D3795" t="s">
        <v>344</v>
      </c>
      <c r="E3795" t="s">
        <v>1</v>
      </c>
      <c r="F3795" t="s">
        <v>425</v>
      </c>
      <c r="G3795" t="s">
        <v>425</v>
      </c>
      <c r="H3795" t="s">
        <v>425</v>
      </c>
    </row>
    <row r="3796" spans="2:8" x14ac:dyDescent="0.25">
      <c r="B3796" t="s">
        <v>3</v>
      </c>
      <c r="C3796" t="s">
        <v>547</v>
      </c>
      <c r="D3796" t="s">
        <v>345</v>
      </c>
      <c r="E3796" t="s">
        <v>1</v>
      </c>
      <c r="F3796" t="s">
        <v>425</v>
      </c>
      <c r="G3796" t="s">
        <v>425</v>
      </c>
      <c r="H3796" t="s">
        <v>425</v>
      </c>
    </row>
    <row r="3797" spans="2:8" x14ac:dyDescent="0.25">
      <c r="B3797" t="s">
        <v>3</v>
      </c>
      <c r="C3797" t="s">
        <v>547</v>
      </c>
      <c r="D3797" t="s">
        <v>346</v>
      </c>
      <c r="E3797" t="s">
        <v>1</v>
      </c>
      <c r="F3797" t="s">
        <v>425</v>
      </c>
      <c r="G3797" t="s">
        <v>425</v>
      </c>
      <c r="H3797" t="s">
        <v>425</v>
      </c>
    </row>
    <row r="3798" spans="2:8" x14ac:dyDescent="0.25">
      <c r="B3798" t="s">
        <v>3</v>
      </c>
      <c r="C3798" t="s">
        <v>547</v>
      </c>
      <c r="D3798" t="s">
        <v>349</v>
      </c>
      <c r="E3798" t="s">
        <v>1</v>
      </c>
      <c r="F3798" t="s">
        <v>425</v>
      </c>
      <c r="G3798" t="s">
        <v>425</v>
      </c>
      <c r="H3798" t="s">
        <v>425</v>
      </c>
    </row>
    <row r="3799" spans="2:8" x14ac:dyDescent="0.25">
      <c r="B3799" t="s">
        <v>3</v>
      </c>
      <c r="C3799" t="s">
        <v>547</v>
      </c>
      <c r="D3799" t="s">
        <v>350</v>
      </c>
      <c r="E3799" t="s">
        <v>1</v>
      </c>
      <c r="F3799" t="s">
        <v>425</v>
      </c>
      <c r="G3799" t="s">
        <v>425</v>
      </c>
      <c r="H3799" t="s">
        <v>425</v>
      </c>
    </row>
    <row r="3800" spans="2:8" x14ac:dyDescent="0.25">
      <c r="B3800" t="s">
        <v>3</v>
      </c>
      <c r="C3800" t="s">
        <v>547</v>
      </c>
      <c r="D3800" t="s">
        <v>351</v>
      </c>
      <c r="E3800" t="s">
        <v>1</v>
      </c>
      <c r="F3800" t="s">
        <v>425</v>
      </c>
      <c r="G3800" t="s">
        <v>425</v>
      </c>
      <c r="H3800" t="s">
        <v>425</v>
      </c>
    </row>
    <row r="3801" spans="2:8" x14ac:dyDescent="0.25">
      <c r="B3801" t="s">
        <v>3</v>
      </c>
      <c r="C3801" t="s">
        <v>547</v>
      </c>
      <c r="D3801" t="s">
        <v>352</v>
      </c>
      <c r="E3801" t="s">
        <v>1</v>
      </c>
      <c r="F3801" t="s">
        <v>425</v>
      </c>
      <c r="G3801" t="s">
        <v>425</v>
      </c>
      <c r="H3801" t="s">
        <v>425</v>
      </c>
    </row>
    <row r="3802" spans="2:8" x14ac:dyDescent="0.25">
      <c r="B3802" t="s">
        <v>3</v>
      </c>
      <c r="C3802" t="s">
        <v>547</v>
      </c>
      <c r="D3802" t="s">
        <v>353</v>
      </c>
      <c r="E3802" t="s">
        <v>1</v>
      </c>
      <c r="F3802" t="s">
        <v>425</v>
      </c>
      <c r="G3802" t="s">
        <v>425</v>
      </c>
      <c r="H3802" t="s">
        <v>425</v>
      </c>
    </row>
    <row r="3803" spans="2:8" x14ac:dyDescent="0.25">
      <c r="B3803" t="s">
        <v>3</v>
      </c>
      <c r="C3803" t="s">
        <v>547</v>
      </c>
      <c r="D3803" t="s">
        <v>354</v>
      </c>
      <c r="E3803" t="s">
        <v>1</v>
      </c>
      <c r="F3803" t="s">
        <v>425</v>
      </c>
      <c r="G3803" t="s">
        <v>425</v>
      </c>
      <c r="H3803" t="s">
        <v>425</v>
      </c>
    </row>
    <row r="3804" spans="2:8" x14ac:dyDescent="0.25">
      <c r="B3804" t="s">
        <v>3</v>
      </c>
      <c r="C3804" t="s">
        <v>547</v>
      </c>
      <c r="D3804" t="s">
        <v>356</v>
      </c>
      <c r="E3804" t="s">
        <v>1</v>
      </c>
      <c r="F3804" t="s">
        <v>426</v>
      </c>
      <c r="G3804" t="s">
        <v>426</v>
      </c>
      <c r="H3804" t="s">
        <v>426</v>
      </c>
    </row>
    <row r="3805" spans="2:8" x14ac:dyDescent="0.25">
      <c r="B3805" t="s">
        <v>3</v>
      </c>
      <c r="C3805" t="s">
        <v>547</v>
      </c>
      <c r="D3805" t="s">
        <v>357</v>
      </c>
      <c r="E3805" t="s">
        <v>1</v>
      </c>
      <c r="F3805" t="s">
        <v>425</v>
      </c>
      <c r="G3805" t="s">
        <v>425</v>
      </c>
      <c r="H3805" t="s">
        <v>425</v>
      </c>
    </row>
    <row r="3806" spans="2:8" x14ac:dyDescent="0.25">
      <c r="B3806" t="s">
        <v>3</v>
      </c>
      <c r="C3806" t="s">
        <v>547</v>
      </c>
      <c r="D3806" t="s">
        <v>359</v>
      </c>
      <c r="E3806" t="s">
        <v>1</v>
      </c>
      <c r="F3806" t="s">
        <v>425</v>
      </c>
      <c r="G3806" t="s">
        <v>425</v>
      </c>
      <c r="H3806" t="s">
        <v>425</v>
      </c>
    </row>
    <row r="3807" spans="2:8" x14ac:dyDescent="0.25">
      <c r="B3807" t="s">
        <v>3</v>
      </c>
      <c r="C3807" t="s">
        <v>547</v>
      </c>
      <c r="D3807" t="s">
        <v>688</v>
      </c>
      <c r="E3807" t="s">
        <v>1</v>
      </c>
      <c r="F3807" t="s">
        <v>425</v>
      </c>
      <c r="G3807" t="s">
        <v>425</v>
      </c>
      <c r="H3807" t="s">
        <v>425</v>
      </c>
    </row>
    <row r="3808" spans="2:8" x14ac:dyDescent="0.25">
      <c r="B3808" t="s">
        <v>3</v>
      </c>
      <c r="C3808" t="s">
        <v>547</v>
      </c>
      <c r="D3808" t="s">
        <v>689</v>
      </c>
      <c r="E3808" t="s">
        <v>1</v>
      </c>
      <c r="F3808" t="s">
        <v>425</v>
      </c>
      <c r="G3808" t="s">
        <v>425</v>
      </c>
      <c r="H3808" t="s">
        <v>425</v>
      </c>
    </row>
    <row r="3809" spans="2:8" x14ac:dyDescent="0.25">
      <c r="B3809" t="s">
        <v>3</v>
      </c>
      <c r="C3809" t="s">
        <v>547</v>
      </c>
      <c r="D3809" t="s">
        <v>363</v>
      </c>
      <c r="E3809" t="s">
        <v>1</v>
      </c>
      <c r="F3809" t="s">
        <v>425</v>
      </c>
      <c r="G3809" t="s">
        <v>425</v>
      </c>
      <c r="H3809" t="s">
        <v>425</v>
      </c>
    </row>
    <row r="3810" spans="2:8" x14ac:dyDescent="0.25">
      <c r="B3810" t="s">
        <v>3</v>
      </c>
      <c r="C3810" t="s">
        <v>547</v>
      </c>
      <c r="D3810" t="s">
        <v>365</v>
      </c>
      <c r="E3810" t="s">
        <v>1</v>
      </c>
      <c r="F3810" t="s">
        <v>425</v>
      </c>
      <c r="G3810" t="s">
        <v>425</v>
      </c>
      <c r="H3810" t="s">
        <v>425</v>
      </c>
    </row>
    <row r="3811" spans="2:8" x14ac:dyDescent="0.25">
      <c r="B3811" t="s">
        <v>3</v>
      </c>
      <c r="C3811" t="s">
        <v>547</v>
      </c>
      <c r="D3811" t="s">
        <v>367</v>
      </c>
      <c r="E3811" t="s">
        <v>1</v>
      </c>
      <c r="F3811" t="s">
        <v>425</v>
      </c>
      <c r="G3811" t="s">
        <v>425</v>
      </c>
      <c r="H3811" t="s">
        <v>425</v>
      </c>
    </row>
    <row r="3812" spans="2:8" x14ac:dyDescent="0.25">
      <c r="B3812" t="s">
        <v>3</v>
      </c>
      <c r="C3812" t="s">
        <v>547</v>
      </c>
      <c r="D3812" t="s">
        <v>369</v>
      </c>
      <c r="E3812" t="s">
        <v>1</v>
      </c>
      <c r="F3812" t="s">
        <v>425</v>
      </c>
      <c r="G3812" t="s">
        <v>425</v>
      </c>
      <c r="H3812" t="s">
        <v>425</v>
      </c>
    </row>
    <row r="3813" spans="2:8" x14ac:dyDescent="0.25">
      <c r="B3813" t="s">
        <v>3</v>
      </c>
      <c r="C3813" t="s">
        <v>547</v>
      </c>
      <c r="D3813" t="s">
        <v>371</v>
      </c>
      <c r="E3813" t="s">
        <v>1</v>
      </c>
      <c r="F3813" t="s">
        <v>425</v>
      </c>
      <c r="G3813" t="s">
        <v>425</v>
      </c>
      <c r="H3813" t="s">
        <v>425</v>
      </c>
    </row>
    <row r="3814" spans="2:8" x14ac:dyDescent="0.25">
      <c r="B3814" t="s">
        <v>3</v>
      </c>
      <c r="C3814" t="s">
        <v>547</v>
      </c>
      <c r="D3814" t="s">
        <v>373</v>
      </c>
      <c r="E3814" t="s">
        <v>1</v>
      </c>
      <c r="F3814" t="s">
        <v>425</v>
      </c>
      <c r="G3814" t="s">
        <v>425</v>
      </c>
      <c r="H3814" t="s">
        <v>425</v>
      </c>
    </row>
    <row r="3815" spans="2:8" x14ac:dyDescent="0.25">
      <c r="B3815" t="s">
        <v>3</v>
      </c>
      <c r="C3815" t="s">
        <v>547</v>
      </c>
      <c r="D3815" t="s">
        <v>375</v>
      </c>
      <c r="E3815" t="s">
        <v>1</v>
      </c>
      <c r="F3815" t="s">
        <v>425</v>
      </c>
      <c r="G3815" t="s">
        <v>425</v>
      </c>
      <c r="H3815" t="s">
        <v>425</v>
      </c>
    </row>
    <row r="3816" spans="2:8" x14ac:dyDescent="0.25">
      <c r="B3816" t="s">
        <v>3</v>
      </c>
      <c r="C3816" t="s">
        <v>547</v>
      </c>
      <c r="D3816" t="s">
        <v>377</v>
      </c>
      <c r="E3816" t="s">
        <v>1</v>
      </c>
      <c r="F3816" t="s">
        <v>425</v>
      </c>
      <c r="G3816" t="s">
        <v>425</v>
      </c>
      <c r="H3816" t="s">
        <v>425</v>
      </c>
    </row>
    <row r="3817" spans="2:8" x14ac:dyDescent="0.25">
      <c r="B3817" t="s">
        <v>3</v>
      </c>
      <c r="C3817" t="s">
        <v>547</v>
      </c>
      <c r="D3817" t="s">
        <v>379</v>
      </c>
      <c r="E3817" t="s">
        <v>1</v>
      </c>
      <c r="F3817" t="s">
        <v>425</v>
      </c>
      <c r="G3817" t="s">
        <v>425</v>
      </c>
      <c r="H3817" t="s">
        <v>425</v>
      </c>
    </row>
    <row r="3818" spans="2:8" x14ac:dyDescent="0.25">
      <c r="B3818" t="s">
        <v>3</v>
      </c>
      <c r="C3818" t="s">
        <v>547</v>
      </c>
      <c r="D3818" t="s">
        <v>381</v>
      </c>
      <c r="E3818" t="s">
        <v>1</v>
      </c>
      <c r="F3818" t="s">
        <v>425</v>
      </c>
      <c r="G3818" t="s">
        <v>425</v>
      </c>
      <c r="H3818" t="s">
        <v>425</v>
      </c>
    </row>
    <row r="3819" spans="2:8" x14ac:dyDescent="0.25">
      <c r="B3819" t="s">
        <v>3</v>
      </c>
      <c r="C3819" t="s">
        <v>547</v>
      </c>
      <c r="D3819" t="s">
        <v>383</v>
      </c>
      <c r="E3819" t="s">
        <v>1</v>
      </c>
      <c r="F3819" t="s">
        <v>425</v>
      </c>
      <c r="G3819" t="s">
        <v>425</v>
      </c>
      <c r="H3819" t="s">
        <v>425</v>
      </c>
    </row>
    <row r="3820" spans="2:8" x14ac:dyDescent="0.25">
      <c r="B3820" t="s">
        <v>3</v>
      </c>
      <c r="C3820" t="s">
        <v>547</v>
      </c>
      <c r="D3820" t="s">
        <v>384</v>
      </c>
      <c r="E3820" t="s">
        <v>1</v>
      </c>
      <c r="F3820" t="s">
        <v>425</v>
      </c>
      <c r="G3820" t="s">
        <v>425</v>
      </c>
      <c r="H3820" t="s">
        <v>425</v>
      </c>
    </row>
    <row r="3821" spans="2:8" x14ac:dyDescent="0.25">
      <c r="B3821" t="s">
        <v>3</v>
      </c>
      <c r="C3821" t="s">
        <v>547</v>
      </c>
      <c r="D3821" t="s">
        <v>385</v>
      </c>
      <c r="E3821" t="s">
        <v>1</v>
      </c>
      <c r="F3821" t="s">
        <v>425</v>
      </c>
      <c r="G3821" t="s">
        <v>425</v>
      </c>
      <c r="H3821" t="s">
        <v>425</v>
      </c>
    </row>
    <row r="3822" spans="2:8" x14ac:dyDescent="0.25">
      <c r="B3822" t="s">
        <v>3</v>
      </c>
      <c r="C3822" t="s">
        <v>547</v>
      </c>
      <c r="D3822" t="s">
        <v>386</v>
      </c>
      <c r="E3822" t="s">
        <v>1</v>
      </c>
      <c r="F3822" t="s">
        <v>425</v>
      </c>
      <c r="G3822" t="s">
        <v>425</v>
      </c>
      <c r="H3822" t="s">
        <v>425</v>
      </c>
    </row>
    <row r="3823" spans="2:8" x14ac:dyDescent="0.25">
      <c r="B3823" t="s">
        <v>3</v>
      </c>
      <c r="C3823" t="s">
        <v>547</v>
      </c>
      <c r="D3823" t="s">
        <v>387</v>
      </c>
      <c r="E3823" t="s">
        <v>1</v>
      </c>
      <c r="F3823" t="s">
        <v>425</v>
      </c>
      <c r="G3823" t="s">
        <v>425</v>
      </c>
      <c r="H3823" t="s">
        <v>425</v>
      </c>
    </row>
    <row r="3824" spans="2:8" x14ac:dyDescent="0.25">
      <c r="B3824" t="s">
        <v>3</v>
      </c>
      <c r="C3824" t="s">
        <v>547</v>
      </c>
      <c r="D3824" t="s">
        <v>388</v>
      </c>
      <c r="E3824" t="s">
        <v>1</v>
      </c>
      <c r="F3824" t="s">
        <v>425</v>
      </c>
      <c r="G3824" t="s">
        <v>425</v>
      </c>
      <c r="H3824" t="s">
        <v>425</v>
      </c>
    </row>
    <row r="3825" spans="2:8" x14ac:dyDescent="0.25">
      <c r="B3825" t="s">
        <v>3</v>
      </c>
      <c r="C3825" t="s">
        <v>547</v>
      </c>
      <c r="D3825" t="s">
        <v>389</v>
      </c>
      <c r="E3825" t="s">
        <v>1</v>
      </c>
      <c r="F3825" t="s">
        <v>425</v>
      </c>
      <c r="G3825" t="s">
        <v>425</v>
      </c>
      <c r="H3825" t="s">
        <v>425</v>
      </c>
    </row>
    <row r="3826" spans="2:8" x14ac:dyDescent="0.25">
      <c r="B3826" t="s">
        <v>3</v>
      </c>
      <c r="C3826" t="s">
        <v>547</v>
      </c>
      <c r="D3826" t="s">
        <v>390</v>
      </c>
      <c r="E3826" t="s">
        <v>1</v>
      </c>
      <c r="F3826" t="s">
        <v>425</v>
      </c>
      <c r="G3826" t="s">
        <v>425</v>
      </c>
      <c r="H3826" t="s">
        <v>425</v>
      </c>
    </row>
    <row r="3827" spans="2:8" x14ac:dyDescent="0.25">
      <c r="B3827" t="s">
        <v>3</v>
      </c>
      <c r="C3827" t="s">
        <v>547</v>
      </c>
      <c r="D3827" t="s">
        <v>393</v>
      </c>
      <c r="E3827" t="s">
        <v>1</v>
      </c>
      <c r="F3827" t="s">
        <v>425</v>
      </c>
      <c r="G3827" t="s">
        <v>425</v>
      </c>
      <c r="H3827" t="s">
        <v>425</v>
      </c>
    </row>
    <row r="3828" spans="2:8" x14ac:dyDescent="0.25">
      <c r="B3828" t="s">
        <v>3</v>
      </c>
      <c r="C3828" t="s">
        <v>547</v>
      </c>
      <c r="D3828" t="s">
        <v>395</v>
      </c>
      <c r="E3828" t="s">
        <v>1</v>
      </c>
      <c r="F3828" t="s">
        <v>425</v>
      </c>
      <c r="G3828" t="s">
        <v>425</v>
      </c>
      <c r="H3828" t="s">
        <v>425</v>
      </c>
    </row>
    <row r="3829" spans="2:8" x14ac:dyDescent="0.25">
      <c r="B3829" t="s">
        <v>3</v>
      </c>
      <c r="C3829" t="s">
        <v>547</v>
      </c>
      <c r="D3829" t="s">
        <v>397</v>
      </c>
      <c r="E3829" t="s">
        <v>1</v>
      </c>
      <c r="F3829" t="s">
        <v>426</v>
      </c>
      <c r="G3829" t="s">
        <v>426</v>
      </c>
      <c r="H3829" t="s">
        <v>426</v>
      </c>
    </row>
    <row r="3830" spans="2:8" x14ac:dyDescent="0.25">
      <c r="B3830" t="s">
        <v>3</v>
      </c>
      <c r="C3830" t="s">
        <v>547</v>
      </c>
      <c r="D3830" t="s">
        <v>398</v>
      </c>
      <c r="E3830" t="s">
        <v>1</v>
      </c>
      <c r="F3830" t="s">
        <v>426</v>
      </c>
      <c r="G3830" t="s">
        <v>426</v>
      </c>
      <c r="H3830" t="s">
        <v>426</v>
      </c>
    </row>
    <row r="3831" spans="2:8" x14ac:dyDescent="0.25">
      <c r="B3831" t="s">
        <v>3</v>
      </c>
      <c r="C3831" t="s">
        <v>547</v>
      </c>
      <c r="D3831" t="s">
        <v>399</v>
      </c>
      <c r="E3831" t="s">
        <v>1</v>
      </c>
      <c r="F3831" t="s">
        <v>426</v>
      </c>
      <c r="G3831" t="s">
        <v>426</v>
      </c>
      <c r="H3831" t="s">
        <v>426</v>
      </c>
    </row>
    <row r="3832" spans="2:8" x14ac:dyDescent="0.25">
      <c r="B3832" t="s">
        <v>3</v>
      </c>
      <c r="C3832" t="s">
        <v>547</v>
      </c>
      <c r="D3832" t="s">
        <v>400</v>
      </c>
      <c r="E3832" t="s">
        <v>1</v>
      </c>
      <c r="F3832" t="s">
        <v>426</v>
      </c>
      <c r="G3832" t="s">
        <v>426</v>
      </c>
      <c r="H3832" t="s">
        <v>426</v>
      </c>
    </row>
    <row r="3833" spans="2:8" x14ac:dyDescent="0.25">
      <c r="B3833" t="s">
        <v>3</v>
      </c>
      <c r="C3833" t="s">
        <v>547</v>
      </c>
      <c r="D3833" t="s">
        <v>401</v>
      </c>
      <c r="E3833" t="s">
        <v>1</v>
      </c>
      <c r="F3833" t="s">
        <v>426</v>
      </c>
      <c r="G3833" t="s">
        <v>426</v>
      </c>
      <c r="H3833" t="s">
        <v>426</v>
      </c>
    </row>
    <row r="3834" spans="2:8" x14ac:dyDescent="0.25">
      <c r="B3834" t="s">
        <v>3</v>
      </c>
      <c r="C3834" t="s">
        <v>547</v>
      </c>
      <c r="D3834" t="s">
        <v>402</v>
      </c>
      <c r="E3834" t="s">
        <v>1</v>
      </c>
      <c r="F3834" t="s">
        <v>426</v>
      </c>
      <c r="G3834" t="s">
        <v>426</v>
      </c>
      <c r="H3834" t="s">
        <v>426</v>
      </c>
    </row>
    <row r="3835" spans="2:8" x14ac:dyDescent="0.25">
      <c r="B3835" t="s">
        <v>3</v>
      </c>
      <c r="C3835" t="s">
        <v>547</v>
      </c>
      <c r="D3835" t="s">
        <v>403</v>
      </c>
      <c r="E3835" t="s">
        <v>1</v>
      </c>
      <c r="F3835" t="s">
        <v>426</v>
      </c>
      <c r="G3835" t="s">
        <v>426</v>
      </c>
      <c r="H3835" t="s">
        <v>426</v>
      </c>
    </row>
    <row r="3836" spans="2:8" x14ac:dyDescent="0.25">
      <c r="B3836" t="s">
        <v>3</v>
      </c>
      <c r="C3836" t="s">
        <v>547</v>
      </c>
      <c r="D3836" t="s">
        <v>404</v>
      </c>
      <c r="E3836" t="s">
        <v>1</v>
      </c>
      <c r="F3836" t="s">
        <v>426</v>
      </c>
      <c r="G3836" t="s">
        <v>426</v>
      </c>
      <c r="H3836" t="s">
        <v>426</v>
      </c>
    </row>
    <row r="3837" spans="2:8" x14ac:dyDescent="0.25">
      <c r="B3837" t="s">
        <v>3</v>
      </c>
      <c r="C3837" t="s">
        <v>547</v>
      </c>
      <c r="D3837" t="s">
        <v>406</v>
      </c>
      <c r="E3837" t="s">
        <v>1</v>
      </c>
      <c r="F3837" t="s">
        <v>425</v>
      </c>
      <c r="G3837" t="s">
        <v>425</v>
      </c>
      <c r="H3837" t="s">
        <v>425</v>
      </c>
    </row>
    <row r="3838" spans="2:8" x14ac:dyDescent="0.25">
      <c r="B3838" t="s">
        <v>3</v>
      </c>
      <c r="C3838" t="s">
        <v>548</v>
      </c>
      <c r="D3838" t="s">
        <v>544</v>
      </c>
      <c r="E3838" t="s">
        <v>1</v>
      </c>
      <c r="F3838" t="s">
        <v>11</v>
      </c>
      <c r="G3838" t="s">
        <v>11</v>
      </c>
      <c r="H3838" t="s">
        <v>11</v>
      </c>
    </row>
    <row r="3839" spans="2:8" x14ac:dyDescent="0.25">
      <c r="B3839" t="s">
        <v>3</v>
      </c>
      <c r="C3839" t="s">
        <v>548</v>
      </c>
      <c r="D3839" t="s">
        <v>16</v>
      </c>
      <c r="E3839" t="s">
        <v>1</v>
      </c>
      <c r="F3839" t="s">
        <v>12</v>
      </c>
      <c r="G3839" t="s">
        <v>12</v>
      </c>
      <c r="H3839" t="s">
        <v>12</v>
      </c>
    </row>
    <row r="3840" spans="2:8" x14ac:dyDescent="0.25">
      <c r="B3840" t="s">
        <v>3</v>
      </c>
      <c r="C3840" t="s">
        <v>548</v>
      </c>
      <c r="D3840" t="s">
        <v>17</v>
      </c>
      <c r="E3840" t="s">
        <v>1</v>
      </c>
      <c r="F3840" t="s">
        <v>12</v>
      </c>
      <c r="G3840" t="s">
        <v>12</v>
      </c>
      <c r="H3840" t="s">
        <v>12</v>
      </c>
    </row>
    <row r="3841" spans="2:8" x14ac:dyDescent="0.25">
      <c r="B3841" t="s">
        <v>3</v>
      </c>
      <c r="C3841" t="s">
        <v>548</v>
      </c>
      <c r="D3841" t="s">
        <v>18</v>
      </c>
      <c r="E3841" t="s">
        <v>1</v>
      </c>
      <c r="F3841" t="s">
        <v>12</v>
      </c>
      <c r="G3841" t="s">
        <v>12</v>
      </c>
      <c r="H3841" t="s">
        <v>12</v>
      </c>
    </row>
    <row r="3842" spans="2:8" x14ac:dyDescent="0.25">
      <c r="B3842" t="s">
        <v>3</v>
      </c>
      <c r="C3842" t="s">
        <v>548</v>
      </c>
      <c r="D3842" t="s">
        <v>19</v>
      </c>
      <c r="E3842" t="s">
        <v>1</v>
      </c>
      <c r="F3842" t="s">
        <v>12</v>
      </c>
      <c r="G3842" t="s">
        <v>12</v>
      </c>
      <c r="H3842" t="s">
        <v>12</v>
      </c>
    </row>
    <row r="3843" spans="2:8" x14ac:dyDescent="0.25">
      <c r="B3843" t="s">
        <v>3</v>
      </c>
      <c r="C3843" t="s">
        <v>548</v>
      </c>
      <c r="D3843" t="s">
        <v>20</v>
      </c>
      <c r="E3843" t="s">
        <v>1</v>
      </c>
      <c r="F3843" t="s">
        <v>12</v>
      </c>
      <c r="G3843" t="s">
        <v>12</v>
      </c>
      <c r="H3843" t="s">
        <v>12</v>
      </c>
    </row>
    <row r="3844" spans="2:8" x14ac:dyDescent="0.25">
      <c r="B3844" t="s">
        <v>3</v>
      </c>
      <c r="C3844" t="s">
        <v>548</v>
      </c>
      <c r="D3844" t="s">
        <v>21</v>
      </c>
      <c r="E3844" t="s">
        <v>1</v>
      </c>
      <c r="F3844" t="s">
        <v>12</v>
      </c>
      <c r="G3844" t="s">
        <v>12</v>
      </c>
      <c r="H3844" t="s">
        <v>12</v>
      </c>
    </row>
    <row r="3845" spans="2:8" x14ac:dyDescent="0.25">
      <c r="B3845" t="s">
        <v>3</v>
      </c>
      <c r="C3845" t="s">
        <v>548</v>
      </c>
      <c r="D3845" t="s">
        <v>22</v>
      </c>
      <c r="E3845" t="s">
        <v>1</v>
      </c>
      <c r="F3845" t="s">
        <v>12</v>
      </c>
      <c r="G3845" t="s">
        <v>12</v>
      </c>
      <c r="H3845" t="s">
        <v>12</v>
      </c>
    </row>
    <row r="3846" spans="2:8" x14ac:dyDescent="0.25">
      <c r="B3846" t="s">
        <v>3</v>
      </c>
      <c r="C3846" t="s">
        <v>548</v>
      </c>
      <c r="D3846" t="s">
        <v>23</v>
      </c>
      <c r="E3846" t="s">
        <v>1</v>
      </c>
      <c r="F3846" t="s">
        <v>12</v>
      </c>
      <c r="G3846" t="s">
        <v>12</v>
      </c>
      <c r="H3846" t="s">
        <v>12</v>
      </c>
    </row>
    <row r="3847" spans="2:8" x14ac:dyDescent="0.25">
      <c r="B3847" t="s">
        <v>3</v>
      </c>
      <c r="C3847" t="s">
        <v>548</v>
      </c>
      <c r="D3847" t="s">
        <v>24</v>
      </c>
      <c r="E3847" t="s">
        <v>1</v>
      </c>
      <c r="F3847" t="s">
        <v>12</v>
      </c>
      <c r="G3847" t="s">
        <v>12</v>
      </c>
      <c r="H3847" t="s">
        <v>12</v>
      </c>
    </row>
    <row r="3848" spans="2:8" x14ac:dyDescent="0.25">
      <c r="B3848" t="s">
        <v>3</v>
      </c>
      <c r="C3848" t="s">
        <v>548</v>
      </c>
      <c r="D3848" t="s">
        <v>25</v>
      </c>
      <c r="E3848" t="s">
        <v>1</v>
      </c>
      <c r="F3848" t="s">
        <v>12</v>
      </c>
      <c r="G3848" t="s">
        <v>12</v>
      </c>
      <c r="H3848" t="s">
        <v>12</v>
      </c>
    </row>
    <row r="3849" spans="2:8" x14ac:dyDescent="0.25">
      <c r="B3849" t="s">
        <v>3</v>
      </c>
      <c r="C3849" t="s">
        <v>548</v>
      </c>
      <c r="D3849" t="s">
        <v>26</v>
      </c>
      <c r="E3849" t="s">
        <v>1</v>
      </c>
      <c r="F3849" t="s">
        <v>12</v>
      </c>
      <c r="G3849" t="s">
        <v>12</v>
      </c>
      <c r="H3849" t="s">
        <v>12</v>
      </c>
    </row>
    <row r="3850" spans="2:8" x14ac:dyDescent="0.25">
      <c r="B3850" t="s">
        <v>3</v>
      </c>
      <c r="C3850" t="s">
        <v>548</v>
      </c>
      <c r="D3850" t="s">
        <v>27</v>
      </c>
      <c r="E3850" t="s">
        <v>1</v>
      </c>
      <c r="F3850" t="s">
        <v>12</v>
      </c>
      <c r="G3850" t="s">
        <v>12</v>
      </c>
      <c r="H3850" t="s">
        <v>12</v>
      </c>
    </row>
    <row r="3851" spans="2:8" x14ac:dyDescent="0.25">
      <c r="B3851" t="s">
        <v>3</v>
      </c>
      <c r="C3851" t="s">
        <v>548</v>
      </c>
      <c r="D3851" t="s">
        <v>28</v>
      </c>
      <c r="E3851" t="s">
        <v>1</v>
      </c>
      <c r="F3851" t="s">
        <v>12</v>
      </c>
      <c r="G3851" t="s">
        <v>12</v>
      </c>
      <c r="H3851" t="s">
        <v>12</v>
      </c>
    </row>
    <row r="3852" spans="2:8" x14ac:dyDescent="0.25">
      <c r="B3852" t="s">
        <v>3</v>
      </c>
      <c r="C3852" t="s">
        <v>548</v>
      </c>
      <c r="D3852" t="s">
        <v>29</v>
      </c>
      <c r="E3852" t="s">
        <v>1</v>
      </c>
      <c r="F3852" t="s">
        <v>12</v>
      </c>
      <c r="G3852" t="s">
        <v>12</v>
      </c>
      <c r="H3852" t="s">
        <v>12</v>
      </c>
    </row>
    <row r="3853" spans="2:8" x14ac:dyDescent="0.25">
      <c r="B3853" t="s">
        <v>3</v>
      </c>
      <c r="C3853" t="s">
        <v>548</v>
      </c>
      <c r="D3853" t="s">
        <v>30</v>
      </c>
      <c r="E3853" t="s">
        <v>1</v>
      </c>
      <c r="F3853" t="s">
        <v>12</v>
      </c>
      <c r="G3853" t="s">
        <v>12</v>
      </c>
      <c r="H3853" t="s">
        <v>12</v>
      </c>
    </row>
    <row r="3854" spans="2:8" x14ac:dyDescent="0.25">
      <c r="B3854" t="s">
        <v>3</v>
      </c>
      <c r="C3854" t="s">
        <v>548</v>
      </c>
      <c r="D3854" t="s">
        <v>31</v>
      </c>
      <c r="E3854" t="s">
        <v>1</v>
      </c>
      <c r="F3854" t="s">
        <v>12</v>
      </c>
      <c r="G3854" t="s">
        <v>12</v>
      </c>
      <c r="H3854" t="s">
        <v>12</v>
      </c>
    </row>
    <row r="3855" spans="2:8" x14ac:dyDescent="0.25">
      <c r="B3855" t="s">
        <v>3</v>
      </c>
      <c r="C3855" t="s">
        <v>548</v>
      </c>
      <c r="D3855" t="s">
        <v>32</v>
      </c>
      <c r="E3855" t="s">
        <v>1</v>
      </c>
      <c r="F3855" t="s">
        <v>12</v>
      </c>
      <c r="G3855" t="s">
        <v>12</v>
      </c>
      <c r="H3855" t="s">
        <v>12</v>
      </c>
    </row>
    <row r="3856" spans="2:8" x14ac:dyDescent="0.25">
      <c r="B3856" t="s">
        <v>3</v>
      </c>
      <c r="C3856" t="s">
        <v>548</v>
      </c>
      <c r="D3856" t="s">
        <v>33</v>
      </c>
      <c r="E3856" t="s">
        <v>1</v>
      </c>
      <c r="F3856" t="s">
        <v>12</v>
      </c>
      <c r="G3856" t="s">
        <v>12</v>
      </c>
      <c r="H3856" t="s">
        <v>12</v>
      </c>
    </row>
    <row r="3857" spans="2:8" x14ac:dyDescent="0.25">
      <c r="B3857" t="s">
        <v>3</v>
      </c>
      <c r="C3857" t="s">
        <v>548</v>
      </c>
      <c r="D3857" t="s">
        <v>34</v>
      </c>
      <c r="E3857" t="s">
        <v>1</v>
      </c>
      <c r="F3857" t="s">
        <v>12</v>
      </c>
      <c r="G3857" t="s">
        <v>12</v>
      </c>
      <c r="H3857" t="s">
        <v>12</v>
      </c>
    </row>
    <row r="3858" spans="2:8" x14ac:dyDescent="0.25">
      <c r="B3858" t="s">
        <v>3</v>
      </c>
      <c r="C3858" t="s">
        <v>548</v>
      </c>
      <c r="D3858" t="s">
        <v>35</v>
      </c>
      <c r="E3858" t="s">
        <v>1</v>
      </c>
      <c r="F3858" t="s">
        <v>12</v>
      </c>
      <c r="G3858" t="s">
        <v>12</v>
      </c>
      <c r="H3858" t="s">
        <v>12</v>
      </c>
    </row>
    <row r="3859" spans="2:8" x14ac:dyDescent="0.25">
      <c r="B3859" t="s">
        <v>3</v>
      </c>
      <c r="C3859" t="s">
        <v>548</v>
      </c>
      <c r="D3859" t="s">
        <v>36</v>
      </c>
      <c r="E3859" t="s">
        <v>1</v>
      </c>
      <c r="F3859" t="s">
        <v>12</v>
      </c>
      <c r="G3859" t="s">
        <v>12</v>
      </c>
      <c r="H3859" t="s">
        <v>12</v>
      </c>
    </row>
    <row r="3860" spans="2:8" x14ac:dyDescent="0.25">
      <c r="B3860" t="s">
        <v>3</v>
      </c>
      <c r="C3860" t="s">
        <v>548</v>
      </c>
      <c r="D3860" t="s">
        <v>37</v>
      </c>
      <c r="E3860" t="s">
        <v>1</v>
      </c>
      <c r="F3860" t="s">
        <v>12</v>
      </c>
      <c r="G3860" t="s">
        <v>12</v>
      </c>
      <c r="H3860" t="s">
        <v>12</v>
      </c>
    </row>
    <row r="3861" spans="2:8" x14ac:dyDescent="0.25">
      <c r="B3861" t="s">
        <v>3</v>
      </c>
      <c r="C3861" t="s">
        <v>548</v>
      </c>
      <c r="D3861" t="s">
        <v>38</v>
      </c>
      <c r="E3861" t="s">
        <v>1</v>
      </c>
      <c r="F3861" t="s">
        <v>12</v>
      </c>
      <c r="G3861" t="s">
        <v>12</v>
      </c>
      <c r="H3861" t="s">
        <v>12</v>
      </c>
    </row>
    <row r="3862" spans="2:8" x14ac:dyDescent="0.25">
      <c r="B3862" t="s">
        <v>3</v>
      </c>
      <c r="C3862" t="s">
        <v>548</v>
      </c>
      <c r="D3862" t="s">
        <v>39</v>
      </c>
      <c r="E3862" t="s">
        <v>1</v>
      </c>
      <c r="F3862" t="s">
        <v>12</v>
      </c>
      <c r="G3862" t="s">
        <v>12</v>
      </c>
      <c r="H3862" t="s">
        <v>12</v>
      </c>
    </row>
    <row r="3863" spans="2:8" x14ac:dyDescent="0.25">
      <c r="B3863" t="s">
        <v>3</v>
      </c>
      <c r="C3863" t="s">
        <v>548</v>
      </c>
      <c r="D3863" t="s">
        <v>40</v>
      </c>
      <c r="E3863" t="s">
        <v>1</v>
      </c>
      <c r="F3863" t="s">
        <v>12</v>
      </c>
      <c r="G3863" t="s">
        <v>12</v>
      </c>
      <c r="H3863" t="s">
        <v>12</v>
      </c>
    </row>
    <row r="3864" spans="2:8" x14ac:dyDescent="0.25">
      <c r="B3864" t="s">
        <v>3</v>
      </c>
      <c r="C3864" t="s">
        <v>548</v>
      </c>
      <c r="D3864" t="s">
        <v>41</v>
      </c>
      <c r="E3864" t="s">
        <v>1</v>
      </c>
      <c r="F3864" t="s">
        <v>12</v>
      </c>
      <c r="G3864" t="s">
        <v>12</v>
      </c>
      <c r="H3864" t="s">
        <v>12</v>
      </c>
    </row>
    <row r="3865" spans="2:8" x14ac:dyDescent="0.25">
      <c r="B3865" t="s">
        <v>3</v>
      </c>
      <c r="C3865" t="s">
        <v>548</v>
      </c>
      <c r="D3865" t="s">
        <v>42</v>
      </c>
      <c r="E3865" t="s">
        <v>1</v>
      </c>
      <c r="F3865" t="s">
        <v>11</v>
      </c>
      <c r="G3865" t="s">
        <v>11</v>
      </c>
      <c r="H3865" t="s">
        <v>11</v>
      </c>
    </row>
    <row r="3866" spans="2:8" x14ac:dyDescent="0.25">
      <c r="B3866" t="s">
        <v>3</v>
      </c>
      <c r="C3866" t="s">
        <v>548</v>
      </c>
      <c r="D3866" t="s">
        <v>44</v>
      </c>
      <c r="E3866" t="s">
        <v>1</v>
      </c>
      <c r="F3866" t="s">
        <v>11</v>
      </c>
      <c r="G3866" t="s">
        <v>11</v>
      </c>
      <c r="H3866" t="s">
        <v>11</v>
      </c>
    </row>
    <row r="3867" spans="2:8" x14ac:dyDescent="0.25">
      <c r="B3867" t="s">
        <v>3</v>
      </c>
      <c r="C3867" t="s">
        <v>548</v>
      </c>
      <c r="D3867" t="s">
        <v>45</v>
      </c>
      <c r="E3867" t="s">
        <v>1</v>
      </c>
      <c r="F3867" t="s">
        <v>14</v>
      </c>
      <c r="G3867" t="s">
        <v>14</v>
      </c>
      <c r="H3867" t="s">
        <v>14</v>
      </c>
    </row>
    <row r="3868" spans="2:8" x14ac:dyDescent="0.25">
      <c r="B3868" t="s">
        <v>3</v>
      </c>
      <c r="C3868" t="s">
        <v>548</v>
      </c>
      <c r="D3868" t="s">
        <v>48</v>
      </c>
      <c r="E3868" t="s">
        <v>1</v>
      </c>
      <c r="F3868" t="s">
        <v>12</v>
      </c>
      <c r="G3868" t="s">
        <v>12</v>
      </c>
      <c r="H3868" t="s">
        <v>12</v>
      </c>
    </row>
    <row r="3869" spans="2:8" x14ac:dyDescent="0.25">
      <c r="B3869" t="s">
        <v>3</v>
      </c>
      <c r="C3869" t="s">
        <v>548</v>
      </c>
      <c r="D3869" t="s">
        <v>49</v>
      </c>
      <c r="E3869" t="s">
        <v>1</v>
      </c>
      <c r="F3869" t="s">
        <v>11</v>
      </c>
      <c r="G3869" t="s">
        <v>11</v>
      </c>
      <c r="H3869" t="s">
        <v>11</v>
      </c>
    </row>
    <row r="3870" spans="2:8" x14ac:dyDescent="0.25">
      <c r="B3870" t="s">
        <v>3</v>
      </c>
      <c r="C3870" t="s">
        <v>548</v>
      </c>
      <c r="D3870" t="s">
        <v>51</v>
      </c>
      <c r="E3870" t="s">
        <v>1</v>
      </c>
      <c r="F3870" t="s">
        <v>11</v>
      </c>
      <c r="G3870" t="s">
        <v>11</v>
      </c>
      <c r="H3870" t="s">
        <v>11</v>
      </c>
    </row>
    <row r="3871" spans="2:8" x14ac:dyDescent="0.25">
      <c r="B3871" t="s">
        <v>3</v>
      </c>
      <c r="C3871" t="s">
        <v>548</v>
      </c>
      <c r="D3871" t="s">
        <v>53</v>
      </c>
      <c r="E3871" t="s">
        <v>1</v>
      </c>
      <c r="F3871" t="s">
        <v>11</v>
      </c>
      <c r="G3871" t="s">
        <v>11</v>
      </c>
      <c r="H3871" t="s">
        <v>11</v>
      </c>
    </row>
    <row r="3872" spans="2:8" x14ac:dyDescent="0.25">
      <c r="B3872" t="s">
        <v>3</v>
      </c>
      <c r="C3872" t="s">
        <v>548</v>
      </c>
      <c r="D3872" t="s">
        <v>55</v>
      </c>
      <c r="E3872" t="s">
        <v>1</v>
      </c>
      <c r="F3872" t="s">
        <v>11</v>
      </c>
      <c r="G3872" t="s">
        <v>11</v>
      </c>
      <c r="H3872" t="s">
        <v>11</v>
      </c>
    </row>
    <row r="3873" spans="2:8" x14ac:dyDescent="0.25">
      <c r="B3873" t="s">
        <v>3</v>
      </c>
      <c r="C3873" t="s">
        <v>548</v>
      </c>
      <c r="D3873" t="s">
        <v>57</v>
      </c>
      <c r="E3873" t="s">
        <v>1</v>
      </c>
      <c r="F3873" t="s">
        <v>14</v>
      </c>
      <c r="G3873" t="s">
        <v>14</v>
      </c>
      <c r="H3873" t="s">
        <v>14</v>
      </c>
    </row>
    <row r="3874" spans="2:8" x14ac:dyDescent="0.25">
      <c r="B3874" t="s">
        <v>3</v>
      </c>
      <c r="C3874" t="s">
        <v>548</v>
      </c>
      <c r="D3874" t="s">
        <v>622</v>
      </c>
      <c r="E3874" t="s">
        <v>1</v>
      </c>
      <c r="F3874" t="s">
        <v>14</v>
      </c>
      <c r="G3874" t="s">
        <v>14</v>
      </c>
      <c r="H3874" t="s">
        <v>14</v>
      </c>
    </row>
    <row r="3875" spans="2:8" x14ac:dyDescent="0.25">
      <c r="B3875" t="s">
        <v>3</v>
      </c>
      <c r="C3875" t="s">
        <v>548</v>
      </c>
      <c r="D3875" t="s">
        <v>623</v>
      </c>
      <c r="E3875" t="s">
        <v>1</v>
      </c>
      <c r="F3875" t="s">
        <v>12</v>
      </c>
      <c r="G3875" t="s">
        <v>12</v>
      </c>
      <c r="H3875" t="s">
        <v>12</v>
      </c>
    </row>
    <row r="3876" spans="2:8" x14ac:dyDescent="0.25">
      <c r="B3876" t="s">
        <v>3</v>
      </c>
      <c r="C3876" t="s">
        <v>548</v>
      </c>
      <c r="D3876" t="s">
        <v>624</v>
      </c>
      <c r="E3876" t="s">
        <v>1</v>
      </c>
      <c r="F3876" t="s">
        <v>14</v>
      </c>
      <c r="G3876" t="s">
        <v>14</v>
      </c>
      <c r="H3876" t="s">
        <v>14</v>
      </c>
    </row>
    <row r="3877" spans="2:8" x14ac:dyDescent="0.25">
      <c r="B3877" t="s">
        <v>3</v>
      </c>
      <c r="C3877" t="s">
        <v>548</v>
      </c>
      <c r="D3877" t="s">
        <v>625</v>
      </c>
      <c r="E3877" t="s">
        <v>1</v>
      </c>
      <c r="F3877" t="s">
        <v>12</v>
      </c>
      <c r="G3877" t="s">
        <v>12</v>
      </c>
      <c r="H3877" t="s">
        <v>12</v>
      </c>
    </row>
    <row r="3878" spans="2:8" x14ac:dyDescent="0.25">
      <c r="B3878" t="s">
        <v>3</v>
      </c>
      <c r="C3878" t="s">
        <v>548</v>
      </c>
      <c r="D3878" t="s">
        <v>58</v>
      </c>
      <c r="E3878" t="s">
        <v>1</v>
      </c>
      <c r="F3878" t="s">
        <v>11</v>
      </c>
      <c r="G3878" t="s">
        <v>11</v>
      </c>
      <c r="H3878" t="s">
        <v>11</v>
      </c>
    </row>
    <row r="3879" spans="2:8" x14ac:dyDescent="0.25">
      <c r="B3879" t="s">
        <v>3</v>
      </c>
      <c r="C3879" t="s">
        <v>548</v>
      </c>
      <c r="D3879" t="s">
        <v>59</v>
      </c>
      <c r="E3879" t="s">
        <v>1</v>
      </c>
      <c r="F3879" t="s">
        <v>10</v>
      </c>
      <c r="G3879" t="s">
        <v>10</v>
      </c>
      <c r="H3879" t="s">
        <v>10</v>
      </c>
    </row>
    <row r="3880" spans="2:8" x14ac:dyDescent="0.25">
      <c r="B3880" t="s">
        <v>3</v>
      </c>
      <c r="C3880" t="s">
        <v>548</v>
      </c>
      <c r="D3880" t="s">
        <v>60</v>
      </c>
      <c r="E3880" t="s">
        <v>1</v>
      </c>
      <c r="F3880" t="s">
        <v>11</v>
      </c>
      <c r="G3880" t="s">
        <v>11</v>
      </c>
      <c r="H3880" t="s">
        <v>11</v>
      </c>
    </row>
    <row r="3881" spans="2:8" x14ac:dyDescent="0.25">
      <c r="B3881" t="s">
        <v>3</v>
      </c>
      <c r="C3881" t="s">
        <v>548</v>
      </c>
      <c r="D3881" t="s">
        <v>626</v>
      </c>
      <c r="E3881" t="s">
        <v>1</v>
      </c>
      <c r="F3881" t="s">
        <v>12</v>
      </c>
      <c r="G3881" t="s">
        <v>12</v>
      </c>
      <c r="H3881" t="s">
        <v>12</v>
      </c>
    </row>
    <row r="3882" spans="2:8" x14ac:dyDescent="0.25">
      <c r="B3882" t="s">
        <v>3</v>
      </c>
      <c r="C3882" t="s">
        <v>548</v>
      </c>
      <c r="D3882" t="s">
        <v>64</v>
      </c>
      <c r="E3882" t="s">
        <v>1</v>
      </c>
      <c r="F3882" t="s">
        <v>9</v>
      </c>
      <c r="G3882" t="s">
        <v>9</v>
      </c>
      <c r="H3882" t="s">
        <v>9</v>
      </c>
    </row>
    <row r="3883" spans="2:8" x14ac:dyDescent="0.25">
      <c r="B3883" t="s">
        <v>3</v>
      </c>
      <c r="C3883" t="s">
        <v>548</v>
      </c>
      <c r="D3883" t="s">
        <v>67</v>
      </c>
      <c r="E3883" t="s">
        <v>1</v>
      </c>
      <c r="F3883" t="s">
        <v>11</v>
      </c>
      <c r="G3883" t="s">
        <v>11</v>
      </c>
      <c r="H3883" t="s">
        <v>11</v>
      </c>
    </row>
    <row r="3884" spans="2:8" x14ac:dyDescent="0.25">
      <c r="B3884" t="s">
        <v>3</v>
      </c>
      <c r="C3884" t="s">
        <v>548</v>
      </c>
      <c r="D3884" t="s">
        <v>69</v>
      </c>
      <c r="E3884" t="s">
        <v>1</v>
      </c>
      <c r="F3884" t="s">
        <v>11</v>
      </c>
      <c r="G3884" t="s">
        <v>11</v>
      </c>
      <c r="H3884" t="s">
        <v>11</v>
      </c>
    </row>
    <row r="3885" spans="2:8" x14ac:dyDescent="0.25">
      <c r="B3885" t="s">
        <v>3</v>
      </c>
      <c r="C3885" t="s">
        <v>548</v>
      </c>
      <c r="D3885" t="s">
        <v>71</v>
      </c>
      <c r="E3885" t="s">
        <v>1</v>
      </c>
      <c r="F3885" t="s">
        <v>11</v>
      </c>
      <c r="G3885" t="s">
        <v>11</v>
      </c>
      <c r="H3885" t="s">
        <v>11</v>
      </c>
    </row>
    <row r="3886" spans="2:8" x14ac:dyDescent="0.25">
      <c r="B3886" t="s">
        <v>3</v>
      </c>
      <c r="C3886" t="s">
        <v>548</v>
      </c>
      <c r="D3886" t="s">
        <v>73</v>
      </c>
      <c r="E3886" t="s">
        <v>1</v>
      </c>
      <c r="F3886" t="s">
        <v>11</v>
      </c>
      <c r="G3886" t="s">
        <v>11</v>
      </c>
      <c r="H3886" t="s">
        <v>11</v>
      </c>
    </row>
    <row r="3887" spans="2:8" x14ac:dyDescent="0.25">
      <c r="B3887" t="s">
        <v>3</v>
      </c>
      <c r="C3887" t="s">
        <v>548</v>
      </c>
      <c r="D3887" t="s">
        <v>683</v>
      </c>
      <c r="E3887" t="s">
        <v>1</v>
      </c>
      <c r="F3887" t="s">
        <v>10</v>
      </c>
      <c r="G3887" t="s">
        <v>10</v>
      </c>
      <c r="H3887" t="s">
        <v>10</v>
      </c>
    </row>
    <row r="3888" spans="2:8" x14ac:dyDescent="0.25">
      <c r="B3888" t="s">
        <v>3</v>
      </c>
      <c r="C3888" t="s">
        <v>548</v>
      </c>
      <c r="D3888" t="s">
        <v>75</v>
      </c>
      <c r="E3888" t="s">
        <v>1</v>
      </c>
      <c r="F3888" t="s">
        <v>14</v>
      </c>
      <c r="G3888" t="s">
        <v>14</v>
      </c>
      <c r="H3888" t="s">
        <v>14</v>
      </c>
    </row>
    <row r="3889" spans="2:8" x14ac:dyDescent="0.25">
      <c r="B3889" t="s">
        <v>3</v>
      </c>
      <c r="C3889" t="s">
        <v>548</v>
      </c>
      <c r="D3889" t="s">
        <v>76</v>
      </c>
      <c r="E3889" t="s">
        <v>1</v>
      </c>
      <c r="F3889" t="s">
        <v>14</v>
      </c>
      <c r="G3889" t="s">
        <v>14</v>
      </c>
      <c r="H3889" t="s">
        <v>14</v>
      </c>
    </row>
    <row r="3890" spans="2:8" x14ac:dyDescent="0.25">
      <c r="B3890" t="s">
        <v>3</v>
      </c>
      <c r="C3890" t="s">
        <v>548</v>
      </c>
      <c r="D3890" t="s">
        <v>77</v>
      </c>
      <c r="E3890" t="s">
        <v>1</v>
      </c>
      <c r="F3890" t="s">
        <v>12</v>
      </c>
      <c r="G3890" t="s">
        <v>12</v>
      </c>
      <c r="H3890" t="s">
        <v>12</v>
      </c>
    </row>
    <row r="3891" spans="2:8" x14ac:dyDescent="0.25">
      <c r="B3891" t="s">
        <v>3</v>
      </c>
      <c r="C3891" t="s">
        <v>548</v>
      </c>
      <c r="D3891" t="s">
        <v>78</v>
      </c>
      <c r="E3891" t="s">
        <v>1</v>
      </c>
      <c r="F3891" t="s">
        <v>14</v>
      </c>
      <c r="G3891" t="s">
        <v>14</v>
      </c>
      <c r="H3891" t="s">
        <v>14</v>
      </c>
    </row>
    <row r="3892" spans="2:8" x14ac:dyDescent="0.25">
      <c r="B3892" t="s">
        <v>3</v>
      </c>
      <c r="C3892" t="s">
        <v>548</v>
      </c>
      <c r="D3892" t="s">
        <v>627</v>
      </c>
      <c r="E3892" t="s">
        <v>1</v>
      </c>
      <c r="F3892" t="s">
        <v>14</v>
      </c>
      <c r="G3892" t="s">
        <v>14</v>
      </c>
      <c r="H3892" t="s">
        <v>14</v>
      </c>
    </row>
    <row r="3893" spans="2:8" x14ac:dyDescent="0.25">
      <c r="B3893" t="s">
        <v>3</v>
      </c>
      <c r="C3893" t="s">
        <v>548</v>
      </c>
      <c r="D3893" t="s">
        <v>81</v>
      </c>
      <c r="E3893" t="s">
        <v>1</v>
      </c>
      <c r="F3893" t="s">
        <v>11</v>
      </c>
      <c r="G3893" t="s">
        <v>11</v>
      </c>
      <c r="H3893" t="s">
        <v>11</v>
      </c>
    </row>
    <row r="3894" spans="2:8" x14ac:dyDescent="0.25">
      <c r="B3894" t="s">
        <v>3</v>
      </c>
      <c r="C3894" t="s">
        <v>548</v>
      </c>
      <c r="D3894" t="s">
        <v>83</v>
      </c>
      <c r="E3894" t="s">
        <v>1</v>
      </c>
      <c r="F3894" t="s">
        <v>11</v>
      </c>
      <c r="G3894" t="s">
        <v>11</v>
      </c>
      <c r="H3894" t="s">
        <v>11</v>
      </c>
    </row>
    <row r="3895" spans="2:8" x14ac:dyDescent="0.25">
      <c r="B3895" t="s">
        <v>3</v>
      </c>
      <c r="C3895" t="s">
        <v>548</v>
      </c>
      <c r="D3895" t="s">
        <v>85</v>
      </c>
      <c r="E3895" t="s">
        <v>1</v>
      </c>
      <c r="F3895" t="s">
        <v>10</v>
      </c>
      <c r="G3895" t="s">
        <v>10</v>
      </c>
      <c r="H3895" t="s">
        <v>10</v>
      </c>
    </row>
    <row r="3896" spans="2:8" x14ac:dyDescent="0.25">
      <c r="B3896" t="s">
        <v>3</v>
      </c>
      <c r="C3896" t="s">
        <v>548</v>
      </c>
      <c r="D3896" t="s">
        <v>86</v>
      </c>
      <c r="E3896" t="s">
        <v>1</v>
      </c>
      <c r="F3896" t="s">
        <v>10</v>
      </c>
      <c r="G3896" t="s">
        <v>10</v>
      </c>
      <c r="H3896" t="s">
        <v>10</v>
      </c>
    </row>
    <row r="3897" spans="2:8" x14ac:dyDescent="0.25">
      <c r="B3897" t="s">
        <v>3</v>
      </c>
      <c r="C3897" t="s">
        <v>548</v>
      </c>
      <c r="D3897" t="s">
        <v>87</v>
      </c>
      <c r="E3897" t="s">
        <v>1</v>
      </c>
      <c r="F3897" t="s">
        <v>10</v>
      </c>
      <c r="G3897" t="s">
        <v>10</v>
      </c>
      <c r="H3897" t="s">
        <v>10</v>
      </c>
    </row>
    <row r="3898" spans="2:8" x14ac:dyDescent="0.25">
      <c r="B3898" t="s">
        <v>3</v>
      </c>
      <c r="C3898" t="s">
        <v>548</v>
      </c>
      <c r="D3898" t="s">
        <v>88</v>
      </c>
      <c r="E3898" t="s">
        <v>1</v>
      </c>
      <c r="F3898" t="s">
        <v>12</v>
      </c>
      <c r="G3898" t="s">
        <v>12</v>
      </c>
      <c r="H3898" t="s">
        <v>12</v>
      </c>
    </row>
    <row r="3899" spans="2:8" x14ac:dyDescent="0.25">
      <c r="B3899" t="s">
        <v>3</v>
      </c>
      <c r="C3899" t="s">
        <v>548</v>
      </c>
      <c r="D3899" t="s">
        <v>628</v>
      </c>
      <c r="E3899" t="s">
        <v>1</v>
      </c>
      <c r="F3899" t="s">
        <v>12</v>
      </c>
      <c r="G3899" t="s">
        <v>12</v>
      </c>
      <c r="H3899" t="s">
        <v>12</v>
      </c>
    </row>
    <row r="3900" spans="2:8" x14ac:dyDescent="0.25">
      <c r="B3900" t="s">
        <v>3</v>
      </c>
      <c r="C3900" t="s">
        <v>548</v>
      </c>
      <c r="D3900" t="s">
        <v>89</v>
      </c>
      <c r="E3900" t="s">
        <v>1</v>
      </c>
      <c r="F3900" t="s">
        <v>12</v>
      </c>
      <c r="G3900" t="s">
        <v>12</v>
      </c>
      <c r="H3900" t="s">
        <v>12</v>
      </c>
    </row>
    <row r="3901" spans="2:8" x14ac:dyDescent="0.25">
      <c r="B3901" t="s">
        <v>3</v>
      </c>
      <c r="C3901" t="s">
        <v>548</v>
      </c>
      <c r="D3901" t="s">
        <v>90</v>
      </c>
      <c r="E3901" t="s">
        <v>1</v>
      </c>
      <c r="F3901" t="s">
        <v>11</v>
      </c>
      <c r="G3901" t="s">
        <v>11</v>
      </c>
      <c r="H3901" t="s">
        <v>11</v>
      </c>
    </row>
    <row r="3902" spans="2:8" x14ac:dyDescent="0.25">
      <c r="B3902" t="s">
        <v>3</v>
      </c>
      <c r="C3902" t="s">
        <v>548</v>
      </c>
      <c r="D3902" t="s">
        <v>92</v>
      </c>
      <c r="E3902" t="s">
        <v>1</v>
      </c>
      <c r="F3902" t="s">
        <v>11</v>
      </c>
      <c r="G3902" t="s">
        <v>11</v>
      </c>
      <c r="H3902" t="s">
        <v>11</v>
      </c>
    </row>
    <row r="3903" spans="2:8" x14ac:dyDescent="0.25">
      <c r="B3903" t="s">
        <v>3</v>
      </c>
      <c r="C3903" t="s">
        <v>548</v>
      </c>
      <c r="D3903" t="s">
        <v>93</v>
      </c>
      <c r="E3903" t="s">
        <v>1</v>
      </c>
      <c r="F3903" t="s">
        <v>11</v>
      </c>
      <c r="G3903" t="s">
        <v>11</v>
      </c>
      <c r="H3903" t="s">
        <v>11</v>
      </c>
    </row>
    <row r="3904" spans="2:8" x14ac:dyDescent="0.25">
      <c r="B3904" t="s">
        <v>3</v>
      </c>
      <c r="C3904" t="s">
        <v>548</v>
      </c>
      <c r="D3904" t="s">
        <v>97</v>
      </c>
      <c r="E3904" t="s">
        <v>1</v>
      </c>
      <c r="F3904" t="s">
        <v>14</v>
      </c>
      <c r="G3904" t="s">
        <v>14</v>
      </c>
      <c r="H3904" t="s">
        <v>14</v>
      </c>
    </row>
    <row r="3905" spans="2:8" x14ac:dyDescent="0.25">
      <c r="B3905" t="s">
        <v>3</v>
      </c>
      <c r="C3905" t="s">
        <v>548</v>
      </c>
      <c r="D3905" t="s">
        <v>98</v>
      </c>
      <c r="E3905" t="s">
        <v>1</v>
      </c>
      <c r="F3905" t="s">
        <v>14</v>
      </c>
      <c r="G3905" t="s">
        <v>14</v>
      </c>
      <c r="H3905" t="s">
        <v>14</v>
      </c>
    </row>
    <row r="3906" spans="2:8" x14ac:dyDescent="0.25">
      <c r="B3906" t="s">
        <v>3</v>
      </c>
      <c r="C3906" t="s">
        <v>548</v>
      </c>
      <c r="D3906" t="s">
        <v>99</v>
      </c>
      <c r="E3906" t="s">
        <v>1</v>
      </c>
      <c r="F3906" t="s">
        <v>14</v>
      </c>
      <c r="G3906" t="s">
        <v>14</v>
      </c>
      <c r="H3906" t="s">
        <v>14</v>
      </c>
    </row>
    <row r="3907" spans="2:8" x14ac:dyDescent="0.25">
      <c r="B3907" t="s">
        <v>3</v>
      </c>
      <c r="C3907" t="s">
        <v>548</v>
      </c>
      <c r="D3907" t="s">
        <v>100</v>
      </c>
      <c r="E3907" t="s">
        <v>1</v>
      </c>
      <c r="F3907" t="s">
        <v>11</v>
      </c>
      <c r="G3907" t="s">
        <v>11</v>
      </c>
      <c r="H3907" t="s">
        <v>11</v>
      </c>
    </row>
    <row r="3908" spans="2:8" x14ac:dyDescent="0.25">
      <c r="B3908" t="s">
        <v>3</v>
      </c>
      <c r="C3908" t="s">
        <v>548</v>
      </c>
      <c r="D3908" t="s">
        <v>102</v>
      </c>
      <c r="E3908" t="s">
        <v>1</v>
      </c>
      <c r="F3908" t="s">
        <v>11</v>
      </c>
      <c r="G3908" t="s">
        <v>11</v>
      </c>
      <c r="H3908" t="s">
        <v>11</v>
      </c>
    </row>
    <row r="3909" spans="2:8" x14ac:dyDescent="0.25">
      <c r="B3909" t="s">
        <v>3</v>
      </c>
      <c r="C3909" t="s">
        <v>548</v>
      </c>
      <c r="D3909" t="s">
        <v>104</v>
      </c>
      <c r="E3909" t="s">
        <v>1</v>
      </c>
      <c r="F3909" t="s">
        <v>11</v>
      </c>
      <c r="G3909" t="s">
        <v>11</v>
      </c>
      <c r="H3909" t="s">
        <v>11</v>
      </c>
    </row>
    <row r="3910" spans="2:8" x14ac:dyDescent="0.25">
      <c r="B3910" t="s">
        <v>3</v>
      </c>
      <c r="C3910" t="s">
        <v>548</v>
      </c>
      <c r="D3910" t="s">
        <v>106</v>
      </c>
      <c r="E3910" t="s">
        <v>1</v>
      </c>
      <c r="F3910" t="s">
        <v>11</v>
      </c>
      <c r="G3910" t="s">
        <v>11</v>
      </c>
      <c r="H3910" t="s">
        <v>11</v>
      </c>
    </row>
    <row r="3911" spans="2:8" x14ac:dyDescent="0.25">
      <c r="B3911" t="s">
        <v>3</v>
      </c>
      <c r="C3911" t="s">
        <v>548</v>
      </c>
      <c r="D3911" t="s">
        <v>108</v>
      </c>
      <c r="E3911" t="s">
        <v>1</v>
      </c>
      <c r="F3911" t="s">
        <v>11</v>
      </c>
      <c r="G3911" t="s">
        <v>11</v>
      </c>
      <c r="H3911" t="s">
        <v>11</v>
      </c>
    </row>
    <row r="3912" spans="2:8" x14ac:dyDescent="0.25">
      <c r="B3912" t="s">
        <v>3</v>
      </c>
      <c r="C3912" t="s">
        <v>548</v>
      </c>
      <c r="D3912" t="s">
        <v>112</v>
      </c>
      <c r="E3912" t="s">
        <v>1</v>
      </c>
      <c r="F3912" t="s">
        <v>11</v>
      </c>
      <c r="G3912" t="s">
        <v>11</v>
      </c>
      <c r="H3912" t="s">
        <v>11</v>
      </c>
    </row>
    <row r="3913" spans="2:8" x14ac:dyDescent="0.25">
      <c r="B3913" t="s">
        <v>3</v>
      </c>
      <c r="C3913" t="s">
        <v>548</v>
      </c>
      <c r="D3913" t="s">
        <v>114</v>
      </c>
      <c r="E3913" t="s">
        <v>1</v>
      </c>
      <c r="F3913" t="s">
        <v>11</v>
      </c>
      <c r="G3913" t="s">
        <v>11</v>
      </c>
      <c r="H3913" t="s">
        <v>11</v>
      </c>
    </row>
    <row r="3914" spans="2:8" x14ac:dyDescent="0.25">
      <c r="B3914" t="s">
        <v>3</v>
      </c>
      <c r="C3914" t="s">
        <v>548</v>
      </c>
      <c r="D3914" t="s">
        <v>443</v>
      </c>
      <c r="E3914" t="s">
        <v>1</v>
      </c>
      <c r="F3914" t="s">
        <v>11</v>
      </c>
      <c r="G3914" t="s">
        <v>11</v>
      </c>
      <c r="H3914" t="s">
        <v>11</v>
      </c>
    </row>
    <row r="3915" spans="2:8" x14ac:dyDescent="0.25">
      <c r="B3915" t="s">
        <v>3</v>
      </c>
      <c r="C3915" t="s">
        <v>548</v>
      </c>
      <c r="D3915" t="s">
        <v>116</v>
      </c>
      <c r="E3915" t="s">
        <v>1</v>
      </c>
      <c r="F3915" t="s">
        <v>11</v>
      </c>
      <c r="G3915" t="s">
        <v>11</v>
      </c>
      <c r="H3915" t="s">
        <v>11</v>
      </c>
    </row>
    <row r="3916" spans="2:8" x14ac:dyDescent="0.25">
      <c r="B3916" t="s">
        <v>3</v>
      </c>
      <c r="C3916" t="s">
        <v>548</v>
      </c>
      <c r="D3916" t="s">
        <v>118</v>
      </c>
      <c r="E3916" t="s">
        <v>1</v>
      </c>
      <c r="F3916" t="s">
        <v>9</v>
      </c>
      <c r="G3916" t="s">
        <v>9</v>
      </c>
      <c r="H3916" t="s">
        <v>9</v>
      </c>
    </row>
    <row r="3917" spans="2:8" x14ac:dyDescent="0.25">
      <c r="B3917" t="s">
        <v>3</v>
      </c>
      <c r="C3917" t="s">
        <v>548</v>
      </c>
      <c r="D3917" t="s">
        <v>629</v>
      </c>
      <c r="E3917" t="s">
        <v>1</v>
      </c>
      <c r="F3917" t="s">
        <v>14</v>
      </c>
      <c r="G3917" t="s">
        <v>14</v>
      </c>
      <c r="H3917" t="s">
        <v>14</v>
      </c>
    </row>
    <row r="3918" spans="2:8" x14ac:dyDescent="0.25">
      <c r="B3918" t="s">
        <v>3</v>
      </c>
      <c r="C3918" t="s">
        <v>548</v>
      </c>
      <c r="D3918" t="s">
        <v>119</v>
      </c>
      <c r="E3918" t="s">
        <v>1</v>
      </c>
      <c r="F3918" t="s">
        <v>11</v>
      </c>
      <c r="G3918" t="s">
        <v>11</v>
      </c>
      <c r="H3918" t="s">
        <v>11</v>
      </c>
    </row>
    <row r="3919" spans="2:8" x14ac:dyDescent="0.25">
      <c r="B3919" t="s">
        <v>3</v>
      </c>
      <c r="C3919" t="s">
        <v>548</v>
      </c>
      <c r="D3919" t="s">
        <v>121</v>
      </c>
      <c r="E3919" t="s">
        <v>1</v>
      </c>
      <c r="F3919" t="s">
        <v>11</v>
      </c>
      <c r="G3919" t="s">
        <v>11</v>
      </c>
      <c r="H3919" t="s">
        <v>11</v>
      </c>
    </row>
    <row r="3920" spans="2:8" x14ac:dyDescent="0.25">
      <c r="B3920" t="s">
        <v>3</v>
      </c>
      <c r="C3920" t="s">
        <v>548</v>
      </c>
      <c r="D3920" t="s">
        <v>123</v>
      </c>
      <c r="E3920" t="s">
        <v>1</v>
      </c>
      <c r="F3920" t="s">
        <v>11</v>
      </c>
      <c r="G3920" t="s">
        <v>11</v>
      </c>
      <c r="H3920" t="s">
        <v>11</v>
      </c>
    </row>
    <row r="3921" spans="2:8" x14ac:dyDescent="0.25">
      <c r="B3921" t="s">
        <v>3</v>
      </c>
      <c r="C3921" t="s">
        <v>548</v>
      </c>
      <c r="D3921" t="s">
        <v>127</v>
      </c>
      <c r="E3921" t="s">
        <v>1</v>
      </c>
      <c r="F3921" t="s">
        <v>11</v>
      </c>
      <c r="G3921" t="s">
        <v>11</v>
      </c>
      <c r="H3921" t="s">
        <v>11</v>
      </c>
    </row>
    <row r="3922" spans="2:8" x14ac:dyDescent="0.25">
      <c r="B3922" t="s">
        <v>3</v>
      </c>
      <c r="C3922" t="s">
        <v>548</v>
      </c>
      <c r="D3922" t="s">
        <v>129</v>
      </c>
      <c r="E3922" t="s">
        <v>1</v>
      </c>
      <c r="F3922" t="s">
        <v>12</v>
      </c>
      <c r="G3922" t="s">
        <v>12</v>
      </c>
      <c r="H3922" t="s">
        <v>12</v>
      </c>
    </row>
    <row r="3923" spans="2:8" x14ac:dyDescent="0.25">
      <c r="B3923" t="s">
        <v>3</v>
      </c>
      <c r="C3923" t="s">
        <v>548</v>
      </c>
      <c r="D3923" t="s">
        <v>130</v>
      </c>
      <c r="E3923" t="s">
        <v>1</v>
      </c>
      <c r="F3923" t="s">
        <v>12</v>
      </c>
      <c r="G3923" t="s">
        <v>12</v>
      </c>
      <c r="H3923" t="s">
        <v>12</v>
      </c>
    </row>
    <row r="3924" spans="2:8" x14ac:dyDescent="0.25">
      <c r="B3924" t="s">
        <v>3</v>
      </c>
      <c r="C3924" t="s">
        <v>548</v>
      </c>
      <c r="D3924" t="s">
        <v>131</v>
      </c>
      <c r="E3924" t="s">
        <v>1</v>
      </c>
      <c r="F3924" t="s">
        <v>11</v>
      </c>
      <c r="G3924" t="s">
        <v>11</v>
      </c>
      <c r="H3924" t="s">
        <v>11</v>
      </c>
    </row>
    <row r="3925" spans="2:8" x14ac:dyDescent="0.25">
      <c r="B3925" t="s">
        <v>3</v>
      </c>
      <c r="C3925" t="s">
        <v>548</v>
      </c>
      <c r="D3925" t="s">
        <v>132</v>
      </c>
      <c r="E3925" t="s">
        <v>1</v>
      </c>
      <c r="F3925" t="s">
        <v>10</v>
      </c>
      <c r="G3925" t="s">
        <v>10</v>
      </c>
      <c r="H3925" t="s">
        <v>10</v>
      </c>
    </row>
    <row r="3926" spans="2:8" x14ac:dyDescent="0.25">
      <c r="B3926" t="s">
        <v>3</v>
      </c>
      <c r="C3926" t="s">
        <v>548</v>
      </c>
      <c r="D3926" t="s">
        <v>133</v>
      </c>
      <c r="E3926" t="s">
        <v>1</v>
      </c>
      <c r="F3926" t="s">
        <v>11</v>
      </c>
      <c r="G3926" t="s">
        <v>11</v>
      </c>
      <c r="H3926" t="s">
        <v>11</v>
      </c>
    </row>
    <row r="3927" spans="2:8" x14ac:dyDescent="0.25">
      <c r="B3927" t="s">
        <v>3</v>
      </c>
      <c r="C3927" t="s">
        <v>548</v>
      </c>
      <c r="D3927" t="s">
        <v>134</v>
      </c>
      <c r="E3927" t="s">
        <v>1</v>
      </c>
      <c r="F3927" t="s">
        <v>10</v>
      </c>
      <c r="G3927" t="s">
        <v>10</v>
      </c>
      <c r="H3927" t="s">
        <v>10</v>
      </c>
    </row>
    <row r="3928" spans="2:8" x14ac:dyDescent="0.25">
      <c r="B3928" t="s">
        <v>3</v>
      </c>
      <c r="C3928" t="s">
        <v>548</v>
      </c>
      <c r="D3928" t="s">
        <v>135</v>
      </c>
      <c r="E3928" t="s">
        <v>1</v>
      </c>
      <c r="F3928" t="s">
        <v>11</v>
      </c>
      <c r="G3928" t="s">
        <v>11</v>
      </c>
      <c r="H3928" t="s">
        <v>11</v>
      </c>
    </row>
    <row r="3929" spans="2:8" x14ac:dyDescent="0.25">
      <c r="B3929" t="s">
        <v>3</v>
      </c>
      <c r="C3929" t="s">
        <v>548</v>
      </c>
      <c r="D3929" t="s">
        <v>136</v>
      </c>
      <c r="E3929" t="s">
        <v>1</v>
      </c>
      <c r="F3929" t="s">
        <v>10</v>
      </c>
      <c r="G3929" t="s">
        <v>10</v>
      </c>
      <c r="H3929" t="s">
        <v>10</v>
      </c>
    </row>
    <row r="3930" spans="2:8" x14ac:dyDescent="0.25">
      <c r="B3930" t="s">
        <v>3</v>
      </c>
      <c r="C3930" t="s">
        <v>548</v>
      </c>
      <c r="D3930" t="s">
        <v>137</v>
      </c>
      <c r="E3930" t="s">
        <v>1</v>
      </c>
      <c r="F3930" t="s">
        <v>14</v>
      </c>
      <c r="G3930" t="s">
        <v>14</v>
      </c>
      <c r="H3930" t="s">
        <v>14</v>
      </c>
    </row>
    <row r="3931" spans="2:8" x14ac:dyDescent="0.25">
      <c r="B3931" t="s">
        <v>3</v>
      </c>
      <c r="C3931" t="s">
        <v>548</v>
      </c>
      <c r="D3931" t="s">
        <v>138</v>
      </c>
      <c r="E3931" t="s">
        <v>1</v>
      </c>
      <c r="F3931" t="s">
        <v>12</v>
      </c>
      <c r="G3931" t="s">
        <v>12</v>
      </c>
      <c r="H3931" t="s">
        <v>12</v>
      </c>
    </row>
    <row r="3932" spans="2:8" x14ac:dyDescent="0.25">
      <c r="B3932" t="s">
        <v>3</v>
      </c>
      <c r="C3932" t="s">
        <v>548</v>
      </c>
      <c r="D3932" t="s">
        <v>630</v>
      </c>
      <c r="E3932" t="s">
        <v>1</v>
      </c>
      <c r="F3932" t="s">
        <v>14</v>
      </c>
      <c r="G3932" t="s">
        <v>14</v>
      </c>
      <c r="H3932" t="s">
        <v>14</v>
      </c>
    </row>
    <row r="3933" spans="2:8" x14ac:dyDescent="0.25">
      <c r="B3933" t="s">
        <v>3</v>
      </c>
      <c r="C3933" t="s">
        <v>548</v>
      </c>
      <c r="D3933" t="s">
        <v>139</v>
      </c>
      <c r="E3933" t="s">
        <v>1</v>
      </c>
      <c r="F3933" t="s">
        <v>14</v>
      </c>
      <c r="G3933" t="s">
        <v>14</v>
      </c>
      <c r="H3933" t="s">
        <v>14</v>
      </c>
    </row>
    <row r="3934" spans="2:8" x14ac:dyDescent="0.25">
      <c r="B3934" t="s">
        <v>3</v>
      </c>
      <c r="C3934" t="s">
        <v>548</v>
      </c>
      <c r="D3934" t="s">
        <v>631</v>
      </c>
      <c r="E3934" t="s">
        <v>1</v>
      </c>
      <c r="F3934" t="s">
        <v>14</v>
      </c>
      <c r="G3934" t="s">
        <v>14</v>
      </c>
      <c r="H3934" t="s">
        <v>14</v>
      </c>
    </row>
    <row r="3935" spans="2:8" x14ac:dyDescent="0.25">
      <c r="B3935" t="s">
        <v>3</v>
      </c>
      <c r="C3935" t="s">
        <v>548</v>
      </c>
      <c r="D3935" t="s">
        <v>141</v>
      </c>
      <c r="E3935" t="s">
        <v>1</v>
      </c>
      <c r="F3935" t="s">
        <v>10</v>
      </c>
      <c r="G3935" t="s">
        <v>10</v>
      </c>
      <c r="H3935" t="s">
        <v>10</v>
      </c>
    </row>
    <row r="3936" spans="2:8" x14ac:dyDescent="0.25">
      <c r="B3936" t="s">
        <v>3</v>
      </c>
      <c r="C3936" t="s">
        <v>548</v>
      </c>
      <c r="D3936" t="s">
        <v>684</v>
      </c>
      <c r="E3936" t="s">
        <v>1</v>
      </c>
      <c r="F3936" t="s">
        <v>10</v>
      </c>
      <c r="G3936" t="s">
        <v>10</v>
      </c>
      <c r="H3936" t="s">
        <v>10</v>
      </c>
    </row>
    <row r="3937" spans="2:8" x14ac:dyDescent="0.25">
      <c r="B3937" t="s">
        <v>3</v>
      </c>
      <c r="C3937" t="s">
        <v>548</v>
      </c>
      <c r="D3937" t="s">
        <v>685</v>
      </c>
      <c r="E3937" t="s">
        <v>1</v>
      </c>
      <c r="F3937" t="s">
        <v>10</v>
      </c>
      <c r="G3937" t="s">
        <v>10</v>
      </c>
      <c r="H3937" t="s">
        <v>10</v>
      </c>
    </row>
    <row r="3938" spans="2:8" x14ac:dyDescent="0.25">
      <c r="B3938" t="s">
        <v>3</v>
      </c>
      <c r="C3938" t="s">
        <v>548</v>
      </c>
      <c r="D3938" t="s">
        <v>148</v>
      </c>
      <c r="E3938" t="s">
        <v>1</v>
      </c>
      <c r="F3938" t="s">
        <v>11</v>
      </c>
      <c r="G3938" t="s">
        <v>11</v>
      </c>
      <c r="H3938" t="s">
        <v>11</v>
      </c>
    </row>
    <row r="3939" spans="2:8" x14ac:dyDescent="0.25">
      <c r="B3939" t="s">
        <v>3</v>
      </c>
      <c r="C3939" t="s">
        <v>548</v>
      </c>
      <c r="D3939" t="s">
        <v>149</v>
      </c>
      <c r="E3939" t="s">
        <v>1</v>
      </c>
      <c r="F3939" t="s">
        <v>10</v>
      </c>
      <c r="G3939" t="s">
        <v>10</v>
      </c>
      <c r="H3939" t="s">
        <v>10</v>
      </c>
    </row>
    <row r="3940" spans="2:8" x14ac:dyDescent="0.25">
      <c r="B3940" t="s">
        <v>3</v>
      </c>
      <c r="C3940" t="s">
        <v>548</v>
      </c>
      <c r="D3940" t="s">
        <v>150</v>
      </c>
      <c r="E3940" t="s">
        <v>1</v>
      </c>
      <c r="F3940" t="s">
        <v>11</v>
      </c>
      <c r="G3940" t="s">
        <v>11</v>
      </c>
      <c r="H3940" t="s">
        <v>11</v>
      </c>
    </row>
    <row r="3941" spans="2:8" x14ac:dyDescent="0.25">
      <c r="B3941" t="s">
        <v>3</v>
      </c>
      <c r="C3941" t="s">
        <v>548</v>
      </c>
      <c r="D3941" t="s">
        <v>151</v>
      </c>
      <c r="E3941" t="s">
        <v>1</v>
      </c>
      <c r="F3941" t="s">
        <v>10</v>
      </c>
      <c r="G3941" t="s">
        <v>10</v>
      </c>
      <c r="H3941" t="s">
        <v>10</v>
      </c>
    </row>
    <row r="3942" spans="2:8" x14ac:dyDescent="0.25">
      <c r="B3942" t="s">
        <v>3</v>
      </c>
      <c r="C3942" t="s">
        <v>548</v>
      </c>
      <c r="D3942" t="s">
        <v>152</v>
      </c>
      <c r="E3942" t="s">
        <v>1</v>
      </c>
      <c r="F3942" t="s">
        <v>12</v>
      </c>
      <c r="G3942" t="s">
        <v>12</v>
      </c>
      <c r="H3942" t="s">
        <v>12</v>
      </c>
    </row>
    <row r="3943" spans="2:8" x14ac:dyDescent="0.25">
      <c r="B3943" t="s">
        <v>3</v>
      </c>
      <c r="C3943" t="s">
        <v>548</v>
      </c>
      <c r="D3943" t="s">
        <v>153</v>
      </c>
      <c r="E3943" t="s">
        <v>1</v>
      </c>
      <c r="F3943" t="s">
        <v>11</v>
      </c>
      <c r="G3943" t="s">
        <v>11</v>
      </c>
      <c r="H3943" t="s">
        <v>11</v>
      </c>
    </row>
    <row r="3944" spans="2:8" x14ac:dyDescent="0.25">
      <c r="B3944" t="s">
        <v>3</v>
      </c>
      <c r="C3944" t="s">
        <v>548</v>
      </c>
      <c r="D3944" t="s">
        <v>632</v>
      </c>
      <c r="E3944" t="s">
        <v>1</v>
      </c>
      <c r="F3944" t="s">
        <v>14</v>
      </c>
      <c r="G3944" t="s">
        <v>14</v>
      </c>
      <c r="H3944" t="s">
        <v>14</v>
      </c>
    </row>
    <row r="3945" spans="2:8" x14ac:dyDescent="0.25">
      <c r="B3945" t="s">
        <v>3</v>
      </c>
      <c r="C3945" t="s">
        <v>548</v>
      </c>
      <c r="D3945" t="s">
        <v>155</v>
      </c>
      <c r="E3945" t="s">
        <v>1</v>
      </c>
      <c r="F3945" t="s">
        <v>11</v>
      </c>
      <c r="G3945" t="s">
        <v>11</v>
      </c>
      <c r="H3945" t="s">
        <v>11</v>
      </c>
    </row>
    <row r="3946" spans="2:8" x14ac:dyDescent="0.25">
      <c r="B3946" t="s">
        <v>3</v>
      </c>
      <c r="C3946" t="s">
        <v>548</v>
      </c>
      <c r="D3946" t="s">
        <v>633</v>
      </c>
      <c r="E3946" t="s">
        <v>1</v>
      </c>
      <c r="F3946" t="s">
        <v>12</v>
      </c>
      <c r="G3946" t="s">
        <v>12</v>
      </c>
      <c r="H3946" t="s">
        <v>12</v>
      </c>
    </row>
    <row r="3947" spans="2:8" x14ac:dyDescent="0.25">
      <c r="B3947" t="s">
        <v>3</v>
      </c>
      <c r="C3947" t="s">
        <v>548</v>
      </c>
      <c r="D3947" t="s">
        <v>156</v>
      </c>
      <c r="E3947" t="s">
        <v>1</v>
      </c>
      <c r="F3947" t="s">
        <v>12</v>
      </c>
      <c r="G3947" t="s">
        <v>12</v>
      </c>
      <c r="H3947" t="s">
        <v>12</v>
      </c>
    </row>
    <row r="3948" spans="2:8" x14ac:dyDescent="0.25">
      <c r="B3948" t="s">
        <v>3</v>
      </c>
      <c r="C3948" t="s">
        <v>548</v>
      </c>
      <c r="D3948" t="s">
        <v>157</v>
      </c>
      <c r="E3948" t="s">
        <v>1</v>
      </c>
      <c r="F3948" t="s">
        <v>12</v>
      </c>
      <c r="G3948" t="s">
        <v>12</v>
      </c>
      <c r="H3948" t="s">
        <v>12</v>
      </c>
    </row>
    <row r="3949" spans="2:8" x14ac:dyDescent="0.25">
      <c r="B3949" t="s">
        <v>3</v>
      </c>
      <c r="C3949" t="s">
        <v>548</v>
      </c>
      <c r="D3949" t="s">
        <v>158</v>
      </c>
      <c r="E3949" t="s">
        <v>1</v>
      </c>
      <c r="F3949" t="s">
        <v>10</v>
      </c>
      <c r="G3949" t="s">
        <v>10</v>
      </c>
      <c r="H3949" t="s">
        <v>10</v>
      </c>
    </row>
    <row r="3950" spans="2:8" x14ac:dyDescent="0.25">
      <c r="B3950" t="s">
        <v>3</v>
      </c>
      <c r="C3950" t="s">
        <v>548</v>
      </c>
      <c r="D3950" t="s">
        <v>159</v>
      </c>
      <c r="E3950" t="s">
        <v>1</v>
      </c>
      <c r="F3950" t="s">
        <v>11</v>
      </c>
      <c r="G3950" t="s">
        <v>11</v>
      </c>
      <c r="H3950" t="s">
        <v>11</v>
      </c>
    </row>
    <row r="3951" spans="2:8" x14ac:dyDescent="0.25">
      <c r="B3951" t="s">
        <v>3</v>
      </c>
      <c r="C3951" t="s">
        <v>548</v>
      </c>
      <c r="D3951" t="s">
        <v>160</v>
      </c>
      <c r="E3951" t="s">
        <v>1</v>
      </c>
      <c r="F3951" t="s">
        <v>10</v>
      </c>
      <c r="G3951" t="s">
        <v>10</v>
      </c>
      <c r="H3951" t="s">
        <v>10</v>
      </c>
    </row>
    <row r="3952" spans="2:8" x14ac:dyDescent="0.25">
      <c r="B3952" t="s">
        <v>3</v>
      </c>
      <c r="C3952" t="s">
        <v>548</v>
      </c>
      <c r="D3952" t="s">
        <v>161</v>
      </c>
      <c r="E3952" t="s">
        <v>1</v>
      </c>
      <c r="F3952" t="s">
        <v>14</v>
      </c>
      <c r="G3952" t="s">
        <v>14</v>
      </c>
      <c r="H3952" t="s">
        <v>14</v>
      </c>
    </row>
    <row r="3953" spans="2:8" x14ac:dyDescent="0.25">
      <c r="B3953" t="s">
        <v>3</v>
      </c>
      <c r="C3953" t="s">
        <v>548</v>
      </c>
      <c r="D3953" t="s">
        <v>162</v>
      </c>
      <c r="E3953" t="s">
        <v>1</v>
      </c>
      <c r="F3953" t="s">
        <v>11</v>
      </c>
      <c r="G3953" t="s">
        <v>11</v>
      </c>
      <c r="H3953" t="s">
        <v>11</v>
      </c>
    </row>
    <row r="3954" spans="2:8" x14ac:dyDescent="0.25">
      <c r="B3954" t="s">
        <v>3</v>
      </c>
      <c r="C3954" t="s">
        <v>548</v>
      </c>
      <c r="D3954" t="s">
        <v>163</v>
      </c>
      <c r="E3954" t="s">
        <v>1</v>
      </c>
      <c r="F3954" t="s">
        <v>10</v>
      </c>
      <c r="G3954" t="s">
        <v>10</v>
      </c>
      <c r="H3954" t="s">
        <v>10</v>
      </c>
    </row>
    <row r="3955" spans="2:8" x14ac:dyDescent="0.25">
      <c r="B3955" t="s">
        <v>3</v>
      </c>
      <c r="C3955" t="s">
        <v>548</v>
      </c>
      <c r="D3955" t="s">
        <v>165</v>
      </c>
      <c r="E3955" t="s">
        <v>1</v>
      </c>
      <c r="F3955" t="s">
        <v>10</v>
      </c>
      <c r="G3955" t="s">
        <v>10</v>
      </c>
      <c r="H3955" t="s">
        <v>10</v>
      </c>
    </row>
    <row r="3956" spans="2:8" x14ac:dyDescent="0.25">
      <c r="B3956" t="s">
        <v>3</v>
      </c>
      <c r="C3956" t="s">
        <v>548</v>
      </c>
      <c r="D3956" t="s">
        <v>168</v>
      </c>
      <c r="E3956" t="s">
        <v>1</v>
      </c>
      <c r="F3956" t="s">
        <v>11</v>
      </c>
      <c r="G3956" t="s">
        <v>11</v>
      </c>
      <c r="H3956" t="s">
        <v>11</v>
      </c>
    </row>
    <row r="3957" spans="2:8" x14ac:dyDescent="0.25">
      <c r="B3957" t="s">
        <v>3</v>
      </c>
      <c r="C3957" t="s">
        <v>548</v>
      </c>
      <c r="D3957" t="s">
        <v>170</v>
      </c>
      <c r="E3957" t="s">
        <v>1</v>
      </c>
      <c r="F3957" t="s">
        <v>11</v>
      </c>
      <c r="G3957" t="s">
        <v>11</v>
      </c>
      <c r="H3957" t="s">
        <v>11</v>
      </c>
    </row>
    <row r="3958" spans="2:8" x14ac:dyDescent="0.25">
      <c r="B3958" t="s">
        <v>3</v>
      </c>
      <c r="C3958" t="s">
        <v>548</v>
      </c>
      <c r="D3958" t="s">
        <v>172</v>
      </c>
      <c r="E3958" t="s">
        <v>1</v>
      </c>
      <c r="F3958" t="s">
        <v>11</v>
      </c>
      <c r="G3958" t="s">
        <v>11</v>
      </c>
      <c r="H3958" t="s">
        <v>11</v>
      </c>
    </row>
    <row r="3959" spans="2:8" x14ac:dyDescent="0.25">
      <c r="B3959" t="s">
        <v>3</v>
      </c>
      <c r="C3959" t="s">
        <v>548</v>
      </c>
      <c r="D3959" t="s">
        <v>174</v>
      </c>
      <c r="E3959" t="s">
        <v>1</v>
      </c>
      <c r="F3959" t="s">
        <v>11</v>
      </c>
      <c r="G3959" t="s">
        <v>11</v>
      </c>
      <c r="H3959" t="s">
        <v>11</v>
      </c>
    </row>
    <row r="3960" spans="2:8" x14ac:dyDescent="0.25">
      <c r="B3960" t="s">
        <v>3</v>
      </c>
      <c r="C3960" t="s">
        <v>548</v>
      </c>
      <c r="D3960" t="s">
        <v>175</v>
      </c>
      <c r="E3960" t="s">
        <v>1</v>
      </c>
      <c r="F3960" t="s">
        <v>10</v>
      </c>
      <c r="G3960" t="s">
        <v>10</v>
      </c>
      <c r="H3960" t="s">
        <v>10</v>
      </c>
    </row>
    <row r="3961" spans="2:8" x14ac:dyDescent="0.25">
      <c r="B3961" t="s">
        <v>3</v>
      </c>
      <c r="C3961" t="s">
        <v>548</v>
      </c>
      <c r="D3961" t="s">
        <v>176</v>
      </c>
      <c r="E3961" t="s">
        <v>1</v>
      </c>
      <c r="F3961" t="s">
        <v>12</v>
      </c>
      <c r="G3961" t="s">
        <v>12</v>
      </c>
      <c r="H3961" t="s">
        <v>12</v>
      </c>
    </row>
    <row r="3962" spans="2:8" x14ac:dyDescent="0.25">
      <c r="B3962" t="s">
        <v>3</v>
      </c>
      <c r="C3962" t="s">
        <v>548</v>
      </c>
      <c r="D3962" t="s">
        <v>177</v>
      </c>
      <c r="E3962" t="s">
        <v>1</v>
      </c>
      <c r="F3962" t="s">
        <v>12</v>
      </c>
      <c r="G3962" t="s">
        <v>12</v>
      </c>
      <c r="H3962" t="s">
        <v>12</v>
      </c>
    </row>
    <row r="3963" spans="2:8" x14ac:dyDescent="0.25">
      <c r="B3963" t="s">
        <v>3</v>
      </c>
      <c r="C3963" t="s">
        <v>548</v>
      </c>
      <c r="D3963" t="s">
        <v>178</v>
      </c>
      <c r="E3963" t="s">
        <v>1</v>
      </c>
      <c r="F3963" t="s">
        <v>12</v>
      </c>
      <c r="G3963" t="s">
        <v>12</v>
      </c>
      <c r="H3963" t="s">
        <v>12</v>
      </c>
    </row>
    <row r="3964" spans="2:8" x14ac:dyDescent="0.25">
      <c r="B3964" t="s">
        <v>3</v>
      </c>
      <c r="C3964" t="s">
        <v>548</v>
      </c>
      <c r="D3964" t="s">
        <v>179</v>
      </c>
      <c r="E3964" t="s">
        <v>1</v>
      </c>
      <c r="F3964" t="s">
        <v>12</v>
      </c>
      <c r="G3964" t="s">
        <v>12</v>
      </c>
      <c r="H3964" t="s">
        <v>12</v>
      </c>
    </row>
    <row r="3965" spans="2:8" x14ac:dyDescent="0.25">
      <c r="B3965" t="s">
        <v>3</v>
      </c>
      <c r="C3965" t="s">
        <v>548</v>
      </c>
      <c r="D3965" t="s">
        <v>180</v>
      </c>
      <c r="E3965" t="s">
        <v>1</v>
      </c>
      <c r="F3965" t="s">
        <v>11</v>
      </c>
      <c r="G3965" t="s">
        <v>11</v>
      </c>
      <c r="H3965" t="s">
        <v>11</v>
      </c>
    </row>
    <row r="3966" spans="2:8" x14ac:dyDescent="0.25">
      <c r="B3966" t="s">
        <v>3</v>
      </c>
      <c r="C3966" t="s">
        <v>548</v>
      </c>
      <c r="D3966" t="s">
        <v>634</v>
      </c>
      <c r="E3966" t="s">
        <v>1</v>
      </c>
      <c r="F3966" t="s">
        <v>14</v>
      </c>
      <c r="G3966" t="s">
        <v>14</v>
      </c>
      <c r="H3966" t="s">
        <v>14</v>
      </c>
    </row>
    <row r="3967" spans="2:8" x14ac:dyDescent="0.25">
      <c r="B3967" t="s">
        <v>3</v>
      </c>
      <c r="C3967" t="s">
        <v>548</v>
      </c>
      <c r="D3967" t="s">
        <v>182</v>
      </c>
      <c r="E3967" t="s">
        <v>1</v>
      </c>
      <c r="F3967" t="s">
        <v>11</v>
      </c>
      <c r="G3967" t="s">
        <v>11</v>
      </c>
      <c r="H3967" t="s">
        <v>11</v>
      </c>
    </row>
    <row r="3968" spans="2:8" x14ac:dyDescent="0.25">
      <c r="B3968" t="s">
        <v>3</v>
      </c>
      <c r="C3968" t="s">
        <v>548</v>
      </c>
      <c r="D3968" t="s">
        <v>184</v>
      </c>
      <c r="E3968" t="s">
        <v>1</v>
      </c>
      <c r="F3968" t="s">
        <v>14</v>
      </c>
      <c r="G3968" t="s">
        <v>14</v>
      </c>
      <c r="H3968" t="s">
        <v>14</v>
      </c>
    </row>
    <row r="3969" spans="2:8" x14ac:dyDescent="0.25">
      <c r="B3969" t="s">
        <v>3</v>
      </c>
      <c r="C3969" t="s">
        <v>548</v>
      </c>
      <c r="D3969" t="s">
        <v>187</v>
      </c>
      <c r="E3969" t="s">
        <v>1</v>
      </c>
      <c r="F3969" t="s">
        <v>11</v>
      </c>
      <c r="G3969" t="s">
        <v>11</v>
      </c>
      <c r="H3969" t="s">
        <v>11</v>
      </c>
    </row>
    <row r="3970" spans="2:8" x14ac:dyDescent="0.25">
      <c r="B3970" t="s">
        <v>3</v>
      </c>
      <c r="C3970" t="s">
        <v>548</v>
      </c>
      <c r="D3970" t="s">
        <v>188</v>
      </c>
      <c r="E3970" t="s">
        <v>1</v>
      </c>
      <c r="F3970" t="s">
        <v>14</v>
      </c>
      <c r="G3970" t="s">
        <v>14</v>
      </c>
      <c r="H3970" t="s">
        <v>14</v>
      </c>
    </row>
    <row r="3971" spans="2:8" x14ac:dyDescent="0.25">
      <c r="B3971" t="s">
        <v>3</v>
      </c>
      <c r="C3971" t="s">
        <v>548</v>
      </c>
      <c r="D3971" t="s">
        <v>189</v>
      </c>
      <c r="E3971" t="s">
        <v>1</v>
      </c>
      <c r="F3971" t="s">
        <v>14</v>
      </c>
      <c r="G3971" t="s">
        <v>14</v>
      </c>
      <c r="H3971" t="s">
        <v>14</v>
      </c>
    </row>
    <row r="3972" spans="2:8" x14ac:dyDescent="0.25">
      <c r="B3972" t="s">
        <v>3</v>
      </c>
      <c r="C3972" t="s">
        <v>548</v>
      </c>
      <c r="D3972" t="s">
        <v>190</v>
      </c>
      <c r="E3972" t="s">
        <v>1</v>
      </c>
      <c r="F3972" t="s">
        <v>14</v>
      </c>
      <c r="G3972" t="s">
        <v>14</v>
      </c>
      <c r="H3972" t="s">
        <v>14</v>
      </c>
    </row>
    <row r="3973" spans="2:8" x14ac:dyDescent="0.25">
      <c r="B3973" t="s">
        <v>3</v>
      </c>
      <c r="C3973" t="s">
        <v>548</v>
      </c>
      <c r="D3973" t="s">
        <v>191</v>
      </c>
      <c r="E3973" t="s">
        <v>1</v>
      </c>
      <c r="F3973" t="s">
        <v>14</v>
      </c>
      <c r="G3973" t="s">
        <v>14</v>
      </c>
      <c r="H3973" t="s">
        <v>14</v>
      </c>
    </row>
    <row r="3974" spans="2:8" x14ac:dyDescent="0.25">
      <c r="B3974" t="s">
        <v>3</v>
      </c>
      <c r="C3974" t="s">
        <v>548</v>
      </c>
      <c r="D3974" t="s">
        <v>192</v>
      </c>
      <c r="E3974" t="s">
        <v>1</v>
      </c>
      <c r="F3974" t="s">
        <v>14</v>
      </c>
      <c r="G3974" t="s">
        <v>14</v>
      </c>
      <c r="H3974" t="s">
        <v>14</v>
      </c>
    </row>
    <row r="3975" spans="2:8" x14ac:dyDescent="0.25">
      <c r="B3975" t="s">
        <v>3</v>
      </c>
      <c r="C3975" t="s">
        <v>548</v>
      </c>
      <c r="D3975" t="s">
        <v>193</v>
      </c>
      <c r="E3975" t="s">
        <v>1</v>
      </c>
      <c r="F3975" t="s">
        <v>12</v>
      </c>
      <c r="G3975" t="s">
        <v>12</v>
      </c>
      <c r="H3975" t="s">
        <v>12</v>
      </c>
    </row>
    <row r="3976" spans="2:8" x14ac:dyDescent="0.25">
      <c r="B3976" t="s">
        <v>3</v>
      </c>
      <c r="C3976" t="s">
        <v>548</v>
      </c>
      <c r="D3976" t="s">
        <v>194</v>
      </c>
      <c r="E3976" t="s">
        <v>1</v>
      </c>
      <c r="F3976" t="s">
        <v>12</v>
      </c>
      <c r="G3976" t="s">
        <v>12</v>
      </c>
      <c r="H3976" t="s">
        <v>12</v>
      </c>
    </row>
    <row r="3977" spans="2:8" x14ac:dyDescent="0.25">
      <c r="B3977" t="s">
        <v>3</v>
      </c>
      <c r="C3977" t="s">
        <v>548</v>
      </c>
      <c r="D3977" t="s">
        <v>195</v>
      </c>
      <c r="E3977" t="s">
        <v>1</v>
      </c>
      <c r="F3977" t="s">
        <v>11</v>
      </c>
      <c r="G3977" t="s">
        <v>11</v>
      </c>
      <c r="H3977" t="s">
        <v>11</v>
      </c>
    </row>
    <row r="3978" spans="2:8" x14ac:dyDescent="0.25">
      <c r="B3978" t="s">
        <v>3</v>
      </c>
      <c r="C3978" t="s">
        <v>548</v>
      </c>
      <c r="D3978" t="s">
        <v>196</v>
      </c>
      <c r="E3978" t="s">
        <v>1</v>
      </c>
      <c r="F3978" t="s">
        <v>10</v>
      </c>
      <c r="G3978" t="s">
        <v>10</v>
      </c>
      <c r="H3978" t="s">
        <v>10</v>
      </c>
    </row>
    <row r="3979" spans="2:8" x14ac:dyDescent="0.25">
      <c r="B3979" t="s">
        <v>3</v>
      </c>
      <c r="C3979" t="s">
        <v>548</v>
      </c>
      <c r="D3979" t="s">
        <v>197</v>
      </c>
      <c r="E3979" t="s">
        <v>1</v>
      </c>
      <c r="F3979" t="s">
        <v>11</v>
      </c>
      <c r="G3979" t="s">
        <v>11</v>
      </c>
      <c r="H3979" t="s">
        <v>11</v>
      </c>
    </row>
    <row r="3980" spans="2:8" x14ac:dyDescent="0.25">
      <c r="B3980" t="s">
        <v>3</v>
      </c>
      <c r="C3980" t="s">
        <v>548</v>
      </c>
      <c r="D3980" t="s">
        <v>198</v>
      </c>
      <c r="E3980" t="s">
        <v>1</v>
      </c>
      <c r="F3980" t="s">
        <v>10</v>
      </c>
      <c r="G3980" t="s">
        <v>10</v>
      </c>
      <c r="H3980" t="s">
        <v>10</v>
      </c>
    </row>
    <row r="3981" spans="2:8" x14ac:dyDescent="0.25">
      <c r="B3981" t="s">
        <v>3</v>
      </c>
      <c r="C3981" t="s">
        <v>548</v>
      </c>
      <c r="D3981" t="s">
        <v>199</v>
      </c>
      <c r="E3981" t="s">
        <v>1</v>
      </c>
      <c r="F3981" t="s">
        <v>11</v>
      </c>
      <c r="G3981" t="s">
        <v>11</v>
      </c>
      <c r="H3981" t="s">
        <v>11</v>
      </c>
    </row>
    <row r="3982" spans="2:8" x14ac:dyDescent="0.25">
      <c r="B3982" t="s">
        <v>3</v>
      </c>
      <c r="C3982" t="s">
        <v>548</v>
      </c>
      <c r="D3982" t="s">
        <v>200</v>
      </c>
      <c r="E3982" t="s">
        <v>1</v>
      </c>
      <c r="F3982" t="s">
        <v>10</v>
      </c>
      <c r="G3982" t="s">
        <v>10</v>
      </c>
      <c r="H3982" t="s">
        <v>10</v>
      </c>
    </row>
    <row r="3983" spans="2:8" x14ac:dyDescent="0.25">
      <c r="B3983" t="s">
        <v>3</v>
      </c>
      <c r="C3983" t="s">
        <v>548</v>
      </c>
      <c r="D3983" t="s">
        <v>201</v>
      </c>
      <c r="E3983" t="s">
        <v>1</v>
      </c>
      <c r="F3983" t="s">
        <v>11</v>
      </c>
      <c r="G3983" t="s">
        <v>11</v>
      </c>
      <c r="H3983" t="s">
        <v>11</v>
      </c>
    </row>
    <row r="3984" spans="2:8" x14ac:dyDescent="0.25">
      <c r="B3984" t="s">
        <v>3</v>
      </c>
      <c r="C3984" t="s">
        <v>548</v>
      </c>
      <c r="D3984" t="s">
        <v>202</v>
      </c>
      <c r="E3984" t="s">
        <v>1</v>
      </c>
      <c r="F3984" t="s">
        <v>10</v>
      </c>
      <c r="G3984" t="s">
        <v>10</v>
      </c>
      <c r="H3984" t="s">
        <v>10</v>
      </c>
    </row>
    <row r="3985" spans="2:8" x14ac:dyDescent="0.25">
      <c r="B3985" t="s">
        <v>3</v>
      </c>
      <c r="C3985" t="s">
        <v>548</v>
      </c>
      <c r="D3985" t="s">
        <v>203</v>
      </c>
      <c r="E3985" t="s">
        <v>1</v>
      </c>
      <c r="F3985" t="s">
        <v>11</v>
      </c>
      <c r="G3985" t="s">
        <v>11</v>
      </c>
      <c r="H3985" t="s">
        <v>11</v>
      </c>
    </row>
    <row r="3986" spans="2:8" x14ac:dyDescent="0.25">
      <c r="B3986" t="s">
        <v>3</v>
      </c>
      <c r="C3986" t="s">
        <v>548</v>
      </c>
      <c r="D3986" t="s">
        <v>204</v>
      </c>
      <c r="E3986" t="s">
        <v>1</v>
      </c>
      <c r="F3986" t="s">
        <v>10</v>
      </c>
      <c r="G3986" t="s">
        <v>10</v>
      </c>
      <c r="H3986" t="s">
        <v>10</v>
      </c>
    </row>
    <row r="3987" spans="2:8" x14ac:dyDescent="0.25">
      <c r="B3987" t="s">
        <v>3</v>
      </c>
      <c r="C3987" t="s">
        <v>548</v>
      </c>
      <c r="D3987" t="s">
        <v>205</v>
      </c>
      <c r="E3987" t="s">
        <v>1</v>
      </c>
      <c r="F3987" t="s">
        <v>10</v>
      </c>
      <c r="G3987" t="s">
        <v>10</v>
      </c>
      <c r="H3987" t="s">
        <v>10</v>
      </c>
    </row>
    <row r="3988" spans="2:8" x14ac:dyDescent="0.25">
      <c r="B3988" t="s">
        <v>3</v>
      </c>
      <c r="C3988" t="s">
        <v>548</v>
      </c>
      <c r="D3988" t="s">
        <v>208</v>
      </c>
      <c r="E3988" t="s">
        <v>1</v>
      </c>
      <c r="F3988" t="s">
        <v>11</v>
      </c>
      <c r="G3988" t="s">
        <v>11</v>
      </c>
      <c r="H3988" t="s">
        <v>11</v>
      </c>
    </row>
    <row r="3989" spans="2:8" x14ac:dyDescent="0.25">
      <c r="B3989" t="s">
        <v>3</v>
      </c>
      <c r="C3989" t="s">
        <v>548</v>
      </c>
      <c r="D3989" t="s">
        <v>209</v>
      </c>
      <c r="E3989" t="s">
        <v>1</v>
      </c>
      <c r="F3989" t="s">
        <v>10</v>
      </c>
      <c r="G3989" t="s">
        <v>10</v>
      </c>
      <c r="H3989" t="s">
        <v>10</v>
      </c>
    </row>
    <row r="3990" spans="2:8" x14ac:dyDescent="0.25">
      <c r="B3990" t="s">
        <v>3</v>
      </c>
      <c r="C3990" t="s">
        <v>548</v>
      </c>
      <c r="D3990" t="s">
        <v>210</v>
      </c>
      <c r="E3990" t="s">
        <v>1</v>
      </c>
      <c r="F3990" t="s">
        <v>11</v>
      </c>
      <c r="G3990" t="s">
        <v>11</v>
      </c>
      <c r="H3990" t="s">
        <v>11</v>
      </c>
    </row>
    <row r="3991" spans="2:8" x14ac:dyDescent="0.25">
      <c r="B3991" t="s">
        <v>3</v>
      </c>
      <c r="C3991" t="s">
        <v>548</v>
      </c>
      <c r="D3991" t="s">
        <v>211</v>
      </c>
      <c r="E3991" t="s">
        <v>1</v>
      </c>
      <c r="F3991" t="s">
        <v>10</v>
      </c>
      <c r="G3991" t="s">
        <v>10</v>
      </c>
      <c r="H3991" t="s">
        <v>10</v>
      </c>
    </row>
    <row r="3992" spans="2:8" x14ac:dyDescent="0.25">
      <c r="B3992" t="s">
        <v>3</v>
      </c>
      <c r="C3992" t="s">
        <v>548</v>
      </c>
      <c r="D3992" t="s">
        <v>212</v>
      </c>
      <c r="E3992" t="s">
        <v>1</v>
      </c>
      <c r="F3992" t="s">
        <v>11</v>
      </c>
      <c r="G3992" t="s">
        <v>11</v>
      </c>
      <c r="H3992" t="s">
        <v>11</v>
      </c>
    </row>
    <row r="3993" spans="2:8" x14ac:dyDescent="0.25">
      <c r="B3993" t="s">
        <v>3</v>
      </c>
      <c r="C3993" t="s">
        <v>548</v>
      </c>
      <c r="D3993" t="s">
        <v>213</v>
      </c>
      <c r="E3993" t="s">
        <v>1</v>
      </c>
      <c r="F3993" t="s">
        <v>10</v>
      </c>
      <c r="G3993" t="s">
        <v>10</v>
      </c>
      <c r="H3993" t="s">
        <v>10</v>
      </c>
    </row>
    <row r="3994" spans="2:8" x14ac:dyDescent="0.25">
      <c r="B3994" t="s">
        <v>3</v>
      </c>
      <c r="C3994" t="s">
        <v>548</v>
      </c>
      <c r="D3994" t="s">
        <v>214</v>
      </c>
      <c r="E3994" t="s">
        <v>1</v>
      </c>
      <c r="F3994" t="s">
        <v>11</v>
      </c>
      <c r="G3994" t="s">
        <v>11</v>
      </c>
      <c r="H3994" t="s">
        <v>11</v>
      </c>
    </row>
    <row r="3995" spans="2:8" x14ac:dyDescent="0.25">
      <c r="B3995" t="s">
        <v>3</v>
      </c>
      <c r="C3995" t="s">
        <v>548</v>
      </c>
      <c r="D3995" t="s">
        <v>215</v>
      </c>
      <c r="E3995" t="s">
        <v>1</v>
      </c>
      <c r="F3995" t="s">
        <v>10</v>
      </c>
      <c r="G3995" t="s">
        <v>10</v>
      </c>
      <c r="H3995" t="s">
        <v>10</v>
      </c>
    </row>
    <row r="3996" spans="2:8" x14ac:dyDescent="0.25">
      <c r="B3996" t="s">
        <v>3</v>
      </c>
      <c r="C3996" t="s">
        <v>548</v>
      </c>
      <c r="D3996" t="s">
        <v>216</v>
      </c>
      <c r="E3996" t="s">
        <v>1</v>
      </c>
      <c r="F3996" t="s">
        <v>11</v>
      </c>
      <c r="G3996" t="s">
        <v>11</v>
      </c>
      <c r="H3996" t="s">
        <v>11</v>
      </c>
    </row>
    <row r="3997" spans="2:8" x14ac:dyDescent="0.25">
      <c r="B3997" t="s">
        <v>3</v>
      </c>
      <c r="C3997" t="s">
        <v>548</v>
      </c>
      <c r="D3997" t="s">
        <v>217</v>
      </c>
      <c r="E3997" t="s">
        <v>1</v>
      </c>
      <c r="F3997" t="s">
        <v>10</v>
      </c>
      <c r="G3997" t="s">
        <v>10</v>
      </c>
      <c r="H3997" t="s">
        <v>10</v>
      </c>
    </row>
    <row r="3998" spans="2:8" x14ac:dyDescent="0.25">
      <c r="B3998" t="s">
        <v>3</v>
      </c>
      <c r="C3998" t="s">
        <v>548</v>
      </c>
      <c r="D3998" t="s">
        <v>218</v>
      </c>
      <c r="E3998" t="s">
        <v>1</v>
      </c>
      <c r="F3998" t="s">
        <v>11</v>
      </c>
      <c r="G3998" t="s">
        <v>11</v>
      </c>
      <c r="H3998" t="s">
        <v>11</v>
      </c>
    </row>
    <row r="3999" spans="2:8" x14ac:dyDescent="0.25">
      <c r="B3999" t="s">
        <v>3</v>
      </c>
      <c r="C3999" t="s">
        <v>548</v>
      </c>
      <c r="D3999" t="s">
        <v>219</v>
      </c>
      <c r="E3999" t="s">
        <v>1</v>
      </c>
      <c r="F3999" t="s">
        <v>10</v>
      </c>
      <c r="G3999" t="s">
        <v>10</v>
      </c>
      <c r="H3999" t="s">
        <v>10</v>
      </c>
    </row>
    <row r="4000" spans="2:8" x14ac:dyDescent="0.25">
      <c r="B4000" t="s">
        <v>3</v>
      </c>
      <c r="C4000" t="s">
        <v>548</v>
      </c>
      <c r="D4000" t="s">
        <v>220</v>
      </c>
      <c r="E4000" t="s">
        <v>1</v>
      </c>
      <c r="F4000" t="s">
        <v>11</v>
      </c>
      <c r="G4000" t="s">
        <v>11</v>
      </c>
      <c r="H4000" t="s">
        <v>11</v>
      </c>
    </row>
    <row r="4001" spans="2:8" x14ac:dyDescent="0.25">
      <c r="B4001" t="s">
        <v>3</v>
      </c>
      <c r="C4001" t="s">
        <v>548</v>
      </c>
      <c r="D4001" t="s">
        <v>221</v>
      </c>
      <c r="E4001" t="s">
        <v>1</v>
      </c>
      <c r="F4001" t="s">
        <v>10</v>
      </c>
      <c r="G4001" t="s">
        <v>10</v>
      </c>
      <c r="H4001" t="s">
        <v>10</v>
      </c>
    </row>
    <row r="4002" spans="2:8" x14ac:dyDescent="0.25">
      <c r="B4002" t="s">
        <v>3</v>
      </c>
      <c r="C4002" t="s">
        <v>548</v>
      </c>
      <c r="D4002" t="s">
        <v>222</v>
      </c>
      <c r="E4002" t="s">
        <v>1</v>
      </c>
      <c r="F4002" t="s">
        <v>11</v>
      </c>
      <c r="G4002" t="s">
        <v>11</v>
      </c>
      <c r="H4002" t="s">
        <v>11</v>
      </c>
    </row>
    <row r="4003" spans="2:8" x14ac:dyDescent="0.25">
      <c r="B4003" t="s">
        <v>3</v>
      </c>
      <c r="C4003" t="s">
        <v>548</v>
      </c>
      <c r="D4003" t="s">
        <v>224</v>
      </c>
      <c r="E4003" t="s">
        <v>1</v>
      </c>
      <c r="F4003" t="s">
        <v>12</v>
      </c>
      <c r="G4003" t="s">
        <v>12</v>
      </c>
      <c r="H4003" t="s">
        <v>12</v>
      </c>
    </row>
    <row r="4004" spans="2:8" x14ac:dyDescent="0.25">
      <c r="B4004" t="s">
        <v>3</v>
      </c>
      <c r="C4004" t="s">
        <v>548</v>
      </c>
      <c r="D4004" t="s">
        <v>225</v>
      </c>
      <c r="E4004" t="s">
        <v>1</v>
      </c>
      <c r="F4004" t="s">
        <v>12</v>
      </c>
      <c r="G4004" t="s">
        <v>12</v>
      </c>
      <c r="H4004" t="s">
        <v>12</v>
      </c>
    </row>
    <row r="4005" spans="2:8" x14ac:dyDescent="0.25">
      <c r="B4005" t="s">
        <v>3</v>
      </c>
      <c r="C4005" t="s">
        <v>548</v>
      </c>
      <c r="D4005" t="s">
        <v>226</v>
      </c>
      <c r="E4005" t="s">
        <v>1</v>
      </c>
      <c r="F4005" t="s">
        <v>12</v>
      </c>
      <c r="G4005" t="s">
        <v>12</v>
      </c>
      <c r="H4005" t="s">
        <v>12</v>
      </c>
    </row>
    <row r="4006" spans="2:8" x14ac:dyDescent="0.25">
      <c r="B4006" t="s">
        <v>3</v>
      </c>
      <c r="C4006" t="s">
        <v>548</v>
      </c>
      <c r="D4006" t="s">
        <v>227</v>
      </c>
      <c r="E4006" t="s">
        <v>1</v>
      </c>
      <c r="F4006" t="s">
        <v>12</v>
      </c>
      <c r="G4006" t="s">
        <v>12</v>
      </c>
      <c r="H4006" t="s">
        <v>12</v>
      </c>
    </row>
    <row r="4007" spans="2:8" x14ac:dyDescent="0.25">
      <c r="B4007" t="s">
        <v>3</v>
      </c>
      <c r="C4007" t="s">
        <v>548</v>
      </c>
      <c r="D4007" t="s">
        <v>228</v>
      </c>
      <c r="E4007" t="s">
        <v>1</v>
      </c>
      <c r="F4007" t="s">
        <v>12</v>
      </c>
      <c r="G4007" t="s">
        <v>12</v>
      </c>
      <c r="H4007" t="s">
        <v>12</v>
      </c>
    </row>
    <row r="4008" spans="2:8" x14ac:dyDescent="0.25">
      <c r="B4008" t="s">
        <v>3</v>
      </c>
      <c r="C4008" t="s">
        <v>548</v>
      </c>
      <c r="D4008" t="s">
        <v>229</v>
      </c>
      <c r="E4008" t="s">
        <v>1</v>
      </c>
      <c r="F4008" t="s">
        <v>12</v>
      </c>
      <c r="G4008" t="s">
        <v>12</v>
      </c>
      <c r="H4008" t="s">
        <v>12</v>
      </c>
    </row>
    <row r="4009" spans="2:8" x14ac:dyDescent="0.25">
      <c r="B4009" t="s">
        <v>3</v>
      </c>
      <c r="C4009" t="s">
        <v>548</v>
      </c>
      <c r="D4009" t="s">
        <v>230</v>
      </c>
      <c r="E4009" t="s">
        <v>1</v>
      </c>
      <c r="F4009" t="s">
        <v>11</v>
      </c>
      <c r="G4009" t="s">
        <v>11</v>
      </c>
      <c r="H4009" t="s">
        <v>11</v>
      </c>
    </row>
    <row r="4010" spans="2:8" x14ac:dyDescent="0.25">
      <c r="B4010" t="s">
        <v>3</v>
      </c>
      <c r="C4010" t="s">
        <v>548</v>
      </c>
      <c r="D4010" t="s">
        <v>232</v>
      </c>
      <c r="E4010" t="s">
        <v>1</v>
      </c>
      <c r="F4010" t="s">
        <v>11</v>
      </c>
      <c r="G4010" t="s">
        <v>11</v>
      </c>
      <c r="H4010" t="s">
        <v>11</v>
      </c>
    </row>
    <row r="4011" spans="2:8" x14ac:dyDescent="0.25">
      <c r="B4011" t="s">
        <v>3</v>
      </c>
      <c r="C4011" t="s">
        <v>548</v>
      </c>
      <c r="D4011" t="s">
        <v>234</v>
      </c>
      <c r="E4011" t="s">
        <v>1</v>
      </c>
      <c r="F4011" t="s">
        <v>11</v>
      </c>
      <c r="G4011" t="s">
        <v>11</v>
      </c>
      <c r="H4011" t="s">
        <v>11</v>
      </c>
    </row>
    <row r="4012" spans="2:8" x14ac:dyDescent="0.25">
      <c r="B4012" t="s">
        <v>3</v>
      </c>
      <c r="C4012" t="s">
        <v>548</v>
      </c>
      <c r="D4012" t="s">
        <v>236</v>
      </c>
      <c r="E4012" t="s">
        <v>1</v>
      </c>
      <c r="F4012" t="s">
        <v>11</v>
      </c>
      <c r="G4012" t="s">
        <v>11</v>
      </c>
      <c r="H4012" t="s">
        <v>11</v>
      </c>
    </row>
    <row r="4013" spans="2:8" x14ac:dyDescent="0.25">
      <c r="B4013" t="s">
        <v>3</v>
      </c>
      <c r="C4013" t="s">
        <v>548</v>
      </c>
      <c r="D4013" t="s">
        <v>237</v>
      </c>
      <c r="E4013" t="s">
        <v>1</v>
      </c>
      <c r="F4013" t="s">
        <v>10</v>
      </c>
      <c r="G4013" t="s">
        <v>10</v>
      </c>
      <c r="H4013" t="s">
        <v>10</v>
      </c>
    </row>
    <row r="4014" spans="2:8" x14ac:dyDescent="0.25">
      <c r="B4014" t="s">
        <v>3</v>
      </c>
      <c r="C4014" t="s">
        <v>548</v>
      </c>
      <c r="D4014" t="s">
        <v>238</v>
      </c>
      <c r="E4014" t="s">
        <v>1</v>
      </c>
      <c r="F4014" t="s">
        <v>11</v>
      </c>
      <c r="G4014" t="s">
        <v>11</v>
      </c>
      <c r="H4014" t="s">
        <v>11</v>
      </c>
    </row>
    <row r="4015" spans="2:8" x14ac:dyDescent="0.25">
      <c r="B4015" t="s">
        <v>3</v>
      </c>
      <c r="C4015" t="s">
        <v>548</v>
      </c>
      <c r="D4015" t="s">
        <v>240</v>
      </c>
      <c r="E4015" t="s">
        <v>1</v>
      </c>
      <c r="F4015" t="s">
        <v>14</v>
      </c>
      <c r="G4015" t="s">
        <v>14</v>
      </c>
      <c r="H4015" t="s">
        <v>14</v>
      </c>
    </row>
    <row r="4016" spans="2:8" x14ac:dyDescent="0.25">
      <c r="B4016" t="s">
        <v>3</v>
      </c>
      <c r="C4016" t="s">
        <v>548</v>
      </c>
      <c r="D4016" t="s">
        <v>241</v>
      </c>
      <c r="E4016" t="s">
        <v>1</v>
      </c>
      <c r="F4016" t="s">
        <v>14</v>
      </c>
      <c r="G4016" t="s">
        <v>14</v>
      </c>
      <c r="H4016" t="s">
        <v>14</v>
      </c>
    </row>
    <row r="4017" spans="2:8" x14ac:dyDescent="0.25">
      <c r="B4017" t="s">
        <v>3</v>
      </c>
      <c r="C4017" t="s">
        <v>548</v>
      </c>
      <c r="D4017" t="s">
        <v>242</v>
      </c>
      <c r="E4017" t="s">
        <v>1</v>
      </c>
      <c r="F4017" t="s">
        <v>14</v>
      </c>
      <c r="G4017" t="s">
        <v>14</v>
      </c>
      <c r="H4017" t="s">
        <v>14</v>
      </c>
    </row>
    <row r="4018" spans="2:8" x14ac:dyDescent="0.25">
      <c r="B4018" t="s">
        <v>3</v>
      </c>
      <c r="C4018" t="s">
        <v>548</v>
      </c>
      <c r="D4018" t="s">
        <v>243</v>
      </c>
      <c r="E4018" t="s">
        <v>1</v>
      </c>
      <c r="F4018" t="s">
        <v>12</v>
      </c>
      <c r="G4018" t="s">
        <v>12</v>
      </c>
      <c r="H4018" t="s">
        <v>12</v>
      </c>
    </row>
    <row r="4019" spans="2:8" x14ac:dyDescent="0.25">
      <c r="B4019" t="s">
        <v>3</v>
      </c>
      <c r="C4019" t="s">
        <v>548</v>
      </c>
      <c r="D4019" t="s">
        <v>244</v>
      </c>
      <c r="E4019" t="s">
        <v>1</v>
      </c>
      <c r="F4019" t="s">
        <v>12</v>
      </c>
      <c r="G4019" t="s">
        <v>12</v>
      </c>
      <c r="H4019" t="s">
        <v>12</v>
      </c>
    </row>
    <row r="4020" spans="2:8" x14ac:dyDescent="0.25">
      <c r="B4020" t="s">
        <v>3</v>
      </c>
      <c r="C4020" t="s">
        <v>548</v>
      </c>
      <c r="D4020" t="s">
        <v>245</v>
      </c>
      <c r="E4020" t="s">
        <v>1</v>
      </c>
      <c r="F4020" t="s">
        <v>11</v>
      </c>
      <c r="G4020" t="s">
        <v>11</v>
      </c>
      <c r="H4020" t="s">
        <v>11</v>
      </c>
    </row>
    <row r="4021" spans="2:8" x14ac:dyDescent="0.25">
      <c r="B4021" t="s">
        <v>3</v>
      </c>
      <c r="C4021" t="s">
        <v>548</v>
      </c>
      <c r="D4021" t="s">
        <v>246</v>
      </c>
      <c r="E4021" t="s">
        <v>1</v>
      </c>
      <c r="F4021" t="s">
        <v>10</v>
      </c>
      <c r="G4021" t="s">
        <v>10</v>
      </c>
      <c r="H4021" t="s">
        <v>10</v>
      </c>
    </row>
    <row r="4022" spans="2:8" x14ac:dyDescent="0.25">
      <c r="B4022" t="s">
        <v>3</v>
      </c>
      <c r="C4022" t="s">
        <v>548</v>
      </c>
      <c r="D4022" t="s">
        <v>247</v>
      </c>
      <c r="E4022" t="s">
        <v>1</v>
      </c>
      <c r="F4022" t="s">
        <v>11</v>
      </c>
      <c r="G4022" t="s">
        <v>11</v>
      </c>
      <c r="H4022" t="s">
        <v>11</v>
      </c>
    </row>
    <row r="4023" spans="2:8" x14ac:dyDescent="0.25">
      <c r="B4023" t="s">
        <v>3</v>
      </c>
      <c r="C4023" t="s">
        <v>548</v>
      </c>
      <c r="D4023" t="s">
        <v>248</v>
      </c>
      <c r="E4023" t="s">
        <v>1</v>
      </c>
      <c r="F4023" t="s">
        <v>10</v>
      </c>
      <c r="G4023" t="s">
        <v>10</v>
      </c>
      <c r="H4023" t="s">
        <v>10</v>
      </c>
    </row>
    <row r="4024" spans="2:8" x14ac:dyDescent="0.25">
      <c r="B4024" t="s">
        <v>3</v>
      </c>
      <c r="C4024" t="s">
        <v>548</v>
      </c>
      <c r="D4024" t="s">
        <v>251</v>
      </c>
      <c r="E4024" t="s">
        <v>1</v>
      </c>
      <c r="F4024" t="s">
        <v>11</v>
      </c>
      <c r="G4024" t="s">
        <v>11</v>
      </c>
      <c r="H4024" t="s">
        <v>11</v>
      </c>
    </row>
    <row r="4025" spans="2:8" x14ac:dyDescent="0.25">
      <c r="B4025" t="s">
        <v>3</v>
      </c>
      <c r="C4025" t="s">
        <v>548</v>
      </c>
      <c r="D4025" t="s">
        <v>255</v>
      </c>
      <c r="E4025" t="s">
        <v>1</v>
      </c>
      <c r="F4025" t="s">
        <v>14</v>
      </c>
      <c r="G4025" t="s">
        <v>14</v>
      </c>
      <c r="H4025" t="s">
        <v>14</v>
      </c>
    </row>
    <row r="4026" spans="2:8" x14ac:dyDescent="0.25">
      <c r="B4026" t="s">
        <v>3</v>
      </c>
      <c r="C4026" t="s">
        <v>548</v>
      </c>
      <c r="D4026" t="s">
        <v>256</v>
      </c>
      <c r="E4026" t="s">
        <v>1</v>
      </c>
      <c r="F4026" t="s">
        <v>11</v>
      </c>
      <c r="G4026" t="s">
        <v>11</v>
      </c>
      <c r="H4026" t="s">
        <v>11</v>
      </c>
    </row>
    <row r="4027" spans="2:8" x14ac:dyDescent="0.25">
      <c r="B4027" t="s">
        <v>3</v>
      </c>
      <c r="C4027" t="s">
        <v>548</v>
      </c>
      <c r="D4027" t="s">
        <v>258</v>
      </c>
      <c r="E4027" t="s">
        <v>1</v>
      </c>
      <c r="F4027" t="s">
        <v>11</v>
      </c>
      <c r="G4027" t="s">
        <v>11</v>
      </c>
      <c r="H4027" t="s">
        <v>11</v>
      </c>
    </row>
    <row r="4028" spans="2:8" x14ac:dyDescent="0.25">
      <c r="B4028" t="s">
        <v>3</v>
      </c>
      <c r="C4028" t="s">
        <v>548</v>
      </c>
      <c r="D4028" t="s">
        <v>260</v>
      </c>
      <c r="E4028" t="s">
        <v>1</v>
      </c>
      <c r="F4028" t="s">
        <v>11</v>
      </c>
      <c r="G4028" t="s">
        <v>11</v>
      </c>
      <c r="H4028" t="s">
        <v>11</v>
      </c>
    </row>
    <row r="4029" spans="2:8" x14ac:dyDescent="0.25">
      <c r="B4029" t="s">
        <v>3</v>
      </c>
      <c r="C4029" t="s">
        <v>548</v>
      </c>
      <c r="D4029" t="s">
        <v>262</v>
      </c>
      <c r="E4029" t="s">
        <v>1</v>
      </c>
      <c r="F4029" t="s">
        <v>11</v>
      </c>
      <c r="G4029" t="s">
        <v>11</v>
      </c>
      <c r="H4029" t="s">
        <v>11</v>
      </c>
    </row>
    <row r="4030" spans="2:8" x14ac:dyDescent="0.25">
      <c r="B4030" t="s">
        <v>3</v>
      </c>
      <c r="C4030" t="s">
        <v>548</v>
      </c>
      <c r="D4030" t="s">
        <v>263</v>
      </c>
      <c r="E4030" t="s">
        <v>1</v>
      </c>
      <c r="F4030" t="s">
        <v>10</v>
      </c>
      <c r="G4030" t="s">
        <v>10</v>
      </c>
      <c r="H4030" t="s">
        <v>10</v>
      </c>
    </row>
    <row r="4031" spans="2:8" x14ac:dyDescent="0.25">
      <c r="B4031" t="s">
        <v>3</v>
      </c>
      <c r="C4031" t="s">
        <v>548</v>
      </c>
      <c r="D4031" t="s">
        <v>264</v>
      </c>
      <c r="E4031" t="s">
        <v>1</v>
      </c>
      <c r="F4031" t="s">
        <v>11</v>
      </c>
      <c r="G4031" t="s">
        <v>11</v>
      </c>
      <c r="H4031" t="s">
        <v>11</v>
      </c>
    </row>
    <row r="4032" spans="2:8" x14ac:dyDescent="0.25">
      <c r="B4032" t="s">
        <v>3</v>
      </c>
      <c r="C4032" t="s">
        <v>548</v>
      </c>
      <c r="D4032" t="s">
        <v>265</v>
      </c>
      <c r="E4032" t="s">
        <v>1</v>
      </c>
      <c r="F4032" t="s">
        <v>10</v>
      </c>
      <c r="G4032" t="s">
        <v>10</v>
      </c>
      <c r="H4032" t="s">
        <v>10</v>
      </c>
    </row>
    <row r="4033" spans="2:8" x14ac:dyDescent="0.25">
      <c r="B4033" t="s">
        <v>3</v>
      </c>
      <c r="C4033" t="s">
        <v>548</v>
      </c>
      <c r="D4033" t="s">
        <v>266</v>
      </c>
      <c r="E4033" t="s">
        <v>1</v>
      </c>
      <c r="F4033" t="s">
        <v>11</v>
      </c>
      <c r="G4033" t="s">
        <v>11</v>
      </c>
      <c r="H4033" t="s">
        <v>11</v>
      </c>
    </row>
    <row r="4034" spans="2:8" x14ac:dyDescent="0.25">
      <c r="B4034" t="s">
        <v>3</v>
      </c>
      <c r="C4034" t="s">
        <v>548</v>
      </c>
      <c r="D4034" t="s">
        <v>268</v>
      </c>
      <c r="E4034" t="s">
        <v>1</v>
      </c>
      <c r="F4034" t="s">
        <v>11</v>
      </c>
      <c r="G4034" t="s">
        <v>11</v>
      </c>
      <c r="H4034" t="s">
        <v>11</v>
      </c>
    </row>
    <row r="4035" spans="2:8" x14ac:dyDescent="0.25">
      <c r="B4035" t="s">
        <v>3</v>
      </c>
      <c r="C4035" t="s">
        <v>548</v>
      </c>
      <c r="D4035" t="s">
        <v>269</v>
      </c>
      <c r="E4035" t="s">
        <v>1</v>
      </c>
      <c r="F4035" t="s">
        <v>10</v>
      </c>
      <c r="G4035" t="s">
        <v>10</v>
      </c>
      <c r="H4035" t="s">
        <v>10</v>
      </c>
    </row>
    <row r="4036" spans="2:8" x14ac:dyDescent="0.25">
      <c r="B4036" t="s">
        <v>3</v>
      </c>
      <c r="C4036" t="s">
        <v>548</v>
      </c>
      <c r="D4036" t="s">
        <v>270</v>
      </c>
      <c r="E4036" t="s">
        <v>1</v>
      </c>
      <c r="F4036" t="s">
        <v>14</v>
      </c>
      <c r="G4036" t="s">
        <v>14</v>
      </c>
      <c r="H4036" t="s">
        <v>14</v>
      </c>
    </row>
    <row r="4037" spans="2:8" x14ac:dyDescent="0.25">
      <c r="B4037" t="s">
        <v>3</v>
      </c>
      <c r="C4037" t="s">
        <v>548</v>
      </c>
      <c r="D4037" t="s">
        <v>271</v>
      </c>
      <c r="E4037" t="s">
        <v>1</v>
      </c>
      <c r="F4037" t="s">
        <v>11</v>
      </c>
      <c r="G4037" t="s">
        <v>11</v>
      </c>
      <c r="H4037" t="s">
        <v>11</v>
      </c>
    </row>
    <row r="4038" spans="2:8" x14ac:dyDescent="0.25">
      <c r="B4038" t="s">
        <v>3</v>
      </c>
      <c r="C4038" t="s">
        <v>548</v>
      </c>
      <c r="D4038" t="s">
        <v>273</v>
      </c>
      <c r="E4038" t="s">
        <v>1</v>
      </c>
      <c r="F4038" t="s">
        <v>11</v>
      </c>
      <c r="G4038" t="s">
        <v>11</v>
      </c>
      <c r="H4038" t="s">
        <v>11</v>
      </c>
    </row>
    <row r="4039" spans="2:8" x14ac:dyDescent="0.25">
      <c r="B4039" t="s">
        <v>3</v>
      </c>
      <c r="C4039" t="s">
        <v>548</v>
      </c>
      <c r="D4039" t="s">
        <v>276</v>
      </c>
      <c r="E4039" t="s">
        <v>1</v>
      </c>
      <c r="F4039" t="s">
        <v>10</v>
      </c>
      <c r="G4039" t="s">
        <v>10</v>
      </c>
      <c r="H4039" t="s">
        <v>10</v>
      </c>
    </row>
    <row r="4040" spans="2:8" x14ac:dyDescent="0.25">
      <c r="B4040" t="s">
        <v>3</v>
      </c>
      <c r="C4040" t="s">
        <v>548</v>
      </c>
      <c r="D4040" t="s">
        <v>279</v>
      </c>
      <c r="E4040" t="s">
        <v>1</v>
      </c>
      <c r="F4040" t="s">
        <v>12</v>
      </c>
      <c r="G4040" t="s">
        <v>12</v>
      </c>
      <c r="H4040" t="s">
        <v>12</v>
      </c>
    </row>
    <row r="4041" spans="2:8" x14ac:dyDescent="0.25">
      <c r="B4041" t="s">
        <v>3</v>
      </c>
      <c r="C4041" t="s">
        <v>548</v>
      </c>
      <c r="D4041" t="s">
        <v>280</v>
      </c>
      <c r="E4041" t="s">
        <v>1</v>
      </c>
      <c r="F4041" t="s">
        <v>12</v>
      </c>
      <c r="G4041" t="s">
        <v>12</v>
      </c>
      <c r="H4041" t="s">
        <v>12</v>
      </c>
    </row>
    <row r="4042" spans="2:8" x14ac:dyDescent="0.25">
      <c r="B4042" t="s">
        <v>3</v>
      </c>
      <c r="C4042" t="s">
        <v>548</v>
      </c>
      <c r="D4042" t="s">
        <v>281</v>
      </c>
      <c r="E4042" t="s">
        <v>1</v>
      </c>
      <c r="F4042" t="s">
        <v>12</v>
      </c>
      <c r="G4042" t="s">
        <v>12</v>
      </c>
      <c r="H4042" t="s">
        <v>12</v>
      </c>
    </row>
    <row r="4043" spans="2:8" x14ac:dyDescent="0.25">
      <c r="B4043" t="s">
        <v>3</v>
      </c>
      <c r="C4043" t="s">
        <v>548</v>
      </c>
      <c r="D4043" t="s">
        <v>282</v>
      </c>
      <c r="E4043" t="s">
        <v>1</v>
      </c>
      <c r="F4043" t="s">
        <v>12</v>
      </c>
      <c r="G4043" t="s">
        <v>12</v>
      </c>
      <c r="H4043" t="s">
        <v>12</v>
      </c>
    </row>
    <row r="4044" spans="2:8" x14ac:dyDescent="0.25">
      <c r="B4044" t="s">
        <v>3</v>
      </c>
      <c r="C4044" t="s">
        <v>548</v>
      </c>
      <c r="D4044" t="s">
        <v>283</v>
      </c>
      <c r="E4044" t="s">
        <v>1</v>
      </c>
      <c r="F4044" t="s">
        <v>11</v>
      </c>
      <c r="G4044" t="s">
        <v>11</v>
      </c>
      <c r="H4044" t="s">
        <v>11</v>
      </c>
    </row>
    <row r="4045" spans="2:8" x14ac:dyDescent="0.25">
      <c r="B4045" t="s">
        <v>3</v>
      </c>
      <c r="C4045" t="s">
        <v>548</v>
      </c>
      <c r="D4045" t="s">
        <v>284</v>
      </c>
      <c r="E4045" t="s">
        <v>1</v>
      </c>
      <c r="F4045" t="s">
        <v>10</v>
      </c>
      <c r="G4045" t="s">
        <v>10</v>
      </c>
      <c r="H4045" t="s">
        <v>10</v>
      </c>
    </row>
    <row r="4046" spans="2:8" x14ac:dyDescent="0.25">
      <c r="B4046" t="s">
        <v>3</v>
      </c>
      <c r="C4046" t="s">
        <v>548</v>
      </c>
      <c r="D4046" t="s">
        <v>286</v>
      </c>
      <c r="E4046" t="s">
        <v>1</v>
      </c>
      <c r="F4046" t="s">
        <v>10</v>
      </c>
      <c r="G4046" t="s">
        <v>10</v>
      </c>
      <c r="H4046" t="s">
        <v>10</v>
      </c>
    </row>
    <row r="4047" spans="2:8" x14ac:dyDescent="0.25">
      <c r="B4047" t="s">
        <v>3</v>
      </c>
      <c r="C4047" t="s">
        <v>548</v>
      </c>
      <c r="D4047" t="s">
        <v>287</v>
      </c>
      <c r="E4047" t="s">
        <v>1</v>
      </c>
      <c r="F4047" t="s">
        <v>11</v>
      </c>
      <c r="G4047" t="s">
        <v>11</v>
      </c>
      <c r="H4047" t="s">
        <v>11</v>
      </c>
    </row>
    <row r="4048" spans="2:8" x14ac:dyDescent="0.25">
      <c r="B4048" t="s">
        <v>3</v>
      </c>
      <c r="C4048" t="s">
        <v>548</v>
      </c>
      <c r="D4048" t="s">
        <v>290</v>
      </c>
      <c r="E4048" t="s">
        <v>1</v>
      </c>
      <c r="F4048" t="s">
        <v>10</v>
      </c>
      <c r="G4048" t="s">
        <v>10</v>
      </c>
      <c r="H4048" t="s">
        <v>10</v>
      </c>
    </row>
    <row r="4049" spans="2:8" x14ac:dyDescent="0.25">
      <c r="B4049" t="s">
        <v>3</v>
      </c>
      <c r="C4049" t="s">
        <v>548</v>
      </c>
      <c r="D4049" t="s">
        <v>291</v>
      </c>
      <c r="E4049" t="s">
        <v>1</v>
      </c>
      <c r="F4049" t="s">
        <v>11</v>
      </c>
      <c r="G4049" t="s">
        <v>11</v>
      </c>
      <c r="H4049" t="s">
        <v>11</v>
      </c>
    </row>
    <row r="4050" spans="2:8" x14ac:dyDescent="0.25">
      <c r="B4050" t="s">
        <v>3</v>
      </c>
      <c r="C4050" t="s">
        <v>548</v>
      </c>
      <c r="D4050" t="s">
        <v>292</v>
      </c>
      <c r="E4050" t="s">
        <v>1</v>
      </c>
      <c r="F4050" t="s">
        <v>10</v>
      </c>
      <c r="G4050" t="s">
        <v>10</v>
      </c>
      <c r="H4050" t="s">
        <v>10</v>
      </c>
    </row>
    <row r="4051" spans="2:8" x14ac:dyDescent="0.25">
      <c r="B4051" t="s">
        <v>3</v>
      </c>
      <c r="C4051" t="s">
        <v>548</v>
      </c>
      <c r="D4051" t="s">
        <v>293</v>
      </c>
      <c r="E4051" t="s">
        <v>1</v>
      </c>
      <c r="F4051" t="s">
        <v>11</v>
      </c>
      <c r="G4051" t="s">
        <v>11</v>
      </c>
      <c r="H4051" t="s">
        <v>11</v>
      </c>
    </row>
    <row r="4052" spans="2:8" x14ac:dyDescent="0.25">
      <c r="B4052" t="s">
        <v>3</v>
      </c>
      <c r="C4052" t="s">
        <v>548</v>
      </c>
      <c r="D4052" t="s">
        <v>295</v>
      </c>
      <c r="E4052" t="s">
        <v>1</v>
      </c>
      <c r="F4052" t="s">
        <v>14</v>
      </c>
      <c r="G4052" t="s">
        <v>14</v>
      </c>
      <c r="H4052" t="s">
        <v>14</v>
      </c>
    </row>
    <row r="4053" spans="2:8" x14ac:dyDescent="0.25">
      <c r="B4053" t="s">
        <v>3</v>
      </c>
      <c r="C4053" t="s">
        <v>548</v>
      </c>
      <c r="D4053" t="s">
        <v>296</v>
      </c>
      <c r="E4053" t="s">
        <v>1</v>
      </c>
      <c r="F4053" t="s">
        <v>11</v>
      </c>
      <c r="G4053" t="s">
        <v>11</v>
      </c>
      <c r="H4053" t="s">
        <v>11</v>
      </c>
    </row>
    <row r="4054" spans="2:8" x14ac:dyDescent="0.25">
      <c r="B4054" t="s">
        <v>3</v>
      </c>
      <c r="C4054" t="s">
        <v>548</v>
      </c>
      <c r="D4054" t="s">
        <v>297</v>
      </c>
      <c r="E4054" t="s">
        <v>1</v>
      </c>
      <c r="F4054" t="s">
        <v>10</v>
      </c>
      <c r="G4054" t="s">
        <v>10</v>
      </c>
      <c r="H4054" t="s">
        <v>10</v>
      </c>
    </row>
    <row r="4055" spans="2:8" x14ac:dyDescent="0.25">
      <c r="B4055" t="s">
        <v>3</v>
      </c>
      <c r="C4055" t="s">
        <v>548</v>
      </c>
      <c r="D4055" t="s">
        <v>298</v>
      </c>
      <c r="E4055" t="s">
        <v>1</v>
      </c>
      <c r="F4055" t="s">
        <v>11</v>
      </c>
      <c r="G4055" t="s">
        <v>11</v>
      </c>
      <c r="H4055" t="s">
        <v>11</v>
      </c>
    </row>
    <row r="4056" spans="2:8" x14ac:dyDescent="0.25">
      <c r="B4056" t="s">
        <v>3</v>
      </c>
      <c r="C4056" t="s">
        <v>548</v>
      </c>
      <c r="D4056" t="s">
        <v>299</v>
      </c>
      <c r="E4056" t="s">
        <v>1</v>
      </c>
      <c r="F4056" t="s">
        <v>10</v>
      </c>
      <c r="G4056" t="s">
        <v>10</v>
      </c>
      <c r="H4056" t="s">
        <v>10</v>
      </c>
    </row>
    <row r="4057" spans="2:8" x14ac:dyDescent="0.25">
      <c r="B4057" t="s">
        <v>3</v>
      </c>
      <c r="C4057" t="s">
        <v>548</v>
      </c>
      <c r="D4057" t="s">
        <v>300</v>
      </c>
      <c r="E4057" t="s">
        <v>1</v>
      </c>
      <c r="F4057" t="s">
        <v>11</v>
      </c>
      <c r="G4057" t="s">
        <v>11</v>
      </c>
      <c r="H4057" t="s">
        <v>11</v>
      </c>
    </row>
    <row r="4058" spans="2:8" x14ac:dyDescent="0.25">
      <c r="B4058" t="s">
        <v>3</v>
      </c>
      <c r="C4058" t="s">
        <v>548</v>
      </c>
      <c r="D4058" t="s">
        <v>407</v>
      </c>
      <c r="E4058" t="s">
        <v>1</v>
      </c>
      <c r="F4058" t="s">
        <v>14</v>
      </c>
      <c r="G4058" t="s">
        <v>14</v>
      </c>
      <c r="H4058" t="s">
        <v>14</v>
      </c>
    </row>
    <row r="4059" spans="2:8" x14ac:dyDescent="0.25">
      <c r="B4059" t="s">
        <v>3</v>
      </c>
      <c r="C4059" t="s">
        <v>548</v>
      </c>
      <c r="D4059" t="s">
        <v>635</v>
      </c>
      <c r="E4059" t="s">
        <v>1</v>
      </c>
      <c r="F4059" t="s">
        <v>12</v>
      </c>
      <c r="G4059" t="s">
        <v>12</v>
      </c>
      <c r="H4059" t="s">
        <v>12</v>
      </c>
    </row>
    <row r="4060" spans="2:8" x14ac:dyDescent="0.25">
      <c r="B4060" t="s">
        <v>3</v>
      </c>
      <c r="C4060" t="s">
        <v>548</v>
      </c>
      <c r="D4060" t="s">
        <v>636</v>
      </c>
      <c r="E4060" t="s">
        <v>1</v>
      </c>
      <c r="F4060" t="s">
        <v>14</v>
      </c>
      <c r="G4060" t="s">
        <v>14</v>
      </c>
      <c r="H4060" t="s">
        <v>14</v>
      </c>
    </row>
    <row r="4061" spans="2:8" x14ac:dyDescent="0.25">
      <c r="B4061" t="s">
        <v>3</v>
      </c>
      <c r="C4061" t="s">
        <v>548</v>
      </c>
      <c r="D4061" t="s">
        <v>686</v>
      </c>
      <c r="E4061" t="s">
        <v>1</v>
      </c>
      <c r="F4061" t="s">
        <v>10</v>
      </c>
      <c r="G4061" t="s">
        <v>10</v>
      </c>
      <c r="H4061" t="s">
        <v>10</v>
      </c>
    </row>
    <row r="4062" spans="2:8" x14ac:dyDescent="0.25">
      <c r="B4062" t="s">
        <v>3</v>
      </c>
      <c r="C4062" t="s">
        <v>548</v>
      </c>
      <c r="D4062" t="s">
        <v>687</v>
      </c>
      <c r="E4062" t="s">
        <v>1</v>
      </c>
      <c r="F4062" t="s">
        <v>10</v>
      </c>
      <c r="G4062" t="s">
        <v>10</v>
      </c>
      <c r="H4062" t="s">
        <v>10</v>
      </c>
    </row>
    <row r="4063" spans="2:8" x14ac:dyDescent="0.25">
      <c r="B4063" t="s">
        <v>3</v>
      </c>
      <c r="C4063" t="s">
        <v>548</v>
      </c>
      <c r="D4063" t="s">
        <v>302</v>
      </c>
      <c r="E4063" t="s">
        <v>1</v>
      </c>
      <c r="F4063" t="s">
        <v>11</v>
      </c>
      <c r="G4063" t="s">
        <v>11</v>
      </c>
      <c r="H4063" t="s">
        <v>11</v>
      </c>
    </row>
    <row r="4064" spans="2:8" x14ac:dyDescent="0.25">
      <c r="B4064" t="s">
        <v>3</v>
      </c>
      <c r="C4064" t="s">
        <v>548</v>
      </c>
      <c r="D4064" t="s">
        <v>303</v>
      </c>
      <c r="E4064" t="s">
        <v>1</v>
      </c>
      <c r="F4064" t="s">
        <v>10</v>
      </c>
      <c r="G4064" t="s">
        <v>10</v>
      </c>
      <c r="H4064" t="s">
        <v>10</v>
      </c>
    </row>
    <row r="4065" spans="2:8" x14ac:dyDescent="0.25">
      <c r="B4065" t="s">
        <v>3</v>
      </c>
      <c r="C4065" t="s">
        <v>548</v>
      </c>
      <c r="D4065" t="s">
        <v>306</v>
      </c>
      <c r="E4065" t="s">
        <v>1</v>
      </c>
      <c r="F4065" t="s">
        <v>14</v>
      </c>
      <c r="G4065" t="s">
        <v>14</v>
      </c>
      <c r="H4065" t="s">
        <v>14</v>
      </c>
    </row>
    <row r="4066" spans="2:8" x14ac:dyDescent="0.25">
      <c r="B4066" t="s">
        <v>3</v>
      </c>
      <c r="C4066" t="s">
        <v>548</v>
      </c>
      <c r="D4066" t="s">
        <v>307</v>
      </c>
      <c r="E4066" t="s">
        <v>1</v>
      </c>
      <c r="F4066" t="s">
        <v>12</v>
      </c>
      <c r="G4066" t="s">
        <v>12</v>
      </c>
      <c r="H4066" t="s">
        <v>12</v>
      </c>
    </row>
    <row r="4067" spans="2:8" x14ac:dyDescent="0.25">
      <c r="B4067" t="s">
        <v>3</v>
      </c>
      <c r="C4067" t="s">
        <v>548</v>
      </c>
      <c r="D4067" t="s">
        <v>308</v>
      </c>
      <c r="E4067" t="s">
        <v>1</v>
      </c>
      <c r="F4067" t="s">
        <v>14</v>
      </c>
      <c r="G4067" t="s">
        <v>14</v>
      </c>
      <c r="H4067" t="s">
        <v>14</v>
      </c>
    </row>
    <row r="4068" spans="2:8" x14ac:dyDescent="0.25">
      <c r="B4068" t="s">
        <v>3</v>
      </c>
      <c r="C4068" t="s">
        <v>548</v>
      </c>
      <c r="D4068" t="s">
        <v>309</v>
      </c>
      <c r="E4068" t="s">
        <v>1</v>
      </c>
      <c r="F4068" t="s">
        <v>11</v>
      </c>
      <c r="G4068" t="s">
        <v>11</v>
      </c>
      <c r="H4068" t="s">
        <v>11</v>
      </c>
    </row>
    <row r="4069" spans="2:8" x14ac:dyDescent="0.25">
      <c r="B4069" t="s">
        <v>3</v>
      </c>
      <c r="C4069" t="s">
        <v>548</v>
      </c>
      <c r="D4069" t="s">
        <v>637</v>
      </c>
      <c r="E4069" t="s">
        <v>1</v>
      </c>
      <c r="F4069" t="s">
        <v>12</v>
      </c>
      <c r="G4069" t="s">
        <v>12</v>
      </c>
      <c r="H4069" t="s">
        <v>12</v>
      </c>
    </row>
    <row r="4070" spans="2:8" x14ac:dyDescent="0.25">
      <c r="B4070" t="s">
        <v>3</v>
      </c>
      <c r="C4070" t="s">
        <v>548</v>
      </c>
      <c r="D4070" t="s">
        <v>311</v>
      </c>
      <c r="E4070" t="s">
        <v>1</v>
      </c>
      <c r="F4070" t="s">
        <v>12</v>
      </c>
      <c r="G4070" t="s">
        <v>12</v>
      </c>
      <c r="H4070" t="s">
        <v>12</v>
      </c>
    </row>
    <row r="4071" spans="2:8" x14ac:dyDescent="0.25">
      <c r="B4071" t="s">
        <v>3</v>
      </c>
      <c r="C4071" t="s">
        <v>548</v>
      </c>
      <c r="D4071" t="s">
        <v>312</v>
      </c>
      <c r="E4071" t="s">
        <v>1</v>
      </c>
      <c r="F4071" t="s">
        <v>12</v>
      </c>
      <c r="G4071" t="s">
        <v>12</v>
      </c>
      <c r="H4071" t="s">
        <v>12</v>
      </c>
    </row>
    <row r="4072" spans="2:8" x14ac:dyDescent="0.25">
      <c r="B4072" t="s">
        <v>3</v>
      </c>
      <c r="C4072" t="s">
        <v>548</v>
      </c>
      <c r="D4072" t="s">
        <v>313</v>
      </c>
      <c r="E4072" t="s">
        <v>1</v>
      </c>
      <c r="F4072" t="s">
        <v>12</v>
      </c>
      <c r="G4072" t="s">
        <v>12</v>
      </c>
      <c r="H4072" t="s">
        <v>12</v>
      </c>
    </row>
    <row r="4073" spans="2:8" x14ac:dyDescent="0.25">
      <c r="B4073" t="s">
        <v>3</v>
      </c>
      <c r="C4073" t="s">
        <v>548</v>
      </c>
      <c r="D4073" t="s">
        <v>314</v>
      </c>
      <c r="E4073" t="s">
        <v>1</v>
      </c>
      <c r="F4073" t="s">
        <v>12</v>
      </c>
      <c r="G4073" t="s">
        <v>12</v>
      </c>
      <c r="H4073" t="s">
        <v>12</v>
      </c>
    </row>
    <row r="4074" spans="2:8" x14ac:dyDescent="0.25">
      <c r="B4074" t="s">
        <v>3</v>
      </c>
      <c r="C4074" t="s">
        <v>548</v>
      </c>
      <c r="D4074" t="s">
        <v>315</v>
      </c>
      <c r="E4074" t="s">
        <v>1</v>
      </c>
      <c r="F4074" t="s">
        <v>14</v>
      </c>
      <c r="G4074" t="s">
        <v>14</v>
      </c>
      <c r="H4074" t="s">
        <v>14</v>
      </c>
    </row>
    <row r="4075" spans="2:8" x14ac:dyDescent="0.25">
      <c r="B4075" t="s">
        <v>3</v>
      </c>
      <c r="C4075" t="s">
        <v>548</v>
      </c>
      <c r="D4075" t="s">
        <v>320</v>
      </c>
      <c r="E4075" t="s">
        <v>1</v>
      </c>
      <c r="F4075" t="s">
        <v>11</v>
      </c>
      <c r="G4075" t="s">
        <v>11</v>
      </c>
      <c r="H4075" t="s">
        <v>11</v>
      </c>
    </row>
    <row r="4076" spans="2:8" x14ac:dyDescent="0.25">
      <c r="B4076" t="s">
        <v>3</v>
      </c>
      <c r="C4076" t="s">
        <v>548</v>
      </c>
      <c r="D4076" t="s">
        <v>322</v>
      </c>
      <c r="E4076" t="s">
        <v>1</v>
      </c>
      <c r="F4076" t="s">
        <v>11</v>
      </c>
      <c r="G4076" t="s">
        <v>11</v>
      </c>
      <c r="H4076" t="s">
        <v>11</v>
      </c>
    </row>
    <row r="4077" spans="2:8" x14ac:dyDescent="0.25">
      <c r="B4077" t="s">
        <v>3</v>
      </c>
      <c r="C4077" t="s">
        <v>548</v>
      </c>
      <c r="D4077" t="s">
        <v>324</v>
      </c>
      <c r="E4077" t="s">
        <v>1</v>
      </c>
      <c r="F4077" t="s">
        <v>11</v>
      </c>
      <c r="G4077" t="s">
        <v>11</v>
      </c>
      <c r="H4077" t="s">
        <v>11</v>
      </c>
    </row>
    <row r="4078" spans="2:8" x14ac:dyDescent="0.25">
      <c r="B4078" t="s">
        <v>3</v>
      </c>
      <c r="C4078" t="s">
        <v>548</v>
      </c>
      <c r="D4078" t="s">
        <v>326</v>
      </c>
      <c r="E4078" t="s">
        <v>1</v>
      </c>
      <c r="F4078" t="s">
        <v>11</v>
      </c>
      <c r="G4078" t="s">
        <v>11</v>
      </c>
      <c r="H4078" t="s">
        <v>11</v>
      </c>
    </row>
    <row r="4079" spans="2:8" x14ac:dyDescent="0.25">
      <c r="B4079" t="s">
        <v>3</v>
      </c>
      <c r="C4079" t="s">
        <v>548</v>
      </c>
      <c r="D4079" t="s">
        <v>328</v>
      </c>
      <c r="E4079" t="s">
        <v>1</v>
      </c>
      <c r="F4079" t="s">
        <v>11</v>
      </c>
      <c r="G4079" t="s">
        <v>11</v>
      </c>
      <c r="H4079" t="s">
        <v>11</v>
      </c>
    </row>
    <row r="4080" spans="2:8" x14ac:dyDescent="0.25">
      <c r="B4080" t="s">
        <v>3</v>
      </c>
      <c r="C4080" t="s">
        <v>548</v>
      </c>
      <c r="D4080" t="s">
        <v>330</v>
      </c>
      <c r="E4080" t="s">
        <v>1</v>
      </c>
      <c r="F4080" t="s">
        <v>11</v>
      </c>
      <c r="G4080" t="s">
        <v>11</v>
      </c>
      <c r="H4080" t="s">
        <v>11</v>
      </c>
    </row>
    <row r="4081" spans="2:8" x14ac:dyDescent="0.25">
      <c r="B4081" t="s">
        <v>3</v>
      </c>
      <c r="C4081" t="s">
        <v>548</v>
      </c>
      <c r="D4081" t="s">
        <v>332</v>
      </c>
      <c r="E4081" t="s">
        <v>1</v>
      </c>
      <c r="F4081" t="s">
        <v>11</v>
      </c>
      <c r="G4081" t="s">
        <v>11</v>
      </c>
      <c r="H4081" t="s">
        <v>11</v>
      </c>
    </row>
    <row r="4082" spans="2:8" x14ac:dyDescent="0.25">
      <c r="B4082" t="s">
        <v>3</v>
      </c>
      <c r="C4082" t="s">
        <v>548</v>
      </c>
      <c r="D4082" t="s">
        <v>333</v>
      </c>
      <c r="E4082" t="s">
        <v>1</v>
      </c>
      <c r="F4082" t="s">
        <v>10</v>
      </c>
      <c r="G4082" t="s">
        <v>10</v>
      </c>
      <c r="H4082" t="s">
        <v>10</v>
      </c>
    </row>
    <row r="4083" spans="2:8" x14ac:dyDescent="0.25">
      <c r="B4083" t="s">
        <v>3</v>
      </c>
      <c r="C4083" t="s">
        <v>548</v>
      </c>
      <c r="D4083" t="s">
        <v>334</v>
      </c>
      <c r="E4083" t="s">
        <v>1</v>
      </c>
      <c r="F4083" t="s">
        <v>14</v>
      </c>
      <c r="G4083" t="s">
        <v>14</v>
      </c>
      <c r="H4083" t="s">
        <v>14</v>
      </c>
    </row>
    <row r="4084" spans="2:8" x14ac:dyDescent="0.25">
      <c r="B4084" t="s">
        <v>3</v>
      </c>
      <c r="C4084" t="s">
        <v>548</v>
      </c>
      <c r="D4084" t="s">
        <v>335</v>
      </c>
      <c r="E4084" t="s">
        <v>1</v>
      </c>
      <c r="F4084" t="s">
        <v>12</v>
      </c>
      <c r="G4084" t="s">
        <v>12</v>
      </c>
      <c r="H4084" t="s">
        <v>12</v>
      </c>
    </row>
    <row r="4085" spans="2:8" x14ac:dyDescent="0.25">
      <c r="B4085" t="s">
        <v>3</v>
      </c>
      <c r="C4085" t="s">
        <v>548</v>
      </c>
      <c r="D4085" t="s">
        <v>336</v>
      </c>
      <c r="E4085" t="s">
        <v>1</v>
      </c>
      <c r="F4085" t="s">
        <v>12</v>
      </c>
      <c r="G4085" t="s">
        <v>12</v>
      </c>
      <c r="H4085" t="s">
        <v>12</v>
      </c>
    </row>
    <row r="4086" spans="2:8" x14ac:dyDescent="0.25">
      <c r="B4086" t="s">
        <v>3</v>
      </c>
      <c r="C4086" t="s">
        <v>548</v>
      </c>
      <c r="D4086" t="s">
        <v>337</v>
      </c>
      <c r="E4086" t="s">
        <v>1</v>
      </c>
      <c r="F4086" t="s">
        <v>12</v>
      </c>
      <c r="G4086" t="s">
        <v>12</v>
      </c>
      <c r="H4086" t="s">
        <v>12</v>
      </c>
    </row>
    <row r="4087" spans="2:8" x14ac:dyDescent="0.25">
      <c r="B4087" t="s">
        <v>3</v>
      </c>
      <c r="C4087" t="s">
        <v>548</v>
      </c>
      <c r="D4087" t="s">
        <v>341</v>
      </c>
      <c r="E4087" t="s">
        <v>1</v>
      </c>
      <c r="F4087" t="s">
        <v>12</v>
      </c>
      <c r="G4087" t="s">
        <v>12</v>
      </c>
      <c r="H4087" t="s">
        <v>12</v>
      </c>
    </row>
    <row r="4088" spans="2:8" x14ac:dyDescent="0.25">
      <c r="B4088" t="s">
        <v>3</v>
      </c>
      <c r="C4088" t="s">
        <v>548</v>
      </c>
      <c r="D4088" t="s">
        <v>342</v>
      </c>
      <c r="E4088" t="s">
        <v>1</v>
      </c>
      <c r="F4088" t="s">
        <v>12</v>
      </c>
      <c r="G4088" t="s">
        <v>12</v>
      </c>
      <c r="H4088" t="s">
        <v>12</v>
      </c>
    </row>
    <row r="4089" spans="2:8" x14ac:dyDescent="0.25">
      <c r="B4089" t="s">
        <v>3</v>
      </c>
      <c r="C4089" t="s">
        <v>548</v>
      </c>
      <c r="D4089" t="s">
        <v>343</v>
      </c>
      <c r="E4089" t="s">
        <v>1</v>
      </c>
      <c r="F4089" t="s">
        <v>11</v>
      </c>
      <c r="G4089" t="s">
        <v>11</v>
      </c>
      <c r="H4089" t="s">
        <v>11</v>
      </c>
    </row>
    <row r="4090" spans="2:8" x14ac:dyDescent="0.25">
      <c r="B4090" t="s">
        <v>3</v>
      </c>
      <c r="C4090" t="s">
        <v>548</v>
      </c>
      <c r="D4090" t="s">
        <v>344</v>
      </c>
      <c r="E4090" t="s">
        <v>1</v>
      </c>
      <c r="F4090" t="s">
        <v>10</v>
      </c>
      <c r="G4090" t="s">
        <v>10</v>
      </c>
      <c r="H4090" t="s">
        <v>10</v>
      </c>
    </row>
    <row r="4091" spans="2:8" x14ac:dyDescent="0.25">
      <c r="B4091" t="s">
        <v>3</v>
      </c>
      <c r="C4091" t="s">
        <v>548</v>
      </c>
      <c r="D4091" t="s">
        <v>345</v>
      </c>
      <c r="E4091" t="s">
        <v>1</v>
      </c>
      <c r="F4091" t="s">
        <v>11</v>
      </c>
      <c r="G4091" t="s">
        <v>11</v>
      </c>
      <c r="H4091" t="s">
        <v>11</v>
      </c>
    </row>
    <row r="4092" spans="2:8" x14ac:dyDescent="0.25">
      <c r="B4092" t="s">
        <v>3</v>
      </c>
      <c r="C4092" t="s">
        <v>548</v>
      </c>
      <c r="D4092" t="s">
        <v>346</v>
      </c>
      <c r="E4092" t="s">
        <v>1</v>
      </c>
      <c r="F4092" t="s">
        <v>10</v>
      </c>
      <c r="G4092" t="s">
        <v>10</v>
      </c>
      <c r="H4092" t="s">
        <v>10</v>
      </c>
    </row>
    <row r="4093" spans="2:8" x14ac:dyDescent="0.25">
      <c r="B4093" t="s">
        <v>3</v>
      </c>
      <c r="C4093" t="s">
        <v>548</v>
      </c>
      <c r="D4093" t="s">
        <v>349</v>
      </c>
      <c r="E4093" t="s">
        <v>1</v>
      </c>
      <c r="F4093" t="s">
        <v>11</v>
      </c>
      <c r="G4093" t="s">
        <v>11</v>
      </c>
      <c r="H4093" t="s">
        <v>11</v>
      </c>
    </row>
    <row r="4094" spans="2:8" x14ac:dyDescent="0.25">
      <c r="B4094" t="s">
        <v>3</v>
      </c>
      <c r="C4094" t="s">
        <v>548</v>
      </c>
      <c r="D4094" t="s">
        <v>350</v>
      </c>
      <c r="E4094" t="s">
        <v>1</v>
      </c>
      <c r="F4094" t="s">
        <v>10</v>
      </c>
      <c r="G4094" t="s">
        <v>10</v>
      </c>
      <c r="H4094" t="s">
        <v>10</v>
      </c>
    </row>
    <row r="4095" spans="2:8" x14ac:dyDescent="0.25">
      <c r="B4095" t="s">
        <v>3</v>
      </c>
      <c r="C4095" t="s">
        <v>548</v>
      </c>
      <c r="D4095" t="s">
        <v>351</v>
      </c>
      <c r="E4095" t="s">
        <v>1</v>
      </c>
      <c r="F4095" t="s">
        <v>9</v>
      </c>
      <c r="G4095" t="s">
        <v>9</v>
      </c>
      <c r="H4095" t="s">
        <v>9</v>
      </c>
    </row>
    <row r="4096" spans="2:8" x14ac:dyDescent="0.25">
      <c r="B4096" t="s">
        <v>3</v>
      </c>
      <c r="C4096" t="s">
        <v>548</v>
      </c>
      <c r="D4096" t="s">
        <v>352</v>
      </c>
      <c r="E4096" t="s">
        <v>1</v>
      </c>
      <c r="F4096" t="s">
        <v>11</v>
      </c>
      <c r="G4096" t="s">
        <v>11</v>
      </c>
      <c r="H4096" t="s">
        <v>11</v>
      </c>
    </row>
    <row r="4097" spans="2:8" x14ac:dyDescent="0.25">
      <c r="B4097" t="s">
        <v>3</v>
      </c>
      <c r="C4097" t="s">
        <v>548</v>
      </c>
      <c r="D4097" t="s">
        <v>353</v>
      </c>
      <c r="E4097" t="s">
        <v>1</v>
      </c>
      <c r="F4097" t="s">
        <v>10</v>
      </c>
      <c r="G4097" t="s">
        <v>10</v>
      </c>
      <c r="H4097" t="s">
        <v>10</v>
      </c>
    </row>
    <row r="4098" spans="2:8" x14ac:dyDescent="0.25">
      <c r="B4098" t="s">
        <v>3</v>
      </c>
      <c r="C4098" t="s">
        <v>548</v>
      </c>
      <c r="D4098" t="s">
        <v>354</v>
      </c>
      <c r="E4098" t="s">
        <v>1</v>
      </c>
      <c r="F4098" t="s">
        <v>11</v>
      </c>
      <c r="G4098" t="s">
        <v>11</v>
      </c>
      <c r="H4098" t="s">
        <v>11</v>
      </c>
    </row>
    <row r="4099" spans="2:8" x14ac:dyDescent="0.25">
      <c r="B4099" t="s">
        <v>3</v>
      </c>
      <c r="C4099" t="s">
        <v>548</v>
      </c>
      <c r="D4099" t="s">
        <v>356</v>
      </c>
      <c r="E4099" t="s">
        <v>1</v>
      </c>
      <c r="F4099" t="s">
        <v>12</v>
      </c>
      <c r="G4099" t="s">
        <v>12</v>
      </c>
      <c r="H4099" t="s">
        <v>12</v>
      </c>
    </row>
    <row r="4100" spans="2:8" x14ac:dyDescent="0.25">
      <c r="B4100" t="s">
        <v>3</v>
      </c>
      <c r="C4100" t="s">
        <v>548</v>
      </c>
      <c r="D4100" t="s">
        <v>357</v>
      </c>
      <c r="E4100" t="s">
        <v>1</v>
      </c>
      <c r="F4100" t="s">
        <v>11</v>
      </c>
      <c r="G4100" t="s">
        <v>11</v>
      </c>
      <c r="H4100" t="s">
        <v>11</v>
      </c>
    </row>
    <row r="4101" spans="2:8" x14ac:dyDescent="0.25">
      <c r="B4101" t="s">
        <v>3</v>
      </c>
      <c r="C4101" t="s">
        <v>548</v>
      </c>
      <c r="D4101" t="s">
        <v>359</v>
      </c>
      <c r="E4101" t="s">
        <v>1</v>
      </c>
      <c r="F4101" t="s">
        <v>11</v>
      </c>
      <c r="G4101" t="s">
        <v>11</v>
      </c>
      <c r="H4101" t="s">
        <v>11</v>
      </c>
    </row>
    <row r="4102" spans="2:8" x14ac:dyDescent="0.25">
      <c r="B4102" t="s">
        <v>3</v>
      </c>
      <c r="C4102" t="s">
        <v>548</v>
      </c>
      <c r="D4102" t="s">
        <v>688</v>
      </c>
      <c r="E4102" t="s">
        <v>1</v>
      </c>
      <c r="F4102" t="s">
        <v>11</v>
      </c>
      <c r="G4102" t="s">
        <v>11</v>
      </c>
      <c r="H4102" t="s">
        <v>11</v>
      </c>
    </row>
    <row r="4103" spans="2:8" x14ac:dyDescent="0.25">
      <c r="B4103" t="s">
        <v>3</v>
      </c>
      <c r="C4103" t="s">
        <v>548</v>
      </c>
      <c r="D4103" t="s">
        <v>689</v>
      </c>
      <c r="E4103" t="s">
        <v>1</v>
      </c>
      <c r="F4103" t="s">
        <v>10</v>
      </c>
      <c r="G4103" t="s">
        <v>10</v>
      </c>
      <c r="H4103" t="s">
        <v>10</v>
      </c>
    </row>
    <row r="4104" spans="2:8" x14ac:dyDescent="0.25">
      <c r="B4104" t="s">
        <v>3</v>
      </c>
      <c r="C4104" t="s">
        <v>548</v>
      </c>
      <c r="D4104" t="s">
        <v>363</v>
      </c>
      <c r="E4104" t="s">
        <v>1</v>
      </c>
      <c r="F4104" t="s">
        <v>11</v>
      </c>
      <c r="G4104" t="s">
        <v>11</v>
      </c>
      <c r="H4104" t="s">
        <v>11</v>
      </c>
    </row>
    <row r="4105" spans="2:8" x14ac:dyDescent="0.25">
      <c r="B4105" t="s">
        <v>3</v>
      </c>
      <c r="C4105" t="s">
        <v>548</v>
      </c>
      <c r="D4105" t="s">
        <v>365</v>
      </c>
      <c r="E4105" t="s">
        <v>1</v>
      </c>
      <c r="F4105" t="s">
        <v>11</v>
      </c>
      <c r="G4105" t="s">
        <v>11</v>
      </c>
      <c r="H4105" t="s">
        <v>11</v>
      </c>
    </row>
    <row r="4106" spans="2:8" x14ac:dyDescent="0.25">
      <c r="B4106" t="s">
        <v>3</v>
      </c>
      <c r="C4106" t="s">
        <v>548</v>
      </c>
      <c r="D4106" t="s">
        <v>367</v>
      </c>
      <c r="E4106" t="s">
        <v>1</v>
      </c>
      <c r="F4106" t="s">
        <v>11</v>
      </c>
      <c r="G4106" t="s">
        <v>11</v>
      </c>
      <c r="H4106" t="s">
        <v>11</v>
      </c>
    </row>
    <row r="4107" spans="2:8" x14ac:dyDescent="0.25">
      <c r="B4107" t="s">
        <v>3</v>
      </c>
      <c r="C4107" t="s">
        <v>548</v>
      </c>
      <c r="D4107" t="s">
        <v>369</v>
      </c>
      <c r="E4107" t="s">
        <v>1</v>
      </c>
      <c r="F4107" t="s">
        <v>11</v>
      </c>
      <c r="G4107" t="s">
        <v>11</v>
      </c>
      <c r="H4107" t="s">
        <v>11</v>
      </c>
    </row>
    <row r="4108" spans="2:8" x14ac:dyDescent="0.25">
      <c r="B4108" t="s">
        <v>3</v>
      </c>
      <c r="C4108" t="s">
        <v>548</v>
      </c>
      <c r="D4108" t="s">
        <v>371</v>
      </c>
      <c r="E4108" t="s">
        <v>1</v>
      </c>
      <c r="F4108" t="s">
        <v>11</v>
      </c>
      <c r="G4108" t="s">
        <v>11</v>
      </c>
      <c r="H4108" t="s">
        <v>11</v>
      </c>
    </row>
    <row r="4109" spans="2:8" x14ac:dyDescent="0.25">
      <c r="B4109" t="s">
        <v>3</v>
      </c>
      <c r="C4109" t="s">
        <v>548</v>
      </c>
      <c r="D4109" t="s">
        <v>373</v>
      </c>
      <c r="E4109" t="s">
        <v>1</v>
      </c>
      <c r="F4109" t="s">
        <v>11</v>
      </c>
      <c r="G4109" t="s">
        <v>11</v>
      </c>
      <c r="H4109" t="s">
        <v>11</v>
      </c>
    </row>
    <row r="4110" spans="2:8" x14ac:dyDescent="0.25">
      <c r="B4110" t="s">
        <v>3</v>
      </c>
      <c r="C4110" t="s">
        <v>548</v>
      </c>
      <c r="D4110" t="s">
        <v>375</v>
      </c>
      <c r="E4110" t="s">
        <v>1</v>
      </c>
      <c r="F4110" t="s">
        <v>11</v>
      </c>
      <c r="G4110" t="s">
        <v>11</v>
      </c>
      <c r="H4110" t="s">
        <v>11</v>
      </c>
    </row>
    <row r="4111" spans="2:8" x14ac:dyDescent="0.25">
      <c r="B4111" t="s">
        <v>3</v>
      </c>
      <c r="C4111" t="s">
        <v>548</v>
      </c>
      <c r="D4111" t="s">
        <v>377</v>
      </c>
      <c r="E4111" t="s">
        <v>1</v>
      </c>
      <c r="F4111" t="s">
        <v>11</v>
      </c>
      <c r="G4111" t="s">
        <v>11</v>
      </c>
      <c r="H4111" t="s">
        <v>11</v>
      </c>
    </row>
    <row r="4112" spans="2:8" x14ac:dyDescent="0.25">
      <c r="B4112" t="s">
        <v>3</v>
      </c>
      <c r="C4112" t="s">
        <v>548</v>
      </c>
      <c r="D4112" t="s">
        <v>379</v>
      </c>
      <c r="E4112" t="s">
        <v>1</v>
      </c>
      <c r="F4112" t="s">
        <v>11</v>
      </c>
      <c r="G4112" t="s">
        <v>11</v>
      </c>
      <c r="H4112" t="s">
        <v>11</v>
      </c>
    </row>
    <row r="4113" spans="2:8" x14ac:dyDescent="0.25">
      <c r="B4113" t="s">
        <v>3</v>
      </c>
      <c r="C4113" t="s">
        <v>548</v>
      </c>
      <c r="D4113" t="s">
        <v>381</v>
      </c>
      <c r="E4113" t="s">
        <v>1</v>
      </c>
      <c r="F4113" t="s">
        <v>11</v>
      </c>
      <c r="G4113" t="s">
        <v>11</v>
      </c>
      <c r="H4113" t="s">
        <v>11</v>
      </c>
    </row>
    <row r="4114" spans="2:8" x14ac:dyDescent="0.25">
      <c r="B4114" t="s">
        <v>3</v>
      </c>
      <c r="C4114" t="s">
        <v>548</v>
      </c>
      <c r="D4114" t="s">
        <v>383</v>
      </c>
      <c r="E4114" t="s">
        <v>1</v>
      </c>
      <c r="F4114" t="s">
        <v>11</v>
      </c>
      <c r="G4114" t="s">
        <v>11</v>
      </c>
      <c r="H4114" t="s">
        <v>11</v>
      </c>
    </row>
    <row r="4115" spans="2:8" x14ac:dyDescent="0.25">
      <c r="B4115" t="s">
        <v>3</v>
      </c>
      <c r="C4115" t="s">
        <v>548</v>
      </c>
      <c r="D4115" t="s">
        <v>384</v>
      </c>
      <c r="E4115" t="s">
        <v>1</v>
      </c>
      <c r="F4115" t="s">
        <v>10</v>
      </c>
      <c r="G4115" t="s">
        <v>10</v>
      </c>
      <c r="H4115" t="s">
        <v>10</v>
      </c>
    </row>
    <row r="4116" spans="2:8" x14ac:dyDescent="0.25">
      <c r="B4116" t="s">
        <v>3</v>
      </c>
      <c r="C4116" t="s">
        <v>548</v>
      </c>
      <c r="D4116" t="s">
        <v>385</v>
      </c>
      <c r="E4116" t="s">
        <v>1</v>
      </c>
      <c r="F4116" t="s">
        <v>11</v>
      </c>
      <c r="G4116" t="s">
        <v>11</v>
      </c>
      <c r="H4116" t="s">
        <v>11</v>
      </c>
    </row>
    <row r="4117" spans="2:8" x14ac:dyDescent="0.25">
      <c r="B4117" t="s">
        <v>3</v>
      </c>
      <c r="C4117" t="s">
        <v>548</v>
      </c>
      <c r="D4117" t="s">
        <v>386</v>
      </c>
      <c r="E4117" t="s">
        <v>1</v>
      </c>
      <c r="F4117" t="s">
        <v>10</v>
      </c>
      <c r="G4117" t="s">
        <v>10</v>
      </c>
      <c r="H4117" t="s">
        <v>10</v>
      </c>
    </row>
    <row r="4118" spans="2:8" x14ac:dyDescent="0.25">
      <c r="B4118" t="s">
        <v>3</v>
      </c>
      <c r="C4118" t="s">
        <v>548</v>
      </c>
      <c r="D4118" t="s">
        <v>387</v>
      </c>
      <c r="E4118" t="s">
        <v>1</v>
      </c>
      <c r="F4118" t="s">
        <v>11</v>
      </c>
      <c r="G4118" t="s">
        <v>11</v>
      </c>
      <c r="H4118" t="s">
        <v>11</v>
      </c>
    </row>
    <row r="4119" spans="2:8" x14ac:dyDescent="0.25">
      <c r="B4119" t="s">
        <v>3</v>
      </c>
      <c r="C4119" t="s">
        <v>548</v>
      </c>
      <c r="D4119" t="s">
        <v>388</v>
      </c>
      <c r="E4119" t="s">
        <v>1</v>
      </c>
      <c r="F4119" t="s">
        <v>10</v>
      </c>
      <c r="G4119" t="s">
        <v>10</v>
      </c>
      <c r="H4119" t="s">
        <v>10</v>
      </c>
    </row>
    <row r="4120" spans="2:8" x14ac:dyDescent="0.25">
      <c r="B4120" t="s">
        <v>3</v>
      </c>
      <c r="C4120" t="s">
        <v>548</v>
      </c>
      <c r="D4120" t="s">
        <v>389</v>
      </c>
      <c r="E4120" t="s">
        <v>1</v>
      </c>
      <c r="F4120" t="s">
        <v>11</v>
      </c>
      <c r="G4120" t="s">
        <v>11</v>
      </c>
      <c r="H4120" t="s">
        <v>11</v>
      </c>
    </row>
    <row r="4121" spans="2:8" x14ac:dyDescent="0.25">
      <c r="B4121" t="s">
        <v>3</v>
      </c>
      <c r="C4121" t="s">
        <v>548</v>
      </c>
      <c r="D4121" t="s">
        <v>390</v>
      </c>
      <c r="E4121" t="s">
        <v>1</v>
      </c>
      <c r="F4121" t="s">
        <v>10</v>
      </c>
      <c r="G4121" t="s">
        <v>10</v>
      </c>
      <c r="H4121" t="s">
        <v>10</v>
      </c>
    </row>
    <row r="4122" spans="2:8" x14ac:dyDescent="0.25">
      <c r="B4122" t="s">
        <v>3</v>
      </c>
      <c r="C4122" t="s">
        <v>548</v>
      </c>
      <c r="D4122" t="s">
        <v>393</v>
      </c>
      <c r="E4122" t="s">
        <v>1</v>
      </c>
      <c r="F4122" t="s">
        <v>11</v>
      </c>
      <c r="G4122" t="s">
        <v>11</v>
      </c>
      <c r="H4122" t="s">
        <v>11</v>
      </c>
    </row>
    <row r="4123" spans="2:8" x14ac:dyDescent="0.25">
      <c r="B4123" t="s">
        <v>3</v>
      </c>
      <c r="C4123" t="s">
        <v>548</v>
      </c>
      <c r="D4123" t="s">
        <v>395</v>
      </c>
      <c r="E4123" t="s">
        <v>1</v>
      </c>
      <c r="F4123" t="s">
        <v>11</v>
      </c>
      <c r="G4123" t="s">
        <v>11</v>
      </c>
      <c r="H4123" t="s">
        <v>11</v>
      </c>
    </row>
    <row r="4124" spans="2:8" x14ac:dyDescent="0.25">
      <c r="B4124" t="s">
        <v>3</v>
      </c>
      <c r="C4124" t="s">
        <v>548</v>
      </c>
      <c r="D4124" t="s">
        <v>397</v>
      </c>
      <c r="E4124" t="s">
        <v>1</v>
      </c>
      <c r="F4124" t="s">
        <v>13</v>
      </c>
      <c r="G4124" t="s">
        <v>13</v>
      </c>
      <c r="H4124" t="s">
        <v>13</v>
      </c>
    </row>
    <row r="4125" spans="2:8" x14ac:dyDescent="0.25">
      <c r="B4125" t="s">
        <v>3</v>
      </c>
      <c r="C4125" t="s">
        <v>548</v>
      </c>
      <c r="D4125" t="s">
        <v>398</v>
      </c>
      <c r="E4125" t="s">
        <v>1</v>
      </c>
      <c r="F4125" t="s">
        <v>13</v>
      </c>
      <c r="G4125" t="s">
        <v>13</v>
      </c>
      <c r="H4125" t="s">
        <v>13</v>
      </c>
    </row>
    <row r="4126" spans="2:8" x14ac:dyDescent="0.25">
      <c r="B4126" t="s">
        <v>3</v>
      </c>
      <c r="C4126" t="s">
        <v>548</v>
      </c>
      <c r="D4126" t="s">
        <v>399</v>
      </c>
      <c r="E4126" t="s">
        <v>1</v>
      </c>
      <c r="F4126" t="s">
        <v>13</v>
      </c>
      <c r="G4126" t="s">
        <v>13</v>
      </c>
      <c r="H4126" t="s">
        <v>13</v>
      </c>
    </row>
    <row r="4127" spans="2:8" x14ac:dyDescent="0.25">
      <c r="B4127" t="s">
        <v>3</v>
      </c>
      <c r="C4127" t="s">
        <v>548</v>
      </c>
      <c r="D4127" t="s">
        <v>400</v>
      </c>
      <c r="E4127" t="s">
        <v>1</v>
      </c>
      <c r="F4127" t="s">
        <v>13</v>
      </c>
      <c r="G4127" t="s">
        <v>13</v>
      </c>
      <c r="H4127" t="s">
        <v>13</v>
      </c>
    </row>
    <row r="4128" spans="2:8" x14ac:dyDescent="0.25">
      <c r="B4128" t="s">
        <v>3</v>
      </c>
      <c r="C4128" t="s">
        <v>548</v>
      </c>
      <c r="D4128" t="s">
        <v>401</v>
      </c>
      <c r="E4128" t="s">
        <v>1</v>
      </c>
      <c r="F4128" t="s">
        <v>12</v>
      </c>
      <c r="G4128" t="s">
        <v>12</v>
      </c>
      <c r="H4128" t="s">
        <v>12</v>
      </c>
    </row>
    <row r="4129" spans="2:8" x14ac:dyDescent="0.25">
      <c r="B4129" t="s">
        <v>3</v>
      </c>
      <c r="C4129" t="s">
        <v>548</v>
      </c>
      <c r="D4129" t="s">
        <v>402</v>
      </c>
      <c r="E4129" t="s">
        <v>1</v>
      </c>
      <c r="F4129" t="s">
        <v>12</v>
      </c>
      <c r="G4129" t="s">
        <v>12</v>
      </c>
      <c r="H4129" t="s">
        <v>12</v>
      </c>
    </row>
    <row r="4130" spans="2:8" x14ac:dyDescent="0.25">
      <c r="B4130" t="s">
        <v>3</v>
      </c>
      <c r="C4130" t="s">
        <v>548</v>
      </c>
      <c r="D4130" t="s">
        <v>403</v>
      </c>
      <c r="E4130" t="s">
        <v>1</v>
      </c>
      <c r="F4130" t="s">
        <v>12</v>
      </c>
      <c r="G4130" t="s">
        <v>12</v>
      </c>
      <c r="H4130" t="s">
        <v>12</v>
      </c>
    </row>
    <row r="4131" spans="2:8" x14ac:dyDescent="0.25">
      <c r="B4131" t="s">
        <v>3</v>
      </c>
      <c r="C4131" t="s">
        <v>548</v>
      </c>
      <c r="D4131" t="s">
        <v>404</v>
      </c>
      <c r="E4131" t="s">
        <v>1</v>
      </c>
      <c r="F4131" t="s">
        <v>12</v>
      </c>
      <c r="G4131" t="s">
        <v>12</v>
      </c>
      <c r="H4131" t="s">
        <v>12</v>
      </c>
    </row>
    <row r="4132" spans="2:8" x14ac:dyDescent="0.25">
      <c r="B4132" t="s">
        <v>3</v>
      </c>
      <c r="C4132" t="s">
        <v>548</v>
      </c>
      <c r="D4132" t="s">
        <v>406</v>
      </c>
      <c r="E4132" t="s">
        <v>1</v>
      </c>
      <c r="F4132" t="s">
        <v>10</v>
      </c>
      <c r="G4132" t="s">
        <v>10</v>
      </c>
      <c r="H4132" t="s">
        <v>10</v>
      </c>
    </row>
    <row r="4133" spans="2:8" x14ac:dyDescent="0.25">
      <c r="B4133" t="s">
        <v>3</v>
      </c>
      <c r="C4133" t="s">
        <v>549</v>
      </c>
      <c r="D4133" t="s">
        <v>544</v>
      </c>
      <c r="E4133" t="s">
        <v>1</v>
      </c>
      <c r="F4133" t="s">
        <v>414</v>
      </c>
      <c r="G4133" t="s">
        <v>414</v>
      </c>
      <c r="H4133" t="s">
        <v>414</v>
      </c>
    </row>
    <row r="4134" spans="2:8" x14ac:dyDescent="0.25">
      <c r="B4134" t="s">
        <v>3</v>
      </c>
      <c r="C4134" t="s">
        <v>549</v>
      </c>
      <c r="D4134" t="s">
        <v>16</v>
      </c>
      <c r="E4134" t="s">
        <v>1</v>
      </c>
      <c r="F4134" t="s">
        <v>410</v>
      </c>
      <c r="G4134" t="s">
        <v>410</v>
      </c>
      <c r="H4134" t="s">
        <v>410</v>
      </c>
    </row>
    <row r="4135" spans="2:8" x14ac:dyDescent="0.25">
      <c r="B4135" t="s">
        <v>3</v>
      </c>
      <c r="C4135" t="s">
        <v>549</v>
      </c>
      <c r="D4135" t="s">
        <v>17</v>
      </c>
      <c r="E4135" t="s">
        <v>1</v>
      </c>
      <c r="F4135" t="s">
        <v>410</v>
      </c>
      <c r="G4135" t="s">
        <v>410</v>
      </c>
      <c r="H4135" t="s">
        <v>410</v>
      </c>
    </row>
    <row r="4136" spans="2:8" x14ac:dyDescent="0.25">
      <c r="B4136" t="s">
        <v>3</v>
      </c>
      <c r="C4136" t="s">
        <v>549</v>
      </c>
      <c r="D4136" t="s">
        <v>18</v>
      </c>
      <c r="E4136" t="s">
        <v>1</v>
      </c>
      <c r="F4136" t="s">
        <v>410</v>
      </c>
      <c r="G4136" t="s">
        <v>410</v>
      </c>
      <c r="H4136" t="s">
        <v>410</v>
      </c>
    </row>
    <row r="4137" spans="2:8" x14ac:dyDescent="0.25">
      <c r="B4137" t="s">
        <v>3</v>
      </c>
      <c r="C4137" t="s">
        <v>549</v>
      </c>
      <c r="D4137" t="s">
        <v>19</v>
      </c>
      <c r="E4137" t="s">
        <v>1</v>
      </c>
      <c r="F4137" t="s">
        <v>410</v>
      </c>
      <c r="G4137" t="s">
        <v>410</v>
      </c>
      <c r="H4137" t="s">
        <v>410</v>
      </c>
    </row>
    <row r="4138" spans="2:8" x14ac:dyDescent="0.25">
      <c r="B4138" t="s">
        <v>3</v>
      </c>
      <c r="C4138" t="s">
        <v>549</v>
      </c>
      <c r="D4138" t="s">
        <v>20</v>
      </c>
      <c r="E4138" t="s">
        <v>1</v>
      </c>
      <c r="F4138" t="s">
        <v>410</v>
      </c>
      <c r="G4138" t="s">
        <v>410</v>
      </c>
      <c r="H4138" t="s">
        <v>410</v>
      </c>
    </row>
    <row r="4139" spans="2:8" x14ac:dyDescent="0.25">
      <c r="B4139" t="s">
        <v>3</v>
      </c>
      <c r="C4139" t="s">
        <v>549</v>
      </c>
      <c r="D4139" t="s">
        <v>21</v>
      </c>
      <c r="E4139" t="s">
        <v>1</v>
      </c>
      <c r="F4139" t="s">
        <v>410</v>
      </c>
      <c r="G4139" t="s">
        <v>410</v>
      </c>
      <c r="H4139" t="s">
        <v>410</v>
      </c>
    </row>
    <row r="4140" spans="2:8" x14ac:dyDescent="0.25">
      <c r="B4140" t="s">
        <v>3</v>
      </c>
      <c r="C4140" t="s">
        <v>549</v>
      </c>
      <c r="D4140" t="s">
        <v>22</v>
      </c>
      <c r="E4140" t="s">
        <v>1</v>
      </c>
      <c r="F4140" t="s">
        <v>410</v>
      </c>
      <c r="G4140" t="s">
        <v>410</v>
      </c>
      <c r="H4140" t="s">
        <v>410</v>
      </c>
    </row>
    <row r="4141" spans="2:8" x14ac:dyDescent="0.25">
      <c r="B4141" t="s">
        <v>3</v>
      </c>
      <c r="C4141" t="s">
        <v>549</v>
      </c>
      <c r="D4141" t="s">
        <v>23</v>
      </c>
      <c r="E4141" t="s">
        <v>1</v>
      </c>
      <c r="F4141" t="s">
        <v>410</v>
      </c>
      <c r="G4141" t="s">
        <v>410</v>
      </c>
      <c r="H4141" t="s">
        <v>410</v>
      </c>
    </row>
    <row r="4142" spans="2:8" x14ac:dyDescent="0.25">
      <c r="B4142" t="s">
        <v>3</v>
      </c>
      <c r="C4142" t="s">
        <v>549</v>
      </c>
      <c r="D4142" t="s">
        <v>24</v>
      </c>
      <c r="E4142" t="s">
        <v>1</v>
      </c>
      <c r="F4142" t="s">
        <v>410</v>
      </c>
      <c r="G4142" t="s">
        <v>410</v>
      </c>
      <c r="H4142" t="s">
        <v>410</v>
      </c>
    </row>
    <row r="4143" spans="2:8" x14ac:dyDescent="0.25">
      <c r="B4143" t="s">
        <v>3</v>
      </c>
      <c r="C4143" t="s">
        <v>549</v>
      </c>
      <c r="D4143" t="s">
        <v>25</v>
      </c>
      <c r="E4143" t="s">
        <v>1</v>
      </c>
      <c r="F4143" t="s">
        <v>410</v>
      </c>
      <c r="G4143" t="s">
        <v>410</v>
      </c>
      <c r="H4143" t="s">
        <v>410</v>
      </c>
    </row>
    <row r="4144" spans="2:8" x14ac:dyDescent="0.25">
      <c r="B4144" t="s">
        <v>3</v>
      </c>
      <c r="C4144" t="s">
        <v>549</v>
      </c>
      <c r="D4144" t="s">
        <v>26</v>
      </c>
      <c r="E4144" t="s">
        <v>1</v>
      </c>
      <c r="F4144" t="s">
        <v>410</v>
      </c>
      <c r="G4144" t="s">
        <v>410</v>
      </c>
      <c r="H4144" t="s">
        <v>410</v>
      </c>
    </row>
    <row r="4145" spans="2:8" x14ac:dyDescent="0.25">
      <c r="B4145" t="s">
        <v>3</v>
      </c>
      <c r="C4145" t="s">
        <v>549</v>
      </c>
      <c r="D4145" t="s">
        <v>27</v>
      </c>
      <c r="E4145" t="s">
        <v>1</v>
      </c>
      <c r="F4145" t="s">
        <v>410</v>
      </c>
      <c r="G4145" t="s">
        <v>410</v>
      </c>
      <c r="H4145" t="s">
        <v>410</v>
      </c>
    </row>
    <row r="4146" spans="2:8" x14ac:dyDescent="0.25">
      <c r="B4146" t="s">
        <v>3</v>
      </c>
      <c r="C4146" t="s">
        <v>549</v>
      </c>
      <c r="D4146" t="s">
        <v>28</v>
      </c>
      <c r="E4146" t="s">
        <v>1</v>
      </c>
      <c r="F4146" t="s">
        <v>410</v>
      </c>
      <c r="G4146" t="s">
        <v>410</v>
      </c>
      <c r="H4146" t="s">
        <v>410</v>
      </c>
    </row>
    <row r="4147" spans="2:8" x14ac:dyDescent="0.25">
      <c r="B4147" t="s">
        <v>3</v>
      </c>
      <c r="C4147" t="s">
        <v>549</v>
      </c>
      <c r="D4147" t="s">
        <v>29</v>
      </c>
      <c r="E4147" t="s">
        <v>1</v>
      </c>
      <c r="F4147" t="s">
        <v>410</v>
      </c>
      <c r="G4147" t="s">
        <v>410</v>
      </c>
      <c r="H4147" t="s">
        <v>410</v>
      </c>
    </row>
    <row r="4148" spans="2:8" x14ac:dyDescent="0.25">
      <c r="B4148" t="s">
        <v>3</v>
      </c>
      <c r="C4148" t="s">
        <v>549</v>
      </c>
      <c r="D4148" t="s">
        <v>30</v>
      </c>
      <c r="E4148" t="s">
        <v>1</v>
      </c>
      <c r="F4148" t="s">
        <v>410</v>
      </c>
      <c r="G4148" t="s">
        <v>410</v>
      </c>
      <c r="H4148" t="s">
        <v>410</v>
      </c>
    </row>
    <row r="4149" spans="2:8" x14ac:dyDescent="0.25">
      <c r="B4149" t="s">
        <v>3</v>
      </c>
      <c r="C4149" t="s">
        <v>549</v>
      </c>
      <c r="D4149" t="s">
        <v>31</v>
      </c>
      <c r="E4149" t="s">
        <v>1</v>
      </c>
      <c r="F4149" t="s">
        <v>410</v>
      </c>
      <c r="G4149" t="s">
        <v>410</v>
      </c>
      <c r="H4149" t="s">
        <v>410</v>
      </c>
    </row>
    <row r="4150" spans="2:8" x14ac:dyDescent="0.25">
      <c r="B4150" t="s">
        <v>3</v>
      </c>
      <c r="C4150" t="s">
        <v>549</v>
      </c>
      <c r="D4150" t="s">
        <v>32</v>
      </c>
      <c r="E4150" t="s">
        <v>1</v>
      </c>
      <c r="F4150" t="s">
        <v>410</v>
      </c>
      <c r="G4150" t="s">
        <v>410</v>
      </c>
      <c r="H4150" t="s">
        <v>410</v>
      </c>
    </row>
    <row r="4151" spans="2:8" x14ac:dyDescent="0.25">
      <c r="B4151" t="s">
        <v>3</v>
      </c>
      <c r="C4151" t="s">
        <v>549</v>
      </c>
      <c r="D4151" t="s">
        <v>33</v>
      </c>
      <c r="E4151" t="s">
        <v>1</v>
      </c>
      <c r="F4151" t="s">
        <v>410</v>
      </c>
      <c r="G4151" t="s">
        <v>410</v>
      </c>
      <c r="H4151" t="s">
        <v>410</v>
      </c>
    </row>
    <row r="4152" spans="2:8" x14ac:dyDescent="0.25">
      <c r="B4152" t="s">
        <v>3</v>
      </c>
      <c r="C4152" t="s">
        <v>549</v>
      </c>
      <c r="D4152" t="s">
        <v>34</v>
      </c>
      <c r="E4152" t="s">
        <v>1</v>
      </c>
      <c r="F4152" t="s">
        <v>410</v>
      </c>
      <c r="G4152" t="s">
        <v>410</v>
      </c>
      <c r="H4152" t="s">
        <v>410</v>
      </c>
    </row>
    <row r="4153" spans="2:8" x14ac:dyDescent="0.25">
      <c r="B4153" t="s">
        <v>3</v>
      </c>
      <c r="C4153" t="s">
        <v>549</v>
      </c>
      <c r="D4153" t="s">
        <v>35</v>
      </c>
      <c r="E4153" t="s">
        <v>1</v>
      </c>
      <c r="F4153" t="s">
        <v>410</v>
      </c>
      <c r="G4153" t="s">
        <v>410</v>
      </c>
      <c r="H4153" t="s">
        <v>410</v>
      </c>
    </row>
    <row r="4154" spans="2:8" x14ac:dyDescent="0.25">
      <c r="B4154" t="s">
        <v>3</v>
      </c>
      <c r="C4154" t="s">
        <v>549</v>
      </c>
      <c r="D4154" t="s">
        <v>36</v>
      </c>
      <c r="E4154" t="s">
        <v>1</v>
      </c>
      <c r="F4154" t="s">
        <v>410</v>
      </c>
      <c r="G4154" t="s">
        <v>410</v>
      </c>
      <c r="H4154" t="s">
        <v>410</v>
      </c>
    </row>
    <row r="4155" spans="2:8" x14ac:dyDescent="0.25">
      <c r="B4155" t="s">
        <v>3</v>
      </c>
      <c r="C4155" t="s">
        <v>549</v>
      </c>
      <c r="D4155" t="s">
        <v>37</v>
      </c>
      <c r="E4155" t="s">
        <v>1</v>
      </c>
      <c r="F4155" t="s">
        <v>410</v>
      </c>
      <c r="G4155" t="s">
        <v>410</v>
      </c>
      <c r="H4155" t="s">
        <v>410</v>
      </c>
    </row>
    <row r="4156" spans="2:8" x14ac:dyDescent="0.25">
      <c r="B4156" t="s">
        <v>3</v>
      </c>
      <c r="C4156" t="s">
        <v>549</v>
      </c>
      <c r="D4156" t="s">
        <v>38</v>
      </c>
      <c r="E4156" t="s">
        <v>1</v>
      </c>
      <c r="F4156" t="s">
        <v>410</v>
      </c>
      <c r="G4156" t="s">
        <v>410</v>
      </c>
      <c r="H4156" t="s">
        <v>410</v>
      </c>
    </row>
    <row r="4157" spans="2:8" x14ac:dyDescent="0.25">
      <c r="B4157" t="s">
        <v>3</v>
      </c>
      <c r="C4157" t="s">
        <v>549</v>
      </c>
      <c r="D4157" t="s">
        <v>39</v>
      </c>
      <c r="E4157" t="s">
        <v>1</v>
      </c>
      <c r="F4157" t="s">
        <v>410</v>
      </c>
      <c r="G4157" t="s">
        <v>410</v>
      </c>
      <c r="H4157" t="s">
        <v>410</v>
      </c>
    </row>
    <row r="4158" spans="2:8" x14ac:dyDescent="0.25">
      <c r="B4158" t="s">
        <v>3</v>
      </c>
      <c r="C4158" t="s">
        <v>549</v>
      </c>
      <c r="D4158" t="s">
        <v>40</v>
      </c>
      <c r="E4158" t="s">
        <v>1</v>
      </c>
      <c r="F4158" t="s">
        <v>410</v>
      </c>
      <c r="G4158" t="s">
        <v>410</v>
      </c>
      <c r="H4158" t="s">
        <v>410</v>
      </c>
    </row>
    <row r="4159" spans="2:8" x14ac:dyDescent="0.25">
      <c r="B4159" t="s">
        <v>3</v>
      </c>
      <c r="C4159" t="s">
        <v>549</v>
      </c>
      <c r="D4159" t="s">
        <v>41</v>
      </c>
      <c r="E4159" t="s">
        <v>1</v>
      </c>
      <c r="F4159" t="s">
        <v>410</v>
      </c>
      <c r="G4159" t="s">
        <v>410</v>
      </c>
      <c r="H4159" t="s">
        <v>410</v>
      </c>
    </row>
    <row r="4160" spans="2:8" x14ac:dyDescent="0.25">
      <c r="B4160" t="s">
        <v>3</v>
      </c>
      <c r="C4160" t="s">
        <v>549</v>
      </c>
      <c r="D4160" t="s">
        <v>42</v>
      </c>
      <c r="E4160" t="s">
        <v>1</v>
      </c>
      <c r="F4160" t="s">
        <v>414</v>
      </c>
      <c r="G4160" t="s">
        <v>414</v>
      </c>
      <c r="H4160" t="s">
        <v>414</v>
      </c>
    </row>
    <row r="4161" spans="2:8" x14ac:dyDescent="0.25">
      <c r="B4161" t="s">
        <v>3</v>
      </c>
      <c r="C4161" t="s">
        <v>549</v>
      </c>
      <c r="D4161" t="s">
        <v>44</v>
      </c>
      <c r="E4161" t="s">
        <v>1</v>
      </c>
      <c r="F4161" t="s">
        <v>414</v>
      </c>
      <c r="G4161" t="s">
        <v>414</v>
      </c>
      <c r="H4161" t="s">
        <v>414</v>
      </c>
    </row>
    <row r="4162" spans="2:8" x14ac:dyDescent="0.25">
      <c r="B4162" t="s">
        <v>3</v>
      </c>
      <c r="C4162" t="s">
        <v>549</v>
      </c>
      <c r="D4162" t="s">
        <v>45</v>
      </c>
      <c r="E4162" t="s">
        <v>1</v>
      </c>
      <c r="F4162" t="s">
        <v>408</v>
      </c>
      <c r="G4162" t="s">
        <v>408</v>
      </c>
      <c r="H4162" t="s">
        <v>408</v>
      </c>
    </row>
    <row r="4163" spans="2:8" x14ac:dyDescent="0.25">
      <c r="B4163" t="s">
        <v>3</v>
      </c>
      <c r="C4163" t="s">
        <v>549</v>
      </c>
      <c r="D4163" t="s">
        <v>48</v>
      </c>
      <c r="E4163" t="s">
        <v>1</v>
      </c>
      <c r="F4163" t="s">
        <v>411</v>
      </c>
      <c r="G4163" t="s">
        <v>411</v>
      </c>
      <c r="H4163" t="s">
        <v>411</v>
      </c>
    </row>
    <row r="4164" spans="2:8" x14ac:dyDescent="0.25">
      <c r="B4164" t="s">
        <v>3</v>
      </c>
      <c r="C4164" t="s">
        <v>549</v>
      </c>
      <c r="D4164" t="s">
        <v>49</v>
      </c>
      <c r="E4164" t="s">
        <v>1</v>
      </c>
      <c r="F4164" t="s">
        <v>414</v>
      </c>
      <c r="G4164" t="s">
        <v>414</v>
      </c>
      <c r="H4164" t="s">
        <v>414</v>
      </c>
    </row>
    <row r="4165" spans="2:8" x14ac:dyDescent="0.25">
      <c r="B4165" t="s">
        <v>3</v>
      </c>
      <c r="C4165" t="s">
        <v>549</v>
      </c>
      <c r="D4165" t="s">
        <v>51</v>
      </c>
      <c r="E4165" t="s">
        <v>1</v>
      </c>
      <c r="F4165" t="s">
        <v>414</v>
      </c>
      <c r="G4165" t="s">
        <v>414</v>
      </c>
      <c r="H4165" t="s">
        <v>414</v>
      </c>
    </row>
    <row r="4166" spans="2:8" x14ac:dyDescent="0.25">
      <c r="B4166" t="s">
        <v>3</v>
      </c>
      <c r="C4166" t="s">
        <v>549</v>
      </c>
      <c r="D4166" t="s">
        <v>53</v>
      </c>
      <c r="E4166" t="s">
        <v>1</v>
      </c>
      <c r="F4166" t="s">
        <v>414</v>
      </c>
      <c r="G4166" t="s">
        <v>414</v>
      </c>
      <c r="H4166" t="s">
        <v>414</v>
      </c>
    </row>
    <row r="4167" spans="2:8" x14ac:dyDescent="0.25">
      <c r="B4167" t="s">
        <v>3</v>
      </c>
      <c r="C4167" t="s">
        <v>549</v>
      </c>
      <c r="D4167" t="s">
        <v>55</v>
      </c>
      <c r="E4167" t="s">
        <v>1</v>
      </c>
      <c r="F4167" t="s">
        <v>414</v>
      </c>
      <c r="G4167" t="s">
        <v>414</v>
      </c>
      <c r="H4167" t="s">
        <v>414</v>
      </c>
    </row>
    <row r="4168" spans="2:8" x14ac:dyDescent="0.25">
      <c r="B4168" t="s">
        <v>3</v>
      </c>
      <c r="C4168" t="s">
        <v>549</v>
      </c>
      <c r="D4168" t="s">
        <v>57</v>
      </c>
      <c r="E4168" t="s">
        <v>1</v>
      </c>
      <c r="F4168" t="s">
        <v>409</v>
      </c>
      <c r="G4168" t="s">
        <v>409</v>
      </c>
      <c r="H4168" t="s">
        <v>409</v>
      </c>
    </row>
    <row r="4169" spans="2:8" x14ac:dyDescent="0.25">
      <c r="B4169" t="s">
        <v>3</v>
      </c>
      <c r="C4169" t="s">
        <v>549</v>
      </c>
      <c r="D4169" t="s">
        <v>622</v>
      </c>
      <c r="E4169" t="s">
        <v>1</v>
      </c>
      <c r="F4169" t="s">
        <v>408</v>
      </c>
      <c r="G4169" t="s">
        <v>408</v>
      </c>
      <c r="H4169" t="s">
        <v>408</v>
      </c>
    </row>
    <row r="4170" spans="2:8" x14ac:dyDescent="0.25">
      <c r="B4170" t="s">
        <v>3</v>
      </c>
      <c r="C4170" t="s">
        <v>549</v>
      </c>
      <c r="D4170" t="s">
        <v>623</v>
      </c>
      <c r="E4170" t="s">
        <v>1</v>
      </c>
      <c r="F4170" t="s">
        <v>542</v>
      </c>
      <c r="G4170" t="s">
        <v>542</v>
      </c>
      <c r="H4170" t="s">
        <v>542</v>
      </c>
    </row>
    <row r="4171" spans="2:8" x14ac:dyDescent="0.25">
      <c r="B4171" t="s">
        <v>3</v>
      </c>
      <c r="C4171" t="s">
        <v>549</v>
      </c>
      <c r="D4171" t="s">
        <v>624</v>
      </c>
      <c r="E4171" t="s">
        <v>1</v>
      </c>
      <c r="F4171" t="s">
        <v>408</v>
      </c>
      <c r="G4171" t="s">
        <v>408</v>
      </c>
      <c r="H4171" t="s">
        <v>408</v>
      </c>
    </row>
    <row r="4172" spans="2:8" x14ac:dyDescent="0.25">
      <c r="B4172" t="s">
        <v>3</v>
      </c>
      <c r="C4172" t="s">
        <v>549</v>
      </c>
      <c r="D4172" t="s">
        <v>625</v>
      </c>
      <c r="E4172" t="s">
        <v>1</v>
      </c>
      <c r="F4172" t="s">
        <v>542</v>
      </c>
      <c r="G4172" t="s">
        <v>542</v>
      </c>
      <c r="H4172" t="s">
        <v>542</v>
      </c>
    </row>
    <row r="4173" spans="2:8" x14ac:dyDescent="0.25">
      <c r="B4173" t="s">
        <v>3</v>
      </c>
      <c r="C4173" t="s">
        <v>549</v>
      </c>
      <c r="D4173" t="s">
        <v>58</v>
      </c>
      <c r="E4173" t="s">
        <v>1</v>
      </c>
      <c r="F4173" t="s">
        <v>414</v>
      </c>
      <c r="G4173" t="s">
        <v>414</v>
      </c>
      <c r="H4173" t="s">
        <v>414</v>
      </c>
    </row>
    <row r="4174" spans="2:8" x14ac:dyDescent="0.25">
      <c r="B4174" t="s">
        <v>3</v>
      </c>
      <c r="C4174" t="s">
        <v>549</v>
      </c>
      <c r="D4174" t="s">
        <v>59</v>
      </c>
      <c r="E4174" t="s">
        <v>1</v>
      </c>
      <c r="F4174" t="s">
        <v>543</v>
      </c>
      <c r="G4174" t="s">
        <v>543</v>
      </c>
      <c r="H4174" t="s">
        <v>543</v>
      </c>
    </row>
    <row r="4175" spans="2:8" x14ac:dyDescent="0.25">
      <c r="B4175" t="s">
        <v>3</v>
      </c>
      <c r="C4175" t="s">
        <v>549</v>
      </c>
      <c r="D4175" t="s">
        <v>60</v>
      </c>
      <c r="E4175" t="s">
        <v>1</v>
      </c>
      <c r="F4175" t="s">
        <v>414</v>
      </c>
      <c r="G4175" t="s">
        <v>414</v>
      </c>
      <c r="H4175" t="s">
        <v>414</v>
      </c>
    </row>
    <row r="4176" spans="2:8" x14ac:dyDescent="0.25">
      <c r="B4176" t="s">
        <v>3</v>
      </c>
      <c r="C4176" t="s">
        <v>549</v>
      </c>
      <c r="D4176" t="s">
        <v>626</v>
      </c>
      <c r="E4176" t="s">
        <v>1</v>
      </c>
      <c r="F4176" t="s">
        <v>555</v>
      </c>
      <c r="G4176" t="s">
        <v>555</v>
      </c>
      <c r="H4176" t="s">
        <v>555</v>
      </c>
    </row>
    <row r="4177" spans="2:8" x14ac:dyDescent="0.25">
      <c r="B4177" t="s">
        <v>3</v>
      </c>
      <c r="C4177" t="s">
        <v>549</v>
      </c>
      <c r="D4177" t="s">
        <v>64</v>
      </c>
      <c r="E4177" t="s">
        <v>1</v>
      </c>
      <c r="F4177" t="s">
        <v>415</v>
      </c>
      <c r="G4177" t="s">
        <v>415</v>
      </c>
      <c r="H4177" t="s">
        <v>415</v>
      </c>
    </row>
    <row r="4178" spans="2:8" x14ac:dyDescent="0.25">
      <c r="B4178" t="s">
        <v>3</v>
      </c>
      <c r="C4178" t="s">
        <v>549</v>
      </c>
      <c r="D4178" t="s">
        <v>67</v>
      </c>
      <c r="E4178" t="s">
        <v>1</v>
      </c>
      <c r="F4178" t="s">
        <v>414</v>
      </c>
      <c r="G4178" t="s">
        <v>414</v>
      </c>
      <c r="H4178" t="s">
        <v>414</v>
      </c>
    </row>
    <row r="4179" spans="2:8" x14ac:dyDescent="0.25">
      <c r="B4179" t="s">
        <v>3</v>
      </c>
      <c r="C4179" t="s">
        <v>549</v>
      </c>
      <c r="D4179" t="s">
        <v>69</v>
      </c>
      <c r="E4179" t="s">
        <v>1</v>
      </c>
      <c r="F4179" t="s">
        <v>414</v>
      </c>
      <c r="G4179" t="s">
        <v>414</v>
      </c>
      <c r="H4179" t="s">
        <v>414</v>
      </c>
    </row>
    <row r="4180" spans="2:8" x14ac:dyDescent="0.25">
      <c r="B4180" t="s">
        <v>3</v>
      </c>
      <c r="C4180" t="s">
        <v>549</v>
      </c>
      <c r="D4180" t="s">
        <v>71</v>
      </c>
      <c r="E4180" t="s">
        <v>1</v>
      </c>
      <c r="F4180" t="s">
        <v>414</v>
      </c>
      <c r="G4180" t="s">
        <v>414</v>
      </c>
      <c r="H4180" t="s">
        <v>414</v>
      </c>
    </row>
    <row r="4181" spans="2:8" x14ac:dyDescent="0.25">
      <c r="B4181" t="s">
        <v>3</v>
      </c>
      <c r="C4181" t="s">
        <v>549</v>
      </c>
      <c r="D4181" t="s">
        <v>73</v>
      </c>
      <c r="E4181" t="s">
        <v>1</v>
      </c>
      <c r="F4181" t="s">
        <v>414</v>
      </c>
      <c r="G4181" t="s">
        <v>414</v>
      </c>
      <c r="H4181" t="s">
        <v>414</v>
      </c>
    </row>
    <row r="4182" spans="2:8" x14ac:dyDescent="0.25">
      <c r="B4182" t="s">
        <v>3</v>
      </c>
      <c r="C4182" t="s">
        <v>549</v>
      </c>
      <c r="D4182" t="s">
        <v>683</v>
      </c>
      <c r="E4182" t="s">
        <v>1</v>
      </c>
      <c r="F4182" t="s">
        <v>543</v>
      </c>
      <c r="G4182" t="s">
        <v>543</v>
      </c>
      <c r="H4182" t="s">
        <v>543</v>
      </c>
    </row>
    <row r="4183" spans="2:8" x14ac:dyDescent="0.25">
      <c r="B4183" t="s">
        <v>3</v>
      </c>
      <c r="C4183" t="s">
        <v>549</v>
      </c>
      <c r="D4183" t="s">
        <v>75</v>
      </c>
      <c r="E4183" t="s">
        <v>1</v>
      </c>
      <c r="F4183" t="s">
        <v>409</v>
      </c>
      <c r="G4183" t="s">
        <v>409</v>
      </c>
      <c r="H4183" t="s">
        <v>409</v>
      </c>
    </row>
    <row r="4184" spans="2:8" x14ac:dyDescent="0.25">
      <c r="B4184" t="s">
        <v>3</v>
      </c>
      <c r="C4184" t="s">
        <v>549</v>
      </c>
      <c r="D4184" t="s">
        <v>76</v>
      </c>
      <c r="E4184" t="s">
        <v>1</v>
      </c>
      <c r="F4184" t="s">
        <v>408</v>
      </c>
      <c r="G4184" t="s">
        <v>408</v>
      </c>
      <c r="H4184" t="s">
        <v>408</v>
      </c>
    </row>
    <row r="4185" spans="2:8" x14ac:dyDescent="0.25">
      <c r="B4185" t="s">
        <v>3</v>
      </c>
      <c r="C4185" t="s">
        <v>549</v>
      </c>
      <c r="D4185" t="s">
        <v>77</v>
      </c>
      <c r="E4185" t="s">
        <v>1</v>
      </c>
      <c r="F4185" t="s">
        <v>542</v>
      </c>
      <c r="G4185" t="s">
        <v>542</v>
      </c>
      <c r="H4185" t="s">
        <v>542</v>
      </c>
    </row>
    <row r="4186" spans="2:8" x14ac:dyDescent="0.25">
      <c r="B4186" t="s">
        <v>3</v>
      </c>
      <c r="C4186" t="s">
        <v>549</v>
      </c>
      <c r="D4186" t="s">
        <v>78</v>
      </c>
      <c r="E4186" t="s">
        <v>1</v>
      </c>
      <c r="F4186" t="s">
        <v>409</v>
      </c>
      <c r="G4186" t="s">
        <v>409</v>
      </c>
      <c r="H4186" t="s">
        <v>409</v>
      </c>
    </row>
    <row r="4187" spans="2:8" x14ac:dyDescent="0.25">
      <c r="B4187" t="s">
        <v>3</v>
      </c>
      <c r="C4187" t="s">
        <v>549</v>
      </c>
      <c r="D4187" t="s">
        <v>627</v>
      </c>
      <c r="E4187" t="s">
        <v>1</v>
      </c>
      <c r="F4187" t="s">
        <v>408</v>
      </c>
      <c r="G4187" t="s">
        <v>408</v>
      </c>
      <c r="H4187" t="s">
        <v>408</v>
      </c>
    </row>
    <row r="4188" spans="2:8" x14ac:dyDescent="0.25">
      <c r="B4188" t="s">
        <v>3</v>
      </c>
      <c r="C4188" t="s">
        <v>549</v>
      </c>
      <c r="D4188" t="s">
        <v>81</v>
      </c>
      <c r="E4188" t="s">
        <v>1</v>
      </c>
      <c r="F4188" t="s">
        <v>414</v>
      </c>
      <c r="G4188" t="s">
        <v>414</v>
      </c>
      <c r="H4188" t="s">
        <v>414</v>
      </c>
    </row>
    <row r="4189" spans="2:8" x14ac:dyDescent="0.25">
      <c r="B4189" t="s">
        <v>3</v>
      </c>
      <c r="C4189" t="s">
        <v>549</v>
      </c>
      <c r="D4189" t="s">
        <v>83</v>
      </c>
      <c r="E4189" t="s">
        <v>1</v>
      </c>
      <c r="F4189" t="s">
        <v>414</v>
      </c>
      <c r="G4189" t="s">
        <v>414</v>
      </c>
      <c r="H4189" t="s">
        <v>414</v>
      </c>
    </row>
    <row r="4190" spans="2:8" x14ac:dyDescent="0.25">
      <c r="B4190" t="s">
        <v>3</v>
      </c>
      <c r="C4190" t="s">
        <v>549</v>
      </c>
      <c r="D4190" t="s">
        <v>85</v>
      </c>
      <c r="E4190" t="s">
        <v>1</v>
      </c>
      <c r="F4190" t="s">
        <v>543</v>
      </c>
      <c r="G4190" t="s">
        <v>543</v>
      </c>
      <c r="H4190" t="s">
        <v>543</v>
      </c>
    </row>
    <row r="4191" spans="2:8" x14ac:dyDescent="0.25">
      <c r="B4191" t="s">
        <v>3</v>
      </c>
      <c r="C4191" t="s">
        <v>549</v>
      </c>
      <c r="D4191" t="s">
        <v>86</v>
      </c>
      <c r="E4191" t="s">
        <v>1</v>
      </c>
      <c r="F4191" t="s">
        <v>543</v>
      </c>
      <c r="G4191" t="s">
        <v>543</v>
      </c>
      <c r="H4191" t="s">
        <v>543</v>
      </c>
    </row>
    <row r="4192" spans="2:8" x14ac:dyDescent="0.25">
      <c r="B4192" t="s">
        <v>3</v>
      </c>
      <c r="C4192" t="s">
        <v>549</v>
      </c>
      <c r="D4192" t="s">
        <v>87</v>
      </c>
      <c r="E4192" t="s">
        <v>1</v>
      </c>
      <c r="F4192" t="s">
        <v>543</v>
      </c>
      <c r="G4192" t="s">
        <v>543</v>
      </c>
      <c r="H4192" t="s">
        <v>543</v>
      </c>
    </row>
    <row r="4193" spans="2:8" x14ac:dyDescent="0.25">
      <c r="B4193" t="s">
        <v>3</v>
      </c>
      <c r="C4193" t="s">
        <v>549</v>
      </c>
      <c r="D4193" t="s">
        <v>88</v>
      </c>
      <c r="E4193" t="s">
        <v>1</v>
      </c>
      <c r="F4193" t="s">
        <v>542</v>
      </c>
      <c r="G4193" t="s">
        <v>542</v>
      </c>
      <c r="H4193" t="s">
        <v>542</v>
      </c>
    </row>
    <row r="4194" spans="2:8" x14ac:dyDescent="0.25">
      <c r="B4194" t="s">
        <v>3</v>
      </c>
      <c r="C4194" t="s">
        <v>549</v>
      </c>
      <c r="D4194" t="s">
        <v>628</v>
      </c>
      <c r="E4194" t="s">
        <v>1</v>
      </c>
      <c r="F4194" t="s">
        <v>411</v>
      </c>
      <c r="G4194" t="s">
        <v>411</v>
      </c>
      <c r="H4194" t="s">
        <v>411</v>
      </c>
    </row>
    <row r="4195" spans="2:8" x14ac:dyDescent="0.25">
      <c r="B4195" t="s">
        <v>3</v>
      </c>
      <c r="C4195" t="s">
        <v>549</v>
      </c>
      <c r="D4195" t="s">
        <v>89</v>
      </c>
      <c r="E4195" t="s">
        <v>1</v>
      </c>
      <c r="F4195" t="s">
        <v>412</v>
      </c>
      <c r="G4195" t="s">
        <v>412</v>
      </c>
      <c r="H4195" t="s">
        <v>412</v>
      </c>
    </row>
    <row r="4196" spans="2:8" x14ac:dyDescent="0.25">
      <c r="B4196" t="s">
        <v>3</v>
      </c>
      <c r="C4196" t="s">
        <v>549</v>
      </c>
      <c r="D4196" t="s">
        <v>90</v>
      </c>
      <c r="E4196" t="s">
        <v>1</v>
      </c>
      <c r="F4196" t="s">
        <v>414</v>
      </c>
      <c r="G4196" t="s">
        <v>414</v>
      </c>
      <c r="H4196" t="s">
        <v>414</v>
      </c>
    </row>
    <row r="4197" spans="2:8" x14ac:dyDescent="0.25">
      <c r="B4197" t="s">
        <v>3</v>
      </c>
      <c r="C4197" t="s">
        <v>549</v>
      </c>
      <c r="D4197" t="s">
        <v>92</v>
      </c>
      <c r="E4197" t="s">
        <v>1</v>
      </c>
      <c r="F4197" t="s">
        <v>414</v>
      </c>
      <c r="G4197" t="s">
        <v>414</v>
      </c>
      <c r="H4197" t="s">
        <v>414</v>
      </c>
    </row>
    <row r="4198" spans="2:8" x14ac:dyDescent="0.25">
      <c r="B4198" t="s">
        <v>3</v>
      </c>
      <c r="C4198" t="s">
        <v>549</v>
      </c>
      <c r="D4198" t="s">
        <v>93</v>
      </c>
      <c r="E4198" t="s">
        <v>1</v>
      </c>
      <c r="F4198" t="s">
        <v>414</v>
      </c>
      <c r="G4198" t="s">
        <v>414</v>
      </c>
      <c r="H4198" t="s">
        <v>414</v>
      </c>
    </row>
    <row r="4199" spans="2:8" x14ac:dyDescent="0.25">
      <c r="B4199" t="s">
        <v>3</v>
      </c>
      <c r="C4199" t="s">
        <v>549</v>
      </c>
      <c r="D4199" t="s">
        <v>97</v>
      </c>
      <c r="E4199" t="s">
        <v>1</v>
      </c>
      <c r="F4199" t="s">
        <v>409</v>
      </c>
      <c r="G4199" t="s">
        <v>409</v>
      </c>
      <c r="H4199" t="s">
        <v>409</v>
      </c>
    </row>
    <row r="4200" spans="2:8" x14ac:dyDescent="0.25">
      <c r="B4200" t="s">
        <v>3</v>
      </c>
      <c r="C4200" t="s">
        <v>549</v>
      </c>
      <c r="D4200" t="s">
        <v>98</v>
      </c>
      <c r="E4200" t="s">
        <v>1</v>
      </c>
      <c r="F4200" t="s">
        <v>409</v>
      </c>
      <c r="G4200" t="s">
        <v>409</v>
      </c>
      <c r="H4200" t="s">
        <v>409</v>
      </c>
    </row>
    <row r="4201" spans="2:8" x14ac:dyDescent="0.25">
      <c r="B4201" t="s">
        <v>3</v>
      </c>
      <c r="C4201" t="s">
        <v>549</v>
      </c>
      <c r="D4201" t="s">
        <v>99</v>
      </c>
      <c r="E4201" t="s">
        <v>1</v>
      </c>
      <c r="F4201" t="s">
        <v>409</v>
      </c>
      <c r="G4201" t="s">
        <v>409</v>
      </c>
      <c r="H4201" t="s">
        <v>409</v>
      </c>
    </row>
    <row r="4202" spans="2:8" x14ac:dyDescent="0.25">
      <c r="B4202" t="s">
        <v>3</v>
      </c>
      <c r="C4202" t="s">
        <v>549</v>
      </c>
      <c r="D4202" t="s">
        <v>100</v>
      </c>
      <c r="E4202" t="s">
        <v>1</v>
      </c>
      <c r="F4202" t="s">
        <v>414</v>
      </c>
      <c r="G4202" t="s">
        <v>414</v>
      </c>
      <c r="H4202" t="s">
        <v>414</v>
      </c>
    </row>
    <row r="4203" spans="2:8" x14ac:dyDescent="0.25">
      <c r="B4203" t="s">
        <v>3</v>
      </c>
      <c r="C4203" t="s">
        <v>549</v>
      </c>
      <c r="D4203" t="s">
        <v>102</v>
      </c>
      <c r="E4203" t="s">
        <v>1</v>
      </c>
      <c r="F4203" t="s">
        <v>414</v>
      </c>
      <c r="G4203" t="s">
        <v>414</v>
      </c>
      <c r="H4203" t="s">
        <v>414</v>
      </c>
    </row>
    <row r="4204" spans="2:8" x14ac:dyDescent="0.25">
      <c r="B4204" t="s">
        <v>3</v>
      </c>
      <c r="C4204" t="s">
        <v>549</v>
      </c>
      <c r="D4204" t="s">
        <v>104</v>
      </c>
      <c r="E4204" t="s">
        <v>1</v>
      </c>
      <c r="F4204" t="s">
        <v>414</v>
      </c>
      <c r="G4204" t="s">
        <v>414</v>
      </c>
      <c r="H4204" t="s">
        <v>414</v>
      </c>
    </row>
    <row r="4205" spans="2:8" x14ac:dyDescent="0.25">
      <c r="B4205" t="s">
        <v>3</v>
      </c>
      <c r="C4205" t="s">
        <v>549</v>
      </c>
      <c r="D4205" t="s">
        <v>106</v>
      </c>
      <c r="E4205" t="s">
        <v>1</v>
      </c>
      <c r="F4205" t="s">
        <v>414</v>
      </c>
      <c r="G4205" t="s">
        <v>414</v>
      </c>
      <c r="H4205" t="s">
        <v>414</v>
      </c>
    </row>
    <row r="4206" spans="2:8" x14ac:dyDescent="0.25">
      <c r="B4206" t="s">
        <v>3</v>
      </c>
      <c r="C4206" t="s">
        <v>549</v>
      </c>
      <c r="D4206" t="s">
        <v>108</v>
      </c>
      <c r="E4206" t="s">
        <v>1</v>
      </c>
      <c r="F4206" t="s">
        <v>414</v>
      </c>
      <c r="G4206" t="s">
        <v>414</v>
      </c>
      <c r="H4206" t="s">
        <v>414</v>
      </c>
    </row>
    <row r="4207" spans="2:8" x14ac:dyDescent="0.25">
      <c r="B4207" t="s">
        <v>3</v>
      </c>
      <c r="C4207" t="s">
        <v>549</v>
      </c>
      <c r="D4207" t="s">
        <v>112</v>
      </c>
      <c r="E4207" t="s">
        <v>1</v>
      </c>
      <c r="F4207" t="s">
        <v>414</v>
      </c>
      <c r="G4207" t="s">
        <v>414</v>
      </c>
      <c r="H4207" t="s">
        <v>414</v>
      </c>
    </row>
    <row r="4208" spans="2:8" x14ac:dyDescent="0.25">
      <c r="B4208" t="s">
        <v>3</v>
      </c>
      <c r="C4208" t="s">
        <v>549</v>
      </c>
      <c r="D4208" t="s">
        <v>114</v>
      </c>
      <c r="E4208" t="s">
        <v>1</v>
      </c>
      <c r="F4208" t="s">
        <v>414</v>
      </c>
      <c r="G4208" t="s">
        <v>414</v>
      </c>
      <c r="H4208" t="s">
        <v>414</v>
      </c>
    </row>
    <row r="4209" spans="2:8" x14ac:dyDescent="0.25">
      <c r="B4209" t="s">
        <v>3</v>
      </c>
      <c r="C4209" t="s">
        <v>549</v>
      </c>
      <c r="D4209" t="s">
        <v>443</v>
      </c>
      <c r="E4209" t="s">
        <v>1</v>
      </c>
      <c r="F4209" t="s">
        <v>414</v>
      </c>
      <c r="G4209" t="s">
        <v>414</v>
      </c>
      <c r="H4209" t="s">
        <v>414</v>
      </c>
    </row>
    <row r="4210" spans="2:8" x14ac:dyDescent="0.25">
      <c r="B4210" t="s">
        <v>3</v>
      </c>
      <c r="C4210" t="s">
        <v>549</v>
      </c>
      <c r="D4210" t="s">
        <v>116</v>
      </c>
      <c r="E4210" t="s">
        <v>1</v>
      </c>
      <c r="F4210" t="s">
        <v>414</v>
      </c>
      <c r="G4210" t="s">
        <v>414</v>
      </c>
      <c r="H4210" t="s">
        <v>414</v>
      </c>
    </row>
    <row r="4211" spans="2:8" x14ac:dyDescent="0.25">
      <c r="B4211" t="s">
        <v>3</v>
      </c>
      <c r="C4211" t="s">
        <v>549</v>
      </c>
      <c r="D4211" t="s">
        <v>118</v>
      </c>
      <c r="E4211" t="s">
        <v>1</v>
      </c>
      <c r="F4211" t="s">
        <v>416</v>
      </c>
      <c r="G4211" t="s">
        <v>416</v>
      </c>
      <c r="H4211" t="s">
        <v>416</v>
      </c>
    </row>
    <row r="4212" spans="2:8" x14ac:dyDescent="0.25">
      <c r="B4212" t="s">
        <v>3</v>
      </c>
      <c r="C4212" t="s">
        <v>549</v>
      </c>
      <c r="D4212" t="s">
        <v>629</v>
      </c>
      <c r="E4212" t="s">
        <v>1</v>
      </c>
      <c r="F4212" t="s">
        <v>409</v>
      </c>
      <c r="G4212" t="s">
        <v>409</v>
      </c>
      <c r="H4212" t="s">
        <v>409</v>
      </c>
    </row>
    <row r="4213" spans="2:8" x14ac:dyDescent="0.25">
      <c r="B4213" t="s">
        <v>3</v>
      </c>
      <c r="C4213" t="s">
        <v>549</v>
      </c>
      <c r="D4213" t="s">
        <v>119</v>
      </c>
      <c r="E4213" t="s">
        <v>1</v>
      </c>
      <c r="F4213" t="s">
        <v>414</v>
      </c>
      <c r="G4213" t="s">
        <v>414</v>
      </c>
      <c r="H4213" t="s">
        <v>414</v>
      </c>
    </row>
    <row r="4214" spans="2:8" x14ac:dyDescent="0.25">
      <c r="B4214" t="s">
        <v>3</v>
      </c>
      <c r="C4214" t="s">
        <v>549</v>
      </c>
      <c r="D4214" t="s">
        <v>121</v>
      </c>
      <c r="E4214" t="s">
        <v>1</v>
      </c>
      <c r="F4214" t="s">
        <v>414</v>
      </c>
      <c r="G4214" t="s">
        <v>414</v>
      </c>
      <c r="H4214" t="s">
        <v>414</v>
      </c>
    </row>
    <row r="4215" spans="2:8" x14ac:dyDescent="0.25">
      <c r="B4215" t="s">
        <v>3</v>
      </c>
      <c r="C4215" t="s">
        <v>549</v>
      </c>
      <c r="D4215" t="s">
        <v>123</v>
      </c>
      <c r="E4215" t="s">
        <v>1</v>
      </c>
      <c r="F4215" t="s">
        <v>414</v>
      </c>
      <c r="G4215" t="s">
        <v>414</v>
      </c>
      <c r="H4215" t="s">
        <v>414</v>
      </c>
    </row>
    <row r="4216" spans="2:8" x14ac:dyDescent="0.25">
      <c r="B4216" t="s">
        <v>3</v>
      </c>
      <c r="C4216" t="s">
        <v>549</v>
      </c>
      <c r="D4216" t="s">
        <v>127</v>
      </c>
      <c r="E4216" t="s">
        <v>1</v>
      </c>
      <c r="F4216" t="s">
        <v>414</v>
      </c>
      <c r="G4216" t="s">
        <v>414</v>
      </c>
      <c r="H4216" t="s">
        <v>414</v>
      </c>
    </row>
    <row r="4217" spans="2:8" x14ac:dyDescent="0.25">
      <c r="B4217" t="s">
        <v>3</v>
      </c>
      <c r="C4217" t="s">
        <v>549</v>
      </c>
      <c r="D4217" t="s">
        <v>129</v>
      </c>
      <c r="E4217" t="s">
        <v>1</v>
      </c>
      <c r="F4217" t="s">
        <v>410</v>
      </c>
      <c r="G4217" t="s">
        <v>410</v>
      </c>
      <c r="H4217" t="s">
        <v>410</v>
      </c>
    </row>
    <row r="4218" spans="2:8" x14ac:dyDescent="0.25">
      <c r="B4218" t="s">
        <v>3</v>
      </c>
      <c r="C4218" t="s">
        <v>549</v>
      </c>
      <c r="D4218" t="s">
        <v>130</v>
      </c>
      <c r="E4218" t="s">
        <v>1</v>
      </c>
      <c r="F4218" t="s">
        <v>410</v>
      </c>
      <c r="G4218" t="s">
        <v>410</v>
      </c>
      <c r="H4218" t="s">
        <v>410</v>
      </c>
    </row>
    <row r="4219" spans="2:8" x14ac:dyDescent="0.25">
      <c r="B4219" t="s">
        <v>3</v>
      </c>
      <c r="C4219" t="s">
        <v>549</v>
      </c>
      <c r="D4219" t="s">
        <v>131</v>
      </c>
      <c r="E4219" t="s">
        <v>1</v>
      </c>
      <c r="F4219" t="s">
        <v>414</v>
      </c>
      <c r="G4219" t="s">
        <v>414</v>
      </c>
      <c r="H4219" t="s">
        <v>414</v>
      </c>
    </row>
    <row r="4220" spans="2:8" x14ac:dyDescent="0.25">
      <c r="B4220" t="s">
        <v>3</v>
      </c>
      <c r="C4220" t="s">
        <v>549</v>
      </c>
      <c r="D4220" t="s">
        <v>132</v>
      </c>
      <c r="E4220" t="s">
        <v>1</v>
      </c>
      <c r="F4220" t="s">
        <v>543</v>
      </c>
      <c r="G4220" t="s">
        <v>543</v>
      </c>
      <c r="H4220" t="s">
        <v>543</v>
      </c>
    </row>
    <row r="4221" spans="2:8" x14ac:dyDescent="0.25">
      <c r="B4221" t="s">
        <v>3</v>
      </c>
      <c r="C4221" t="s">
        <v>549</v>
      </c>
      <c r="D4221" t="s">
        <v>133</v>
      </c>
      <c r="E4221" t="s">
        <v>1</v>
      </c>
      <c r="F4221" t="s">
        <v>414</v>
      </c>
      <c r="G4221" t="s">
        <v>414</v>
      </c>
      <c r="H4221" t="s">
        <v>414</v>
      </c>
    </row>
    <row r="4222" spans="2:8" x14ac:dyDescent="0.25">
      <c r="B4222" t="s">
        <v>3</v>
      </c>
      <c r="C4222" t="s">
        <v>549</v>
      </c>
      <c r="D4222" t="s">
        <v>134</v>
      </c>
      <c r="E4222" t="s">
        <v>1</v>
      </c>
      <c r="F4222" t="s">
        <v>543</v>
      </c>
      <c r="G4222" t="s">
        <v>543</v>
      </c>
      <c r="H4222" t="s">
        <v>543</v>
      </c>
    </row>
    <row r="4223" spans="2:8" x14ac:dyDescent="0.25">
      <c r="B4223" t="s">
        <v>3</v>
      </c>
      <c r="C4223" t="s">
        <v>549</v>
      </c>
      <c r="D4223" t="s">
        <v>135</v>
      </c>
      <c r="E4223" t="s">
        <v>1</v>
      </c>
      <c r="F4223" t="s">
        <v>414</v>
      </c>
      <c r="G4223" t="s">
        <v>414</v>
      </c>
      <c r="H4223" t="s">
        <v>414</v>
      </c>
    </row>
    <row r="4224" spans="2:8" x14ac:dyDescent="0.25">
      <c r="B4224" t="s">
        <v>3</v>
      </c>
      <c r="C4224" t="s">
        <v>549</v>
      </c>
      <c r="D4224" t="s">
        <v>136</v>
      </c>
      <c r="E4224" t="s">
        <v>1</v>
      </c>
      <c r="F4224" t="s">
        <v>543</v>
      </c>
      <c r="G4224" t="s">
        <v>543</v>
      </c>
      <c r="H4224" t="s">
        <v>543</v>
      </c>
    </row>
    <row r="4225" spans="2:8" x14ac:dyDescent="0.25">
      <c r="B4225" t="s">
        <v>3</v>
      </c>
      <c r="C4225" t="s">
        <v>549</v>
      </c>
      <c r="D4225" t="s">
        <v>137</v>
      </c>
      <c r="E4225" t="s">
        <v>1</v>
      </c>
      <c r="F4225" t="s">
        <v>408</v>
      </c>
      <c r="G4225" t="s">
        <v>408</v>
      </c>
      <c r="H4225" t="s">
        <v>408</v>
      </c>
    </row>
    <row r="4226" spans="2:8" x14ac:dyDescent="0.25">
      <c r="B4226" t="s">
        <v>3</v>
      </c>
      <c r="C4226" t="s">
        <v>549</v>
      </c>
      <c r="D4226" t="s">
        <v>138</v>
      </c>
      <c r="E4226" t="s">
        <v>1</v>
      </c>
      <c r="F4226" t="s">
        <v>542</v>
      </c>
      <c r="G4226" t="s">
        <v>542</v>
      </c>
      <c r="H4226" t="s">
        <v>542</v>
      </c>
    </row>
    <row r="4227" spans="2:8" x14ac:dyDescent="0.25">
      <c r="B4227" t="s">
        <v>3</v>
      </c>
      <c r="C4227" t="s">
        <v>549</v>
      </c>
      <c r="D4227" t="s">
        <v>630</v>
      </c>
      <c r="E4227" t="s">
        <v>1</v>
      </c>
      <c r="F4227" t="s">
        <v>408</v>
      </c>
      <c r="G4227" t="s">
        <v>408</v>
      </c>
      <c r="H4227" t="s">
        <v>408</v>
      </c>
    </row>
    <row r="4228" spans="2:8" x14ac:dyDescent="0.25">
      <c r="B4228" t="s">
        <v>3</v>
      </c>
      <c r="C4228" t="s">
        <v>549</v>
      </c>
      <c r="D4228" t="s">
        <v>139</v>
      </c>
      <c r="E4228" t="s">
        <v>1</v>
      </c>
      <c r="F4228" t="s">
        <v>408</v>
      </c>
      <c r="G4228" t="s">
        <v>408</v>
      </c>
      <c r="H4228" t="s">
        <v>408</v>
      </c>
    </row>
    <row r="4229" spans="2:8" x14ac:dyDescent="0.25">
      <c r="B4229" t="s">
        <v>3</v>
      </c>
      <c r="C4229" t="s">
        <v>549</v>
      </c>
      <c r="D4229" t="s">
        <v>631</v>
      </c>
      <c r="E4229" t="s">
        <v>1</v>
      </c>
      <c r="F4229" t="s">
        <v>408</v>
      </c>
      <c r="G4229" t="s">
        <v>408</v>
      </c>
      <c r="H4229" t="s">
        <v>408</v>
      </c>
    </row>
    <row r="4230" spans="2:8" x14ac:dyDescent="0.25">
      <c r="B4230" t="s">
        <v>3</v>
      </c>
      <c r="C4230" t="s">
        <v>549</v>
      </c>
      <c r="D4230" t="s">
        <v>141</v>
      </c>
      <c r="E4230" t="s">
        <v>1</v>
      </c>
      <c r="F4230" t="s">
        <v>543</v>
      </c>
      <c r="G4230" t="s">
        <v>543</v>
      </c>
      <c r="H4230" t="s">
        <v>543</v>
      </c>
    </row>
    <row r="4231" spans="2:8" x14ac:dyDescent="0.25">
      <c r="B4231" t="s">
        <v>3</v>
      </c>
      <c r="C4231" t="s">
        <v>549</v>
      </c>
      <c r="D4231" t="s">
        <v>684</v>
      </c>
      <c r="E4231" t="s">
        <v>1</v>
      </c>
      <c r="F4231" t="s">
        <v>543</v>
      </c>
      <c r="G4231" t="s">
        <v>543</v>
      </c>
      <c r="H4231" t="s">
        <v>543</v>
      </c>
    </row>
    <row r="4232" spans="2:8" x14ac:dyDescent="0.25">
      <c r="B4232" t="s">
        <v>3</v>
      </c>
      <c r="C4232" t="s">
        <v>549</v>
      </c>
      <c r="D4232" t="s">
        <v>685</v>
      </c>
      <c r="E4232" t="s">
        <v>1</v>
      </c>
      <c r="F4232" t="s">
        <v>543</v>
      </c>
      <c r="G4232" t="s">
        <v>543</v>
      </c>
      <c r="H4232" t="s">
        <v>543</v>
      </c>
    </row>
    <row r="4233" spans="2:8" x14ac:dyDescent="0.25">
      <c r="B4233" t="s">
        <v>3</v>
      </c>
      <c r="C4233" t="s">
        <v>549</v>
      </c>
      <c r="D4233" t="s">
        <v>148</v>
      </c>
      <c r="E4233" t="s">
        <v>1</v>
      </c>
      <c r="F4233" t="s">
        <v>414</v>
      </c>
      <c r="G4233" t="s">
        <v>414</v>
      </c>
      <c r="H4233" t="s">
        <v>414</v>
      </c>
    </row>
    <row r="4234" spans="2:8" x14ac:dyDescent="0.25">
      <c r="B4234" t="s">
        <v>3</v>
      </c>
      <c r="C4234" t="s">
        <v>549</v>
      </c>
      <c r="D4234" t="s">
        <v>149</v>
      </c>
      <c r="E4234" t="s">
        <v>1</v>
      </c>
      <c r="F4234" t="s">
        <v>543</v>
      </c>
      <c r="G4234" t="s">
        <v>543</v>
      </c>
      <c r="H4234" t="s">
        <v>543</v>
      </c>
    </row>
    <row r="4235" spans="2:8" x14ac:dyDescent="0.25">
      <c r="B4235" t="s">
        <v>3</v>
      </c>
      <c r="C4235" t="s">
        <v>549</v>
      </c>
      <c r="D4235" t="s">
        <v>150</v>
      </c>
      <c r="E4235" t="s">
        <v>1</v>
      </c>
      <c r="F4235" t="s">
        <v>414</v>
      </c>
      <c r="G4235" t="s">
        <v>414</v>
      </c>
      <c r="H4235" t="s">
        <v>414</v>
      </c>
    </row>
    <row r="4236" spans="2:8" x14ac:dyDescent="0.25">
      <c r="B4236" t="s">
        <v>3</v>
      </c>
      <c r="C4236" t="s">
        <v>549</v>
      </c>
      <c r="D4236" t="s">
        <v>151</v>
      </c>
      <c r="E4236" t="s">
        <v>1</v>
      </c>
      <c r="F4236" t="s">
        <v>543</v>
      </c>
      <c r="G4236" t="s">
        <v>543</v>
      </c>
      <c r="H4236" t="s">
        <v>543</v>
      </c>
    </row>
    <row r="4237" spans="2:8" x14ac:dyDescent="0.25">
      <c r="B4237" t="s">
        <v>3</v>
      </c>
      <c r="C4237" t="s">
        <v>549</v>
      </c>
      <c r="D4237" t="s">
        <v>152</v>
      </c>
      <c r="E4237" t="s">
        <v>1</v>
      </c>
      <c r="F4237" t="s">
        <v>411</v>
      </c>
      <c r="G4237" t="s">
        <v>411</v>
      </c>
      <c r="H4237" t="s">
        <v>411</v>
      </c>
    </row>
    <row r="4238" spans="2:8" x14ac:dyDescent="0.25">
      <c r="B4238" t="s">
        <v>3</v>
      </c>
      <c r="C4238" t="s">
        <v>549</v>
      </c>
      <c r="D4238" t="s">
        <v>153</v>
      </c>
      <c r="E4238" t="s">
        <v>1</v>
      </c>
      <c r="F4238" t="s">
        <v>414</v>
      </c>
      <c r="G4238" t="s">
        <v>414</v>
      </c>
      <c r="H4238" t="s">
        <v>414</v>
      </c>
    </row>
    <row r="4239" spans="2:8" x14ac:dyDescent="0.25">
      <c r="B4239" t="s">
        <v>3</v>
      </c>
      <c r="C4239" t="s">
        <v>549</v>
      </c>
      <c r="D4239" t="s">
        <v>632</v>
      </c>
      <c r="E4239" t="s">
        <v>1</v>
      </c>
      <c r="F4239" t="s">
        <v>409</v>
      </c>
      <c r="G4239" t="s">
        <v>409</v>
      </c>
      <c r="H4239" t="s">
        <v>409</v>
      </c>
    </row>
    <row r="4240" spans="2:8" x14ac:dyDescent="0.25">
      <c r="B4240" t="s">
        <v>3</v>
      </c>
      <c r="C4240" t="s">
        <v>549</v>
      </c>
      <c r="D4240" t="s">
        <v>155</v>
      </c>
      <c r="E4240" t="s">
        <v>1</v>
      </c>
      <c r="F4240" t="s">
        <v>414</v>
      </c>
      <c r="G4240" t="s">
        <v>414</v>
      </c>
      <c r="H4240" t="s">
        <v>414</v>
      </c>
    </row>
    <row r="4241" spans="2:8" x14ac:dyDescent="0.25">
      <c r="B4241" t="s">
        <v>3</v>
      </c>
      <c r="C4241" t="s">
        <v>549</v>
      </c>
      <c r="D4241" t="s">
        <v>633</v>
      </c>
      <c r="E4241" t="s">
        <v>1</v>
      </c>
      <c r="F4241" t="s">
        <v>542</v>
      </c>
      <c r="G4241" t="s">
        <v>542</v>
      </c>
      <c r="H4241" t="s">
        <v>542</v>
      </c>
    </row>
    <row r="4242" spans="2:8" x14ac:dyDescent="0.25">
      <c r="B4242" t="s">
        <v>3</v>
      </c>
      <c r="C4242" t="s">
        <v>549</v>
      </c>
      <c r="D4242" t="s">
        <v>156</v>
      </c>
      <c r="E4242" t="s">
        <v>1</v>
      </c>
      <c r="F4242" t="s">
        <v>411</v>
      </c>
      <c r="G4242" t="s">
        <v>411</v>
      </c>
      <c r="H4242" t="s">
        <v>411</v>
      </c>
    </row>
    <row r="4243" spans="2:8" x14ac:dyDescent="0.25">
      <c r="B4243" t="s">
        <v>3</v>
      </c>
      <c r="C4243" t="s">
        <v>549</v>
      </c>
      <c r="D4243" t="s">
        <v>157</v>
      </c>
      <c r="E4243" t="s">
        <v>1</v>
      </c>
      <c r="F4243" t="s">
        <v>412</v>
      </c>
      <c r="G4243" t="s">
        <v>412</v>
      </c>
      <c r="H4243" t="s">
        <v>412</v>
      </c>
    </row>
    <row r="4244" spans="2:8" x14ac:dyDescent="0.25">
      <c r="B4244" t="s">
        <v>3</v>
      </c>
      <c r="C4244" t="s">
        <v>549</v>
      </c>
      <c r="D4244" t="s">
        <v>158</v>
      </c>
      <c r="E4244" t="s">
        <v>1</v>
      </c>
      <c r="F4244" t="s">
        <v>543</v>
      </c>
      <c r="G4244" t="s">
        <v>543</v>
      </c>
      <c r="H4244" t="s">
        <v>543</v>
      </c>
    </row>
    <row r="4245" spans="2:8" x14ac:dyDescent="0.25">
      <c r="B4245" t="s">
        <v>3</v>
      </c>
      <c r="C4245" t="s">
        <v>549</v>
      </c>
      <c r="D4245" t="s">
        <v>159</v>
      </c>
      <c r="E4245" t="s">
        <v>1</v>
      </c>
      <c r="F4245" t="s">
        <v>414</v>
      </c>
      <c r="G4245" t="s">
        <v>414</v>
      </c>
      <c r="H4245" t="s">
        <v>414</v>
      </c>
    </row>
    <row r="4246" spans="2:8" x14ac:dyDescent="0.25">
      <c r="B4246" t="s">
        <v>3</v>
      </c>
      <c r="C4246" t="s">
        <v>549</v>
      </c>
      <c r="D4246" t="s">
        <v>160</v>
      </c>
      <c r="E4246" t="s">
        <v>1</v>
      </c>
      <c r="F4246" t="s">
        <v>543</v>
      </c>
      <c r="G4246" t="s">
        <v>543</v>
      </c>
      <c r="H4246" t="s">
        <v>543</v>
      </c>
    </row>
    <row r="4247" spans="2:8" x14ac:dyDescent="0.25">
      <c r="B4247" t="s">
        <v>3</v>
      </c>
      <c r="C4247" t="s">
        <v>549</v>
      </c>
      <c r="D4247" t="s">
        <v>161</v>
      </c>
      <c r="E4247" t="s">
        <v>1</v>
      </c>
      <c r="F4247" t="s">
        <v>409</v>
      </c>
      <c r="G4247" t="s">
        <v>409</v>
      </c>
      <c r="H4247" t="s">
        <v>409</v>
      </c>
    </row>
    <row r="4248" spans="2:8" x14ac:dyDescent="0.25">
      <c r="B4248" t="s">
        <v>3</v>
      </c>
      <c r="C4248" t="s">
        <v>549</v>
      </c>
      <c r="D4248" t="s">
        <v>162</v>
      </c>
      <c r="E4248" t="s">
        <v>1</v>
      </c>
      <c r="F4248" t="s">
        <v>414</v>
      </c>
      <c r="G4248" t="s">
        <v>414</v>
      </c>
      <c r="H4248" t="s">
        <v>414</v>
      </c>
    </row>
    <row r="4249" spans="2:8" x14ac:dyDescent="0.25">
      <c r="B4249" t="s">
        <v>3</v>
      </c>
      <c r="C4249" t="s">
        <v>549</v>
      </c>
      <c r="D4249" t="s">
        <v>163</v>
      </c>
      <c r="E4249" t="s">
        <v>1</v>
      </c>
      <c r="F4249" t="s">
        <v>543</v>
      </c>
      <c r="G4249" t="s">
        <v>543</v>
      </c>
      <c r="H4249" t="s">
        <v>543</v>
      </c>
    </row>
    <row r="4250" spans="2:8" x14ac:dyDescent="0.25">
      <c r="B4250" t="s">
        <v>3</v>
      </c>
      <c r="C4250" t="s">
        <v>549</v>
      </c>
      <c r="D4250" t="s">
        <v>165</v>
      </c>
      <c r="E4250" t="s">
        <v>1</v>
      </c>
      <c r="F4250" t="s">
        <v>543</v>
      </c>
      <c r="G4250" t="s">
        <v>543</v>
      </c>
      <c r="H4250" t="s">
        <v>543</v>
      </c>
    </row>
    <row r="4251" spans="2:8" x14ac:dyDescent="0.25">
      <c r="B4251" t="s">
        <v>3</v>
      </c>
      <c r="C4251" t="s">
        <v>549</v>
      </c>
      <c r="D4251" t="s">
        <v>168</v>
      </c>
      <c r="E4251" t="s">
        <v>1</v>
      </c>
      <c r="F4251" t="s">
        <v>414</v>
      </c>
      <c r="G4251" t="s">
        <v>414</v>
      </c>
      <c r="H4251" t="s">
        <v>414</v>
      </c>
    </row>
    <row r="4252" spans="2:8" x14ac:dyDescent="0.25">
      <c r="B4252" t="s">
        <v>3</v>
      </c>
      <c r="C4252" t="s">
        <v>549</v>
      </c>
      <c r="D4252" t="s">
        <v>170</v>
      </c>
      <c r="E4252" t="s">
        <v>1</v>
      </c>
      <c r="F4252" t="s">
        <v>414</v>
      </c>
      <c r="G4252" t="s">
        <v>414</v>
      </c>
      <c r="H4252" t="s">
        <v>414</v>
      </c>
    </row>
    <row r="4253" spans="2:8" x14ac:dyDescent="0.25">
      <c r="B4253" t="s">
        <v>3</v>
      </c>
      <c r="C4253" t="s">
        <v>549</v>
      </c>
      <c r="D4253" t="s">
        <v>172</v>
      </c>
      <c r="E4253" t="s">
        <v>1</v>
      </c>
      <c r="F4253" t="s">
        <v>414</v>
      </c>
      <c r="G4253" t="s">
        <v>414</v>
      </c>
      <c r="H4253" t="s">
        <v>414</v>
      </c>
    </row>
    <row r="4254" spans="2:8" x14ac:dyDescent="0.25">
      <c r="B4254" t="s">
        <v>3</v>
      </c>
      <c r="C4254" t="s">
        <v>549</v>
      </c>
      <c r="D4254" t="s">
        <v>174</v>
      </c>
      <c r="E4254" t="s">
        <v>1</v>
      </c>
      <c r="F4254" t="s">
        <v>414</v>
      </c>
      <c r="G4254" t="s">
        <v>414</v>
      </c>
      <c r="H4254" t="s">
        <v>414</v>
      </c>
    </row>
    <row r="4255" spans="2:8" x14ac:dyDescent="0.25">
      <c r="B4255" t="s">
        <v>3</v>
      </c>
      <c r="C4255" t="s">
        <v>549</v>
      </c>
      <c r="D4255" t="s">
        <v>175</v>
      </c>
      <c r="E4255" t="s">
        <v>1</v>
      </c>
      <c r="F4255" t="s">
        <v>543</v>
      </c>
      <c r="G4255" t="s">
        <v>543</v>
      </c>
      <c r="H4255" t="s">
        <v>543</v>
      </c>
    </row>
    <row r="4256" spans="2:8" x14ac:dyDescent="0.25">
      <c r="B4256" t="s">
        <v>3</v>
      </c>
      <c r="C4256" t="s">
        <v>549</v>
      </c>
      <c r="D4256" t="s">
        <v>176</v>
      </c>
      <c r="E4256" t="s">
        <v>1</v>
      </c>
      <c r="F4256" t="s">
        <v>410</v>
      </c>
      <c r="G4256" t="s">
        <v>410</v>
      </c>
      <c r="H4256" t="s">
        <v>410</v>
      </c>
    </row>
    <row r="4257" spans="2:8" x14ac:dyDescent="0.25">
      <c r="B4257" t="s">
        <v>3</v>
      </c>
      <c r="C4257" t="s">
        <v>549</v>
      </c>
      <c r="D4257" t="s">
        <v>177</v>
      </c>
      <c r="E4257" t="s">
        <v>1</v>
      </c>
      <c r="F4257" t="s">
        <v>410</v>
      </c>
      <c r="G4257" t="s">
        <v>410</v>
      </c>
      <c r="H4257" t="s">
        <v>410</v>
      </c>
    </row>
    <row r="4258" spans="2:8" x14ac:dyDescent="0.25">
      <c r="B4258" t="s">
        <v>3</v>
      </c>
      <c r="C4258" t="s">
        <v>549</v>
      </c>
      <c r="D4258" t="s">
        <v>178</v>
      </c>
      <c r="E4258" t="s">
        <v>1</v>
      </c>
      <c r="F4258" t="s">
        <v>410</v>
      </c>
      <c r="G4258" t="s">
        <v>410</v>
      </c>
      <c r="H4258" t="s">
        <v>410</v>
      </c>
    </row>
    <row r="4259" spans="2:8" x14ac:dyDescent="0.25">
      <c r="B4259" t="s">
        <v>3</v>
      </c>
      <c r="C4259" t="s">
        <v>549</v>
      </c>
      <c r="D4259" t="s">
        <v>179</v>
      </c>
      <c r="E4259" t="s">
        <v>1</v>
      </c>
      <c r="F4259" t="s">
        <v>410</v>
      </c>
      <c r="G4259" t="s">
        <v>410</v>
      </c>
      <c r="H4259" t="s">
        <v>410</v>
      </c>
    </row>
    <row r="4260" spans="2:8" x14ac:dyDescent="0.25">
      <c r="B4260" t="s">
        <v>3</v>
      </c>
      <c r="C4260" t="s">
        <v>549</v>
      </c>
      <c r="D4260" t="s">
        <v>180</v>
      </c>
      <c r="E4260" t="s">
        <v>1</v>
      </c>
      <c r="F4260" t="s">
        <v>414</v>
      </c>
      <c r="G4260" t="s">
        <v>414</v>
      </c>
      <c r="H4260" t="s">
        <v>414</v>
      </c>
    </row>
    <row r="4261" spans="2:8" x14ac:dyDescent="0.25">
      <c r="B4261" t="s">
        <v>3</v>
      </c>
      <c r="C4261" t="s">
        <v>549</v>
      </c>
      <c r="D4261" t="s">
        <v>634</v>
      </c>
      <c r="E4261" t="s">
        <v>1</v>
      </c>
      <c r="F4261" t="s">
        <v>409</v>
      </c>
      <c r="G4261" t="s">
        <v>409</v>
      </c>
      <c r="H4261" t="s">
        <v>409</v>
      </c>
    </row>
    <row r="4262" spans="2:8" x14ac:dyDescent="0.25">
      <c r="B4262" t="s">
        <v>3</v>
      </c>
      <c r="C4262" t="s">
        <v>549</v>
      </c>
      <c r="D4262" t="s">
        <v>182</v>
      </c>
      <c r="E4262" t="s">
        <v>1</v>
      </c>
      <c r="F4262" t="s">
        <v>414</v>
      </c>
      <c r="G4262" t="s">
        <v>414</v>
      </c>
      <c r="H4262" t="s">
        <v>414</v>
      </c>
    </row>
    <row r="4263" spans="2:8" x14ac:dyDescent="0.25">
      <c r="B4263" t="s">
        <v>3</v>
      </c>
      <c r="C4263" t="s">
        <v>549</v>
      </c>
      <c r="D4263" t="s">
        <v>184</v>
      </c>
      <c r="E4263" t="s">
        <v>1</v>
      </c>
      <c r="F4263" t="s">
        <v>409</v>
      </c>
      <c r="G4263" t="s">
        <v>409</v>
      </c>
      <c r="H4263" t="s">
        <v>409</v>
      </c>
    </row>
    <row r="4264" spans="2:8" x14ac:dyDescent="0.25">
      <c r="B4264" t="s">
        <v>3</v>
      </c>
      <c r="C4264" t="s">
        <v>549</v>
      </c>
      <c r="D4264" t="s">
        <v>187</v>
      </c>
      <c r="E4264" t="s">
        <v>1</v>
      </c>
      <c r="F4264" t="s">
        <v>420</v>
      </c>
      <c r="G4264" t="s">
        <v>420</v>
      </c>
      <c r="H4264" t="s">
        <v>420</v>
      </c>
    </row>
    <row r="4265" spans="2:8" x14ac:dyDescent="0.25">
      <c r="B4265" t="s">
        <v>3</v>
      </c>
      <c r="C4265" t="s">
        <v>549</v>
      </c>
      <c r="D4265" t="s">
        <v>188</v>
      </c>
      <c r="E4265" t="s">
        <v>1</v>
      </c>
      <c r="F4265" t="s">
        <v>409</v>
      </c>
      <c r="G4265" t="s">
        <v>409</v>
      </c>
      <c r="H4265" t="s">
        <v>409</v>
      </c>
    </row>
    <row r="4266" spans="2:8" x14ac:dyDescent="0.25">
      <c r="B4266" t="s">
        <v>3</v>
      </c>
      <c r="C4266" t="s">
        <v>549</v>
      </c>
      <c r="D4266" t="s">
        <v>189</v>
      </c>
      <c r="E4266" t="s">
        <v>1</v>
      </c>
      <c r="F4266" t="s">
        <v>409</v>
      </c>
      <c r="G4266" t="s">
        <v>409</v>
      </c>
      <c r="H4266" t="s">
        <v>409</v>
      </c>
    </row>
    <row r="4267" spans="2:8" x14ac:dyDescent="0.25">
      <c r="B4267" t="s">
        <v>3</v>
      </c>
      <c r="C4267" t="s">
        <v>549</v>
      </c>
      <c r="D4267" t="s">
        <v>190</v>
      </c>
      <c r="E4267" t="s">
        <v>1</v>
      </c>
      <c r="F4267" t="s">
        <v>409</v>
      </c>
      <c r="G4267" t="s">
        <v>409</v>
      </c>
      <c r="H4267" t="s">
        <v>409</v>
      </c>
    </row>
    <row r="4268" spans="2:8" x14ac:dyDescent="0.25">
      <c r="B4268" t="s">
        <v>3</v>
      </c>
      <c r="C4268" t="s">
        <v>549</v>
      </c>
      <c r="D4268" t="s">
        <v>191</v>
      </c>
      <c r="E4268" t="s">
        <v>1</v>
      </c>
      <c r="F4268" t="s">
        <v>409</v>
      </c>
      <c r="G4268" t="s">
        <v>409</v>
      </c>
      <c r="H4268" t="s">
        <v>409</v>
      </c>
    </row>
    <row r="4269" spans="2:8" x14ac:dyDescent="0.25">
      <c r="B4269" t="s">
        <v>3</v>
      </c>
      <c r="C4269" t="s">
        <v>549</v>
      </c>
      <c r="D4269" t="s">
        <v>192</v>
      </c>
      <c r="E4269" t="s">
        <v>1</v>
      </c>
      <c r="F4269" t="s">
        <v>409</v>
      </c>
      <c r="G4269" t="s">
        <v>409</v>
      </c>
      <c r="H4269" t="s">
        <v>409</v>
      </c>
    </row>
    <row r="4270" spans="2:8" x14ac:dyDescent="0.25">
      <c r="B4270" t="s">
        <v>3</v>
      </c>
      <c r="C4270" t="s">
        <v>549</v>
      </c>
      <c r="D4270" t="s">
        <v>193</v>
      </c>
      <c r="E4270" t="s">
        <v>1</v>
      </c>
      <c r="F4270" t="s">
        <v>410</v>
      </c>
      <c r="G4270" t="s">
        <v>410</v>
      </c>
      <c r="H4270" t="s">
        <v>410</v>
      </c>
    </row>
    <row r="4271" spans="2:8" x14ac:dyDescent="0.25">
      <c r="B4271" t="s">
        <v>3</v>
      </c>
      <c r="C4271" t="s">
        <v>549</v>
      </c>
      <c r="D4271" t="s">
        <v>194</v>
      </c>
      <c r="E4271" t="s">
        <v>1</v>
      </c>
      <c r="F4271" t="s">
        <v>410</v>
      </c>
      <c r="G4271" t="s">
        <v>410</v>
      </c>
      <c r="H4271" t="s">
        <v>410</v>
      </c>
    </row>
    <row r="4272" spans="2:8" x14ac:dyDescent="0.25">
      <c r="B4272" t="s">
        <v>3</v>
      </c>
      <c r="C4272" t="s">
        <v>549</v>
      </c>
      <c r="D4272" t="s">
        <v>195</v>
      </c>
      <c r="E4272" t="s">
        <v>1</v>
      </c>
      <c r="F4272" t="s">
        <v>414</v>
      </c>
      <c r="G4272" t="s">
        <v>414</v>
      </c>
      <c r="H4272" t="s">
        <v>414</v>
      </c>
    </row>
    <row r="4273" spans="2:8" x14ac:dyDescent="0.25">
      <c r="B4273" t="s">
        <v>3</v>
      </c>
      <c r="C4273" t="s">
        <v>549</v>
      </c>
      <c r="D4273" t="s">
        <v>196</v>
      </c>
      <c r="E4273" t="s">
        <v>1</v>
      </c>
      <c r="F4273" t="s">
        <v>543</v>
      </c>
      <c r="G4273" t="s">
        <v>543</v>
      </c>
      <c r="H4273" t="s">
        <v>543</v>
      </c>
    </row>
    <row r="4274" spans="2:8" x14ac:dyDescent="0.25">
      <c r="B4274" t="s">
        <v>3</v>
      </c>
      <c r="C4274" t="s">
        <v>549</v>
      </c>
      <c r="D4274" t="s">
        <v>197</v>
      </c>
      <c r="E4274" t="s">
        <v>1</v>
      </c>
      <c r="F4274" t="s">
        <v>414</v>
      </c>
      <c r="G4274" t="s">
        <v>414</v>
      </c>
      <c r="H4274" t="s">
        <v>414</v>
      </c>
    </row>
    <row r="4275" spans="2:8" x14ac:dyDescent="0.25">
      <c r="B4275" t="s">
        <v>3</v>
      </c>
      <c r="C4275" t="s">
        <v>549</v>
      </c>
      <c r="D4275" t="s">
        <v>198</v>
      </c>
      <c r="E4275" t="s">
        <v>1</v>
      </c>
      <c r="F4275" t="s">
        <v>543</v>
      </c>
      <c r="G4275" t="s">
        <v>543</v>
      </c>
      <c r="H4275" t="s">
        <v>543</v>
      </c>
    </row>
    <row r="4276" spans="2:8" x14ac:dyDescent="0.25">
      <c r="B4276" t="s">
        <v>3</v>
      </c>
      <c r="C4276" t="s">
        <v>549</v>
      </c>
      <c r="D4276" t="s">
        <v>199</v>
      </c>
      <c r="E4276" t="s">
        <v>1</v>
      </c>
      <c r="F4276" t="s">
        <v>414</v>
      </c>
      <c r="G4276" t="s">
        <v>414</v>
      </c>
      <c r="H4276" t="s">
        <v>414</v>
      </c>
    </row>
    <row r="4277" spans="2:8" x14ac:dyDescent="0.25">
      <c r="B4277" t="s">
        <v>3</v>
      </c>
      <c r="C4277" t="s">
        <v>549</v>
      </c>
      <c r="D4277" t="s">
        <v>200</v>
      </c>
      <c r="E4277" t="s">
        <v>1</v>
      </c>
      <c r="F4277" t="s">
        <v>543</v>
      </c>
      <c r="G4277" t="s">
        <v>543</v>
      </c>
      <c r="H4277" t="s">
        <v>543</v>
      </c>
    </row>
    <row r="4278" spans="2:8" x14ac:dyDescent="0.25">
      <c r="B4278" t="s">
        <v>3</v>
      </c>
      <c r="C4278" t="s">
        <v>549</v>
      </c>
      <c r="D4278" t="s">
        <v>201</v>
      </c>
      <c r="E4278" t="s">
        <v>1</v>
      </c>
      <c r="F4278" t="s">
        <v>414</v>
      </c>
      <c r="G4278" t="s">
        <v>414</v>
      </c>
      <c r="H4278" t="s">
        <v>414</v>
      </c>
    </row>
    <row r="4279" spans="2:8" x14ac:dyDescent="0.25">
      <c r="B4279" t="s">
        <v>3</v>
      </c>
      <c r="C4279" t="s">
        <v>549</v>
      </c>
      <c r="D4279" t="s">
        <v>202</v>
      </c>
      <c r="E4279" t="s">
        <v>1</v>
      </c>
      <c r="F4279" t="s">
        <v>543</v>
      </c>
      <c r="G4279" t="s">
        <v>543</v>
      </c>
      <c r="H4279" t="s">
        <v>543</v>
      </c>
    </row>
    <row r="4280" spans="2:8" x14ac:dyDescent="0.25">
      <c r="B4280" t="s">
        <v>3</v>
      </c>
      <c r="C4280" t="s">
        <v>549</v>
      </c>
      <c r="D4280" t="s">
        <v>203</v>
      </c>
      <c r="E4280" t="s">
        <v>1</v>
      </c>
      <c r="F4280" t="s">
        <v>414</v>
      </c>
      <c r="G4280" t="s">
        <v>414</v>
      </c>
      <c r="H4280" t="s">
        <v>414</v>
      </c>
    </row>
    <row r="4281" spans="2:8" x14ac:dyDescent="0.25">
      <c r="B4281" t="s">
        <v>3</v>
      </c>
      <c r="C4281" t="s">
        <v>549</v>
      </c>
      <c r="D4281" t="s">
        <v>204</v>
      </c>
      <c r="E4281" t="s">
        <v>1</v>
      </c>
      <c r="F4281" t="s">
        <v>543</v>
      </c>
      <c r="G4281" t="s">
        <v>543</v>
      </c>
      <c r="H4281" t="s">
        <v>543</v>
      </c>
    </row>
    <row r="4282" spans="2:8" x14ac:dyDescent="0.25">
      <c r="B4282" t="s">
        <v>3</v>
      </c>
      <c r="C4282" t="s">
        <v>549</v>
      </c>
      <c r="D4282" t="s">
        <v>205</v>
      </c>
      <c r="E4282" t="s">
        <v>1</v>
      </c>
      <c r="F4282" t="s">
        <v>543</v>
      </c>
      <c r="G4282" t="s">
        <v>543</v>
      </c>
      <c r="H4282" t="s">
        <v>543</v>
      </c>
    </row>
    <row r="4283" spans="2:8" x14ac:dyDescent="0.25">
      <c r="B4283" t="s">
        <v>3</v>
      </c>
      <c r="C4283" t="s">
        <v>549</v>
      </c>
      <c r="D4283" t="s">
        <v>208</v>
      </c>
      <c r="E4283" t="s">
        <v>1</v>
      </c>
      <c r="F4283" t="s">
        <v>414</v>
      </c>
      <c r="G4283" t="s">
        <v>414</v>
      </c>
      <c r="H4283" t="s">
        <v>414</v>
      </c>
    </row>
    <row r="4284" spans="2:8" x14ac:dyDescent="0.25">
      <c r="B4284" t="s">
        <v>3</v>
      </c>
      <c r="C4284" t="s">
        <v>549</v>
      </c>
      <c r="D4284" t="s">
        <v>209</v>
      </c>
      <c r="E4284" t="s">
        <v>1</v>
      </c>
      <c r="F4284" t="s">
        <v>543</v>
      </c>
      <c r="G4284" t="s">
        <v>543</v>
      </c>
      <c r="H4284" t="s">
        <v>543</v>
      </c>
    </row>
    <row r="4285" spans="2:8" x14ac:dyDescent="0.25">
      <c r="B4285" t="s">
        <v>3</v>
      </c>
      <c r="C4285" t="s">
        <v>549</v>
      </c>
      <c r="D4285" t="s">
        <v>210</v>
      </c>
      <c r="E4285" t="s">
        <v>1</v>
      </c>
      <c r="F4285" t="s">
        <v>414</v>
      </c>
      <c r="G4285" t="s">
        <v>414</v>
      </c>
      <c r="H4285" t="s">
        <v>414</v>
      </c>
    </row>
    <row r="4286" spans="2:8" x14ac:dyDescent="0.25">
      <c r="B4286" t="s">
        <v>3</v>
      </c>
      <c r="C4286" t="s">
        <v>549</v>
      </c>
      <c r="D4286" t="s">
        <v>211</v>
      </c>
      <c r="E4286" t="s">
        <v>1</v>
      </c>
      <c r="F4286" t="s">
        <v>543</v>
      </c>
      <c r="G4286" t="s">
        <v>543</v>
      </c>
      <c r="H4286" t="s">
        <v>543</v>
      </c>
    </row>
    <row r="4287" spans="2:8" x14ac:dyDescent="0.25">
      <c r="B4287" t="s">
        <v>3</v>
      </c>
      <c r="C4287" t="s">
        <v>549</v>
      </c>
      <c r="D4287" t="s">
        <v>212</v>
      </c>
      <c r="E4287" t="s">
        <v>1</v>
      </c>
      <c r="F4287" t="s">
        <v>414</v>
      </c>
      <c r="G4287" t="s">
        <v>414</v>
      </c>
      <c r="H4287" t="s">
        <v>414</v>
      </c>
    </row>
    <row r="4288" spans="2:8" x14ac:dyDescent="0.25">
      <c r="B4288" t="s">
        <v>3</v>
      </c>
      <c r="C4288" t="s">
        <v>549</v>
      </c>
      <c r="D4288" t="s">
        <v>213</v>
      </c>
      <c r="E4288" t="s">
        <v>1</v>
      </c>
      <c r="F4288" t="s">
        <v>543</v>
      </c>
      <c r="G4288" t="s">
        <v>543</v>
      </c>
      <c r="H4288" t="s">
        <v>543</v>
      </c>
    </row>
    <row r="4289" spans="2:8" x14ac:dyDescent="0.25">
      <c r="B4289" t="s">
        <v>3</v>
      </c>
      <c r="C4289" t="s">
        <v>549</v>
      </c>
      <c r="D4289" t="s">
        <v>214</v>
      </c>
      <c r="E4289" t="s">
        <v>1</v>
      </c>
      <c r="F4289" t="s">
        <v>414</v>
      </c>
      <c r="G4289" t="s">
        <v>414</v>
      </c>
      <c r="H4289" t="s">
        <v>414</v>
      </c>
    </row>
    <row r="4290" spans="2:8" x14ac:dyDescent="0.25">
      <c r="B4290" t="s">
        <v>3</v>
      </c>
      <c r="C4290" t="s">
        <v>549</v>
      </c>
      <c r="D4290" t="s">
        <v>215</v>
      </c>
      <c r="E4290" t="s">
        <v>1</v>
      </c>
      <c r="F4290" t="s">
        <v>543</v>
      </c>
      <c r="G4290" t="s">
        <v>543</v>
      </c>
      <c r="H4290" t="s">
        <v>543</v>
      </c>
    </row>
    <row r="4291" spans="2:8" x14ac:dyDescent="0.25">
      <c r="B4291" t="s">
        <v>3</v>
      </c>
      <c r="C4291" t="s">
        <v>549</v>
      </c>
      <c r="D4291" t="s">
        <v>216</v>
      </c>
      <c r="E4291" t="s">
        <v>1</v>
      </c>
      <c r="F4291" t="s">
        <v>414</v>
      </c>
      <c r="G4291" t="s">
        <v>414</v>
      </c>
      <c r="H4291" t="s">
        <v>414</v>
      </c>
    </row>
    <row r="4292" spans="2:8" x14ac:dyDescent="0.25">
      <c r="B4292" t="s">
        <v>3</v>
      </c>
      <c r="C4292" t="s">
        <v>549</v>
      </c>
      <c r="D4292" t="s">
        <v>217</v>
      </c>
      <c r="E4292" t="s">
        <v>1</v>
      </c>
      <c r="F4292" t="s">
        <v>543</v>
      </c>
      <c r="G4292" t="s">
        <v>543</v>
      </c>
      <c r="H4292" t="s">
        <v>543</v>
      </c>
    </row>
    <row r="4293" spans="2:8" x14ac:dyDescent="0.25">
      <c r="B4293" t="s">
        <v>3</v>
      </c>
      <c r="C4293" t="s">
        <v>549</v>
      </c>
      <c r="D4293" t="s">
        <v>218</v>
      </c>
      <c r="E4293" t="s">
        <v>1</v>
      </c>
      <c r="F4293" t="s">
        <v>414</v>
      </c>
      <c r="G4293" t="s">
        <v>414</v>
      </c>
      <c r="H4293" t="s">
        <v>414</v>
      </c>
    </row>
    <row r="4294" spans="2:8" x14ac:dyDescent="0.25">
      <c r="B4294" t="s">
        <v>3</v>
      </c>
      <c r="C4294" t="s">
        <v>549</v>
      </c>
      <c r="D4294" t="s">
        <v>219</v>
      </c>
      <c r="E4294" t="s">
        <v>1</v>
      </c>
      <c r="F4294" t="s">
        <v>543</v>
      </c>
      <c r="G4294" t="s">
        <v>543</v>
      </c>
      <c r="H4294" t="s">
        <v>543</v>
      </c>
    </row>
    <row r="4295" spans="2:8" x14ac:dyDescent="0.25">
      <c r="B4295" t="s">
        <v>3</v>
      </c>
      <c r="C4295" t="s">
        <v>549</v>
      </c>
      <c r="D4295" t="s">
        <v>220</v>
      </c>
      <c r="E4295" t="s">
        <v>1</v>
      </c>
      <c r="F4295" t="s">
        <v>414</v>
      </c>
      <c r="G4295" t="s">
        <v>414</v>
      </c>
      <c r="H4295" t="s">
        <v>414</v>
      </c>
    </row>
    <row r="4296" spans="2:8" x14ac:dyDescent="0.25">
      <c r="B4296" t="s">
        <v>3</v>
      </c>
      <c r="C4296" t="s">
        <v>549</v>
      </c>
      <c r="D4296" t="s">
        <v>221</v>
      </c>
      <c r="E4296" t="s">
        <v>1</v>
      </c>
      <c r="F4296" t="s">
        <v>543</v>
      </c>
      <c r="G4296" t="s">
        <v>543</v>
      </c>
      <c r="H4296" t="s">
        <v>543</v>
      </c>
    </row>
    <row r="4297" spans="2:8" x14ac:dyDescent="0.25">
      <c r="B4297" t="s">
        <v>3</v>
      </c>
      <c r="C4297" t="s">
        <v>549</v>
      </c>
      <c r="D4297" t="s">
        <v>222</v>
      </c>
      <c r="E4297" t="s">
        <v>1</v>
      </c>
      <c r="F4297" t="s">
        <v>414</v>
      </c>
      <c r="G4297" t="s">
        <v>414</v>
      </c>
      <c r="H4297" t="s">
        <v>414</v>
      </c>
    </row>
    <row r="4298" spans="2:8" x14ac:dyDescent="0.25">
      <c r="B4298" t="s">
        <v>3</v>
      </c>
      <c r="C4298" t="s">
        <v>549</v>
      </c>
      <c r="D4298" t="s">
        <v>224</v>
      </c>
      <c r="E4298" t="s">
        <v>1</v>
      </c>
      <c r="F4298" t="s">
        <v>410</v>
      </c>
      <c r="G4298" t="s">
        <v>410</v>
      </c>
      <c r="H4298" t="s">
        <v>410</v>
      </c>
    </row>
    <row r="4299" spans="2:8" x14ac:dyDescent="0.25">
      <c r="B4299" t="s">
        <v>3</v>
      </c>
      <c r="C4299" t="s">
        <v>549</v>
      </c>
      <c r="D4299" t="s">
        <v>225</v>
      </c>
      <c r="E4299" t="s">
        <v>1</v>
      </c>
      <c r="F4299" t="s">
        <v>410</v>
      </c>
      <c r="G4299" t="s">
        <v>410</v>
      </c>
      <c r="H4299" t="s">
        <v>410</v>
      </c>
    </row>
    <row r="4300" spans="2:8" x14ac:dyDescent="0.25">
      <c r="B4300" t="s">
        <v>3</v>
      </c>
      <c r="C4300" t="s">
        <v>549</v>
      </c>
      <c r="D4300" t="s">
        <v>226</v>
      </c>
      <c r="E4300" t="s">
        <v>1</v>
      </c>
      <c r="F4300" t="s">
        <v>410</v>
      </c>
      <c r="G4300" t="s">
        <v>410</v>
      </c>
      <c r="H4300" t="s">
        <v>410</v>
      </c>
    </row>
    <row r="4301" spans="2:8" x14ac:dyDescent="0.25">
      <c r="B4301" t="s">
        <v>3</v>
      </c>
      <c r="C4301" t="s">
        <v>549</v>
      </c>
      <c r="D4301" t="s">
        <v>227</v>
      </c>
      <c r="E4301" t="s">
        <v>1</v>
      </c>
      <c r="F4301" t="s">
        <v>410</v>
      </c>
      <c r="G4301" t="s">
        <v>410</v>
      </c>
      <c r="H4301" t="s">
        <v>410</v>
      </c>
    </row>
    <row r="4302" spans="2:8" x14ac:dyDescent="0.25">
      <c r="B4302" t="s">
        <v>3</v>
      </c>
      <c r="C4302" t="s">
        <v>549</v>
      </c>
      <c r="D4302" t="s">
        <v>228</v>
      </c>
      <c r="E4302" t="s">
        <v>1</v>
      </c>
      <c r="F4302" t="s">
        <v>410</v>
      </c>
      <c r="G4302" t="s">
        <v>410</v>
      </c>
      <c r="H4302" t="s">
        <v>410</v>
      </c>
    </row>
    <row r="4303" spans="2:8" x14ac:dyDescent="0.25">
      <c r="B4303" t="s">
        <v>3</v>
      </c>
      <c r="C4303" t="s">
        <v>549</v>
      </c>
      <c r="D4303" t="s">
        <v>229</v>
      </c>
      <c r="E4303" t="s">
        <v>1</v>
      </c>
      <c r="F4303" t="s">
        <v>410</v>
      </c>
      <c r="G4303" t="s">
        <v>410</v>
      </c>
      <c r="H4303" t="s">
        <v>410</v>
      </c>
    </row>
    <row r="4304" spans="2:8" x14ac:dyDescent="0.25">
      <c r="B4304" t="s">
        <v>3</v>
      </c>
      <c r="C4304" t="s">
        <v>549</v>
      </c>
      <c r="D4304" t="s">
        <v>230</v>
      </c>
      <c r="E4304" t="s">
        <v>1</v>
      </c>
      <c r="F4304" t="s">
        <v>414</v>
      </c>
      <c r="G4304" t="s">
        <v>414</v>
      </c>
      <c r="H4304" t="s">
        <v>414</v>
      </c>
    </row>
    <row r="4305" spans="2:8" x14ac:dyDescent="0.25">
      <c r="B4305" t="s">
        <v>3</v>
      </c>
      <c r="C4305" t="s">
        <v>549</v>
      </c>
      <c r="D4305" t="s">
        <v>232</v>
      </c>
      <c r="E4305" t="s">
        <v>1</v>
      </c>
      <c r="F4305" t="s">
        <v>414</v>
      </c>
      <c r="G4305" t="s">
        <v>414</v>
      </c>
      <c r="H4305" t="s">
        <v>414</v>
      </c>
    </row>
    <row r="4306" spans="2:8" x14ac:dyDescent="0.25">
      <c r="B4306" t="s">
        <v>3</v>
      </c>
      <c r="C4306" t="s">
        <v>549</v>
      </c>
      <c r="D4306" t="s">
        <v>234</v>
      </c>
      <c r="E4306" t="s">
        <v>1</v>
      </c>
      <c r="F4306" t="s">
        <v>414</v>
      </c>
      <c r="G4306" t="s">
        <v>414</v>
      </c>
      <c r="H4306" t="s">
        <v>414</v>
      </c>
    </row>
    <row r="4307" spans="2:8" x14ac:dyDescent="0.25">
      <c r="B4307" t="s">
        <v>3</v>
      </c>
      <c r="C4307" t="s">
        <v>549</v>
      </c>
      <c r="D4307" t="s">
        <v>236</v>
      </c>
      <c r="E4307" t="s">
        <v>1</v>
      </c>
      <c r="F4307" t="s">
        <v>420</v>
      </c>
      <c r="G4307" t="s">
        <v>420</v>
      </c>
      <c r="H4307" t="s">
        <v>420</v>
      </c>
    </row>
    <row r="4308" spans="2:8" x14ac:dyDescent="0.25">
      <c r="B4308" t="s">
        <v>3</v>
      </c>
      <c r="C4308" t="s">
        <v>549</v>
      </c>
      <c r="D4308" t="s">
        <v>237</v>
      </c>
      <c r="E4308" t="s">
        <v>1</v>
      </c>
      <c r="F4308" t="s">
        <v>421</v>
      </c>
      <c r="G4308" t="s">
        <v>421</v>
      </c>
      <c r="H4308" t="s">
        <v>421</v>
      </c>
    </row>
    <row r="4309" spans="2:8" x14ac:dyDescent="0.25">
      <c r="B4309" t="s">
        <v>3</v>
      </c>
      <c r="C4309" t="s">
        <v>549</v>
      </c>
      <c r="D4309" t="s">
        <v>238</v>
      </c>
      <c r="E4309" t="s">
        <v>1</v>
      </c>
      <c r="F4309" t="s">
        <v>414</v>
      </c>
      <c r="G4309" t="s">
        <v>414</v>
      </c>
      <c r="H4309" t="s">
        <v>414</v>
      </c>
    </row>
    <row r="4310" spans="2:8" x14ac:dyDescent="0.25">
      <c r="B4310" t="s">
        <v>3</v>
      </c>
      <c r="C4310" t="s">
        <v>549</v>
      </c>
      <c r="D4310" t="s">
        <v>240</v>
      </c>
      <c r="E4310" t="s">
        <v>1</v>
      </c>
      <c r="F4310" t="s">
        <v>408</v>
      </c>
      <c r="G4310" t="s">
        <v>408</v>
      </c>
      <c r="H4310" t="s">
        <v>408</v>
      </c>
    </row>
    <row r="4311" spans="2:8" x14ac:dyDescent="0.25">
      <c r="B4311" t="s">
        <v>3</v>
      </c>
      <c r="C4311" t="s">
        <v>549</v>
      </c>
      <c r="D4311" t="s">
        <v>241</v>
      </c>
      <c r="E4311" t="s">
        <v>1</v>
      </c>
      <c r="F4311" t="s">
        <v>408</v>
      </c>
      <c r="G4311" t="s">
        <v>408</v>
      </c>
      <c r="H4311" t="s">
        <v>408</v>
      </c>
    </row>
    <row r="4312" spans="2:8" x14ac:dyDescent="0.25">
      <c r="B4312" t="s">
        <v>3</v>
      </c>
      <c r="C4312" t="s">
        <v>549</v>
      </c>
      <c r="D4312" t="s">
        <v>242</v>
      </c>
      <c r="E4312" t="s">
        <v>1</v>
      </c>
      <c r="F4312" t="s">
        <v>409</v>
      </c>
      <c r="G4312" t="s">
        <v>409</v>
      </c>
      <c r="H4312" t="s">
        <v>409</v>
      </c>
    </row>
    <row r="4313" spans="2:8" x14ac:dyDescent="0.25">
      <c r="B4313" t="s">
        <v>3</v>
      </c>
      <c r="C4313" t="s">
        <v>549</v>
      </c>
      <c r="D4313" t="s">
        <v>243</v>
      </c>
      <c r="E4313" t="s">
        <v>1</v>
      </c>
      <c r="F4313" t="s">
        <v>411</v>
      </c>
      <c r="G4313" t="s">
        <v>411</v>
      </c>
      <c r="H4313" t="s">
        <v>411</v>
      </c>
    </row>
    <row r="4314" spans="2:8" x14ac:dyDescent="0.25">
      <c r="B4314" t="s">
        <v>3</v>
      </c>
      <c r="C4314" t="s">
        <v>549</v>
      </c>
      <c r="D4314" t="s">
        <v>244</v>
      </c>
      <c r="E4314" t="s">
        <v>1</v>
      </c>
      <c r="F4314" t="s">
        <v>411</v>
      </c>
      <c r="G4314" t="s">
        <v>411</v>
      </c>
      <c r="H4314" t="s">
        <v>411</v>
      </c>
    </row>
    <row r="4315" spans="2:8" x14ac:dyDescent="0.25">
      <c r="B4315" t="s">
        <v>3</v>
      </c>
      <c r="C4315" t="s">
        <v>549</v>
      </c>
      <c r="D4315" t="s">
        <v>245</v>
      </c>
      <c r="E4315" t="s">
        <v>1</v>
      </c>
      <c r="F4315" t="s">
        <v>414</v>
      </c>
      <c r="G4315" t="s">
        <v>414</v>
      </c>
      <c r="H4315" t="s">
        <v>414</v>
      </c>
    </row>
    <row r="4316" spans="2:8" x14ac:dyDescent="0.25">
      <c r="B4316" t="s">
        <v>3</v>
      </c>
      <c r="C4316" t="s">
        <v>549</v>
      </c>
      <c r="D4316" t="s">
        <v>246</v>
      </c>
      <c r="E4316" t="s">
        <v>1</v>
      </c>
      <c r="F4316" t="s">
        <v>543</v>
      </c>
      <c r="G4316" t="s">
        <v>543</v>
      </c>
      <c r="H4316" t="s">
        <v>543</v>
      </c>
    </row>
    <row r="4317" spans="2:8" x14ac:dyDescent="0.25">
      <c r="B4317" t="s">
        <v>3</v>
      </c>
      <c r="C4317" t="s">
        <v>549</v>
      </c>
      <c r="D4317" t="s">
        <v>247</v>
      </c>
      <c r="E4317" t="s">
        <v>1</v>
      </c>
      <c r="F4317" t="s">
        <v>414</v>
      </c>
      <c r="G4317" t="s">
        <v>414</v>
      </c>
      <c r="H4317" t="s">
        <v>414</v>
      </c>
    </row>
    <row r="4318" spans="2:8" x14ac:dyDescent="0.25">
      <c r="B4318" t="s">
        <v>3</v>
      </c>
      <c r="C4318" t="s">
        <v>549</v>
      </c>
      <c r="D4318" t="s">
        <v>248</v>
      </c>
      <c r="E4318" t="s">
        <v>1</v>
      </c>
      <c r="F4318" t="s">
        <v>543</v>
      </c>
      <c r="G4318" t="s">
        <v>543</v>
      </c>
      <c r="H4318" t="s">
        <v>543</v>
      </c>
    </row>
    <row r="4319" spans="2:8" x14ac:dyDescent="0.25">
      <c r="B4319" t="s">
        <v>3</v>
      </c>
      <c r="C4319" t="s">
        <v>549</v>
      </c>
      <c r="D4319" t="s">
        <v>251</v>
      </c>
      <c r="E4319" t="s">
        <v>1</v>
      </c>
      <c r="F4319" t="s">
        <v>414</v>
      </c>
      <c r="G4319" t="s">
        <v>414</v>
      </c>
      <c r="H4319" t="s">
        <v>414</v>
      </c>
    </row>
    <row r="4320" spans="2:8" x14ac:dyDescent="0.25">
      <c r="B4320" t="s">
        <v>3</v>
      </c>
      <c r="C4320" t="s">
        <v>549</v>
      </c>
      <c r="D4320" t="s">
        <v>255</v>
      </c>
      <c r="E4320" t="s">
        <v>1</v>
      </c>
      <c r="F4320" t="s">
        <v>409</v>
      </c>
      <c r="G4320" t="s">
        <v>409</v>
      </c>
      <c r="H4320" t="s">
        <v>409</v>
      </c>
    </row>
    <row r="4321" spans="2:8" x14ac:dyDescent="0.25">
      <c r="B4321" t="s">
        <v>3</v>
      </c>
      <c r="C4321" t="s">
        <v>549</v>
      </c>
      <c r="D4321" t="s">
        <v>256</v>
      </c>
      <c r="E4321" t="s">
        <v>1</v>
      </c>
      <c r="F4321" t="s">
        <v>414</v>
      </c>
      <c r="G4321" t="s">
        <v>414</v>
      </c>
      <c r="H4321" t="s">
        <v>414</v>
      </c>
    </row>
    <row r="4322" spans="2:8" x14ac:dyDescent="0.25">
      <c r="B4322" t="s">
        <v>3</v>
      </c>
      <c r="C4322" t="s">
        <v>549</v>
      </c>
      <c r="D4322" t="s">
        <v>258</v>
      </c>
      <c r="E4322" t="s">
        <v>1</v>
      </c>
      <c r="F4322" t="s">
        <v>414</v>
      </c>
      <c r="G4322" t="s">
        <v>414</v>
      </c>
      <c r="H4322" t="s">
        <v>414</v>
      </c>
    </row>
    <row r="4323" spans="2:8" x14ac:dyDescent="0.25">
      <c r="B4323" t="s">
        <v>3</v>
      </c>
      <c r="C4323" t="s">
        <v>549</v>
      </c>
      <c r="D4323" t="s">
        <v>260</v>
      </c>
      <c r="E4323" t="s">
        <v>1</v>
      </c>
      <c r="F4323" t="s">
        <v>414</v>
      </c>
      <c r="G4323" t="s">
        <v>414</v>
      </c>
      <c r="H4323" t="s">
        <v>414</v>
      </c>
    </row>
    <row r="4324" spans="2:8" x14ac:dyDescent="0.25">
      <c r="B4324" t="s">
        <v>3</v>
      </c>
      <c r="C4324" t="s">
        <v>549</v>
      </c>
      <c r="D4324" t="s">
        <v>262</v>
      </c>
      <c r="E4324" t="s">
        <v>1</v>
      </c>
      <c r="F4324" t="s">
        <v>414</v>
      </c>
      <c r="G4324" t="s">
        <v>414</v>
      </c>
      <c r="H4324" t="s">
        <v>414</v>
      </c>
    </row>
    <row r="4325" spans="2:8" x14ac:dyDescent="0.25">
      <c r="B4325" t="s">
        <v>3</v>
      </c>
      <c r="C4325" t="s">
        <v>549</v>
      </c>
      <c r="D4325" t="s">
        <v>263</v>
      </c>
      <c r="E4325" t="s">
        <v>1</v>
      </c>
      <c r="F4325" t="s">
        <v>543</v>
      </c>
      <c r="G4325" t="s">
        <v>543</v>
      </c>
      <c r="H4325" t="s">
        <v>543</v>
      </c>
    </row>
    <row r="4326" spans="2:8" x14ac:dyDescent="0.25">
      <c r="B4326" t="s">
        <v>3</v>
      </c>
      <c r="C4326" t="s">
        <v>549</v>
      </c>
      <c r="D4326" t="s">
        <v>264</v>
      </c>
      <c r="E4326" t="s">
        <v>1</v>
      </c>
      <c r="F4326" t="s">
        <v>414</v>
      </c>
      <c r="G4326" t="s">
        <v>414</v>
      </c>
      <c r="H4326" t="s">
        <v>414</v>
      </c>
    </row>
    <row r="4327" spans="2:8" x14ac:dyDescent="0.25">
      <c r="B4327" t="s">
        <v>3</v>
      </c>
      <c r="C4327" t="s">
        <v>549</v>
      </c>
      <c r="D4327" t="s">
        <v>265</v>
      </c>
      <c r="E4327" t="s">
        <v>1</v>
      </c>
      <c r="F4327" t="s">
        <v>543</v>
      </c>
      <c r="G4327" t="s">
        <v>543</v>
      </c>
      <c r="H4327" t="s">
        <v>543</v>
      </c>
    </row>
    <row r="4328" spans="2:8" x14ac:dyDescent="0.25">
      <c r="B4328" t="s">
        <v>3</v>
      </c>
      <c r="C4328" t="s">
        <v>549</v>
      </c>
      <c r="D4328" t="s">
        <v>266</v>
      </c>
      <c r="E4328" t="s">
        <v>1</v>
      </c>
      <c r="F4328" t="s">
        <v>414</v>
      </c>
      <c r="G4328" t="s">
        <v>414</v>
      </c>
      <c r="H4328" t="s">
        <v>414</v>
      </c>
    </row>
    <row r="4329" spans="2:8" x14ac:dyDescent="0.25">
      <c r="B4329" t="s">
        <v>3</v>
      </c>
      <c r="C4329" t="s">
        <v>549</v>
      </c>
      <c r="D4329" t="s">
        <v>268</v>
      </c>
      <c r="E4329" t="s">
        <v>1</v>
      </c>
      <c r="F4329" t="s">
        <v>414</v>
      </c>
      <c r="G4329" t="s">
        <v>414</v>
      </c>
      <c r="H4329" t="s">
        <v>414</v>
      </c>
    </row>
    <row r="4330" spans="2:8" x14ac:dyDescent="0.25">
      <c r="B4330" t="s">
        <v>3</v>
      </c>
      <c r="C4330" t="s">
        <v>549</v>
      </c>
      <c r="D4330" t="s">
        <v>269</v>
      </c>
      <c r="E4330" t="s">
        <v>1</v>
      </c>
      <c r="F4330" t="s">
        <v>543</v>
      </c>
      <c r="G4330" t="s">
        <v>543</v>
      </c>
      <c r="H4330" t="s">
        <v>543</v>
      </c>
    </row>
    <row r="4331" spans="2:8" x14ac:dyDescent="0.25">
      <c r="B4331" t="s">
        <v>3</v>
      </c>
      <c r="C4331" t="s">
        <v>549</v>
      </c>
      <c r="D4331" t="s">
        <v>270</v>
      </c>
      <c r="E4331" t="s">
        <v>1</v>
      </c>
      <c r="F4331" t="s">
        <v>409</v>
      </c>
      <c r="G4331" t="s">
        <v>409</v>
      </c>
      <c r="H4331" t="s">
        <v>409</v>
      </c>
    </row>
    <row r="4332" spans="2:8" x14ac:dyDescent="0.25">
      <c r="B4332" t="s">
        <v>3</v>
      </c>
      <c r="C4332" t="s">
        <v>549</v>
      </c>
      <c r="D4332" t="s">
        <v>271</v>
      </c>
      <c r="E4332" t="s">
        <v>1</v>
      </c>
      <c r="F4332" t="s">
        <v>414</v>
      </c>
      <c r="G4332" t="s">
        <v>414</v>
      </c>
      <c r="H4332" t="s">
        <v>414</v>
      </c>
    </row>
    <row r="4333" spans="2:8" x14ac:dyDescent="0.25">
      <c r="B4333" t="s">
        <v>3</v>
      </c>
      <c r="C4333" t="s">
        <v>549</v>
      </c>
      <c r="D4333" t="s">
        <v>273</v>
      </c>
      <c r="E4333" t="s">
        <v>1</v>
      </c>
      <c r="F4333" t="s">
        <v>414</v>
      </c>
      <c r="G4333" t="s">
        <v>414</v>
      </c>
      <c r="H4333" t="s">
        <v>414</v>
      </c>
    </row>
    <row r="4334" spans="2:8" x14ac:dyDescent="0.25">
      <c r="B4334" t="s">
        <v>3</v>
      </c>
      <c r="C4334" t="s">
        <v>549</v>
      </c>
      <c r="D4334" t="s">
        <v>276</v>
      </c>
      <c r="E4334" t="s">
        <v>1</v>
      </c>
      <c r="F4334" t="s">
        <v>543</v>
      </c>
      <c r="G4334" t="s">
        <v>543</v>
      </c>
      <c r="H4334" t="s">
        <v>543</v>
      </c>
    </row>
    <row r="4335" spans="2:8" x14ac:dyDescent="0.25">
      <c r="B4335" t="s">
        <v>3</v>
      </c>
      <c r="C4335" t="s">
        <v>549</v>
      </c>
      <c r="D4335" t="s">
        <v>279</v>
      </c>
      <c r="E4335" t="s">
        <v>1</v>
      </c>
      <c r="F4335" t="s">
        <v>411</v>
      </c>
      <c r="G4335" t="s">
        <v>411</v>
      </c>
      <c r="H4335" t="s">
        <v>411</v>
      </c>
    </row>
    <row r="4336" spans="2:8" x14ac:dyDescent="0.25">
      <c r="B4336" t="s">
        <v>3</v>
      </c>
      <c r="C4336" t="s">
        <v>549</v>
      </c>
      <c r="D4336" t="s">
        <v>280</v>
      </c>
      <c r="E4336" t="s">
        <v>1</v>
      </c>
      <c r="F4336" t="s">
        <v>411</v>
      </c>
      <c r="G4336" t="s">
        <v>411</v>
      </c>
      <c r="H4336" t="s">
        <v>411</v>
      </c>
    </row>
    <row r="4337" spans="2:8" x14ac:dyDescent="0.25">
      <c r="B4337" t="s">
        <v>3</v>
      </c>
      <c r="C4337" t="s">
        <v>549</v>
      </c>
      <c r="D4337" t="s">
        <v>281</v>
      </c>
      <c r="E4337" t="s">
        <v>1</v>
      </c>
      <c r="F4337" t="s">
        <v>410</v>
      </c>
      <c r="G4337" t="s">
        <v>410</v>
      </c>
      <c r="H4337" t="s">
        <v>410</v>
      </c>
    </row>
    <row r="4338" spans="2:8" x14ac:dyDescent="0.25">
      <c r="B4338" t="s">
        <v>3</v>
      </c>
      <c r="C4338" t="s">
        <v>549</v>
      </c>
      <c r="D4338" t="s">
        <v>282</v>
      </c>
      <c r="E4338" t="s">
        <v>1</v>
      </c>
      <c r="F4338" t="s">
        <v>410</v>
      </c>
      <c r="G4338" t="s">
        <v>410</v>
      </c>
      <c r="H4338" t="s">
        <v>410</v>
      </c>
    </row>
    <row r="4339" spans="2:8" x14ac:dyDescent="0.25">
      <c r="B4339" t="s">
        <v>3</v>
      </c>
      <c r="C4339" t="s">
        <v>549</v>
      </c>
      <c r="D4339" t="s">
        <v>283</v>
      </c>
      <c r="E4339" t="s">
        <v>1</v>
      </c>
      <c r="F4339" t="s">
        <v>414</v>
      </c>
      <c r="G4339" t="s">
        <v>414</v>
      </c>
      <c r="H4339" t="s">
        <v>414</v>
      </c>
    </row>
    <row r="4340" spans="2:8" x14ac:dyDescent="0.25">
      <c r="B4340" t="s">
        <v>3</v>
      </c>
      <c r="C4340" t="s">
        <v>549</v>
      </c>
      <c r="D4340" t="s">
        <v>284</v>
      </c>
      <c r="E4340" t="s">
        <v>1</v>
      </c>
      <c r="F4340" t="s">
        <v>543</v>
      </c>
      <c r="G4340" t="s">
        <v>543</v>
      </c>
      <c r="H4340" t="s">
        <v>543</v>
      </c>
    </row>
    <row r="4341" spans="2:8" x14ac:dyDescent="0.25">
      <c r="B4341" t="s">
        <v>3</v>
      </c>
      <c r="C4341" t="s">
        <v>549</v>
      </c>
      <c r="D4341" t="s">
        <v>286</v>
      </c>
      <c r="E4341" t="s">
        <v>1</v>
      </c>
      <c r="F4341" t="s">
        <v>543</v>
      </c>
      <c r="G4341" t="s">
        <v>543</v>
      </c>
      <c r="H4341" t="s">
        <v>543</v>
      </c>
    </row>
    <row r="4342" spans="2:8" x14ac:dyDescent="0.25">
      <c r="B4342" t="s">
        <v>3</v>
      </c>
      <c r="C4342" t="s">
        <v>549</v>
      </c>
      <c r="D4342" t="s">
        <v>287</v>
      </c>
      <c r="E4342" t="s">
        <v>1</v>
      </c>
      <c r="F4342" t="s">
        <v>414</v>
      </c>
      <c r="G4342" t="s">
        <v>414</v>
      </c>
      <c r="H4342" t="s">
        <v>414</v>
      </c>
    </row>
    <row r="4343" spans="2:8" x14ac:dyDescent="0.25">
      <c r="B4343" t="s">
        <v>3</v>
      </c>
      <c r="C4343" t="s">
        <v>549</v>
      </c>
      <c r="D4343" t="s">
        <v>290</v>
      </c>
      <c r="E4343" t="s">
        <v>1</v>
      </c>
      <c r="F4343" t="s">
        <v>543</v>
      </c>
      <c r="G4343" t="s">
        <v>543</v>
      </c>
      <c r="H4343" t="s">
        <v>543</v>
      </c>
    </row>
    <row r="4344" spans="2:8" x14ac:dyDescent="0.25">
      <c r="B4344" t="s">
        <v>3</v>
      </c>
      <c r="C4344" t="s">
        <v>549</v>
      </c>
      <c r="D4344" t="s">
        <v>291</v>
      </c>
      <c r="E4344" t="s">
        <v>1</v>
      </c>
      <c r="F4344" t="s">
        <v>414</v>
      </c>
      <c r="G4344" t="s">
        <v>414</v>
      </c>
      <c r="H4344" t="s">
        <v>414</v>
      </c>
    </row>
    <row r="4345" spans="2:8" x14ac:dyDescent="0.25">
      <c r="B4345" t="s">
        <v>3</v>
      </c>
      <c r="C4345" t="s">
        <v>549</v>
      </c>
      <c r="D4345" t="s">
        <v>292</v>
      </c>
      <c r="E4345" t="s">
        <v>1</v>
      </c>
      <c r="F4345" t="s">
        <v>543</v>
      </c>
      <c r="G4345" t="s">
        <v>543</v>
      </c>
      <c r="H4345" t="s">
        <v>543</v>
      </c>
    </row>
    <row r="4346" spans="2:8" x14ac:dyDescent="0.25">
      <c r="B4346" t="s">
        <v>3</v>
      </c>
      <c r="C4346" t="s">
        <v>549</v>
      </c>
      <c r="D4346" t="s">
        <v>293</v>
      </c>
      <c r="E4346" t="s">
        <v>1</v>
      </c>
      <c r="F4346" t="s">
        <v>414</v>
      </c>
      <c r="G4346" t="s">
        <v>414</v>
      </c>
      <c r="H4346" t="s">
        <v>414</v>
      </c>
    </row>
    <row r="4347" spans="2:8" x14ac:dyDescent="0.25">
      <c r="B4347" t="s">
        <v>3</v>
      </c>
      <c r="C4347" t="s">
        <v>549</v>
      </c>
      <c r="D4347" t="s">
        <v>295</v>
      </c>
      <c r="E4347" t="s">
        <v>1</v>
      </c>
      <c r="F4347" t="s">
        <v>409</v>
      </c>
      <c r="G4347" t="s">
        <v>409</v>
      </c>
      <c r="H4347" t="s">
        <v>409</v>
      </c>
    </row>
    <row r="4348" spans="2:8" x14ac:dyDescent="0.25">
      <c r="B4348" t="s">
        <v>3</v>
      </c>
      <c r="C4348" t="s">
        <v>549</v>
      </c>
      <c r="D4348" t="s">
        <v>296</v>
      </c>
      <c r="E4348" t="s">
        <v>1</v>
      </c>
      <c r="F4348" t="s">
        <v>414</v>
      </c>
      <c r="G4348" t="s">
        <v>414</v>
      </c>
      <c r="H4348" t="s">
        <v>414</v>
      </c>
    </row>
    <row r="4349" spans="2:8" x14ac:dyDescent="0.25">
      <c r="B4349" t="s">
        <v>3</v>
      </c>
      <c r="C4349" t="s">
        <v>549</v>
      </c>
      <c r="D4349" t="s">
        <v>297</v>
      </c>
      <c r="E4349" t="s">
        <v>1</v>
      </c>
      <c r="F4349" t="s">
        <v>543</v>
      </c>
      <c r="G4349" t="s">
        <v>543</v>
      </c>
      <c r="H4349" t="s">
        <v>543</v>
      </c>
    </row>
    <row r="4350" spans="2:8" x14ac:dyDescent="0.25">
      <c r="B4350" t="s">
        <v>3</v>
      </c>
      <c r="C4350" t="s">
        <v>549</v>
      </c>
      <c r="D4350" t="s">
        <v>298</v>
      </c>
      <c r="E4350" t="s">
        <v>1</v>
      </c>
      <c r="F4350" t="s">
        <v>414</v>
      </c>
      <c r="G4350" t="s">
        <v>414</v>
      </c>
      <c r="H4350" t="s">
        <v>414</v>
      </c>
    </row>
    <row r="4351" spans="2:8" x14ac:dyDescent="0.25">
      <c r="B4351" t="s">
        <v>3</v>
      </c>
      <c r="C4351" t="s">
        <v>549</v>
      </c>
      <c r="D4351" t="s">
        <v>299</v>
      </c>
      <c r="E4351" t="s">
        <v>1</v>
      </c>
      <c r="F4351" t="s">
        <v>543</v>
      </c>
      <c r="G4351" t="s">
        <v>543</v>
      </c>
      <c r="H4351" t="s">
        <v>543</v>
      </c>
    </row>
    <row r="4352" spans="2:8" x14ac:dyDescent="0.25">
      <c r="B4352" t="s">
        <v>3</v>
      </c>
      <c r="C4352" t="s">
        <v>549</v>
      </c>
      <c r="D4352" t="s">
        <v>300</v>
      </c>
      <c r="E4352" t="s">
        <v>1</v>
      </c>
      <c r="F4352" t="s">
        <v>414</v>
      </c>
      <c r="G4352" t="s">
        <v>414</v>
      </c>
      <c r="H4352" t="s">
        <v>414</v>
      </c>
    </row>
    <row r="4353" spans="2:8" x14ac:dyDescent="0.25">
      <c r="B4353" t="s">
        <v>3</v>
      </c>
      <c r="C4353" t="s">
        <v>549</v>
      </c>
      <c r="D4353" t="s">
        <v>407</v>
      </c>
      <c r="E4353" t="s">
        <v>1</v>
      </c>
      <c r="F4353" t="s">
        <v>409</v>
      </c>
      <c r="G4353" t="s">
        <v>409</v>
      </c>
      <c r="H4353" t="s">
        <v>409</v>
      </c>
    </row>
    <row r="4354" spans="2:8" x14ac:dyDescent="0.25">
      <c r="B4354" t="s">
        <v>3</v>
      </c>
      <c r="C4354" t="s">
        <v>549</v>
      </c>
      <c r="D4354" t="s">
        <v>635</v>
      </c>
      <c r="E4354" t="s">
        <v>1</v>
      </c>
      <c r="F4354" t="s">
        <v>542</v>
      </c>
      <c r="G4354" t="s">
        <v>542</v>
      </c>
      <c r="H4354" t="s">
        <v>542</v>
      </c>
    </row>
    <row r="4355" spans="2:8" x14ac:dyDescent="0.25">
      <c r="B4355" t="s">
        <v>3</v>
      </c>
      <c r="C4355" t="s">
        <v>549</v>
      </c>
      <c r="D4355" t="s">
        <v>636</v>
      </c>
      <c r="E4355" t="s">
        <v>1</v>
      </c>
      <c r="F4355" t="s">
        <v>408</v>
      </c>
      <c r="G4355" t="s">
        <v>408</v>
      </c>
      <c r="H4355" t="s">
        <v>408</v>
      </c>
    </row>
    <row r="4356" spans="2:8" x14ac:dyDescent="0.25">
      <c r="B4356" t="s">
        <v>3</v>
      </c>
      <c r="C4356" t="s">
        <v>549</v>
      </c>
      <c r="D4356" t="s">
        <v>686</v>
      </c>
      <c r="E4356" t="s">
        <v>1</v>
      </c>
      <c r="F4356" t="s">
        <v>543</v>
      </c>
      <c r="G4356" t="s">
        <v>543</v>
      </c>
      <c r="H4356" t="s">
        <v>543</v>
      </c>
    </row>
    <row r="4357" spans="2:8" x14ac:dyDescent="0.25">
      <c r="B4357" t="s">
        <v>3</v>
      </c>
      <c r="C4357" t="s">
        <v>549</v>
      </c>
      <c r="D4357" t="s">
        <v>687</v>
      </c>
      <c r="E4357" t="s">
        <v>1</v>
      </c>
      <c r="F4357" t="s">
        <v>543</v>
      </c>
      <c r="G4357" t="s">
        <v>543</v>
      </c>
      <c r="H4357" t="s">
        <v>543</v>
      </c>
    </row>
    <row r="4358" spans="2:8" x14ac:dyDescent="0.25">
      <c r="B4358" t="s">
        <v>3</v>
      </c>
      <c r="C4358" t="s">
        <v>549</v>
      </c>
      <c r="D4358" t="s">
        <v>302</v>
      </c>
      <c r="E4358" t="s">
        <v>1</v>
      </c>
      <c r="F4358" t="s">
        <v>414</v>
      </c>
      <c r="G4358" t="s">
        <v>414</v>
      </c>
      <c r="H4358" t="s">
        <v>414</v>
      </c>
    </row>
    <row r="4359" spans="2:8" x14ac:dyDescent="0.25">
      <c r="B4359" t="s">
        <v>3</v>
      </c>
      <c r="C4359" t="s">
        <v>549</v>
      </c>
      <c r="D4359" t="s">
        <v>303</v>
      </c>
      <c r="E4359" t="s">
        <v>1</v>
      </c>
      <c r="F4359" t="s">
        <v>543</v>
      </c>
      <c r="G4359" t="s">
        <v>543</v>
      </c>
      <c r="H4359" t="s">
        <v>543</v>
      </c>
    </row>
    <row r="4360" spans="2:8" x14ac:dyDescent="0.25">
      <c r="B4360" t="s">
        <v>3</v>
      </c>
      <c r="C4360" t="s">
        <v>549</v>
      </c>
      <c r="D4360" t="s">
        <v>306</v>
      </c>
      <c r="E4360" t="s">
        <v>1</v>
      </c>
      <c r="F4360" t="s">
        <v>408</v>
      </c>
      <c r="G4360" t="s">
        <v>408</v>
      </c>
      <c r="H4360" t="s">
        <v>408</v>
      </c>
    </row>
    <row r="4361" spans="2:8" x14ac:dyDescent="0.25">
      <c r="B4361" t="s">
        <v>3</v>
      </c>
      <c r="C4361" t="s">
        <v>549</v>
      </c>
      <c r="D4361" t="s">
        <v>307</v>
      </c>
      <c r="E4361" t="s">
        <v>1</v>
      </c>
      <c r="F4361" t="s">
        <v>542</v>
      </c>
      <c r="G4361" t="s">
        <v>542</v>
      </c>
      <c r="H4361" t="s">
        <v>542</v>
      </c>
    </row>
    <row r="4362" spans="2:8" x14ac:dyDescent="0.25">
      <c r="B4362" t="s">
        <v>3</v>
      </c>
      <c r="C4362" t="s">
        <v>549</v>
      </c>
      <c r="D4362" t="s">
        <v>308</v>
      </c>
      <c r="E4362" t="s">
        <v>1</v>
      </c>
      <c r="F4362" t="s">
        <v>408</v>
      </c>
      <c r="G4362" t="s">
        <v>408</v>
      </c>
      <c r="H4362" t="s">
        <v>408</v>
      </c>
    </row>
    <row r="4363" spans="2:8" x14ac:dyDescent="0.25">
      <c r="B4363" t="s">
        <v>3</v>
      </c>
      <c r="C4363" t="s">
        <v>549</v>
      </c>
      <c r="D4363" t="s">
        <v>309</v>
      </c>
      <c r="E4363" t="s">
        <v>1</v>
      </c>
      <c r="F4363" t="s">
        <v>414</v>
      </c>
      <c r="G4363" t="s">
        <v>414</v>
      </c>
      <c r="H4363" t="s">
        <v>414</v>
      </c>
    </row>
    <row r="4364" spans="2:8" x14ac:dyDescent="0.25">
      <c r="B4364" t="s">
        <v>3</v>
      </c>
      <c r="C4364" t="s">
        <v>549</v>
      </c>
      <c r="D4364" t="s">
        <v>637</v>
      </c>
      <c r="E4364" t="s">
        <v>1</v>
      </c>
      <c r="F4364" t="s">
        <v>418</v>
      </c>
      <c r="G4364" t="s">
        <v>418</v>
      </c>
      <c r="H4364" t="s">
        <v>418</v>
      </c>
    </row>
    <row r="4365" spans="2:8" x14ac:dyDescent="0.25">
      <c r="B4365" t="s">
        <v>3</v>
      </c>
      <c r="C4365" t="s">
        <v>549</v>
      </c>
      <c r="D4365" t="s">
        <v>311</v>
      </c>
      <c r="E4365" t="s">
        <v>1</v>
      </c>
      <c r="F4365" t="s">
        <v>418</v>
      </c>
      <c r="G4365" t="s">
        <v>418</v>
      </c>
      <c r="H4365" t="s">
        <v>418</v>
      </c>
    </row>
    <row r="4366" spans="2:8" x14ac:dyDescent="0.25">
      <c r="B4366" t="s">
        <v>3</v>
      </c>
      <c r="C4366" t="s">
        <v>549</v>
      </c>
      <c r="D4366" t="s">
        <v>312</v>
      </c>
      <c r="E4366" t="s">
        <v>1</v>
      </c>
      <c r="F4366" t="s">
        <v>419</v>
      </c>
      <c r="G4366" t="s">
        <v>419</v>
      </c>
      <c r="H4366" t="s">
        <v>419</v>
      </c>
    </row>
    <row r="4367" spans="2:8" x14ac:dyDescent="0.25">
      <c r="B4367" t="s">
        <v>3</v>
      </c>
      <c r="C4367" t="s">
        <v>549</v>
      </c>
      <c r="D4367" t="s">
        <v>313</v>
      </c>
      <c r="E4367" t="s">
        <v>1</v>
      </c>
      <c r="F4367" t="s">
        <v>418</v>
      </c>
      <c r="G4367" t="s">
        <v>418</v>
      </c>
      <c r="H4367" t="s">
        <v>418</v>
      </c>
    </row>
    <row r="4368" spans="2:8" x14ac:dyDescent="0.25">
      <c r="B4368" t="s">
        <v>3</v>
      </c>
      <c r="C4368" t="s">
        <v>549</v>
      </c>
      <c r="D4368" t="s">
        <v>314</v>
      </c>
      <c r="E4368" t="s">
        <v>1</v>
      </c>
      <c r="F4368" t="s">
        <v>419</v>
      </c>
      <c r="G4368" t="s">
        <v>419</v>
      </c>
      <c r="H4368" t="s">
        <v>419</v>
      </c>
    </row>
    <row r="4369" spans="2:8" x14ac:dyDescent="0.25">
      <c r="B4369" t="s">
        <v>3</v>
      </c>
      <c r="C4369" t="s">
        <v>549</v>
      </c>
      <c r="D4369" t="s">
        <v>315</v>
      </c>
      <c r="E4369" t="s">
        <v>1</v>
      </c>
      <c r="F4369" t="s">
        <v>409</v>
      </c>
      <c r="G4369" t="s">
        <v>409</v>
      </c>
      <c r="H4369" t="s">
        <v>409</v>
      </c>
    </row>
    <row r="4370" spans="2:8" x14ac:dyDescent="0.25">
      <c r="B4370" t="s">
        <v>3</v>
      </c>
      <c r="C4370" t="s">
        <v>549</v>
      </c>
      <c r="D4370" t="s">
        <v>320</v>
      </c>
      <c r="E4370" t="s">
        <v>1</v>
      </c>
      <c r="F4370" t="s">
        <v>414</v>
      </c>
      <c r="G4370" t="s">
        <v>414</v>
      </c>
      <c r="H4370" t="s">
        <v>414</v>
      </c>
    </row>
    <row r="4371" spans="2:8" x14ac:dyDescent="0.25">
      <c r="B4371" t="s">
        <v>3</v>
      </c>
      <c r="C4371" t="s">
        <v>549</v>
      </c>
      <c r="D4371" t="s">
        <v>322</v>
      </c>
      <c r="E4371" t="s">
        <v>1</v>
      </c>
      <c r="F4371" t="s">
        <v>414</v>
      </c>
      <c r="G4371" t="s">
        <v>414</v>
      </c>
      <c r="H4371" t="s">
        <v>414</v>
      </c>
    </row>
    <row r="4372" spans="2:8" x14ac:dyDescent="0.25">
      <c r="B4372" t="s">
        <v>3</v>
      </c>
      <c r="C4372" t="s">
        <v>549</v>
      </c>
      <c r="D4372" t="s">
        <v>324</v>
      </c>
      <c r="E4372" t="s">
        <v>1</v>
      </c>
      <c r="F4372" t="s">
        <v>414</v>
      </c>
      <c r="G4372" t="s">
        <v>414</v>
      </c>
      <c r="H4372" t="s">
        <v>414</v>
      </c>
    </row>
    <row r="4373" spans="2:8" x14ac:dyDescent="0.25">
      <c r="B4373" t="s">
        <v>3</v>
      </c>
      <c r="C4373" t="s">
        <v>549</v>
      </c>
      <c r="D4373" t="s">
        <v>326</v>
      </c>
      <c r="E4373" t="s">
        <v>1</v>
      </c>
      <c r="F4373" t="s">
        <v>414</v>
      </c>
      <c r="G4373" t="s">
        <v>414</v>
      </c>
      <c r="H4373" t="s">
        <v>414</v>
      </c>
    </row>
    <row r="4374" spans="2:8" x14ac:dyDescent="0.25">
      <c r="B4374" t="s">
        <v>3</v>
      </c>
      <c r="C4374" t="s">
        <v>549</v>
      </c>
      <c r="D4374" t="s">
        <v>328</v>
      </c>
      <c r="E4374" t="s">
        <v>1</v>
      </c>
      <c r="F4374" t="s">
        <v>414</v>
      </c>
      <c r="G4374" t="s">
        <v>414</v>
      </c>
      <c r="H4374" t="s">
        <v>414</v>
      </c>
    </row>
    <row r="4375" spans="2:8" x14ac:dyDescent="0.25">
      <c r="B4375" t="s">
        <v>3</v>
      </c>
      <c r="C4375" t="s">
        <v>549</v>
      </c>
      <c r="D4375" t="s">
        <v>330</v>
      </c>
      <c r="E4375" t="s">
        <v>1</v>
      </c>
      <c r="F4375" t="s">
        <v>414</v>
      </c>
      <c r="G4375" t="s">
        <v>414</v>
      </c>
      <c r="H4375" t="s">
        <v>414</v>
      </c>
    </row>
    <row r="4376" spans="2:8" x14ac:dyDescent="0.25">
      <c r="B4376" t="s">
        <v>3</v>
      </c>
      <c r="C4376" t="s">
        <v>549</v>
      </c>
      <c r="D4376" t="s">
        <v>332</v>
      </c>
      <c r="E4376" t="s">
        <v>1</v>
      </c>
      <c r="F4376" t="s">
        <v>420</v>
      </c>
      <c r="G4376" t="s">
        <v>420</v>
      </c>
      <c r="H4376" t="s">
        <v>420</v>
      </c>
    </row>
    <row r="4377" spans="2:8" x14ac:dyDescent="0.25">
      <c r="B4377" t="s">
        <v>3</v>
      </c>
      <c r="C4377" t="s">
        <v>549</v>
      </c>
      <c r="D4377" t="s">
        <v>333</v>
      </c>
      <c r="E4377" t="s">
        <v>1</v>
      </c>
      <c r="F4377" t="s">
        <v>421</v>
      </c>
      <c r="G4377" t="s">
        <v>421</v>
      </c>
      <c r="H4377" t="s">
        <v>421</v>
      </c>
    </row>
    <row r="4378" spans="2:8" x14ac:dyDescent="0.25">
      <c r="B4378" t="s">
        <v>3</v>
      </c>
      <c r="C4378" t="s">
        <v>549</v>
      </c>
      <c r="D4378" t="s">
        <v>334</v>
      </c>
      <c r="E4378" t="s">
        <v>1</v>
      </c>
      <c r="F4378" t="s">
        <v>409</v>
      </c>
      <c r="G4378" t="s">
        <v>409</v>
      </c>
      <c r="H4378" t="s">
        <v>409</v>
      </c>
    </row>
    <row r="4379" spans="2:8" x14ac:dyDescent="0.25">
      <c r="B4379" t="s">
        <v>3</v>
      </c>
      <c r="C4379" t="s">
        <v>549</v>
      </c>
      <c r="D4379" t="s">
        <v>335</v>
      </c>
      <c r="E4379" t="s">
        <v>1</v>
      </c>
      <c r="F4379" t="s">
        <v>410</v>
      </c>
      <c r="G4379" t="s">
        <v>410</v>
      </c>
      <c r="H4379" t="s">
        <v>410</v>
      </c>
    </row>
    <row r="4380" spans="2:8" x14ac:dyDescent="0.25">
      <c r="B4380" t="s">
        <v>3</v>
      </c>
      <c r="C4380" t="s">
        <v>549</v>
      </c>
      <c r="D4380" t="s">
        <v>336</v>
      </c>
      <c r="E4380" t="s">
        <v>1</v>
      </c>
      <c r="F4380" t="s">
        <v>410</v>
      </c>
      <c r="G4380" t="s">
        <v>410</v>
      </c>
      <c r="H4380" t="s">
        <v>410</v>
      </c>
    </row>
    <row r="4381" spans="2:8" x14ac:dyDescent="0.25">
      <c r="B4381" t="s">
        <v>3</v>
      </c>
      <c r="C4381" t="s">
        <v>549</v>
      </c>
      <c r="D4381" t="s">
        <v>337</v>
      </c>
      <c r="E4381" t="s">
        <v>1</v>
      </c>
      <c r="F4381" t="s">
        <v>411</v>
      </c>
      <c r="G4381" t="s">
        <v>411</v>
      </c>
      <c r="H4381" t="s">
        <v>411</v>
      </c>
    </row>
    <row r="4382" spans="2:8" x14ac:dyDescent="0.25">
      <c r="B4382" t="s">
        <v>3</v>
      </c>
      <c r="C4382" t="s">
        <v>549</v>
      </c>
      <c r="D4382" t="s">
        <v>341</v>
      </c>
      <c r="E4382" t="s">
        <v>1</v>
      </c>
      <c r="F4382" t="s">
        <v>411</v>
      </c>
      <c r="G4382" t="s">
        <v>411</v>
      </c>
      <c r="H4382" t="s">
        <v>411</v>
      </c>
    </row>
    <row r="4383" spans="2:8" x14ac:dyDescent="0.25">
      <c r="B4383" t="s">
        <v>3</v>
      </c>
      <c r="C4383" t="s">
        <v>549</v>
      </c>
      <c r="D4383" t="s">
        <v>342</v>
      </c>
      <c r="E4383" t="s">
        <v>1</v>
      </c>
      <c r="F4383" t="s">
        <v>412</v>
      </c>
      <c r="G4383" t="s">
        <v>412</v>
      </c>
      <c r="H4383" t="s">
        <v>412</v>
      </c>
    </row>
    <row r="4384" spans="2:8" x14ac:dyDescent="0.25">
      <c r="B4384" t="s">
        <v>3</v>
      </c>
      <c r="C4384" t="s">
        <v>549</v>
      </c>
      <c r="D4384" t="s">
        <v>343</v>
      </c>
      <c r="E4384" t="s">
        <v>1</v>
      </c>
      <c r="F4384" t="s">
        <v>414</v>
      </c>
      <c r="G4384" t="s">
        <v>414</v>
      </c>
      <c r="H4384" t="s">
        <v>414</v>
      </c>
    </row>
    <row r="4385" spans="2:8" x14ac:dyDescent="0.25">
      <c r="B4385" t="s">
        <v>3</v>
      </c>
      <c r="C4385" t="s">
        <v>549</v>
      </c>
      <c r="D4385" t="s">
        <v>344</v>
      </c>
      <c r="E4385" t="s">
        <v>1</v>
      </c>
      <c r="F4385" t="s">
        <v>543</v>
      </c>
      <c r="G4385" t="s">
        <v>543</v>
      </c>
      <c r="H4385" t="s">
        <v>543</v>
      </c>
    </row>
    <row r="4386" spans="2:8" x14ac:dyDescent="0.25">
      <c r="B4386" t="s">
        <v>3</v>
      </c>
      <c r="C4386" t="s">
        <v>549</v>
      </c>
      <c r="D4386" t="s">
        <v>345</v>
      </c>
      <c r="E4386" t="s">
        <v>1</v>
      </c>
      <c r="F4386" t="s">
        <v>414</v>
      </c>
      <c r="G4386" t="s">
        <v>414</v>
      </c>
      <c r="H4386" t="s">
        <v>414</v>
      </c>
    </row>
    <row r="4387" spans="2:8" x14ac:dyDescent="0.25">
      <c r="B4387" t="s">
        <v>3</v>
      </c>
      <c r="C4387" t="s">
        <v>549</v>
      </c>
      <c r="D4387" t="s">
        <v>346</v>
      </c>
      <c r="E4387" t="s">
        <v>1</v>
      </c>
      <c r="F4387" t="s">
        <v>543</v>
      </c>
      <c r="G4387" t="s">
        <v>543</v>
      </c>
      <c r="H4387" t="s">
        <v>543</v>
      </c>
    </row>
    <row r="4388" spans="2:8" x14ac:dyDescent="0.25">
      <c r="B4388" t="s">
        <v>3</v>
      </c>
      <c r="C4388" t="s">
        <v>549</v>
      </c>
      <c r="D4388" t="s">
        <v>349</v>
      </c>
      <c r="E4388" t="s">
        <v>1</v>
      </c>
      <c r="F4388" t="s">
        <v>414</v>
      </c>
      <c r="G4388" t="s">
        <v>414</v>
      </c>
      <c r="H4388" t="s">
        <v>414</v>
      </c>
    </row>
    <row r="4389" spans="2:8" x14ac:dyDescent="0.25">
      <c r="B4389" t="s">
        <v>3</v>
      </c>
      <c r="C4389" t="s">
        <v>549</v>
      </c>
      <c r="D4389" t="s">
        <v>350</v>
      </c>
      <c r="E4389" t="s">
        <v>1</v>
      </c>
      <c r="F4389" t="s">
        <v>543</v>
      </c>
      <c r="G4389" t="s">
        <v>543</v>
      </c>
      <c r="H4389" t="s">
        <v>543</v>
      </c>
    </row>
    <row r="4390" spans="2:8" x14ac:dyDescent="0.25">
      <c r="B4390" t="s">
        <v>3</v>
      </c>
      <c r="C4390" t="s">
        <v>549</v>
      </c>
      <c r="D4390" t="s">
        <v>351</v>
      </c>
      <c r="E4390" t="s">
        <v>1</v>
      </c>
      <c r="F4390" t="s">
        <v>417</v>
      </c>
      <c r="G4390" t="s">
        <v>417</v>
      </c>
      <c r="H4390" t="s">
        <v>417</v>
      </c>
    </row>
    <row r="4391" spans="2:8" x14ac:dyDescent="0.25">
      <c r="B4391" t="s">
        <v>3</v>
      </c>
      <c r="C4391" t="s">
        <v>549</v>
      </c>
      <c r="D4391" t="s">
        <v>352</v>
      </c>
      <c r="E4391" t="s">
        <v>1</v>
      </c>
      <c r="F4391" t="s">
        <v>414</v>
      </c>
      <c r="G4391" t="s">
        <v>414</v>
      </c>
      <c r="H4391" t="s">
        <v>414</v>
      </c>
    </row>
    <row r="4392" spans="2:8" x14ac:dyDescent="0.25">
      <c r="B4392" t="s">
        <v>3</v>
      </c>
      <c r="C4392" t="s">
        <v>549</v>
      </c>
      <c r="D4392" t="s">
        <v>353</v>
      </c>
      <c r="E4392" t="s">
        <v>1</v>
      </c>
      <c r="F4392" t="s">
        <v>543</v>
      </c>
      <c r="G4392" t="s">
        <v>543</v>
      </c>
      <c r="H4392" t="s">
        <v>543</v>
      </c>
    </row>
    <row r="4393" spans="2:8" x14ac:dyDescent="0.25">
      <c r="B4393" t="s">
        <v>3</v>
      </c>
      <c r="C4393" t="s">
        <v>549</v>
      </c>
      <c r="D4393" t="s">
        <v>354</v>
      </c>
      <c r="E4393" t="s">
        <v>1</v>
      </c>
      <c r="F4393" t="s">
        <v>414</v>
      </c>
      <c r="G4393" t="s">
        <v>414</v>
      </c>
      <c r="H4393" t="s">
        <v>414</v>
      </c>
    </row>
    <row r="4394" spans="2:8" x14ac:dyDescent="0.25">
      <c r="B4394" t="s">
        <v>3</v>
      </c>
      <c r="C4394" t="s">
        <v>549</v>
      </c>
      <c r="D4394" t="s">
        <v>356</v>
      </c>
      <c r="E4394" t="s">
        <v>1</v>
      </c>
      <c r="F4394" t="s">
        <v>412</v>
      </c>
      <c r="G4394" t="s">
        <v>412</v>
      </c>
      <c r="H4394" t="s">
        <v>412</v>
      </c>
    </row>
    <row r="4395" spans="2:8" x14ac:dyDescent="0.25">
      <c r="B4395" t="s">
        <v>3</v>
      </c>
      <c r="C4395" t="s">
        <v>549</v>
      </c>
      <c r="D4395" t="s">
        <v>357</v>
      </c>
      <c r="E4395" t="s">
        <v>1</v>
      </c>
      <c r="F4395" t="s">
        <v>414</v>
      </c>
      <c r="G4395" t="s">
        <v>414</v>
      </c>
      <c r="H4395" t="s">
        <v>414</v>
      </c>
    </row>
    <row r="4396" spans="2:8" x14ac:dyDescent="0.25">
      <c r="B4396" t="s">
        <v>3</v>
      </c>
      <c r="C4396" t="s">
        <v>549</v>
      </c>
      <c r="D4396" t="s">
        <v>359</v>
      </c>
      <c r="E4396" t="s">
        <v>1</v>
      </c>
      <c r="F4396" t="s">
        <v>414</v>
      </c>
      <c r="G4396" t="s">
        <v>414</v>
      </c>
      <c r="H4396" t="s">
        <v>414</v>
      </c>
    </row>
    <row r="4397" spans="2:8" x14ac:dyDescent="0.25">
      <c r="B4397" t="s">
        <v>3</v>
      </c>
      <c r="C4397" t="s">
        <v>549</v>
      </c>
      <c r="D4397" t="s">
        <v>688</v>
      </c>
      <c r="E4397" t="s">
        <v>1</v>
      </c>
      <c r="F4397" t="s">
        <v>414</v>
      </c>
      <c r="G4397" t="s">
        <v>414</v>
      </c>
      <c r="H4397" t="s">
        <v>414</v>
      </c>
    </row>
    <row r="4398" spans="2:8" x14ac:dyDescent="0.25">
      <c r="B4398" t="s">
        <v>3</v>
      </c>
      <c r="C4398" t="s">
        <v>549</v>
      </c>
      <c r="D4398" t="s">
        <v>689</v>
      </c>
      <c r="E4398" t="s">
        <v>1</v>
      </c>
      <c r="F4398" t="s">
        <v>543</v>
      </c>
      <c r="G4398" t="s">
        <v>543</v>
      </c>
      <c r="H4398" t="s">
        <v>543</v>
      </c>
    </row>
    <row r="4399" spans="2:8" x14ac:dyDescent="0.25">
      <c r="B4399" t="s">
        <v>3</v>
      </c>
      <c r="C4399" t="s">
        <v>549</v>
      </c>
      <c r="D4399" t="s">
        <v>363</v>
      </c>
      <c r="E4399" t="s">
        <v>1</v>
      </c>
      <c r="F4399" t="s">
        <v>414</v>
      </c>
      <c r="G4399" t="s">
        <v>414</v>
      </c>
      <c r="H4399" t="s">
        <v>414</v>
      </c>
    </row>
    <row r="4400" spans="2:8" x14ac:dyDescent="0.25">
      <c r="B4400" t="s">
        <v>3</v>
      </c>
      <c r="C4400" t="s">
        <v>549</v>
      </c>
      <c r="D4400" t="s">
        <v>365</v>
      </c>
      <c r="E4400" t="s">
        <v>1</v>
      </c>
      <c r="F4400" t="s">
        <v>414</v>
      </c>
      <c r="G4400" t="s">
        <v>414</v>
      </c>
      <c r="H4400" t="s">
        <v>414</v>
      </c>
    </row>
    <row r="4401" spans="2:8" x14ac:dyDescent="0.25">
      <c r="B4401" t="s">
        <v>3</v>
      </c>
      <c r="C4401" t="s">
        <v>549</v>
      </c>
      <c r="D4401" t="s">
        <v>367</v>
      </c>
      <c r="E4401" t="s">
        <v>1</v>
      </c>
      <c r="F4401" t="s">
        <v>414</v>
      </c>
      <c r="G4401" t="s">
        <v>414</v>
      </c>
      <c r="H4401" t="s">
        <v>414</v>
      </c>
    </row>
    <row r="4402" spans="2:8" x14ac:dyDescent="0.25">
      <c r="B4402" t="s">
        <v>3</v>
      </c>
      <c r="C4402" t="s">
        <v>549</v>
      </c>
      <c r="D4402" t="s">
        <v>369</v>
      </c>
      <c r="E4402" t="s">
        <v>1</v>
      </c>
      <c r="F4402" t="s">
        <v>414</v>
      </c>
      <c r="G4402" t="s">
        <v>414</v>
      </c>
      <c r="H4402" t="s">
        <v>414</v>
      </c>
    </row>
    <row r="4403" spans="2:8" x14ac:dyDescent="0.25">
      <c r="B4403" t="s">
        <v>3</v>
      </c>
      <c r="C4403" t="s">
        <v>549</v>
      </c>
      <c r="D4403" t="s">
        <v>371</v>
      </c>
      <c r="E4403" t="s">
        <v>1</v>
      </c>
      <c r="F4403" t="s">
        <v>414</v>
      </c>
      <c r="G4403" t="s">
        <v>414</v>
      </c>
      <c r="H4403" t="s">
        <v>414</v>
      </c>
    </row>
    <row r="4404" spans="2:8" x14ac:dyDescent="0.25">
      <c r="B4404" t="s">
        <v>3</v>
      </c>
      <c r="C4404" t="s">
        <v>549</v>
      </c>
      <c r="D4404" t="s">
        <v>373</v>
      </c>
      <c r="E4404" t="s">
        <v>1</v>
      </c>
      <c r="F4404" t="s">
        <v>414</v>
      </c>
      <c r="G4404" t="s">
        <v>414</v>
      </c>
      <c r="H4404" t="s">
        <v>414</v>
      </c>
    </row>
    <row r="4405" spans="2:8" x14ac:dyDescent="0.25">
      <c r="B4405" t="s">
        <v>3</v>
      </c>
      <c r="C4405" t="s">
        <v>549</v>
      </c>
      <c r="D4405" t="s">
        <v>375</v>
      </c>
      <c r="E4405" t="s">
        <v>1</v>
      </c>
      <c r="F4405" t="s">
        <v>414</v>
      </c>
      <c r="G4405" t="s">
        <v>414</v>
      </c>
      <c r="H4405" t="s">
        <v>414</v>
      </c>
    </row>
    <row r="4406" spans="2:8" x14ac:dyDescent="0.25">
      <c r="B4406" t="s">
        <v>3</v>
      </c>
      <c r="C4406" t="s">
        <v>549</v>
      </c>
      <c r="D4406" t="s">
        <v>377</v>
      </c>
      <c r="E4406" t="s">
        <v>1</v>
      </c>
      <c r="F4406" t="s">
        <v>414</v>
      </c>
      <c r="G4406" t="s">
        <v>414</v>
      </c>
      <c r="H4406" t="s">
        <v>414</v>
      </c>
    </row>
    <row r="4407" spans="2:8" x14ac:dyDescent="0.25">
      <c r="B4407" t="s">
        <v>3</v>
      </c>
      <c r="C4407" t="s">
        <v>549</v>
      </c>
      <c r="D4407" t="s">
        <v>379</v>
      </c>
      <c r="E4407" t="s">
        <v>1</v>
      </c>
      <c r="F4407" t="s">
        <v>414</v>
      </c>
      <c r="G4407" t="s">
        <v>414</v>
      </c>
      <c r="H4407" t="s">
        <v>414</v>
      </c>
    </row>
    <row r="4408" spans="2:8" x14ac:dyDescent="0.25">
      <c r="B4408" t="s">
        <v>3</v>
      </c>
      <c r="C4408" t="s">
        <v>549</v>
      </c>
      <c r="D4408" t="s">
        <v>381</v>
      </c>
      <c r="E4408" t="s">
        <v>1</v>
      </c>
      <c r="F4408" t="s">
        <v>414</v>
      </c>
      <c r="G4408" t="s">
        <v>414</v>
      </c>
      <c r="H4408" t="s">
        <v>414</v>
      </c>
    </row>
    <row r="4409" spans="2:8" x14ac:dyDescent="0.25">
      <c r="B4409" t="s">
        <v>3</v>
      </c>
      <c r="C4409" t="s">
        <v>549</v>
      </c>
      <c r="D4409" t="s">
        <v>383</v>
      </c>
      <c r="E4409" t="s">
        <v>1</v>
      </c>
      <c r="F4409" t="s">
        <v>414</v>
      </c>
      <c r="G4409" t="s">
        <v>414</v>
      </c>
      <c r="H4409" t="s">
        <v>414</v>
      </c>
    </row>
    <row r="4410" spans="2:8" x14ac:dyDescent="0.25">
      <c r="B4410" t="s">
        <v>3</v>
      </c>
      <c r="C4410" t="s">
        <v>549</v>
      </c>
      <c r="D4410" t="s">
        <v>384</v>
      </c>
      <c r="E4410" t="s">
        <v>1</v>
      </c>
      <c r="F4410" t="s">
        <v>543</v>
      </c>
      <c r="G4410" t="s">
        <v>543</v>
      </c>
      <c r="H4410" t="s">
        <v>543</v>
      </c>
    </row>
    <row r="4411" spans="2:8" x14ac:dyDescent="0.25">
      <c r="B4411" t="s">
        <v>3</v>
      </c>
      <c r="C4411" t="s">
        <v>549</v>
      </c>
      <c r="D4411" t="s">
        <v>385</v>
      </c>
      <c r="E4411" t="s">
        <v>1</v>
      </c>
      <c r="F4411" t="s">
        <v>414</v>
      </c>
      <c r="G4411" t="s">
        <v>414</v>
      </c>
      <c r="H4411" t="s">
        <v>414</v>
      </c>
    </row>
    <row r="4412" spans="2:8" x14ac:dyDescent="0.25">
      <c r="B4412" t="s">
        <v>3</v>
      </c>
      <c r="C4412" t="s">
        <v>549</v>
      </c>
      <c r="D4412" t="s">
        <v>386</v>
      </c>
      <c r="E4412" t="s">
        <v>1</v>
      </c>
      <c r="F4412" t="s">
        <v>543</v>
      </c>
      <c r="G4412" t="s">
        <v>543</v>
      </c>
      <c r="H4412" t="s">
        <v>543</v>
      </c>
    </row>
    <row r="4413" spans="2:8" x14ac:dyDescent="0.25">
      <c r="B4413" t="s">
        <v>3</v>
      </c>
      <c r="C4413" t="s">
        <v>549</v>
      </c>
      <c r="D4413" t="s">
        <v>387</v>
      </c>
      <c r="E4413" t="s">
        <v>1</v>
      </c>
      <c r="F4413" t="s">
        <v>414</v>
      </c>
      <c r="G4413" t="s">
        <v>414</v>
      </c>
      <c r="H4413" t="s">
        <v>414</v>
      </c>
    </row>
    <row r="4414" spans="2:8" x14ac:dyDescent="0.25">
      <c r="B4414" t="s">
        <v>3</v>
      </c>
      <c r="C4414" t="s">
        <v>549</v>
      </c>
      <c r="D4414" t="s">
        <v>388</v>
      </c>
      <c r="E4414" t="s">
        <v>1</v>
      </c>
      <c r="F4414" t="s">
        <v>543</v>
      </c>
      <c r="G4414" t="s">
        <v>543</v>
      </c>
      <c r="H4414" t="s">
        <v>543</v>
      </c>
    </row>
    <row r="4415" spans="2:8" x14ac:dyDescent="0.25">
      <c r="B4415" t="s">
        <v>3</v>
      </c>
      <c r="C4415" t="s">
        <v>549</v>
      </c>
      <c r="D4415" t="s">
        <v>389</v>
      </c>
      <c r="E4415" t="s">
        <v>1</v>
      </c>
      <c r="F4415" t="s">
        <v>414</v>
      </c>
      <c r="G4415" t="s">
        <v>414</v>
      </c>
      <c r="H4415" t="s">
        <v>414</v>
      </c>
    </row>
    <row r="4416" spans="2:8" x14ac:dyDescent="0.25">
      <c r="B4416" t="s">
        <v>3</v>
      </c>
      <c r="C4416" t="s">
        <v>549</v>
      </c>
      <c r="D4416" t="s">
        <v>390</v>
      </c>
      <c r="E4416" t="s">
        <v>1</v>
      </c>
      <c r="F4416" t="s">
        <v>543</v>
      </c>
      <c r="G4416" t="s">
        <v>543</v>
      </c>
      <c r="H4416" t="s">
        <v>543</v>
      </c>
    </row>
    <row r="4417" spans="2:8" x14ac:dyDescent="0.25">
      <c r="B4417" t="s">
        <v>3</v>
      </c>
      <c r="C4417" t="s">
        <v>549</v>
      </c>
      <c r="D4417" t="s">
        <v>393</v>
      </c>
      <c r="E4417" t="s">
        <v>1</v>
      </c>
      <c r="F4417" t="s">
        <v>414</v>
      </c>
      <c r="G4417" t="s">
        <v>414</v>
      </c>
      <c r="H4417" t="s">
        <v>414</v>
      </c>
    </row>
    <row r="4418" spans="2:8" x14ac:dyDescent="0.25">
      <c r="B4418" t="s">
        <v>3</v>
      </c>
      <c r="C4418" t="s">
        <v>549</v>
      </c>
      <c r="D4418" t="s">
        <v>395</v>
      </c>
      <c r="E4418" t="s">
        <v>1</v>
      </c>
      <c r="F4418" t="s">
        <v>414</v>
      </c>
      <c r="G4418" t="s">
        <v>414</v>
      </c>
      <c r="H4418" t="s">
        <v>414</v>
      </c>
    </row>
    <row r="4419" spans="2:8" x14ac:dyDescent="0.25">
      <c r="B4419" t="s">
        <v>3</v>
      </c>
      <c r="C4419" t="s">
        <v>549</v>
      </c>
      <c r="D4419" t="s">
        <v>397</v>
      </c>
      <c r="E4419" t="s">
        <v>1</v>
      </c>
      <c r="F4419" t="s">
        <v>413</v>
      </c>
      <c r="G4419" t="s">
        <v>413</v>
      </c>
      <c r="H4419" t="s">
        <v>413</v>
      </c>
    </row>
    <row r="4420" spans="2:8" x14ac:dyDescent="0.25">
      <c r="B4420" t="s">
        <v>3</v>
      </c>
      <c r="C4420" t="s">
        <v>549</v>
      </c>
      <c r="D4420" t="s">
        <v>398</v>
      </c>
      <c r="E4420" t="s">
        <v>1</v>
      </c>
      <c r="F4420" t="s">
        <v>413</v>
      </c>
      <c r="G4420" t="s">
        <v>413</v>
      </c>
      <c r="H4420" t="s">
        <v>413</v>
      </c>
    </row>
    <row r="4421" spans="2:8" x14ac:dyDescent="0.25">
      <c r="B4421" t="s">
        <v>3</v>
      </c>
      <c r="C4421" t="s">
        <v>549</v>
      </c>
      <c r="D4421" t="s">
        <v>399</v>
      </c>
      <c r="E4421" t="s">
        <v>1</v>
      </c>
      <c r="F4421" t="s">
        <v>413</v>
      </c>
      <c r="G4421" t="s">
        <v>413</v>
      </c>
      <c r="H4421" t="s">
        <v>413</v>
      </c>
    </row>
    <row r="4422" spans="2:8" x14ac:dyDescent="0.25">
      <c r="B4422" t="s">
        <v>3</v>
      </c>
      <c r="C4422" t="s">
        <v>549</v>
      </c>
      <c r="D4422" t="s">
        <v>400</v>
      </c>
      <c r="E4422" t="s">
        <v>1</v>
      </c>
      <c r="F4422" t="s">
        <v>413</v>
      </c>
      <c r="G4422" t="s">
        <v>413</v>
      </c>
      <c r="H4422" t="s">
        <v>413</v>
      </c>
    </row>
    <row r="4423" spans="2:8" x14ac:dyDescent="0.25">
      <c r="B4423" t="s">
        <v>3</v>
      </c>
      <c r="C4423" t="s">
        <v>549</v>
      </c>
      <c r="D4423" t="s">
        <v>401</v>
      </c>
      <c r="E4423" t="s">
        <v>1</v>
      </c>
      <c r="F4423" t="s">
        <v>412</v>
      </c>
      <c r="G4423" t="s">
        <v>412</v>
      </c>
      <c r="H4423" t="s">
        <v>412</v>
      </c>
    </row>
    <row r="4424" spans="2:8" x14ac:dyDescent="0.25">
      <c r="B4424" t="s">
        <v>3</v>
      </c>
      <c r="C4424" t="s">
        <v>549</v>
      </c>
      <c r="D4424" t="s">
        <v>402</v>
      </c>
      <c r="E4424" t="s">
        <v>1</v>
      </c>
      <c r="F4424" t="s">
        <v>542</v>
      </c>
      <c r="G4424" t="s">
        <v>542</v>
      </c>
      <c r="H4424" t="s">
        <v>542</v>
      </c>
    </row>
    <row r="4425" spans="2:8" x14ac:dyDescent="0.25">
      <c r="B4425" t="s">
        <v>3</v>
      </c>
      <c r="C4425" t="s">
        <v>549</v>
      </c>
      <c r="D4425" t="s">
        <v>403</v>
      </c>
      <c r="E4425" t="s">
        <v>1</v>
      </c>
      <c r="F4425" t="s">
        <v>411</v>
      </c>
      <c r="G4425" t="s">
        <v>411</v>
      </c>
      <c r="H4425" t="s">
        <v>411</v>
      </c>
    </row>
    <row r="4426" spans="2:8" x14ac:dyDescent="0.25">
      <c r="B4426" t="s">
        <v>3</v>
      </c>
      <c r="C4426" t="s">
        <v>549</v>
      </c>
      <c r="D4426" t="s">
        <v>404</v>
      </c>
      <c r="E4426" t="s">
        <v>1</v>
      </c>
      <c r="F4426" t="s">
        <v>411</v>
      </c>
      <c r="G4426" t="s">
        <v>411</v>
      </c>
      <c r="H4426" t="s">
        <v>411</v>
      </c>
    </row>
    <row r="4427" spans="2:8" x14ac:dyDescent="0.25">
      <c r="B4427" t="s">
        <v>3</v>
      </c>
      <c r="C4427" t="s">
        <v>549</v>
      </c>
      <c r="D4427" t="s">
        <v>406</v>
      </c>
      <c r="E4427" t="s">
        <v>1</v>
      </c>
      <c r="F4427" t="s">
        <v>543</v>
      </c>
      <c r="G4427" t="s">
        <v>543</v>
      </c>
      <c r="H4427" t="s">
        <v>543</v>
      </c>
    </row>
    <row r="4428" spans="2:8" x14ac:dyDescent="0.25">
      <c r="B4428" t="s">
        <v>3</v>
      </c>
      <c r="C4428" t="s">
        <v>557</v>
      </c>
      <c r="D4428" t="s">
        <v>544</v>
      </c>
      <c r="E4428" t="s">
        <v>1</v>
      </c>
      <c r="F4428" t="s">
        <v>558</v>
      </c>
      <c r="G4428" t="s">
        <v>558</v>
      </c>
      <c r="H4428" t="s">
        <v>558</v>
      </c>
    </row>
    <row r="4429" spans="2:8" x14ac:dyDescent="0.25">
      <c r="B4429" t="s">
        <v>3</v>
      </c>
      <c r="C4429" t="s">
        <v>557</v>
      </c>
      <c r="D4429" t="s">
        <v>16</v>
      </c>
      <c r="E4429" t="s">
        <v>1</v>
      </c>
      <c r="F4429" t="s">
        <v>559</v>
      </c>
      <c r="G4429" t="s">
        <v>559</v>
      </c>
      <c r="H4429" t="s">
        <v>559</v>
      </c>
    </row>
    <row r="4430" spans="2:8" x14ac:dyDescent="0.25">
      <c r="B4430" t="s">
        <v>3</v>
      </c>
      <c r="C4430" t="s">
        <v>557</v>
      </c>
      <c r="D4430" t="s">
        <v>17</v>
      </c>
      <c r="E4430" t="s">
        <v>1</v>
      </c>
      <c r="F4430" t="s">
        <v>559</v>
      </c>
      <c r="G4430" t="s">
        <v>559</v>
      </c>
      <c r="H4430" t="s">
        <v>559</v>
      </c>
    </row>
    <row r="4431" spans="2:8" x14ac:dyDescent="0.25">
      <c r="B4431" t="s">
        <v>3</v>
      </c>
      <c r="C4431" t="s">
        <v>557</v>
      </c>
      <c r="D4431" t="s">
        <v>18</v>
      </c>
      <c r="E4431" t="s">
        <v>1</v>
      </c>
      <c r="F4431" t="s">
        <v>559</v>
      </c>
      <c r="G4431" t="s">
        <v>559</v>
      </c>
      <c r="H4431" t="s">
        <v>559</v>
      </c>
    </row>
    <row r="4432" spans="2:8" x14ac:dyDescent="0.25">
      <c r="B4432" t="s">
        <v>3</v>
      </c>
      <c r="C4432" t="s">
        <v>557</v>
      </c>
      <c r="D4432" t="s">
        <v>19</v>
      </c>
      <c r="E4432" t="s">
        <v>1</v>
      </c>
      <c r="F4432" t="s">
        <v>559</v>
      </c>
      <c r="G4432" t="s">
        <v>559</v>
      </c>
      <c r="H4432" t="s">
        <v>559</v>
      </c>
    </row>
    <row r="4433" spans="2:8" x14ac:dyDescent="0.25">
      <c r="B4433" t="s">
        <v>3</v>
      </c>
      <c r="C4433" t="s">
        <v>557</v>
      </c>
      <c r="D4433" t="s">
        <v>20</v>
      </c>
      <c r="E4433" t="s">
        <v>1</v>
      </c>
      <c r="F4433" t="s">
        <v>559</v>
      </c>
      <c r="G4433" t="s">
        <v>559</v>
      </c>
      <c r="H4433" t="s">
        <v>559</v>
      </c>
    </row>
    <row r="4434" spans="2:8" x14ac:dyDescent="0.25">
      <c r="B4434" t="s">
        <v>3</v>
      </c>
      <c r="C4434" t="s">
        <v>557</v>
      </c>
      <c r="D4434" t="s">
        <v>21</v>
      </c>
      <c r="E4434" t="s">
        <v>1</v>
      </c>
      <c r="F4434" t="s">
        <v>559</v>
      </c>
      <c r="G4434" t="s">
        <v>559</v>
      </c>
      <c r="H4434" t="s">
        <v>559</v>
      </c>
    </row>
    <row r="4435" spans="2:8" x14ac:dyDescent="0.25">
      <c r="B4435" t="s">
        <v>3</v>
      </c>
      <c r="C4435" t="s">
        <v>557</v>
      </c>
      <c r="D4435" t="s">
        <v>22</v>
      </c>
      <c r="E4435" t="s">
        <v>1</v>
      </c>
      <c r="F4435" t="s">
        <v>559</v>
      </c>
      <c r="G4435" t="s">
        <v>559</v>
      </c>
      <c r="H4435" t="s">
        <v>559</v>
      </c>
    </row>
    <row r="4436" spans="2:8" x14ac:dyDescent="0.25">
      <c r="B4436" t="s">
        <v>3</v>
      </c>
      <c r="C4436" t="s">
        <v>557</v>
      </c>
      <c r="D4436" t="s">
        <v>23</v>
      </c>
      <c r="E4436" t="s">
        <v>1</v>
      </c>
      <c r="F4436" t="s">
        <v>559</v>
      </c>
      <c r="G4436" t="s">
        <v>559</v>
      </c>
      <c r="H4436" t="s">
        <v>559</v>
      </c>
    </row>
    <row r="4437" spans="2:8" x14ac:dyDescent="0.25">
      <c r="B4437" t="s">
        <v>3</v>
      </c>
      <c r="C4437" t="s">
        <v>557</v>
      </c>
      <c r="D4437" t="s">
        <v>24</v>
      </c>
      <c r="E4437" t="s">
        <v>1</v>
      </c>
      <c r="F4437" t="s">
        <v>559</v>
      </c>
      <c r="G4437" t="s">
        <v>559</v>
      </c>
      <c r="H4437" t="s">
        <v>559</v>
      </c>
    </row>
    <row r="4438" spans="2:8" x14ac:dyDescent="0.25">
      <c r="B4438" t="s">
        <v>3</v>
      </c>
      <c r="C4438" t="s">
        <v>557</v>
      </c>
      <c r="D4438" t="s">
        <v>25</v>
      </c>
      <c r="E4438" t="s">
        <v>1</v>
      </c>
      <c r="F4438" t="s">
        <v>559</v>
      </c>
      <c r="G4438" t="s">
        <v>559</v>
      </c>
      <c r="H4438" t="s">
        <v>559</v>
      </c>
    </row>
    <row r="4439" spans="2:8" x14ac:dyDescent="0.25">
      <c r="B4439" t="s">
        <v>3</v>
      </c>
      <c r="C4439" t="s">
        <v>557</v>
      </c>
      <c r="D4439" t="s">
        <v>26</v>
      </c>
      <c r="E4439" t="s">
        <v>1</v>
      </c>
      <c r="F4439" t="s">
        <v>559</v>
      </c>
      <c r="G4439" t="s">
        <v>559</v>
      </c>
      <c r="H4439" t="s">
        <v>559</v>
      </c>
    </row>
    <row r="4440" spans="2:8" x14ac:dyDescent="0.25">
      <c r="B4440" t="s">
        <v>3</v>
      </c>
      <c r="C4440" t="s">
        <v>557</v>
      </c>
      <c r="D4440" t="s">
        <v>27</v>
      </c>
      <c r="E4440" t="s">
        <v>1</v>
      </c>
      <c r="F4440" t="s">
        <v>559</v>
      </c>
      <c r="G4440" t="s">
        <v>559</v>
      </c>
      <c r="H4440" t="s">
        <v>559</v>
      </c>
    </row>
    <row r="4441" spans="2:8" x14ac:dyDescent="0.25">
      <c r="B4441" t="s">
        <v>3</v>
      </c>
      <c r="C4441" t="s">
        <v>557</v>
      </c>
      <c r="D4441" t="s">
        <v>28</v>
      </c>
      <c r="E4441" t="s">
        <v>1</v>
      </c>
      <c r="F4441" t="s">
        <v>559</v>
      </c>
      <c r="G4441" t="s">
        <v>559</v>
      </c>
      <c r="H4441" t="s">
        <v>559</v>
      </c>
    </row>
    <row r="4442" spans="2:8" x14ac:dyDescent="0.25">
      <c r="B4442" t="s">
        <v>3</v>
      </c>
      <c r="C4442" t="s">
        <v>557</v>
      </c>
      <c r="D4442" t="s">
        <v>29</v>
      </c>
      <c r="E4442" t="s">
        <v>1</v>
      </c>
      <c r="F4442" t="s">
        <v>559</v>
      </c>
      <c r="G4442" t="s">
        <v>559</v>
      </c>
      <c r="H4442" t="s">
        <v>559</v>
      </c>
    </row>
    <row r="4443" spans="2:8" x14ac:dyDescent="0.25">
      <c r="B4443" t="s">
        <v>3</v>
      </c>
      <c r="C4443" t="s">
        <v>557</v>
      </c>
      <c r="D4443" t="s">
        <v>30</v>
      </c>
      <c r="E4443" t="s">
        <v>1</v>
      </c>
      <c r="F4443" t="s">
        <v>559</v>
      </c>
      <c r="G4443" t="s">
        <v>559</v>
      </c>
      <c r="H4443" t="s">
        <v>559</v>
      </c>
    </row>
    <row r="4444" spans="2:8" x14ac:dyDescent="0.25">
      <c r="B4444" t="s">
        <v>3</v>
      </c>
      <c r="C4444" t="s">
        <v>557</v>
      </c>
      <c r="D4444" t="s">
        <v>31</v>
      </c>
      <c r="E4444" t="s">
        <v>1</v>
      </c>
      <c r="F4444" t="s">
        <v>559</v>
      </c>
      <c r="G4444" t="s">
        <v>559</v>
      </c>
      <c r="H4444" t="s">
        <v>559</v>
      </c>
    </row>
    <row r="4445" spans="2:8" x14ac:dyDescent="0.25">
      <c r="B4445" t="s">
        <v>3</v>
      </c>
      <c r="C4445" t="s">
        <v>557</v>
      </c>
      <c r="D4445" t="s">
        <v>32</v>
      </c>
      <c r="E4445" t="s">
        <v>1</v>
      </c>
      <c r="F4445" t="s">
        <v>559</v>
      </c>
      <c r="G4445" t="s">
        <v>559</v>
      </c>
      <c r="H4445" t="s">
        <v>559</v>
      </c>
    </row>
    <row r="4446" spans="2:8" x14ac:dyDescent="0.25">
      <c r="B4446" t="s">
        <v>3</v>
      </c>
      <c r="C4446" t="s">
        <v>557</v>
      </c>
      <c r="D4446" t="s">
        <v>33</v>
      </c>
      <c r="E4446" t="s">
        <v>1</v>
      </c>
      <c r="F4446" t="s">
        <v>559</v>
      </c>
      <c r="G4446" t="s">
        <v>559</v>
      </c>
      <c r="H4446" t="s">
        <v>559</v>
      </c>
    </row>
    <row r="4447" spans="2:8" x14ac:dyDescent="0.25">
      <c r="B4447" t="s">
        <v>3</v>
      </c>
      <c r="C4447" t="s">
        <v>557</v>
      </c>
      <c r="D4447" t="s">
        <v>34</v>
      </c>
      <c r="E4447" t="s">
        <v>1</v>
      </c>
      <c r="F4447" t="s">
        <v>559</v>
      </c>
      <c r="G4447" t="s">
        <v>559</v>
      </c>
      <c r="H4447" t="s">
        <v>559</v>
      </c>
    </row>
    <row r="4448" spans="2:8" x14ac:dyDescent="0.25">
      <c r="B4448" t="s">
        <v>3</v>
      </c>
      <c r="C4448" t="s">
        <v>557</v>
      </c>
      <c r="D4448" t="s">
        <v>35</v>
      </c>
      <c r="E4448" t="s">
        <v>1</v>
      </c>
      <c r="F4448" t="s">
        <v>559</v>
      </c>
      <c r="G4448" t="s">
        <v>559</v>
      </c>
      <c r="H4448" t="s">
        <v>559</v>
      </c>
    </row>
    <row r="4449" spans="2:8" x14ac:dyDescent="0.25">
      <c r="B4449" t="s">
        <v>3</v>
      </c>
      <c r="C4449" t="s">
        <v>557</v>
      </c>
      <c r="D4449" t="s">
        <v>36</v>
      </c>
      <c r="E4449" t="s">
        <v>1</v>
      </c>
      <c r="F4449" t="s">
        <v>559</v>
      </c>
      <c r="G4449" t="s">
        <v>559</v>
      </c>
      <c r="H4449" t="s">
        <v>559</v>
      </c>
    </row>
    <row r="4450" spans="2:8" x14ac:dyDescent="0.25">
      <c r="B4450" t="s">
        <v>3</v>
      </c>
      <c r="C4450" t="s">
        <v>557</v>
      </c>
      <c r="D4450" t="s">
        <v>37</v>
      </c>
      <c r="E4450" t="s">
        <v>1</v>
      </c>
      <c r="F4450" t="s">
        <v>559</v>
      </c>
      <c r="G4450" t="s">
        <v>559</v>
      </c>
      <c r="H4450" t="s">
        <v>559</v>
      </c>
    </row>
    <row r="4451" spans="2:8" x14ac:dyDescent="0.25">
      <c r="B4451" t="s">
        <v>3</v>
      </c>
      <c r="C4451" t="s">
        <v>557</v>
      </c>
      <c r="D4451" t="s">
        <v>38</v>
      </c>
      <c r="E4451" t="s">
        <v>1</v>
      </c>
      <c r="F4451" t="s">
        <v>559</v>
      </c>
      <c r="G4451" t="s">
        <v>559</v>
      </c>
      <c r="H4451" t="s">
        <v>559</v>
      </c>
    </row>
    <row r="4452" spans="2:8" x14ac:dyDescent="0.25">
      <c r="B4452" t="s">
        <v>3</v>
      </c>
      <c r="C4452" t="s">
        <v>557</v>
      </c>
      <c r="D4452" t="s">
        <v>39</v>
      </c>
      <c r="E4452" t="s">
        <v>1</v>
      </c>
      <c r="F4452" t="s">
        <v>559</v>
      </c>
      <c r="G4452" t="s">
        <v>559</v>
      </c>
      <c r="H4452" t="s">
        <v>559</v>
      </c>
    </row>
    <row r="4453" spans="2:8" x14ac:dyDescent="0.25">
      <c r="B4453" t="s">
        <v>3</v>
      </c>
      <c r="C4453" t="s">
        <v>557</v>
      </c>
      <c r="D4453" t="s">
        <v>40</v>
      </c>
      <c r="E4453" t="s">
        <v>1</v>
      </c>
      <c r="F4453" t="s">
        <v>559</v>
      </c>
      <c r="G4453" t="s">
        <v>559</v>
      </c>
      <c r="H4453" t="s">
        <v>559</v>
      </c>
    </row>
    <row r="4454" spans="2:8" x14ac:dyDescent="0.25">
      <c r="B4454" t="s">
        <v>3</v>
      </c>
      <c r="C4454" t="s">
        <v>557</v>
      </c>
      <c r="D4454" t="s">
        <v>41</v>
      </c>
      <c r="E4454" t="s">
        <v>1</v>
      </c>
      <c r="F4454" t="s">
        <v>559</v>
      </c>
      <c r="G4454" t="s">
        <v>559</v>
      </c>
      <c r="H4454" t="s">
        <v>559</v>
      </c>
    </row>
    <row r="4455" spans="2:8" x14ac:dyDescent="0.25">
      <c r="B4455" t="s">
        <v>3</v>
      </c>
      <c r="C4455" t="s">
        <v>557</v>
      </c>
      <c r="D4455" t="s">
        <v>42</v>
      </c>
      <c r="E4455" t="s">
        <v>1</v>
      </c>
      <c r="F4455" t="s">
        <v>558</v>
      </c>
      <c r="G4455" t="s">
        <v>558</v>
      </c>
      <c r="H4455" t="s">
        <v>558</v>
      </c>
    </row>
    <row r="4456" spans="2:8" x14ac:dyDescent="0.25">
      <c r="B4456" t="s">
        <v>3</v>
      </c>
      <c r="C4456" t="s">
        <v>557</v>
      </c>
      <c r="D4456" t="s">
        <v>44</v>
      </c>
      <c r="E4456" t="s">
        <v>1</v>
      </c>
      <c r="F4456" t="s">
        <v>558</v>
      </c>
      <c r="G4456" t="s">
        <v>558</v>
      </c>
      <c r="H4456" t="s">
        <v>558</v>
      </c>
    </row>
    <row r="4457" spans="2:8" x14ac:dyDescent="0.25">
      <c r="B4457" t="s">
        <v>3</v>
      </c>
      <c r="C4457" t="s">
        <v>557</v>
      </c>
      <c r="D4457" t="s">
        <v>45</v>
      </c>
      <c r="E4457" t="s">
        <v>1</v>
      </c>
      <c r="F4457" t="s">
        <v>559</v>
      </c>
      <c r="G4457" t="s">
        <v>559</v>
      </c>
      <c r="H4457" t="s">
        <v>559</v>
      </c>
    </row>
    <row r="4458" spans="2:8" x14ac:dyDescent="0.25">
      <c r="B4458" t="s">
        <v>3</v>
      </c>
      <c r="C4458" t="s">
        <v>557</v>
      </c>
      <c r="D4458" t="s">
        <v>48</v>
      </c>
      <c r="E4458" t="s">
        <v>1</v>
      </c>
      <c r="F4458" t="s">
        <v>559</v>
      </c>
      <c r="G4458" t="s">
        <v>559</v>
      </c>
      <c r="H4458" t="s">
        <v>559</v>
      </c>
    </row>
    <row r="4459" spans="2:8" x14ac:dyDescent="0.25">
      <c r="B4459" t="s">
        <v>3</v>
      </c>
      <c r="C4459" t="s">
        <v>557</v>
      </c>
      <c r="D4459" t="s">
        <v>49</v>
      </c>
      <c r="E4459" t="s">
        <v>1</v>
      </c>
      <c r="F4459" t="s">
        <v>558</v>
      </c>
      <c r="G4459" t="s">
        <v>558</v>
      </c>
      <c r="H4459" t="s">
        <v>558</v>
      </c>
    </row>
    <row r="4460" spans="2:8" x14ac:dyDescent="0.25">
      <c r="B4460" t="s">
        <v>3</v>
      </c>
      <c r="C4460" t="s">
        <v>557</v>
      </c>
      <c r="D4460" t="s">
        <v>51</v>
      </c>
      <c r="E4460" t="s">
        <v>1</v>
      </c>
      <c r="F4460" t="s">
        <v>558</v>
      </c>
      <c r="G4460" t="s">
        <v>558</v>
      </c>
      <c r="H4460" t="s">
        <v>558</v>
      </c>
    </row>
    <row r="4461" spans="2:8" x14ac:dyDescent="0.25">
      <c r="B4461" t="s">
        <v>3</v>
      </c>
      <c r="C4461" t="s">
        <v>557</v>
      </c>
      <c r="D4461" t="s">
        <v>53</v>
      </c>
      <c r="E4461" t="s">
        <v>1</v>
      </c>
      <c r="F4461" t="s">
        <v>558</v>
      </c>
      <c r="G4461" t="s">
        <v>558</v>
      </c>
      <c r="H4461" t="s">
        <v>558</v>
      </c>
    </row>
    <row r="4462" spans="2:8" x14ac:dyDescent="0.25">
      <c r="B4462" t="s">
        <v>3</v>
      </c>
      <c r="C4462" t="s">
        <v>557</v>
      </c>
      <c r="D4462" t="s">
        <v>55</v>
      </c>
      <c r="E4462" t="s">
        <v>1</v>
      </c>
      <c r="F4462" t="s">
        <v>558</v>
      </c>
      <c r="G4462" t="s">
        <v>558</v>
      </c>
      <c r="H4462" t="s">
        <v>558</v>
      </c>
    </row>
    <row r="4463" spans="2:8" x14ac:dyDescent="0.25">
      <c r="B4463" t="s">
        <v>3</v>
      </c>
      <c r="C4463" t="s">
        <v>557</v>
      </c>
      <c r="D4463" t="s">
        <v>57</v>
      </c>
      <c r="E4463" t="s">
        <v>1</v>
      </c>
      <c r="F4463" t="s">
        <v>558</v>
      </c>
      <c r="G4463" t="s">
        <v>558</v>
      </c>
      <c r="H4463" t="s">
        <v>558</v>
      </c>
    </row>
    <row r="4464" spans="2:8" x14ac:dyDescent="0.25">
      <c r="B4464" t="s">
        <v>3</v>
      </c>
      <c r="C4464" t="s">
        <v>557</v>
      </c>
      <c r="D4464" t="s">
        <v>622</v>
      </c>
      <c r="E4464" t="s">
        <v>1</v>
      </c>
      <c r="F4464" t="s">
        <v>559</v>
      </c>
      <c r="G4464" t="s">
        <v>559</v>
      </c>
      <c r="H4464" t="s">
        <v>559</v>
      </c>
    </row>
    <row r="4465" spans="2:8" x14ac:dyDescent="0.25">
      <c r="B4465" t="s">
        <v>3</v>
      </c>
      <c r="C4465" t="s">
        <v>557</v>
      </c>
      <c r="D4465" t="s">
        <v>623</v>
      </c>
      <c r="E4465" t="s">
        <v>1</v>
      </c>
      <c r="F4465" t="s">
        <v>559</v>
      </c>
      <c r="G4465" t="s">
        <v>559</v>
      </c>
      <c r="H4465" t="s">
        <v>559</v>
      </c>
    </row>
    <row r="4466" spans="2:8" x14ac:dyDescent="0.25">
      <c r="B4466" t="s">
        <v>3</v>
      </c>
      <c r="C4466" t="s">
        <v>557</v>
      </c>
      <c r="D4466" t="s">
        <v>624</v>
      </c>
      <c r="E4466" t="s">
        <v>1</v>
      </c>
      <c r="F4466" t="s">
        <v>559</v>
      </c>
      <c r="G4466" t="s">
        <v>559</v>
      </c>
      <c r="H4466" t="s">
        <v>559</v>
      </c>
    </row>
    <row r="4467" spans="2:8" x14ac:dyDescent="0.25">
      <c r="B4467" t="s">
        <v>3</v>
      </c>
      <c r="C4467" t="s">
        <v>557</v>
      </c>
      <c r="D4467" t="s">
        <v>625</v>
      </c>
      <c r="E4467" t="s">
        <v>1</v>
      </c>
      <c r="F4467" t="s">
        <v>559</v>
      </c>
      <c r="G4467" t="s">
        <v>559</v>
      </c>
      <c r="H4467" t="s">
        <v>559</v>
      </c>
    </row>
    <row r="4468" spans="2:8" x14ac:dyDescent="0.25">
      <c r="B4468" t="s">
        <v>3</v>
      </c>
      <c r="C4468" t="s">
        <v>557</v>
      </c>
      <c r="D4468" t="s">
        <v>58</v>
      </c>
      <c r="E4468" t="s">
        <v>1</v>
      </c>
      <c r="F4468" t="s">
        <v>558</v>
      </c>
      <c r="G4468" t="s">
        <v>558</v>
      </c>
      <c r="H4468" t="s">
        <v>558</v>
      </c>
    </row>
    <row r="4469" spans="2:8" x14ac:dyDescent="0.25">
      <c r="B4469" t="s">
        <v>3</v>
      </c>
      <c r="C4469" t="s">
        <v>557</v>
      </c>
      <c r="D4469" t="s">
        <v>59</v>
      </c>
      <c r="E4469" t="s">
        <v>1</v>
      </c>
      <c r="F4469" t="s">
        <v>558</v>
      </c>
      <c r="G4469" t="s">
        <v>558</v>
      </c>
      <c r="H4469" t="s">
        <v>558</v>
      </c>
    </row>
    <row r="4470" spans="2:8" x14ac:dyDescent="0.25">
      <c r="B4470" t="s">
        <v>3</v>
      </c>
      <c r="C4470" t="s">
        <v>557</v>
      </c>
      <c r="D4470" t="s">
        <v>60</v>
      </c>
      <c r="E4470" t="s">
        <v>1</v>
      </c>
      <c r="F4470" t="s">
        <v>558</v>
      </c>
      <c r="G4470" t="s">
        <v>558</v>
      </c>
      <c r="H4470" t="s">
        <v>558</v>
      </c>
    </row>
    <row r="4471" spans="2:8" x14ac:dyDescent="0.25">
      <c r="B4471" t="s">
        <v>3</v>
      </c>
      <c r="C4471" t="s">
        <v>557</v>
      </c>
      <c r="D4471" t="s">
        <v>626</v>
      </c>
      <c r="E4471" t="s">
        <v>1</v>
      </c>
      <c r="F4471" t="s">
        <v>558</v>
      </c>
      <c r="G4471" t="s">
        <v>558</v>
      </c>
      <c r="H4471" t="s">
        <v>558</v>
      </c>
    </row>
    <row r="4472" spans="2:8" x14ac:dyDescent="0.25">
      <c r="B4472" t="s">
        <v>3</v>
      </c>
      <c r="C4472" t="s">
        <v>557</v>
      </c>
      <c r="D4472" t="s">
        <v>64</v>
      </c>
      <c r="E4472" t="s">
        <v>1</v>
      </c>
      <c r="F4472" t="s">
        <v>558</v>
      </c>
      <c r="G4472" t="s">
        <v>558</v>
      </c>
      <c r="H4472" t="s">
        <v>558</v>
      </c>
    </row>
    <row r="4473" spans="2:8" x14ac:dyDescent="0.25">
      <c r="B4473" t="s">
        <v>3</v>
      </c>
      <c r="C4473" t="s">
        <v>557</v>
      </c>
      <c r="D4473" t="s">
        <v>67</v>
      </c>
      <c r="E4473" t="s">
        <v>1</v>
      </c>
      <c r="F4473" t="s">
        <v>558</v>
      </c>
      <c r="G4473" t="s">
        <v>558</v>
      </c>
      <c r="H4473" t="s">
        <v>558</v>
      </c>
    </row>
    <row r="4474" spans="2:8" x14ac:dyDescent="0.25">
      <c r="B4474" t="s">
        <v>3</v>
      </c>
      <c r="C4474" t="s">
        <v>557</v>
      </c>
      <c r="D4474" t="s">
        <v>69</v>
      </c>
      <c r="E4474" t="s">
        <v>1</v>
      </c>
      <c r="F4474" t="s">
        <v>558</v>
      </c>
      <c r="G4474" t="s">
        <v>558</v>
      </c>
      <c r="H4474" t="s">
        <v>558</v>
      </c>
    </row>
    <row r="4475" spans="2:8" x14ac:dyDescent="0.25">
      <c r="B4475" t="s">
        <v>3</v>
      </c>
      <c r="C4475" t="s">
        <v>557</v>
      </c>
      <c r="D4475" t="s">
        <v>71</v>
      </c>
      <c r="E4475" t="s">
        <v>1</v>
      </c>
      <c r="F4475" t="s">
        <v>558</v>
      </c>
      <c r="G4475" t="s">
        <v>558</v>
      </c>
      <c r="H4475" t="s">
        <v>558</v>
      </c>
    </row>
    <row r="4476" spans="2:8" x14ac:dyDescent="0.25">
      <c r="B4476" t="s">
        <v>3</v>
      </c>
      <c r="C4476" t="s">
        <v>557</v>
      </c>
      <c r="D4476" t="s">
        <v>73</v>
      </c>
      <c r="E4476" t="s">
        <v>1</v>
      </c>
      <c r="F4476" t="s">
        <v>558</v>
      </c>
      <c r="G4476" t="s">
        <v>558</v>
      </c>
      <c r="H4476" t="s">
        <v>558</v>
      </c>
    </row>
    <row r="4477" spans="2:8" x14ac:dyDescent="0.25">
      <c r="B4477" t="s">
        <v>3</v>
      </c>
      <c r="C4477" t="s">
        <v>557</v>
      </c>
      <c r="D4477" t="s">
        <v>683</v>
      </c>
      <c r="E4477" t="s">
        <v>1</v>
      </c>
      <c r="F4477" t="s">
        <v>559</v>
      </c>
      <c r="G4477" t="s">
        <v>559</v>
      </c>
      <c r="H4477" t="s">
        <v>559</v>
      </c>
    </row>
    <row r="4478" spans="2:8" x14ac:dyDescent="0.25">
      <c r="B4478" t="s">
        <v>3</v>
      </c>
      <c r="C4478" t="s">
        <v>557</v>
      </c>
      <c r="D4478" t="s">
        <v>75</v>
      </c>
      <c r="E4478" t="s">
        <v>1</v>
      </c>
      <c r="F4478" t="s">
        <v>558</v>
      </c>
      <c r="G4478" t="s">
        <v>558</v>
      </c>
      <c r="H4478" t="s">
        <v>558</v>
      </c>
    </row>
    <row r="4479" spans="2:8" x14ac:dyDescent="0.25">
      <c r="B4479" t="s">
        <v>3</v>
      </c>
      <c r="C4479" t="s">
        <v>557</v>
      </c>
      <c r="D4479" t="s">
        <v>76</v>
      </c>
      <c r="E4479" t="s">
        <v>1</v>
      </c>
      <c r="F4479" t="s">
        <v>559</v>
      </c>
      <c r="G4479" t="s">
        <v>559</v>
      </c>
      <c r="H4479" t="s">
        <v>559</v>
      </c>
    </row>
    <row r="4480" spans="2:8" x14ac:dyDescent="0.25">
      <c r="B4480" t="s">
        <v>3</v>
      </c>
      <c r="C4480" t="s">
        <v>557</v>
      </c>
      <c r="D4480" t="s">
        <v>77</v>
      </c>
      <c r="E4480" t="s">
        <v>1</v>
      </c>
      <c r="F4480" t="s">
        <v>559</v>
      </c>
      <c r="G4480" t="s">
        <v>559</v>
      </c>
      <c r="H4480" t="s">
        <v>559</v>
      </c>
    </row>
    <row r="4481" spans="2:8" x14ac:dyDescent="0.25">
      <c r="B4481" t="s">
        <v>3</v>
      </c>
      <c r="C4481" t="s">
        <v>557</v>
      </c>
      <c r="D4481" t="s">
        <v>78</v>
      </c>
      <c r="E4481" t="s">
        <v>1</v>
      </c>
      <c r="F4481" t="s">
        <v>558</v>
      </c>
      <c r="G4481" t="s">
        <v>558</v>
      </c>
      <c r="H4481" t="s">
        <v>558</v>
      </c>
    </row>
    <row r="4482" spans="2:8" x14ac:dyDescent="0.25">
      <c r="B4482" t="s">
        <v>3</v>
      </c>
      <c r="C4482" t="s">
        <v>557</v>
      </c>
      <c r="D4482" t="s">
        <v>627</v>
      </c>
      <c r="E4482" t="s">
        <v>1</v>
      </c>
      <c r="F4482" t="s">
        <v>559</v>
      </c>
      <c r="G4482" t="s">
        <v>559</v>
      </c>
      <c r="H4482" t="s">
        <v>559</v>
      </c>
    </row>
    <row r="4483" spans="2:8" x14ac:dyDescent="0.25">
      <c r="B4483" t="s">
        <v>3</v>
      </c>
      <c r="C4483" t="s">
        <v>557</v>
      </c>
      <c r="D4483" t="s">
        <v>81</v>
      </c>
      <c r="E4483" t="s">
        <v>1</v>
      </c>
      <c r="F4483" t="s">
        <v>558</v>
      </c>
      <c r="G4483" t="s">
        <v>558</v>
      </c>
      <c r="H4483" t="s">
        <v>558</v>
      </c>
    </row>
    <row r="4484" spans="2:8" x14ac:dyDescent="0.25">
      <c r="B4484" t="s">
        <v>3</v>
      </c>
      <c r="C4484" t="s">
        <v>557</v>
      </c>
      <c r="D4484" t="s">
        <v>83</v>
      </c>
      <c r="E4484" t="s">
        <v>1</v>
      </c>
      <c r="F4484" t="s">
        <v>558</v>
      </c>
      <c r="G4484" t="s">
        <v>558</v>
      </c>
      <c r="H4484" t="s">
        <v>558</v>
      </c>
    </row>
    <row r="4485" spans="2:8" x14ac:dyDescent="0.25">
      <c r="B4485" t="s">
        <v>3</v>
      </c>
      <c r="C4485" t="s">
        <v>557</v>
      </c>
      <c r="D4485" t="s">
        <v>85</v>
      </c>
      <c r="E4485" t="s">
        <v>1</v>
      </c>
      <c r="F4485" t="s">
        <v>559</v>
      </c>
      <c r="G4485" t="s">
        <v>559</v>
      </c>
      <c r="H4485" t="s">
        <v>559</v>
      </c>
    </row>
    <row r="4486" spans="2:8" x14ac:dyDescent="0.25">
      <c r="B4486" t="s">
        <v>3</v>
      </c>
      <c r="C4486" t="s">
        <v>557</v>
      </c>
      <c r="D4486" t="s">
        <v>86</v>
      </c>
      <c r="E4486" t="s">
        <v>1</v>
      </c>
      <c r="F4486" t="s">
        <v>559</v>
      </c>
      <c r="G4486" t="s">
        <v>559</v>
      </c>
      <c r="H4486" t="s">
        <v>559</v>
      </c>
    </row>
    <row r="4487" spans="2:8" x14ac:dyDescent="0.25">
      <c r="B4487" t="s">
        <v>3</v>
      </c>
      <c r="C4487" t="s">
        <v>557</v>
      </c>
      <c r="D4487" t="s">
        <v>87</v>
      </c>
      <c r="E4487" t="s">
        <v>1</v>
      </c>
      <c r="F4487" t="s">
        <v>559</v>
      </c>
      <c r="G4487" t="s">
        <v>559</v>
      </c>
      <c r="H4487" t="s">
        <v>559</v>
      </c>
    </row>
    <row r="4488" spans="2:8" x14ac:dyDescent="0.25">
      <c r="B4488" t="s">
        <v>3</v>
      </c>
      <c r="C4488" t="s">
        <v>557</v>
      </c>
      <c r="D4488" t="s">
        <v>88</v>
      </c>
      <c r="E4488" t="s">
        <v>1</v>
      </c>
      <c r="F4488" t="s">
        <v>559</v>
      </c>
      <c r="G4488" t="s">
        <v>559</v>
      </c>
      <c r="H4488" t="s">
        <v>559</v>
      </c>
    </row>
    <row r="4489" spans="2:8" x14ac:dyDescent="0.25">
      <c r="B4489" t="s">
        <v>3</v>
      </c>
      <c r="C4489" t="s">
        <v>557</v>
      </c>
      <c r="D4489" t="s">
        <v>628</v>
      </c>
      <c r="E4489" t="s">
        <v>1</v>
      </c>
      <c r="F4489" t="s">
        <v>558</v>
      </c>
      <c r="G4489" t="s">
        <v>558</v>
      </c>
      <c r="H4489" t="s">
        <v>558</v>
      </c>
    </row>
    <row r="4490" spans="2:8" x14ac:dyDescent="0.25">
      <c r="B4490" t="s">
        <v>3</v>
      </c>
      <c r="C4490" t="s">
        <v>557</v>
      </c>
      <c r="D4490" t="s">
        <v>89</v>
      </c>
      <c r="E4490" t="s">
        <v>1</v>
      </c>
      <c r="F4490" t="s">
        <v>559</v>
      </c>
      <c r="G4490" t="s">
        <v>559</v>
      </c>
      <c r="H4490" t="s">
        <v>559</v>
      </c>
    </row>
    <row r="4491" spans="2:8" x14ac:dyDescent="0.25">
      <c r="B4491" t="s">
        <v>3</v>
      </c>
      <c r="C4491" t="s">
        <v>557</v>
      </c>
      <c r="D4491" t="s">
        <v>90</v>
      </c>
      <c r="E4491" t="s">
        <v>1</v>
      </c>
      <c r="F4491" t="s">
        <v>559</v>
      </c>
      <c r="G4491" t="s">
        <v>559</v>
      </c>
      <c r="H4491" t="s">
        <v>559</v>
      </c>
    </row>
    <row r="4492" spans="2:8" x14ac:dyDescent="0.25">
      <c r="B4492" t="s">
        <v>3</v>
      </c>
      <c r="C4492" t="s">
        <v>557</v>
      </c>
      <c r="D4492" t="s">
        <v>92</v>
      </c>
      <c r="E4492" t="s">
        <v>1</v>
      </c>
      <c r="F4492" t="s">
        <v>559</v>
      </c>
      <c r="G4492" t="s">
        <v>559</v>
      </c>
      <c r="H4492" t="s">
        <v>559</v>
      </c>
    </row>
    <row r="4493" spans="2:8" x14ac:dyDescent="0.25">
      <c r="B4493" t="s">
        <v>3</v>
      </c>
      <c r="C4493" t="s">
        <v>557</v>
      </c>
      <c r="D4493" t="s">
        <v>93</v>
      </c>
      <c r="E4493" t="s">
        <v>1</v>
      </c>
      <c r="F4493" t="s">
        <v>559</v>
      </c>
      <c r="G4493" t="s">
        <v>559</v>
      </c>
      <c r="H4493" t="s">
        <v>559</v>
      </c>
    </row>
    <row r="4494" spans="2:8" x14ac:dyDescent="0.25">
      <c r="B4494" t="s">
        <v>3</v>
      </c>
      <c r="C4494" t="s">
        <v>557</v>
      </c>
      <c r="D4494" t="s">
        <v>97</v>
      </c>
      <c r="E4494" t="s">
        <v>1</v>
      </c>
      <c r="F4494" t="s">
        <v>558</v>
      </c>
      <c r="G4494" t="s">
        <v>558</v>
      </c>
      <c r="H4494" t="s">
        <v>558</v>
      </c>
    </row>
    <row r="4495" spans="2:8" x14ac:dyDescent="0.25">
      <c r="B4495" t="s">
        <v>3</v>
      </c>
      <c r="C4495" t="s">
        <v>557</v>
      </c>
      <c r="D4495" t="s">
        <v>98</v>
      </c>
      <c r="E4495" t="s">
        <v>1</v>
      </c>
      <c r="F4495" t="s">
        <v>558</v>
      </c>
      <c r="G4495" t="s">
        <v>558</v>
      </c>
      <c r="H4495" t="s">
        <v>558</v>
      </c>
    </row>
    <row r="4496" spans="2:8" x14ac:dyDescent="0.25">
      <c r="B4496" t="s">
        <v>3</v>
      </c>
      <c r="C4496" t="s">
        <v>557</v>
      </c>
      <c r="D4496" t="s">
        <v>99</v>
      </c>
      <c r="E4496" t="s">
        <v>1</v>
      </c>
      <c r="F4496" t="s">
        <v>558</v>
      </c>
      <c r="G4496" t="s">
        <v>558</v>
      </c>
      <c r="H4496" t="s">
        <v>558</v>
      </c>
    </row>
    <row r="4497" spans="2:8" x14ac:dyDescent="0.25">
      <c r="B4497" t="s">
        <v>3</v>
      </c>
      <c r="C4497" t="s">
        <v>557</v>
      </c>
      <c r="D4497" t="s">
        <v>100</v>
      </c>
      <c r="E4497" t="s">
        <v>1</v>
      </c>
      <c r="F4497" t="s">
        <v>558</v>
      </c>
      <c r="G4497" t="s">
        <v>558</v>
      </c>
      <c r="H4497" t="s">
        <v>558</v>
      </c>
    </row>
    <row r="4498" spans="2:8" x14ac:dyDescent="0.25">
      <c r="B4498" t="s">
        <v>3</v>
      </c>
      <c r="C4498" t="s">
        <v>557</v>
      </c>
      <c r="D4498" t="s">
        <v>102</v>
      </c>
      <c r="E4498" t="s">
        <v>1</v>
      </c>
      <c r="F4498" t="s">
        <v>559</v>
      </c>
      <c r="G4498" t="s">
        <v>559</v>
      </c>
      <c r="H4498" t="s">
        <v>559</v>
      </c>
    </row>
    <row r="4499" spans="2:8" x14ac:dyDescent="0.25">
      <c r="B4499" t="s">
        <v>3</v>
      </c>
      <c r="C4499" t="s">
        <v>557</v>
      </c>
      <c r="D4499" t="s">
        <v>104</v>
      </c>
      <c r="E4499" t="s">
        <v>1</v>
      </c>
      <c r="F4499" t="s">
        <v>558</v>
      </c>
      <c r="G4499" t="s">
        <v>558</v>
      </c>
      <c r="H4499" t="s">
        <v>558</v>
      </c>
    </row>
    <row r="4500" spans="2:8" x14ac:dyDescent="0.25">
      <c r="B4500" t="s">
        <v>3</v>
      </c>
      <c r="C4500" t="s">
        <v>557</v>
      </c>
      <c r="D4500" t="s">
        <v>106</v>
      </c>
      <c r="E4500" t="s">
        <v>1</v>
      </c>
      <c r="F4500" t="s">
        <v>559</v>
      </c>
      <c r="G4500" t="s">
        <v>559</v>
      </c>
      <c r="H4500" t="s">
        <v>559</v>
      </c>
    </row>
    <row r="4501" spans="2:8" x14ac:dyDescent="0.25">
      <c r="B4501" t="s">
        <v>3</v>
      </c>
      <c r="C4501" t="s">
        <v>557</v>
      </c>
      <c r="D4501" t="s">
        <v>108</v>
      </c>
      <c r="E4501" t="s">
        <v>1</v>
      </c>
      <c r="F4501" t="s">
        <v>559</v>
      </c>
      <c r="G4501" t="s">
        <v>559</v>
      </c>
      <c r="H4501" t="s">
        <v>559</v>
      </c>
    </row>
    <row r="4502" spans="2:8" x14ac:dyDescent="0.25">
      <c r="B4502" t="s">
        <v>3</v>
      </c>
      <c r="C4502" t="s">
        <v>557</v>
      </c>
      <c r="D4502" t="s">
        <v>112</v>
      </c>
      <c r="E4502" t="s">
        <v>1</v>
      </c>
      <c r="F4502" t="s">
        <v>559</v>
      </c>
      <c r="G4502" t="s">
        <v>559</v>
      </c>
      <c r="H4502" t="s">
        <v>559</v>
      </c>
    </row>
    <row r="4503" spans="2:8" x14ac:dyDescent="0.25">
      <c r="B4503" t="s">
        <v>3</v>
      </c>
      <c r="C4503" t="s">
        <v>557</v>
      </c>
      <c r="D4503" t="s">
        <v>114</v>
      </c>
      <c r="E4503" t="s">
        <v>1</v>
      </c>
      <c r="F4503" t="s">
        <v>558</v>
      </c>
      <c r="G4503" t="s">
        <v>558</v>
      </c>
      <c r="H4503" t="s">
        <v>558</v>
      </c>
    </row>
    <row r="4504" spans="2:8" x14ac:dyDescent="0.25">
      <c r="B4504" t="s">
        <v>3</v>
      </c>
      <c r="C4504" t="s">
        <v>557</v>
      </c>
      <c r="D4504" t="s">
        <v>443</v>
      </c>
      <c r="E4504" t="s">
        <v>1</v>
      </c>
      <c r="F4504" t="s">
        <v>559</v>
      </c>
      <c r="G4504" t="s">
        <v>559</v>
      </c>
      <c r="H4504" t="s">
        <v>559</v>
      </c>
    </row>
    <row r="4505" spans="2:8" x14ac:dyDescent="0.25">
      <c r="B4505" t="s">
        <v>3</v>
      </c>
      <c r="C4505" t="s">
        <v>557</v>
      </c>
      <c r="D4505" t="s">
        <v>116</v>
      </c>
      <c r="E4505" t="s">
        <v>1</v>
      </c>
      <c r="F4505" t="s">
        <v>558</v>
      </c>
      <c r="G4505" t="s">
        <v>558</v>
      </c>
      <c r="H4505" t="s">
        <v>558</v>
      </c>
    </row>
    <row r="4506" spans="2:8" x14ac:dyDescent="0.25">
      <c r="B4506" t="s">
        <v>3</v>
      </c>
      <c r="C4506" t="s">
        <v>557</v>
      </c>
      <c r="D4506" t="s">
        <v>118</v>
      </c>
      <c r="E4506" t="s">
        <v>1</v>
      </c>
      <c r="F4506" t="s">
        <v>558</v>
      </c>
      <c r="G4506" t="s">
        <v>558</v>
      </c>
      <c r="H4506" t="s">
        <v>558</v>
      </c>
    </row>
    <row r="4507" spans="2:8" x14ac:dyDescent="0.25">
      <c r="B4507" t="s">
        <v>3</v>
      </c>
      <c r="C4507" t="s">
        <v>557</v>
      </c>
      <c r="D4507" t="s">
        <v>629</v>
      </c>
      <c r="E4507" t="s">
        <v>1</v>
      </c>
      <c r="F4507" t="s">
        <v>558</v>
      </c>
      <c r="G4507" t="s">
        <v>558</v>
      </c>
      <c r="H4507" t="s">
        <v>558</v>
      </c>
    </row>
    <row r="4508" spans="2:8" x14ac:dyDescent="0.25">
      <c r="B4508" t="s">
        <v>3</v>
      </c>
      <c r="C4508" t="s">
        <v>557</v>
      </c>
      <c r="D4508" t="s">
        <v>119</v>
      </c>
      <c r="E4508" t="s">
        <v>1</v>
      </c>
      <c r="F4508" t="s">
        <v>559</v>
      </c>
      <c r="G4508" t="s">
        <v>559</v>
      </c>
      <c r="H4508" t="s">
        <v>559</v>
      </c>
    </row>
    <row r="4509" spans="2:8" x14ac:dyDescent="0.25">
      <c r="B4509" t="s">
        <v>3</v>
      </c>
      <c r="C4509" t="s">
        <v>557</v>
      </c>
      <c r="D4509" t="s">
        <v>121</v>
      </c>
      <c r="E4509" t="s">
        <v>1</v>
      </c>
      <c r="F4509" t="s">
        <v>558</v>
      </c>
      <c r="G4509" t="s">
        <v>558</v>
      </c>
      <c r="H4509" t="s">
        <v>558</v>
      </c>
    </row>
    <row r="4510" spans="2:8" x14ac:dyDescent="0.25">
      <c r="B4510" t="s">
        <v>3</v>
      </c>
      <c r="C4510" t="s">
        <v>557</v>
      </c>
      <c r="D4510" t="s">
        <v>123</v>
      </c>
      <c r="E4510" t="s">
        <v>1</v>
      </c>
      <c r="F4510" t="s">
        <v>558</v>
      </c>
      <c r="G4510" t="s">
        <v>558</v>
      </c>
      <c r="H4510" t="s">
        <v>558</v>
      </c>
    </row>
    <row r="4511" spans="2:8" x14ac:dyDescent="0.25">
      <c r="B4511" t="s">
        <v>3</v>
      </c>
      <c r="C4511" t="s">
        <v>557</v>
      </c>
      <c r="D4511" t="s">
        <v>127</v>
      </c>
      <c r="E4511" t="s">
        <v>1</v>
      </c>
      <c r="F4511" t="s">
        <v>558</v>
      </c>
      <c r="G4511" t="s">
        <v>558</v>
      </c>
      <c r="H4511" t="s">
        <v>558</v>
      </c>
    </row>
    <row r="4512" spans="2:8" x14ac:dyDescent="0.25">
      <c r="B4512" t="s">
        <v>3</v>
      </c>
      <c r="C4512" t="s">
        <v>557</v>
      </c>
      <c r="D4512" t="s">
        <v>129</v>
      </c>
      <c r="E4512" t="s">
        <v>1</v>
      </c>
      <c r="F4512" t="s">
        <v>558</v>
      </c>
      <c r="G4512" t="s">
        <v>558</v>
      </c>
      <c r="H4512" t="s">
        <v>558</v>
      </c>
    </row>
    <row r="4513" spans="2:8" x14ac:dyDescent="0.25">
      <c r="B4513" t="s">
        <v>3</v>
      </c>
      <c r="C4513" t="s">
        <v>557</v>
      </c>
      <c r="D4513" t="s">
        <v>130</v>
      </c>
      <c r="E4513" t="s">
        <v>1</v>
      </c>
      <c r="F4513" t="s">
        <v>558</v>
      </c>
      <c r="G4513" t="s">
        <v>558</v>
      </c>
      <c r="H4513" t="s">
        <v>558</v>
      </c>
    </row>
    <row r="4514" spans="2:8" x14ac:dyDescent="0.25">
      <c r="B4514" t="s">
        <v>3</v>
      </c>
      <c r="C4514" t="s">
        <v>557</v>
      </c>
      <c r="D4514" t="s">
        <v>131</v>
      </c>
      <c r="E4514" t="s">
        <v>1</v>
      </c>
      <c r="F4514" t="s">
        <v>558</v>
      </c>
      <c r="G4514" t="s">
        <v>558</v>
      </c>
      <c r="H4514" t="s">
        <v>558</v>
      </c>
    </row>
    <row r="4515" spans="2:8" x14ac:dyDescent="0.25">
      <c r="B4515" t="s">
        <v>3</v>
      </c>
      <c r="C4515" t="s">
        <v>557</v>
      </c>
      <c r="D4515" t="s">
        <v>132</v>
      </c>
      <c r="E4515" t="s">
        <v>1</v>
      </c>
      <c r="F4515" t="s">
        <v>558</v>
      </c>
      <c r="G4515" t="s">
        <v>558</v>
      </c>
      <c r="H4515" t="s">
        <v>558</v>
      </c>
    </row>
    <row r="4516" spans="2:8" x14ac:dyDescent="0.25">
      <c r="B4516" t="s">
        <v>3</v>
      </c>
      <c r="C4516" t="s">
        <v>557</v>
      </c>
      <c r="D4516" t="s">
        <v>133</v>
      </c>
      <c r="E4516" t="s">
        <v>1</v>
      </c>
      <c r="F4516" t="s">
        <v>558</v>
      </c>
      <c r="G4516" t="s">
        <v>558</v>
      </c>
      <c r="H4516" t="s">
        <v>558</v>
      </c>
    </row>
    <row r="4517" spans="2:8" x14ac:dyDescent="0.25">
      <c r="B4517" t="s">
        <v>3</v>
      </c>
      <c r="C4517" t="s">
        <v>557</v>
      </c>
      <c r="D4517" t="s">
        <v>134</v>
      </c>
      <c r="E4517" t="s">
        <v>1</v>
      </c>
      <c r="F4517" t="s">
        <v>558</v>
      </c>
      <c r="G4517" t="s">
        <v>558</v>
      </c>
      <c r="H4517" t="s">
        <v>558</v>
      </c>
    </row>
    <row r="4518" spans="2:8" x14ac:dyDescent="0.25">
      <c r="B4518" t="s">
        <v>3</v>
      </c>
      <c r="C4518" t="s">
        <v>557</v>
      </c>
      <c r="D4518" t="s">
        <v>135</v>
      </c>
      <c r="E4518" t="s">
        <v>1</v>
      </c>
      <c r="F4518" t="s">
        <v>558</v>
      </c>
      <c r="G4518" t="s">
        <v>558</v>
      </c>
      <c r="H4518" t="s">
        <v>558</v>
      </c>
    </row>
    <row r="4519" spans="2:8" x14ac:dyDescent="0.25">
      <c r="B4519" t="s">
        <v>3</v>
      </c>
      <c r="C4519" t="s">
        <v>557</v>
      </c>
      <c r="D4519" t="s">
        <v>136</v>
      </c>
      <c r="E4519" t="s">
        <v>1</v>
      </c>
      <c r="F4519" t="s">
        <v>558</v>
      </c>
      <c r="G4519" t="s">
        <v>558</v>
      </c>
      <c r="H4519" t="s">
        <v>558</v>
      </c>
    </row>
    <row r="4520" spans="2:8" x14ac:dyDescent="0.25">
      <c r="B4520" t="s">
        <v>3</v>
      </c>
      <c r="C4520" t="s">
        <v>557</v>
      </c>
      <c r="D4520" t="s">
        <v>137</v>
      </c>
      <c r="E4520" t="s">
        <v>1</v>
      </c>
      <c r="F4520" t="s">
        <v>559</v>
      </c>
      <c r="G4520" t="s">
        <v>559</v>
      </c>
      <c r="H4520" t="s">
        <v>559</v>
      </c>
    </row>
    <row r="4521" spans="2:8" x14ac:dyDescent="0.25">
      <c r="B4521" t="s">
        <v>3</v>
      </c>
      <c r="C4521" t="s">
        <v>557</v>
      </c>
      <c r="D4521" t="s">
        <v>138</v>
      </c>
      <c r="E4521" t="s">
        <v>1</v>
      </c>
      <c r="F4521" t="s">
        <v>559</v>
      </c>
      <c r="G4521" t="s">
        <v>559</v>
      </c>
      <c r="H4521" t="s">
        <v>559</v>
      </c>
    </row>
    <row r="4522" spans="2:8" x14ac:dyDescent="0.25">
      <c r="B4522" t="s">
        <v>3</v>
      </c>
      <c r="C4522" t="s">
        <v>557</v>
      </c>
      <c r="D4522" t="s">
        <v>630</v>
      </c>
      <c r="E4522" t="s">
        <v>1</v>
      </c>
      <c r="F4522" t="s">
        <v>559</v>
      </c>
      <c r="G4522" t="s">
        <v>559</v>
      </c>
      <c r="H4522" t="s">
        <v>559</v>
      </c>
    </row>
    <row r="4523" spans="2:8" x14ac:dyDescent="0.25">
      <c r="B4523" t="s">
        <v>3</v>
      </c>
      <c r="C4523" t="s">
        <v>557</v>
      </c>
      <c r="D4523" t="s">
        <v>139</v>
      </c>
      <c r="E4523" t="s">
        <v>1</v>
      </c>
      <c r="F4523" t="s">
        <v>559</v>
      </c>
      <c r="G4523" t="s">
        <v>559</v>
      </c>
      <c r="H4523" t="s">
        <v>559</v>
      </c>
    </row>
    <row r="4524" spans="2:8" x14ac:dyDescent="0.25">
      <c r="B4524" t="s">
        <v>3</v>
      </c>
      <c r="C4524" t="s">
        <v>557</v>
      </c>
      <c r="D4524" t="s">
        <v>631</v>
      </c>
      <c r="E4524" t="s">
        <v>1</v>
      </c>
      <c r="F4524" t="s">
        <v>559</v>
      </c>
      <c r="G4524" t="s">
        <v>559</v>
      </c>
      <c r="H4524" t="s">
        <v>559</v>
      </c>
    </row>
    <row r="4525" spans="2:8" x14ac:dyDescent="0.25">
      <c r="B4525" t="s">
        <v>3</v>
      </c>
      <c r="C4525" t="s">
        <v>557</v>
      </c>
      <c r="D4525" t="s">
        <v>141</v>
      </c>
      <c r="E4525" t="s">
        <v>1</v>
      </c>
      <c r="F4525" t="s">
        <v>558</v>
      </c>
      <c r="G4525" t="s">
        <v>558</v>
      </c>
      <c r="H4525" t="s">
        <v>558</v>
      </c>
    </row>
    <row r="4526" spans="2:8" x14ac:dyDescent="0.25">
      <c r="B4526" t="s">
        <v>3</v>
      </c>
      <c r="C4526" t="s">
        <v>557</v>
      </c>
      <c r="D4526" t="s">
        <v>684</v>
      </c>
      <c r="E4526" t="s">
        <v>1</v>
      </c>
      <c r="F4526" t="s">
        <v>559</v>
      </c>
      <c r="G4526" t="s">
        <v>559</v>
      </c>
      <c r="H4526" t="s">
        <v>559</v>
      </c>
    </row>
    <row r="4527" spans="2:8" x14ac:dyDescent="0.25">
      <c r="B4527" t="s">
        <v>3</v>
      </c>
      <c r="C4527" t="s">
        <v>557</v>
      </c>
      <c r="D4527" t="s">
        <v>685</v>
      </c>
      <c r="E4527" t="s">
        <v>1</v>
      </c>
      <c r="F4527" t="s">
        <v>558</v>
      </c>
      <c r="G4527" t="s">
        <v>558</v>
      </c>
      <c r="H4527" t="s">
        <v>558</v>
      </c>
    </row>
    <row r="4528" spans="2:8" x14ac:dyDescent="0.25">
      <c r="B4528" t="s">
        <v>3</v>
      </c>
      <c r="C4528" t="s">
        <v>557</v>
      </c>
      <c r="D4528" t="s">
        <v>148</v>
      </c>
      <c r="E4528" t="s">
        <v>1</v>
      </c>
      <c r="F4528" t="s">
        <v>558</v>
      </c>
      <c r="G4528" t="s">
        <v>558</v>
      </c>
      <c r="H4528" t="s">
        <v>558</v>
      </c>
    </row>
    <row r="4529" spans="2:8" x14ac:dyDescent="0.25">
      <c r="B4529" t="s">
        <v>3</v>
      </c>
      <c r="C4529" t="s">
        <v>557</v>
      </c>
      <c r="D4529" t="s">
        <v>149</v>
      </c>
      <c r="E4529" t="s">
        <v>1</v>
      </c>
      <c r="F4529" t="s">
        <v>558</v>
      </c>
      <c r="G4529" t="s">
        <v>558</v>
      </c>
      <c r="H4529" t="s">
        <v>558</v>
      </c>
    </row>
    <row r="4530" spans="2:8" x14ac:dyDescent="0.25">
      <c r="B4530" t="s">
        <v>3</v>
      </c>
      <c r="C4530" t="s">
        <v>557</v>
      </c>
      <c r="D4530" t="s">
        <v>150</v>
      </c>
      <c r="E4530" t="s">
        <v>1</v>
      </c>
      <c r="F4530" t="s">
        <v>558</v>
      </c>
      <c r="G4530" t="s">
        <v>558</v>
      </c>
      <c r="H4530" t="s">
        <v>558</v>
      </c>
    </row>
    <row r="4531" spans="2:8" x14ac:dyDescent="0.25">
      <c r="B4531" t="s">
        <v>3</v>
      </c>
      <c r="C4531" t="s">
        <v>557</v>
      </c>
      <c r="D4531" t="s">
        <v>151</v>
      </c>
      <c r="E4531" t="s">
        <v>1</v>
      </c>
      <c r="F4531" t="s">
        <v>558</v>
      </c>
      <c r="G4531" t="s">
        <v>558</v>
      </c>
      <c r="H4531" t="s">
        <v>558</v>
      </c>
    </row>
    <row r="4532" spans="2:8" x14ac:dyDescent="0.25">
      <c r="B4532" t="s">
        <v>3</v>
      </c>
      <c r="C4532" t="s">
        <v>557</v>
      </c>
      <c r="D4532" t="s">
        <v>152</v>
      </c>
      <c r="E4532" t="s">
        <v>1</v>
      </c>
      <c r="F4532" t="s">
        <v>559</v>
      </c>
      <c r="G4532" t="s">
        <v>559</v>
      </c>
      <c r="H4532" t="s">
        <v>559</v>
      </c>
    </row>
    <row r="4533" spans="2:8" x14ac:dyDescent="0.25">
      <c r="B4533" t="s">
        <v>3</v>
      </c>
      <c r="C4533" t="s">
        <v>557</v>
      </c>
      <c r="D4533" t="s">
        <v>153</v>
      </c>
      <c r="E4533" t="s">
        <v>1</v>
      </c>
      <c r="F4533" t="s">
        <v>558</v>
      </c>
      <c r="G4533" t="s">
        <v>558</v>
      </c>
      <c r="H4533" t="s">
        <v>558</v>
      </c>
    </row>
    <row r="4534" spans="2:8" x14ac:dyDescent="0.25">
      <c r="B4534" t="s">
        <v>3</v>
      </c>
      <c r="C4534" t="s">
        <v>557</v>
      </c>
      <c r="D4534" t="s">
        <v>632</v>
      </c>
      <c r="E4534" t="s">
        <v>1</v>
      </c>
      <c r="F4534" t="s">
        <v>558</v>
      </c>
      <c r="G4534" t="s">
        <v>558</v>
      </c>
      <c r="H4534" t="s">
        <v>558</v>
      </c>
    </row>
    <row r="4535" spans="2:8" x14ac:dyDescent="0.25">
      <c r="B4535" t="s">
        <v>3</v>
      </c>
      <c r="C4535" t="s">
        <v>557</v>
      </c>
      <c r="D4535" t="s">
        <v>155</v>
      </c>
      <c r="E4535" t="s">
        <v>1</v>
      </c>
      <c r="F4535" t="s">
        <v>558</v>
      </c>
      <c r="G4535" t="s">
        <v>558</v>
      </c>
      <c r="H4535" t="s">
        <v>558</v>
      </c>
    </row>
    <row r="4536" spans="2:8" x14ac:dyDescent="0.25">
      <c r="B4536" t="s">
        <v>3</v>
      </c>
      <c r="C4536" t="s">
        <v>557</v>
      </c>
      <c r="D4536" t="s">
        <v>633</v>
      </c>
      <c r="E4536" t="s">
        <v>1</v>
      </c>
      <c r="F4536" t="s">
        <v>559</v>
      </c>
      <c r="G4536" t="s">
        <v>559</v>
      </c>
      <c r="H4536" t="s">
        <v>559</v>
      </c>
    </row>
    <row r="4537" spans="2:8" x14ac:dyDescent="0.25">
      <c r="B4537" t="s">
        <v>3</v>
      </c>
      <c r="C4537" t="s">
        <v>557</v>
      </c>
      <c r="D4537" t="s">
        <v>156</v>
      </c>
      <c r="E4537" t="s">
        <v>1</v>
      </c>
      <c r="F4537" t="s">
        <v>559</v>
      </c>
      <c r="G4537" t="s">
        <v>559</v>
      </c>
      <c r="H4537" t="s">
        <v>559</v>
      </c>
    </row>
    <row r="4538" spans="2:8" x14ac:dyDescent="0.25">
      <c r="B4538" t="s">
        <v>3</v>
      </c>
      <c r="C4538" t="s">
        <v>557</v>
      </c>
      <c r="D4538" t="s">
        <v>157</v>
      </c>
      <c r="E4538" t="s">
        <v>1</v>
      </c>
      <c r="F4538" t="s">
        <v>559</v>
      </c>
      <c r="G4538" t="s">
        <v>559</v>
      </c>
      <c r="H4538" t="s">
        <v>559</v>
      </c>
    </row>
    <row r="4539" spans="2:8" x14ac:dyDescent="0.25">
      <c r="B4539" t="s">
        <v>3</v>
      </c>
      <c r="C4539" t="s">
        <v>557</v>
      </c>
      <c r="D4539" t="s">
        <v>158</v>
      </c>
      <c r="E4539" t="s">
        <v>1</v>
      </c>
      <c r="F4539" t="s">
        <v>558</v>
      </c>
      <c r="G4539" t="s">
        <v>558</v>
      </c>
      <c r="H4539" t="s">
        <v>558</v>
      </c>
    </row>
    <row r="4540" spans="2:8" x14ac:dyDescent="0.25">
      <c r="B4540" t="s">
        <v>3</v>
      </c>
      <c r="C4540" t="s">
        <v>557</v>
      </c>
      <c r="D4540" t="s">
        <v>159</v>
      </c>
      <c r="E4540" t="s">
        <v>1</v>
      </c>
      <c r="F4540" t="s">
        <v>558</v>
      </c>
      <c r="G4540" t="s">
        <v>558</v>
      </c>
      <c r="H4540" t="s">
        <v>558</v>
      </c>
    </row>
    <row r="4541" spans="2:8" x14ac:dyDescent="0.25">
      <c r="B4541" t="s">
        <v>3</v>
      </c>
      <c r="C4541" t="s">
        <v>557</v>
      </c>
      <c r="D4541" t="s">
        <v>160</v>
      </c>
      <c r="E4541" t="s">
        <v>1</v>
      </c>
      <c r="F4541" t="s">
        <v>558</v>
      </c>
      <c r="G4541" t="s">
        <v>558</v>
      </c>
      <c r="H4541" t="s">
        <v>558</v>
      </c>
    </row>
    <row r="4542" spans="2:8" x14ac:dyDescent="0.25">
      <c r="B4542" t="s">
        <v>3</v>
      </c>
      <c r="C4542" t="s">
        <v>557</v>
      </c>
      <c r="D4542" t="s">
        <v>161</v>
      </c>
      <c r="E4542" t="s">
        <v>1</v>
      </c>
      <c r="F4542" t="s">
        <v>558</v>
      </c>
      <c r="G4542" t="s">
        <v>558</v>
      </c>
      <c r="H4542" t="s">
        <v>558</v>
      </c>
    </row>
    <row r="4543" spans="2:8" x14ac:dyDescent="0.25">
      <c r="B4543" t="s">
        <v>3</v>
      </c>
      <c r="C4543" t="s">
        <v>557</v>
      </c>
      <c r="D4543" t="s">
        <v>162</v>
      </c>
      <c r="E4543" t="s">
        <v>1</v>
      </c>
      <c r="F4543" t="s">
        <v>558</v>
      </c>
      <c r="G4543" t="s">
        <v>558</v>
      </c>
      <c r="H4543" t="s">
        <v>558</v>
      </c>
    </row>
    <row r="4544" spans="2:8" x14ac:dyDescent="0.25">
      <c r="B4544" t="s">
        <v>3</v>
      </c>
      <c r="C4544" t="s">
        <v>557</v>
      </c>
      <c r="D4544" t="s">
        <v>163</v>
      </c>
      <c r="E4544" t="s">
        <v>1</v>
      </c>
      <c r="F4544" t="s">
        <v>558</v>
      </c>
      <c r="G4544" t="s">
        <v>558</v>
      </c>
      <c r="H4544" t="s">
        <v>558</v>
      </c>
    </row>
    <row r="4545" spans="2:8" x14ac:dyDescent="0.25">
      <c r="B4545" t="s">
        <v>3</v>
      </c>
      <c r="C4545" t="s">
        <v>557</v>
      </c>
      <c r="D4545" t="s">
        <v>165</v>
      </c>
      <c r="E4545" t="s">
        <v>1</v>
      </c>
      <c r="F4545" t="s">
        <v>558</v>
      </c>
      <c r="G4545" t="s">
        <v>558</v>
      </c>
      <c r="H4545" t="s">
        <v>558</v>
      </c>
    </row>
    <row r="4546" spans="2:8" x14ac:dyDescent="0.25">
      <c r="B4546" t="s">
        <v>3</v>
      </c>
      <c r="C4546" t="s">
        <v>557</v>
      </c>
      <c r="D4546" t="s">
        <v>168</v>
      </c>
      <c r="E4546" t="s">
        <v>1</v>
      </c>
      <c r="F4546" t="s">
        <v>558</v>
      </c>
      <c r="G4546" t="s">
        <v>558</v>
      </c>
      <c r="H4546" t="s">
        <v>558</v>
      </c>
    </row>
    <row r="4547" spans="2:8" x14ac:dyDescent="0.25">
      <c r="B4547" t="s">
        <v>3</v>
      </c>
      <c r="C4547" t="s">
        <v>557</v>
      </c>
      <c r="D4547" t="s">
        <v>170</v>
      </c>
      <c r="E4547" t="s">
        <v>1</v>
      </c>
      <c r="F4547" t="s">
        <v>558</v>
      </c>
      <c r="G4547" t="s">
        <v>558</v>
      </c>
      <c r="H4547" t="s">
        <v>558</v>
      </c>
    </row>
    <row r="4548" spans="2:8" x14ac:dyDescent="0.25">
      <c r="B4548" t="s">
        <v>3</v>
      </c>
      <c r="C4548" t="s">
        <v>557</v>
      </c>
      <c r="D4548" t="s">
        <v>172</v>
      </c>
      <c r="E4548" t="s">
        <v>1</v>
      </c>
      <c r="F4548" t="s">
        <v>558</v>
      </c>
      <c r="G4548" t="s">
        <v>558</v>
      </c>
      <c r="H4548" t="s">
        <v>558</v>
      </c>
    </row>
    <row r="4549" spans="2:8" x14ac:dyDescent="0.25">
      <c r="B4549" t="s">
        <v>3</v>
      </c>
      <c r="C4549" t="s">
        <v>557</v>
      </c>
      <c r="D4549" t="s">
        <v>174</v>
      </c>
      <c r="E4549" t="s">
        <v>1</v>
      </c>
      <c r="F4549" t="s">
        <v>558</v>
      </c>
      <c r="G4549" t="s">
        <v>558</v>
      </c>
      <c r="H4549" t="s">
        <v>558</v>
      </c>
    </row>
    <row r="4550" spans="2:8" x14ac:dyDescent="0.25">
      <c r="B4550" t="s">
        <v>3</v>
      </c>
      <c r="C4550" t="s">
        <v>557</v>
      </c>
      <c r="D4550" t="s">
        <v>175</v>
      </c>
      <c r="E4550" t="s">
        <v>1</v>
      </c>
      <c r="F4550" t="s">
        <v>558</v>
      </c>
      <c r="G4550" t="s">
        <v>558</v>
      </c>
      <c r="H4550" t="s">
        <v>558</v>
      </c>
    </row>
    <row r="4551" spans="2:8" x14ac:dyDescent="0.25">
      <c r="B4551" t="s">
        <v>3</v>
      </c>
      <c r="C4551" t="s">
        <v>557</v>
      </c>
      <c r="D4551" t="s">
        <v>176</v>
      </c>
      <c r="E4551" t="s">
        <v>1</v>
      </c>
      <c r="F4551" t="s">
        <v>559</v>
      </c>
      <c r="G4551" t="s">
        <v>559</v>
      </c>
      <c r="H4551" t="s">
        <v>559</v>
      </c>
    </row>
    <row r="4552" spans="2:8" x14ac:dyDescent="0.25">
      <c r="B4552" t="s">
        <v>3</v>
      </c>
      <c r="C4552" t="s">
        <v>557</v>
      </c>
      <c r="D4552" t="s">
        <v>177</v>
      </c>
      <c r="E4552" t="s">
        <v>1</v>
      </c>
      <c r="F4552" t="s">
        <v>559</v>
      </c>
      <c r="G4552" t="s">
        <v>559</v>
      </c>
      <c r="H4552" t="s">
        <v>559</v>
      </c>
    </row>
    <row r="4553" spans="2:8" x14ac:dyDescent="0.25">
      <c r="B4553" t="s">
        <v>3</v>
      </c>
      <c r="C4553" t="s">
        <v>557</v>
      </c>
      <c r="D4553" t="s">
        <v>178</v>
      </c>
      <c r="E4553" t="s">
        <v>1</v>
      </c>
      <c r="F4553" t="s">
        <v>558</v>
      </c>
      <c r="G4553" t="s">
        <v>558</v>
      </c>
      <c r="H4553" t="s">
        <v>558</v>
      </c>
    </row>
    <row r="4554" spans="2:8" x14ac:dyDescent="0.25">
      <c r="B4554" t="s">
        <v>3</v>
      </c>
      <c r="C4554" t="s">
        <v>557</v>
      </c>
      <c r="D4554" t="s">
        <v>179</v>
      </c>
      <c r="E4554" t="s">
        <v>1</v>
      </c>
      <c r="F4554" t="s">
        <v>558</v>
      </c>
      <c r="G4554" t="s">
        <v>558</v>
      </c>
      <c r="H4554" t="s">
        <v>558</v>
      </c>
    </row>
    <row r="4555" spans="2:8" x14ac:dyDescent="0.25">
      <c r="B4555" t="s">
        <v>3</v>
      </c>
      <c r="C4555" t="s">
        <v>557</v>
      </c>
      <c r="D4555" t="s">
        <v>180</v>
      </c>
      <c r="E4555" t="s">
        <v>1</v>
      </c>
      <c r="F4555" t="s">
        <v>558</v>
      </c>
      <c r="G4555" t="s">
        <v>558</v>
      </c>
      <c r="H4555" t="s">
        <v>558</v>
      </c>
    </row>
    <row r="4556" spans="2:8" x14ac:dyDescent="0.25">
      <c r="B4556" t="s">
        <v>3</v>
      </c>
      <c r="C4556" t="s">
        <v>557</v>
      </c>
      <c r="D4556" t="s">
        <v>634</v>
      </c>
      <c r="E4556" t="s">
        <v>1</v>
      </c>
      <c r="F4556" t="s">
        <v>558</v>
      </c>
      <c r="G4556" t="s">
        <v>558</v>
      </c>
      <c r="H4556" t="s">
        <v>558</v>
      </c>
    </row>
    <row r="4557" spans="2:8" x14ac:dyDescent="0.25">
      <c r="B4557" t="s">
        <v>3</v>
      </c>
      <c r="C4557" t="s">
        <v>557</v>
      </c>
      <c r="D4557" t="s">
        <v>182</v>
      </c>
      <c r="E4557" t="s">
        <v>1</v>
      </c>
      <c r="F4557" t="s">
        <v>558</v>
      </c>
      <c r="G4557" t="s">
        <v>558</v>
      </c>
      <c r="H4557" t="s">
        <v>558</v>
      </c>
    </row>
    <row r="4558" spans="2:8" x14ac:dyDescent="0.25">
      <c r="B4558" t="s">
        <v>3</v>
      </c>
      <c r="C4558" t="s">
        <v>557</v>
      </c>
      <c r="D4558" t="s">
        <v>184</v>
      </c>
      <c r="E4558" t="s">
        <v>1</v>
      </c>
      <c r="F4558" t="s">
        <v>558</v>
      </c>
      <c r="G4558" t="s">
        <v>558</v>
      </c>
      <c r="H4558" t="s">
        <v>558</v>
      </c>
    </row>
    <row r="4559" spans="2:8" x14ac:dyDescent="0.25">
      <c r="B4559" t="s">
        <v>3</v>
      </c>
      <c r="C4559" t="s">
        <v>557</v>
      </c>
      <c r="D4559" t="s">
        <v>187</v>
      </c>
      <c r="E4559" t="s">
        <v>1</v>
      </c>
      <c r="F4559" t="s">
        <v>558</v>
      </c>
      <c r="G4559" t="s">
        <v>558</v>
      </c>
      <c r="H4559" t="s">
        <v>558</v>
      </c>
    </row>
    <row r="4560" spans="2:8" x14ac:dyDescent="0.25">
      <c r="B4560" t="s">
        <v>3</v>
      </c>
      <c r="C4560" t="s">
        <v>557</v>
      </c>
      <c r="D4560" t="s">
        <v>188</v>
      </c>
      <c r="E4560" t="s">
        <v>1</v>
      </c>
      <c r="F4560" t="s">
        <v>559</v>
      </c>
      <c r="G4560" t="s">
        <v>559</v>
      </c>
      <c r="H4560" t="s">
        <v>559</v>
      </c>
    </row>
    <row r="4561" spans="2:8" x14ac:dyDescent="0.25">
      <c r="B4561" t="s">
        <v>3</v>
      </c>
      <c r="C4561" t="s">
        <v>557</v>
      </c>
      <c r="D4561" t="s">
        <v>189</v>
      </c>
      <c r="E4561" t="s">
        <v>1</v>
      </c>
      <c r="F4561" t="s">
        <v>559</v>
      </c>
      <c r="G4561" t="s">
        <v>559</v>
      </c>
      <c r="H4561" t="s">
        <v>559</v>
      </c>
    </row>
    <row r="4562" spans="2:8" x14ac:dyDescent="0.25">
      <c r="B4562" t="s">
        <v>3</v>
      </c>
      <c r="C4562" t="s">
        <v>557</v>
      </c>
      <c r="D4562" t="s">
        <v>190</v>
      </c>
      <c r="E4562" t="s">
        <v>1</v>
      </c>
      <c r="F4562" t="s">
        <v>559</v>
      </c>
      <c r="G4562" t="s">
        <v>559</v>
      </c>
      <c r="H4562" t="s">
        <v>559</v>
      </c>
    </row>
    <row r="4563" spans="2:8" x14ac:dyDescent="0.25">
      <c r="B4563" t="s">
        <v>3</v>
      </c>
      <c r="C4563" t="s">
        <v>557</v>
      </c>
      <c r="D4563" t="s">
        <v>191</v>
      </c>
      <c r="E4563" t="s">
        <v>1</v>
      </c>
      <c r="F4563" t="s">
        <v>559</v>
      </c>
      <c r="G4563" t="s">
        <v>559</v>
      </c>
      <c r="H4563" t="s">
        <v>559</v>
      </c>
    </row>
    <row r="4564" spans="2:8" x14ac:dyDescent="0.25">
      <c r="B4564" t="s">
        <v>3</v>
      </c>
      <c r="C4564" t="s">
        <v>557</v>
      </c>
      <c r="D4564" t="s">
        <v>192</v>
      </c>
      <c r="E4564" t="s">
        <v>1</v>
      </c>
      <c r="F4564" t="s">
        <v>559</v>
      </c>
      <c r="G4564" t="s">
        <v>559</v>
      </c>
      <c r="H4564" t="s">
        <v>559</v>
      </c>
    </row>
    <row r="4565" spans="2:8" x14ac:dyDescent="0.25">
      <c r="B4565" t="s">
        <v>3</v>
      </c>
      <c r="C4565" t="s">
        <v>557</v>
      </c>
      <c r="D4565" t="s">
        <v>193</v>
      </c>
      <c r="E4565" t="s">
        <v>1</v>
      </c>
      <c r="F4565" t="s">
        <v>559</v>
      </c>
      <c r="G4565" t="s">
        <v>559</v>
      </c>
      <c r="H4565" t="s">
        <v>559</v>
      </c>
    </row>
    <row r="4566" spans="2:8" x14ac:dyDescent="0.25">
      <c r="B4566" t="s">
        <v>3</v>
      </c>
      <c r="C4566" t="s">
        <v>557</v>
      </c>
      <c r="D4566" t="s">
        <v>194</v>
      </c>
      <c r="E4566" t="s">
        <v>1</v>
      </c>
      <c r="F4566" t="s">
        <v>559</v>
      </c>
      <c r="G4566" t="s">
        <v>559</v>
      </c>
      <c r="H4566" t="s">
        <v>559</v>
      </c>
    </row>
    <row r="4567" spans="2:8" x14ac:dyDescent="0.25">
      <c r="B4567" t="s">
        <v>3</v>
      </c>
      <c r="C4567" t="s">
        <v>557</v>
      </c>
      <c r="D4567" t="s">
        <v>195</v>
      </c>
      <c r="E4567" t="s">
        <v>1</v>
      </c>
      <c r="F4567" t="s">
        <v>558</v>
      </c>
      <c r="G4567" t="s">
        <v>558</v>
      </c>
      <c r="H4567" t="s">
        <v>558</v>
      </c>
    </row>
    <row r="4568" spans="2:8" x14ac:dyDescent="0.25">
      <c r="B4568" t="s">
        <v>3</v>
      </c>
      <c r="C4568" t="s">
        <v>557</v>
      </c>
      <c r="D4568" t="s">
        <v>196</v>
      </c>
      <c r="E4568" t="s">
        <v>1</v>
      </c>
      <c r="F4568" t="s">
        <v>558</v>
      </c>
      <c r="G4568" t="s">
        <v>558</v>
      </c>
      <c r="H4568" t="s">
        <v>558</v>
      </c>
    </row>
    <row r="4569" spans="2:8" x14ac:dyDescent="0.25">
      <c r="B4569" t="s">
        <v>3</v>
      </c>
      <c r="C4569" t="s">
        <v>557</v>
      </c>
      <c r="D4569" t="s">
        <v>197</v>
      </c>
      <c r="E4569" t="s">
        <v>1</v>
      </c>
      <c r="F4569" t="s">
        <v>558</v>
      </c>
      <c r="G4569" t="s">
        <v>558</v>
      </c>
      <c r="H4569" t="s">
        <v>558</v>
      </c>
    </row>
    <row r="4570" spans="2:8" x14ac:dyDescent="0.25">
      <c r="B4570" t="s">
        <v>3</v>
      </c>
      <c r="C4570" t="s">
        <v>557</v>
      </c>
      <c r="D4570" t="s">
        <v>198</v>
      </c>
      <c r="E4570" t="s">
        <v>1</v>
      </c>
      <c r="F4570" t="s">
        <v>558</v>
      </c>
      <c r="G4570" t="s">
        <v>558</v>
      </c>
      <c r="H4570" t="s">
        <v>558</v>
      </c>
    </row>
    <row r="4571" spans="2:8" x14ac:dyDescent="0.25">
      <c r="B4571" t="s">
        <v>3</v>
      </c>
      <c r="C4571" t="s">
        <v>557</v>
      </c>
      <c r="D4571" t="s">
        <v>199</v>
      </c>
      <c r="E4571" t="s">
        <v>1</v>
      </c>
      <c r="F4571" t="s">
        <v>559</v>
      </c>
      <c r="G4571" t="s">
        <v>559</v>
      </c>
      <c r="H4571" t="s">
        <v>559</v>
      </c>
    </row>
    <row r="4572" spans="2:8" x14ac:dyDescent="0.25">
      <c r="B4572" t="s">
        <v>3</v>
      </c>
      <c r="C4572" t="s">
        <v>557</v>
      </c>
      <c r="D4572" t="s">
        <v>200</v>
      </c>
      <c r="E4572" t="s">
        <v>1</v>
      </c>
      <c r="F4572" t="s">
        <v>559</v>
      </c>
      <c r="G4572" t="s">
        <v>559</v>
      </c>
      <c r="H4572" t="s">
        <v>559</v>
      </c>
    </row>
    <row r="4573" spans="2:8" x14ac:dyDescent="0.25">
      <c r="B4573" t="s">
        <v>3</v>
      </c>
      <c r="C4573" t="s">
        <v>557</v>
      </c>
      <c r="D4573" t="s">
        <v>201</v>
      </c>
      <c r="E4573" t="s">
        <v>1</v>
      </c>
      <c r="F4573" t="s">
        <v>559</v>
      </c>
      <c r="G4573" t="s">
        <v>559</v>
      </c>
      <c r="H4573" t="s">
        <v>559</v>
      </c>
    </row>
    <row r="4574" spans="2:8" x14ac:dyDescent="0.25">
      <c r="B4574" t="s">
        <v>3</v>
      </c>
      <c r="C4574" t="s">
        <v>557</v>
      </c>
      <c r="D4574" t="s">
        <v>202</v>
      </c>
      <c r="E4574" t="s">
        <v>1</v>
      </c>
      <c r="F4574" t="s">
        <v>559</v>
      </c>
      <c r="G4574" t="s">
        <v>559</v>
      </c>
      <c r="H4574" t="s">
        <v>559</v>
      </c>
    </row>
    <row r="4575" spans="2:8" x14ac:dyDescent="0.25">
      <c r="B4575" t="s">
        <v>3</v>
      </c>
      <c r="C4575" t="s">
        <v>557</v>
      </c>
      <c r="D4575" t="s">
        <v>203</v>
      </c>
      <c r="E4575" t="s">
        <v>1</v>
      </c>
      <c r="F4575" t="s">
        <v>559</v>
      </c>
      <c r="G4575" t="s">
        <v>559</v>
      </c>
      <c r="H4575" t="s">
        <v>559</v>
      </c>
    </row>
    <row r="4576" spans="2:8" x14ac:dyDescent="0.25">
      <c r="B4576" t="s">
        <v>3</v>
      </c>
      <c r="C4576" t="s">
        <v>557</v>
      </c>
      <c r="D4576" t="s">
        <v>204</v>
      </c>
      <c r="E4576" t="s">
        <v>1</v>
      </c>
      <c r="F4576" t="s">
        <v>559</v>
      </c>
      <c r="G4576" t="s">
        <v>559</v>
      </c>
      <c r="H4576" t="s">
        <v>559</v>
      </c>
    </row>
    <row r="4577" spans="2:8" x14ac:dyDescent="0.25">
      <c r="B4577" t="s">
        <v>3</v>
      </c>
      <c r="C4577" t="s">
        <v>557</v>
      </c>
      <c r="D4577" t="s">
        <v>205</v>
      </c>
      <c r="E4577" t="s">
        <v>1</v>
      </c>
      <c r="F4577" t="s">
        <v>559</v>
      </c>
      <c r="G4577" t="s">
        <v>559</v>
      </c>
      <c r="H4577" t="s">
        <v>559</v>
      </c>
    </row>
    <row r="4578" spans="2:8" x14ac:dyDescent="0.25">
      <c r="B4578" t="s">
        <v>3</v>
      </c>
      <c r="C4578" t="s">
        <v>557</v>
      </c>
      <c r="D4578" t="s">
        <v>208</v>
      </c>
      <c r="E4578" t="s">
        <v>1</v>
      </c>
      <c r="F4578" t="s">
        <v>558</v>
      </c>
      <c r="G4578" t="s">
        <v>558</v>
      </c>
      <c r="H4578" t="s">
        <v>558</v>
      </c>
    </row>
    <row r="4579" spans="2:8" x14ac:dyDescent="0.25">
      <c r="B4579" t="s">
        <v>3</v>
      </c>
      <c r="C4579" t="s">
        <v>557</v>
      </c>
      <c r="D4579" t="s">
        <v>209</v>
      </c>
      <c r="E4579" t="s">
        <v>1</v>
      </c>
      <c r="F4579" t="s">
        <v>558</v>
      </c>
      <c r="G4579" t="s">
        <v>558</v>
      </c>
      <c r="H4579" t="s">
        <v>558</v>
      </c>
    </row>
    <row r="4580" spans="2:8" x14ac:dyDescent="0.25">
      <c r="B4580" t="s">
        <v>3</v>
      </c>
      <c r="C4580" t="s">
        <v>557</v>
      </c>
      <c r="D4580" t="s">
        <v>210</v>
      </c>
      <c r="E4580" t="s">
        <v>1</v>
      </c>
      <c r="F4580" t="s">
        <v>558</v>
      </c>
      <c r="G4580" t="s">
        <v>558</v>
      </c>
      <c r="H4580" t="s">
        <v>558</v>
      </c>
    </row>
    <row r="4581" spans="2:8" x14ac:dyDescent="0.25">
      <c r="B4581" t="s">
        <v>3</v>
      </c>
      <c r="C4581" t="s">
        <v>557</v>
      </c>
      <c r="D4581" t="s">
        <v>211</v>
      </c>
      <c r="E4581" t="s">
        <v>1</v>
      </c>
      <c r="F4581" t="s">
        <v>558</v>
      </c>
      <c r="G4581" t="s">
        <v>558</v>
      </c>
      <c r="H4581" t="s">
        <v>558</v>
      </c>
    </row>
    <row r="4582" spans="2:8" x14ac:dyDescent="0.25">
      <c r="B4582" t="s">
        <v>3</v>
      </c>
      <c r="C4582" t="s">
        <v>557</v>
      </c>
      <c r="D4582" t="s">
        <v>212</v>
      </c>
      <c r="E4582" t="s">
        <v>1</v>
      </c>
      <c r="F4582" t="s">
        <v>558</v>
      </c>
      <c r="G4582" t="s">
        <v>558</v>
      </c>
      <c r="H4582" t="s">
        <v>558</v>
      </c>
    </row>
    <row r="4583" spans="2:8" x14ac:dyDescent="0.25">
      <c r="B4583" t="s">
        <v>3</v>
      </c>
      <c r="C4583" t="s">
        <v>557</v>
      </c>
      <c r="D4583" t="s">
        <v>213</v>
      </c>
      <c r="E4583" t="s">
        <v>1</v>
      </c>
      <c r="F4583" t="s">
        <v>558</v>
      </c>
      <c r="G4583" t="s">
        <v>558</v>
      </c>
      <c r="H4583" t="s">
        <v>558</v>
      </c>
    </row>
    <row r="4584" spans="2:8" x14ac:dyDescent="0.25">
      <c r="B4584" t="s">
        <v>3</v>
      </c>
      <c r="C4584" t="s">
        <v>557</v>
      </c>
      <c r="D4584" t="s">
        <v>214</v>
      </c>
      <c r="E4584" t="s">
        <v>1</v>
      </c>
      <c r="F4584" t="s">
        <v>558</v>
      </c>
      <c r="G4584" t="s">
        <v>558</v>
      </c>
      <c r="H4584" t="s">
        <v>558</v>
      </c>
    </row>
    <row r="4585" spans="2:8" x14ac:dyDescent="0.25">
      <c r="B4585" t="s">
        <v>3</v>
      </c>
      <c r="C4585" t="s">
        <v>557</v>
      </c>
      <c r="D4585" t="s">
        <v>215</v>
      </c>
      <c r="E4585" t="s">
        <v>1</v>
      </c>
      <c r="F4585" t="s">
        <v>558</v>
      </c>
      <c r="G4585" t="s">
        <v>558</v>
      </c>
      <c r="H4585" t="s">
        <v>558</v>
      </c>
    </row>
    <row r="4586" spans="2:8" x14ac:dyDescent="0.25">
      <c r="B4586" t="s">
        <v>3</v>
      </c>
      <c r="C4586" t="s">
        <v>557</v>
      </c>
      <c r="D4586" t="s">
        <v>216</v>
      </c>
      <c r="E4586" t="s">
        <v>1</v>
      </c>
      <c r="F4586" t="s">
        <v>558</v>
      </c>
      <c r="G4586" t="s">
        <v>558</v>
      </c>
      <c r="H4586" t="s">
        <v>558</v>
      </c>
    </row>
    <row r="4587" spans="2:8" x14ac:dyDescent="0.25">
      <c r="B4587" t="s">
        <v>3</v>
      </c>
      <c r="C4587" t="s">
        <v>557</v>
      </c>
      <c r="D4587" t="s">
        <v>217</v>
      </c>
      <c r="E4587" t="s">
        <v>1</v>
      </c>
      <c r="F4587" t="s">
        <v>558</v>
      </c>
      <c r="G4587" t="s">
        <v>558</v>
      </c>
      <c r="H4587" t="s">
        <v>558</v>
      </c>
    </row>
    <row r="4588" spans="2:8" x14ac:dyDescent="0.25">
      <c r="B4588" t="s">
        <v>3</v>
      </c>
      <c r="C4588" t="s">
        <v>557</v>
      </c>
      <c r="D4588" t="s">
        <v>218</v>
      </c>
      <c r="E4588" t="s">
        <v>1</v>
      </c>
      <c r="F4588" t="s">
        <v>558</v>
      </c>
      <c r="G4588" t="s">
        <v>558</v>
      </c>
      <c r="H4588" t="s">
        <v>558</v>
      </c>
    </row>
    <row r="4589" spans="2:8" x14ac:dyDescent="0.25">
      <c r="B4589" t="s">
        <v>3</v>
      </c>
      <c r="C4589" t="s">
        <v>557</v>
      </c>
      <c r="D4589" t="s">
        <v>219</v>
      </c>
      <c r="E4589" t="s">
        <v>1</v>
      </c>
      <c r="F4589" t="s">
        <v>558</v>
      </c>
      <c r="G4589" t="s">
        <v>558</v>
      </c>
      <c r="H4589" t="s">
        <v>558</v>
      </c>
    </row>
    <row r="4590" spans="2:8" x14ac:dyDescent="0.25">
      <c r="B4590" t="s">
        <v>3</v>
      </c>
      <c r="C4590" t="s">
        <v>557</v>
      </c>
      <c r="D4590" t="s">
        <v>220</v>
      </c>
      <c r="E4590" t="s">
        <v>1</v>
      </c>
      <c r="F4590" t="s">
        <v>558</v>
      </c>
      <c r="G4590" t="s">
        <v>558</v>
      </c>
      <c r="H4590" t="s">
        <v>558</v>
      </c>
    </row>
    <row r="4591" spans="2:8" x14ac:dyDescent="0.25">
      <c r="B4591" t="s">
        <v>3</v>
      </c>
      <c r="C4591" t="s">
        <v>557</v>
      </c>
      <c r="D4591" t="s">
        <v>221</v>
      </c>
      <c r="E4591" t="s">
        <v>1</v>
      </c>
      <c r="F4591" t="s">
        <v>558</v>
      </c>
      <c r="G4591" t="s">
        <v>558</v>
      </c>
      <c r="H4591" t="s">
        <v>558</v>
      </c>
    </row>
    <row r="4592" spans="2:8" x14ac:dyDescent="0.25">
      <c r="B4592" t="s">
        <v>3</v>
      </c>
      <c r="C4592" t="s">
        <v>557</v>
      </c>
      <c r="D4592" t="s">
        <v>222</v>
      </c>
      <c r="E4592" t="s">
        <v>1</v>
      </c>
      <c r="F4592" t="s">
        <v>558</v>
      </c>
      <c r="G4592" t="s">
        <v>558</v>
      </c>
      <c r="H4592" t="s">
        <v>558</v>
      </c>
    </row>
    <row r="4593" spans="2:8" x14ac:dyDescent="0.25">
      <c r="B4593" t="s">
        <v>3</v>
      </c>
      <c r="C4593" t="s">
        <v>557</v>
      </c>
      <c r="D4593" t="s">
        <v>224</v>
      </c>
      <c r="E4593" t="s">
        <v>1</v>
      </c>
      <c r="F4593" t="s">
        <v>558</v>
      </c>
      <c r="G4593" t="s">
        <v>558</v>
      </c>
      <c r="H4593" t="s">
        <v>558</v>
      </c>
    </row>
    <row r="4594" spans="2:8" x14ac:dyDescent="0.25">
      <c r="B4594" t="s">
        <v>3</v>
      </c>
      <c r="C4594" t="s">
        <v>557</v>
      </c>
      <c r="D4594" t="s">
        <v>225</v>
      </c>
      <c r="E4594" t="s">
        <v>1</v>
      </c>
      <c r="F4594" t="s">
        <v>558</v>
      </c>
      <c r="G4594" t="s">
        <v>558</v>
      </c>
      <c r="H4594" t="s">
        <v>558</v>
      </c>
    </row>
    <row r="4595" spans="2:8" x14ac:dyDescent="0.25">
      <c r="B4595" t="s">
        <v>3</v>
      </c>
      <c r="C4595" t="s">
        <v>557</v>
      </c>
      <c r="D4595" t="s">
        <v>226</v>
      </c>
      <c r="E4595" t="s">
        <v>1</v>
      </c>
      <c r="F4595" t="s">
        <v>558</v>
      </c>
      <c r="G4595" t="s">
        <v>558</v>
      </c>
      <c r="H4595" t="s">
        <v>558</v>
      </c>
    </row>
    <row r="4596" spans="2:8" x14ac:dyDescent="0.25">
      <c r="B4596" t="s">
        <v>3</v>
      </c>
      <c r="C4596" t="s">
        <v>557</v>
      </c>
      <c r="D4596" t="s">
        <v>227</v>
      </c>
      <c r="E4596" t="s">
        <v>1</v>
      </c>
      <c r="F4596" t="s">
        <v>558</v>
      </c>
      <c r="G4596" t="s">
        <v>558</v>
      </c>
      <c r="H4596" t="s">
        <v>558</v>
      </c>
    </row>
    <row r="4597" spans="2:8" x14ac:dyDescent="0.25">
      <c r="B4597" t="s">
        <v>3</v>
      </c>
      <c r="C4597" t="s">
        <v>557</v>
      </c>
      <c r="D4597" t="s">
        <v>228</v>
      </c>
      <c r="E4597" t="s">
        <v>1</v>
      </c>
      <c r="F4597" t="s">
        <v>558</v>
      </c>
      <c r="G4597" t="s">
        <v>558</v>
      </c>
      <c r="H4597" t="s">
        <v>558</v>
      </c>
    </row>
    <row r="4598" spans="2:8" x14ac:dyDescent="0.25">
      <c r="B4598" t="s">
        <v>3</v>
      </c>
      <c r="C4598" t="s">
        <v>557</v>
      </c>
      <c r="D4598" t="s">
        <v>229</v>
      </c>
      <c r="E4598" t="s">
        <v>1</v>
      </c>
      <c r="F4598" t="s">
        <v>558</v>
      </c>
      <c r="G4598" t="s">
        <v>558</v>
      </c>
      <c r="H4598" t="s">
        <v>558</v>
      </c>
    </row>
    <row r="4599" spans="2:8" x14ac:dyDescent="0.25">
      <c r="B4599" t="s">
        <v>3</v>
      </c>
      <c r="C4599" t="s">
        <v>557</v>
      </c>
      <c r="D4599" t="s">
        <v>230</v>
      </c>
      <c r="E4599" t="s">
        <v>1</v>
      </c>
      <c r="F4599" t="s">
        <v>558</v>
      </c>
      <c r="G4599" t="s">
        <v>558</v>
      </c>
      <c r="H4599" t="s">
        <v>558</v>
      </c>
    </row>
    <row r="4600" spans="2:8" x14ac:dyDescent="0.25">
      <c r="B4600" t="s">
        <v>3</v>
      </c>
      <c r="C4600" t="s">
        <v>557</v>
      </c>
      <c r="D4600" t="s">
        <v>232</v>
      </c>
      <c r="E4600" t="s">
        <v>1</v>
      </c>
      <c r="F4600" t="s">
        <v>558</v>
      </c>
      <c r="G4600" t="s">
        <v>558</v>
      </c>
      <c r="H4600" t="s">
        <v>558</v>
      </c>
    </row>
    <row r="4601" spans="2:8" x14ac:dyDescent="0.25">
      <c r="B4601" t="s">
        <v>3</v>
      </c>
      <c r="C4601" t="s">
        <v>557</v>
      </c>
      <c r="D4601" t="s">
        <v>234</v>
      </c>
      <c r="E4601" t="s">
        <v>1</v>
      </c>
      <c r="F4601" t="s">
        <v>558</v>
      </c>
      <c r="G4601" t="s">
        <v>558</v>
      </c>
      <c r="H4601" t="s">
        <v>558</v>
      </c>
    </row>
    <row r="4602" spans="2:8" x14ac:dyDescent="0.25">
      <c r="B4602" t="s">
        <v>3</v>
      </c>
      <c r="C4602" t="s">
        <v>557</v>
      </c>
      <c r="D4602" t="s">
        <v>236</v>
      </c>
      <c r="E4602" t="s">
        <v>1</v>
      </c>
      <c r="F4602" t="s">
        <v>558</v>
      </c>
      <c r="G4602" t="s">
        <v>558</v>
      </c>
      <c r="H4602" t="s">
        <v>558</v>
      </c>
    </row>
    <row r="4603" spans="2:8" x14ac:dyDescent="0.25">
      <c r="B4603" t="s">
        <v>3</v>
      </c>
      <c r="C4603" t="s">
        <v>557</v>
      </c>
      <c r="D4603" t="s">
        <v>237</v>
      </c>
      <c r="E4603" t="s">
        <v>1</v>
      </c>
      <c r="F4603" t="s">
        <v>558</v>
      </c>
      <c r="G4603" t="s">
        <v>558</v>
      </c>
      <c r="H4603" t="s">
        <v>558</v>
      </c>
    </row>
    <row r="4604" spans="2:8" x14ac:dyDescent="0.25">
      <c r="B4604" t="s">
        <v>3</v>
      </c>
      <c r="C4604" t="s">
        <v>557</v>
      </c>
      <c r="D4604" t="s">
        <v>238</v>
      </c>
      <c r="E4604" t="s">
        <v>1</v>
      </c>
      <c r="F4604" t="s">
        <v>558</v>
      </c>
      <c r="G4604" t="s">
        <v>558</v>
      </c>
      <c r="H4604" t="s">
        <v>558</v>
      </c>
    </row>
    <row r="4605" spans="2:8" x14ac:dyDescent="0.25">
      <c r="B4605" t="s">
        <v>3</v>
      </c>
      <c r="C4605" t="s">
        <v>557</v>
      </c>
      <c r="D4605" t="s">
        <v>240</v>
      </c>
      <c r="E4605" t="s">
        <v>1</v>
      </c>
      <c r="F4605" t="s">
        <v>559</v>
      </c>
      <c r="G4605" t="s">
        <v>559</v>
      </c>
      <c r="H4605" t="s">
        <v>559</v>
      </c>
    </row>
    <row r="4606" spans="2:8" x14ac:dyDescent="0.25">
      <c r="B4606" t="s">
        <v>3</v>
      </c>
      <c r="C4606" t="s">
        <v>557</v>
      </c>
      <c r="D4606" t="s">
        <v>241</v>
      </c>
      <c r="E4606" t="s">
        <v>1</v>
      </c>
      <c r="F4606" t="s">
        <v>559</v>
      </c>
      <c r="G4606" t="s">
        <v>559</v>
      </c>
      <c r="H4606" t="s">
        <v>559</v>
      </c>
    </row>
    <row r="4607" spans="2:8" x14ac:dyDescent="0.25">
      <c r="B4607" t="s">
        <v>3</v>
      </c>
      <c r="C4607" t="s">
        <v>557</v>
      </c>
      <c r="D4607" t="s">
        <v>242</v>
      </c>
      <c r="E4607" t="s">
        <v>1</v>
      </c>
      <c r="F4607" t="s">
        <v>558</v>
      </c>
      <c r="G4607" t="s">
        <v>558</v>
      </c>
      <c r="H4607" t="s">
        <v>558</v>
      </c>
    </row>
    <row r="4608" spans="2:8" x14ac:dyDescent="0.25">
      <c r="B4608" t="s">
        <v>3</v>
      </c>
      <c r="C4608" t="s">
        <v>557</v>
      </c>
      <c r="D4608" t="s">
        <v>243</v>
      </c>
      <c r="E4608" t="s">
        <v>1</v>
      </c>
      <c r="F4608" t="s">
        <v>559</v>
      </c>
      <c r="G4608" t="s">
        <v>559</v>
      </c>
      <c r="H4608" t="s">
        <v>559</v>
      </c>
    </row>
    <row r="4609" spans="2:8" x14ac:dyDescent="0.25">
      <c r="B4609" t="s">
        <v>3</v>
      </c>
      <c r="C4609" t="s">
        <v>557</v>
      </c>
      <c r="D4609" t="s">
        <v>244</v>
      </c>
      <c r="E4609" t="s">
        <v>1</v>
      </c>
      <c r="F4609" t="s">
        <v>559</v>
      </c>
      <c r="G4609" t="s">
        <v>559</v>
      </c>
      <c r="H4609" t="s">
        <v>559</v>
      </c>
    </row>
    <row r="4610" spans="2:8" x14ac:dyDescent="0.25">
      <c r="B4610" t="s">
        <v>3</v>
      </c>
      <c r="C4610" t="s">
        <v>557</v>
      </c>
      <c r="D4610" t="s">
        <v>245</v>
      </c>
      <c r="E4610" t="s">
        <v>1</v>
      </c>
      <c r="F4610" t="s">
        <v>558</v>
      </c>
      <c r="G4610" t="s">
        <v>558</v>
      </c>
      <c r="H4610" t="s">
        <v>558</v>
      </c>
    </row>
    <row r="4611" spans="2:8" x14ac:dyDescent="0.25">
      <c r="B4611" t="s">
        <v>3</v>
      </c>
      <c r="C4611" t="s">
        <v>557</v>
      </c>
      <c r="D4611" t="s">
        <v>246</v>
      </c>
      <c r="E4611" t="s">
        <v>1</v>
      </c>
      <c r="F4611" t="s">
        <v>558</v>
      </c>
      <c r="G4611" t="s">
        <v>558</v>
      </c>
      <c r="H4611" t="s">
        <v>558</v>
      </c>
    </row>
    <row r="4612" spans="2:8" x14ac:dyDescent="0.25">
      <c r="B4612" t="s">
        <v>3</v>
      </c>
      <c r="C4612" t="s">
        <v>557</v>
      </c>
      <c r="D4612" t="s">
        <v>247</v>
      </c>
      <c r="E4612" t="s">
        <v>1</v>
      </c>
      <c r="F4612" t="s">
        <v>558</v>
      </c>
      <c r="G4612" t="s">
        <v>558</v>
      </c>
      <c r="H4612" t="s">
        <v>558</v>
      </c>
    </row>
    <row r="4613" spans="2:8" x14ac:dyDescent="0.25">
      <c r="B4613" t="s">
        <v>3</v>
      </c>
      <c r="C4613" t="s">
        <v>557</v>
      </c>
      <c r="D4613" t="s">
        <v>248</v>
      </c>
      <c r="E4613" t="s">
        <v>1</v>
      </c>
      <c r="F4613" t="s">
        <v>558</v>
      </c>
      <c r="G4613" t="s">
        <v>558</v>
      </c>
      <c r="H4613" t="s">
        <v>558</v>
      </c>
    </row>
    <row r="4614" spans="2:8" x14ac:dyDescent="0.25">
      <c r="B4614" t="s">
        <v>3</v>
      </c>
      <c r="C4614" t="s">
        <v>557</v>
      </c>
      <c r="D4614" t="s">
        <v>251</v>
      </c>
      <c r="E4614" t="s">
        <v>1</v>
      </c>
      <c r="F4614" t="s">
        <v>558</v>
      </c>
      <c r="G4614" t="s">
        <v>558</v>
      </c>
      <c r="H4614" t="s">
        <v>558</v>
      </c>
    </row>
    <row r="4615" spans="2:8" x14ac:dyDescent="0.25">
      <c r="B4615" t="s">
        <v>3</v>
      </c>
      <c r="C4615" t="s">
        <v>557</v>
      </c>
      <c r="D4615" t="s">
        <v>255</v>
      </c>
      <c r="E4615" t="s">
        <v>1</v>
      </c>
      <c r="F4615" t="s">
        <v>558</v>
      </c>
      <c r="G4615" t="s">
        <v>558</v>
      </c>
      <c r="H4615" t="s">
        <v>558</v>
      </c>
    </row>
    <row r="4616" spans="2:8" x14ac:dyDescent="0.25">
      <c r="B4616" t="s">
        <v>3</v>
      </c>
      <c r="C4616" t="s">
        <v>557</v>
      </c>
      <c r="D4616" t="s">
        <v>256</v>
      </c>
      <c r="E4616" t="s">
        <v>1</v>
      </c>
      <c r="F4616" t="s">
        <v>558</v>
      </c>
      <c r="G4616" t="s">
        <v>558</v>
      </c>
      <c r="H4616" t="s">
        <v>558</v>
      </c>
    </row>
    <row r="4617" spans="2:8" x14ac:dyDescent="0.25">
      <c r="B4617" t="s">
        <v>3</v>
      </c>
      <c r="C4617" t="s">
        <v>557</v>
      </c>
      <c r="D4617" t="s">
        <v>258</v>
      </c>
      <c r="E4617" t="s">
        <v>1</v>
      </c>
      <c r="F4617" t="s">
        <v>558</v>
      </c>
      <c r="G4617" t="s">
        <v>558</v>
      </c>
      <c r="H4617" t="s">
        <v>558</v>
      </c>
    </row>
    <row r="4618" spans="2:8" x14ac:dyDescent="0.25">
      <c r="B4618" t="s">
        <v>3</v>
      </c>
      <c r="C4618" t="s">
        <v>557</v>
      </c>
      <c r="D4618" t="s">
        <v>260</v>
      </c>
      <c r="E4618" t="s">
        <v>1</v>
      </c>
      <c r="F4618" t="s">
        <v>558</v>
      </c>
      <c r="G4618" t="s">
        <v>558</v>
      </c>
      <c r="H4618" t="s">
        <v>558</v>
      </c>
    </row>
    <row r="4619" spans="2:8" x14ac:dyDescent="0.25">
      <c r="B4619" t="s">
        <v>3</v>
      </c>
      <c r="C4619" t="s">
        <v>557</v>
      </c>
      <c r="D4619" t="s">
        <v>262</v>
      </c>
      <c r="E4619" t="s">
        <v>1</v>
      </c>
      <c r="F4619" t="s">
        <v>558</v>
      </c>
      <c r="G4619" t="s">
        <v>558</v>
      </c>
      <c r="H4619" t="s">
        <v>558</v>
      </c>
    </row>
    <row r="4620" spans="2:8" x14ac:dyDescent="0.25">
      <c r="B4620" t="s">
        <v>3</v>
      </c>
      <c r="C4620" t="s">
        <v>557</v>
      </c>
      <c r="D4620" t="s">
        <v>263</v>
      </c>
      <c r="E4620" t="s">
        <v>1</v>
      </c>
      <c r="F4620" t="s">
        <v>558</v>
      </c>
      <c r="G4620" t="s">
        <v>558</v>
      </c>
      <c r="H4620" t="s">
        <v>558</v>
      </c>
    </row>
    <row r="4621" spans="2:8" x14ac:dyDescent="0.25">
      <c r="B4621" t="s">
        <v>3</v>
      </c>
      <c r="C4621" t="s">
        <v>557</v>
      </c>
      <c r="D4621" t="s">
        <v>264</v>
      </c>
      <c r="E4621" t="s">
        <v>1</v>
      </c>
      <c r="F4621" t="s">
        <v>558</v>
      </c>
      <c r="G4621" t="s">
        <v>558</v>
      </c>
      <c r="H4621" t="s">
        <v>558</v>
      </c>
    </row>
    <row r="4622" spans="2:8" x14ac:dyDescent="0.25">
      <c r="B4622" t="s">
        <v>3</v>
      </c>
      <c r="C4622" t="s">
        <v>557</v>
      </c>
      <c r="D4622" t="s">
        <v>265</v>
      </c>
      <c r="E4622" t="s">
        <v>1</v>
      </c>
      <c r="F4622" t="s">
        <v>558</v>
      </c>
      <c r="G4622" t="s">
        <v>558</v>
      </c>
      <c r="H4622" t="s">
        <v>558</v>
      </c>
    </row>
    <row r="4623" spans="2:8" x14ac:dyDescent="0.25">
      <c r="B4623" t="s">
        <v>3</v>
      </c>
      <c r="C4623" t="s">
        <v>557</v>
      </c>
      <c r="D4623" t="s">
        <v>266</v>
      </c>
      <c r="E4623" t="s">
        <v>1</v>
      </c>
      <c r="F4623" t="s">
        <v>558</v>
      </c>
      <c r="G4623" t="s">
        <v>558</v>
      </c>
      <c r="H4623" t="s">
        <v>558</v>
      </c>
    </row>
    <row r="4624" spans="2:8" x14ac:dyDescent="0.25">
      <c r="B4624" t="s">
        <v>3</v>
      </c>
      <c r="C4624" t="s">
        <v>557</v>
      </c>
      <c r="D4624" t="s">
        <v>268</v>
      </c>
      <c r="E4624" t="s">
        <v>1</v>
      </c>
      <c r="F4624" t="s">
        <v>559</v>
      </c>
      <c r="G4624" t="s">
        <v>559</v>
      </c>
      <c r="H4624" t="s">
        <v>559</v>
      </c>
    </row>
    <row r="4625" spans="2:8" x14ac:dyDescent="0.25">
      <c r="B4625" t="s">
        <v>3</v>
      </c>
      <c r="C4625" t="s">
        <v>557</v>
      </c>
      <c r="D4625" t="s">
        <v>269</v>
      </c>
      <c r="E4625" t="s">
        <v>1</v>
      </c>
      <c r="F4625" t="s">
        <v>559</v>
      </c>
      <c r="G4625" t="s">
        <v>559</v>
      </c>
      <c r="H4625" t="s">
        <v>559</v>
      </c>
    </row>
    <row r="4626" spans="2:8" x14ac:dyDescent="0.25">
      <c r="B4626" t="s">
        <v>3</v>
      </c>
      <c r="C4626" t="s">
        <v>557</v>
      </c>
      <c r="D4626" t="s">
        <v>270</v>
      </c>
      <c r="E4626" t="s">
        <v>1</v>
      </c>
      <c r="F4626" t="s">
        <v>558</v>
      </c>
      <c r="G4626" t="s">
        <v>558</v>
      </c>
      <c r="H4626" t="s">
        <v>558</v>
      </c>
    </row>
    <row r="4627" spans="2:8" x14ac:dyDescent="0.25">
      <c r="B4627" t="s">
        <v>3</v>
      </c>
      <c r="C4627" t="s">
        <v>557</v>
      </c>
      <c r="D4627" t="s">
        <v>271</v>
      </c>
      <c r="E4627" t="s">
        <v>1</v>
      </c>
      <c r="F4627" t="s">
        <v>558</v>
      </c>
      <c r="G4627" t="s">
        <v>558</v>
      </c>
      <c r="H4627" t="s">
        <v>558</v>
      </c>
    </row>
    <row r="4628" spans="2:8" x14ac:dyDescent="0.25">
      <c r="B4628" t="s">
        <v>3</v>
      </c>
      <c r="C4628" t="s">
        <v>557</v>
      </c>
      <c r="D4628" t="s">
        <v>273</v>
      </c>
      <c r="E4628" t="s">
        <v>1</v>
      </c>
      <c r="F4628" t="s">
        <v>558</v>
      </c>
      <c r="G4628" t="s">
        <v>558</v>
      </c>
      <c r="H4628" t="s">
        <v>558</v>
      </c>
    </row>
    <row r="4629" spans="2:8" x14ac:dyDescent="0.25">
      <c r="B4629" t="s">
        <v>3</v>
      </c>
      <c r="C4629" t="s">
        <v>557</v>
      </c>
      <c r="D4629" t="s">
        <v>276</v>
      </c>
      <c r="E4629" t="s">
        <v>1</v>
      </c>
      <c r="F4629" t="s">
        <v>558</v>
      </c>
      <c r="G4629" t="s">
        <v>558</v>
      </c>
      <c r="H4629" t="s">
        <v>558</v>
      </c>
    </row>
    <row r="4630" spans="2:8" x14ac:dyDescent="0.25">
      <c r="B4630" t="s">
        <v>3</v>
      </c>
      <c r="C4630" t="s">
        <v>557</v>
      </c>
      <c r="D4630" t="s">
        <v>279</v>
      </c>
      <c r="E4630" t="s">
        <v>1</v>
      </c>
      <c r="F4630" t="s">
        <v>559</v>
      </c>
      <c r="G4630" t="s">
        <v>559</v>
      </c>
      <c r="H4630" t="s">
        <v>559</v>
      </c>
    </row>
    <row r="4631" spans="2:8" x14ac:dyDescent="0.25">
      <c r="B4631" t="s">
        <v>3</v>
      </c>
      <c r="C4631" t="s">
        <v>557</v>
      </c>
      <c r="D4631" t="s">
        <v>280</v>
      </c>
      <c r="E4631" t="s">
        <v>1</v>
      </c>
      <c r="F4631" t="s">
        <v>559</v>
      </c>
      <c r="G4631" t="s">
        <v>559</v>
      </c>
      <c r="H4631" t="s">
        <v>559</v>
      </c>
    </row>
    <row r="4632" spans="2:8" x14ac:dyDescent="0.25">
      <c r="B4632" t="s">
        <v>3</v>
      </c>
      <c r="C4632" t="s">
        <v>557</v>
      </c>
      <c r="D4632" t="s">
        <v>281</v>
      </c>
      <c r="E4632" t="s">
        <v>1</v>
      </c>
      <c r="F4632" t="s">
        <v>558</v>
      </c>
      <c r="G4632" t="s">
        <v>558</v>
      </c>
      <c r="H4632" t="s">
        <v>558</v>
      </c>
    </row>
    <row r="4633" spans="2:8" x14ac:dyDescent="0.25">
      <c r="B4633" t="s">
        <v>3</v>
      </c>
      <c r="C4633" t="s">
        <v>557</v>
      </c>
      <c r="D4633" t="s">
        <v>282</v>
      </c>
      <c r="E4633" t="s">
        <v>1</v>
      </c>
      <c r="F4633" t="s">
        <v>558</v>
      </c>
      <c r="G4633" t="s">
        <v>558</v>
      </c>
      <c r="H4633" t="s">
        <v>558</v>
      </c>
    </row>
    <row r="4634" spans="2:8" x14ac:dyDescent="0.25">
      <c r="B4634" t="s">
        <v>3</v>
      </c>
      <c r="C4634" t="s">
        <v>557</v>
      </c>
      <c r="D4634" t="s">
        <v>283</v>
      </c>
      <c r="E4634" t="s">
        <v>1</v>
      </c>
      <c r="F4634" t="s">
        <v>558</v>
      </c>
      <c r="G4634" t="s">
        <v>558</v>
      </c>
      <c r="H4634" t="s">
        <v>558</v>
      </c>
    </row>
    <row r="4635" spans="2:8" x14ac:dyDescent="0.25">
      <c r="B4635" t="s">
        <v>3</v>
      </c>
      <c r="C4635" t="s">
        <v>557</v>
      </c>
      <c r="D4635" t="s">
        <v>284</v>
      </c>
      <c r="E4635" t="s">
        <v>1</v>
      </c>
      <c r="F4635" t="s">
        <v>558</v>
      </c>
      <c r="G4635" t="s">
        <v>558</v>
      </c>
      <c r="H4635" t="s">
        <v>558</v>
      </c>
    </row>
    <row r="4636" spans="2:8" x14ac:dyDescent="0.25">
      <c r="B4636" t="s">
        <v>3</v>
      </c>
      <c r="C4636" t="s">
        <v>557</v>
      </c>
      <c r="D4636" t="s">
        <v>286</v>
      </c>
      <c r="E4636" t="s">
        <v>1</v>
      </c>
      <c r="F4636" t="s">
        <v>558</v>
      </c>
      <c r="G4636" t="s">
        <v>558</v>
      </c>
      <c r="H4636" t="s">
        <v>558</v>
      </c>
    </row>
    <row r="4637" spans="2:8" x14ac:dyDescent="0.25">
      <c r="B4637" t="s">
        <v>3</v>
      </c>
      <c r="C4637" t="s">
        <v>557</v>
      </c>
      <c r="D4637" t="s">
        <v>287</v>
      </c>
      <c r="E4637" t="s">
        <v>1</v>
      </c>
      <c r="F4637" t="s">
        <v>558</v>
      </c>
      <c r="G4637" t="s">
        <v>558</v>
      </c>
      <c r="H4637" t="s">
        <v>558</v>
      </c>
    </row>
    <row r="4638" spans="2:8" x14ac:dyDescent="0.25">
      <c r="B4638" t="s">
        <v>3</v>
      </c>
      <c r="C4638" t="s">
        <v>557</v>
      </c>
      <c r="D4638" t="s">
        <v>290</v>
      </c>
      <c r="E4638" t="s">
        <v>1</v>
      </c>
      <c r="F4638" t="s">
        <v>558</v>
      </c>
      <c r="G4638" t="s">
        <v>558</v>
      </c>
      <c r="H4638" t="s">
        <v>558</v>
      </c>
    </row>
    <row r="4639" spans="2:8" x14ac:dyDescent="0.25">
      <c r="B4639" t="s">
        <v>3</v>
      </c>
      <c r="C4639" t="s">
        <v>557</v>
      </c>
      <c r="D4639" t="s">
        <v>291</v>
      </c>
      <c r="E4639" t="s">
        <v>1</v>
      </c>
      <c r="F4639" t="s">
        <v>558</v>
      </c>
      <c r="G4639" t="s">
        <v>558</v>
      </c>
      <c r="H4639" t="s">
        <v>558</v>
      </c>
    </row>
    <row r="4640" spans="2:8" x14ac:dyDescent="0.25">
      <c r="B4640" t="s">
        <v>3</v>
      </c>
      <c r="C4640" t="s">
        <v>557</v>
      </c>
      <c r="D4640" t="s">
        <v>292</v>
      </c>
      <c r="E4640" t="s">
        <v>1</v>
      </c>
      <c r="F4640" t="s">
        <v>558</v>
      </c>
      <c r="G4640" t="s">
        <v>558</v>
      </c>
      <c r="H4640" t="s">
        <v>558</v>
      </c>
    </row>
    <row r="4641" spans="2:8" x14ac:dyDescent="0.25">
      <c r="B4641" t="s">
        <v>3</v>
      </c>
      <c r="C4641" t="s">
        <v>557</v>
      </c>
      <c r="D4641" t="s">
        <v>293</v>
      </c>
      <c r="E4641" t="s">
        <v>1</v>
      </c>
      <c r="F4641" t="s">
        <v>558</v>
      </c>
      <c r="G4641" t="s">
        <v>558</v>
      </c>
      <c r="H4641" t="s">
        <v>558</v>
      </c>
    </row>
    <row r="4642" spans="2:8" x14ac:dyDescent="0.25">
      <c r="B4642" t="s">
        <v>3</v>
      </c>
      <c r="C4642" t="s">
        <v>557</v>
      </c>
      <c r="D4642" t="s">
        <v>295</v>
      </c>
      <c r="E4642" t="s">
        <v>1</v>
      </c>
      <c r="F4642" t="s">
        <v>558</v>
      </c>
      <c r="G4642" t="s">
        <v>558</v>
      </c>
      <c r="H4642" t="s">
        <v>558</v>
      </c>
    </row>
    <row r="4643" spans="2:8" x14ac:dyDescent="0.25">
      <c r="B4643" t="s">
        <v>3</v>
      </c>
      <c r="C4643" t="s">
        <v>557</v>
      </c>
      <c r="D4643" t="s">
        <v>296</v>
      </c>
      <c r="E4643" t="s">
        <v>1</v>
      </c>
      <c r="F4643" t="s">
        <v>558</v>
      </c>
      <c r="G4643" t="s">
        <v>558</v>
      </c>
      <c r="H4643" t="s">
        <v>558</v>
      </c>
    </row>
    <row r="4644" spans="2:8" x14ac:dyDescent="0.25">
      <c r="B4644" t="s">
        <v>3</v>
      </c>
      <c r="C4644" t="s">
        <v>557</v>
      </c>
      <c r="D4644" t="s">
        <v>297</v>
      </c>
      <c r="E4644" t="s">
        <v>1</v>
      </c>
      <c r="F4644" t="s">
        <v>558</v>
      </c>
      <c r="G4644" t="s">
        <v>558</v>
      </c>
      <c r="H4644" t="s">
        <v>558</v>
      </c>
    </row>
    <row r="4645" spans="2:8" x14ac:dyDescent="0.25">
      <c r="B4645" t="s">
        <v>3</v>
      </c>
      <c r="C4645" t="s">
        <v>557</v>
      </c>
      <c r="D4645" t="s">
        <v>298</v>
      </c>
      <c r="E4645" t="s">
        <v>1</v>
      </c>
      <c r="F4645" t="s">
        <v>558</v>
      </c>
      <c r="G4645" t="s">
        <v>558</v>
      </c>
      <c r="H4645" t="s">
        <v>558</v>
      </c>
    </row>
    <row r="4646" spans="2:8" x14ac:dyDescent="0.25">
      <c r="B4646" t="s">
        <v>3</v>
      </c>
      <c r="C4646" t="s">
        <v>557</v>
      </c>
      <c r="D4646" t="s">
        <v>299</v>
      </c>
      <c r="E4646" t="s">
        <v>1</v>
      </c>
      <c r="F4646" t="s">
        <v>558</v>
      </c>
      <c r="G4646" t="s">
        <v>558</v>
      </c>
      <c r="H4646" t="s">
        <v>558</v>
      </c>
    </row>
    <row r="4647" spans="2:8" x14ac:dyDescent="0.25">
      <c r="B4647" t="s">
        <v>3</v>
      </c>
      <c r="C4647" t="s">
        <v>557</v>
      </c>
      <c r="D4647" t="s">
        <v>300</v>
      </c>
      <c r="E4647" t="s">
        <v>1</v>
      </c>
      <c r="F4647" t="s">
        <v>558</v>
      </c>
      <c r="G4647" t="s">
        <v>558</v>
      </c>
      <c r="H4647" t="s">
        <v>558</v>
      </c>
    </row>
    <row r="4648" spans="2:8" x14ac:dyDescent="0.25">
      <c r="B4648" t="s">
        <v>3</v>
      </c>
      <c r="C4648" t="s">
        <v>557</v>
      </c>
      <c r="D4648" t="s">
        <v>407</v>
      </c>
      <c r="E4648" t="s">
        <v>1</v>
      </c>
      <c r="F4648" t="s">
        <v>558</v>
      </c>
      <c r="G4648" t="s">
        <v>558</v>
      </c>
      <c r="H4648" t="s">
        <v>558</v>
      </c>
    </row>
    <row r="4649" spans="2:8" x14ac:dyDescent="0.25">
      <c r="B4649" t="s">
        <v>3</v>
      </c>
      <c r="C4649" t="s">
        <v>557</v>
      </c>
      <c r="D4649" t="s">
        <v>635</v>
      </c>
      <c r="E4649" t="s">
        <v>1</v>
      </c>
      <c r="F4649" t="s">
        <v>558</v>
      </c>
      <c r="G4649" t="s">
        <v>558</v>
      </c>
      <c r="H4649" t="s">
        <v>558</v>
      </c>
    </row>
    <row r="4650" spans="2:8" x14ac:dyDescent="0.25">
      <c r="B4650" t="s">
        <v>3</v>
      </c>
      <c r="C4650" t="s">
        <v>557</v>
      </c>
      <c r="D4650" t="s">
        <v>636</v>
      </c>
      <c r="E4650" t="s">
        <v>1</v>
      </c>
      <c r="F4650" t="s">
        <v>559</v>
      </c>
      <c r="G4650" t="s">
        <v>559</v>
      </c>
      <c r="H4650" t="s">
        <v>559</v>
      </c>
    </row>
    <row r="4651" spans="2:8" x14ac:dyDescent="0.25">
      <c r="B4651" t="s">
        <v>3</v>
      </c>
      <c r="C4651" t="s">
        <v>557</v>
      </c>
      <c r="D4651" t="s">
        <v>686</v>
      </c>
      <c r="E4651" t="s">
        <v>1</v>
      </c>
      <c r="F4651" t="s">
        <v>559</v>
      </c>
      <c r="G4651" t="s">
        <v>559</v>
      </c>
      <c r="H4651" t="s">
        <v>559</v>
      </c>
    </row>
    <row r="4652" spans="2:8" x14ac:dyDescent="0.25">
      <c r="B4652" t="s">
        <v>3</v>
      </c>
      <c r="C4652" t="s">
        <v>557</v>
      </c>
      <c r="D4652" t="s">
        <v>687</v>
      </c>
      <c r="E4652" t="s">
        <v>1</v>
      </c>
      <c r="F4652" t="s">
        <v>559</v>
      </c>
      <c r="G4652" t="s">
        <v>559</v>
      </c>
      <c r="H4652" t="s">
        <v>559</v>
      </c>
    </row>
    <row r="4653" spans="2:8" x14ac:dyDescent="0.25">
      <c r="B4653" t="s">
        <v>3</v>
      </c>
      <c r="C4653" t="s">
        <v>557</v>
      </c>
      <c r="D4653" t="s">
        <v>302</v>
      </c>
      <c r="E4653" t="s">
        <v>1</v>
      </c>
      <c r="F4653" t="s">
        <v>558</v>
      </c>
      <c r="G4653" t="s">
        <v>558</v>
      </c>
      <c r="H4653" t="s">
        <v>558</v>
      </c>
    </row>
    <row r="4654" spans="2:8" x14ac:dyDescent="0.25">
      <c r="B4654" t="s">
        <v>3</v>
      </c>
      <c r="C4654" t="s">
        <v>557</v>
      </c>
      <c r="D4654" t="s">
        <v>303</v>
      </c>
      <c r="E4654" t="s">
        <v>1</v>
      </c>
      <c r="F4654" t="s">
        <v>558</v>
      </c>
      <c r="G4654" t="s">
        <v>558</v>
      </c>
      <c r="H4654" t="s">
        <v>558</v>
      </c>
    </row>
    <row r="4655" spans="2:8" x14ac:dyDescent="0.25">
      <c r="B4655" t="s">
        <v>3</v>
      </c>
      <c r="C4655" t="s">
        <v>557</v>
      </c>
      <c r="D4655" t="s">
        <v>306</v>
      </c>
      <c r="E4655" t="s">
        <v>1</v>
      </c>
      <c r="F4655" t="s">
        <v>559</v>
      </c>
      <c r="G4655" t="s">
        <v>559</v>
      </c>
      <c r="H4655" t="s">
        <v>559</v>
      </c>
    </row>
    <row r="4656" spans="2:8" x14ac:dyDescent="0.25">
      <c r="B4656" t="s">
        <v>3</v>
      </c>
      <c r="C4656" t="s">
        <v>557</v>
      </c>
      <c r="D4656" t="s">
        <v>307</v>
      </c>
      <c r="E4656" t="s">
        <v>1</v>
      </c>
      <c r="F4656" t="s">
        <v>559</v>
      </c>
      <c r="G4656" t="s">
        <v>559</v>
      </c>
      <c r="H4656" t="s">
        <v>559</v>
      </c>
    </row>
    <row r="4657" spans="2:8" x14ac:dyDescent="0.25">
      <c r="B4657" t="s">
        <v>3</v>
      </c>
      <c r="C4657" t="s">
        <v>557</v>
      </c>
      <c r="D4657" t="s">
        <v>308</v>
      </c>
      <c r="E4657" t="s">
        <v>1</v>
      </c>
      <c r="F4657" t="s">
        <v>559</v>
      </c>
      <c r="G4657" t="s">
        <v>559</v>
      </c>
      <c r="H4657" t="s">
        <v>559</v>
      </c>
    </row>
    <row r="4658" spans="2:8" x14ac:dyDescent="0.25">
      <c r="B4658" t="s">
        <v>3</v>
      </c>
      <c r="C4658" t="s">
        <v>557</v>
      </c>
      <c r="D4658" t="s">
        <v>309</v>
      </c>
      <c r="E4658" t="s">
        <v>1</v>
      </c>
      <c r="F4658" t="s">
        <v>558</v>
      </c>
      <c r="G4658" t="s">
        <v>558</v>
      </c>
      <c r="H4658" t="s">
        <v>558</v>
      </c>
    </row>
    <row r="4659" spans="2:8" x14ac:dyDescent="0.25">
      <c r="B4659" t="s">
        <v>3</v>
      </c>
      <c r="C4659" t="s">
        <v>557</v>
      </c>
      <c r="D4659" t="s">
        <v>637</v>
      </c>
      <c r="E4659" t="s">
        <v>1</v>
      </c>
      <c r="F4659" t="s">
        <v>558</v>
      </c>
      <c r="G4659" t="s">
        <v>558</v>
      </c>
      <c r="H4659" t="s">
        <v>558</v>
      </c>
    </row>
    <row r="4660" spans="2:8" x14ac:dyDescent="0.25">
      <c r="B4660" t="s">
        <v>3</v>
      </c>
      <c r="C4660" t="s">
        <v>557</v>
      </c>
      <c r="D4660" t="s">
        <v>311</v>
      </c>
      <c r="E4660" t="s">
        <v>1</v>
      </c>
      <c r="F4660" t="s">
        <v>559</v>
      </c>
      <c r="G4660" t="s">
        <v>559</v>
      </c>
      <c r="H4660" t="s">
        <v>559</v>
      </c>
    </row>
    <row r="4661" spans="2:8" x14ac:dyDescent="0.25">
      <c r="B4661" t="s">
        <v>3</v>
      </c>
      <c r="C4661" t="s">
        <v>557</v>
      </c>
      <c r="D4661" t="s">
        <v>312</v>
      </c>
      <c r="E4661" t="s">
        <v>1</v>
      </c>
      <c r="F4661" t="s">
        <v>559</v>
      </c>
      <c r="G4661" t="s">
        <v>559</v>
      </c>
      <c r="H4661" t="s">
        <v>559</v>
      </c>
    </row>
    <row r="4662" spans="2:8" x14ac:dyDescent="0.25">
      <c r="B4662" t="s">
        <v>3</v>
      </c>
      <c r="C4662" t="s">
        <v>557</v>
      </c>
      <c r="D4662" t="s">
        <v>313</v>
      </c>
      <c r="E4662" t="s">
        <v>1</v>
      </c>
      <c r="F4662" t="s">
        <v>559</v>
      </c>
      <c r="G4662" t="s">
        <v>559</v>
      </c>
      <c r="H4662" t="s">
        <v>559</v>
      </c>
    </row>
    <row r="4663" spans="2:8" x14ac:dyDescent="0.25">
      <c r="B4663" t="s">
        <v>3</v>
      </c>
      <c r="C4663" t="s">
        <v>557</v>
      </c>
      <c r="D4663" t="s">
        <v>314</v>
      </c>
      <c r="E4663" t="s">
        <v>1</v>
      </c>
      <c r="F4663" t="s">
        <v>559</v>
      </c>
      <c r="G4663" t="s">
        <v>559</v>
      </c>
      <c r="H4663" t="s">
        <v>559</v>
      </c>
    </row>
    <row r="4664" spans="2:8" x14ac:dyDescent="0.25">
      <c r="B4664" t="s">
        <v>3</v>
      </c>
      <c r="C4664" t="s">
        <v>557</v>
      </c>
      <c r="D4664" t="s">
        <v>315</v>
      </c>
      <c r="E4664" t="s">
        <v>1</v>
      </c>
      <c r="F4664" t="s">
        <v>558</v>
      </c>
      <c r="G4664" t="s">
        <v>558</v>
      </c>
      <c r="H4664" t="s">
        <v>558</v>
      </c>
    </row>
    <row r="4665" spans="2:8" x14ac:dyDescent="0.25">
      <c r="B4665" t="s">
        <v>3</v>
      </c>
      <c r="C4665" t="s">
        <v>557</v>
      </c>
      <c r="D4665" t="s">
        <v>320</v>
      </c>
      <c r="E4665" t="s">
        <v>1</v>
      </c>
      <c r="F4665" t="s">
        <v>559</v>
      </c>
      <c r="G4665" t="s">
        <v>559</v>
      </c>
      <c r="H4665" t="s">
        <v>559</v>
      </c>
    </row>
    <row r="4666" spans="2:8" x14ac:dyDescent="0.25">
      <c r="B4666" t="s">
        <v>3</v>
      </c>
      <c r="C4666" t="s">
        <v>557</v>
      </c>
      <c r="D4666" t="s">
        <v>322</v>
      </c>
      <c r="E4666" t="s">
        <v>1</v>
      </c>
      <c r="F4666" t="s">
        <v>558</v>
      </c>
      <c r="G4666" t="s">
        <v>558</v>
      </c>
      <c r="H4666" t="s">
        <v>558</v>
      </c>
    </row>
    <row r="4667" spans="2:8" x14ac:dyDescent="0.25">
      <c r="B4667" t="s">
        <v>3</v>
      </c>
      <c r="C4667" t="s">
        <v>557</v>
      </c>
      <c r="D4667" t="s">
        <v>324</v>
      </c>
      <c r="E4667" t="s">
        <v>1</v>
      </c>
      <c r="F4667" t="s">
        <v>558</v>
      </c>
      <c r="G4667" t="s">
        <v>558</v>
      </c>
      <c r="H4667" t="s">
        <v>558</v>
      </c>
    </row>
    <row r="4668" spans="2:8" x14ac:dyDescent="0.25">
      <c r="B4668" t="s">
        <v>3</v>
      </c>
      <c r="C4668" t="s">
        <v>557</v>
      </c>
      <c r="D4668" t="s">
        <v>326</v>
      </c>
      <c r="E4668" t="s">
        <v>1</v>
      </c>
      <c r="F4668" t="s">
        <v>558</v>
      </c>
      <c r="G4668" t="s">
        <v>558</v>
      </c>
      <c r="H4668" t="s">
        <v>558</v>
      </c>
    </row>
    <row r="4669" spans="2:8" x14ac:dyDescent="0.25">
      <c r="B4669" t="s">
        <v>3</v>
      </c>
      <c r="C4669" t="s">
        <v>557</v>
      </c>
      <c r="D4669" t="s">
        <v>328</v>
      </c>
      <c r="E4669" t="s">
        <v>1</v>
      </c>
      <c r="F4669" t="s">
        <v>558</v>
      </c>
      <c r="G4669" t="s">
        <v>558</v>
      </c>
      <c r="H4669" t="s">
        <v>558</v>
      </c>
    </row>
    <row r="4670" spans="2:8" x14ac:dyDescent="0.25">
      <c r="B4670" t="s">
        <v>3</v>
      </c>
      <c r="C4670" t="s">
        <v>557</v>
      </c>
      <c r="D4670" t="s">
        <v>330</v>
      </c>
      <c r="E4670" t="s">
        <v>1</v>
      </c>
      <c r="F4670" t="s">
        <v>558</v>
      </c>
      <c r="G4670" t="s">
        <v>558</v>
      </c>
      <c r="H4670" t="s">
        <v>558</v>
      </c>
    </row>
    <row r="4671" spans="2:8" x14ac:dyDescent="0.25">
      <c r="B4671" t="s">
        <v>3</v>
      </c>
      <c r="C4671" t="s">
        <v>557</v>
      </c>
      <c r="D4671" t="s">
        <v>332</v>
      </c>
      <c r="E4671" t="s">
        <v>1</v>
      </c>
      <c r="F4671" t="s">
        <v>558</v>
      </c>
      <c r="G4671" t="s">
        <v>558</v>
      </c>
      <c r="H4671" t="s">
        <v>558</v>
      </c>
    </row>
    <row r="4672" spans="2:8" x14ac:dyDescent="0.25">
      <c r="B4672" t="s">
        <v>3</v>
      </c>
      <c r="C4672" t="s">
        <v>557</v>
      </c>
      <c r="D4672" t="s">
        <v>333</v>
      </c>
      <c r="E4672" t="s">
        <v>1</v>
      </c>
      <c r="F4672" t="s">
        <v>558</v>
      </c>
      <c r="G4672" t="s">
        <v>558</v>
      </c>
      <c r="H4672" t="s">
        <v>558</v>
      </c>
    </row>
    <row r="4673" spans="2:8" x14ac:dyDescent="0.25">
      <c r="B4673" t="s">
        <v>3</v>
      </c>
      <c r="C4673" t="s">
        <v>557</v>
      </c>
      <c r="D4673" t="s">
        <v>334</v>
      </c>
      <c r="E4673" t="s">
        <v>1</v>
      </c>
      <c r="F4673" t="s">
        <v>558</v>
      </c>
      <c r="G4673" t="s">
        <v>558</v>
      </c>
      <c r="H4673" t="s">
        <v>558</v>
      </c>
    </row>
    <row r="4674" spans="2:8" x14ac:dyDescent="0.25">
      <c r="B4674" t="s">
        <v>3</v>
      </c>
      <c r="C4674" t="s">
        <v>557</v>
      </c>
      <c r="D4674" t="s">
        <v>335</v>
      </c>
      <c r="E4674" t="s">
        <v>1</v>
      </c>
      <c r="F4674" t="s">
        <v>558</v>
      </c>
      <c r="G4674" t="s">
        <v>558</v>
      </c>
      <c r="H4674" t="s">
        <v>558</v>
      </c>
    </row>
    <row r="4675" spans="2:8" x14ac:dyDescent="0.25">
      <c r="B4675" t="s">
        <v>3</v>
      </c>
      <c r="C4675" t="s">
        <v>557</v>
      </c>
      <c r="D4675" t="s">
        <v>336</v>
      </c>
      <c r="E4675" t="s">
        <v>1</v>
      </c>
      <c r="F4675" t="s">
        <v>558</v>
      </c>
      <c r="G4675" t="s">
        <v>558</v>
      </c>
      <c r="H4675" t="s">
        <v>558</v>
      </c>
    </row>
    <row r="4676" spans="2:8" x14ac:dyDescent="0.25">
      <c r="B4676" t="s">
        <v>3</v>
      </c>
      <c r="C4676" t="s">
        <v>557</v>
      </c>
      <c r="D4676" t="s">
        <v>337</v>
      </c>
      <c r="E4676" t="s">
        <v>1</v>
      </c>
      <c r="F4676" t="s">
        <v>559</v>
      </c>
      <c r="G4676" t="s">
        <v>559</v>
      </c>
      <c r="H4676" t="s">
        <v>559</v>
      </c>
    </row>
    <row r="4677" spans="2:8" x14ac:dyDescent="0.25">
      <c r="B4677" t="s">
        <v>3</v>
      </c>
      <c r="C4677" t="s">
        <v>557</v>
      </c>
      <c r="D4677" t="s">
        <v>341</v>
      </c>
      <c r="E4677" t="s">
        <v>1</v>
      </c>
      <c r="F4677" t="s">
        <v>559</v>
      </c>
      <c r="G4677" t="s">
        <v>559</v>
      </c>
      <c r="H4677" t="s">
        <v>559</v>
      </c>
    </row>
    <row r="4678" spans="2:8" x14ac:dyDescent="0.25">
      <c r="B4678" t="s">
        <v>3</v>
      </c>
      <c r="C4678" t="s">
        <v>557</v>
      </c>
      <c r="D4678" t="s">
        <v>342</v>
      </c>
      <c r="E4678" t="s">
        <v>1</v>
      </c>
      <c r="F4678" t="s">
        <v>559</v>
      </c>
      <c r="G4678" t="s">
        <v>559</v>
      </c>
      <c r="H4678" t="s">
        <v>559</v>
      </c>
    </row>
    <row r="4679" spans="2:8" x14ac:dyDescent="0.25">
      <c r="B4679" t="s">
        <v>3</v>
      </c>
      <c r="C4679" t="s">
        <v>557</v>
      </c>
      <c r="D4679" t="s">
        <v>343</v>
      </c>
      <c r="E4679" t="s">
        <v>1</v>
      </c>
      <c r="F4679" t="s">
        <v>558</v>
      </c>
      <c r="G4679" t="s">
        <v>558</v>
      </c>
      <c r="H4679" t="s">
        <v>558</v>
      </c>
    </row>
    <row r="4680" spans="2:8" x14ac:dyDescent="0.25">
      <c r="B4680" t="s">
        <v>3</v>
      </c>
      <c r="C4680" t="s">
        <v>557</v>
      </c>
      <c r="D4680" t="s">
        <v>344</v>
      </c>
      <c r="E4680" t="s">
        <v>1</v>
      </c>
      <c r="F4680" t="s">
        <v>558</v>
      </c>
      <c r="G4680" t="s">
        <v>558</v>
      </c>
      <c r="H4680" t="s">
        <v>558</v>
      </c>
    </row>
    <row r="4681" spans="2:8" x14ac:dyDescent="0.25">
      <c r="B4681" t="s">
        <v>3</v>
      </c>
      <c r="C4681" t="s">
        <v>557</v>
      </c>
      <c r="D4681" t="s">
        <v>345</v>
      </c>
      <c r="E4681" t="s">
        <v>1</v>
      </c>
      <c r="F4681" t="s">
        <v>558</v>
      </c>
      <c r="G4681" t="s">
        <v>558</v>
      </c>
      <c r="H4681" t="s">
        <v>558</v>
      </c>
    </row>
    <row r="4682" spans="2:8" x14ac:dyDescent="0.25">
      <c r="B4682" t="s">
        <v>3</v>
      </c>
      <c r="C4682" t="s">
        <v>557</v>
      </c>
      <c r="D4682" t="s">
        <v>346</v>
      </c>
      <c r="E4682" t="s">
        <v>1</v>
      </c>
      <c r="F4682" t="s">
        <v>558</v>
      </c>
      <c r="G4682" t="s">
        <v>558</v>
      </c>
      <c r="H4682" t="s">
        <v>558</v>
      </c>
    </row>
    <row r="4683" spans="2:8" x14ac:dyDescent="0.25">
      <c r="B4683" t="s">
        <v>3</v>
      </c>
      <c r="C4683" t="s">
        <v>557</v>
      </c>
      <c r="D4683" t="s">
        <v>349</v>
      </c>
      <c r="E4683" t="s">
        <v>1</v>
      </c>
      <c r="F4683" t="s">
        <v>558</v>
      </c>
      <c r="G4683" t="s">
        <v>558</v>
      </c>
      <c r="H4683" t="s">
        <v>558</v>
      </c>
    </row>
    <row r="4684" spans="2:8" x14ac:dyDescent="0.25">
      <c r="B4684" t="s">
        <v>3</v>
      </c>
      <c r="C4684" t="s">
        <v>557</v>
      </c>
      <c r="D4684" t="s">
        <v>350</v>
      </c>
      <c r="E4684" t="s">
        <v>1</v>
      </c>
      <c r="F4684" t="s">
        <v>558</v>
      </c>
      <c r="G4684" t="s">
        <v>558</v>
      </c>
      <c r="H4684" t="s">
        <v>558</v>
      </c>
    </row>
    <row r="4685" spans="2:8" x14ac:dyDescent="0.25">
      <c r="B4685" t="s">
        <v>3</v>
      </c>
      <c r="C4685" t="s">
        <v>557</v>
      </c>
      <c r="D4685" t="s">
        <v>351</v>
      </c>
      <c r="E4685" t="s">
        <v>1</v>
      </c>
      <c r="F4685" t="s">
        <v>558</v>
      </c>
      <c r="G4685" t="s">
        <v>558</v>
      </c>
      <c r="H4685" t="s">
        <v>558</v>
      </c>
    </row>
    <row r="4686" spans="2:8" x14ac:dyDescent="0.25">
      <c r="B4686" t="s">
        <v>3</v>
      </c>
      <c r="C4686" t="s">
        <v>557</v>
      </c>
      <c r="D4686" t="s">
        <v>352</v>
      </c>
      <c r="E4686" t="s">
        <v>1</v>
      </c>
      <c r="F4686" t="s">
        <v>558</v>
      </c>
      <c r="G4686" t="s">
        <v>558</v>
      </c>
      <c r="H4686" t="s">
        <v>558</v>
      </c>
    </row>
    <row r="4687" spans="2:8" x14ac:dyDescent="0.25">
      <c r="B4687" t="s">
        <v>3</v>
      </c>
      <c r="C4687" t="s">
        <v>557</v>
      </c>
      <c r="D4687" t="s">
        <v>353</v>
      </c>
      <c r="E4687" t="s">
        <v>1</v>
      </c>
      <c r="F4687" t="s">
        <v>558</v>
      </c>
      <c r="G4687" t="s">
        <v>558</v>
      </c>
      <c r="H4687" t="s">
        <v>558</v>
      </c>
    </row>
    <row r="4688" spans="2:8" x14ac:dyDescent="0.25">
      <c r="B4688" t="s">
        <v>3</v>
      </c>
      <c r="C4688" t="s">
        <v>557</v>
      </c>
      <c r="D4688" t="s">
        <v>354</v>
      </c>
      <c r="E4688" t="s">
        <v>1</v>
      </c>
      <c r="F4688" t="s">
        <v>558</v>
      </c>
      <c r="G4688" t="s">
        <v>558</v>
      </c>
      <c r="H4688" t="s">
        <v>558</v>
      </c>
    </row>
    <row r="4689" spans="2:8" x14ac:dyDescent="0.25">
      <c r="B4689" t="s">
        <v>3</v>
      </c>
      <c r="C4689" t="s">
        <v>557</v>
      </c>
      <c r="D4689" t="s">
        <v>356</v>
      </c>
      <c r="E4689" t="s">
        <v>1</v>
      </c>
      <c r="F4689" t="s">
        <v>559</v>
      </c>
      <c r="G4689" t="s">
        <v>559</v>
      </c>
      <c r="H4689" t="s">
        <v>559</v>
      </c>
    </row>
    <row r="4690" spans="2:8" x14ac:dyDescent="0.25">
      <c r="B4690" t="s">
        <v>3</v>
      </c>
      <c r="C4690" t="s">
        <v>557</v>
      </c>
      <c r="D4690" t="s">
        <v>357</v>
      </c>
      <c r="E4690" t="s">
        <v>1</v>
      </c>
      <c r="F4690" t="s">
        <v>558</v>
      </c>
      <c r="G4690" t="s">
        <v>558</v>
      </c>
      <c r="H4690" t="s">
        <v>558</v>
      </c>
    </row>
    <row r="4691" spans="2:8" x14ac:dyDescent="0.25">
      <c r="B4691" t="s">
        <v>3</v>
      </c>
      <c r="C4691" t="s">
        <v>557</v>
      </c>
      <c r="D4691" t="s">
        <v>359</v>
      </c>
      <c r="E4691" t="s">
        <v>1</v>
      </c>
      <c r="F4691" t="s">
        <v>558</v>
      </c>
      <c r="G4691" t="s">
        <v>558</v>
      </c>
      <c r="H4691" t="s">
        <v>558</v>
      </c>
    </row>
    <row r="4692" spans="2:8" x14ac:dyDescent="0.25">
      <c r="B4692" t="s">
        <v>3</v>
      </c>
      <c r="C4692" t="s">
        <v>557</v>
      </c>
      <c r="D4692" t="s">
        <v>688</v>
      </c>
      <c r="E4692" t="s">
        <v>1</v>
      </c>
      <c r="F4692" t="s">
        <v>558</v>
      </c>
      <c r="G4692" t="s">
        <v>558</v>
      </c>
      <c r="H4692" t="s">
        <v>558</v>
      </c>
    </row>
    <row r="4693" spans="2:8" x14ac:dyDescent="0.25">
      <c r="B4693" t="s">
        <v>3</v>
      </c>
      <c r="C4693" t="s">
        <v>557</v>
      </c>
      <c r="D4693" t="s">
        <v>689</v>
      </c>
      <c r="E4693" t="s">
        <v>1</v>
      </c>
      <c r="F4693" t="s">
        <v>558</v>
      </c>
      <c r="G4693" t="s">
        <v>558</v>
      </c>
      <c r="H4693" t="s">
        <v>558</v>
      </c>
    </row>
    <row r="4694" spans="2:8" x14ac:dyDescent="0.25">
      <c r="B4694" t="s">
        <v>3</v>
      </c>
      <c r="C4694" t="s">
        <v>557</v>
      </c>
      <c r="D4694" t="s">
        <v>363</v>
      </c>
      <c r="E4694" t="s">
        <v>1</v>
      </c>
      <c r="F4694" t="s">
        <v>558</v>
      </c>
      <c r="G4694" t="s">
        <v>558</v>
      </c>
      <c r="H4694" t="s">
        <v>558</v>
      </c>
    </row>
    <row r="4695" spans="2:8" x14ac:dyDescent="0.25">
      <c r="B4695" t="s">
        <v>3</v>
      </c>
      <c r="C4695" t="s">
        <v>557</v>
      </c>
      <c r="D4695" t="s">
        <v>365</v>
      </c>
      <c r="E4695" t="s">
        <v>1</v>
      </c>
      <c r="F4695" t="s">
        <v>558</v>
      </c>
      <c r="G4695" t="s">
        <v>558</v>
      </c>
      <c r="H4695" t="s">
        <v>558</v>
      </c>
    </row>
    <row r="4696" spans="2:8" x14ac:dyDescent="0.25">
      <c r="B4696" t="s">
        <v>3</v>
      </c>
      <c r="C4696" t="s">
        <v>557</v>
      </c>
      <c r="D4696" t="s">
        <v>367</v>
      </c>
      <c r="E4696" t="s">
        <v>1</v>
      </c>
      <c r="F4696" t="s">
        <v>558</v>
      </c>
      <c r="G4696" t="s">
        <v>558</v>
      </c>
      <c r="H4696" t="s">
        <v>558</v>
      </c>
    </row>
    <row r="4697" spans="2:8" x14ac:dyDescent="0.25">
      <c r="B4697" t="s">
        <v>3</v>
      </c>
      <c r="C4697" t="s">
        <v>557</v>
      </c>
      <c r="D4697" t="s">
        <v>369</v>
      </c>
      <c r="E4697" t="s">
        <v>1</v>
      </c>
      <c r="F4697" t="s">
        <v>558</v>
      </c>
      <c r="G4697" t="s">
        <v>558</v>
      </c>
      <c r="H4697" t="s">
        <v>558</v>
      </c>
    </row>
    <row r="4698" spans="2:8" x14ac:dyDescent="0.25">
      <c r="B4698" t="s">
        <v>3</v>
      </c>
      <c r="C4698" t="s">
        <v>557</v>
      </c>
      <c r="D4698" t="s">
        <v>371</v>
      </c>
      <c r="E4698" t="s">
        <v>1</v>
      </c>
      <c r="F4698" t="s">
        <v>558</v>
      </c>
      <c r="G4698" t="s">
        <v>558</v>
      </c>
      <c r="H4698" t="s">
        <v>558</v>
      </c>
    </row>
    <row r="4699" spans="2:8" x14ac:dyDescent="0.25">
      <c r="B4699" t="s">
        <v>3</v>
      </c>
      <c r="C4699" t="s">
        <v>557</v>
      </c>
      <c r="D4699" t="s">
        <v>373</v>
      </c>
      <c r="E4699" t="s">
        <v>1</v>
      </c>
      <c r="F4699" t="s">
        <v>558</v>
      </c>
      <c r="G4699" t="s">
        <v>558</v>
      </c>
      <c r="H4699" t="s">
        <v>558</v>
      </c>
    </row>
    <row r="4700" spans="2:8" x14ac:dyDescent="0.25">
      <c r="B4700" t="s">
        <v>3</v>
      </c>
      <c r="C4700" t="s">
        <v>557</v>
      </c>
      <c r="D4700" t="s">
        <v>375</v>
      </c>
      <c r="E4700" t="s">
        <v>1</v>
      </c>
      <c r="F4700" t="s">
        <v>558</v>
      </c>
      <c r="G4700" t="s">
        <v>558</v>
      </c>
      <c r="H4700" t="s">
        <v>558</v>
      </c>
    </row>
    <row r="4701" spans="2:8" x14ac:dyDescent="0.25">
      <c r="B4701" t="s">
        <v>3</v>
      </c>
      <c r="C4701" t="s">
        <v>557</v>
      </c>
      <c r="D4701" t="s">
        <v>377</v>
      </c>
      <c r="E4701" t="s">
        <v>1</v>
      </c>
      <c r="F4701" t="s">
        <v>558</v>
      </c>
      <c r="G4701" t="s">
        <v>558</v>
      </c>
      <c r="H4701" t="s">
        <v>558</v>
      </c>
    </row>
    <row r="4702" spans="2:8" x14ac:dyDescent="0.25">
      <c r="B4702" t="s">
        <v>3</v>
      </c>
      <c r="C4702" t="s">
        <v>557</v>
      </c>
      <c r="D4702" t="s">
        <v>379</v>
      </c>
      <c r="E4702" t="s">
        <v>1</v>
      </c>
      <c r="F4702" t="s">
        <v>558</v>
      </c>
      <c r="G4702" t="s">
        <v>558</v>
      </c>
      <c r="H4702" t="s">
        <v>558</v>
      </c>
    </row>
    <row r="4703" spans="2:8" x14ac:dyDescent="0.25">
      <c r="B4703" t="s">
        <v>3</v>
      </c>
      <c r="C4703" t="s">
        <v>557</v>
      </c>
      <c r="D4703" t="s">
        <v>381</v>
      </c>
      <c r="E4703" t="s">
        <v>1</v>
      </c>
      <c r="F4703" t="s">
        <v>558</v>
      </c>
      <c r="G4703" t="s">
        <v>558</v>
      </c>
      <c r="H4703" t="s">
        <v>558</v>
      </c>
    </row>
    <row r="4704" spans="2:8" x14ac:dyDescent="0.25">
      <c r="B4704" t="s">
        <v>3</v>
      </c>
      <c r="C4704" t="s">
        <v>557</v>
      </c>
      <c r="D4704" t="s">
        <v>383</v>
      </c>
      <c r="E4704" t="s">
        <v>1</v>
      </c>
      <c r="F4704" t="s">
        <v>558</v>
      </c>
      <c r="G4704" t="s">
        <v>558</v>
      </c>
      <c r="H4704" t="s">
        <v>558</v>
      </c>
    </row>
    <row r="4705" spans="2:8" x14ac:dyDescent="0.25">
      <c r="B4705" t="s">
        <v>3</v>
      </c>
      <c r="C4705" t="s">
        <v>557</v>
      </c>
      <c r="D4705" t="s">
        <v>384</v>
      </c>
      <c r="E4705" t="s">
        <v>1</v>
      </c>
      <c r="F4705" t="s">
        <v>558</v>
      </c>
      <c r="G4705" t="s">
        <v>558</v>
      </c>
      <c r="H4705" t="s">
        <v>558</v>
      </c>
    </row>
    <row r="4706" spans="2:8" x14ac:dyDescent="0.25">
      <c r="B4706" t="s">
        <v>3</v>
      </c>
      <c r="C4706" t="s">
        <v>557</v>
      </c>
      <c r="D4706" t="s">
        <v>385</v>
      </c>
      <c r="E4706" t="s">
        <v>1</v>
      </c>
      <c r="F4706" t="s">
        <v>558</v>
      </c>
      <c r="G4706" t="s">
        <v>558</v>
      </c>
      <c r="H4706" t="s">
        <v>558</v>
      </c>
    </row>
    <row r="4707" spans="2:8" x14ac:dyDescent="0.25">
      <c r="B4707" t="s">
        <v>3</v>
      </c>
      <c r="C4707" t="s">
        <v>557</v>
      </c>
      <c r="D4707" t="s">
        <v>386</v>
      </c>
      <c r="E4707" t="s">
        <v>1</v>
      </c>
      <c r="F4707" t="s">
        <v>558</v>
      </c>
      <c r="G4707" t="s">
        <v>558</v>
      </c>
      <c r="H4707" t="s">
        <v>558</v>
      </c>
    </row>
    <row r="4708" spans="2:8" x14ac:dyDescent="0.25">
      <c r="B4708" t="s">
        <v>3</v>
      </c>
      <c r="C4708" t="s">
        <v>557</v>
      </c>
      <c r="D4708" t="s">
        <v>387</v>
      </c>
      <c r="E4708" t="s">
        <v>1</v>
      </c>
      <c r="F4708" t="s">
        <v>558</v>
      </c>
      <c r="G4708" t="s">
        <v>558</v>
      </c>
      <c r="H4708" t="s">
        <v>558</v>
      </c>
    </row>
    <row r="4709" spans="2:8" x14ac:dyDescent="0.25">
      <c r="B4709" t="s">
        <v>3</v>
      </c>
      <c r="C4709" t="s">
        <v>557</v>
      </c>
      <c r="D4709" t="s">
        <v>388</v>
      </c>
      <c r="E4709" t="s">
        <v>1</v>
      </c>
      <c r="F4709" t="s">
        <v>558</v>
      </c>
      <c r="G4709" t="s">
        <v>558</v>
      </c>
      <c r="H4709" t="s">
        <v>558</v>
      </c>
    </row>
    <row r="4710" spans="2:8" x14ac:dyDescent="0.25">
      <c r="B4710" t="s">
        <v>3</v>
      </c>
      <c r="C4710" t="s">
        <v>557</v>
      </c>
      <c r="D4710" t="s">
        <v>389</v>
      </c>
      <c r="E4710" t="s">
        <v>1</v>
      </c>
      <c r="F4710" t="s">
        <v>558</v>
      </c>
      <c r="G4710" t="s">
        <v>558</v>
      </c>
      <c r="H4710" t="s">
        <v>558</v>
      </c>
    </row>
    <row r="4711" spans="2:8" x14ac:dyDescent="0.25">
      <c r="B4711" t="s">
        <v>3</v>
      </c>
      <c r="C4711" t="s">
        <v>557</v>
      </c>
      <c r="D4711" t="s">
        <v>390</v>
      </c>
      <c r="E4711" t="s">
        <v>1</v>
      </c>
      <c r="F4711" t="s">
        <v>558</v>
      </c>
      <c r="G4711" t="s">
        <v>558</v>
      </c>
      <c r="H4711" t="s">
        <v>558</v>
      </c>
    </row>
    <row r="4712" spans="2:8" x14ac:dyDescent="0.25">
      <c r="B4712" t="s">
        <v>3</v>
      </c>
      <c r="C4712" t="s">
        <v>557</v>
      </c>
      <c r="D4712" t="s">
        <v>393</v>
      </c>
      <c r="E4712" t="s">
        <v>1</v>
      </c>
      <c r="F4712" t="s">
        <v>558</v>
      </c>
      <c r="G4712" t="s">
        <v>558</v>
      </c>
      <c r="H4712" t="s">
        <v>558</v>
      </c>
    </row>
    <row r="4713" spans="2:8" x14ac:dyDescent="0.25">
      <c r="B4713" t="s">
        <v>3</v>
      </c>
      <c r="C4713" t="s">
        <v>557</v>
      </c>
      <c r="D4713" t="s">
        <v>395</v>
      </c>
      <c r="E4713" t="s">
        <v>1</v>
      </c>
      <c r="F4713" t="s">
        <v>558</v>
      </c>
      <c r="G4713" t="s">
        <v>558</v>
      </c>
      <c r="H4713" t="s">
        <v>558</v>
      </c>
    </row>
    <row r="4714" spans="2:8" x14ac:dyDescent="0.25">
      <c r="B4714" t="s">
        <v>3</v>
      </c>
      <c r="C4714" t="s">
        <v>557</v>
      </c>
      <c r="D4714" t="s">
        <v>397</v>
      </c>
      <c r="E4714" t="s">
        <v>1</v>
      </c>
      <c r="F4714" t="s">
        <v>558</v>
      </c>
      <c r="G4714" t="s">
        <v>558</v>
      </c>
      <c r="H4714" t="s">
        <v>558</v>
      </c>
    </row>
    <row r="4715" spans="2:8" x14ac:dyDescent="0.25">
      <c r="B4715" t="s">
        <v>3</v>
      </c>
      <c r="C4715" t="s">
        <v>557</v>
      </c>
      <c r="D4715" t="s">
        <v>398</v>
      </c>
      <c r="E4715" t="s">
        <v>1</v>
      </c>
      <c r="F4715" t="s">
        <v>558</v>
      </c>
      <c r="G4715" t="s">
        <v>558</v>
      </c>
      <c r="H4715" t="s">
        <v>558</v>
      </c>
    </row>
    <row r="4716" spans="2:8" x14ac:dyDescent="0.25">
      <c r="B4716" t="s">
        <v>3</v>
      </c>
      <c r="C4716" t="s">
        <v>557</v>
      </c>
      <c r="D4716" t="s">
        <v>399</v>
      </c>
      <c r="E4716" t="s">
        <v>1</v>
      </c>
      <c r="F4716" t="s">
        <v>558</v>
      </c>
      <c r="G4716" t="s">
        <v>558</v>
      </c>
      <c r="H4716" t="s">
        <v>558</v>
      </c>
    </row>
    <row r="4717" spans="2:8" x14ac:dyDescent="0.25">
      <c r="B4717" t="s">
        <v>3</v>
      </c>
      <c r="C4717" t="s">
        <v>557</v>
      </c>
      <c r="D4717" t="s">
        <v>400</v>
      </c>
      <c r="E4717" t="s">
        <v>1</v>
      </c>
      <c r="F4717" t="s">
        <v>558</v>
      </c>
      <c r="G4717" t="s">
        <v>558</v>
      </c>
      <c r="H4717" t="s">
        <v>558</v>
      </c>
    </row>
    <row r="4718" spans="2:8" x14ac:dyDescent="0.25">
      <c r="B4718" t="s">
        <v>3</v>
      </c>
      <c r="C4718" t="s">
        <v>557</v>
      </c>
      <c r="D4718" t="s">
        <v>401</v>
      </c>
      <c r="E4718" t="s">
        <v>1</v>
      </c>
      <c r="F4718" t="s">
        <v>559</v>
      </c>
      <c r="G4718" t="s">
        <v>559</v>
      </c>
      <c r="H4718" t="s">
        <v>559</v>
      </c>
    </row>
    <row r="4719" spans="2:8" x14ac:dyDescent="0.25">
      <c r="B4719" t="s">
        <v>3</v>
      </c>
      <c r="C4719" t="s">
        <v>557</v>
      </c>
      <c r="D4719" t="s">
        <v>402</v>
      </c>
      <c r="E4719" t="s">
        <v>1</v>
      </c>
      <c r="F4719" t="s">
        <v>559</v>
      </c>
      <c r="G4719" t="s">
        <v>559</v>
      </c>
      <c r="H4719" t="s">
        <v>559</v>
      </c>
    </row>
    <row r="4720" spans="2:8" x14ac:dyDescent="0.25">
      <c r="B4720" t="s">
        <v>3</v>
      </c>
      <c r="C4720" t="s">
        <v>557</v>
      </c>
      <c r="D4720" t="s">
        <v>403</v>
      </c>
      <c r="E4720" t="s">
        <v>1</v>
      </c>
      <c r="F4720" t="s">
        <v>559</v>
      </c>
      <c r="G4720" t="s">
        <v>559</v>
      </c>
      <c r="H4720" t="s">
        <v>559</v>
      </c>
    </row>
    <row r="4721" spans="2:8" x14ac:dyDescent="0.25">
      <c r="B4721" t="s">
        <v>3</v>
      </c>
      <c r="C4721" t="s">
        <v>557</v>
      </c>
      <c r="D4721" t="s">
        <v>404</v>
      </c>
      <c r="E4721" t="s">
        <v>1</v>
      </c>
      <c r="F4721" t="s">
        <v>559</v>
      </c>
      <c r="G4721" t="s">
        <v>559</v>
      </c>
      <c r="H4721" t="s">
        <v>559</v>
      </c>
    </row>
    <row r="4722" spans="2:8" x14ac:dyDescent="0.25">
      <c r="B4722" t="s">
        <v>3</v>
      </c>
      <c r="C4722" t="s">
        <v>557</v>
      </c>
      <c r="D4722" t="s">
        <v>406</v>
      </c>
      <c r="E4722" t="s">
        <v>1</v>
      </c>
      <c r="F4722" t="s">
        <v>558</v>
      </c>
      <c r="G4722" t="s">
        <v>558</v>
      </c>
      <c r="H4722" t="s">
        <v>558</v>
      </c>
    </row>
    <row r="4723" spans="2:8" x14ac:dyDescent="0.25">
      <c r="B4723" t="s">
        <v>3</v>
      </c>
      <c r="C4723" t="s">
        <v>560</v>
      </c>
      <c r="D4723" t="s">
        <v>544</v>
      </c>
      <c r="E4723" t="s">
        <v>1</v>
      </c>
      <c r="F4723" t="s">
        <v>561</v>
      </c>
      <c r="G4723" t="s">
        <v>561</v>
      </c>
      <c r="H4723" t="s">
        <v>561</v>
      </c>
    </row>
    <row r="4724" spans="2:8" x14ac:dyDescent="0.25">
      <c r="B4724" t="s">
        <v>3</v>
      </c>
      <c r="C4724" t="s">
        <v>560</v>
      </c>
      <c r="D4724" t="s">
        <v>16</v>
      </c>
      <c r="E4724" t="s">
        <v>1</v>
      </c>
      <c r="F4724" t="s">
        <v>562</v>
      </c>
      <c r="G4724" t="s">
        <v>562</v>
      </c>
      <c r="H4724" t="s">
        <v>562</v>
      </c>
    </row>
    <row r="4725" spans="2:8" x14ac:dyDescent="0.25">
      <c r="B4725" t="s">
        <v>3</v>
      </c>
      <c r="C4725" t="s">
        <v>560</v>
      </c>
      <c r="D4725" t="s">
        <v>17</v>
      </c>
      <c r="E4725" t="s">
        <v>1</v>
      </c>
      <c r="F4725" t="s">
        <v>562</v>
      </c>
      <c r="G4725" t="s">
        <v>562</v>
      </c>
      <c r="H4725" t="s">
        <v>562</v>
      </c>
    </row>
    <row r="4726" spans="2:8" x14ac:dyDescent="0.25">
      <c r="B4726" t="s">
        <v>3</v>
      </c>
      <c r="C4726" t="s">
        <v>560</v>
      </c>
      <c r="D4726" t="s">
        <v>18</v>
      </c>
      <c r="E4726" t="s">
        <v>1</v>
      </c>
      <c r="F4726" t="s">
        <v>562</v>
      </c>
      <c r="G4726" t="s">
        <v>562</v>
      </c>
      <c r="H4726" t="s">
        <v>562</v>
      </c>
    </row>
    <row r="4727" spans="2:8" x14ac:dyDescent="0.25">
      <c r="B4727" t="s">
        <v>3</v>
      </c>
      <c r="C4727" t="s">
        <v>560</v>
      </c>
      <c r="D4727" t="s">
        <v>19</v>
      </c>
      <c r="E4727" t="s">
        <v>1</v>
      </c>
      <c r="F4727" t="s">
        <v>562</v>
      </c>
      <c r="G4727" t="s">
        <v>562</v>
      </c>
      <c r="H4727" t="s">
        <v>562</v>
      </c>
    </row>
    <row r="4728" spans="2:8" x14ac:dyDescent="0.25">
      <c r="B4728" t="s">
        <v>3</v>
      </c>
      <c r="C4728" t="s">
        <v>560</v>
      </c>
      <c r="D4728" t="s">
        <v>20</v>
      </c>
      <c r="E4728" t="s">
        <v>1</v>
      </c>
      <c r="F4728" t="s">
        <v>562</v>
      </c>
      <c r="G4728" t="s">
        <v>562</v>
      </c>
      <c r="H4728" t="s">
        <v>562</v>
      </c>
    </row>
    <row r="4729" spans="2:8" x14ac:dyDescent="0.25">
      <c r="B4729" t="s">
        <v>3</v>
      </c>
      <c r="C4729" t="s">
        <v>560</v>
      </c>
      <c r="D4729" t="s">
        <v>21</v>
      </c>
      <c r="E4729" t="s">
        <v>1</v>
      </c>
      <c r="F4729" t="s">
        <v>562</v>
      </c>
      <c r="G4729" t="s">
        <v>562</v>
      </c>
      <c r="H4729" t="s">
        <v>562</v>
      </c>
    </row>
    <row r="4730" spans="2:8" x14ac:dyDescent="0.25">
      <c r="B4730" t="s">
        <v>3</v>
      </c>
      <c r="C4730" t="s">
        <v>560</v>
      </c>
      <c r="D4730" t="s">
        <v>22</v>
      </c>
      <c r="E4730" t="s">
        <v>1</v>
      </c>
      <c r="F4730" t="s">
        <v>562</v>
      </c>
      <c r="G4730" t="s">
        <v>562</v>
      </c>
      <c r="H4730" t="s">
        <v>562</v>
      </c>
    </row>
    <row r="4731" spans="2:8" x14ac:dyDescent="0.25">
      <c r="B4731" t="s">
        <v>3</v>
      </c>
      <c r="C4731" t="s">
        <v>560</v>
      </c>
      <c r="D4731" t="s">
        <v>23</v>
      </c>
      <c r="E4731" t="s">
        <v>1</v>
      </c>
      <c r="F4731" t="s">
        <v>562</v>
      </c>
      <c r="G4731" t="s">
        <v>562</v>
      </c>
      <c r="H4731" t="s">
        <v>562</v>
      </c>
    </row>
    <row r="4732" spans="2:8" x14ac:dyDescent="0.25">
      <c r="B4732" t="s">
        <v>3</v>
      </c>
      <c r="C4732" t="s">
        <v>560</v>
      </c>
      <c r="D4732" t="s">
        <v>24</v>
      </c>
      <c r="E4732" t="s">
        <v>1</v>
      </c>
      <c r="F4732" t="s">
        <v>562</v>
      </c>
      <c r="G4732" t="s">
        <v>562</v>
      </c>
      <c r="H4732" t="s">
        <v>562</v>
      </c>
    </row>
    <row r="4733" spans="2:8" x14ac:dyDescent="0.25">
      <c r="B4733" t="s">
        <v>3</v>
      </c>
      <c r="C4733" t="s">
        <v>560</v>
      </c>
      <c r="D4733" t="s">
        <v>25</v>
      </c>
      <c r="E4733" t="s">
        <v>1</v>
      </c>
      <c r="F4733" t="s">
        <v>562</v>
      </c>
      <c r="G4733" t="s">
        <v>562</v>
      </c>
      <c r="H4733" t="s">
        <v>562</v>
      </c>
    </row>
    <row r="4734" spans="2:8" x14ac:dyDescent="0.25">
      <c r="B4734" t="s">
        <v>3</v>
      </c>
      <c r="C4734" t="s">
        <v>560</v>
      </c>
      <c r="D4734" t="s">
        <v>26</v>
      </c>
      <c r="E4734" t="s">
        <v>1</v>
      </c>
      <c r="F4734" t="s">
        <v>562</v>
      </c>
      <c r="G4734" t="s">
        <v>562</v>
      </c>
      <c r="H4734" t="s">
        <v>562</v>
      </c>
    </row>
    <row r="4735" spans="2:8" x14ac:dyDescent="0.25">
      <c r="B4735" t="s">
        <v>3</v>
      </c>
      <c r="C4735" t="s">
        <v>560</v>
      </c>
      <c r="D4735" t="s">
        <v>27</v>
      </c>
      <c r="E4735" t="s">
        <v>1</v>
      </c>
      <c r="F4735" t="s">
        <v>562</v>
      </c>
      <c r="G4735" t="s">
        <v>562</v>
      </c>
      <c r="H4735" t="s">
        <v>562</v>
      </c>
    </row>
    <row r="4736" spans="2:8" x14ac:dyDescent="0.25">
      <c r="B4736" t="s">
        <v>3</v>
      </c>
      <c r="C4736" t="s">
        <v>560</v>
      </c>
      <c r="D4736" t="s">
        <v>28</v>
      </c>
      <c r="E4736" t="s">
        <v>1</v>
      </c>
      <c r="F4736" t="s">
        <v>562</v>
      </c>
      <c r="G4736" t="s">
        <v>562</v>
      </c>
      <c r="H4736" t="s">
        <v>562</v>
      </c>
    </row>
    <row r="4737" spans="2:8" x14ac:dyDescent="0.25">
      <c r="B4737" t="s">
        <v>3</v>
      </c>
      <c r="C4737" t="s">
        <v>560</v>
      </c>
      <c r="D4737" t="s">
        <v>29</v>
      </c>
      <c r="E4737" t="s">
        <v>1</v>
      </c>
      <c r="F4737" t="s">
        <v>562</v>
      </c>
      <c r="G4737" t="s">
        <v>562</v>
      </c>
      <c r="H4737" t="s">
        <v>562</v>
      </c>
    </row>
    <row r="4738" spans="2:8" x14ac:dyDescent="0.25">
      <c r="B4738" t="s">
        <v>3</v>
      </c>
      <c r="C4738" t="s">
        <v>560</v>
      </c>
      <c r="D4738" t="s">
        <v>30</v>
      </c>
      <c r="E4738" t="s">
        <v>1</v>
      </c>
      <c r="F4738" t="s">
        <v>562</v>
      </c>
      <c r="G4738" t="s">
        <v>562</v>
      </c>
      <c r="H4738" t="s">
        <v>562</v>
      </c>
    </row>
    <row r="4739" spans="2:8" x14ac:dyDescent="0.25">
      <c r="B4739" t="s">
        <v>3</v>
      </c>
      <c r="C4739" t="s">
        <v>560</v>
      </c>
      <c r="D4739" t="s">
        <v>31</v>
      </c>
      <c r="E4739" t="s">
        <v>1</v>
      </c>
      <c r="F4739" t="s">
        <v>562</v>
      </c>
      <c r="G4739" t="s">
        <v>562</v>
      </c>
      <c r="H4739" t="s">
        <v>562</v>
      </c>
    </row>
    <row r="4740" spans="2:8" x14ac:dyDescent="0.25">
      <c r="B4740" t="s">
        <v>3</v>
      </c>
      <c r="C4740" t="s">
        <v>560</v>
      </c>
      <c r="D4740" t="s">
        <v>32</v>
      </c>
      <c r="E4740" t="s">
        <v>1</v>
      </c>
      <c r="F4740" t="s">
        <v>562</v>
      </c>
      <c r="G4740" t="s">
        <v>562</v>
      </c>
      <c r="H4740" t="s">
        <v>562</v>
      </c>
    </row>
    <row r="4741" spans="2:8" x14ac:dyDescent="0.25">
      <c r="B4741" t="s">
        <v>3</v>
      </c>
      <c r="C4741" t="s">
        <v>560</v>
      </c>
      <c r="D4741" t="s">
        <v>33</v>
      </c>
      <c r="E4741" t="s">
        <v>1</v>
      </c>
      <c r="F4741" t="s">
        <v>562</v>
      </c>
      <c r="G4741" t="s">
        <v>562</v>
      </c>
      <c r="H4741" t="s">
        <v>562</v>
      </c>
    </row>
    <row r="4742" spans="2:8" x14ac:dyDescent="0.25">
      <c r="B4742" t="s">
        <v>3</v>
      </c>
      <c r="C4742" t="s">
        <v>560</v>
      </c>
      <c r="D4742" t="s">
        <v>34</v>
      </c>
      <c r="E4742" t="s">
        <v>1</v>
      </c>
      <c r="F4742" t="s">
        <v>562</v>
      </c>
      <c r="G4742" t="s">
        <v>562</v>
      </c>
      <c r="H4742" t="s">
        <v>562</v>
      </c>
    </row>
    <row r="4743" spans="2:8" x14ac:dyDescent="0.25">
      <c r="B4743" t="s">
        <v>3</v>
      </c>
      <c r="C4743" t="s">
        <v>560</v>
      </c>
      <c r="D4743" t="s">
        <v>35</v>
      </c>
      <c r="E4743" t="s">
        <v>1</v>
      </c>
      <c r="F4743" t="s">
        <v>562</v>
      </c>
      <c r="G4743" t="s">
        <v>562</v>
      </c>
      <c r="H4743" t="s">
        <v>562</v>
      </c>
    </row>
    <row r="4744" spans="2:8" x14ac:dyDescent="0.25">
      <c r="B4744" t="s">
        <v>3</v>
      </c>
      <c r="C4744" t="s">
        <v>560</v>
      </c>
      <c r="D4744" t="s">
        <v>36</v>
      </c>
      <c r="E4744" t="s">
        <v>1</v>
      </c>
      <c r="F4744" t="s">
        <v>562</v>
      </c>
      <c r="G4744" t="s">
        <v>562</v>
      </c>
      <c r="H4744" t="s">
        <v>562</v>
      </c>
    </row>
    <row r="4745" spans="2:8" x14ac:dyDescent="0.25">
      <c r="B4745" t="s">
        <v>3</v>
      </c>
      <c r="C4745" t="s">
        <v>560</v>
      </c>
      <c r="D4745" t="s">
        <v>37</v>
      </c>
      <c r="E4745" t="s">
        <v>1</v>
      </c>
      <c r="F4745" t="s">
        <v>562</v>
      </c>
      <c r="G4745" t="s">
        <v>562</v>
      </c>
      <c r="H4745" t="s">
        <v>562</v>
      </c>
    </row>
    <row r="4746" spans="2:8" x14ac:dyDescent="0.25">
      <c r="B4746" t="s">
        <v>3</v>
      </c>
      <c r="C4746" t="s">
        <v>560</v>
      </c>
      <c r="D4746" t="s">
        <v>38</v>
      </c>
      <c r="E4746" t="s">
        <v>1</v>
      </c>
      <c r="F4746" t="s">
        <v>562</v>
      </c>
      <c r="G4746" t="s">
        <v>562</v>
      </c>
      <c r="H4746" t="s">
        <v>562</v>
      </c>
    </row>
    <row r="4747" spans="2:8" x14ac:dyDescent="0.25">
      <c r="B4747" t="s">
        <v>3</v>
      </c>
      <c r="C4747" t="s">
        <v>560</v>
      </c>
      <c r="D4747" t="s">
        <v>39</v>
      </c>
      <c r="E4747" t="s">
        <v>1</v>
      </c>
      <c r="F4747" t="s">
        <v>562</v>
      </c>
      <c r="G4747" t="s">
        <v>562</v>
      </c>
      <c r="H4747" t="s">
        <v>562</v>
      </c>
    </row>
    <row r="4748" spans="2:8" x14ac:dyDescent="0.25">
      <c r="B4748" t="s">
        <v>3</v>
      </c>
      <c r="C4748" t="s">
        <v>560</v>
      </c>
      <c r="D4748" t="s">
        <v>40</v>
      </c>
      <c r="E4748" t="s">
        <v>1</v>
      </c>
      <c r="F4748" t="s">
        <v>562</v>
      </c>
      <c r="G4748" t="s">
        <v>562</v>
      </c>
      <c r="H4748" t="s">
        <v>562</v>
      </c>
    </row>
    <row r="4749" spans="2:8" x14ac:dyDescent="0.25">
      <c r="B4749" t="s">
        <v>3</v>
      </c>
      <c r="C4749" t="s">
        <v>560</v>
      </c>
      <c r="D4749" t="s">
        <v>41</v>
      </c>
      <c r="E4749" t="s">
        <v>1</v>
      </c>
      <c r="F4749" t="s">
        <v>562</v>
      </c>
      <c r="G4749" t="s">
        <v>562</v>
      </c>
      <c r="H4749" t="s">
        <v>562</v>
      </c>
    </row>
    <row r="4750" spans="2:8" x14ac:dyDescent="0.25">
      <c r="B4750" t="s">
        <v>3</v>
      </c>
      <c r="C4750" t="s">
        <v>560</v>
      </c>
      <c r="D4750" t="s">
        <v>42</v>
      </c>
      <c r="E4750" t="s">
        <v>1</v>
      </c>
      <c r="F4750" t="s">
        <v>563</v>
      </c>
      <c r="G4750" t="s">
        <v>563</v>
      </c>
      <c r="H4750" t="s">
        <v>563</v>
      </c>
    </row>
    <row r="4751" spans="2:8" x14ac:dyDescent="0.25">
      <c r="B4751" t="s">
        <v>3</v>
      </c>
      <c r="C4751" t="s">
        <v>560</v>
      </c>
      <c r="D4751" t="s">
        <v>44</v>
      </c>
      <c r="E4751" t="s">
        <v>1</v>
      </c>
      <c r="F4751" t="s">
        <v>566</v>
      </c>
      <c r="G4751" t="s">
        <v>566</v>
      </c>
      <c r="H4751" t="s">
        <v>566</v>
      </c>
    </row>
    <row r="4752" spans="2:8" x14ac:dyDescent="0.25">
      <c r="B4752" t="s">
        <v>3</v>
      </c>
      <c r="C4752" t="s">
        <v>560</v>
      </c>
      <c r="D4752" t="s">
        <v>45</v>
      </c>
      <c r="E4752" t="s">
        <v>1</v>
      </c>
      <c r="F4752" t="s">
        <v>564</v>
      </c>
      <c r="G4752" t="s">
        <v>564</v>
      </c>
      <c r="H4752" t="s">
        <v>564</v>
      </c>
    </row>
    <row r="4753" spans="2:8" x14ac:dyDescent="0.25">
      <c r="B4753" t="s">
        <v>3</v>
      </c>
      <c r="C4753" t="s">
        <v>560</v>
      </c>
      <c r="D4753" t="s">
        <v>48</v>
      </c>
      <c r="E4753" t="s">
        <v>1</v>
      </c>
      <c r="F4753" t="s">
        <v>567</v>
      </c>
      <c r="G4753" t="s">
        <v>567</v>
      </c>
      <c r="H4753" t="s">
        <v>567</v>
      </c>
    </row>
    <row r="4754" spans="2:8" x14ac:dyDescent="0.25">
      <c r="B4754" t="s">
        <v>3</v>
      </c>
      <c r="C4754" t="s">
        <v>560</v>
      </c>
      <c r="D4754" t="s">
        <v>49</v>
      </c>
      <c r="E4754" t="s">
        <v>1</v>
      </c>
      <c r="F4754" t="s">
        <v>563</v>
      </c>
      <c r="G4754" t="s">
        <v>563</v>
      </c>
      <c r="H4754" t="s">
        <v>563</v>
      </c>
    </row>
    <row r="4755" spans="2:8" x14ac:dyDescent="0.25">
      <c r="B4755" t="s">
        <v>3</v>
      </c>
      <c r="C4755" t="s">
        <v>560</v>
      </c>
      <c r="D4755" t="s">
        <v>51</v>
      </c>
      <c r="E4755" t="s">
        <v>1</v>
      </c>
      <c r="F4755" t="s">
        <v>561</v>
      </c>
      <c r="G4755" t="s">
        <v>561</v>
      </c>
      <c r="H4755" t="s">
        <v>561</v>
      </c>
    </row>
    <row r="4756" spans="2:8" x14ac:dyDescent="0.25">
      <c r="B4756" t="s">
        <v>3</v>
      </c>
      <c r="C4756" t="s">
        <v>560</v>
      </c>
      <c r="D4756" t="s">
        <v>53</v>
      </c>
      <c r="E4756" t="s">
        <v>1</v>
      </c>
      <c r="F4756" t="s">
        <v>561</v>
      </c>
      <c r="G4756" t="s">
        <v>561</v>
      </c>
      <c r="H4756" t="s">
        <v>561</v>
      </c>
    </row>
    <row r="4757" spans="2:8" x14ac:dyDescent="0.25">
      <c r="B4757" t="s">
        <v>3</v>
      </c>
      <c r="C4757" t="s">
        <v>560</v>
      </c>
      <c r="D4757" t="s">
        <v>55</v>
      </c>
      <c r="E4757" t="s">
        <v>1</v>
      </c>
      <c r="F4757" t="s">
        <v>566</v>
      </c>
      <c r="G4757" t="s">
        <v>566</v>
      </c>
      <c r="H4757" t="s">
        <v>566</v>
      </c>
    </row>
    <row r="4758" spans="2:8" x14ac:dyDescent="0.25">
      <c r="B4758" t="s">
        <v>3</v>
      </c>
      <c r="C4758" t="s">
        <v>560</v>
      </c>
      <c r="D4758" t="s">
        <v>57</v>
      </c>
      <c r="E4758" t="s">
        <v>1</v>
      </c>
      <c r="F4758" t="s">
        <v>564</v>
      </c>
      <c r="G4758" t="s">
        <v>564</v>
      </c>
      <c r="H4758" t="s">
        <v>564</v>
      </c>
    </row>
    <row r="4759" spans="2:8" x14ac:dyDescent="0.25">
      <c r="B4759" t="s">
        <v>3</v>
      </c>
      <c r="C4759" t="s">
        <v>560</v>
      </c>
      <c r="D4759" t="s">
        <v>622</v>
      </c>
      <c r="E4759" t="s">
        <v>1</v>
      </c>
      <c r="F4759" t="s">
        <v>564</v>
      </c>
      <c r="G4759" t="s">
        <v>564</v>
      </c>
      <c r="H4759" t="s">
        <v>564</v>
      </c>
    </row>
    <row r="4760" spans="2:8" x14ac:dyDescent="0.25">
      <c r="B4760" t="s">
        <v>3</v>
      </c>
      <c r="C4760" t="s">
        <v>560</v>
      </c>
      <c r="D4760" t="s">
        <v>623</v>
      </c>
      <c r="E4760" t="s">
        <v>1</v>
      </c>
      <c r="F4760" t="s">
        <v>567</v>
      </c>
      <c r="G4760" t="s">
        <v>567</v>
      </c>
      <c r="H4760" t="s">
        <v>567</v>
      </c>
    </row>
    <row r="4761" spans="2:8" x14ac:dyDescent="0.25">
      <c r="B4761" t="s">
        <v>3</v>
      </c>
      <c r="C4761" t="s">
        <v>560</v>
      </c>
      <c r="D4761" t="s">
        <v>624</v>
      </c>
      <c r="E4761" t="s">
        <v>1</v>
      </c>
      <c r="F4761" t="s">
        <v>564</v>
      </c>
      <c r="G4761" t="s">
        <v>564</v>
      </c>
      <c r="H4761" t="s">
        <v>564</v>
      </c>
    </row>
    <row r="4762" spans="2:8" x14ac:dyDescent="0.25">
      <c r="B4762" t="s">
        <v>3</v>
      </c>
      <c r="C4762" t="s">
        <v>560</v>
      </c>
      <c r="D4762" t="s">
        <v>625</v>
      </c>
      <c r="E4762" t="s">
        <v>1</v>
      </c>
      <c r="F4762" t="s">
        <v>567</v>
      </c>
      <c r="G4762" t="s">
        <v>567</v>
      </c>
      <c r="H4762" t="s">
        <v>567</v>
      </c>
    </row>
    <row r="4763" spans="2:8" x14ac:dyDescent="0.25">
      <c r="B4763" t="s">
        <v>3</v>
      </c>
      <c r="C4763" t="s">
        <v>560</v>
      </c>
      <c r="D4763" t="s">
        <v>58</v>
      </c>
      <c r="E4763" t="s">
        <v>1</v>
      </c>
      <c r="F4763" t="s">
        <v>565</v>
      </c>
      <c r="G4763" t="s">
        <v>565</v>
      </c>
      <c r="H4763" t="s">
        <v>565</v>
      </c>
    </row>
    <row r="4764" spans="2:8" x14ac:dyDescent="0.25">
      <c r="B4764" t="s">
        <v>3</v>
      </c>
      <c r="C4764" t="s">
        <v>560</v>
      </c>
      <c r="D4764" t="s">
        <v>59</v>
      </c>
      <c r="E4764" t="s">
        <v>1</v>
      </c>
      <c r="F4764" t="s">
        <v>565</v>
      </c>
      <c r="G4764" t="s">
        <v>565</v>
      </c>
      <c r="H4764" t="s">
        <v>565</v>
      </c>
    </row>
    <row r="4765" spans="2:8" x14ac:dyDescent="0.25">
      <c r="B4765" t="s">
        <v>3</v>
      </c>
      <c r="C4765" t="s">
        <v>560</v>
      </c>
      <c r="D4765" t="s">
        <v>60</v>
      </c>
      <c r="E4765" t="s">
        <v>1</v>
      </c>
      <c r="F4765" t="s">
        <v>565</v>
      </c>
      <c r="G4765" t="s">
        <v>565</v>
      </c>
      <c r="H4765" t="s">
        <v>565</v>
      </c>
    </row>
    <row r="4766" spans="2:8" x14ac:dyDescent="0.25">
      <c r="B4766" t="s">
        <v>3</v>
      </c>
      <c r="C4766" t="s">
        <v>560</v>
      </c>
      <c r="D4766" t="s">
        <v>626</v>
      </c>
      <c r="E4766" t="s">
        <v>1</v>
      </c>
      <c r="F4766" t="s">
        <v>564</v>
      </c>
      <c r="G4766" t="s">
        <v>564</v>
      </c>
      <c r="H4766" t="s">
        <v>564</v>
      </c>
    </row>
    <row r="4767" spans="2:8" x14ac:dyDescent="0.25">
      <c r="B4767" t="s">
        <v>3</v>
      </c>
      <c r="C4767" t="s">
        <v>560</v>
      </c>
      <c r="D4767" t="s">
        <v>64</v>
      </c>
      <c r="E4767" t="s">
        <v>1</v>
      </c>
      <c r="F4767" t="s">
        <v>569</v>
      </c>
      <c r="G4767" t="s">
        <v>569</v>
      </c>
      <c r="H4767" t="s">
        <v>569</v>
      </c>
    </row>
    <row r="4768" spans="2:8" x14ac:dyDescent="0.25">
      <c r="B4768" t="s">
        <v>3</v>
      </c>
      <c r="C4768" t="s">
        <v>560</v>
      </c>
      <c r="D4768" t="s">
        <v>67</v>
      </c>
      <c r="E4768" t="s">
        <v>1</v>
      </c>
      <c r="F4768" t="s">
        <v>566</v>
      </c>
      <c r="G4768" t="s">
        <v>566</v>
      </c>
      <c r="H4768" t="s">
        <v>566</v>
      </c>
    </row>
    <row r="4769" spans="2:8" x14ac:dyDescent="0.25">
      <c r="B4769" t="s">
        <v>3</v>
      </c>
      <c r="C4769" t="s">
        <v>560</v>
      </c>
      <c r="D4769" t="s">
        <v>69</v>
      </c>
      <c r="E4769" t="s">
        <v>1</v>
      </c>
      <c r="F4769" t="s">
        <v>566</v>
      </c>
      <c r="G4769" t="s">
        <v>566</v>
      </c>
      <c r="H4769" t="s">
        <v>566</v>
      </c>
    </row>
    <row r="4770" spans="2:8" x14ac:dyDescent="0.25">
      <c r="B4770" t="s">
        <v>3</v>
      </c>
      <c r="C4770" t="s">
        <v>560</v>
      </c>
      <c r="D4770" t="s">
        <v>71</v>
      </c>
      <c r="E4770" t="s">
        <v>1</v>
      </c>
      <c r="F4770" t="s">
        <v>563</v>
      </c>
      <c r="G4770" t="s">
        <v>563</v>
      </c>
      <c r="H4770" t="s">
        <v>563</v>
      </c>
    </row>
    <row r="4771" spans="2:8" x14ac:dyDescent="0.25">
      <c r="B4771" t="s">
        <v>3</v>
      </c>
      <c r="C4771" t="s">
        <v>560</v>
      </c>
      <c r="D4771" t="s">
        <v>73</v>
      </c>
      <c r="E4771" t="s">
        <v>1</v>
      </c>
      <c r="F4771" t="s">
        <v>563</v>
      </c>
      <c r="G4771" t="s">
        <v>563</v>
      </c>
      <c r="H4771" t="s">
        <v>563</v>
      </c>
    </row>
    <row r="4772" spans="2:8" x14ac:dyDescent="0.25">
      <c r="B4772" t="s">
        <v>3</v>
      </c>
      <c r="C4772" t="s">
        <v>560</v>
      </c>
      <c r="D4772" t="s">
        <v>683</v>
      </c>
      <c r="E4772" t="s">
        <v>1</v>
      </c>
      <c r="F4772" t="s">
        <v>563</v>
      </c>
      <c r="G4772" t="s">
        <v>563</v>
      </c>
      <c r="H4772" t="s">
        <v>563</v>
      </c>
    </row>
    <row r="4773" spans="2:8" x14ac:dyDescent="0.25">
      <c r="B4773" t="s">
        <v>3</v>
      </c>
      <c r="C4773" t="s">
        <v>560</v>
      </c>
      <c r="D4773" t="s">
        <v>75</v>
      </c>
      <c r="E4773" t="s">
        <v>1</v>
      </c>
      <c r="F4773" t="s">
        <v>564</v>
      </c>
      <c r="G4773" t="s">
        <v>564</v>
      </c>
      <c r="H4773" t="s">
        <v>564</v>
      </c>
    </row>
    <row r="4774" spans="2:8" x14ac:dyDescent="0.25">
      <c r="B4774" t="s">
        <v>3</v>
      </c>
      <c r="C4774" t="s">
        <v>560</v>
      </c>
      <c r="D4774" t="s">
        <v>76</v>
      </c>
      <c r="E4774" t="s">
        <v>1</v>
      </c>
      <c r="F4774" t="s">
        <v>564</v>
      </c>
      <c r="G4774" t="s">
        <v>564</v>
      </c>
      <c r="H4774" t="s">
        <v>564</v>
      </c>
    </row>
    <row r="4775" spans="2:8" x14ac:dyDescent="0.25">
      <c r="B4775" t="s">
        <v>3</v>
      </c>
      <c r="C4775" t="s">
        <v>560</v>
      </c>
      <c r="D4775" t="s">
        <v>77</v>
      </c>
      <c r="E4775" t="s">
        <v>1</v>
      </c>
      <c r="F4775" t="s">
        <v>564</v>
      </c>
      <c r="G4775" t="s">
        <v>564</v>
      </c>
      <c r="H4775" t="s">
        <v>564</v>
      </c>
    </row>
    <row r="4776" spans="2:8" x14ac:dyDescent="0.25">
      <c r="B4776" t="s">
        <v>3</v>
      </c>
      <c r="C4776" t="s">
        <v>560</v>
      </c>
      <c r="D4776" t="s">
        <v>78</v>
      </c>
      <c r="E4776" t="s">
        <v>1</v>
      </c>
      <c r="F4776" t="s">
        <v>564</v>
      </c>
      <c r="G4776" t="s">
        <v>564</v>
      </c>
      <c r="H4776" t="s">
        <v>564</v>
      </c>
    </row>
    <row r="4777" spans="2:8" x14ac:dyDescent="0.25">
      <c r="B4777" t="s">
        <v>3</v>
      </c>
      <c r="C4777" t="s">
        <v>560</v>
      </c>
      <c r="D4777" t="s">
        <v>627</v>
      </c>
      <c r="E4777" t="s">
        <v>1</v>
      </c>
      <c r="F4777" t="s">
        <v>564</v>
      </c>
      <c r="G4777" t="s">
        <v>564</v>
      </c>
      <c r="H4777" t="s">
        <v>564</v>
      </c>
    </row>
    <row r="4778" spans="2:8" x14ac:dyDescent="0.25">
      <c r="B4778" t="s">
        <v>3</v>
      </c>
      <c r="C4778" t="s">
        <v>560</v>
      </c>
      <c r="D4778" t="s">
        <v>81</v>
      </c>
      <c r="E4778" t="s">
        <v>1</v>
      </c>
      <c r="F4778" t="s">
        <v>568</v>
      </c>
      <c r="G4778" t="s">
        <v>568</v>
      </c>
      <c r="H4778" t="s">
        <v>568</v>
      </c>
    </row>
    <row r="4779" spans="2:8" x14ac:dyDescent="0.25">
      <c r="B4779" t="s">
        <v>3</v>
      </c>
      <c r="C4779" t="s">
        <v>560</v>
      </c>
      <c r="D4779" t="s">
        <v>83</v>
      </c>
      <c r="E4779" t="s">
        <v>1</v>
      </c>
      <c r="F4779" t="s">
        <v>566</v>
      </c>
      <c r="G4779" t="s">
        <v>566</v>
      </c>
      <c r="H4779" t="s">
        <v>566</v>
      </c>
    </row>
    <row r="4780" spans="2:8" x14ac:dyDescent="0.25">
      <c r="B4780" t="s">
        <v>3</v>
      </c>
      <c r="C4780" t="s">
        <v>560</v>
      </c>
      <c r="D4780" t="s">
        <v>85</v>
      </c>
      <c r="E4780" t="s">
        <v>1</v>
      </c>
      <c r="F4780" t="s">
        <v>563</v>
      </c>
      <c r="G4780" t="s">
        <v>563</v>
      </c>
      <c r="H4780" t="s">
        <v>563</v>
      </c>
    </row>
    <row r="4781" spans="2:8" x14ac:dyDescent="0.25">
      <c r="B4781" t="s">
        <v>3</v>
      </c>
      <c r="C4781" t="s">
        <v>560</v>
      </c>
      <c r="D4781" t="s">
        <v>86</v>
      </c>
      <c r="E4781" t="s">
        <v>1</v>
      </c>
      <c r="F4781" t="s">
        <v>563</v>
      </c>
      <c r="G4781" t="s">
        <v>563</v>
      </c>
      <c r="H4781" t="s">
        <v>563</v>
      </c>
    </row>
    <row r="4782" spans="2:8" x14ac:dyDescent="0.25">
      <c r="B4782" t="s">
        <v>3</v>
      </c>
      <c r="C4782" t="s">
        <v>560</v>
      </c>
      <c r="D4782" t="s">
        <v>87</v>
      </c>
      <c r="E4782" t="s">
        <v>1</v>
      </c>
      <c r="F4782" t="s">
        <v>563</v>
      </c>
      <c r="G4782" t="s">
        <v>563</v>
      </c>
      <c r="H4782" t="s">
        <v>563</v>
      </c>
    </row>
    <row r="4783" spans="2:8" x14ac:dyDescent="0.25">
      <c r="B4783" t="s">
        <v>3</v>
      </c>
      <c r="C4783" t="s">
        <v>560</v>
      </c>
      <c r="D4783" t="s">
        <v>88</v>
      </c>
      <c r="E4783" t="s">
        <v>1</v>
      </c>
      <c r="F4783" t="s">
        <v>570</v>
      </c>
      <c r="G4783" t="s">
        <v>570</v>
      </c>
      <c r="H4783" t="s">
        <v>570</v>
      </c>
    </row>
    <row r="4784" spans="2:8" x14ac:dyDescent="0.25">
      <c r="B4784" t="s">
        <v>3</v>
      </c>
      <c r="C4784" t="s">
        <v>560</v>
      </c>
      <c r="D4784" t="s">
        <v>628</v>
      </c>
      <c r="E4784" t="s">
        <v>1</v>
      </c>
      <c r="F4784" t="s">
        <v>570</v>
      </c>
      <c r="G4784" t="s">
        <v>570</v>
      </c>
      <c r="H4784" t="s">
        <v>570</v>
      </c>
    </row>
    <row r="4785" spans="2:8" x14ac:dyDescent="0.25">
      <c r="B4785" t="s">
        <v>3</v>
      </c>
      <c r="C4785" t="s">
        <v>560</v>
      </c>
      <c r="D4785" t="s">
        <v>89</v>
      </c>
      <c r="E4785" t="s">
        <v>1</v>
      </c>
      <c r="F4785" t="s">
        <v>570</v>
      </c>
      <c r="G4785" t="s">
        <v>570</v>
      </c>
      <c r="H4785" t="s">
        <v>570</v>
      </c>
    </row>
    <row r="4786" spans="2:8" x14ac:dyDescent="0.25">
      <c r="B4786" t="s">
        <v>3</v>
      </c>
      <c r="C4786" t="s">
        <v>560</v>
      </c>
      <c r="D4786" t="s">
        <v>90</v>
      </c>
      <c r="E4786" t="s">
        <v>1</v>
      </c>
      <c r="F4786" t="s">
        <v>565</v>
      </c>
      <c r="G4786" t="s">
        <v>565</v>
      </c>
      <c r="H4786" t="s">
        <v>565</v>
      </c>
    </row>
    <row r="4787" spans="2:8" x14ac:dyDescent="0.25">
      <c r="B4787" t="s">
        <v>3</v>
      </c>
      <c r="C4787" t="s">
        <v>560</v>
      </c>
      <c r="D4787" t="s">
        <v>92</v>
      </c>
      <c r="E4787" t="s">
        <v>1</v>
      </c>
      <c r="F4787" t="s">
        <v>568</v>
      </c>
      <c r="G4787" t="s">
        <v>568</v>
      </c>
      <c r="H4787" t="s">
        <v>568</v>
      </c>
    </row>
    <row r="4788" spans="2:8" x14ac:dyDescent="0.25">
      <c r="B4788" t="s">
        <v>3</v>
      </c>
      <c r="C4788" t="s">
        <v>560</v>
      </c>
      <c r="D4788" t="s">
        <v>93</v>
      </c>
      <c r="E4788" t="s">
        <v>1</v>
      </c>
      <c r="F4788" t="s">
        <v>568</v>
      </c>
      <c r="G4788" t="s">
        <v>568</v>
      </c>
      <c r="H4788" t="s">
        <v>568</v>
      </c>
    </row>
    <row r="4789" spans="2:8" x14ac:dyDescent="0.25">
      <c r="B4789" t="s">
        <v>3</v>
      </c>
      <c r="C4789" t="s">
        <v>560</v>
      </c>
      <c r="D4789" t="s">
        <v>97</v>
      </c>
      <c r="E4789" t="s">
        <v>1</v>
      </c>
      <c r="F4789" t="s">
        <v>567</v>
      </c>
      <c r="G4789" t="s">
        <v>567</v>
      </c>
      <c r="H4789" t="s">
        <v>567</v>
      </c>
    </row>
    <row r="4790" spans="2:8" x14ac:dyDescent="0.25">
      <c r="B4790" t="s">
        <v>3</v>
      </c>
      <c r="C4790" t="s">
        <v>560</v>
      </c>
      <c r="D4790" t="s">
        <v>98</v>
      </c>
      <c r="E4790" t="s">
        <v>1</v>
      </c>
      <c r="F4790" t="s">
        <v>564</v>
      </c>
      <c r="G4790" t="s">
        <v>564</v>
      </c>
      <c r="H4790" t="s">
        <v>564</v>
      </c>
    </row>
    <row r="4791" spans="2:8" x14ac:dyDescent="0.25">
      <c r="B4791" t="s">
        <v>3</v>
      </c>
      <c r="C4791" t="s">
        <v>560</v>
      </c>
      <c r="D4791" t="s">
        <v>99</v>
      </c>
      <c r="E4791" t="s">
        <v>1</v>
      </c>
      <c r="F4791" t="s">
        <v>571</v>
      </c>
      <c r="G4791" t="s">
        <v>571</v>
      </c>
      <c r="H4791" t="s">
        <v>571</v>
      </c>
    </row>
    <row r="4792" spans="2:8" x14ac:dyDescent="0.25">
      <c r="B4792" t="s">
        <v>3</v>
      </c>
      <c r="C4792" t="s">
        <v>560</v>
      </c>
      <c r="D4792" t="s">
        <v>100</v>
      </c>
      <c r="E4792" t="s">
        <v>1</v>
      </c>
      <c r="F4792" t="s">
        <v>561</v>
      </c>
      <c r="G4792" t="s">
        <v>561</v>
      </c>
      <c r="H4792" t="s">
        <v>561</v>
      </c>
    </row>
    <row r="4793" spans="2:8" x14ac:dyDescent="0.25">
      <c r="B4793" t="s">
        <v>3</v>
      </c>
      <c r="C4793" t="s">
        <v>560</v>
      </c>
      <c r="D4793" t="s">
        <v>102</v>
      </c>
      <c r="E4793" t="s">
        <v>1</v>
      </c>
      <c r="F4793" t="s">
        <v>561</v>
      </c>
      <c r="G4793" t="s">
        <v>561</v>
      </c>
      <c r="H4793" t="s">
        <v>561</v>
      </c>
    </row>
    <row r="4794" spans="2:8" x14ac:dyDescent="0.25">
      <c r="B4794" t="s">
        <v>3</v>
      </c>
      <c r="C4794" t="s">
        <v>560</v>
      </c>
      <c r="D4794" t="s">
        <v>104</v>
      </c>
      <c r="E4794" t="s">
        <v>1</v>
      </c>
      <c r="F4794" t="s">
        <v>561</v>
      </c>
      <c r="G4794" t="s">
        <v>561</v>
      </c>
      <c r="H4794" t="s">
        <v>561</v>
      </c>
    </row>
    <row r="4795" spans="2:8" x14ac:dyDescent="0.25">
      <c r="B4795" t="s">
        <v>3</v>
      </c>
      <c r="C4795" t="s">
        <v>560</v>
      </c>
      <c r="D4795" t="s">
        <v>106</v>
      </c>
      <c r="E4795" t="s">
        <v>1</v>
      </c>
      <c r="F4795" t="s">
        <v>561</v>
      </c>
      <c r="G4795" t="s">
        <v>561</v>
      </c>
      <c r="H4795" t="s">
        <v>561</v>
      </c>
    </row>
    <row r="4796" spans="2:8" x14ac:dyDescent="0.25">
      <c r="B4796" t="s">
        <v>3</v>
      </c>
      <c r="C4796" t="s">
        <v>560</v>
      </c>
      <c r="D4796" t="s">
        <v>108</v>
      </c>
      <c r="E4796" t="s">
        <v>1</v>
      </c>
      <c r="F4796" t="s">
        <v>561</v>
      </c>
      <c r="G4796" t="s">
        <v>561</v>
      </c>
      <c r="H4796" t="s">
        <v>561</v>
      </c>
    </row>
    <row r="4797" spans="2:8" x14ac:dyDescent="0.25">
      <c r="B4797" t="s">
        <v>3</v>
      </c>
      <c r="C4797" t="s">
        <v>560</v>
      </c>
      <c r="D4797" t="s">
        <v>112</v>
      </c>
      <c r="E4797" t="s">
        <v>1</v>
      </c>
      <c r="F4797" t="s">
        <v>561</v>
      </c>
      <c r="G4797" t="s">
        <v>561</v>
      </c>
      <c r="H4797" t="s">
        <v>561</v>
      </c>
    </row>
    <row r="4798" spans="2:8" x14ac:dyDescent="0.25">
      <c r="B4798" t="s">
        <v>3</v>
      </c>
      <c r="C4798" t="s">
        <v>560</v>
      </c>
      <c r="D4798" t="s">
        <v>114</v>
      </c>
      <c r="E4798" t="s">
        <v>1</v>
      </c>
      <c r="F4798" t="s">
        <v>561</v>
      </c>
      <c r="G4798" t="s">
        <v>561</v>
      </c>
      <c r="H4798" t="s">
        <v>561</v>
      </c>
    </row>
    <row r="4799" spans="2:8" x14ac:dyDescent="0.25">
      <c r="B4799" t="s">
        <v>3</v>
      </c>
      <c r="C4799" t="s">
        <v>560</v>
      </c>
      <c r="D4799" t="s">
        <v>443</v>
      </c>
      <c r="E4799" t="s">
        <v>1</v>
      </c>
      <c r="F4799" t="s">
        <v>561</v>
      </c>
      <c r="G4799" t="s">
        <v>561</v>
      </c>
      <c r="H4799" t="s">
        <v>561</v>
      </c>
    </row>
    <row r="4800" spans="2:8" x14ac:dyDescent="0.25">
      <c r="B4800" t="s">
        <v>3</v>
      </c>
      <c r="C4800" t="s">
        <v>560</v>
      </c>
      <c r="D4800" t="s">
        <v>116</v>
      </c>
      <c r="E4800" t="s">
        <v>1</v>
      </c>
      <c r="F4800" t="s">
        <v>572</v>
      </c>
      <c r="G4800" t="s">
        <v>572</v>
      </c>
      <c r="H4800" t="s">
        <v>572</v>
      </c>
    </row>
    <row r="4801" spans="2:8" x14ac:dyDescent="0.25">
      <c r="B4801" t="s">
        <v>3</v>
      </c>
      <c r="C4801" t="s">
        <v>560</v>
      </c>
      <c r="D4801" t="s">
        <v>118</v>
      </c>
      <c r="E4801" t="s">
        <v>1</v>
      </c>
      <c r="F4801" t="s">
        <v>573</v>
      </c>
      <c r="G4801" t="s">
        <v>573</v>
      </c>
      <c r="H4801" t="s">
        <v>573</v>
      </c>
    </row>
    <row r="4802" spans="2:8" x14ac:dyDescent="0.25">
      <c r="B4802" t="s">
        <v>3</v>
      </c>
      <c r="C4802" t="s">
        <v>560</v>
      </c>
      <c r="D4802" t="s">
        <v>629</v>
      </c>
      <c r="E4802" t="s">
        <v>1</v>
      </c>
      <c r="F4802" t="s">
        <v>564</v>
      </c>
      <c r="G4802" t="s">
        <v>564</v>
      </c>
      <c r="H4802" t="s">
        <v>564</v>
      </c>
    </row>
    <row r="4803" spans="2:8" x14ac:dyDescent="0.25">
      <c r="B4803" t="s">
        <v>3</v>
      </c>
      <c r="C4803" t="s">
        <v>560</v>
      </c>
      <c r="D4803" t="s">
        <v>119</v>
      </c>
      <c r="E4803" t="s">
        <v>1</v>
      </c>
      <c r="F4803" t="s">
        <v>566</v>
      </c>
      <c r="G4803" t="s">
        <v>566</v>
      </c>
      <c r="H4803" t="s">
        <v>566</v>
      </c>
    </row>
    <row r="4804" spans="2:8" x14ac:dyDescent="0.25">
      <c r="B4804" t="s">
        <v>3</v>
      </c>
      <c r="C4804" t="s">
        <v>560</v>
      </c>
      <c r="D4804" t="s">
        <v>121</v>
      </c>
      <c r="E4804" t="s">
        <v>1</v>
      </c>
      <c r="F4804" t="s">
        <v>566</v>
      </c>
      <c r="G4804" t="s">
        <v>566</v>
      </c>
      <c r="H4804" t="s">
        <v>566</v>
      </c>
    </row>
    <row r="4805" spans="2:8" x14ac:dyDescent="0.25">
      <c r="B4805" t="s">
        <v>3</v>
      </c>
      <c r="C4805" t="s">
        <v>560</v>
      </c>
      <c r="D4805" t="s">
        <v>123</v>
      </c>
      <c r="E4805" t="s">
        <v>1</v>
      </c>
      <c r="F4805" t="s">
        <v>561</v>
      </c>
      <c r="G4805" t="s">
        <v>561</v>
      </c>
      <c r="H4805" t="s">
        <v>561</v>
      </c>
    </row>
    <row r="4806" spans="2:8" x14ac:dyDescent="0.25">
      <c r="B4806" t="s">
        <v>3</v>
      </c>
      <c r="C4806" t="s">
        <v>560</v>
      </c>
      <c r="D4806" t="s">
        <v>127</v>
      </c>
      <c r="E4806" t="s">
        <v>1</v>
      </c>
      <c r="F4806" t="s">
        <v>568</v>
      </c>
      <c r="G4806" t="s">
        <v>568</v>
      </c>
      <c r="H4806" t="s">
        <v>568</v>
      </c>
    </row>
    <row r="4807" spans="2:8" x14ac:dyDescent="0.25">
      <c r="B4807" t="s">
        <v>3</v>
      </c>
      <c r="C4807" t="s">
        <v>560</v>
      </c>
      <c r="D4807" t="s">
        <v>129</v>
      </c>
      <c r="E4807" t="s">
        <v>1</v>
      </c>
      <c r="F4807" t="s">
        <v>570</v>
      </c>
      <c r="G4807" t="s">
        <v>570</v>
      </c>
      <c r="H4807" t="s">
        <v>570</v>
      </c>
    </row>
    <row r="4808" spans="2:8" x14ac:dyDescent="0.25">
      <c r="B4808" t="s">
        <v>3</v>
      </c>
      <c r="C4808" t="s">
        <v>560</v>
      </c>
      <c r="D4808" t="s">
        <v>130</v>
      </c>
      <c r="E4808" t="s">
        <v>1</v>
      </c>
      <c r="F4808" t="s">
        <v>570</v>
      </c>
      <c r="G4808" t="s">
        <v>570</v>
      </c>
      <c r="H4808" t="s">
        <v>570</v>
      </c>
    </row>
    <row r="4809" spans="2:8" x14ac:dyDescent="0.25">
      <c r="B4809" t="s">
        <v>3</v>
      </c>
      <c r="C4809" t="s">
        <v>560</v>
      </c>
      <c r="D4809" t="s">
        <v>131</v>
      </c>
      <c r="E4809" t="s">
        <v>1</v>
      </c>
      <c r="F4809" t="s">
        <v>563</v>
      </c>
      <c r="G4809" t="s">
        <v>563</v>
      </c>
      <c r="H4809" t="s">
        <v>563</v>
      </c>
    </row>
    <row r="4810" spans="2:8" x14ac:dyDescent="0.25">
      <c r="B4810" t="s">
        <v>3</v>
      </c>
      <c r="C4810" t="s">
        <v>560</v>
      </c>
      <c r="D4810" t="s">
        <v>132</v>
      </c>
      <c r="E4810" t="s">
        <v>1</v>
      </c>
      <c r="F4810" t="s">
        <v>563</v>
      </c>
      <c r="G4810" t="s">
        <v>563</v>
      </c>
      <c r="H4810" t="s">
        <v>563</v>
      </c>
    </row>
    <row r="4811" spans="2:8" x14ac:dyDescent="0.25">
      <c r="B4811" t="s">
        <v>3</v>
      </c>
      <c r="C4811" t="s">
        <v>560</v>
      </c>
      <c r="D4811" t="s">
        <v>133</v>
      </c>
      <c r="E4811" t="s">
        <v>1</v>
      </c>
      <c r="F4811" t="s">
        <v>563</v>
      </c>
      <c r="G4811" t="s">
        <v>563</v>
      </c>
      <c r="H4811" t="s">
        <v>563</v>
      </c>
    </row>
    <row r="4812" spans="2:8" x14ac:dyDescent="0.25">
      <c r="B4812" t="s">
        <v>3</v>
      </c>
      <c r="C4812" t="s">
        <v>560</v>
      </c>
      <c r="D4812" t="s">
        <v>134</v>
      </c>
      <c r="E4812" t="s">
        <v>1</v>
      </c>
      <c r="F4812" t="s">
        <v>563</v>
      </c>
      <c r="G4812" t="s">
        <v>563</v>
      </c>
      <c r="H4812" t="s">
        <v>563</v>
      </c>
    </row>
    <row r="4813" spans="2:8" x14ac:dyDescent="0.25">
      <c r="B4813" t="s">
        <v>3</v>
      </c>
      <c r="C4813" t="s">
        <v>560</v>
      </c>
      <c r="D4813" t="s">
        <v>135</v>
      </c>
      <c r="E4813" t="s">
        <v>1</v>
      </c>
      <c r="F4813" t="s">
        <v>563</v>
      </c>
      <c r="G4813" t="s">
        <v>563</v>
      </c>
      <c r="H4813" t="s">
        <v>563</v>
      </c>
    </row>
    <row r="4814" spans="2:8" x14ac:dyDescent="0.25">
      <c r="B4814" t="s">
        <v>3</v>
      </c>
      <c r="C4814" t="s">
        <v>560</v>
      </c>
      <c r="D4814" t="s">
        <v>136</v>
      </c>
      <c r="E4814" t="s">
        <v>1</v>
      </c>
      <c r="F4814" t="s">
        <v>563</v>
      </c>
      <c r="G4814" t="s">
        <v>563</v>
      </c>
      <c r="H4814" t="s">
        <v>563</v>
      </c>
    </row>
    <row r="4815" spans="2:8" x14ac:dyDescent="0.25">
      <c r="B4815" t="s">
        <v>3</v>
      </c>
      <c r="C4815" t="s">
        <v>560</v>
      </c>
      <c r="D4815" t="s">
        <v>137</v>
      </c>
      <c r="E4815" t="s">
        <v>1</v>
      </c>
      <c r="F4815" t="s">
        <v>571</v>
      </c>
      <c r="G4815" t="s">
        <v>571</v>
      </c>
      <c r="H4815" t="s">
        <v>571</v>
      </c>
    </row>
    <row r="4816" spans="2:8" x14ac:dyDescent="0.25">
      <c r="B4816" t="s">
        <v>3</v>
      </c>
      <c r="C4816" t="s">
        <v>560</v>
      </c>
      <c r="D4816" t="s">
        <v>138</v>
      </c>
      <c r="E4816" t="s">
        <v>1</v>
      </c>
      <c r="F4816" t="s">
        <v>571</v>
      </c>
      <c r="G4816" t="s">
        <v>571</v>
      </c>
      <c r="H4816" t="s">
        <v>571</v>
      </c>
    </row>
    <row r="4817" spans="2:8" x14ac:dyDescent="0.25">
      <c r="B4817" t="s">
        <v>3</v>
      </c>
      <c r="C4817" t="s">
        <v>560</v>
      </c>
      <c r="D4817" t="s">
        <v>630</v>
      </c>
      <c r="E4817" t="s">
        <v>1</v>
      </c>
      <c r="F4817" t="s">
        <v>571</v>
      </c>
      <c r="G4817" t="s">
        <v>571</v>
      </c>
      <c r="H4817" t="s">
        <v>571</v>
      </c>
    </row>
    <row r="4818" spans="2:8" x14ac:dyDescent="0.25">
      <c r="B4818" t="s">
        <v>3</v>
      </c>
      <c r="C4818" t="s">
        <v>560</v>
      </c>
      <c r="D4818" t="s">
        <v>139</v>
      </c>
      <c r="E4818" t="s">
        <v>1</v>
      </c>
      <c r="F4818" t="s">
        <v>571</v>
      </c>
      <c r="G4818" t="s">
        <v>571</v>
      </c>
      <c r="H4818" t="s">
        <v>571</v>
      </c>
    </row>
    <row r="4819" spans="2:8" x14ac:dyDescent="0.25">
      <c r="B4819" t="s">
        <v>3</v>
      </c>
      <c r="C4819" t="s">
        <v>560</v>
      </c>
      <c r="D4819" t="s">
        <v>631</v>
      </c>
      <c r="E4819" t="s">
        <v>1</v>
      </c>
      <c r="F4819" t="s">
        <v>571</v>
      </c>
      <c r="G4819" t="s">
        <v>571</v>
      </c>
      <c r="H4819" t="s">
        <v>571</v>
      </c>
    </row>
    <row r="4820" spans="2:8" x14ac:dyDescent="0.25">
      <c r="B4820" t="s">
        <v>3</v>
      </c>
      <c r="C4820" t="s">
        <v>560</v>
      </c>
      <c r="D4820" t="s">
        <v>141</v>
      </c>
      <c r="E4820" t="s">
        <v>1</v>
      </c>
      <c r="F4820" t="s">
        <v>563</v>
      </c>
      <c r="G4820" t="s">
        <v>563</v>
      </c>
      <c r="H4820" t="s">
        <v>563</v>
      </c>
    </row>
    <row r="4821" spans="2:8" x14ac:dyDescent="0.25">
      <c r="B4821" t="s">
        <v>3</v>
      </c>
      <c r="C4821" t="s">
        <v>560</v>
      </c>
      <c r="D4821" t="s">
        <v>684</v>
      </c>
      <c r="E4821" t="s">
        <v>1</v>
      </c>
      <c r="F4821" t="s">
        <v>563</v>
      </c>
      <c r="G4821" t="s">
        <v>563</v>
      </c>
      <c r="H4821" t="s">
        <v>563</v>
      </c>
    </row>
    <row r="4822" spans="2:8" x14ac:dyDescent="0.25">
      <c r="B4822" t="s">
        <v>3</v>
      </c>
      <c r="C4822" t="s">
        <v>560</v>
      </c>
      <c r="D4822" t="s">
        <v>685</v>
      </c>
      <c r="E4822" t="s">
        <v>1</v>
      </c>
      <c r="F4822" t="s">
        <v>561</v>
      </c>
      <c r="G4822" t="s">
        <v>561</v>
      </c>
      <c r="H4822" t="s">
        <v>561</v>
      </c>
    </row>
    <row r="4823" spans="2:8" x14ac:dyDescent="0.25">
      <c r="B4823" t="s">
        <v>3</v>
      </c>
      <c r="C4823" t="s">
        <v>560</v>
      </c>
      <c r="D4823" t="s">
        <v>148</v>
      </c>
      <c r="E4823" t="s">
        <v>1</v>
      </c>
      <c r="F4823" t="s">
        <v>561</v>
      </c>
      <c r="G4823" t="s">
        <v>561</v>
      </c>
      <c r="H4823" t="s">
        <v>561</v>
      </c>
    </row>
    <row r="4824" spans="2:8" x14ac:dyDescent="0.25">
      <c r="B4824" t="s">
        <v>3</v>
      </c>
      <c r="C4824" t="s">
        <v>560</v>
      </c>
      <c r="D4824" t="s">
        <v>149</v>
      </c>
      <c r="E4824" t="s">
        <v>1</v>
      </c>
      <c r="F4824" t="s">
        <v>561</v>
      </c>
      <c r="G4824" t="s">
        <v>561</v>
      </c>
      <c r="H4824" t="s">
        <v>561</v>
      </c>
    </row>
    <row r="4825" spans="2:8" x14ac:dyDescent="0.25">
      <c r="B4825" t="s">
        <v>3</v>
      </c>
      <c r="C4825" t="s">
        <v>560</v>
      </c>
      <c r="D4825" t="s">
        <v>150</v>
      </c>
      <c r="E4825" t="s">
        <v>1</v>
      </c>
      <c r="F4825" t="s">
        <v>565</v>
      </c>
      <c r="G4825" t="s">
        <v>565</v>
      </c>
      <c r="H4825" t="s">
        <v>565</v>
      </c>
    </row>
    <row r="4826" spans="2:8" x14ac:dyDescent="0.25">
      <c r="B4826" t="s">
        <v>3</v>
      </c>
      <c r="C4826" t="s">
        <v>560</v>
      </c>
      <c r="D4826" t="s">
        <v>151</v>
      </c>
      <c r="E4826" t="s">
        <v>1</v>
      </c>
      <c r="F4826" t="s">
        <v>565</v>
      </c>
      <c r="G4826" t="s">
        <v>565</v>
      </c>
      <c r="H4826" t="s">
        <v>565</v>
      </c>
    </row>
    <row r="4827" spans="2:8" x14ac:dyDescent="0.25">
      <c r="B4827" t="s">
        <v>3</v>
      </c>
      <c r="C4827" t="s">
        <v>560</v>
      </c>
      <c r="D4827" t="s">
        <v>152</v>
      </c>
      <c r="E4827" t="s">
        <v>1</v>
      </c>
      <c r="F4827" t="s">
        <v>567</v>
      </c>
      <c r="G4827" t="s">
        <v>567</v>
      </c>
      <c r="H4827" t="s">
        <v>567</v>
      </c>
    </row>
    <row r="4828" spans="2:8" x14ac:dyDescent="0.25">
      <c r="B4828" t="s">
        <v>3</v>
      </c>
      <c r="C4828" t="s">
        <v>560</v>
      </c>
      <c r="D4828" t="s">
        <v>153</v>
      </c>
      <c r="E4828" t="s">
        <v>1</v>
      </c>
      <c r="F4828" t="s">
        <v>561</v>
      </c>
      <c r="G4828" t="s">
        <v>561</v>
      </c>
      <c r="H4828" t="s">
        <v>561</v>
      </c>
    </row>
    <row r="4829" spans="2:8" x14ac:dyDescent="0.25">
      <c r="B4829" t="s">
        <v>3</v>
      </c>
      <c r="C4829" t="s">
        <v>560</v>
      </c>
      <c r="D4829" t="s">
        <v>632</v>
      </c>
      <c r="E4829" t="s">
        <v>1</v>
      </c>
      <c r="F4829" t="s">
        <v>564</v>
      </c>
      <c r="G4829" t="s">
        <v>564</v>
      </c>
      <c r="H4829" t="s">
        <v>564</v>
      </c>
    </row>
    <row r="4830" spans="2:8" x14ac:dyDescent="0.25">
      <c r="B4830" t="s">
        <v>3</v>
      </c>
      <c r="C4830" t="s">
        <v>560</v>
      </c>
      <c r="D4830" t="s">
        <v>155</v>
      </c>
      <c r="E4830" t="s">
        <v>1</v>
      </c>
      <c r="F4830" t="s">
        <v>572</v>
      </c>
      <c r="G4830" t="s">
        <v>572</v>
      </c>
      <c r="H4830" t="s">
        <v>572</v>
      </c>
    </row>
    <row r="4831" spans="2:8" x14ac:dyDescent="0.25">
      <c r="B4831" t="s">
        <v>3</v>
      </c>
      <c r="C4831" t="s">
        <v>560</v>
      </c>
      <c r="D4831" t="s">
        <v>633</v>
      </c>
      <c r="E4831" t="s">
        <v>1</v>
      </c>
      <c r="F4831" t="s">
        <v>567</v>
      </c>
      <c r="G4831" t="s">
        <v>567</v>
      </c>
      <c r="H4831" t="s">
        <v>567</v>
      </c>
    </row>
    <row r="4832" spans="2:8" x14ac:dyDescent="0.25">
      <c r="B4832" t="s">
        <v>3</v>
      </c>
      <c r="C4832" t="s">
        <v>560</v>
      </c>
      <c r="D4832" t="s">
        <v>156</v>
      </c>
      <c r="E4832" t="s">
        <v>1</v>
      </c>
      <c r="F4832" t="s">
        <v>567</v>
      </c>
      <c r="G4832" t="s">
        <v>567</v>
      </c>
      <c r="H4832" t="s">
        <v>567</v>
      </c>
    </row>
    <row r="4833" spans="2:8" x14ac:dyDescent="0.25">
      <c r="B4833" t="s">
        <v>3</v>
      </c>
      <c r="C4833" t="s">
        <v>560</v>
      </c>
      <c r="D4833" t="s">
        <v>157</v>
      </c>
      <c r="E4833" t="s">
        <v>1</v>
      </c>
      <c r="F4833" t="s">
        <v>570</v>
      </c>
      <c r="G4833" t="s">
        <v>570</v>
      </c>
      <c r="H4833" t="s">
        <v>570</v>
      </c>
    </row>
    <row r="4834" spans="2:8" x14ac:dyDescent="0.25">
      <c r="B4834" t="s">
        <v>3</v>
      </c>
      <c r="C4834" t="s">
        <v>560</v>
      </c>
      <c r="D4834" t="s">
        <v>158</v>
      </c>
      <c r="E4834" t="s">
        <v>1</v>
      </c>
      <c r="F4834" t="s">
        <v>572</v>
      </c>
      <c r="G4834" t="s">
        <v>572</v>
      </c>
      <c r="H4834" t="s">
        <v>572</v>
      </c>
    </row>
    <row r="4835" spans="2:8" x14ac:dyDescent="0.25">
      <c r="B4835" t="s">
        <v>3</v>
      </c>
      <c r="C4835" t="s">
        <v>560</v>
      </c>
      <c r="D4835" t="s">
        <v>159</v>
      </c>
      <c r="E4835" t="s">
        <v>1</v>
      </c>
      <c r="F4835" t="s">
        <v>566</v>
      </c>
      <c r="G4835" t="s">
        <v>566</v>
      </c>
      <c r="H4835" t="s">
        <v>566</v>
      </c>
    </row>
    <row r="4836" spans="2:8" x14ac:dyDescent="0.25">
      <c r="B4836" t="s">
        <v>3</v>
      </c>
      <c r="C4836" t="s">
        <v>560</v>
      </c>
      <c r="D4836" t="s">
        <v>160</v>
      </c>
      <c r="E4836" t="s">
        <v>1</v>
      </c>
      <c r="F4836" t="s">
        <v>566</v>
      </c>
      <c r="G4836" t="s">
        <v>566</v>
      </c>
      <c r="H4836" t="s">
        <v>566</v>
      </c>
    </row>
    <row r="4837" spans="2:8" x14ac:dyDescent="0.25">
      <c r="B4837" t="s">
        <v>3</v>
      </c>
      <c r="C4837" t="s">
        <v>560</v>
      </c>
      <c r="D4837" t="s">
        <v>161</v>
      </c>
      <c r="E4837" t="s">
        <v>1</v>
      </c>
      <c r="F4837" t="s">
        <v>564</v>
      </c>
      <c r="G4837" t="s">
        <v>564</v>
      </c>
      <c r="H4837" t="s">
        <v>564</v>
      </c>
    </row>
    <row r="4838" spans="2:8" x14ac:dyDescent="0.25">
      <c r="B4838" t="s">
        <v>3</v>
      </c>
      <c r="C4838" t="s">
        <v>560</v>
      </c>
      <c r="D4838" t="s">
        <v>162</v>
      </c>
      <c r="E4838" t="s">
        <v>1</v>
      </c>
      <c r="F4838" t="s">
        <v>563</v>
      </c>
      <c r="G4838" t="s">
        <v>563</v>
      </c>
      <c r="H4838" t="s">
        <v>563</v>
      </c>
    </row>
    <row r="4839" spans="2:8" x14ac:dyDescent="0.25">
      <c r="B4839" t="s">
        <v>3</v>
      </c>
      <c r="C4839" t="s">
        <v>560</v>
      </c>
      <c r="D4839" t="s">
        <v>163</v>
      </c>
      <c r="E4839" t="s">
        <v>1</v>
      </c>
      <c r="F4839" t="s">
        <v>563</v>
      </c>
      <c r="G4839" t="s">
        <v>563</v>
      </c>
      <c r="H4839" t="s">
        <v>563</v>
      </c>
    </row>
    <row r="4840" spans="2:8" x14ac:dyDescent="0.25">
      <c r="B4840" t="s">
        <v>3</v>
      </c>
      <c r="C4840" t="s">
        <v>560</v>
      </c>
      <c r="D4840" t="s">
        <v>165</v>
      </c>
      <c r="E4840" t="s">
        <v>1</v>
      </c>
      <c r="F4840" t="s">
        <v>563</v>
      </c>
      <c r="G4840" t="s">
        <v>563</v>
      </c>
      <c r="H4840" t="s">
        <v>563</v>
      </c>
    </row>
    <row r="4841" spans="2:8" x14ac:dyDescent="0.25">
      <c r="B4841" t="s">
        <v>3</v>
      </c>
      <c r="C4841" t="s">
        <v>560</v>
      </c>
      <c r="D4841" t="s">
        <v>168</v>
      </c>
      <c r="E4841" t="s">
        <v>1</v>
      </c>
      <c r="F4841" t="s">
        <v>565</v>
      </c>
      <c r="G4841" t="s">
        <v>565</v>
      </c>
      <c r="H4841" t="s">
        <v>565</v>
      </c>
    </row>
    <row r="4842" spans="2:8" x14ac:dyDescent="0.25">
      <c r="B4842" t="s">
        <v>3</v>
      </c>
      <c r="C4842" t="s">
        <v>560</v>
      </c>
      <c r="D4842" t="s">
        <v>170</v>
      </c>
      <c r="E4842" t="s">
        <v>1</v>
      </c>
      <c r="F4842" t="s">
        <v>565</v>
      </c>
      <c r="G4842" t="s">
        <v>565</v>
      </c>
      <c r="H4842" t="s">
        <v>565</v>
      </c>
    </row>
    <row r="4843" spans="2:8" x14ac:dyDescent="0.25">
      <c r="B4843" t="s">
        <v>3</v>
      </c>
      <c r="C4843" t="s">
        <v>560</v>
      </c>
      <c r="D4843" t="s">
        <v>172</v>
      </c>
      <c r="E4843" t="s">
        <v>1</v>
      </c>
      <c r="F4843" t="s">
        <v>565</v>
      </c>
      <c r="G4843" t="s">
        <v>565</v>
      </c>
      <c r="H4843" t="s">
        <v>565</v>
      </c>
    </row>
    <row r="4844" spans="2:8" x14ac:dyDescent="0.25">
      <c r="B4844" t="s">
        <v>3</v>
      </c>
      <c r="C4844" t="s">
        <v>560</v>
      </c>
      <c r="D4844" t="s">
        <v>174</v>
      </c>
      <c r="E4844" t="s">
        <v>1</v>
      </c>
      <c r="F4844" t="s">
        <v>566</v>
      </c>
      <c r="G4844" t="s">
        <v>566</v>
      </c>
      <c r="H4844" t="s">
        <v>566</v>
      </c>
    </row>
    <row r="4845" spans="2:8" x14ac:dyDescent="0.25">
      <c r="B4845" t="s">
        <v>3</v>
      </c>
      <c r="C4845" t="s">
        <v>560</v>
      </c>
      <c r="D4845" t="s">
        <v>175</v>
      </c>
      <c r="E4845" t="s">
        <v>1</v>
      </c>
      <c r="F4845" t="s">
        <v>566</v>
      </c>
      <c r="G4845" t="s">
        <v>566</v>
      </c>
      <c r="H4845" t="s">
        <v>566</v>
      </c>
    </row>
    <row r="4846" spans="2:8" x14ac:dyDescent="0.25">
      <c r="B4846" t="s">
        <v>3</v>
      </c>
      <c r="C4846" t="s">
        <v>560</v>
      </c>
      <c r="D4846" t="s">
        <v>176</v>
      </c>
      <c r="E4846" t="s">
        <v>1</v>
      </c>
      <c r="F4846" t="s">
        <v>562</v>
      </c>
      <c r="G4846" t="s">
        <v>562</v>
      </c>
      <c r="H4846" t="s">
        <v>562</v>
      </c>
    </row>
    <row r="4847" spans="2:8" x14ac:dyDescent="0.25">
      <c r="B4847" t="s">
        <v>3</v>
      </c>
      <c r="C4847" t="s">
        <v>560</v>
      </c>
      <c r="D4847" t="s">
        <v>177</v>
      </c>
      <c r="E4847" t="s">
        <v>1</v>
      </c>
      <c r="F4847" t="s">
        <v>562</v>
      </c>
      <c r="G4847" t="s">
        <v>562</v>
      </c>
      <c r="H4847" t="s">
        <v>562</v>
      </c>
    </row>
    <row r="4848" spans="2:8" x14ac:dyDescent="0.25">
      <c r="B4848" t="s">
        <v>3</v>
      </c>
      <c r="C4848" t="s">
        <v>560</v>
      </c>
      <c r="D4848" t="s">
        <v>178</v>
      </c>
      <c r="E4848" t="s">
        <v>1</v>
      </c>
      <c r="F4848" t="s">
        <v>570</v>
      </c>
      <c r="G4848" t="s">
        <v>570</v>
      </c>
      <c r="H4848" t="s">
        <v>570</v>
      </c>
    </row>
    <row r="4849" spans="2:8" x14ac:dyDescent="0.25">
      <c r="B4849" t="s">
        <v>3</v>
      </c>
      <c r="C4849" t="s">
        <v>560</v>
      </c>
      <c r="D4849" t="s">
        <v>179</v>
      </c>
      <c r="E4849" t="s">
        <v>1</v>
      </c>
      <c r="F4849" t="s">
        <v>570</v>
      </c>
      <c r="G4849" t="s">
        <v>570</v>
      </c>
      <c r="H4849" t="s">
        <v>570</v>
      </c>
    </row>
    <row r="4850" spans="2:8" x14ac:dyDescent="0.25">
      <c r="B4850" t="s">
        <v>3</v>
      </c>
      <c r="C4850" t="s">
        <v>560</v>
      </c>
      <c r="D4850" t="s">
        <v>180</v>
      </c>
      <c r="E4850" t="s">
        <v>1</v>
      </c>
      <c r="F4850" t="s">
        <v>565</v>
      </c>
      <c r="G4850" t="s">
        <v>565</v>
      </c>
      <c r="H4850" t="s">
        <v>565</v>
      </c>
    </row>
    <row r="4851" spans="2:8" x14ac:dyDescent="0.25">
      <c r="B4851" t="s">
        <v>3</v>
      </c>
      <c r="C4851" t="s">
        <v>560</v>
      </c>
      <c r="D4851" t="s">
        <v>634</v>
      </c>
      <c r="E4851" t="s">
        <v>1</v>
      </c>
      <c r="F4851" t="s">
        <v>564</v>
      </c>
      <c r="G4851" t="s">
        <v>564</v>
      </c>
      <c r="H4851" t="s">
        <v>564</v>
      </c>
    </row>
    <row r="4852" spans="2:8" x14ac:dyDescent="0.25">
      <c r="B4852" t="s">
        <v>3</v>
      </c>
      <c r="C4852" t="s">
        <v>560</v>
      </c>
      <c r="D4852" t="s">
        <v>182</v>
      </c>
      <c r="E4852" t="s">
        <v>1</v>
      </c>
      <c r="F4852" t="s">
        <v>561</v>
      </c>
      <c r="G4852" t="s">
        <v>561</v>
      </c>
      <c r="H4852" t="s">
        <v>561</v>
      </c>
    </row>
    <row r="4853" spans="2:8" x14ac:dyDescent="0.25">
      <c r="B4853" t="s">
        <v>3</v>
      </c>
      <c r="C4853" t="s">
        <v>560</v>
      </c>
      <c r="D4853" t="s">
        <v>184</v>
      </c>
      <c r="E4853" t="s">
        <v>1</v>
      </c>
      <c r="F4853" t="s">
        <v>564</v>
      </c>
      <c r="G4853" t="s">
        <v>564</v>
      </c>
      <c r="H4853" t="s">
        <v>564</v>
      </c>
    </row>
    <row r="4854" spans="2:8" x14ac:dyDescent="0.25">
      <c r="B4854" t="s">
        <v>3</v>
      </c>
      <c r="C4854" t="s">
        <v>560</v>
      </c>
      <c r="D4854" t="s">
        <v>187</v>
      </c>
      <c r="E4854" t="s">
        <v>1</v>
      </c>
      <c r="F4854" t="s">
        <v>565</v>
      </c>
      <c r="G4854" t="s">
        <v>565</v>
      </c>
      <c r="H4854" t="s">
        <v>565</v>
      </c>
    </row>
    <row r="4855" spans="2:8" x14ac:dyDescent="0.25">
      <c r="B4855" t="s">
        <v>3</v>
      </c>
      <c r="C4855" t="s">
        <v>560</v>
      </c>
      <c r="D4855" t="s">
        <v>188</v>
      </c>
      <c r="E4855" t="s">
        <v>1</v>
      </c>
      <c r="F4855" t="s">
        <v>562</v>
      </c>
      <c r="G4855" t="s">
        <v>562</v>
      </c>
      <c r="H4855" t="s">
        <v>562</v>
      </c>
    </row>
    <row r="4856" spans="2:8" x14ac:dyDescent="0.25">
      <c r="B4856" t="s">
        <v>3</v>
      </c>
      <c r="C4856" t="s">
        <v>560</v>
      </c>
      <c r="D4856" t="s">
        <v>189</v>
      </c>
      <c r="E4856" t="s">
        <v>1</v>
      </c>
      <c r="F4856" t="s">
        <v>562</v>
      </c>
      <c r="G4856" t="s">
        <v>562</v>
      </c>
      <c r="H4856" t="s">
        <v>562</v>
      </c>
    </row>
    <row r="4857" spans="2:8" x14ac:dyDescent="0.25">
      <c r="B4857" t="s">
        <v>3</v>
      </c>
      <c r="C4857" t="s">
        <v>560</v>
      </c>
      <c r="D4857" t="s">
        <v>190</v>
      </c>
      <c r="E4857" t="s">
        <v>1</v>
      </c>
      <c r="F4857" t="s">
        <v>562</v>
      </c>
      <c r="G4857" t="s">
        <v>562</v>
      </c>
      <c r="H4857" t="s">
        <v>562</v>
      </c>
    </row>
    <row r="4858" spans="2:8" x14ac:dyDescent="0.25">
      <c r="B4858" t="s">
        <v>3</v>
      </c>
      <c r="C4858" t="s">
        <v>560</v>
      </c>
      <c r="D4858" t="s">
        <v>191</v>
      </c>
      <c r="E4858" t="s">
        <v>1</v>
      </c>
      <c r="F4858" t="s">
        <v>562</v>
      </c>
      <c r="G4858" t="s">
        <v>562</v>
      </c>
      <c r="H4858" t="s">
        <v>562</v>
      </c>
    </row>
    <row r="4859" spans="2:8" x14ac:dyDescent="0.25">
      <c r="B4859" t="s">
        <v>3</v>
      </c>
      <c r="C4859" t="s">
        <v>560</v>
      </c>
      <c r="D4859" t="s">
        <v>192</v>
      </c>
      <c r="E4859" t="s">
        <v>1</v>
      </c>
      <c r="F4859" t="s">
        <v>562</v>
      </c>
      <c r="G4859" t="s">
        <v>562</v>
      </c>
      <c r="H4859" t="s">
        <v>562</v>
      </c>
    </row>
    <row r="4860" spans="2:8" x14ac:dyDescent="0.25">
      <c r="B4860" t="s">
        <v>3</v>
      </c>
      <c r="C4860" t="s">
        <v>560</v>
      </c>
      <c r="D4860" t="s">
        <v>193</v>
      </c>
      <c r="E4860" t="s">
        <v>1</v>
      </c>
      <c r="F4860" t="s">
        <v>562</v>
      </c>
      <c r="G4860" t="s">
        <v>562</v>
      </c>
      <c r="H4860" t="s">
        <v>562</v>
      </c>
    </row>
    <row r="4861" spans="2:8" x14ac:dyDescent="0.25">
      <c r="B4861" t="s">
        <v>3</v>
      </c>
      <c r="C4861" t="s">
        <v>560</v>
      </c>
      <c r="D4861" t="s">
        <v>194</v>
      </c>
      <c r="E4861" t="s">
        <v>1</v>
      </c>
      <c r="F4861" t="s">
        <v>562</v>
      </c>
      <c r="G4861" t="s">
        <v>562</v>
      </c>
      <c r="H4861" t="s">
        <v>562</v>
      </c>
    </row>
    <row r="4862" spans="2:8" x14ac:dyDescent="0.25">
      <c r="B4862" t="s">
        <v>3</v>
      </c>
      <c r="C4862" t="s">
        <v>560</v>
      </c>
      <c r="D4862" t="s">
        <v>195</v>
      </c>
      <c r="E4862" t="s">
        <v>1</v>
      </c>
      <c r="F4862" t="s">
        <v>563</v>
      </c>
      <c r="G4862" t="s">
        <v>563</v>
      </c>
      <c r="H4862" t="s">
        <v>563</v>
      </c>
    </row>
    <row r="4863" spans="2:8" x14ac:dyDescent="0.25">
      <c r="B4863" t="s">
        <v>3</v>
      </c>
      <c r="C4863" t="s">
        <v>560</v>
      </c>
      <c r="D4863" t="s">
        <v>196</v>
      </c>
      <c r="E4863" t="s">
        <v>1</v>
      </c>
      <c r="F4863" t="s">
        <v>563</v>
      </c>
      <c r="G4863" t="s">
        <v>563</v>
      </c>
      <c r="H4863" t="s">
        <v>563</v>
      </c>
    </row>
    <row r="4864" spans="2:8" x14ac:dyDescent="0.25">
      <c r="B4864" t="s">
        <v>3</v>
      </c>
      <c r="C4864" t="s">
        <v>560</v>
      </c>
      <c r="D4864" t="s">
        <v>197</v>
      </c>
      <c r="E4864" t="s">
        <v>1</v>
      </c>
      <c r="F4864" t="s">
        <v>563</v>
      </c>
      <c r="G4864" t="s">
        <v>563</v>
      </c>
      <c r="H4864" t="s">
        <v>563</v>
      </c>
    </row>
    <row r="4865" spans="2:8" x14ac:dyDescent="0.25">
      <c r="B4865" t="s">
        <v>3</v>
      </c>
      <c r="C4865" t="s">
        <v>560</v>
      </c>
      <c r="D4865" t="s">
        <v>198</v>
      </c>
      <c r="E4865" t="s">
        <v>1</v>
      </c>
      <c r="F4865" t="s">
        <v>563</v>
      </c>
      <c r="G4865" t="s">
        <v>563</v>
      </c>
      <c r="H4865" t="s">
        <v>563</v>
      </c>
    </row>
    <row r="4866" spans="2:8" x14ac:dyDescent="0.25">
      <c r="B4866" t="s">
        <v>3</v>
      </c>
      <c r="C4866" t="s">
        <v>560</v>
      </c>
      <c r="D4866" t="s">
        <v>199</v>
      </c>
      <c r="E4866" t="s">
        <v>1</v>
      </c>
      <c r="F4866" t="s">
        <v>563</v>
      </c>
      <c r="G4866" t="s">
        <v>563</v>
      </c>
      <c r="H4866" t="s">
        <v>563</v>
      </c>
    </row>
    <row r="4867" spans="2:8" x14ac:dyDescent="0.25">
      <c r="B4867" t="s">
        <v>3</v>
      </c>
      <c r="C4867" t="s">
        <v>560</v>
      </c>
      <c r="D4867" t="s">
        <v>200</v>
      </c>
      <c r="E4867" t="s">
        <v>1</v>
      </c>
      <c r="F4867" t="s">
        <v>563</v>
      </c>
      <c r="G4867" t="s">
        <v>563</v>
      </c>
      <c r="H4867" t="s">
        <v>563</v>
      </c>
    </row>
    <row r="4868" spans="2:8" x14ac:dyDescent="0.25">
      <c r="B4868" t="s">
        <v>3</v>
      </c>
      <c r="C4868" t="s">
        <v>560</v>
      </c>
      <c r="D4868" t="s">
        <v>201</v>
      </c>
      <c r="E4868" t="s">
        <v>1</v>
      </c>
      <c r="F4868" t="s">
        <v>563</v>
      </c>
      <c r="G4868" t="s">
        <v>563</v>
      </c>
      <c r="H4868" t="s">
        <v>563</v>
      </c>
    </row>
    <row r="4869" spans="2:8" x14ac:dyDescent="0.25">
      <c r="B4869" t="s">
        <v>3</v>
      </c>
      <c r="C4869" t="s">
        <v>560</v>
      </c>
      <c r="D4869" t="s">
        <v>202</v>
      </c>
      <c r="E4869" t="s">
        <v>1</v>
      </c>
      <c r="F4869" t="s">
        <v>563</v>
      </c>
      <c r="G4869" t="s">
        <v>563</v>
      </c>
      <c r="H4869" t="s">
        <v>563</v>
      </c>
    </row>
    <row r="4870" spans="2:8" x14ac:dyDescent="0.25">
      <c r="B4870" t="s">
        <v>3</v>
      </c>
      <c r="C4870" t="s">
        <v>560</v>
      </c>
      <c r="D4870" t="s">
        <v>203</v>
      </c>
      <c r="E4870" t="s">
        <v>1</v>
      </c>
      <c r="F4870" t="s">
        <v>563</v>
      </c>
      <c r="G4870" t="s">
        <v>563</v>
      </c>
      <c r="H4870" t="s">
        <v>563</v>
      </c>
    </row>
    <row r="4871" spans="2:8" x14ac:dyDescent="0.25">
      <c r="B4871" t="s">
        <v>3</v>
      </c>
      <c r="C4871" t="s">
        <v>560</v>
      </c>
      <c r="D4871" t="s">
        <v>204</v>
      </c>
      <c r="E4871" t="s">
        <v>1</v>
      </c>
      <c r="F4871" t="s">
        <v>563</v>
      </c>
      <c r="G4871" t="s">
        <v>563</v>
      </c>
      <c r="H4871" t="s">
        <v>563</v>
      </c>
    </row>
    <row r="4872" spans="2:8" x14ac:dyDescent="0.25">
      <c r="B4872" t="s">
        <v>3</v>
      </c>
      <c r="C4872" t="s">
        <v>560</v>
      </c>
      <c r="D4872" t="s">
        <v>205</v>
      </c>
      <c r="E4872" t="s">
        <v>1</v>
      </c>
      <c r="F4872" t="s">
        <v>563</v>
      </c>
      <c r="G4872" t="s">
        <v>563</v>
      </c>
      <c r="H4872" t="s">
        <v>563</v>
      </c>
    </row>
    <row r="4873" spans="2:8" x14ac:dyDescent="0.25">
      <c r="B4873" t="s">
        <v>3</v>
      </c>
      <c r="C4873" t="s">
        <v>560</v>
      </c>
      <c r="D4873" t="s">
        <v>208</v>
      </c>
      <c r="E4873" t="s">
        <v>1</v>
      </c>
      <c r="F4873" t="s">
        <v>563</v>
      </c>
      <c r="G4873" t="s">
        <v>563</v>
      </c>
      <c r="H4873" t="s">
        <v>563</v>
      </c>
    </row>
    <row r="4874" spans="2:8" x14ac:dyDescent="0.25">
      <c r="B4874" t="s">
        <v>3</v>
      </c>
      <c r="C4874" t="s">
        <v>560</v>
      </c>
      <c r="D4874" t="s">
        <v>209</v>
      </c>
      <c r="E4874" t="s">
        <v>1</v>
      </c>
      <c r="F4874" t="s">
        <v>563</v>
      </c>
      <c r="G4874" t="s">
        <v>563</v>
      </c>
      <c r="H4874" t="s">
        <v>563</v>
      </c>
    </row>
    <row r="4875" spans="2:8" x14ac:dyDescent="0.25">
      <c r="B4875" t="s">
        <v>3</v>
      </c>
      <c r="C4875" t="s">
        <v>560</v>
      </c>
      <c r="D4875" t="s">
        <v>210</v>
      </c>
      <c r="E4875" t="s">
        <v>1</v>
      </c>
      <c r="F4875" t="s">
        <v>563</v>
      </c>
      <c r="G4875" t="s">
        <v>563</v>
      </c>
      <c r="H4875" t="s">
        <v>563</v>
      </c>
    </row>
    <row r="4876" spans="2:8" x14ac:dyDescent="0.25">
      <c r="B4876" t="s">
        <v>3</v>
      </c>
      <c r="C4876" t="s">
        <v>560</v>
      </c>
      <c r="D4876" t="s">
        <v>211</v>
      </c>
      <c r="E4876" t="s">
        <v>1</v>
      </c>
      <c r="F4876" t="s">
        <v>563</v>
      </c>
      <c r="G4876" t="s">
        <v>563</v>
      </c>
      <c r="H4876" t="s">
        <v>563</v>
      </c>
    </row>
    <row r="4877" spans="2:8" x14ac:dyDescent="0.25">
      <c r="B4877" t="s">
        <v>3</v>
      </c>
      <c r="C4877" t="s">
        <v>560</v>
      </c>
      <c r="D4877" t="s">
        <v>212</v>
      </c>
      <c r="E4877" t="s">
        <v>1</v>
      </c>
      <c r="F4877" t="s">
        <v>563</v>
      </c>
      <c r="G4877" t="s">
        <v>563</v>
      </c>
      <c r="H4877" t="s">
        <v>563</v>
      </c>
    </row>
    <row r="4878" spans="2:8" x14ac:dyDescent="0.25">
      <c r="B4878" t="s">
        <v>3</v>
      </c>
      <c r="C4878" t="s">
        <v>560</v>
      </c>
      <c r="D4878" t="s">
        <v>213</v>
      </c>
      <c r="E4878" t="s">
        <v>1</v>
      </c>
      <c r="F4878" t="s">
        <v>563</v>
      </c>
      <c r="G4878" t="s">
        <v>563</v>
      </c>
      <c r="H4878" t="s">
        <v>563</v>
      </c>
    </row>
    <row r="4879" spans="2:8" x14ac:dyDescent="0.25">
      <c r="B4879" t="s">
        <v>3</v>
      </c>
      <c r="C4879" t="s">
        <v>560</v>
      </c>
      <c r="D4879" t="s">
        <v>214</v>
      </c>
      <c r="E4879" t="s">
        <v>1</v>
      </c>
      <c r="F4879" t="s">
        <v>563</v>
      </c>
      <c r="G4879" t="s">
        <v>563</v>
      </c>
      <c r="H4879" t="s">
        <v>563</v>
      </c>
    </row>
    <row r="4880" spans="2:8" x14ac:dyDescent="0.25">
      <c r="B4880" t="s">
        <v>3</v>
      </c>
      <c r="C4880" t="s">
        <v>560</v>
      </c>
      <c r="D4880" t="s">
        <v>215</v>
      </c>
      <c r="E4880" t="s">
        <v>1</v>
      </c>
      <c r="F4880" t="s">
        <v>563</v>
      </c>
      <c r="G4880" t="s">
        <v>563</v>
      </c>
      <c r="H4880" t="s">
        <v>563</v>
      </c>
    </row>
    <row r="4881" spans="2:8" x14ac:dyDescent="0.25">
      <c r="B4881" t="s">
        <v>3</v>
      </c>
      <c r="C4881" t="s">
        <v>560</v>
      </c>
      <c r="D4881" t="s">
        <v>216</v>
      </c>
      <c r="E4881" t="s">
        <v>1</v>
      </c>
      <c r="F4881" t="s">
        <v>563</v>
      </c>
      <c r="G4881" t="s">
        <v>563</v>
      </c>
      <c r="H4881" t="s">
        <v>563</v>
      </c>
    </row>
    <row r="4882" spans="2:8" x14ac:dyDescent="0.25">
      <c r="B4882" t="s">
        <v>3</v>
      </c>
      <c r="C4882" t="s">
        <v>560</v>
      </c>
      <c r="D4882" t="s">
        <v>217</v>
      </c>
      <c r="E4882" t="s">
        <v>1</v>
      </c>
      <c r="F4882" t="s">
        <v>563</v>
      </c>
      <c r="G4882" t="s">
        <v>563</v>
      </c>
      <c r="H4882" t="s">
        <v>563</v>
      </c>
    </row>
    <row r="4883" spans="2:8" x14ac:dyDescent="0.25">
      <c r="B4883" t="s">
        <v>3</v>
      </c>
      <c r="C4883" t="s">
        <v>560</v>
      </c>
      <c r="D4883" t="s">
        <v>218</v>
      </c>
      <c r="E4883" t="s">
        <v>1</v>
      </c>
      <c r="F4883" t="s">
        <v>563</v>
      </c>
      <c r="G4883" t="s">
        <v>563</v>
      </c>
      <c r="H4883" t="s">
        <v>563</v>
      </c>
    </row>
    <row r="4884" spans="2:8" x14ac:dyDescent="0.25">
      <c r="B4884" t="s">
        <v>3</v>
      </c>
      <c r="C4884" t="s">
        <v>560</v>
      </c>
      <c r="D4884" t="s">
        <v>219</v>
      </c>
      <c r="E4884" t="s">
        <v>1</v>
      </c>
      <c r="F4884" t="s">
        <v>563</v>
      </c>
      <c r="G4884" t="s">
        <v>563</v>
      </c>
      <c r="H4884" t="s">
        <v>563</v>
      </c>
    </row>
    <row r="4885" spans="2:8" x14ac:dyDescent="0.25">
      <c r="B4885" t="s">
        <v>3</v>
      </c>
      <c r="C4885" t="s">
        <v>560</v>
      </c>
      <c r="D4885" t="s">
        <v>220</v>
      </c>
      <c r="E4885" t="s">
        <v>1</v>
      </c>
      <c r="F4885" t="s">
        <v>563</v>
      </c>
      <c r="G4885" t="s">
        <v>563</v>
      </c>
      <c r="H4885" t="s">
        <v>563</v>
      </c>
    </row>
    <row r="4886" spans="2:8" x14ac:dyDescent="0.25">
      <c r="B4886" t="s">
        <v>3</v>
      </c>
      <c r="C4886" t="s">
        <v>560</v>
      </c>
      <c r="D4886" t="s">
        <v>221</v>
      </c>
      <c r="E4886" t="s">
        <v>1</v>
      </c>
      <c r="F4886" t="s">
        <v>563</v>
      </c>
      <c r="G4886" t="s">
        <v>563</v>
      </c>
      <c r="H4886" t="s">
        <v>563</v>
      </c>
    </row>
    <row r="4887" spans="2:8" x14ac:dyDescent="0.25">
      <c r="B4887" t="s">
        <v>3</v>
      </c>
      <c r="C4887" t="s">
        <v>560</v>
      </c>
      <c r="D4887" t="s">
        <v>222</v>
      </c>
      <c r="E4887" t="s">
        <v>1</v>
      </c>
      <c r="F4887" t="s">
        <v>563</v>
      </c>
      <c r="G4887" t="s">
        <v>563</v>
      </c>
      <c r="H4887" t="s">
        <v>563</v>
      </c>
    </row>
    <row r="4888" spans="2:8" x14ac:dyDescent="0.25">
      <c r="B4888" t="s">
        <v>3</v>
      </c>
      <c r="C4888" t="s">
        <v>560</v>
      </c>
      <c r="D4888" t="s">
        <v>224</v>
      </c>
      <c r="E4888" t="s">
        <v>1</v>
      </c>
      <c r="F4888" t="s">
        <v>570</v>
      </c>
      <c r="G4888" t="s">
        <v>570</v>
      </c>
      <c r="H4888" t="s">
        <v>570</v>
      </c>
    </row>
    <row r="4889" spans="2:8" x14ac:dyDescent="0.25">
      <c r="B4889" t="s">
        <v>3</v>
      </c>
      <c r="C4889" t="s">
        <v>560</v>
      </c>
      <c r="D4889" t="s">
        <v>225</v>
      </c>
      <c r="E4889" t="s">
        <v>1</v>
      </c>
      <c r="F4889" t="s">
        <v>570</v>
      </c>
      <c r="G4889" t="s">
        <v>570</v>
      </c>
      <c r="H4889" t="s">
        <v>570</v>
      </c>
    </row>
    <row r="4890" spans="2:8" x14ac:dyDescent="0.25">
      <c r="B4890" t="s">
        <v>3</v>
      </c>
      <c r="C4890" t="s">
        <v>560</v>
      </c>
      <c r="D4890" t="s">
        <v>226</v>
      </c>
      <c r="E4890" t="s">
        <v>1</v>
      </c>
      <c r="F4890" t="s">
        <v>570</v>
      </c>
      <c r="G4890" t="s">
        <v>570</v>
      </c>
      <c r="H4890" t="s">
        <v>570</v>
      </c>
    </row>
    <row r="4891" spans="2:8" x14ac:dyDescent="0.25">
      <c r="B4891" t="s">
        <v>3</v>
      </c>
      <c r="C4891" t="s">
        <v>560</v>
      </c>
      <c r="D4891" t="s">
        <v>227</v>
      </c>
      <c r="E4891" t="s">
        <v>1</v>
      </c>
      <c r="F4891" t="s">
        <v>570</v>
      </c>
      <c r="G4891" t="s">
        <v>570</v>
      </c>
      <c r="H4891" t="s">
        <v>570</v>
      </c>
    </row>
    <row r="4892" spans="2:8" x14ac:dyDescent="0.25">
      <c r="B4892" t="s">
        <v>3</v>
      </c>
      <c r="C4892" t="s">
        <v>560</v>
      </c>
      <c r="D4892" t="s">
        <v>228</v>
      </c>
      <c r="E4892" t="s">
        <v>1</v>
      </c>
      <c r="F4892" t="s">
        <v>570</v>
      </c>
      <c r="G4892" t="s">
        <v>570</v>
      </c>
      <c r="H4892" t="s">
        <v>570</v>
      </c>
    </row>
    <row r="4893" spans="2:8" x14ac:dyDescent="0.25">
      <c r="B4893" t="s">
        <v>3</v>
      </c>
      <c r="C4893" t="s">
        <v>560</v>
      </c>
      <c r="D4893" t="s">
        <v>229</v>
      </c>
      <c r="E4893" t="s">
        <v>1</v>
      </c>
      <c r="F4893" t="s">
        <v>570</v>
      </c>
      <c r="G4893" t="s">
        <v>570</v>
      </c>
      <c r="H4893" t="s">
        <v>570</v>
      </c>
    </row>
    <row r="4894" spans="2:8" x14ac:dyDescent="0.25">
      <c r="B4894" t="s">
        <v>3</v>
      </c>
      <c r="C4894" t="s">
        <v>560</v>
      </c>
      <c r="D4894" t="s">
        <v>230</v>
      </c>
      <c r="E4894" t="s">
        <v>1</v>
      </c>
      <c r="F4894" t="s">
        <v>566</v>
      </c>
      <c r="G4894" t="s">
        <v>566</v>
      </c>
      <c r="H4894" t="s">
        <v>566</v>
      </c>
    </row>
    <row r="4895" spans="2:8" x14ac:dyDescent="0.25">
      <c r="B4895" t="s">
        <v>3</v>
      </c>
      <c r="C4895" t="s">
        <v>560</v>
      </c>
      <c r="D4895" t="s">
        <v>232</v>
      </c>
      <c r="E4895" t="s">
        <v>1</v>
      </c>
      <c r="F4895" t="s">
        <v>563</v>
      </c>
      <c r="G4895" t="s">
        <v>563</v>
      </c>
      <c r="H4895" t="s">
        <v>563</v>
      </c>
    </row>
    <row r="4896" spans="2:8" x14ac:dyDescent="0.25">
      <c r="B4896" t="s">
        <v>3</v>
      </c>
      <c r="C4896" t="s">
        <v>560</v>
      </c>
      <c r="D4896" t="s">
        <v>234</v>
      </c>
      <c r="E4896" t="s">
        <v>1</v>
      </c>
      <c r="F4896" t="s">
        <v>563</v>
      </c>
      <c r="G4896" t="s">
        <v>563</v>
      </c>
      <c r="H4896" t="s">
        <v>563</v>
      </c>
    </row>
    <row r="4897" spans="2:8" x14ac:dyDescent="0.25">
      <c r="B4897" t="s">
        <v>3</v>
      </c>
      <c r="C4897" t="s">
        <v>560</v>
      </c>
      <c r="D4897" t="s">
        <v>236</v>
      </c>
      <c r="E4897" t="s">
        <v>1</v>
      </c>
      <c r="F4897" t="s">
        <v>565</v>
      </c>
      <c r="G4897" t="s">
        <v>565</v>
      </c>
      <c r="H4897" t="s">
        <v>565</v>
      </c>
    </row>
    <row r="4898" spans="2:8" x14ac:dyDescent="0.25">
      <c r="B4898" t="s">
        <v>3</v>
      </c>
      <c r="C4898" t="s">
        <v>560</v>
      </c>
      <c r="D4898" t="s">
        <v>237</v>
      </c>
      <c r="E4898" t="s">
        <v>1</v>
      </c>
      <c r="F4898" t="s">
        <v>565</v>
      </c>
      <c r="G4898" t="s">
        <v>565</v>
      </c>
      <c r="H4898" t="s">
        <v>565</v>
      </c>
    </row>
    <row r="4899" spans="2:8" x14ac:dyDescent="0.25">
      <c r="B4899" t="s">
        <v>3</v>
      </c>
      <c r="C4899" t="s">
        <v>560</v>
      </c>
      <c r="D4899" t="s">
        <v>238</v>
      </c>
      <c r="E4899" t="s">
        <v>1</v>
      </c>
      <c r="F4899" t="s">
        <v>566</v>
      </c>
      <c r="G4899" t="s">
        <v>566</v>
      </c>
      <c r="H4899" t="s">
        <v>566</v>
      </c>
    </row>
    <row r="4900" spans="2:8" x14ac:dyDescent="0.25">
      <c r="B4900" t="s">
        <v>3</v>
      </c>
      <c r="C4900" t="s">
        <v>560</v>
      </c>
      <c r="D4900" t="s">
        <v>240</v>
      </c>
      <c r="E4900" t="s">
        <v>1</v>
      </c>
      <c r="F4900" t="s">
        <v>571</v>
      </c>
      <c r="G4900" t="s">
        <v>571</v>
      </c>
      <c r="H4900" t="s">
        <v>571</v>
      </c>
    </row>
    <row r="4901" spans="2:8" x14ac:dyDescent="0.25">
      <c r="B4901" t="s">
        <v>3</v>
      </c>
      <c r="C4901" t="s">
        <v>560</v>
      </c>
      <c r="D4901" t="s">
        <v>241</v>
      </c>
      <c r="E4901" t="s">
        <v>1</v>
      </c>
      <c r="F4901" t="s">
        <v>571</v>
      </c>
      <c r="G4901" t="s">
        <v>571</v>
      </c>
      <c r="H4901" t="s">
        <v>571</v>
      </c>
    </row>
    <row r="4902" spans="2:8" x14ac:dyDescent="0.25">
      <c r="B4902" t="s">
        <v>3</v>
      </c>
      <c r="C4902" t="s">
        <v>560</v>
      </c>
      <c r="D4902" t="s">
        <v>242</v>
      </c>
      <c r="E4902" t="s">
        <v>1</v>
      </c>
      <c r="F4902" t="s">
        <v>564</v>
      </c>
      <c r="G4902" t="s">
        <v>564</v>
      </c>
      <c r="H4902" t="s">
        <v>564</v>
      </c>
    </row>
    <row r="4903" spans="2:8" x14ac:dyDescent="0.25">
      <c r="B4903" t="s">
        <v>3</v>
      </c>
      <c r="C4903" t="s">
        <v>560</v>
      </c>
      <c r="D4903" t="s">
        <v>243</v>
      </c>
      <c r="E4903" t="s">
        <v>1</v>
      </c>
      <c r="F4903" t="s">
        <v>567</v>
      </c>
      <c r="G4903" t="s">
        <v>567</v>
      </c>
      <c r="H4903" t="s">
        <v>567</v>
      </c>
    </row>
    <row r="4904" spans="2:8" x14ac:dyDescent="0.25">
      <c r="B4904" t="s">
        <v>3</v>
      </c>
      <c r="C4904" t="s">
        <v>560</v>
      </c>
      <c r="D4904" t="s">
        <v>244</v>
      </c>
      <c r="E4904" t="s">
        <v>1</v>
      </c>
      <c r="F4904" t="s">
        <v>567</v>
      </c>
      <c r="G4904" t="s">
        <v>567</v>
      </c>
      <c r="H4904" t="s">
        <v>567</v>
      </c>
    </row>
    <row r="4905" spans="2:8" x14ac:dyDescent="0.25">
      <c r="B4905" t="s">
        <v>3</v>
      </c>
      <c r="C4905" t="s">
        <v>560</v>
      </c>
      <c r="D4905" t="s">
        <v>245</v>
      </c>
      <c r="E4905" t="s">
        <v>1</v>
      </c>
      <c r="F4905" t="s">
        <v>561</v>
      </c>
      <c r="G4905" t="s">
        <v>561</v>
      </c>
      <c r="H4905" t="s">
        <v>561</v>
      </c>
    </row>
    <row r="4906" spans="2:8" x14ac:dyDescent="0.25">
      <c r="B4906" t="s">
        <v>3</v>
      </c>
      <c r="C4906" t="s">
        <v>560</v>
      </c>
      <c r="D4906" t="s">
        <v>246</v>
      </c>
      <c r="E4906" t="s">
        <v>1</v>
      </c>
      <c r="F4906" t="s">
        <v>561</v>
      </c>
      <c r="G4906" t="s">
        <v>561</v>
      </c>
      <c r="H4906" t="s">
        <v>561</v>
      </c>
    </row>
    <row r="4907" spans="2:8" x14ac:dyDescent="0.25">
      <c r="B4907" t="s">
        <v>3</v>
      </c>
      <c r="C4907" t="s">
        <v>560</v>
      </c>
      <c r="D4907" t="s">
        <v>247</v>
      </c>
      <c r="E4907" t="s">
        <v>1</v>
      </c>
      <c r="F4907" t="s">
        <v>561</v>
      </c>
      <c r="G4907" t="s">
        <v>561</v>
      </c>
      <c r="H4907" t="s">
        <v>561</v>
      </c>
    </row>
    <row r="4908" spans="2:8" x14ac:dyDescent="0.25">
      <c r="B4908" t="s">
        <v>3</v>
      </c>
      <c r="C4908" t="s">
        <v>560</v>
      </c>
      <c r="D4908" t="s">
        <v>248</v>
      </c>
      <c r="E4908" t="s">
        <v>1</v>
      </c>
      <c r="F4908" t="s">
        <v>561</v>
      </c>
      <c r="G4908" t="s">
        <v>561</v>
      </c>
      <c r="H4908" t="s">
        <v>561</v>
      </c>
    </row>
    <row r="4909" spans="2:8" x14ac:dyDescent="0.25">
      <c r="B4909" t="s">
        <v>3</v>
      </c>
      <c r="C4909" t="s">
        <v>560</v>
      </c>
      <c r="D4909" t="s">
        <v>251</v>
      </c>
      <c r="E4909" t="s">
        <v>1</v>
      </c>
      <c r="F4909" t="s">
        <v>566</v>
      </c>
      <c r="G4909" t="s">
        <v>566</v>
      </c>
      <c r="H4909" t="s">
        <v>566</v>
      </c>
    </row>
    <row r="4910" spans="2:8" x14ac:dyDescent="0.25">
      <c r="B4910" t="s">
        <v>3</v>
      </c>
      <c r="C4910" t="s">
        <v>560</v>
      </c>
      <c r="D4910" t="s">
        <v>255</v>
      </c>
      <c r="E4910" t="s">
        <v>1</v>
      </c>
      <c r="F4910" t="s">
        <v>562</v>
      </c>
      <c r="G4910" t="s">
        <v>562</v>
      </c>
      <c r="H4910" t="s">
        <v>562</v>
      </c>
    </row>
    <row r="4911" spans="2:8" x14ac:dyDescent="0.25">
      <c r="B4911" t="s">
        <v>3</v>
      </c>
      <c r="C4911" t="s">
        <v>560</v>
      </c>
      <c r="D4911" t="s">
        <v>256</v>
      </c>
      <c r="E4911" t="s">
        <v>1</v>
      </c>
      <c r="F4911" t="s">
        <v>563</v>
      </c>
      <c r="G4911" t="s">
        <v>563</v>
      </c>
      <c r="H4911" t="s">
        <v>563</v>
      </c>
    </row>
    <row r="4912" spans="2:8" x14ac:dyDescent="0.25">
      <c r="B4912" t="s">
        <v>3</v>
      </c>
      <c r="C4912" t="s">
        <v>560</v>
      </c>
      <c r="D4912" t="s">
        <v>258</v>
      </c>
      <c r="E4912" t="s">
        <v>1</v>
      </c>
      <c r="F4912" t="s">
        <v>563</v>
      </c>
      <c r="G4912" t="s">
        <v>563</v>
      </c>
      <c r="H4912" t="s">
        <v>563</v>
      </c>
    </row>
    <row r="4913" spans="2:8" x14ac:dyDescent="0.25">
      <c r="B4913" t="s">
        <v>3</v>
      </c>
      <c r="C4913" t="s">
        <v>560</v>
      </c>
      <c r="D4913" t="s">
        <v>260</v>
      </c>
      <c r="E4913" t="s">
        <v>1</v>
      </c>
      <c r="F4913" t="s">
        <v>566</v>
      </c>
      <c r="G4913" t="s">
        <v>566</v>
      </c>
      <c r="H4913" t="s">
        <v>566</v>
      </c>
    </row>
    <row r="4914" spans="2:8" x14ac:dyDescent="0.25">
      <c r="B4914" t="s">
        <v>3</v>
      </c>
      <c r="C4914" t="s">
        <v>560</v>
      </c>
      <c r="D4914" t="s">
        <v>262</v>
      </c>
      <c r="E4914" t="s">
        <v>1</v>
      </c>
      <c r="F4914" t="s">
        <v>563</v>
      </c>
      <c r="G4914" t="s">
        <v>563</v>
      </c>
      <c r="H4914" t="s">
        <v>563</v>
      </c>
    </row>
    <row r="4915" spans="2:8" x14ac:dyDescent="0.25">
      <c r="B4915" t="s">
        <v>3</v>
      </c>
      <c r="C4915" t="s">
        <v>560</v>
      </c>
      <c r="D4915" t="s">
        <v>263</v>
      </c>
      <c r="E4915" t="s">
        <v>1</v>
      </c>
      <c r="F4915" t="s">
        <v>563</v>
      </c>
      <c r="G4915" t="s">
        <v>563</v>
      </c>
      <c r="H4915" t="s">
        <v>563</v>
      </c>
    </row>
    <row r="4916" spans="2:8" x14ac:dyDescent="0.25">
      <c r="B4916" t="s">
        <v>3</v>
      </c>
      <c r="C4916" t="s">
        <v>560</v>
      </c>
      <c r="D4916" t="s">
        <v>264</v>
      </c>
      <c r="E4916" t="s">
        <v>1</v>
      </c>
      <c r="F4916" t="s">
        <v>563</v>
      </c>
      <c r="G4916" t="s">
        <v>563</v>
      </c>
      <c r="H4916" t="s">
        <v>563</v>
      </c>
    </row>
    <row r="4917" spans="2:8" x14ac:dyDescent="0.25">
      <c r="B4917" t="s">
        <v>3</v>
      </c>
      <c r="C4917" t="s">
        <v>560</v>
      </c>
      <c r="D4917" t="s">
        <v>265</v>
      </c>
      <c r="E4917" t="s">
        <v>1</v>
      </c>
      <c r="F4917" t="s">
        <v>563</v>
      </c>
      <c r="G4917" t="s">
        <v>563</v>
      </c>
      <c r="H4917" t="s">
        <v>563</v>
      </c>
    </row>
    <row r="4918" spans="2:8" x14ac:dyDescent="0.25">
      <c r="B4918" t="s">
        <v>3</v>
      </c>
      <c r="C4918" t="s">
        <v>560</v>
      </c>
      <c r="D4918" t="s">
        <v>266</v>
      </c>
      <c r="E4918" t="s">
        <v>1</v>
      </c>
      <c r="F4918" t="s">
        <v>563</v>
      </c>
      <c r="G4918" t="s">
        <v>563</v>
      </c>
      <c r="H4918" t="s">
        <v>563</v>
      </c>
    </row>
    <row r="4919" spans="2:8" x14ac:dyDescent="0.25">
      <c r="B4919" t="s">
        <v>3</v>
      </c>
      <c r="C4919" t="s">
        <v>560</v>
      </c>
      <c r="D4919" t="s">
        <v>268</v>
      </c>
      <c r="E4919" t="s">
        <v>1</v>
      </c>
      <c r="F4919" t="s">
        <v>568</v>
      </c>
      <c r="G4919" t="s">
        <v>568</v>
      </c>
      <c r="H4919" t="s">
        <v>568</v>
      </c>
    </row>
    <row r="4920" spans="2:8" x14ac:dyDescent="0.25">
      <c r="B4920" t="s">
        <v>3</v>
      </c>
      <c r="C4920" t="s">
        <v>560</v>
      </c>
      <c r="D4920" t="s">
        <v>269</v>
      </c>
      <c r="E4920" t="s">
        <v>1</v>
      </c>
      <c r="F4920" t="s">
        <v>568</v>
      </c>
      <c r="G4920" t="s">
        <v>568</v>
      </c>
      <c r="H4920" t="s">
        <v>568</v>
      </c>
    </row>
    <row r="4921" spans="2:8" x14ac:dyDescent="0.25">
      <c r="B4921" t="s">
        <v>3</v>
      </c>
      <c r="C4921" t="s">
        <v>560</v>
      </c>
      <c r="D4921" t="s">
        <v>270</v>
      </c>
      <c r="E4921" t="s">
        <v>1</v>
      </c>
      <c r="F4921" t="s">
        <v>564</v>
      </c>
      <c r="G4921" t="s">
        <v>564</v>
      </c>
      <c r="H4921" t="s">
        <v>564</v>
      </c>
    </row>
    <row r="4922" spans="2:8" x14ac:dyDescent="0.25">
      <c r="B4922" t="s">
        <v>3</v>
      </c>
      <c r="C4922" t="s">
        <v>560</v>
      </c>
      <c r="D4922" t="s">
        <v>271</v>
      </c>
      <c r="E4922" t="s">
        <v>1</v>
      </c>
      <c r="F4922" t="s">
        <v>568</v>
      </c>
      <c r="G4922" t="s">
        <v>568</v>
      </c>
      <c r="H4922" t="s">
        <v>568</v>
      </c>
    </row>
    <row r="4923" spans="2:8" x14ac:dyDescent="0.25">
      <c r="B4923" t="s">
        <v>3</v>
      </c>
      <c r="C4923" t="s">
        <v>560</v>
      </c>
      <c r="D4923" t="s">
        <v>273</v>
      </c>
      <c r="E4923" t="s">
        <v>1</v>
      </c>
      <c r="F4923" t="s">
        <v>565</v>
      </c>
      <c r="G4923" t="s">
        <v>565</v>
      </c>
      <c r="H4923" t="s">
        <v>565</v>
      </c>
    </row>
    <row r="4924" spans="2:8" x14ac:dyDescent="0.25">
      <c r="B4924" t="s">
        <v>3</v>
      </c>
      <c r="C4924" t="s">
        <v>560</v>
      </c>
      <c r="D4924" t="s">
        <v>276</v>
      </c>
      <c r="E4924" t="s">
        <v>1</v>
      </c>
      <c r="F4924" t="s">
        <v>563</v>
      </c>
      <c r="G4924" t="s">
        <v>563</v>
      </c>
      <c r="H4924" t="s">
        <v>563</v>
      </c>
    </row>
    <row r="4925" spans="2:8" x14ac:dyDescent="0.25">
      <c r="B4925" t="s">
        <v>3</v>
      </c>
      <c r="C4925" t="s">
        <v>560</v>
      </c>
      <c r="D4925" t="s">
        <v>279</v>
      </c>
      <c r="E4925" t="s">
        <v>1</v>
      </c>
      <c r="F4925" t="s">
        <v>567</v>
      </c>
      <c r="G4925" t="s">
        <v>567</v>
      </c>
      <c r="H4925" t="s">
        <v>567</v>
      </c>
    </row>
    <row r="4926" spans="2:8" x14ac:dyDescent="0.25">
      <c r="B4926" t="s">
        <v>3</v>
      </c>
      <c r="C4926" t="s">
        <v>560</v>
      </c>
      <c r="D4926" t="s">
        <v>280</v>
      </c>
      <c r="E4926" t="s">
        <v>1</v>
      </c>
      <c r="F4926" t="s">
        <v>567</v>
      </c>
      <c r="G4926" t="s">
        <v>567</v>
      </c>
      <c r="H4926" t="s">
        <v>567</v>
      </c>
    </row>
    <row r="4927" spans="2:8" x14ac:dyDescent="0.25">
      <c r="B4927" t="s">
        <v>3</v>
      </c>
      <c r="C4927" t="s">
        <v>560</v>
      </c>
      <c r="D4927" t="s">
        <v>281</v>
      </c>
      <c r="E4927" t="s">
        <v>1</v>
      </c>
      <c r="F4927" t="s">
        <v>570</v>
      </c>
      <c r="G4927" t="s">
        <v>570</v>
      </c>
      <c r="H4927" t="s">
        <v>570</v>
      </c>
    </row>
    <row r="4928" spans="2:8" x14ac:dyDescent="0.25">
      <c r="B4928" t="s">
        <v>3</v>
      </c>
      <c r="C4928" t="s">
        <v>560</v>
      </c>
      <c r="D4928" t="s">
        <v>282</v>
      </c>
      <c r="E4928" t="s">
        <v>1</v>
      </c>
      <c r="F4928" t="s">
        <v>570</v>
      </c>
      <c r="G4928" t="s">
        <v>570</v>
      </c>
      <c r="H4928" t="s">
        <v>570</v>
      </c>
    </row>
    <row r="4929" spans="2:8" x14ac:dyDescent="0.25">
      <c r="B4929" t="s">
        <v>3</v>
      </c>
      <c r="C4929" t="s">
        <v>560</v>
      </c>
      <c r="D4929" t="s">
        <v>283</v>
      </c>
      <c r="E4929" t="s">
        <v>1</v>
      </c>
      <c r="F4929" t="s">
        <v>563</v>
      </c>
      <c r="G4929" t="s">
        <v>563</v>
      </c>
      <c r="H4929" t="s">
        <v>563</v>
      </c>
    </row>
    <row r="4930" spans="2:8" x14ac:dyDescent="0.25">
      <c r="B4930" t="s">
        <v>3</v>
      </c>
      <c r="C4930" t="s">
        <v>560</v>
      </c>
      <c r="D4930" t="s">
        <v>284</v>
      </c>
      <c r="E4930" t="s">
        <v>1</v>
      </c>
      <c r="F4930" t="s">
        <v>563</v>
      </c>
      <c r="G4930" t="s">
        <v>563</v>
      </c>
      <c r="H4930" t="s">
        <v>563</v>
      </c>
    </row>
    <row r="4931" spans="2:8" x14ac:dyDescent="0.25">
      <c r="B4931" t="s">
        <v>3</v>
      </c>
      <c r="C4931" t="s">
        <v>560</v>
      </c>
      <c r="D4931" t="s">
        <v>286</v>
      </c>
      <c r="E4931" t="s">
        <v>1</v>
      </c>
      <c r="F4931" t="s">
        <v>563</v>
      </c>
      <c r="G4931" t="s">
        <v>563</v>
      </c>
      <c r="H4931" t="s">
        <v>563</v>
      </c>
    </row>
    <row r="4932" spans="2:8" x14ac:dyDescent="0.25">
      <c r="B4932" t="s">
        <v>3</v>
      </c>
      <c r="C4932" t="s">
        <v>560</v>
      </c>
      <c r="D4932" t="s">
        <v>287</v>
      </c>
      <c r="E4932" t="s">
        <v>1</v>
      </c>
      <c r="F4932" t="s">
        <v>563</v>
      </c>
      <c r="G4932" t="s">
        <v>563</v>
      </c>
      <c r="H4932" t="s">
        <v>563</v>
      </c>
    </row>
    <row r="4933" spans="2:8" x14ac:dyDescent="0.25">
      <c r="B4933" t="s">
        <v>3</v>
      </c>
      <c r="C4933" t="s">
        <v>560</v>
      </c>
      <c r="D4933" t="s">
        <v>290</v>
      </c>
      <c r="E4933" t="s">
        <v>1</v>
      </c>
      <c r="F4933" t="s">
        <v>563</v>
      </c>
      <c r="G4933" t="s">
        <v>563</v>
      </c>
      <c r="H4933" t="s">
        <v>563</v>
      </c>
    </row>
    <row r="4934" spans="2:8" x14ac:dyDescent="0.25">
      <c r="B4934" t="s">
        <v>3</v>
      </c>
      <c r="C4934" t="s">
        <v>560</v>
      </c>
      <c r="D4934" t="s">
        <v>291</v>
      </c>
      <c r="E4934" t="s">
        <v>1</v>
      </c>
      <c r="F4934" t="s">
        <v>563</v>
      </c>
      <c r="G4934" t="s">
        <v>563</v>
      </c>
      <c r="H4934" t="s">
        <v>563</v>
      </c>
    </row>
    <row r="4935" spans="2:8" x14ac:dyDescent="0.25">
      <c r="B4935" t="s">
        <v>3</v>
      </c>
      <c r="C4935" t="s">
        <v>560</v>
      </c>
      <c r="D4935" t="s">
        <v>292</v>
      </c>
      <c r="E4935" t="s">
        <v>1</v>
      </c>
      <c r="F4935" t="s">
        <v>563</v>
      </c>
      <c r="G4935" t="s">
        <v>563</v>
      </c>
      <c r="H4935" t="s">
        <v>563</v>
      </c>
    </row>
    <row r="4936" spans="2:8" x14ac:dyDescent="0.25">
      <c r="B4936" t="s">
        <v>3</v>
      </c>
      <c r="C4936" t="s">
        <v>560</v>
      </c>
      <c r="D4936" t="s">
        <v>293</v>
      </c>
      <c r="E4936" t="s">
        <v>1</v>
      </c>
      <c r="F4936" t="s">
        <v>561</v>
      </c>
      <c r="G4936" t="s">
        <v>561</v>
      </c>
      <c r="H4936" t="s">
        <v>561</v>
      </c>
    </row>
    <row r="4937" spans="2:8" x14ac:dyDescent="0.25">
      <c r="B4937" t="s">
        <v>3</v>
      </c>
      <c r="C4937" t="s">
        <v>560</v>
      </c>
      <c r="D4937" t="s">
        <v>295</v>
      </c>
      <c r="E4937" t="s">
        <v>1</v>
      </c>
      <c r="F4937" t="s">
        <v>564</v>
      </c>
      <c r="G4937" t="s">
        <v>564</v>
      </c>
      <c r="H4937" t="s">
        <v>564</v>
      </c>
    </row>
    <row r="4938" spans="2:8" x14ac:dyDescent="0.25">
      <c r="B4938" t="s">
        <v>3</v>
      </c>
      <c r="C4938" t="s">
        <v>560</v>
      </c>
      <c r="D4938" t="s">
        <v>296</v>
      </c>
      <c r="E4938" t="s">
        <v>1</v>
      </c>
      <c r="F4938" t="s">
        <v>563</v>
      </c>
      <c r="G4938" t="s">
        <v>563</v>
      </c>
      <c r="H4938" t="s">
        <v>563</v>
      </c>
    </row>
    <row r="4939" spans="2:8" x14ac:dyDescent="0.25">
      <c r="B4939" t="s">
        <v>3</v>
      </c>
      <c r="C4939" t="s">
        <v>560</v>
      </c>
      <c r="D4939" t="s">
        <v>297</v>
      </c>
      <c r="E4939" t="s">
        <v>1</v>
      </c>
      <c r="F4939" t="s">
        <v>563</v>
      </c>
      <c r="G4939" t="s">
        <v>563</v>
      </c>
      <c r="H4939" t="s">
        <v>563</v>
      </c>
    </row>
    <row r="4940" spans="2:8" x14ac:dyDescent="0.25">
      <c r="B4940" t="s">
        <v>3</v>
      </c>
      <c r="C4940" t="s">
        <v>560</v>
      </c>
      <c r="D4940" t="s">
        <v>298</v>
      </c>
      <c r="E4940" t="s">
        <v>1</v>
      </c>
      <c r="F4940" t="s">
        <v>563</v>
      </c>
      <c r="G4940" t="s">
        <v>563</v>
      </c>
      <c r="H4940" t="s">
        <v>563</v>
      </c>
    </row>
    <row r="4941" spans="2:8" x14ac:dyDescent="0.25">
      <c r="B4941" t="s">
        <v>3</v>
      </c>
      <c r="C4941" t="s">
        <v>560</v>
      </c>
      <c r="D4941" t="s">
        <v>299</v>
      </c>
      <c r="E4941" t="s">
        <v>1</v>
      </c>
      <c r="F4941" t="s">
        <v>563</v>
      </c>
      <c r="G4941" t="s">
        <v>563</v>
      </c>
      <c r="H4941" t="s">
        <v>563</v>
      </c>
    </row>
    <row r="4942" spans="2:8" x14ac:dyDescent="0.25">
      <c r="B4942" t="s">
        <v>3</v>
      </c>
      <c r="C4942" t="s">
        <v>560</v>
      </c>
      <c r="D4942" t="s">
        <v>300</v>
      </c>
      <c r="E4942" t="s">
        <v>1</v>
      </c>
      <c r="F4942" t="s">
        <v>563</v>
      </c>
      <c r="G4942" t="s">
        <v>563</v>
      </c>
      <c r="H4942" t="s">
        <v>563</v>
      </c>
    </row>
    <row r="4943" spans="2:8" x14ac:dyDescent="0.25">
      <c r="B4943" t="s">
        <v>3</v>
      </c>
      <c r="C4943" t="s">
        <v>560</v>
      </c>
      <c r="D4943" t="s">
        <v>407</v>
      </c>
      <c r="E4943" t="s">
        <v>1</v>
      </c>
      <c r="F4943" t="s">
        <v>567</v>
      </c>
      <c r="G4943" t="s">
        <v>567</v>
      </c>
      <c r="H4943" t="s">
        <v>567</v>
      </c>
    </row>
    <row r="4944" spans="2:8" x14ac:dyDescent="0.25">
      <c r="B4944" t="s">
        <v>3</v>
      </c>
      <c r="C4944" t="s">
        <v>560</v>
      </c>
      <c r="D4944" t="s">
        <v>635</v>
      </c>
      <c r="E4944" t="s">
        <v>1</v>
      </c>
      <c r="F4944" t="s">
        <v>567</v>
      </c>
      <c r="G4944" t="s">
        <v>567</v>
      </c>
      <c r="H4944" t="s">
        <v>567</v>
      </c>
    </row>
    <row r="4945" spans="2:8" x14ac:dyDescent="0.25">
      <c r="B4945" t="s">
        <v>3</v>
      </c>
      <c r="C4945" t="s">
        <v>560</v>
      </c>
      <c r="D4945" t="s">
        <v>636</v>
      </c>
      <c r="E4945" t="s">
        <v>1</v>
      </c>
      <c r="F4945" t="s">
        <v>564</v>
      </c>
      <c r="G4945" t="s">
        <v>564</v>
      </c>
      <c r="H4945" t="s">
        <v>564</v>
      </c>
    </row>
    <row r="4946" spans="2:8" x14ac:dyDescent="0.25">
      <c r="B4946" t="s">
        <v>3</v>
      </c>
      <c r="C4946" t="s">
        <v>560</v>
      </c>
      <c r="D4946" t="s">
        <v>686</v>
      </c>
      <c r="E4946" t="s">
        <v>1</v>
      </c>
      <c r="F4946" t="s">
        <v>563</v>
      </c>
      <c r="G4946" t="s">
        <v>563</v>
      </c>
      <c r="H4946" t="s">
        <v>563</v>
      </c>
    </row>
    <row r="4947" spans="2:8" x14ac:dyDescent="0.25">
      <c r="B4947" t="s">
        <v>3</v>
      </c>
      <c r="C4947" t="s">
        <v>560</v>
      </c>
      <c r="D4947" t="s">
        <v>687</v>
      </c>
      <c r="E4947" t="s">
        <v>1</v>
      </c>
      <c r="F4947" t="s">
        <v>563</v>
      </c>
      <c r="G4947" t="s">
        <v>563</v>
      </c>
      <c r="H4947" t="s">
        <v>563</v>
      </c>
    </row>
    <row r="4948" spans="2:8" x14ac:dyDescent="0.25">
      <c r="B4948" t="s">
        <v>3</v>
      </c>
      <c r="C4948" t="s">
        <v>560</v>
      </c>
      <c r="D4948" t="s">
        <v>302</v>
      </c>
      <c r="E4948" t="s">
        <v>1</v>
      </c>
      <c r="F4948" t="s">
        <v>563</v>
      </c>
      <c r="G4948" t="s">
        <v>563</v>
      </c>
      <c r="H4948" t="s">
        <v>563</v>
      </c>
    </row>
    <row r="4949" spans="2:8" x14ac:dyDescent="0.25">
      <c r="B4949" t="s">
        <v>3</v>
      </c>
      <c r="C4949" t="s">
        <v>560</v>
      </c>
      <c r="D4949" t="s">
        <v>303</v>
      </c>
      <c r="E4949" t="s">
        <v>1</v>
      </c>
      <c r="F4949" t="s">
        <v>563</v>
      </c>
      <c r="G4949" t="s">
        <v>563</v>
      </c>
      <c r="H4949" t="s">
        <v>563</v>
      </c>
    </row>
    <row r="4950" spans="2:8" x14ac:dyDescent="0.25">
      <c r="B4950" t="s">
        <v>3</v>
      </c>
      <c r="C4950" t="s">
        <v>560</v>
      </c>
      <c r="D4950" t="s">
        <v>306</v>
      </c>
      <c r="E4950" t="s">
        <v>1</v>
      </c>
      <c r="F4950" t="s">
        <v>571</v>
      </c>
      <c r="G4950" t="s">
        <v>571</v>
      </c>
      <c r="H4950" t="s">
        <v>571</v>
      </c>
    </row>
    <row r="4951" spans="2:8" x14ac:dyDescent="0.25">
      <c r="B4951" t="s">
        <v>3</v>
      </c>
      <c r="C4951" t="s">
        <v>560</v>
      </c>
      <c r="D4951" t="s">
        <v>307</v>
      </c>
      <c r="E4951" t="s">
        <v>1</v>
      </c>
      <c r="F4951" t="s">
        <v>571</v>
      </c>
      <c r="G4951" t="s">
        <v>571</v>
      </c>
      <c r="H4951" t="s">
        <v>571</v>
      </c>
    </row>
    <row r="4952" spans="2:8" x14ac:dyDescent="0.25">
      <c r="B4952" t="s">
        <v>3</v>
      </c>
      <c r="C4952" t="s">
        <v>560</v>
      </c>
      <c r="D4952" t="s">
        <v>308</v>
      </c>
      <c r="E4952" t="s">
        <v>1</v>
      </c>
      <c r="F4952" t="s">
        <v>571</v>
      </c>
      <c r="G4952" t="s">
        <v>571</v>
      </c>
      <c r="H4952" t="s">
        <v>571</v>
      </c>
    </row>
    <row r="4953" spans="2:8" x14ac:dyDescent="0.25">
      <c r="B4953" t="s">
        <v>3</v>
      </c>
      <c r="C4953" t="s">
        <v>560</v>
      </c>
      <c r="D4953" t="s">
        <v>309</v>
      </c>
      <c r="E4953" t="s">
        <v>1</v>
      </c>
      <c r="F4953" t="s">
        <v>561</v>
      </c>
      <c r="G4953" t="s">
        <v>561</v>
      </c>
      <c r="H4953" t="s">
        <v>561</v>
      </c>
    </row>
    <row r="4954" spans="2:8" x14ac:dyDescent="0.25">
      <c r="B4954" t="s">
        <v>3</v>
      </c>
      <c r="C4954" t="s">
        <v>560</v>
      </c>
      <c r="D4954" t="s">
        <v>637</v>
      </c>
      <c r="E4954" t="s">
        <v>1</v>
      </c>
      <c r="F4954" t="s">
        <v>567</v>
      </c>
      <c r="G4954" t="s">
        <v>567</v>
      </c>
      <c r="H4954" t="s">
        <v>567</v>
      </c>
    </row>
    <row r="4955" spans="2:8" x14ac:dyDescent="0.25">
      <c r="B4955" t="s">
        <v>3</v>
      </c>
      <c r="C4955" t="s">
        <v>560</v>
      </c>
      <c r="D4955" t="s">
        <v>311</v>
      </c>
      <c r="E4955" t="s">
        <v>1</v>
      </c>
      <c r="F4955" t="s">
        <v>567</v>
      </c>
      <c r="G4955" t="s">
        <v>567</v>
      </c>
      <c r="H4955" t="s">
        <v>567</v>
      </c>
    </row>
    <row r="4956" spans="2:8" x14ac:dyDescent="0.25">
      <c r="B4956" t="s">
        <v>3</v>
      </c>
      <c r="C4956" t="s">
        <v>560</v>
      </c>
      <c r="D4956" t="s">
        <v>312</v>
      </c>
      <c r="E4956" t="s">
        <v>1</v>
      </c>
      <c r="F4956" t="s">
        <v>567</v>
      </c>
      <c r="G4956" t="s">
        <v>567</v>
      </c>
      <c r="H4956" t="s">
        <v>567</v>
      </c>
    </row>
    <row r="4957" spans="2:8" x14ac:dyDescent="0.25">
      <c r="B4957" t="s">
        <v>3</v>
      </c>
      <c r="C4957" t="s">
        <v>560</v>
      </c>
      <c r="D4957" t="s">
        <v>313</v>
      </c>
      <c r="E4957" t="s">
        <v>1</v>
      </c>
      <c r="F4957" t="s">
        <v>567</v>
      </c>
      <c r="G4957" t="s">
        <v>567</v>
      </c>
      <c r="H4957" t="s">
        <v>567</v>
      </c>
    </row>
    <row r="4958" spans="2:8" x14ac:dyDescent="0.25">
      <c r="B4958" t="s">
        <v>3</v>
      </c>
      <c r="C4958" t="s">
        <v>560</v>
      </c>
      <c r="D4958" t="s">
        <v>314</v>
      </c>
      <c r="E4958" t="s">
        <v>1</v>
      </c>
      <c r="F4958" t="s">
        <v>567</v>
      </c>
      <c r="G4958" t="s">
        <v>567</v>
      </c>
      <c r="H4958" t="s">
        <v>567</v>
      </c>
    </row>
    <row r="4959" spans="2:8" x14ac:dyDescent="0.25">
      <c r="B4959" t="s">
        <v>3</v>
      </c>
      <c r="C4959" t="s">
        <v>560</v>
      </c>
      <c r="D4959" t="s">
        <v>315</v>
      </c>
      <c r="E4959" t="s">
        <v>1</v>
      </c>
      <c r="F4959" t="s">
        <v>564</v>
      </c>
      <c r="G4959" t="s">
        <v>564</v>
      </c>
      <c r="H4959" t="s">
        <v>564</v>
      </c>
    </row>
    <row r="4960" spans="2:8" x14ac:dyDescent="0.25">
      <c r="B4960" t="s">
        <v>3</v>
      </c>
      <c r="C4960" t="s">
        <v>560</v>
      </c>
      <c r="D4960" t="s">
        <v>320</v>
      </c>
      <c r="E4960" t="s">
        <v>1</v>
      </c>
      <c r="F4960" t="s">
        <v>566</v>
      </c>
      <c r="G4960" t="s">
        <v>566</v>
      </c>
      <c r="H4960" t="s">
        <v>566</v>
      </c>
    </row>
    <row r="4961" spans="2:8" x14ac:dyDescent="0.25">
      <c r="B4961" t="s">
        <v>3</v>
      </c>
      <c r="C4961" t="s">
        <v>560</v>
      </c>
      <c r="D4961" t="s">
        <v>322</v>
      </c>
      <c r="E4961" t="s">
        <v>1</v>
      </c>
      <c r="F4961" t="s">
        <v>561</v>
      </c>
      <c r="G4961" t="s">
        <v>561</v>
      </c>
      <c r="H4961" t="s">
        <v>561</v>
      </c>
    </row>
    <row r="4962" spans="2:8" x14ac:dyDescent="0.25">
      <c r="B4962" t="s">
        <v>3</v>
      </c>
      <c r="C4962" t="s">
        <v>560</v>
      </c>
      <c r="D4962" t="s">
        <v>324</v>
      </c>
      <c r="E4962" t="s">
        <v>1</v>
      </c>
      <c r="F4962" t="s">
        <v>561</v>
      </c>
      <c r="G4962" t="s">
        <v>561</v>
      </c>
      <c r="H4962" t="s">
        <v>561</v>
      </c>
    </row>
    <row r="4963" spans="2:8" x14ac:dyDescent="0.25">
      <c r="B4963" t="s">
        <v>3</v>
      </c>
      <c r="C4963" t="s">
        <v>560</v>
      </c>
      <c r="D4963" t="s">
        <v>326</v>
      </c>
      <c r="E4963" t="s">
        <v>1</v>
      </c>
      <c r="F4963" t="s">
        <v>561</v>
      </c>
      <c r="G4963" t="s">
        <v>561</v>
      </c>
      <c r="H4963" t="s">
        <v>561</v>
      </c>
    </row>
    <row r="4964" spans="2:8" x14ac:dyDescent="0.25">
      <c r="B4964" t="s">
        <v>3</v>
      </c>
      <c r="C4964" t="s">
        <v>560</v>
      </c>
      <c r="D4964" t="s">
        <v>328</v>
      </c>
      <c r="E4964" t="s">
        <v>1</v>
      </c>
      <c r="F4964" t="s">
        <v>561</v>
      </c>
      <c r="G4964" t="s">
        <v>561</v>
      </c>
      <c r="H4964" t="s">
        <v>561</v>
      </c>
    </row>
    <row r="4965" spans="2:8" x14ac:dyDescent="0.25">
      <c r="B4965" t="s">
        <v>3</v>
      </c>
      <c r="C4965" t="s">
        <v>560</v>
      </c>
      <c r="D4965" t="s">
        <v>330</v>
      </c>
      <c r="E4965" t="s">
        <v>1</v>
      </c>
      <c r="F4965" t="s">
        <v>566</v>
      </c>
      <c r="G4965" t="s">
        <v>566</v>
      </c>
      <c r="H4965" t="s">
        <v>566</v>
      </c>
    </row>
    <row r="4966" spans="2:8" x14ac:dyDescent="0.25">
      <c r="B4966" t="s">
        <v>3</v>
      </c>
      <c r="C4966" t="s">
        <v>560</v>
      </c>
      <c r="D4966" t="s">
        <v>332</v>
      </c>
      <c r="E4966" t="s">
        <v>1</v>
      </c>
      <c r="F4966" t="s">
        <v>565</v>
      </c>
      <c r="G4966" t="s">
        <v>565</v>
      </c>
      <c r="H4966" t="s">
        <v>565</v>
      </c>
    </row>
    <row r="4967" spans="2:8" x14ac:dyDescent="0.25">
      <c r="B4967" t="s">
        <v>3</v>
      </c>
      <c r="C4967" t="s">
        <v>560</v>
      </c>
      <c r="D4967" t="s">
        <v>333</v>
      </c>
      <c r="E4967" t="s">
        <v>1</v>
      </c>
      <c r="F4967" t="s">
        <v>565</v>
      </c>
      <c r="G4967" t="s">
        <v>565</v>
      </c>
      <c r="H4967" t="s">
        <v>565</v>
      </c>
    </row>
    <row r="4968" spans="2:8" x14ac:dyDescent="0.25">
      <c r="B4968" t="s">
        <v>3</v>
      </c>
      <c r="C4968" t="s">
        <v>560</v>
      </c>
      <c r="D4968" t="s">
        <v>334</v>
      </c>
      <c r="E4968" t="s">
        <v>1</v>
      </c>
      <c r="F4968" t="s">
        <v>564</v>
      </c>
      <c r="G4968" t="s">
        <v>564</v>
      </c>
      <c r="H4968" t="s">
        <v>564</v>
      </c>
    </row>
    <row r="4969" spans="2:8" x14ac:dyDescent="0.25">
      <c r="B4969" t="s">
        <v>3</v>
      </c>
      <c r="C4969" t="s">
        <v>560</v>
      </c>
      <c r="D4969" t="s">
        <v>335</v>
      </c>
      <c r="E4969" t="s">
        <v>1</v>
      </c>
      <c r="F4969" t="s">
        <v>564</v>
      </c>
      <c r="G4969" t="s">
        <v>564</v>
      </c>
      <c r="H4969" t="s">
        <v>564</v>
      </c>
    </row>
    <row r="4970" spans="2:8" x14ac:dyDescent="0.25">
      <c r="B4970" t="s">
        <v>3</v>
      </c>
      <c r="C4970" t="s">
        <v>560</v>
      </c>
      <c r="D4970" t="s">
        <v>336</v>
      </c>
      <c r="E4970" t="s">
        <v>1</v>
      </c>
      <c r="F4970" t="s">
        <v>564</v>
      </c>
      <c r="G4970" t="s">
        <v>564</v>
      </c>
      <c r="H4970" t="s">
        <v>564</v>
      </c>
    </row>
    <row r="4971" spans="2:8" x14ac:dyDescent="0.25">
      <c r="B4971" t="s">
        <v>3</v>
      </c>
      <c r="C4971" t="s">
        <v>560</v>
      </c>
      <c r="D4971" t="s">
        <v>337</v>
      </c>
      <c r="E4971" t="s">
        <v>1</v>
      </c>
      <c r="F4971" t="s">
        <v>567</v>
      </c>
      <c r="G4971" t="s">
        <v>567</v>
      </c>
      <c r="H4971" t="s">
        <v>567</v>
      </c>
    </row>
    <row r="4972" spans="2:8" x14ac:dyDescent="0.25">
      <c r="B4972" t="s">
        <v>3</v>
      </c>
      <c r="C4972" t="s">
        <v>560</v>
      </c>
      <c r="D4972" t="s">
        <v>341</v>
      </c>
      <c r="E4972" t="s">
        <v>1</v>
      </c>
      <c r="F4972" t="s">
        <v>570</v>
      </c>
      <c r="G4972" t="s">
        <v>570</v>
      </c>
      <c r="H4972" t="s">
        <v>570</v>
      </c>
    </row>
    <row r="4973" spans="2:8" x14ac:dyDescent="0.25">
      <c r="B4973" t="s">
        <v>3</v>
      </c>
      <c r="C4973" t="s">
        <v>560</v>
      </c>
      <c r="D4973" t="s">
        <v>342</v>
      </c>
      <c r="E4973" t="s">
        <v>1</v>
      </c>
      <c r="F4973" t="s">
        <v>570</v>
      </c>
      <c r="G4973" t="s">
        <v>570</v>
      </c>
      <c r="H4973" t="s">
        <v>570</v>
      </c>
    </row>
    <row r="4974" spans="2:8" x14ac:dyDescent="0.25">
      <c r="B4974" t="s">
        <v>3</v>
      </c>
      <c r="C4974" t="s">
        <v>560</v>
      </c>
      <c r="D4974" t="s">
        <v>343</v>
      </c>
      <c r="E4974" t="s">
        <v>1</v>
      </c>
      <c r="F4974" t="s">
        <v>561</v>
      </c>
      <c r="G4974" t="s">
        <v>561</v>
      </c>
      <c r="H4974" t="s">
        <v>561</v>
      </c>
    </row>
    <row r="4975" spans="2:8" x14ac:dyDescent="0.25">
      <c r="B4975" t="s">
        <v>3</v>
      </c>
      <c r="C4975" t="s">
        <v>560</v>
      </c>
      <c r="D4975" t="s">
        <v>344</v>
      </c>
      <c r="E4975" t="s">
        <v>1</v>
      </c>
      <c r="F4975" t="s">
        <v>561</v>
      </c>
      <c r="G4975" t="s">
        <v>561</v>
      </c>
      <c r="H4975" t="s">
        <v>561</v>
      </c>
    </row>
    <row r="4976" spans="2:8" x14ac:dyDescent="0.25">
      <c r="B4976" t="s">
        <v>3</v>
      </c>
      <c r="C4976" t="s">
        <v>560</v>
      </c>
      <c r="D4976" t="s">
        <v>345</v>
      </c>
      <c r="E4976" t="s">
        <v>1</v>
      </c>
      <c r="F4976" t="s">
        <v>561</v>
      </c>
      <c r="G4976" t="s">
        <v>561</v>
      </c>
      <c r="H4976" t="s">
        <v>561</v>
      </c>
    </row>
    <row r="4977" spans="2:8" x14ac:dyDescent="0.25">
      <c r="B4977" t="s">
        <v>3</v>
      </c>
      <c r="C4977" t="s">
        <v>560</v>
      </c>
      <c r="D4977" t="s">
        <v>346</v>
      </c>
      <c r="E4977" t="s">
        <v>1</v>
      </c>
      <c r="F4977" t="s">
        <v>561</v>
      </c>
      <c r="G4977" t="s">
        <v>561</v>
      </c>
      <c r="H4977" t="s">
        <v>561</v>
      </c>
    </row>
    <row r="4978" spans="2:8" x14ac:dyDescent="0.25">
      <c r="B4978" t="s">
        <v>3</v>
      </c>
      <c r="C4978" t="s">
        <v>560</v>
      </c>
      <c r="D4978" t="s">
        <v>349</v>
      </c>
      <c r="E4978" t="s">
        <v>1</v>
      </c>
      <c r="F4978" t="s">
        <v>561</v>
      </c>
      <c r="G4978" t="s">
        <v>561</v>
      </c>
      <c r="H4978" t="s">
        <v>561</v>
      </c>
    </row>
    <row r="4979" spans="2:8" x14ac:dyDescent="0.25">
      <c r="B4979" t="s">
        <v>3</v>
      </c>
      <c r="C4979" t="s">
        <v>560</v>
      </c>
      <c r="D4979" t="s">
        <v>350</v>
      </c>
      <c r="E4979" t="s">
        <v>1</v>
      </c>
      <c r="F4979" t="s">
        <v>561</v>
      </c>
      <c r="G4979" t="s">
        <v>561</v>
      </c>
      <c r="H4979" t="s">
        <v>561</v>
      </c>
    </row>
    <row r="4980" spans="2:8" x14ac:dyDescent="0.25">
      <c r="B4980" t="s">
        <v>3</v>
      </c>
      <c r="C4980" t="s">
        <v>560</v>
      </c>
      <c r="D4980" t="s">
        <v>351</v>
      </c>
      <c r="E4980" t="s">
        <v>1</v>
      </c>
      <c r="F4980" t="s">
        <v>573</v>
      </c>
      <c r="G4980" t="s">
        <v>573</v>
      </c>
      <c r="H4980" t="s">
        <v>573</v>
      </c>
    </row>
    <row r="4981" spans="2:8" x14ac:dyDescent="0.25">
      <c r="B4981" t="s">
        <v>3</v>
      </c>
      <c r="C4981" t="s">
        <v>560</v>
      </c>
      <c r="D4981" t="s">
        <v>352</v>
      </c>
      <c r="E4981" t="s">
        <v>1</v>
      </c>
      <c r="F4981" t="s">
        <v>568</v>
      </c>
      <c r="G4981" t="s">
        <v>568</v>
      </c>
      <c r="H4981" t="s">
        <v>568</v>
      </c>
    </row>
    <row r="4982" spans="2:8" x14ac:dyDescent="0.25">
      <c r="B4982" t="s">
        <v>3</v>
      </c>
      <c r="C4982" t="s">
        <v>560</v>
      </c>
      <c r="D4982" t="s">
        <v>353</v>
      </c>
      <c r="E4982" t="s">
        <v>1</v>
      </c>
      <c r="F4982" t="s">
        <v>568</v>
      </c>
      <c r="G4982" t="s">
        <v>568</v>
      </c>
      <c r="H4982" t="s">
        <v>568</v>
      </c>
    </row>
    <row r="4983" spans="2:8" x14ac:dyDescent="0.25">
      <c r="B4983" t="s">
        <v>3</v>
      </c>
      <c r="C4983" t="s">
        <v>560</v>
      </c>
      <c r="D4983" t="s">
        <v>354</v>
      </c>
      <c r="E4983" t="s">
        <v>1</v>
      </c>
      <c r="F4983" t="s">
        <v>563</v>
      </c>
      <c r="G4983" t="s">
        <v>563</v>
      </c>
      <c r="H4983" t="s">
        <v>563</v>
      </c>
    </row>
    <row r="4984" spans="2:8" x14ac:dyDescent="0.25">
      <c r="B4984" t="s">
        <v>3</v>
      </c>
      <c r="C4984" t="s">
        <v>560</v>
      </c>
      <c r="D4984" t="s">
        <v>356</v>
      </c>
      <c r="E4984" t="s">
        <v>1</v>
      </c>
      <c r="F4984" t="s">
        <v>567</v>
      </c>
      <c r="G4984" t="s">
        <v>567</v>
      </c>
      <c r="H4984" t="s">
        <v>567</v>
      </c>
    </row>
    <row r="4985" spans="2:8" x14ac:dyDescent="0.25">
      <c r="B4985" t="s">
        <v>3</v>
      </c>
      <c r="C4985" t="s">
        <v>560</v>
      </c>
      <c r="D4985" t="s">
        <v>357</v>
      </c>
      <c r="E4985" t="s">
        <v>1</v>
      </c>
      <c r="F4985" t="s">
        <v>561</v>
      </c>
      <c r="G4985" t="s">
        <v>561</v>
      </c>
      <c r="H4985" t="s">
        <v>561</v>
      </c>
    </row>
    <row r="4986" spans="2:8" x14ac:dyDescent="0.25">
      <c r="B4986" t="s">
        <v>3</v>
      </c>
      <c r="C4986" t="s">
        <v>560</v>
      </c>
      <c r="D4986" t="s">
        <v>359</v>
      </c>
      <c r="E4986" t="s">
        <v>1</v>
      </c>
      <c r="F4986" t="s">
        <v>561</v>
      </c>
      <c r="G4986" t="s">
        <v>561</v>
      </c>
      <c r="H4986" t="s">
        <v>561</v>
      </c>
    </row>
    <row r="4987" spans="2:8" x14ac:dyDescent="0.25">
      <c r="B4987" t="s">
        <v>3</v>
      </c>
      <c r="C4987" t="s">
        <v>560</v>
      </c>
      <c r="D4987" t="s">
        <v>688</v>
      </c>
      <c r="E4987" t="s">
        <v>1</v>
      </c>
      <c r="F4987" t="s">
        <v>561</v>
      </c>
      <c r="G4987" t="s">
        <v>561</v>
      </c>
      <c r="H4987" t="s">
        <v>561</v>
      </c>
    </row>
    <row r="4988" spans="2:8" x14ac:dyDescent="0.25">
      <c r="B4988" t="s">
        <v>3</v>
      </c>
      <c r="C4988" t="s">
        <v>560</v>
      </c>
      <c r="D4988" t="s">
        <v>689</v>
      </c>
      <c r="E4988" t="s">
        <v>1</v>
      </c>
      <c r="F4988" t="s">
        <v>561</v>
      </c>
      <c r="G4988" t="s">
        <v>561</v>
      </c>
      <c r="H4988" t="s">
        <v>561</v>
      </c>
    </row>
    <row r="4989" spans="2:8" x14ac:dyDescent="0.25">
      <c r="B4989" t="s">
        <v>3</v>
      </c>
      <c r="C4989" t="s">
        <v>560</v>
      </c>
      <c r="D4989" t="s">
        <v>363</v>
      </c>
      <c r="E4989" t="s">
        <v>1</v>
      </c>
      <c r="F4989" t="s">
        <v>566</v>
      </c>
      <c r="G4989" t="s">
        <v>566</v>
      </c>
      <c r="H4989" t="s">
        <v>566</v>
      </c>
    </row>
    <row r="4990" spans="2:8" x14ac:dyDescent="0.25">
      <c r="B4990" t="s">
        <v>3</v>
      </c>
      <c r="C4990" t="s">
        <v>560</v>
      </c>
      <c r="D4990" t="s">
        <v>365</v>
      </c>
      <c r="E4990" t="s">
        <v>1</v>
      </c>
      <c r="F4990" t="s">
        <v>565</v>
      </c>
      <c r="G4990" t="s">
        <v>565</v>
      </c>
      <c r="H4990" t="s">
        <v>565</v>
      </c>
    </row>
    <row r="4991" spans="2:8" x14ac:dyDescent="0.25">
      <c r="B4991" t="s">
        <v>3</v>
      </c>
      <c r="C4991" t="s">
        <v>560</v>
      </c>
      <c r="D4991" t="s">
        <v>367</v>
      </c>
      <c r="E4991" t="s">
        <v>1</v>
      </c>
      <c r="F4991" t="s">
        <v>565</v>
      </c>
      <c r="G4991" t="s">
        <v>565</v>
      </c>
      <c r="H4991" t="s">
        <v>565</v>
      </c>
    </row>
    <row r="4992" spans="2:8" x14ac:dyDescent="0.25">
      <c r="B4992" t="s">
        <v>3</v>
      </c>
      <c r="C4992" t="s">
        <v>560</v>
      </c>
      <c r="D4992" t="s">
        <v>369</v>
      </c>
      <c r="E4992" t="s">
        <v>1</v>
      </c>
      <c r="F4992" t="s">
        <v>565</v>
      </c>
      <c r="G4992" t="s">
        <v>565</v>
      </c>
      <c r="H4992" t="s">
        <v>565</v>
      </c>
    </row>
    <row r="4993" spans="2:8" x14ac:dyDescent="0.25">
      <c r="B4993" t="s">
        <v>3</v>
      </c>
      <c r="C4993" t="s">
        <v>560</v>
      </c>
      <c r="D4993" t="s">
        <v>371</v>
      </c>
      <c r="E4993" t="s">
        <v>1</v>
      </c>
      <c r="F4993" t="s">
        <v>565</v>
      </c>
      <c r="G4993" t="s">
        <v>565</v>
      </c>
      <c r="H4993" t="s">
        <v>565</v>
      </c>
    </row>
    <row r="4994" spans="2:8" x14ac:dyDescent="0.25">
      <c r="B4994" t="s">
        <v>3</v>
      </c>
      <c r="C4994" t="s">
        <v>560</v>
      </c>
      <c r="D4994" t="s">
        <v>373</v>
      </c>
      <c r="E4994" t="s">
        <v>1</v>
      </c>
      <c r="F4994" t="s">
        <v>565</v>
      </c>
      <c r="G4994" t="s">
        <v>565</v>
      </c>
      <c r="H4994" t="s">
        <v>565</v>
      </c>
    </row>
    <row r="4995" spans="2:8" x14ac:dyDescent="0.25">
      <c r="B4995" t="s">
        <v>3</v>
      </c>
      <c r="C4995" t="s">
        <v>560</v>
      </c>
      <c r="D4995" t="s">
        <v>375</v>
      </c>
      <c r="E4995" t="s">
        <v>1</v>
      </c>
      <c r="F4995" t="s">
        <v>565</v>
      </c>
      <c r="G4995" t="s">
        <v>565</v>
      </c>
      <c r="H4995" t="s">
        <v>565</v>
      </c>
    </row>
    <row r="4996" spans="2:8" x14ac:dyDescent="0.25">
      <c r="B4996" t="s">
        <v>3</v>
      </c>
      <c r="C4996" t="s">
        <v>560</v>
      </c>
      <c r="D4996" t="s">
        <v>377</v>
      </c>
      <c r="E4996" t="s">
        <v>1</v>
      </c>
      <c r="F4996" t="s">
        <v>565</v>
      </c>
      <c r="G4996" t="s">
        <v>565</v>
      </c>
      <c r="H4996" t="s">
        <v>565</v>
      </c>
    </row>
    <row r="4997" spans="2:8" x14ac:dyDescent="0.25">
      <c r="B4997" t="s">
        <v>3</v>
      </c>
      <c r="C4997" t="s">
        <v>560</v>
      </c>
      <c r="D4997" t="s">
        <v>379</v>
      </c>
      <c r="E4997" t="s">
        <v>1</v>
      </c>
      <c r="F4997" t="s">
        <v>565</v>
      </c>
      <c r="G4997" t="s">
        <v>565</v>
      </c>
      <c r="H4997" t="s">
        <v>565</v>
      </c>
    </row>
    <row r="4998" spans="2:8" x14ac:dyDescent="0.25">
      <c r="B4998" t="s">
        <v>3</v>
      </c>
      <c r="C4998" t="s">
        <v>560</v>
      </c>
      <c r="D4998" t="s">
        <v>381</v>
      </c>
      <c r="E4998" t="s">
        <v>1</v>
      </c>
      <c r="F4998" t="s">
        <v>565</v>
      </c>
      <c r="G4998" t="s">
        <v>565</v>
      </c>
      <c r="H4998" t="s">
        <v>565</v>
      </c>
    </row>
    <row r="4999" spans="2:8" x14ac:dyDescent="0.25">
      <c r="B4999" t="s">
        <v>3</v>
      </c>
      <c r="C4999" t="s">
        <v>560</v>
      </c>
      <c r="D4999" t="s">
        <v>383</v>
      </c>
      <c r="E4999" t="s">
        <v>1</v>
      </c>
      <c r="F4999" t="s">
        <v>566</v>
      </c>
      <c r="G4999" t="s">
        <v>566</v>
      </c>
      <c r="H4999" t="s">
        <v>566</v>
      </c>
    </row>
    <row r="5000" spans="2:8" x14ac:dyDescent="0.25">
      <c r="B5000" t="s">
        <v>3</v>
      </c>
      <c r="C5000" t="s">
        <v>560</v>
      </c>
      <c r="D5000" t="s">
        <v>384</v>
      </c>
      <c r="E5000" t="s">
        <v>1</v>
      </c>
      <c r="F5000" t="s">
        <v>566</v>
      </c>
      <c r="G5000" t="s">
        <v>566</v>
      </c>
      <c r="H5000" t="s">
        <v>566</v>
      </c>
    </row>
    <row r="5001" spans="2:8" x14ac:dyDescent="0.25">
      <c r="B5001" t="s">
        <v>3</v>
      </c>
      <c r="C5001" t="s">
        <v>560</v>
      </c>
      <c r="D5001" t="s">
        <v>385</v>
      </c>
      <c r="E5001" t="s">
        <v>1</v>
      </c>
      <c r="F5001" t="s">
        <v>566</v>
      </c>
      <c r="G5001" t="s">
        <v>566</v>
      </c>
      <c r="H5001" t="s">
        <v>566</v>
      </c>
    </row>
    <row r="5002" spans="2:8" x14ac:dyDescent="0.25">
      <c r="B5002" t="s">
        <v>3</v>
      </c>
      <c r="C5002" t="s">
        <v>560</v>
      </c>
      <c r="D5002" t="s">
        <v>386</v>
      </c>
      <c r="E5002" t="s">
        <v>1</v>
      </c>
      <c r="F5002" t="s">
        <v>566</v>
      </c>
      <c r="G5002" t="s">
        <v>566</v>
      </c>
      <c r="H5002" t="s">
        <v>566</v>
      </c>
    </row>
    <row r="5003" spans="2:8" x14ac:dyDescent="0.25">
      <c r="B5003" t="s">
        <v>3</v>
      </c>
      <c r="C5003" t="s">
        <v>560</v>
      </c>
      <c r="D5003" t="s">
        <v>387</v>
      </c>
      <c r="E5003" t="s">
        <v>1</v>
      </c>
      <c r="F5003" t="s">
        <v>563</v>
      </c>
      <c r="G5003" t="s">
        <v>563</v>
      </c>
      <c r="H5003" t="s">
        <v>563</v>
      </c>
    </row>
    <row r="5004" spans="2:8" x14ac:dyDescent="0.25">
      <c r="B5004" t="s">
        <v>3</v>
      </c>
      <c r="C5004" t="s">
        <v>560</v>
      </c>
      <c r="D5004" t="s">
        <v>388</v>
      </c>
      <c r="E5004" t="s">
        <v>1</v>
      </c>
      <c r="F5004" t="s">
        <v>563</v>
      </c>
      <c r="G5004" t="s">
        <v>563</v>
      </c>
      <c r="H5004" t="s">
        <v>563</v>
      </c>
    </row>
    <row r="5005" spans="2:8" x14ac:dyDescent="0.25">
      <c r="B5005" t="s">
        <v>3</v>
      </c>
      <c r="C5005" t="s">
        <v>560</v>
      </c>
      <c r="D5005" t="s">
        <v>389</v>
      </c>
      <c r="E5005" t="s">
        <v>1</v>
      </c>
      <c r="F5005" t="s">
        <v>563</v>
      </c>
      <c r="G5005" t="s">
        <v>563</v>
      </c>
      <c r="H5005" t="s">
        <v>563</v>
      </c>
    </row>
    <row r="5006" spans="2:8" x14ac:dyDescent="0.25">
      <c r="B5006" t="s">
        <v>3</v>
      </c>
      <c r="C5006" t="s">
        <v>560</v>
      </c>
      <c r="D5006" t="s">
        <v>390</v>
      </c>
      <c r="E5006" t="s">
        <v>1</v>
      </c>
      <c r="F5006" t="s">
        <v>563</v>
      </c>
      <c r="G5006" t="s">
        <v>563</v>
      </c>
      <c r="H5006" t="s">
        <v>563</v>
      </c>
    </row>
    <row r="5007" spans="2:8" x14ac:dyDescent="0.25">
      <c r="B5007" t="s">
        <v>3</v>
      </c>
      <c r="C5007" t="s">
        <v>560</v>
      </c>
      <c r="D5007" t="s">
        <v>393</v>
      </c>
      <c r="E5007" t="s">
        <v>1</v>
      </c>
      <c r="F5007" t="s">
        <v>563</v>
      </c>
      <c r="G5007" t="s">
        <v>563</v>
      </c>
      <c r="H5007" t="s">
        <v>563</v>
      </c>
    </row>
    <row r="5008" spans="2:8" x14ac:dyDescent="0.25">
      <c r="B5008" t="s">
        <v>3</v>
      </c>
      <c r="C5008" t="s">
        <v>560</v>
      </c>
      <c r="D5008" t="s">
        <v>395</v>
      </c>
      <c r="E5008" t="s">
        <v>1</v>
      </c>
      <c r="F5008" t="s">
        <v>563</v>
      </c>
      <c r="G5008" t="s">
        <v>563</v>
      </c>
      <c r="H5008" t="s">
        <v>563</v>
      </c>
    </row>
    <row r="5009" spans="2:8" x14ac:dyDescent="0.25">
      <c r="B5009" t="s">
        <v>3</v>
      </c>
      <c r="C5009" t="s">
        <v>560</v>
      </c>
      <c r="D5009" t="s">
        <v>397</v>
      </c>
      <c r="E5009" t="s">
        <v>1</v>
      </c>
      <c r="F5009" t="s">
        <v>567</v>
      </c>
      <c r="G5009" t="s">
        <v>567</v>
      </c>
      <c r="H5009" t="s">
        <v>567</v>
      </c>
    </row>
    <row r="5010" spans="2:8" x14ac:dyDescent="0.25">
      <c r="B5010" t="s">
        <v>3</v>
      </c>
      <c r="C5010" t="s">
        <v>560</v>
      </c>
      <c r="D5010" t="s">
        <v>398</v>
      </c>
      <c r="E5010" t="s">
        <v>1</v>
      </c>
      <c r="F5010" t="s">
        <v>567</v>
      </c>
      <c r="G5010" t="s">
        <v>567</v>
      </c>
      <c r="H5010" t="s">
        <v>567</v>
      </c>
    </row>
    <row r="5011" spans="2:8" x14ac:dyDescent="0.25">
      <c r="B5011" t="s">
        <v>3</v>
      </c>
      <c r="C5011" t="s">
        <v>560</v>
      </c>
      <c r="D5011" t="s">
        <v>399</v>
      </c>
      <c r="E5011" t="s">
        <v>1</v>
      </c>
      <c r="F5011" t="s">
        <v>567</v>
      </c>
      <c r="G5011" t="s">
        <v>567</v>
      </c>
      <c r="H5011" t="s">
        <v>567</v>
      </c>
    </row>
    <row r="5012" spans="2:8" x14ac:dyDescent="0.25">
      <c r="B5012" t="s">
        <v>3</v>
      </c>
      <c r="C5012" t="s">
        <v>560</v>
      </c>
      <c r="D5012" t="s">
        <v>400</v>
      </c>
      <c r="E5012" t="s">
        <v>1</v>
      </c>
      <c r="F5012" t="s">
        <v>567</v>
      </c>
      <c r="G5012" t="s">
        <v>567</v>
      </c>
      <c r="H5012" t="s">
        <v>567</v>
      </c>
    </row>
    <row r="5013" spans="2:8" x14ac:dyDescent="0.25">
      <c r="B5013" t="s">
        <v>3</v>
      </c>
      <c r="C5013" t="s">
        <v>560</v>
      </c>
      <c r="D5013" t="s">
        <v>401</v>
      </c>
      <c r="E5013" t="s">
        <v>1</v>
      </c>
      <c r="F5013" t="s">
        <v>567</v>
      </c>
      <c r="G5013" t="s">
        <v>567</v>
      </c>
      <c r="H5013" t="s">
        <v>567</v>
      </c>
    </row>
    <row r="5014" spans="2:8" x14ac:dyDescent="0.25">
      <c r="B5014" t="s">
        <v>3</v>
      </c>
      <c r="C5014" t="s">
        <v>560</v>
      </c>
      <c r="D5014" t="s">
        <v>402</v>
      </c>
      <c r="E5014" t="s">
        <v>1</v>
      </c>
      <c r="F5014" t="s">
        <v>567</v>
      </c>
      <c r="G5014" t="s">
        <v>567</v>
      </c>
      <c r="H5014" t="s">
        <v>567</v>
      </c>
    </row>
    <row r="5015" spans="2:8" x14ac:dyDescent="0.25">
      <c r="B5015" t="s">
        <v>3</v>
      </c>
      <c r="C5015" t="s">
        <v>560</v>
      </c>
      <c r="D5015" t="s">
        <v>403</v>
      </c>
      <c r="E5015" t="s">
        <v>1</v>
      </c>
      <c r="F5015" t="s">
        <v>567</v>
      </c>
      <c r="G5015" t="s">
        <v>567</v>
      </c>
      <c r="H5015" t="s">
        <v>567</v>
      </c>
    </row>
    <row r="5016" spans="2:8" x14ac:dyDescent="0.25">
      <c r="B5016" t="s">
        <v>3</v>
      </c>
      <c r="C5016" t="s">
        <v>560</v>
      </c>
      <c r="D5016" t="s">
        <v>404</v>
      </c>
      <c r="E5016" t="s">
        <v>1</v>
      </c>
      <c r="F5016" t="s">
        <v>567</v>
      </c>
      <c r="G5016" t="s">
        <v>567</v>
      </c>
      <c r="H5016" t="s">
        <v>567</v>
      </c>
    </row>
    <row r="5017" spans="2:8" x14ac:dyDescent="0.25">
      <c r="B5017" t="s">
        <v>3</v>
      </c>
      <c r="C5017" t="s">
        <v>560</v>
      </c>
      <c r="D5017" t="s">
        <v>406</v>
      </c>
      <c r="E5017" t="s">
        <v>1</v>
      </c>
      <c r="F5017" t="s">
        <v>568</v>
      </c>
      <c r="G5017" t="s">
        <v>568</v>
      </c>
      <c r="H5017" t="s">
        <v>568</v>
      </c>
    </row>
    <row r="5018" spans="2:8" x14ac:dyDescent="0.25">
      <c r="B5018" t="s">
        <v>3</v>
      </c>
      <c r="C5018" t="s">
        <v>574</v>
      </c>
      <c r="D5018" t="s">
        <v>544</v>
      </c>
      <c r="E5018" t="s">
        <v>1</v>
      </c>
      <c r="F5018">
        <v>1384</v>
      </c>
      <c r="G5018">
        <v>1384</v>
      </c>
      <c r="H5018">
        <v>1384</v>
      </c>
    </row>
    <row r="5019" spans="2:8" x14ac:dyDescent="0.25">
      <c r="B5019" t="s">
        <v>3</v>
      </c>
      <c r="C5019" t="s">
        <v>574</v>
      </c>
      <c r="D5019" t="s">
        <v>16</v>
      </c>
      <c r="E5019" t="s">
        <v>1</v>
      </c>
      <c r="F5019">
        <v>40.128574499999992</v>
      </c>
      <c r="G5019">
        <v>40.128574499999992</v>
      </c>
      <c r="H5019">
        <v>40.128574499999992</v>
      </c>
    </row>
    <row r="5020" spans="2:8" x14ac:dyDescent="0.25">
      <c r="B5020" t="s">
        <v>3</v>
      </c>
      <c r="C5020" t="s">
        <v>574</v>
      </c>
      <c r="D5020" t="s">
        <v>17</v>
      </c>
      <c r="E5020" t="s">
        <v>1</v>
      </c>
      <c r="F5020">
        <v>40.128574499999992</v>
      </c>
      <c r="G5020">
        <v>40.128574499999992</v>
      </c>
      <c r="H5020">
        <v>40.128574499999992</v>
      </c>
    </row>
    <row r="5021" spans="2:8" x14ac:dyDescent="0.25">
      <c r="B5021" t="s">
        <v>3</v>
      </c>
      <c r="C5021" t="s">
        <v>574</v>
      </c>
      <c r="D5021" t="s">
        <v>18</v>
      </c>
      <c r="E5021" t="s">
        <v>1</v>
      </c>
      <c r="F5021">
        <v>67.153941000000003</v>
      </c>
      <c r="G5021">
        <v>67.153941000000003</v>
      </c>
      <c r="H5021">
        <v>67.153941000000003</v>
      </c>
    </row>
    <row r="5022" spans="2:8" x14ac:dyDescent="0.25">
      <c r="B5022" t="s">
        <v>3</v>
      </c>
      <c r="C5022" t="s">
        <v>574</v>
      </c>
      <c r="D5022" t="s">
        <v>19</v>
      </c>
      <c r="E5022" t="s">
        <v>1</v>
      </c>
      <c r="F5022">
        <v>67.153941000000003</v>
      </c>
      <c r="G5022">
        <v>67.153941000000003</v>
      </c>
      <c r="H5022">
        <v>67.153941000000003</v>
      </c>
    </row>
    <row r="5023" spans="2:8" x14ac:dyDescent="0.25">
      <c r="B5023" t="s">
        <v>3</v>
      </c>
      <c r="C5023" t="s">
        <v>574</v>
      </c>
      <c r="D5023" t="s">
        <v>20</v>
      </c>
      <c r="E5023" t="s">
        <v>1</v>
      </c>
      <c r="F5023">
        <v>46.680178499999997</v>
      </c>
      <c r="G5023">
        <v>46.680178499999997</v>
      </c>
      <c r="H5023">
        <v>46.680178499999997</v>
      </c>
    </row>
    <row r="5024" spans="2:8" x14ac:dyDescent="0.25">
      <c r="B5024" t="s">
        <v>3</v>
      </c>
      <c r="C5024" t="s">
        <v>574</v>
      </c>
      <c r="D5024" t="s">
        <v>21</v>
      </c>
      <c r="E5024" t="s">
        <v>1</v>
      </c>
      <c r="F5024">
        <v>46.680178499999997</v>
      </c>
      <c r="G5024">
        <v>46.680178499999997</v>
      </c>
      <c r="H5024">
        <v>46.680178499999997</v>
      </c>
    </row>
    <row r="5025" spans="2:8" x14ac:dyDescent="0.25">
      <c r="B5025" t="s">
        <v>3</v>
      </c>
      <c r="C5025" t="s">
        <v>574</v>
      </c>
      <c r="D5025" t="s">
        <v>22</v>
      </c>
      <c r="E5025" t="s">
        <v>1</v>
      </c>
      <c r="F5025">
        <v>28.387327499999998</v>
      </c>
      <c r="G5025">
        <v>28.387327499999998</v>
      </c>
      <c r="H5025">
        <v>28.387327499999998</v>
      </c>
    </row>
    <row r="5026" spans="2:8" x14ac:dyDescent="0.25">
      <c r="B5026" t="s">
        <v>3</v>
      </c>
      <c r="C5026" t="s">
        <v>574</v>
      </c>
      <c r="D5026" t="s">
        <v>23</v>
      </c>
      <c r="E5026" t="s">
        <v>1</v>
      </c>
      <c r="F5026">
        <v>28.387327499999998</v>
      </c>
      <c r="G5026">
        <v>28.387327499999998</v>
      </c>
      <c r="H5026">
        <v>28.387327499999998</v>
      </c>
    </row>
    <row r="5027" spans="2:8" x14ac:dyDescent="0.25">
      <c r="B5027" t="s">
        <v>3</v>
      </c>
      <c r="C5027" t="s">
        <v>574</v>
      </c>
      <c r="D5027" t="s">
        <v>24</v>
      </c>
      <c r="E5027" t="s">
        <v>1</v>
      </c>
      <c r="F5027">
        <v>26.7651945</v>
      </c>
      <c r="G5027">
        <v>26.7651945</v>
      </c>
      <c r="H5027">
        <v>26.7651945</v>
      </c>
    </row>
    <row r="5028" spans="2:8" x14ac:dyDescent="0.25">
      <c r="B5028" t="s">
        <v>3</v>
      </c>
      <c r="C5028" t="s">
        <v>574</v>
      </c>
      <c r="D5028" t="s">
        <v>25</v>
      </c>
      <c r="E5028" t="s">
        <v>1</v>
      </c>
      <c r="F5028">
        <v>26.7651945</v>
      </c>
      <c r="G5028">
        <v>26.7651945</v>
      </c>
      <c r="H5028">
        <v>26.7651945</v>
      </c>
    </row>
    <row r="5029" spans="2:8" x14ac:dyDescent="0.25">
      <c r="B5029" t="s">
        <v>3</v>
      </c>
      <c r="C5029" t="s">
        <v>574</v>
      </c>
      <c r="D5029" t="s">
        <v>26</v>
      </c>
      <c r="E5029" t="s">
        <v>1</v>
      </c>
      <c r="F5029">
        <v>22.709862000000001</v>
      </c>
      <c r="G5029">
        <v>22.709862000000001</v>
      </c>
      <c r="H5029">
        <v>22.709862000000001</v>
      </c>
    </row>
    <row r="5030" spans="2:8" x14ac:dyDescent="0.25">
      <c r="B5030" t="s">
        <v>3</v>
      </c>
      <c r="C5030" t="s">
        <v>574</v>
      </c>
      <c r="D5030" t="s">
        <v>27</v>
      </c>
      <c r="E5030" t="s">
        <v>1</v>
      </c>
      <c r="F5030">
        <v>22.709862000000001</v>
      </c>
      <c r="G5030">
        <v>22.709862000000001</v>
      </c>
      <c r="H5030">
        <v>22.709862000000001</v>
      </c>
    </row>
    <row r="5031" spans="2:8" x14ac:dyDescent="0.25">
      <c r="B5031" t="s">
        <v>3</v>
      </c>
      <c r="C5031" t="s">
        <v>574</v>
      </c>
      <c r="D5031" t="s">
        <v>28</v>
      </c>
      <c r="E5031" t="s">
        <v>1</v>
      </c>
      <c r="F5031">
        <v>34.875859499999997</v>
      </c>
      <c r="G5031">
        <v>34.875859499999997</v>
      </c>
      <c r="H5031">
        <v>34.875859499999997</v>
      </c>
    </row>
    <row r="5032" spans="2:8" x14ac:dyDescent="0.25">
      <c r="B5032" t="s">
        <v>3</v>
      </c>
      <c r="C5032" t="s">
        <v>574</v>
      </c>
      <c r="D5032" t="s">
        <v>29</v>
      </c>
      <c r="E5032" t="s">
        <v>1</v>
      </c>
      <c r="F5032">
        <v>34.875859499999997</v>
      </c>
      <c r="G5032">
        <v>34.875859499999997</v>
      </c>
      <c r="H5032">
        <v>34.875859499999997</v>
      </c>
    </row>
    <row r="5033" spans="2:8" x14ac:dyDescent="0.25">
      <c r="B5033" t="s">
        <v>3</v>
      </c>
      <c r="C5033" t="s">
        <v>574</v>
      </c>
      <c r="D5033" t="s">
        <v>30</v>
      </c>
      <c r="E5033" t="s">
        <v>1</v>
      </c>
      <c r="F5033">
        <v>74.115020249999986</v>
      </c>
      <c r="G5033">
        <v>74.115020249999986</v>
      </c>
      <c r="H5033">
        <v>74.115020249999986</v>
      </c>
    </row>
    <row r="5034" spans="2:8" x14ac:dyDescent="0.25">
      <c r="B5034" t="s">
        <v>3</v>
      </c>
      <c r="C5034" t="s">
        <v>574</v>
      </c>
      <c r="D5034" t="s">
        <v>31</v>
      </c>
      <c r="E5034" t="s">
        <v>1</v>
      </c>
      <c r="F5034">
        <v>74.115020249999986</v>
      </c>
      <c r="G5034">
        <v>74.115020249999986</v>
      </c>
      <c r="H5034">
        <v>74.115020249999986</v>
      </c>
    </row>
    <row r="5035" spans="2:8" x14ac:dyDescent="0.25">
      <c r="B5035" t="s">
        <v>3</v>
      </c>
      <c r="C5035" t="s">
        <v>574</v>
      </c>
      <c r="D5035" t="s">
        <v>32</v>
      </c>
      <c r="E5035" t="s">
        <v>1</v>
      </c>
      <c r="F5035">
        <v>24.977990249999998</v>
      </c>
      <c r="G5035">
        <v>24.977990249999998</v>
      </c>
      <c r="H5035">
        <v>24.977990249999998</v>
      </c>
    </row>
    <row r="5036" spans="2:8" x14ac:dyDescent="0.25">
      <c r="B5036" t="s">
        <v>3</v>
      </c>
      <c r="C5036" t="s">
        <v>574</v>
      </c>
      <c r="D5036" t="s">
        <v>33</v>
      </c>
      <c r="E5036" t="s">
        <v>1</v>
      </c>
      <c r="F5036">
        <v>24.977990249999998</v>
      </c>
      <c r="G5036">
        <v>24.977990249999998</v>
      </c>
      <c r="H5036">
        <v>24.977990249999998</v>
      </c>
    </row>
    <row r="5037" spans="2:8" x14ac:dyDescent="0.25">
      <c r="B5037" t="s">
        <v>3</v>
      </c>
      <c r="C5037" t="s">
        <v>574</v>
      </c>
      <c r="D5037" t="s">
        <v>34</v>
      </c>
      <c r="E5037" t="s">
        <v>1</v>
      </c>
      <c r="F5037">
        <v>41.357000249999999</v>
      </c>
      <c r="G5037">
        <v>41.357000249999999</v>
      </c>
      <c r="H5037">
        <v>41.357000249999999</v>
      </c>
    </row>
    <row r="5038" spans="2:8" x14ac:dyDescent="0.25">
      <c r="B5038" t="s">
        <v>3</v>
      </c>
      <c r="C5038" t="s">
        <v>574</v>
      </c>
      <c r="D5038" t="s">
        <v>35</v>
      </c>
      <c r="E5038" t="s">
        <v>1</v>
      </c>
      <c r="F5038">
        <v>41.357000249999999</v>
      </c>
      <c r="G5038">
        <v>41.357000249999999</v>
      </c>
      <c r="H5038">
        <v>41.357000249999999</v>
      </c>
    </row>
    <row r="5039" spans="2:8" x14ac:dyDescent="0.25">
      <c r="B5039" t="s">
        <v>3</v>
      </c>
      <c r="C5039" t="s">
        <v>574</v>
      </c>
      <c r="D5039" t="s">
        <v>36</v>
      </c>
      <c r="E5039" t="s">
        <v>1</v>
      </c>
      <c r="F5039">
        <v>74.524495499999986</v>
      </c>
      <c r="G5039">
        <v>74.524495499999986</v>
      </c>
      <c r="H5039">
        <v>74.524495499999986</v>
      </c>
    </row>
    <row r="5040" spans="2:8" x14ac:dyDescent="0.25">
      <c r="B5040" t="s">
        <v>3</v>
      </c>
      <c r="C5040" t="s">
        <v>574</v>
      </c>
      <c r="D5040" t="s">
        <v>37</v>
      </c>
      <c r="E5040" t="s">
        <v>1</v>
      </c>
      <c r="F5040">
        <v>74.524495499999986</v>
      </c>
      <c r="G5040">
        <v>74.524495499999986</v>
      </c>
      <c r="H5040">
        <v>74.524495499999986</v>
      </c>
    </row>
    <row r="5041" spans="2:8" x14ac:dyDescent="0.25">
      <c r="B5041" t="s">
        <v>3</v>
      </c>
      <c r="C5041" t="s">
        <v>574</v>
      </c>
      <c r="D5041" t="s">
        <v>38</v>
      </c>
      <c r="E5041" t="s">
        <v>1</v>
      </c>
      <c r="F5041">
        <v>25.387465499999998</v>
      </c>
      <c r="G5041">
        <v>25.387465499999998</v>
      </c>
      <c r="H5041">
        <v>25.387465499999998</v>
      </c>
    </row>
    <row r="5042" spans="2:8" x14ac:dyDescent="0.25">
      <c r="B5042" t="s">
        <v>3</v>
      </c>
      <c r="C5042" t="s">
        <v>574</v>
      </c>
      <c r="D5042" t="s">
        <v>39</v>
      </c>
      <c r="E5042" t="s">
        <v>1</v>
      </c>
      <c r="F5042">
        <v>25.387465499999998</v>
      </c>
      <c r="G5042">
        <v>25.387465499999998</v>
      </c>
      <c r="H5042">
        <v>25.387465499999998</v>
      </c>
    </row>
    <row r="5043" spans="2:8" x14ac:dyDescent="0.25">
      <c r="B5043" t="s">
        <v>3</v>
      </c>
      <c r="C5043" t="s">
        <v>574</v>
      </c>
      <c r="D5043" t="s">
        <v>40</v>
      </c>
      <c r="E5043" t="s">
        <v>1</v>
      </c>
      <c r="F5043">
        <v>41.766475499999999</v>
      </c>
      <c r="G5043">
        <v>41.766475499999999</v>
      </c>
      <c r="H5043">
        <v>41.766475499999999</v>
      </c>
    </row>
    <row r="5044" spans="2:8" x14ac:dyDescent="0.25">
      <c r="B5044" t="s">
        <v>3</v>
      </c>
      <c r="C5044" t="s">
        <v>574</v>
      </c>
      <c r="D5044" t="s">
        <v>41</v>
      </c>
      <c r="E5044" t="s">
        <v>1</v>
      </c>
      <c r="F5044">
        <v>41.766475499999999</v>
      </c>
      <c r="G5044">
        <v>41.766475499999999</v>
      </c>
      <c r="H5044">
        <v>41.766475499999999</v>
      </c>
    </row>
    <row r="5045" spans="2:8" x14ac:dyDescent="0.25">
      <c r="B5045" t="s">
        <v>3</v>
      </c>
      <c r="C5045" t="s">
        <v>574</v>
      </c>
      <c r="D5045" t="s">
        <v>42</v>
      </c>
      <c r="E5045" t="s">
        <v>1</v>
      </c>
      <c r="F5045">
        <v>797.53559989999997</v>
      </c>
      <c r="G5045">
        <v>797.53559989999997</v>
      </c>
      <c r="H5045">
        <v>797.53559989999997</v>
      </c>
    </row>
    <row r="5046" spans="2:8" x14ac:dyDescent="0.25">
      <c r="B5046" t="s">
        <v>3</v>
      </c>
      <c r="C5046" t="s">
        <v>574</v>
      </c>
      <c r="D5046" t="s">
        <v>44</v>
      </c>
      <c r="E5046" t="s">
        <v>1</v>
      </c>
      <c r="F5046">
        <v>723.84</v>
      </c>
      <c r="G5046">
        <v>723.84</v>
      </c>
      <c r="H5046">
        <v>723.84</v>
      </c>
    </row>
    <row r="5047" spans="2:8" x14ac:dyDescent="0.25">
      <c r="B5047" t="s">
        <v>3</v>
      </c>
      <c r="C5047" t="s">
        <v>574</v>
      </c>
      <c r="D5047" t="s">
        <v>45</v>
      </c>
      <c r="E5047" t="s">
        <v>1</v>
      </c>
      <c r="F5047">
        <v>215</v>
      </c>
      <c r="G5047">
        <v>215</v>
      </c>
      <c r="H5047">
        <v>215</v>
      </c>
    </row>
    <row r="5048" spans="2:8" x14ac:dyDescent="0.25">
      <c r="B5048" t="s">
        <v>3</v>
      </c>
      <c r="C5048" t="s">
        <v>574</v>
      </c>
      <c r="D5048" t="s">
        <v>48</v>
      </c>
      <c r="E5048" t="s">
        <v>1</v>
      </c>
      <c r="F5048">
        <v>3704.666580007799</v>
      </c>
      <c r="G5048">
        <v>3704.666580007799</v>
      </c>
      <c r="H5048">
        <v>3704.666580007799</v>
      </c>
    </row>
    <row r="5049" spans="2:8" x14ac:dyDescent="0.25">
      <c r="B5049" t="s">
        <v>3</v>
      </c>
      <c r="C5049" t="s">
        <v>574</v>
      </c>
      <c r="D5049" t="s">
        <v>49</v>
      </c>
      <c r="E5049" t="s">
        <v>1</v>
      </c>
      <c r="F5049">
        <v>1583.1875</v>
      </c>
      <c r="G5049">
        <v>1583.1875</v>
      </c>
      <c r="H5049">
        <v>1583.1875</v>
      </c>
    </row>
    <row r="5050" spans="2:8" x14ac:dyDescent="0.25">
      <c r="B5050" t="s">
        <v>3</v>
      </c>
      <c r="C5050" t="s">
        <v>574</v>
      </c>
      <c r="D5050" t="s">
        <v>51</v>
      </c>
      <c r="E5050" t="s">
        <v>1</v>
      </c>
      <c r="F5050">
        <v>2315.143</v>
      </c>
      <c r="G5050">
        <v>2315.143</v>
      </c>
      <c r="H5050">
        <v>2315.143</v>
      </c>
    </row>
    <row r="5051" spans="2:8" x14ac:dyDescent="0.25">
      <c r="B5051" t="s">
        <v>3</v>
      </c>
      <c r="C5051" t="s">
        <v>574</v>
      </c>
      <c r="D5051" t="s">
        <v>53</v>
      </c>
      <c r="E5051" t="s">
        <v>1</v>
      </c>
      <c r="F5051">
        <v>2673.5059999999999</v>
      </c>
      <c r="G5051">
        <v>2673.5059999999999</v>
      </c>
      <c r="H5051">
        <v>2673.5059999999999</v>
      </c>
    </row>
    <row r="5052" spans="2:8" x14ac:dyDescent="0.25">
      <c r="B5052" t="s">
        <v>3</v>
      </c>
      <c r="C5052" t="s">
        <v>574</v>
      </c>
      <c r="D5052" t="s">
        <v>55</v>
      </c>
      <c r="E5052" t="s">
        <v>1</v>
      </c>
      <c r="F5052">
        <v>228</v>
      </c>
      <c r="G5052">
        <v>228</v>
      </c>
      <c r="H5052">
        <v>228</v>
      </c>
    </row>
    <row r="5053" spans="2:8" x14ac:dyDescent="0.25">
      <c r="B5053" t="s">
        <v>3</v>
      </c>
      <c r="C5053" t="s">
        <v>574</v>
      </c>
      <c r="D5053" t="s">
        <v>57</v>
      </c>
      <c r="E5053" t="s">
        <v>1</v>
      </c>
      <c r="F5053">
        <v>150</v>
      </c>
      <c r="G5053">
        <v>150</v>
      </c>
      <c r="H5053">
        <v>150</v>
      </c>
    </row>
    <row r="5054" spans="2:8" x14ac:dyDescent="0.25">
      <c r="B5054" t="s">
        <v>3</v>
      </c>
      <c r="C5054" t="s">
        <v>574</v>
      </c>
      <c r="D5054" t="s">
        <v>622</v>
      </c>
      <c r="E5054" t="s">
        <v>1</v>
      </c>
      <c r="F5054">
        <v>271</v>
      </c>
      <c r="G5054">
        <v>271</v>
      </c>
      <c r="H5054">
        <v>271</v>
      </c>
    </row>
    <row r="5055" spans="2:8" x14ac:dyDescent="0.25">
      <c r="B5055" t="s">
        <v>3</v>
      </c>
      <c r="C5055" t="s">
        <v>574</v>
      </c>
      <c r="D5055" t="s">
        <v>623</v>
      </c>
      <c r="E5055" t="s">
        <v>1</v>
      </c>
      <c r="F5055">
        <v>185</v>
      </c>
      <c r="G5055">
        <v>185</v>
      </c>
      <c r="H5055">
        <v>185</v>
      </c>
    </row>
    <row r="5056" spans="2:8" x14ac:dyDescent="0.25">
      <c r="B5056" t="s">
        <v>3</v>
      </c>
      <c r="C5056" t="s">
        <v>574</v>
      </c>
      <c r="D5056" t="s">
        <v>624</v>
      </c>
      <c r="E5056" t="s">
        <v>1</v>
      </c>
      <c r="F5056">
        <v>190</v>
      </c>
      <c r="G5056">
        <v>190</v>
      </c>
      <c r="H5056">
        <v>190</v>
      </c>
    </row>
    <row r="5057" spans="2:8" x14ac:dyDescent="0.25">
      <c r="B5057" t="s">
        <v>3</v>
      </c>
      <c r="C5057" t="s">
        <v>574</v>
      </c>
      <c r="D5057" t="s">
        <v>625</v>
      </c>
      <c r="E5057" t="s">
        <v>1</v>
      </c>
      <c r="F5057">
        <v>126</v>
      </c>
      <c r="G5057">
        <v>126</v>
      </c>
      <c r="H5057">
        <v>126</v>
      </c>
    </row>
    <row r="5058" spans="2:8" x14ac:dyDescent="0.25">
      <c r="B5058" t="s">
        <v>3</v>
      </c>
      <c r="C5058" t="s">
        <v>574</v>
      </c>
      <c r="D5058" t="s">
        <v>58</v>
      </c>
      <c r="E5058" t="s">
        <v>1</v>
      </c>
      <c r="F5058">
        <v>8956.3610000000008</v>
      </c>
      <c r="G5058">
        <v>8956.3610000000008</v>
      </c>
      <c r="H5058">
        <v>8956.3610000000008</v>
      </c>
    </row>
    <row r="5059" spans="2:8" x14ac:dyDescent="0.25">
      <c r="B5059" t="s">
        <v>3</v>
      </c>
      <c r="C5059" t="s">
        <v>574</v>
      </c>
      <c r="D5059" t="s">
        <v>59</v>
      </c>
      <c r="E5059" t="s">
        <v>1</v>
      </c>
      <c r="F5059">
        <v>8956.3610000000008</v>
      </c>
      <c r="G5059">
        <v>8956.3610000000008</v>
      </c>
      <c r="H5059">
        <v>8956.3610000000008</v>
      </c>
    </row>
    <row r="5060" spans="2:8" x14ac:dyDescent="0.25">
      <c r="B5060" t="s">
        <v>3</v>
      </c>
      <c r="C5060" t="s">
        <v>574</v>
      </c>
      <c r="D5060" t="s">
        <v>60</v>
      </c>
      <c r="E5060" t="s">
        <v>1</v>
      </c>
      <c r="F5060">
        <v>17912.722000000002</v>
      </c>
      <c r="G5060">
        <v>17912.722000000002</v>
      </c>
      <c r="H5060">
        <v>17912.722000000002</v>
      </c>
    </row>
    <row r="5061" spans="2:8" x14ac:dyDescent="0.25">
      <c r="B5061" t="s">
        <v>3</v>
      </c>
      <c r="C5061" t="s">
        <v>574</v>
      </c>
      <c r="D5061" t="s">
        <v>626</v>
      </c>
      <c r="E5061" t="s">
        <v>1</v>
      </c>
      <c r="F5061">
        <v>1000000</v>
      </c>
      <c r="G5061">
        <v>1000000</v>
      </c>
      <c r="H5061">
        <v>1000000</v>
      </c>
    </row>
    <row r="5062" spans="2:8" x14ac:dyDescent="0.25">
      <c r="B5062" t="s">
        <v>3</v>
      </c>
      <c r="C5062" t="s">
        <v>574</v>
      </c>
      <c r="D5062" t="s">
        <v>64</v>
      </c>
      <c r="E5062" t="s">
        <v>1</v>
      </c>
      <c r="F5062">
        <v>1000000</v>
      </c>
      <c r="G5062">
        <v>1000000</v>
      </c>
      <c r="H5062">
        <v>1000000</v>
      </c>
    </row>
    <row r="5063" spans="2:8" x14ac:dyDescent="0.25">
      <c r="B5063" t="s">
        <v>3</v>
      </c>
      <c r="C5063" t="s">
        <v>574</v>
      </c>
      <c r="D5063" t="s">
        <v>67</v>
      </c>
      <c r="E5063" t="s">
        <v>1</v>
      </c>
      <c r="F5063">
        <v>585.86</v>
      </c>
      <c r="G5063">
        <v>585.86</v>
      </c>
      <c r="H5063">
        <v>585.86</v>
      </c>
    </row>
    <row r="5064" spans="2:8" x14ac:dyDescent="0.25">
      <c r="B5064" t="s">
        <v>3</v>
      </c>
      <c r="C5064" t="s">
        <v>574</v>
      </c>
      <c r="D5064" t="s">
        <v>69</v>
      </c>
      <c r="E5064" t="s">
        <v>1</v>
      </c>
      <c r="F5064">
        <v>23624</v>
      </c>
      <c r="G5064">
        <v>23624</v>
      </c>
      <c r="H5064">
        <v>23624</v>
      </c>
    </row>
    <row r="5065" spans="2:8" x14ac:dyDescent="0.25">
      <c r="B5065" t="s">
        <v>3</v>
      </c>
      <c r="C5065" t="s">
        <v>574</v>
      </c>
      <c r="D5065" t="s">
        <v>71</v>
      </c>
      <c r="E5065" t="s">
        <v>1</v>
      </c>
      <c r="F5065">
        <v>247.22554752000002</v>
      </c>
      <c r="G5065">
        <v>247.22554752000002</v>
      </c>
      <c r="H5065">
        <v>247.22554752000002</v>
      </c>
    </row>
    <row r="5066" spans="2:8" x14ac:dyDescent="0.25">
      <c r="B5066" t="s">
        <v>3</v>
      </c>
      <c r="C5066" t="s">
        <v>574</v>
      </c>
      <c r="D5066" t="s">
        <v>73</v>
      </c>
      <c r="E5066" t="s">
        <v>1</v>
      </c>
      <c r="F5066">
        <v>86.391083519999995</v>
      </c>
      <c r="G5066">
        <v>86.391083519999995</v>
      </c>
      <c r="H5066">
        <v>86.391083519999995</v>
      </c>
    </row>
    <row r="5067" spans="2:8" x14ac:dyDescent="0.25">
      <c r="B5067" t="s">
        <v>3</v>
      </c>
      <c r="C5067" t="s">
        <v>574</v>
      </c>
      <c r="D5067" t="s">
        <v>683</v>
      </c>
      <c r="E5067" t="s">
        <v>1</v>
      </c>
      <c r="F5067">
        <v>90.405000000000001</v>
      </c>
      <c r="G5067">
        <v>90.405000000000001</v>
      </c>
      <c r="H5067">
        <v>90.405000000000001</v>
      </c>
    </row>
    <row r="5068" spans="2:8" x14ac:dyDescent="0.25">
      <c r="B5068" t="s">
        <v>3</v>
      </c>
      <c r="C5068" t="s">
        <v>574</v>
      </c>
      <c r="D5068" t="s">
        <v>75</v>
      </c>
      <c r="E5068" t="s">
        <v>1</v>
      </c>
      <c r="F5068">
        <v>81.3</v>
      </c>
      <c r="G5068">
        <v>81.3</v>
      </c>
      <c r="H5068">
        <v>81.3</v>
      </c>
    </row>
    <row r="5069" spans="2:8" x14ac:dyDescent="0.25">
      <c r="B5069" t="s">
        <v>3</v>
      </c>
      <c r="C5069" t="s">
        <v>574</v>
      </c>
      <c r="D5069" t="s">
        <v>76</v>
      </c>
      <c r="E5069" t="s">
        <v>1</v>
      </c>
      <c r="F5069">
        <v>660</v>
      </c>
      <c r="G5069">
        <v>660</v>
      </c>
      <c r="H5069">
        <v>660</v>
      </c>
    </row>
    <row r="5070" spans="2:8" x14ac:dyDescent="0.25">
      <c r="B5070" t="s">
        <v>3</v>
      </c>
      <c r="C5070" t="s">
        <v>574</v>
      </c>
      <c r="D5070" t="s">
        <v>77</v>
      </c>
      <c r="E5070" t="s">
        <v>1</v>
      </c>
      <c r="F5070">
        <v>660</v>
      </c>
      <c r="G5070">
        <v>660</v>
      </c>
      <c r="H5070">
        <v>660</v>
      </c>
    </row>
    <row r="5071" spans="2:8" x14ac:dyDescent="0.25">
      <c r="B5071" t="s">
        <v>3</v>
      </c>
      <c r="C5071" t="s">
        <v>574</v>
      </c>
      <c r="D5071" t="s">
        <v>78</v>
      </c>
      <c r="E5071" t="s">
        <v>1</v>
      </c>
      <c r="F5071">
        <v>13.940000000000001</v>
      </c>
      <c r="G5071">
        <v>13.940000000000001</v>
      </c>
      <c r="H5071">
        <v>13.940000000000001</v>
      </c>
    </row>
    <row r="5072" spans="2:8" x14ac:dyDescent="0.25">
      <c r="B5072" t="s">
        <v>3</v>
      </c>
      <c r="C5072" t="s">
        <v>574</v>
      </c>
      <c r="D5072" t="s">
        <v>627</v>
      </c>
      <c r="E5072" t="s">
        <v>1</v>
      </c>
      <c r="F5072">
        <v>256.5</v>
      </c>
      <c r="G5072">
        <v>256.5</v>
      </c>
      <c r="H5072">
        <v>256.5</v>
      </c>
    </row>
    <row r="5073" spans="2:8" x14ac:dyDescent="0.25">
      <c r="B5073" t="s">
        <v>3</v>
      </c>
      <c r="C5073" t="s">
        <v>574</v>
      </c>
      <c r="D5073" t="s">
        <v>81</v>
      </c>
      <c r="E5073" t="s">
        <v>1</v>
      </c>
      <c r="F5073">
        <v>8172.73</v>
      </c>
      <c r="G5073">
        <v>8172.73</v>
      </c>
      <c r="H5073">
        <v>8172.73</v>
      </c>
    </row>
    <row r="5074" spans="2:8" x14ac:dyDescent="0.25">
      <c r="B5074" t="s">
        <v>3</v>
      </c>
      <c r="C5074" t="s">
        <v>574</v>
      </c>
      <c r="D5074" t="s">
        <v>83</v>
      </c>
      <c r="E5074" t="s">
        <v>1</v>
      </c>
      <c r="F5074">
        <v>1518</v>
      </c>
      <c r="G5074">
        <v>1518</v>
      </c>
      <c r="H5074">
        <v>1518</v>
      </c>
    </row>
    <row r="5075" spans="2:8" x14ac:dyDescent="0.25">
      <c r="B5075" t="s">
        <v>3</v>
      </c>
      <c r="C5075" t="s">
        <v>574</v>
      </c>
      <c r="D5075" t="s">
        <v>85</v>
      </c>
      <c r="E5075" t="s">
        <v>1</v>
      </c>
      <c r="F5075">
        <v>253.57499999999999</v>
      </c>
      <c r="G5075">
        <v>253.57499999999999</v>
      </c>
      <c r="H5075">
        <v>253.57499999999999</v>
      </c>
    </row>
    <row r="5076" spans="2:8" x14ac:dyDescent="0.25">
      <c r="B5076" t="s">
        <v>3</v>
      </c>
      <c r="C5076" t="s">
        <v>574</v>
      </c>
      <c r="D5076" t="s">
        <v>86</v>
      </c>
      <c r="E5076" t="s">
        <v>1</v>
      </c>
      <c r="F5076">
        <v>633.9375</v>
      </c>
      <c r="G5076">
        <v>633.9375</v>
      </c>
      <c r="H5076">
        <v>633.9375</v>
      </c>
    </row>
    <row r="5077" spans="2:8" x14ac:dyDescent="0.25">
      <c r="B5077" t="s">
        <v>3</v>
      </c>
      <c r="C5077" t="s">
        <v>574</v>
      </c>
      <c r="D5077" t="s">
        <v>87</v>
      </c>
      <c r="E5077" t="s">
        <v>1</v>
      </c>
      <c r="F5077">
        <v>145.53</v>
      </c>
      <c r="G5077">
        <v>145.53</v>
      </c>
      <c r="H5077">
        <v>145.53</v>
      </c>
    </row>
    <row r="5078" spans="2:8" x14ac:dyDescent="0.25">
      <c r="B5078" t="s">
        <v>3</v>
      </c>
      <c r="C5078" t="s">
        <v>574</v>
      </c>
      <c r="D5078" t="s">
        <v>88</v>
      </c>
      <c r="E5078" t="s">
        <v>1</v>
      </c>
      <c r="F5078">
        <v>805</v>
      </c>
      <c r="G5078">
        <v>805</v>
      </c>
      <c r="H5078">
        <v>805</v>
      </c>
    </row>
    <row r="5079" spans="2:8" x14ac:dyDescent="0.25">
      <c r="B5079" t="s">
        <v>3</v>
      </c>
      <c r="C5079" t="s">
        <v>574</v>
      </c>
      <c r="D5079" t="s">
        <v>628</v>
      </c>
      <c r="E5079" t="s">
        <v>1</v>
      </c>
      <c r="F5079">
        <v>805</v>
      </c>
      <c r="G5079">
        <v>805</v>
      </c>
      <c r="H5079">
        <v>805</v>
      </c>
    </row>
    <row r="5080" spans="2:8" x14ac:dyDescent="0.25">
      <c r="B5080" t="s">
        <v>3</v>
      </c>
      <c r="C5080" t="s">
        <v>574</v>
      </c>
      <c r="D5080" t="s">
        <v>89</v>
      </c>
      <c r="E5080" t="s">
        <v>1</v>
      </c>
      <c r="F5080">
        <v>805</v>
      </c>
      <c r="G5080">
        <v>805</v>
      </c>
      <c r="H5080">
        <v>805</v>
      </c>
    </row>
    <row r="5081" spans="2:8" x14ac:dyDescent="0.25">
      <c r="B5081" t="s">
        <v>3</v>
      </c>
      <c r="C5081" t="s">
        <v>574</v>
      </c>
      <c r="D5081" t="s">
        <v>90</v>
      </c>
      <c r="E5081" t="s">
        <v>1</v>
      </c>
      <c r="F5081">
        <v>2577</v>
      </c>
      <c r="G5081">
        <v>2577</v>
      </c>
      <c r="H5081">
        <v>2577</v>
      </c>
    </row>
    <row r="5082" spans="2:8" x14ac:dyDescent="0.25">
      <c r="B5082" t="s">
        <v>3</v>
      </c>
      <c r="C5082" t="s">
        <v>574</v>
      </c>
      <c r="D5082" t="s">
        <v>92</v>
      </c>
      <c r="E5082" t="s">
        <v>1</v>
      </c>
      <c r="F5082">
        <v>341.64</v>
      </c>
      <c r="G5082">
        <v>341.64</v>
      </c>
      <c r="H5082">
        <v>341.64</v>
      </c>
    </row>
    <row r="5083" spans="2:8" x14ac:dyDescent="0.25">
      <c r="B5083" t="s">
        <v>3</v>
      </c>
      <c r="C5083" t="s">
        <v>574</v>
      </c>
      <c r="D5083" t="s">
        <v>93</v>
      </c>
      <c r="E5083" t="s">
        <v>1</v>
      </c>
      <c r="F5083">
        <v>1047.6959999999999</v>
      </c>
      <c r="G5083">
        <v>1047.6959999999999</v>
      </c>
      <c r="H5083">
        <v>1047.6959999999999</v>
      </c>
    </row>
    <row r="5084" spans="2:8" x14ac:dyDescent="0.25">
      <c r="B5084" t="s">
        <v>3</v>
      </c>
      <c r="C5084" t="s">
        <v>574</v>
      </c>
      <c r="D5084" t="s">
        <v>97</v>
      </c>
      <c r="E5084" t="s">
        <v>1</v>
      </c>
      <c r="F5084">
        <v>127</v>
      </c>
      <c r="G5084">
        <v>127</v>
      </c>
      <c r="H5084">
        <v>127</v>
      </c>
    </row>
    <row r="5085" spans="2:8" x14ac:dyDescent="0.25">
      <c r="B5085" t="s">
        <v>3</v>
      </c>
      <c r="C5085" t="s">
        <v>574</v>
      </c>
      <c r="D5085" t="s">
        <v>98</v>
      </c>
      <c r="E5085" t="s">
        <v>1</v>
      </c>
      <c r="F5085">
        <v>188</v>
      </c>
      <c r="G5085">
        <v>188</v>
      </c>
      <c r="H5085">
        <v>188</v>
      </c>
    </row>
    <row r="5086" spans="2:8" x14ac:dyDescent="0.25">
      <c r="B5086" t="s">
        <v>3</v>
      </c>
      <c r="C5086" t="s">
        <v>574</v>
      </c>
      <c r="D5086" t="s">
        <v>99</v>
      </c>
      <c r="E5086" t="s">
        <v>1</v>
      </c>
      <c r="F5086">
        <v>49</v>
      </c>
      <c r="G5086">
        <v>49</v>
      </c>
      <c r="H5086">
        <v>49</v>
      </c>
    </row>
    <row r="5087" spans="2:8" x14ac:dyDescent="0.25">
      <c r="B5087" t="s">
        <v>3</v>
      </c>
      <c r="C5087" t="s">
        <v>574</v>
      </c>
      <c r="D5087" t="s">
        <v>100</v>
      </c>
      <c r="E5087" t="s">
        <v>1</v>
      </c>
      <c r="F5087">
        <v>6368</v>
      </c>
      <c r="G5087">
        <v>6368</v>
      </c>
      <c r="H5087">
        <v>6368</v>
      </c>
    </row>
    <row r="5088" spans="2:8" x14ac:dyDescent="0.25">
      <c r="B5088" t="s">
        <v>3</v>
      </c>
      <c r="C5088" t="s">
        <v>574</v>
      </c>
      <c r="D5088" t="s">
        <v>102</v>
      </c>
      <c r="E5088" t="s">
        <v>1</v>
      </c>
      <c r="F5088">
        <v>18282</v>
      </c>
      <c r="G5088">
        <v>18282</v>
      </c>
      <c r="H5088">
        <v>18282</v>
      </c>
    </row>
    <row r="5089" spans="2:8" x14ac:dyDescent="0.25">
      <c r="B5089" t="s">
        <v>3</v>
      </c>
      <c r="C5089" t="s">
        <v>574</v>
      </c>
      <c r="D5089" t="s">
        <v>104</v>
      </c>
      <c r="E5089" t="s">
        <v>1</v>
      </c>
      <c r="F5089">
        <v>1937</v>
      </c>
      <c r="G5089">
        <v>1937</v>
      </c>
      <c r="H5089">
        <v>1937</v>
      </c>
    </row>
    <row r="5090" spans="2:8" x14ac:dyDescent="0.25">
      <c r="B5090" t="s">
        <v>3</v>
      </c>
      <c r="C5090" t="s">
        <v>574</v>
      </c>
      <c r="D5090" t="s">
        <v>106</v>
      </c>
      <c r="E5090" t="s">
        <v>1</v>
      </c>
      <c r="F5090">
        <v>12059</v>
      </c>
      <c r="G5090">
        <v>12059</v>
      </c>
      <c r="H5090">
        <v>12059</v>
      </c>
    </row>
    <row r="5091" spans="2:8" x14ac:dyDescent="0.25">
      <c r="B5091" t="s">
        <v>3</v>
      </c>
      <c r="C5091" t="s">
        <v>574</v>
      </c>
      <c r="D5091" t="s">
        <v>108</v>
      </c>
      <c r="E5091" t="s">
        <v>1</v>
      </c>
      <c r="F5091">
        <v>18189</v>
      </c>
      <c r="G5091">
        <v>18189</v>
      </c>
      <c r="H5091">
        <v>18189</v>
      </c>
    </row>
    <row r="5092" spans="2:8" x14ac:dyDescent="0.25">
      <c r="B5092" t="s">
        <v>3</v>
      </c>
      <c r="C5092" t="s">
        <v>574</v>
      </c>
      <c r="D5092" t="s">
        <v>112</v>
      </c>
      <c r="E5092" t="s">
        <v>1</v>
      </c>
      <c r="F5092">
        <v>15815</v>
      </c>
      <c r="G5092">
        <v>15815</v>
      </c>
      <c r="H5092">
        <v>15815</v>
      </c>
    </row>
    <row r="5093" spans="2:8" x14ac:dyDescent="0.25">
      <c r="B5093" t="s">
        <v>3</v>
      </c>
      <c r="C5093" t="s">
        <v>574</v>
      </c>
      <c r="D5093" t="s">
        <v>114</v>
      </c>
      <c r="E5093" t="s">
        <v>1</v>
      </c>
      <c r="F5093">
        <v>9967</v>
      </c>
      <c r="G5093">
        <v>9967</v>
      </c>
      <c r="H5093">
        <v>9967</v>
      </c>
    </row>
    <row r="5094" spans="2:8" x14ac:dyDescent="0.25">
      <c r="B5094" t="s">
        <v>3</v>
      </c>
      <c r="C5094" t="s">
        <v>574</v>
      </c>
      <c r="D5094" t="s">
        <v>443</v>
      </c>
      <c r="E5094" t="s">
        <v>1</v>
      </c>
      <c r="F5094">
        <v>17599</v>
      </c>
      <c r="G5094">
        <v>17599</v>
      </c>
      <c r="H5094">
        <v>17599</v>
      </c>
    </row>
    <row r="5095" spans="2:8" x14ac:dyDescent="0.25">
      <c r="B5095" t="s">
        <v>3</v>
      </c>
      <c r="C5095" t="s">
        <v>574</v>
      </c>
      <c r="D5095" t="s">
        <v>116</v>
      </c>
      <c r="E5095" t="s">
        <v>1</v>
      </c>
      <c r="F5095">
        <v>6146.1719999999996</v>
      </c>
      <c r="G5095">
        <v>6146.1719999999996</v>
      </c>
      <c r="H5095">
        <v>6146.1719999999996</v>
      </c>
    </row>
    <row r="5096" spans="2:8" x14ac:dyDescent="0.25">
      <c r="B5096" t="s">
        <v>3</v>
      </c>
      <c r="C5096" t="s">
        <v>574</v>
      </c>
      <c r="D5096" t="s">
        <v>118</v>
      </c>
      <c r="E5096" t="s">
        <v>1</v>
      </c>
      <c r="F5096">
        <v>1000000</v>
      </c>
      <c r="G5096">
        <v>1000000</v>
      </c>
      <c r="H5096">
        <v>1000000</v>
      </c>
    </row>
    <row r="5097" spans="2:8" x14ac:dyDescent="0.25">
      <c r="B5097" t="s">
        <v>3</v>
      </c>
      <c r="C5097" t="s">
        <v>574</v>
      </c>
      <c r="D5097" t="s">
        <v>629</v>
      </c>
      <c r="E5097" t="s">
        <v>1</v>
      </c>
      <c r="F5097">
        <v>160</v>
      </c>
      <c r="G5097">
        <v>160</v>
      </c>
      <c r="H5097">
        <v>160</v>
      </c>
    </row>
    <row r="5098" spans="2:8" x14ac:dyDescent="0.25">
      <c r="B5098" t="s">
        <v>3</v>
      </c>
      <c r="C5098" t="s">
        <v>574</v>
      </c>
      <c r="D5098" t="s">
        <v>119</v>
      </c>
      <c r="E5098" t="s">
        <v>1</v>
      </c>
      <c r="F5098">
        <v>3847</v>
      </c>
      <c r="G5098">
        <v>3847</v>
      </c>
      <c r="H5098">
        <v>3847</v>
      </c>
    </row>
    <row r="5099" spans="2:8" x14ac:dyDescent="0.25">
      <c r="B5099" t="s">
        <v>3</v>
      </c>
      <c r="C5099" t="s">
        <v>574</v>
      </c>
      <c r="D5099" t="s">
        <v>121</v>
      </c>
      <c r="E5099" t="s">
        <v>1</v>
      </c>
      <c r="F5099">
        <v>6120</v>
      </c>
      <c r="G5099">
        <v>6120</v>
      </c>
      <c r="H5099">
        <v>6120</v>
      </c>
    </row>
    <row r="5100" spans="2:8" x14ac:dyDescent="0.25">
      <c r="B5100" t="s">
        <v>3</v>
      </c>
      <c r="C5100" t="s">
        <v>574</v>
      </c>
      <c r="D5100" t="s">
        <v>123</v>
      </c>
      <c r="E5100" t="s">
        <v>1</v>
      </c>
      <c r="F5100">
        <v>782.14300000000003</v>
      </c>
      <c r="G5100">
        <v>782.14300000000003</v>
      </c>
      <c r="H5100">
        <v>782.14300000000003</v>
      </c>
    </row>
    <row r="5101" spans="2:8" x14ac:dyDescent="0.25">
      <c r="B5101" t="s">
        <v>3</v>
      </c>
      <c r="C5101" t="s">
        <v>574</v>
      </c>
      <c r="D5101" t="s">
        <v>127</v>
      </c>
      <c r="E5101" t="s">
        <v>1</v>
      </c>
      <c r="F5101">
        <v>2647.71</v>
      </c>
      <c r="G5101">
        <v>2647.71</v>
      </c>
      <c r="H5101">
        <v>2647.71</v>
      </c>
    </row>
    <row r="5102" spans="2:8" x14ac:dyDescent="0.25">
      <c r="B5102" t="s">
        <v>3</v>
      </c>
      <c r="C5102" t="s">
        <v>574</v>
      </c>
      <c r="D5102" t="s">
        <v>129</v>
      </c>
      <c r="E5102" t="s">
        <v>1</v>
      </c>
      <c r="F5102">
        <v>95</v>
      </c>
      <c r="G5102">
        <v>98</v>
      </c>
      <c r="H5102">
        <v>98</v>
      </c>
    </row>
    <row r="5103" spans="2:8" x14ac:dyDescent="0.25">
      <c r="B5103" t="s">
        <v>3</v>
      </c>
      <c r="C5103" t="s">
        <v>574</v>
      </c>
      <c r="D5103" t="s">
        <v>130</v>
      </c>
      <c r="E5103" t="s">
        <v>1</v>
      </c>
      <c r="F5103">
        <v>98</v>
      </c>
      <c r="G5103">
        <v>98</v>
      </c>
      <c r="H5103">
        <v>98</v>
      </c>
    </row>
    <row r="5104" spans="2:8" x14ac:dyDescent="0.25">
      <c r="B5104" t="s">
        <v>3</v>
      </c>
      <c r="C5104" t="s">
        <v>574</v>
      </c>
      <c r="D5104" t="s">
        <v>131</v>
      </c>
      <c r="E5104" t="s">
        <v>1</v>
      </c>
      <c r="F5104">
        <v>893.91818181818189</v>
      </c>
      <c r="G5104">
        <v>893.91818181818189</v>
      </c>
      <c r="H5104">
        <v>893.91818181818189</v>
      </c>
    </row>
    <row r="5105" spans="2:8" x14ac:dyDescent="0.25">
      <c r="B5105" t="s">
        <v>3</v>
      </c>
      <c r="C5105" t="s">
        <v>574</v>
      </c>
      <c r="D5105" t="s">
        <v>132</v>
      </c>
      <c r="E5105" t="s">
        <v>1</v>
      </c>
      <c r="F5105">
        <v>893.91818181818189</v>
      </c>
      <c r="G5105">
        <v>893.91818181818189</v>
      </c>
      <c r="H5105">
        <v>893.91818181818189</v>
      </c>
    </row>
    <row r="5106" spans="2:8" x14ac:dyDescent="0.25">
      <c r="B5106" t="s">
        <v>3</v>
      </c>
      <c r="C5106" t="s">
        <v>574</v>
      </c>
      <c r="D5106" t="s">
        <v>133</v>
      </c>
      <c r="E5106" t="s">
        <v>1</v>
      </c>
      <c r="F5106">
        <v>2819.1272727272726</v>
      </c>
      <c r="G5106">
        <v>2819.1272727272726</v>
      </c>
      <c r="H5106">
        <v>2819.1272727272726</v>
      </c>
    </row>
    <row r="5107" spans="2:8" x14ac:dyDescent="0.25">
      <c r="B5107" t="s">
        <v>3</v>
      </c>
      <c r="C5107" t="s">
        <v>574</v>
      </c>
      <c r="D5107" t="s">
        <v>134</v>
      </c>
      <c r="E5107" t="s">
        <v>1</v>
      </c>
      <c r="F5107">
        <v>2819.1272727272726</v>
      </c>
      <c r="G5107">
        <v>2819.1272727272726</v>
      </c>
      <c r="H5107">
        <v>2819.1272727272726</v>
      </c>
    </row>
    <row r="5108" spans="2:8" x14ac:dyDescent="0.25">
      <c r="B5108" t="s">
        <v>3</v>
      </c>
      <c r="C5108" t="s">
        <v>574</v>
      </c>
      <c r="D5108" t="s">
        <v>135</v>
      </c>
      <c r="E5108" t="s">
        <v>1</v>
      </c>
      <c r="F5108">
        <v>76.356944999999996</v>
      </c>
      <c r="G5108">
        <v>76.356944999999996</v>
      </c>
      <c r="H5108">
        <v>76.356944999999996</v>
      </c>
    </row>
    <row r="5109" spans="2:8" x14ac:dyDescent="0.25">
      <c r="B5109" t="s">
        <v>3</v>
      </c>
      <c r="C5109" t="s">
        <v>574</v>
      </c>
      <c r="D5109" t="s">
        <v>136</v>
      </c>
      <c r="E5109" t="s">
        <v>1</v>
      </c>
      <c r="F5109">
        <v>76.356944999999996</v>
      </c>
      <c r="G5109">
        <v>76.356944999999996</v>
      </c>
      <c r="H5109">
        <v>76.356944999999996</v>
      </c>
    </row>
    <row r="5110" spans="2:8" x14ac:dyDescent="0.25">
      <c r="B5110" t="s">
        <v>3</v>
      </c>
      <c r="C5110" t="s">
        <v>574</v>
      </c>
      <c r="D5110" t="s">
        <v>137</v>
      </c>
      <c r="E5110" t="s">
        <v>1</v>
      </c>
      <c r="F5110">
        <v>1399</v>
      </c>
      <c r="G5110">
        <v>1399</v>
      </c>
      <c r="H5110">
        <v>1399</v>
      </c>
    </row>
    <row r="5111" spans="2:8" x14ac:dyDescent="0.25">
      <c r="B5111" t="s">
        <v>3</v>
      </c>
      <c r="C5111" t="s">
        <v>574</v>
      </c>
      <c r="D5111" t="s">
        <v>138</v>
      </c>
      <c r="E5111" t="s">
        <v>1</v>
      </c>
      <c r="F5111">
        <v>1399</v>
      </c>
      <c r="G5111">
        <v>1399</v>
      </c>
      <c r="H5111">
        <v>1399</v>
      </c>
    </row>
    <row r="5112" spans="2:8" x14ac:dyDescent="0.25">
      <c r="B5112" t="s">
        <v>3</v>
      </c>
      <c r="C5112" t="s">
        <v>574</v>
      </c>
      <c r="D5112" t="s">
        <v>630</v>
      </c>
      <c r="E5112" t="s">
        <v>1</v>
      </c>
      <c r="F5112">
        <v>1399</v>
      </c>
      <c r="G5112">
        <v>1399</v>
      </c>
      <c r="H5112">
        <v>1399</v>
      </c>
    </row>
    <row r="5113" spans="2:8" x14ac:dyDescent="0.25">
      <c r="B5113" t="s">
        <v>3</v>
      </c>
      <c r="C5113" t="s">
        <v>574</v>
      </c>
      <c r="D5113" t="s">
        <v>139</v>
      </c>
      <c r="E5113" t="s">
        <v>1</v>
      </c>
      <c r="F5113">
        <v>863</v>
      </c>
      <c r="G5113">
        <v>863</v>
      </c>
      <c r="H5113">
        <v>863</v>
      </c>
    </row>
    <row r="5114" spans="2:8" x14ac:dyDescent="0.25">
      <c r="B5114" t="s">
        <v>3</v>
      </c>
      <c r="C5114" t="s">
        <v>574</v>
      </c>
      <c r="D5114" t="s">
        <v>631</v>
      </c>
      <c r="E5114" t="s">
        <v>1</v>
      </c>
      <c r="F5114">
        <v>705</v>
      </c>
      <c r="G5114">
        <v>705</v>
      </c>
      <c r="H5114">
        <v>705</v>
      </c>
    </row>
    <row r="5115" spans="2:8" x14ac:dyDescent="0.25">
      <c r="B5115" t="s">
        <v>3</v>
      </c>
      <c r="C5115" t="s">
        <v>574</v>
      </c>
      <c r="D5115" t="s">
        <v>141</v>
      </c>
      <c r="E5115" t="s">
        <v>1</v>
      </c>
      <c r="F5115">
        <v>571.15200000000004</v>
      </c>
      <c r="G5115">
        <v>571.15200000000004</v>
      </c>
      <c r="H5115">
        <v>571.15200000000004</v>
      </c>
    </row>
    <row r="5116" spans="2:8" x14ac:dyDescent="0.25">
      <c r="B5116" t="s">
        <v>3</v>
      </c>
      <c r="C5116" t="s">
        <v>574</v>
      </c>
      <c r="D5116" t="s">
        <v>684</v>
      </c>
      <c r="E5116" t="s">
        <v>1</v>
      </c>
      <c r="F5116">
        <v>145.53</v>
      </c>
      <c r="G5116">
        <v>145.53</v>
      </c>
      <c r="H5116">
        <v>145.53</v>
      </c>
    </row>
    <row r="5117" spans="2:8" x14ac:dyDescent="0.25">
      <c r="B5117" t="s">
        <v>3</v>
      </c>
      <c r="C5117" t="s">
        <v>574</v>
      </c>
      <c r="D5117" t="s">
        <v>685</v>
      </c>
      <c r="E5117" t="s">
        <v>1</v>
      </c>
      <c r="F5117">
        <v>4417</v>
      </c>
      <c r="G5117">
        <v>4417</v>
      </c>
      <c r="H5117">
        <v>4417</v>
      </c>
    </row>
    <row r="5118" spans="2:8" x14ac:dyDescent="0.25">
      <c r="B5118" t="s">
        <v>3</v>
      </c>
      <c r="C5118" t="s">
        <v>574</v>
      </c>
      <c r="D5118" t="s">
        <v>148</v>
      </c>
      <c r="E5118" t="s">
        <v>1</v>
      </c>
      <c r="F5118">
        <v>774</v>
      </c>
      <c r="G5118">
        <v>774</v>
      </c>
      <c r="H5118">
        <v>774</v>
      </c>
    </row>
    <row r="5119" spans="2:8" x14ac:dyDescent="0.25">
      <c r="B5119" t="s">
        <v>3</v>
      </c>
      <c r="C5119" t="s">
        <v>574</v>
      </c>
      <c r="D5119" t="s">
        <v>149</v>
      </c>
      <c r="E5119" t="s">
        <v>1</v>
      </c>
      <c r="F5119">
        <v>774</v>
      </c>
      <c r="G5119">
        <v>774</v>
      </c>
      <c r="H5119">
        <v>774</v>
      </c>
    </row>
    <row r="5120" spans="2:8" x14ac:dyDescent="0.25">
      <c r="B5120" t="s">
        <v>3</v>
      </c>
      <c r="C5120" t="s">
        <v>574</v>
      </c>
      <c r="D5120" t="s">
        <v>150</v>
      </c>
      <c r="E5120" t="s">
        <v>1</v>
      </c>
      <c r="F5120">
        <v>33285</v>
      </c>
      <c r="G5120">
        <v>33285</v>
      </c>
      <c r="H5120">
        <v>33285</v>
      </c>
    </row>
    <row r="5121" spans="2:8" x14ac:dyDescent="0.25">
      <c r="B5121" t="s">
        <v>3</v>
      </c>
      <c r="C5121" t="s">
        <v>574</v>
      </c>
      <c r="D5121" t="s">
        <v>151</v>
      </c>
      <c r="E5121" t="s">
        <v>1</v>
      </c>
      <c r="F5121">
        <v>33285</v>
      </c>
      <c r="G5121">
        <v>33285</v>
      </c>
      <c r="H5121">
        <v>33285</v>
      </c>
    </row>
    <row r="5122" spans="2:8" x14ac:dyDescent="0.25">
      <c r="B5122" t="s">
        <v>3</v>
      </c>
      <c r="C5122" t="s">
        <v>574</v>
      </c>
      <c r="D5122" t="s">
        <v>152</v>
      </c>
      <c r="E5122" t="s">
        <v>1</v>
      </c>
      <c r="F5122">
        <v>16443.52008319251</v>
      </c>
      <c r="G5122">
        <v>16443.52008319251</v>
      </c>
      <c r="H5122">
        <v>16443.52008319251</v>
      </c>
    </row>
    <row r="5123" spans="2:8" x14ac:dyDescent="0.25">
      <c r="B5123" t="s">
        <v>3</v>
      </c>
      <c r="C5123" t="s">
        <v>574</v>
      </c>
      <c r="D5123" t="s">
        <v>153</v>
      </c>
      <c r="E5123" t="s">
        <v>1</v>
      </c>
      <c r="F5123">
        <v>1630.19</v>
      </c>
      <c r="G5123">
        <v>1630.19</v>
      </c>
      <c r="H5123">
        <v>1630.19</v>
      </c>
    </row>
    <row r="5124" spans="2:8" x14ac:dyDescent="0.25">
      <c r="B5124" t="s">
        <v>3</v>
      </c>
      <c r="C5124" t="s">
        <v>574</v>
      </c>
      <c r="D5124" t="s">
        <v>632</v>
      </c>
      <c r="E5124" t="s">
        <v>1</v>
      </c>
      <c r="F5124">
        <v>446</v>
      </c>
      <c r="G5124">
        <v>446</v>
      </c>
      <c r="H5124">
        <v>446</v>
      </c>
    </row>
    <row r="5125" spans="2:8" x14ac:dyDescent="0.25">
      <c r="B5125" t="s">
        <v>3</v>
      </c>
      <c r="C5125" t="s">
        <v>574</v>
      </c>
      <c r="D5125" t="s">
        <v>155</v>
      </c>
      <c r="E5125" t="s">
        <v>1</v>
      </c>
      <c r="F5125">
        <v>2688.9520000000002</v>
      </c>
      <c r="G5125">
        <v>2688.9520000000002</v>
      </c>
      <c r="H5125">
        <v>2688.9520000000002</v>
      </c>
    </row>
    <row r="5126" spans="2:8" x14ac:dyDescent="0.25">
      <c r="B5126" t="s">
        <v>3</v>
      </c>
      <c r="C5126" t="s">
        <v>574</v>
      </c>
      <c r="D5126" t="s">
        <v>633</v>
      </c>
      <c r="E5126" t="s">
        <v>1</v>
      </c>
      <c r="F5126">
        <v>771</v>
      </c>
      <c r="G5126">
        <v>771</v>
      </c>
      <c r="H5126">
        <v>771</v>
      </c>
    </row>
    <row r="5127" spans="2:8" x14ac:dyDescent="0.25">
      <c r="B5127" t="s">
        <v>3</v>
      </c>
      <c r="C5127" t="s">
        <v>574</v>
      </c>
      <c r="D5127" t="s">
        <v>156</v>
      </c>
      <c r="E5127" t="s">
        <v>1</v>
      </c>
      <c r="F5127">
        <v>771</v>
      </c>
      <c r="G5127">
        <v>771</v>
      </c>
      <c r="H5127">
        <v>771</v>
      </c>
    </row>
    <row r="5128" spans="2:8" x14ac:dyDescent="0.25">
      <c r="B5128" t="s">
        <v>3</v>
      </c>
      <c r="C5128" t="s">
        <v>574</v>
      </c>
      <c r="D5128" t="s">
        <v>157</v>
      </c>
      <c r="E5128" t="s">
        <v>1</v>
      </c>
      <c r="F5128">
        <v>771</v>
      </c>
      <c r="G5128">
        <v>771</v>
      </c>
      <c r="H5128">
        <v>771</v>
      </c>
    </row>
    <row r="5129" spans="2:8" x14ac:dyDescent="0.25">
      <c r="B5129" t="s">
        <v>3</v>
      </c>
      <c r="C5129" t="s">
        <v>574</v>
      </c>
      <c r="D5129" t="s">
        <v>158</v>
      </c>
      <c r="E5129" t="s">
        <v>1</v>
      </c>
      <c r="F5129">
        <v>2688.9520000000002</v>
      </c>
      <c r="G5129">
        <v>2688.9520000000002</v>
      </c>
      <c r="H5129">
        <v>2688.9520000000002</v>
      </c>
    </row>
    <row r="5130" spans="2:8" x14ac:dyDescent="0.25">
      <c r="B5130" t="s">
        <v>3</v>
      </c>
      <c r="C5130" t="s">
        <v>574</v>
      </c>
      <c r="D5130" t="s">
        <v>159</v>
      </c>
      <c r="E5130" t="s">
        <v>1</v>
      </c>
      <c r="F5130">
        <v>11434</v>
      </c>
      <c r="G5130">
        <v>11434</v>
      </c>
      <c r="H5130">
        <v>11434</v>
      </c>
    </row>
    <row r="5131" spans="2:8" x14ac:dyDescent="0.25">
      <c r="B5131" t="s">
        <v>3</v>
      </c>
      <c r="C5131" t="s">
        <v>574</v>
      </c>
      <c r="D5131" t="s">
        <v>160</v>
      </c>
      <c r="E5131" t="s">
        <v>1</v>
      </c>
      <c r="F5131">
        <v>11434</v>
      </c>
      <c r="G5131">
        <v>11434</v>
      </c>
      <c r="H5131">
        <v>11434</v>
      </c>
    </row>
    <row r="5132" spans="2:8" x14ac:dyDescent="0.25">
      <c r="B5132" t="s">
        <v>3</v>
      </c>
      <c r="C5132" t="s">
        <v>574</v>
      </c>
      <c r="D5132" t="s">
        <v>161</v>
      </c>
      <c r="E5132" t="s">
        <v>1</v>
      </c>
      <c r="F5132">
        <v>122</v>
      </c>
      <c r="G5132">
        <v>122</v>
      </c>
      <c r="H5132">
        <v>122</v>
      </c>
    </row>
    <row r="5133" spans="2:8" x14ac:dyDescent="0.25">
      <c r="B5133" t="s">
        <v>3</v>
      </c>
      <c r="C5133" t="s">
        <v>574</v>
      </c>
      <c r="D5133" t="s">
        <v>162</v>
      </c>
      <c r="E5133" t="s">
        <v>1</v>
      </c>
      <c r="F5133">
        <v>387.69230769230768</v>
      </c>
      <c r="G5133">
        <v>387.69230769230768</v>
      </c>
      <c r="H5133">
        <v>387.69230769230768</v>
      </c>
    </row>
    <row r="5134" spans="2:8" x14ac:dyDescent="0.25">
      <c r="B5134" t="s">
        <v>3</v>
      </c>
      <c r="C5134" t="s">
        <v>574</v>
      </c>
      <c r="D5134" t="s">
        <v>163</v>
      </c>
      <c r="E5134" t="s">
        <v>1</v>
      </c>
      <c r="F5134">
        <v>387.69230769230768</v>
      </c>
      <c r="G5134">
        <v>387.69230769230768</v>
      </c>
      <c r="H5134">
        <v>387.69230769230768</v>
      </c>
    </row>
    <row r="5135" spans="2:8" x14ac:dyDescent="0.25">
      <c r="B5135" t="s">
        <v>3</v>
      </c>
      <c r="C5135" t="s">
        <v>574</v>
      </c>
      <c r="D5135" t="s">
        <v>165</v>
      </c>
      <c r="E5135" t="s">
        <v>1</v>
      </c>
      <c r="F5135">
        <v>904.61538461538464</v>
      </c>
      <c r="G5135">
        <v>904.61538461538464</v>
      </c>
      <c r="H5135">
        <v>904.61538461538464</v>
      </c>
    </row>
    <row r="5136" spans="2:8" x14ac:dyDescent="0.25">
      <c r="B5136" t="s">
        <v>3</v>
      </c>
      <c r="C5136" t="s">
        <v>574</v>
      </c>
      <c r="D5136" t="s">
        <v>168</v>
      </c>
      <c r="E5136" t="s">
        <v>1</v>
      </c>
      <c r="F5136">
        <v>2558</v>
      </c>
      <c r="G5136">
        <v>2558</v>
      </c>
      <c r="H5136">
        <v>2558</v>
      </c>
    </row>
    <row r="5137" spans="2:8" x14ac:dyDescent="0.25">
      <c r="B5137" t="s">
        <v>3</v>
      </c>
      <c r="C5137" t="s">
        <v>574</v>
      </c>
      <c r="D5137" t="s">
        <v>170</v>
      </c>
      <c r="E5137" t="s">
        <v>1</v>
      </c>
      <c r="F5137">
        <v>422</v>
      </c>
      <c r="G5137">
        <v>422</v>
      </c>
      <c r="H5137">
        <v>422</v>
      </c>
    </row>
    <row r="5138" spans="2:8" x14ac:dyDescent="0.25">
      <c r="B5138" t="s">
        <v>3</v>
      </c>
      <c r="C5138" t="s">
        <v>574</v>
      </c>
      <c r="D5138" t="s">
        <v>172</v>
      </c>
      <c r="E5138" t="s">
        <v>1</v>
      </c>
      <c r="F5138">
        <v>795</v>
      </c>
      <c r="G5138">
        <v>795</v>
      </c>
      <c r="H5138">
        <v>795</v>
      </c>
    </row>
    <row r="5139" spans="2:8" x14ac:dyDescent="0.25">
      <c r="B5139" t="s">
        <v>3</v>
      </c>
      <c r="C5139" t="s">
        <v>574</v>
      </c>
      <c r="D5139" t="s">
        <v>174</v>
      </c>
      <c r="E5139" t="s">
        <v>1</v>
      </c>
      <c r="F5139">
        <v>13512.72</v>
      </c>
      <c r="G5139">
        <v>13512.72</v>
      </c>
      <c r="H5139">
        <v>13512.72</v>
      </c>
    </row>
    <row r="5140" spans="2:8" x14ac:dyDescent="0.25">
      <c r="B5140" t="s">
        <v>3</v>
      </c>
      <c r="C5140" t="s">
        <v>574</v>
      </c>
      <c r="D5140" t="s">
        <v>175</v>
      </c>
      <c r="E5140" t="s">
        <v>1</v>
      </c>
      <c r="F5140">
        <v>13512.72</v>
      </c>
      <c r="G5140">
        <v>13512.72</v>
      </c>
      <c r="H5140">
        <v>13512.72</v>
      </c>
    </row>
    <row r="5141" spans="2:8" x14ac:dyDescent="0.25">
      <c r="B5141" t="s">
        <v>3</v>
      </c>
      <c r="C5141" t="s">
        <v>574</v>
      </c>
      <c r="D5141" t="s">
        <v>176</v>
      </c>
      <c r="E5141" t="s">
        <v>1</v>
      </c>
      <c r="F5141">
        <v>39.937600000000003</v>
      </c>
      <c r="G5141">
        <v>39.937600000000003</v>
      </c>
      <c r="H5141">
        <v>39.937600000000003</v>
      </c>
    </row>
    <row r="5142" spans="2:8" x14ac:dyDescent="0.25">
      <c r="B5142" t="s">
        <v>3</v>
      </c>
      <c r="C5142" t="s">
        <v>574</v>
      </c>
      <c r="D5142" t="s">
        <v>177</v>
      </c>
      <c r="E5142" t="s">
        <v>1</v>
      </c>
      <c r="F5142">
        <v>39.937600000000003</v>
      </c>
      <c r="G5142">
        <v>39.937600000000003</v>
      </c>
      <c r="H5142">
        <v>39.937600000000003</v>
      </c>
    </row>
    <row r="5143" spans="2:8" x14ac:dyDescent="0.25">
      <c r="B5143" t="s">
        <v>3</v>
      </c>
      <c r="C5143" t="s">
        <v>574</v>
      </c>
      <c r="D5143" t="s">
        <v>178</v>
      </c>
      <c r="E5143" t="s">
        <v>1</v>
      </c>
      <c r="F5143">
        <v>102.77800000000001</v>
      </c>
      <c r="G5143">
        <v>102.77800000000001</v>
      </c>
      <c r="H5143">
        <v>102.77800000000001</v>
      </c>
    </row>
    <row r="5144" spans="2:8" x14ac:dyDescent="0.25">
      <c r="B5144" t="s">
        <v>3</v>
      </c>
      <c r="C5144" t="s">
        <v>574</v>
      </c>
      <c r="D5144" t="s">
        <v>179</v>
      </c>
      <c r="E5144" t="s">
        <v>1</v>
      </c>
      <c r="F5144">
        <v>138.489</v>
      </c>
      <c r="G5144">
        <v>138.489</v>
      </c>
      <c r="H5144">
        <v>138.489</v>
      </c>
    </row>
    <row r="5145" spans="2:8" x14ac:dyDescent="0.25">
      <c r="B5145" t="s">
        <v>3</v>
      </c>
      <c r="C5145" t="s">
        <v>574</v>
      </c>
      <c r="D5145" t="s">
        <v>180</v>
      </c>
      <c r="E5145" t="s">
        <v>1</v>
      </c>
      <c r="F5145">
        <v>438</v>
      </c>
      <c r="G5145">
        <v>438</v>
      </c>
      <c r="H5145">
        <v>438</v>
      </c>
    </row>
    <row r="5146" spans="2:8" x14ac:dyDescent="0.25">
      <c r="B5146" t="s">
        <v>3</v>
      </c>
      <c r="C5146" t="s">
        <v>574</v>
      </c>
      <c r="D5146" t="s">
        <v>634</v>
      </c>
      <c r="E5146" t="s">
        <v>1</v>
      </c>
      <c r="F5146">
        <v>224</v>
      </c>
      <c r="G5146">
        <v>224</v>
      </c>
      <c r="H5146">
        <v>224</v>
      </c>
    </row>
    <row r="5147" spans="2:8" x14ac:dyDescent="0.25">
      <c r="B5147" t="s">
        <v>3</v>
      </c>
      <c r="C5147" t="s">
        <v>574</v>
      </c>
      <c r="D5147" t="s">
        <v>182</v>
      </c>
      <c r="E5147" t="s">
        <v>1</v>
      </c>
      <c r="F5147">
        <v>1216</v>
      </c>
      <c r="G5147">
        <v>1216</v>
      </c>
      <c r="H5147">
        <v>1216</v>
      </c>
    </row>
    <row r="5148" spans="2:8" x14ac:dyDescent="0.25">
      <c r="B5148" t="s">
        <v>3</v>
      </c>
      <c r="C5148" t="s">
        <v>574</v>
      </c>
      <c r="D5148" t="s">
        <v>184</v>
      </c>
      <c r="E5148" t="s">
        <v>1</v>
      </c>
      <c r="F5148">
        <v>37.555999999999997</v>
      </c>
      <c r="G5148">
        <v>37.555999999999997</v>
      </c>
      <c r="H5148">
        <v>37.555999999999997</v>
      </c>
    </row>
    <row r="5149" spans="2:8" x14ac:dyDescent="0.25">
      <c r="B5149" t="s">
        <v>3</v>
      </c>
      <c r="C5149" t="s">
        <v>574</v>
      </c>
      <c r="D5149" t="s">
        <v>187</v>
      </c>
      <c r="E5149" t="s">
        <v>1</v>
      </c>
      <c r="F5149">
        <v>0</v>
      </c>
      <c r="G5149">
        <v>0</v>
      </c>
      <c r="H5149">
        <v>0</v>
      </c>
    </row>
    <row r="5150" spans="2:8" x14ac:dyDescent="0.25">
      <c r="B5150" t="s">
        <v>3</v>
      </c>
      <c r="C5150" t="s">
        <v>574</v>
      </c>
      <c r="D5150" t="s">
        <v>188</v>
      </c>
      <c r="E5150" t="s">
        <v>1</v>
      </c>
      <c r="F5150">
        <v>259.34999999999997</v>
      </c>
      <c r="G5150">
        <v>259.34999999999997</v>
      </c>
      <c r="H5150">
        <v>259.34999999999997</v>
      </c>
    </row>
    <row r="5151" spans="2:8" x14ac:dyDescent="0.25">
      <c r="B5151" t="s">
        <v>3</v>
      </c>
      <c r="C5151" t="s">
        <v>574</v>
      </c>
      <c r="D5151" t="s">
        <v>189</v>
      </c>
      <c r="E5151" t="s">
        <v>1</v>
      </c>
      <c r="F5151">
        <v>72.091174999999993</v>
      </c>
      <c r="G5151">
        <v>72.091174999999993</v>
      </c>
      <c r="H5151">
        <v>72.091174999999993</v>
      </c>
    </row>
    <row r="5152" spans="2:8" x14ac:dyDescent="0.25">
      <c r="B5152" t="s">
        <v>3</v>
      </c>
      <c r="C5152" t="s">
        <v>574</v>
      </c>
      <c r="D5152" t="s">
        <v>190</v>
      </c>
      <c r="E5152" t="s">
        <v>1</v>
      </c>
      <c r="F5152">
        <v>39.990299999999998</v>
      </c>
      <c r="G5152">
        <v>39.990299999999998</v>
      </c>
      <c r="H5152">
        <v>39.990299999999998</v>
      </c>
    </row>
    <row r="5153" spans="2:8" x14ac:dyDescent="0.25">
      <c r="B5153" t="s">
        <v>3</v>
      </c>
      <c r="C5153" t="s">
        <v>574</v>
      </c>
      <c r="D5153" t="s">
        <v>191</v>
      </c>
      <c r="E5153" t="s">
        <v>1</v>
      </c>
      <c r="F5153">
        <v>34.429187999999996</v>
      </c>
      <c r="G5153">
        <v>34.429187999999996</v>
      </c>
      <c r="H5153">
        <v>34.429187999999996</v>
      </c>
    </row>
    <row r="5154" spans="2:8" x14ac:dyDescent="0.25">
      <c r="B5154" t="s">
        <v>3</v>
      </c>
      <c r="C5154" t="s">
        <v>574</v>
      </c>
      <c r="D5154" t="s">
        <v>192</v>
      </c>
      <c r="E5154" t="s">
        <v>1</v>
      </c>
      <c r="F5154">
        <v>39.232080000000003</v>
      </c>
      <c r="G5154">
        <v>39.232080000000003</v>
      </c>
      <c r="H5154">
        <v>39.232080000000003</v>
      </c>
    </row>
    <row r="5155" spans="2:8" x14ac:dyDescent="0.25">
      <c r="B5155" t="s">
        <v>3</v>
      </c>
      <c r="C5155" t="s">
        <v>574</v>
      </c>
      <c r="D5155" t="s">
        <v>193</v>
      </c>
      <c r="E5155" t="s">
        <v>1</v>
      </c>
      <c r="F5155">
        <v>23.455499999999997</v>
      </c>
      <c r="G5155">
        <v>23.455499999999997</v>
      </c>
      <c r="H5155">
        <v>23.455499999999997</v>
      </c>
    </row>
    <row r="5156" spans="2:8" x14ac:dyDescent="0.25">
      <c r="B5156" t="s">
        <v>3</v>
      </c>
      <c r="C5156" t="s">
        <v>574</v>
      </c>
      <c r="D5156" t="s">
        <v>194</v>
      </c>
      <c r="E5156" t="s">
        <v>1</v>
      </c>
      <c r="F5156">
        <v>23.455499999999997</v>
      </c>
      <c r="G5156">
        <v>23.455499999999997</v>
      </c>
      <c r="H5156">
        <v>23.455499999999997</v>
      </c>
    </row>
    <row r="5157" spans="2:8" x14ac:dyDescent="0.25">
      <c r="B5157" t="s">
        <v>3</v>
      </c>
      <c r="C5157" t="s">
        <v>574</v>
      </c>
      <c r="D5157" t="s">
        <v>195</v>
      </c>
      <c r="E5157" t="s">
        <v>1</v>
      </c>
      <c r="F5157">
        <v>185.00320512820511</v>
      </c>
      <c r="G5157">
        <v>185.00320512820511</v>
      </c>
      <c r="H5157">
        <v>185.00320512820511</v>
      </c>
    </row>
    <row r="5158" spans="2:8" x14ac:dyDescent="0.25">
      <c r="B5158" t="s">
        <v>3</v>
      </c>
      <c r="C5158" t="s">
        <v>574</v>
      </c>
      <c r="D5158" t="s">
        <v>196</v>
      </c>
      <c r="E5158" t="s">
        <v>1</v>
      </c>
      <c r="F5158">
        <v>185.00320512820511</v>
      </c>
      <c r="G5158">
        <v>185.00320512820511</v>
      </c>
      <c r="H5158">
        <v>185.00320512820511</v>
      </c>
    </row>
    <row r="5159" spans="2:8" x14ac:dyDescent="0.25">
      <c r="B5159" t="s">
        <v>3</v>
      </c>
      <c r="C5159" t="s">
        <v>574</v>
      </c>
      <c r="D5159" t="s">
        <v>197</v>
      </c>
      <c r="E5159" t="s">
        <v>1</v>
      </c>
      <c r="F5159">
        <v>74.001282051282061</v>
      </c>
      <c r="G5159">
        <v>74.001282051282061</v>
      </c>
      <c r="H5159">
        <v>74.001282051282061</v>
      </c>
    </row>
    <row r="5160" spans="2:8" x14ac:dyDescent="0.25">
      <c r="B5160" t="s">
        <v>3</v>
      </c>
      <c r="C5160" t="s">
        <v>574</v>
      </c>
      <c r="D5160" t="s">
        <v>198</v>
      </c>
      <c r="E5160" t="s">
        <v>1</v>
      </c>
      <c r="F5160">
        <v>74.001282051282061</v>
      </c>
      <c r="G5160">
        <v>74.001282051282061</v>
      </c>
      <c r="H5160">
        <v>74.001282051282061</v>
      </c>
    </row>
    <row r="5161" spans="2:8" x14ac:dyDescent="0.25">
      <c r="B5161" t="s">
        <v>3</v>
      </c>
      <c r="C5161" t="s">
        <v>574</v>
      </c>
      <c r="D5161" t="s">
        <v>199</v>
      </c>
      <c r="E5161" t="s">
        <v>1</v>
      </c>
      <c r="F5161">
        <v>146.19039749999999</v>
      </c>
      <c r="G5161">
        <v>146.19039749999999</v>
      </c>
      <c r="H5161">
        <v>146.19039749999999</v>
      </c>
    </row>
    <row r="5162" spans="2:8" x14ac:dyDescent="0.25">
      <c r="B5162" t="s">
        <v>3</v>
      </c>
      <c r="C5162" t="s">
        <v>574</v>
      </c>
      <c r="D5162" t="s">
        <v>200</v>
      </c>
      <c r="E5162" t="s">
        <v>1</v>
      </c>
      <c r="F5162">
        <v>146.19039749999999</v>
      </c>
      <c r="G5162">
        <v>146.19039749999999</v>
      </c>
      <c r="H5162">
        <v>146.19039749999999</v>
      </c>
    </row>
    <row r="5163" spans="2:8" x14ac:dyDescent="0.25">
      <c r="B5163" t="s">
        <v>3</v>
      </c>
      <c r="C5163" t="s">
        <v>574</v>
      </c>
      <c r="D5163" t="s">
        <v>201</v>
      </c>
      <c r="E5163" t="s">
        <v>1</v>
      </c>
      <c r="F5163">
        <v>116.13955499999999</v>
      </c>
      <c r="G5163">
        <v>116.13955499999999</v>
      </c>
      <c r="H5163">
        <v>116.13955499999999</v>
      </c>
    </row>
    <row r="5164" spans="2:8" x14ac:dyDescent="0.25">
      <c r="B5164" t="s">
        <v>3</v>
      </c>
      <c r="C5164" t="s">
        <v>574</v>
      </c>
      <c r="D5164" t="s">
        <v>202</v>
      </c>
      <c r="E5164" t="s">
        <v>1</v>
      </c>
      <c r="F5164">
        <v>116.13955499999999</v>
      </c>
      <c r="G5164">
        <v>116.13955499999999</v>
      </c>
      <c r="H5164">
        <v>116.13955499999999</v>
      </c>
    </row>
    <row r="5165" spans="2:8" x14ac:dyDescent="0.25">
      <c r="B5165" t="s">
        <v>3</v>
      </c>
      <c r="C5165" t="s">
        <v>574</v>
      </c>
      <c r="D5165" t="s">
        <v>203</v>
      </c>
      <c r="E5165" t="s">
        <v>1</v>
      </c>
      <c r="F5165">
        <v>193.35204000000002</v>
      </c>
      <c r="G5165">
        <v>193.35204000000002</v>
      </c>
      <c r="H5165">
        <v>193.35204000000002</v>
      </c>
    </row>
    <row r="5166" spans="2:8" x14ac:dyDescent="0.25">
      <c r="B5166" t="s">
        <v>3</v>
      </c>
      <c r="C5166" t="s">
        <v>574</v>
      </c>
      <c r="D5166" t="s">
        <v>204</v>
      </c>
      <c r="E5166" t="s">
        <v>1</v>
      </c>
      <c r="F5166">
        <v>193.35204000000002</v>
      </c>
      <c r="G5166">
        <v>193.35204000000002</v>
      </c>
      <c r="H5166">
        <v>193.35204000000002</v>
      </c>
    </row>
    <row r="5167" spans="2:8" x14ac:dyDescent="0.25">
      <c r="B5167" t="s">
        <v>3</v>
      </c>
      <c r="C5167" t="s">
        <v>574</v>
      </c>
      <c r="D5167" t="s">
        <v>205</v>
      </c>
      <c r="E5167" t="s">
        <v>1</v>
      </c>
      <c r="F5167">
        <v>253.57499999999999</v>
      </c>
      <c r="G5167">
        <v>253.57499999999999</v>
      </c>
      <c r="H5167">
        <v>253.57499999999999</v>
      </c>
    </row>
    <row r="5168" spans="2:8" x14ac:dyDescent="0.25">
      <c r="B5168" t="s">
        <v>3</v>
      </c>
      <c r="C5168" t="s">
        <v>574</v>
      </c>
      <c r="D5168" t="s">
        <v>208</v>
      </c>
      <c r="E5168" t="s">
        <v>1</v>
      </c>
      <c r="F5168">
        <v>448.14</v>
      </c>
      <c r="G5168">
        <v>448.14</v>
      </c>
      <c r="H5168">
        <v>448.14</v>
      </c>
    </row>
    <row r="5169" spans="2:8" x14ac:dyDescent="0.25">
      <c r="B5169" t="s">
        <v>3</v>
      </c>
      <c r="C5169" t="s">
        <v>574</v>
      </c>
      <c r="D5169" t="s">
        <v>209</v>
      </c>
      <c r="E5169" t="s">
        <v>1</v>
      </c>
      <c r="F5169">
        <v>448.14</v>
      </c>
      <c r="G5169">
        <v>448.14</v>
      </c>
      <c r="H5169">
        <v>448.14</v>
      </c>
    </row>
    <row r="5170" spans="2:8" x14ac:dyDescent="0.25">
      <c r="B5170" t="s">
        <v>3</v>
      </c>
      <c r="C5170" t="s">
        <v>574</v>
      </c>
      <c r="D5170" t="s">
        <v>210</v>
      </c>
      <c r="E5170" t="s">
        <v>1</v>
      </c>
      <c r="F5170">
        <v>46.850999999999999</v>
      </c>
      <c r="G5170">
        <v>46.850999999999999</v>
      </c>
      <c r="H5170">
        <v>46.850999999999999</v>
      </c>
    </row>
    <row r="5171" spans="2:8" x14ac:dyDescent="0.25">
      <c r="B5171" t="s">
        <v>3</v>
      </c>
      <c r="C5171" t="s">
        <v>574</v>
      </c>
      <c r="D5171" t="s">
        <v>211</v>
      </c>
      <c r="E5171" t="s">
        <v>1</v>
      </c>
      <c r="F5171">
        <v>46.850999999999999</v>
      </c>
      <c r="G5171">
        <v>46.850999999999999</v>
      </c>
      <c r="H5171">
        <v>46.850999999999999</v>
      </c>
    </row>
    <row r="5172" spans="2:8" x14ac:dyDescent="0.25">
      <c r="B5172" t="s">
        <v>3</v>
      </c>
      <c r="C5172" t="s">
        <v>574</v>
      </c>
      <c r="D5172" t="s">
        <v>212</v>
      </c>
      <c r="E5172" t="s">
        <v>1</v>
      </c>
      <c r="F5172">
        <v>85.146599999999992</v>
      </c>
      <c r="G5172">
        <v>85.146599999999992</v>
      </c>
      <c r="H5172">
        <v>85.146599999999992</v>
      </c>
    </row>
    <row r="5173" spans="2:8" x14ac:dyDescent="0.25">
      <c r="B5173" t="s">
        <v>3</v>
      </c>
      <c r="C5173" t="s">
        <v>574</v>
      </c>
      <c r="D5173" t="s">
        <v>213</v>
      </c>
      <c r="E5173" t="s">
        <v>1</v>
      </c>
      <c r="F5173">
        <v>85.146599999999992</v>
      </c>
      <c r="G5173">
        <v>85.146599999999992</v>
      </c>
      <c r="H5173">
        <v>85.146599999999992</v>
      </c>
    </row>
    <row r="5174" spans="2:8" x14ac:dyDescent="0.25">
      <c r="B5174" t="s">
        <v>3</v>
      </c>
      <c r="C5174" t="s">
        <v>574</v>
      </c>
      <c r="D5174" t="s">
        <v>214</v>
      </c>
      <c r="E5174" t="s">
        <v>1</v>
      </c>
      <c r="F5174">
        <v>153.1824</v>
      </c>
      <c r="G5174">
        <v>153.1824</v>
      </c>
      <c r="H5174">
        <v>153.1824</v>
      </c>
    </row>
    <row r="5175" spans="2:8" x14ac:dyDescent="0.25">
      <c r="B5175" t="s">
        <v>3</v>
      </c>
      <c r="C5175" t="s">
        <v>574</v>
      </c>
      <c r="D5175" t="s">
        <v>215</v>
      </c>
      <c r="E5175" t="s">
        <v>1</v>
      </c>
      <c r="F5175">
        <v>153.1824</v>
      </c>
      <c r="G5175">
        <v>153.1824</v>
      </c>
      <c r="H5175">
        <v>153.1824</v>
      </c>
    </row>
    <row r="5176" spans="2:8" x14ac:dyDescent="0.25">
      <c r="B5176" t="s">
        <v>3</v>
      </c>
      <c r="C5176" t="s">
        <v>574</v>
      </c>
      <c r="D5176" t="s">
        <v>216</v>
      </c>
      <c r="E5176" t="s">
        <v>1</v>
      </c>
      <c r="F5176">
        <v>29.088359999999998</v>
      </c>
      <c r="G5176">
        <v>29.088359999999998</v>
      </c>
      <c r="H5176">
        <v>29.088359999999998</v>
      </c>
    </row>
    <row r="5177" spans="2:8" x14ac:dyDescent="0.25">
      <c r="B5177" t="s">
        <v>3</v>
      </c>
      <c r="C5177" t="s">
        <v>574</v>
      </c>
      <c r="D5177" t="s">
        <v>217</v>
      </c>
      <c r="E5177" t="s">
        <v>1</v>
      </c>
      <c r="F5177">
        <v>29.088359999999998</v>
      </c>
      <c r="G5177">
        <v>29.088359999999998</v>
      </c>
      <c r="H5177">
        <v>29.088359999999998</v>
      </c>
    </row>
    <row r="5178" spans="2:8" x14ac:dyDescent="0.25">
      <c r="B5178" t="s">
        <v>3</v>
      </c>
      <c r="C5178" t="s">
        <v>574</v>
      </c>
      <c r="D5178" t="s">
        <v>218</v>
      </c>
      <c r="E5178" t="s">
        <v>1</v>
      </c>
      <c r="F5178">
        <v>49.0866075</v>
      </c>
      <c r="G5178">
        <v>49.0866075</v>
      </c>
      <c r="H5178">
        <v>49.0866075</v>
      </c>
    </row>
    <row r="5179" spans="2:8" x14ac:dyDescent="0.25">
      <c r="B5179" t="s">
        <v>3</v>
      </c>
      <c r="C5179" t="s">
        <v>574</v>
      </c>
      <c r="D5179" t="s">
        <v>219</v>
      </c>
      <c r="E5179" t="s">
        <v>1</v>
      </c>
      <c r="F5179">
        <v>49.0866075</v>
      </c>
      <c r="G5179">
        <v>49.0866075</v>
      </c>
      <c r="H5179">
        <v>49.0866075</v>
      </c>
    </row>
    <row r="5180" spans="2:8" x14ac:dyDescent="0.25">
      <c r="B5180" t="s">
        <v>3</v>
      </c>
      <c r="C5180" t="s">
        <v>574</v>
      </c>
      <c r="D5180" t="s">
        <v>220</v>
      </c>
      <c r="E5180" t="s">
        <v>1</v>
      </c>
      <c r="F5180">
        <v>448.14</v>
      </c>
      <c r="G5180">
        <v>448.14</v>
      </c>
      <c r="H5180">
        <v>448.14</v>
      </c>
    </row>
    <row r="5181" spans="2:8" x14ac:dyDescent="0.25">
      <c r="B5181" t="s">
        <v>3</v>
      </c>
      <c r="C5181" t="s">
        <v>574</v>
      </c>
      <c r="D5181" t="s">
        <v>221</v>
      </c>
      <c r="E5181" t="s">
        <v>1</v>
      </c>
      <c r="F5181">
        <v>448.14</v>
      </c>
      <c r="G5181">
        <v>448.14</v>
      </c>
      <c r="H5181">
        <v>448.14</v>
      </c>
    </row>
    <row r="5182" spans="2:8" x14ac:dyDescent="0.25">
      <c r="B5182" t="s">
        <v>3</v>
      </c>
      <c r="C5182" t="s">
        <v>574</v>
      </c>
      <c r="D5182" t="s">
        <v>222</v>
      </c>
      <c r="E5182" t="s">
        <v>1</v>
      </c>
      <c r="F5182">
        <v>275.40239999999994</v>
      </c>
      <c r="G5182">
        <v>275.40239999999994</v>
      </c>
      <c r="H5182">
        <v>275.40239999999994</v>
      </c>
    </row>
    <row r="5183" spans="2:8" x14ac:dyDescent="0.25">
      <c r="B5183" t="s">
        <v>3</v>
      </c>
      <c r="C5183" t="s">
        <v>574</v>
      </c>
      <c r="D5183" t="s">
        <v>224</v>
      </c>
      <c r="E5183" t="s">
        <v>1</v>
      </c>
      <c r="F5183">
        <v>207</v>
      </c>
      <c r="G5183">
        <v>236</v>
      </c>
      <c r="H5183">
        <v>236</v>
      </c>
    </row>
    <row r="5184" spans="2:8" x14ac:dyDescent="0.25">
      <c r="B5184" t="s">
        <v>3</v>
      </c>
      <c r="C5184" t="s">
        <v>574</v>
      </c>
      <c r="D5184" t="s">
        <v>225</v>
      </c>
      <c r="E5184" t="s">
        <v>1</v>
      </c>
      <c r="F5184">
        <v>236</v>
      </c>
      <c r="G5184">
        <v>236</v>
      </c>
      <c r="H5184">
        <v>236</v>
      </c>
    </row>
    <row r="5185" spans="2:8" x14ac:dyDescent="0.25">
      <c r="B5185" t="s">
        <v>3</v>
      </c>
      <c r="C5185" t="s">
        <v>574</v>
      </c>
      <c r="D5185" t="s">
        <v>226</v>
      </c>
      <c r="E5185" t="s">
        <v>1</v>
      </c>
      <c r="F5185">
        <v>413</v>
      </c>
      <c r="G5185">
        <v>472</v>
      </c>
      <c r="H5185">
        <v>472</v>
      </c>
    </row>
    <row r="5186" spans="2:8" x14ac:dyDescent="0.25">
      <c r="B5186" t="s">
        <v>3</v>
      </c>
      <c r="C5186" t="s">
        <v>574</v>
      </c>
      <c r="D5186" t="s">
        <v>227</v>
      </c>
      <c r="E5186" t="s">
        <v>1</v>
      </c>
      <c r="F5186">
        <v>472</v>
      </c>
      <c r="G5186">
        <v>472</v>
      </c>
      <c r="H5186">
        <v>472</v>
      </c>
    </row>
    <row r="5187" spans="2:8" x14ac:dyDescent="0.25">
      <c r="B5187" t="s">
        <v>3</v>
      </c>
      <c r="C5187" t="s">
        <v>574</v>
      </c>
      <c r="D5187" t="s">
        <v>228</v>
      </c>
      <c r="E5187" t="s">
        <v>1</v>
      </c>
      <c r="F5187">
        <v>310</v>
      </c>
      <c r="G5187">
        <v>354</v>
      </c>
      <c r="H5187">
        <v>354</v>
      </c>
    </row>
    <row r="5188" spans="2:8" x14ac:dyDescent="0.25">
      <c r="B5188" t="s">
        <v>3</v>
      </c>
      <c r="C5188" t="s">
        <v>574</v>
      </c>
      <c r="D5188" t="s">
        <v>229</v>
      </c>
      <c r="E5188" t="s">
        <v>1</v>
      </c>
      <c r="F5188">
        <v>354</v>
      </c>
      <c r="G5188">
        <v>354</v>
      </c>
      <c r="H5188">
        <v>354</v>
      </c>
    </row>
    <row r="5189" spans="2:8" x14ac:dyDescent="0.25">
      <c r="B5189" t="s">
        <v>3</v>
      </c>
      <c r="C5189" t="s">
        <v>574</v>
      </c>
      <c r="D5189" t="s">
        <v>230</v>
      </c>
      <c r="E5189" t="s">
        <v>1</v>
      </c>
      <c r="F5189">
        <v>1400</v>
      </c>
      <c r="G5189">
        <v>1400</v>
      </c>
      <c r="H5189">
        <v>1400</v>
      </c>
    </row>
    <row r="5190" spans="2:8" x14ac:dyDescent="0.25">
      <c r="B5190" t="s">
        <v>3</v>
      </c>
      <c r="C5190" t="s">
        <v>574</v>
      </c>
      <c r="D5190" t="s">
        <v>232</v>
      </c>
      <c r="E5190" t="s">
        <v>1</v>
      </c>
      <c r="F5190">
        <v>194.0315368</v>
      </c>
      <c r="G5190">
        <v>194.0315368</v>
      </c>
      <c r="H5190">
        <v>194.0315368</v>
      </c>
    </row>
    <row r="5191" spans="2:8" x14ac:dyDescent="0.25">
      <c r="B5191" t="s">
        <v>3</v>
      </c>
      <c r="C5191" t="s">
        <v>574</v>
      </c>
      <c r="D5191" t="s">
        <v>234</v>
      </c>
      <c r="E5191" t="s">
        <v>1</v>
      </c>
      <c r="F5191">
        <v>397.7159403</v>
      </c>
      <c r="G5191">
        <v>397.7159403</v>
      </c>
      <c r="H5191">
        <v>397.7159403</v>
      </c>
    </row>
    <row r="5192" spans="2:8" x14ac:dyDescent="0.25">
      <c r="B5192" t="s">
        <v>3</v>
      </c>
      <c r="C5192" t="s">
        <v>574</v>
      </c>
      <c r="D5192" t="s">
        <v>236</v>
      </c>
      <c r="E5192" t="s">
        <v>1</v>
      </c>
      <c r="F5192">
        <v>0</v>
      </c>
      <c r="G5192">
        <v>0</v>
      </c>
      <c r="H5192">
        <v>0</v>
      </c>
    </row>
    <row r="5193" spans="2:8" x14ac:dyDescent="0.25">
      <c r="B5193" t="s">
        <v>3</v>
      </c>
      <c r="C5193" t="s">
        <v>574</v>
      </c>
      <c r="D5193" t="s">
        <v>237</v>
      </c>
      <c r="E5193" t="s">
        <v>1</v>
      </c>
      <c r="F5193">
        <v>0</v>
      </c>
      <c r="G5193">
        <v>0</v>
      </c>
      <c r="H5193">
        <v>0</v>
      </c>
    </row>
    <row r="5194" spans="2:8" x14ac:dyDescent="0.25">
      <c r="B5194" t="s">
        <v>3</v>
      </c>
      <c r="C5194" t="s">
        <v>574</v>
      </c>
      <c r="D5194" t="s">
        <v>238</v>
      </c>
      <c r="E5194" t="s">
        <v>1</v>
      </c>
      <c r="F5194">
        <v>7493</v>
      </c>
      <c r="G5194">
        <v>7493</v>
      </c>
      <c r="H5194">
        <v>7493</v>
      </c>
    </row>
    <row r="5195" spans="2:8" x14ac:dyDescent="0.25">
      <c r="B5195" t="s">
        <v>3</v>
      </c>
      <c r="C5195" t="s">
        <v>574</v>
      </c>
      <c r="D5195" t="s">
        <v>240</v>
      </c>
      <c r="E5195" t="s">
        <v>1</v>
      </c>
      <c r="F5195">
        <v>327</v>
      </c>
      <c r="G5195">
        <v>327</v>
      </c>
      <c r="H5195">
        <v>327</v>
      </c>
    </row>
    <row r="5196" spans="2:8" x14ac:dyDescent="0.25">
      <c r="B5196" t="s">
        <v>3</v>
      </c>
      <c r="C5196" t="s">
        <v>574</v>
      </c>
      <c r="D5196" t="s">
        <v>241</v>
      </c>
      <c r="E5196" t="s">
        <v>1</v>
      </c>
      <c r="F5196">
        <v>209</v>
      </c>
      <c r="G5196">
        <v>209</v>
      </c>
      <c r="H5196">
        <v>209</v>
      </c>
    </row>
    <row r="5197" spans="2:8" x14ac:dyDescent="0.25">
      <c r="B5197" t="s">
        <v>3</v>
      </c>
      <c r="C5197" t="s">
        <v>574</v>
      </c>
      <c r="D5197" t="s">
        <v>242</v>
      </c>
      <c r="E5197" t="s">
        <v>1</v>
      </c>
      <c r="F5197">
        <v>43.952000000000005</v>
      </c>
      <c r="G5197">
        <v>43.952000000000005</v>
      </c>
      <c r="H5197">
        <v>43.952000000000005</v>
      </c>
    </row>
    <row r="5198" spans="2:8" x14ac:dyDescent="0.25">
      <c r="B5198" t="s">
        <v>3</v>
      </c>
      <c r="C5198" t="s">
        <v>574</v>
      </c>
      <c r="D5198" t="s">
        <v>243</v>
      </c>
      <c r="E5198" t="s">
        <v>1</v>
      </c>
      <c r="F5198">
        <v>3362</v>
      </c>
      <c r="G5198">
        <v>3362</v>
      </c>
      <c r="H5198">
        <v>3362</v>
      </c>
    </row>
    <row r="5199" spans="2:8" x14ac:dyDescent="0.25">
      <c r="B5199" t="s">
        <v>3</v>
      </c>
      <c r="C5199" t="s">
        <v>574</v>
      </c>
      <c r="D5199" t="s">
        <v>244</v>
      </c>
      <c r="E5199" t="s">
        <v>1</v>
      </c>
      <c r="F5199">
        <v>1204</v>
      </c>
      <c r="G5199">
        <v>1204</v>
      </c>
      <c r="H5199">
        <v>1204</v>
      </c>
    </row>
    <row r="5200" spans="2:8" x14ac:dyDescent="0.25">
      <c r="B5200" t="s">
        <v>3</v>
      </c>
      <c r="C5200" t="s">
        <v>574</v>
      </c>
      <c r="D5200" t="s">
        <v>245</v>
      </c>
      <c r="E5200" t="s">
        <v>1</v>
      </c>
      <c r="F5200">
        <v>27407.597102386215</v>
      </c>
      <c r="G5200">
        <v>27407.597102386215</v>
      </c>
      <c r="H5200">
        <v>27407.597102386215</v>
      </c>
    </row>
    <row r="5201" spans="2:8" x14ac:dyDescent="0.25">
      <c r="B5201" t="s">
        <v>3</v>
      </c>
      <c r="C5201" t="s">
        <v>574</v>
      </c>
      <c r="D5201" t="s">
        <v>246</v>
      </c>
      <c r="E5201" t="s">
        <v>1</v>
      </c>
      <c r="F5201">
        <v>27407.597102386215</v>
      </c>
      <c r="G5201">
        <v>27407.597102386215</v>
      </c>
      <c r="H5201">
        <v>27407.597102386215</v>
      </c>
    </row>
    <row r="5202" spans="2:8" x14ac:dyDescent="0.25">
      <c r="B5202" t="s">
        <v>3</v>
      </c>
      <c r="C5202" t="s">
        <v>574</v>
      </c>
      <c r="D5202" t="s">
        <v>247</v>
      </c>
      <c r="E5202" t="s">
        <v>1</v>
      </c>
      <c r="F5202">
        <v>18811.202929884093</v>
      </c>
      <c r="G5202">
        <v>18811.202929884093</v>
      </c>
      <c r="H5202">
        <v>18811.202929884093</v>
      </c>
    </row>
    <row r="5203" spans="2:8" x14ac:dyDescent="0.25">
      <c r="B5203" t="s">
        <v>3</v>
      </c>
      <c r="C5203" t="s">
        <v>574</v>
      </c>
      <c r="D5203" t="s">
        <v>248</v>
      </c>
      <c r="E5203" t="s">
        <v>1</v>
      </c>
      <c r="F5203">
        <v>18811.202929884093</v>
      </c>
      <c r="G5203">
        <v>18811.202929884093</v>
      </c>
      <c r="H5203">
        <v>18811.202929884093</v>
      </c>
    </row>
    <row r="5204" spans="2:8" x14ac:dyDescent="0.25">
      <c r="B5204" t="s">
        <v>3</v>
      </c>
      <c r="C5204" t="s">
        <v>574</v>
      </c>
      <c r="D5204" t="s">
        <v>251</v>
      </c>
      <c r="E5204" t="s">
        <v>1</v>
      </c>
      <c r="F5204">
        <v>6710</v>
      </c>
      <c r="G5204">
        <v>6710</v>
      </c>
      <c r="H5204">
        <v>6710</v>
      </c>
    </row>
    <row r="5205" spans="2:8" x14ac:dyDescent="0.25">
      <c r="B5205" t="s">
        <v>3</v>
      </c>
      <c r="C5205" t="s">
        <v>574</v>
      </c>
      <c r="D5205" t="s">
        <v>255</v>
      </c>
      <c r="E5205" t="s">
        <v>1</v>
      </c>
      <c r="F5205">
        <v>33</v>
      </c>
      <c r="G5205">
        <v>33</v>
      </c>
      <c r="H5205">
        <v>33</v>
      </c>
    </row>
    <row r="5206" spans="2:8" x14ac:dyDescent="0.25">
      <c r="B5206" t="s">
        <v>3</v>
      </c>
      <c r="C5206" t="s">
        <v>574</v>
      </c>
      <c r="D5206" t="s">
        <v>256</v>
      </c>
      <c r="E5206" t="s">
        <v>1</v>
      </c>
      <c r="F5206">
        <v>227.92281410000001</v>
      </c>
      <c r="G5206">
        <v>227.92281410000001</v>
      </c>
      <c r="H5206">
        <v>227.92281410000001</v>
      </c>
    </row>
    <row r="5207" spans="2:8" x14ac:dyDescent="0.25">
      <c r="B5207" t="s">
        <v>3</v>
      </c>
      <c r="C5207" t="s">
        <v>574</v>
      </c>
      <c r="D5207" t="s">
        <v>258</v>
      </c>
      <c r="E5207" t="s">
        <v>1</v>
      </c>
      <c r="F5207">
        <v>452.0281311</v>
      </c>
      <c r="G5207">
        <v>452.0281311</v>
      </c>
      <c r="H5207">
        <v>452.0281311</v>
      </c>
    </row>
    <row r="5208" spans="2:8" x14ac:dyDescent="0.25">
      <c r="B5208" t="s">
        <v>3</v>
      </c>
      <c r="C5208" t="s">
        <v>574</v>
      </c>
      <c r="D5208" t="s">
        <v>260</v>
      </c>
      <c r="E5208" t="s">
        <v>1</v>
      </c>
      <c r="F5208">
        <v>2371.0189999999998</v>
      </c>
      <c r="G5208">
        <v>2371.0189999999998</v>
      </c>
      <c r="H5208">
        <v>2371.0189999999998</v>
      </c>
    </row>
    <row r="5209" spans="2:8" x14ac:dyDescent="0.25">
      <c r="B5209" t="s">
        <v>3</v>
      </c>
      <c r="C5209" t="s">
        <v>574</v>
      </c>
      <c r="D5209" t="s">
        <v>262</v>
      </c>
      <c r="E5209" t="s">
        <v>1</v>
      </c>
      <c r="F5209">
        <v>452.52472319999998</v>
      </c>
      <c r="G5209">
        <v>452.52472319999998</v>
      </c>
      <c r="H5209">
        <v>452.52472319999998</v>
      </c>
    </row>
    <row r="5210" spans="2:8" x14ac:dyDescent="0.25">
      <c r="B5210" t="s">
        <v>3</v>
      </c>
      <c r="C5210" t="s">
        <v>574</v>
      </c>
      <c r="D5210" t="s">
        <v>263</v>
      </c>
      <c r="E5210" t="s">
        <v>1</v>
      </c>
      <c r="F5210">
        <v>452.52472319999998</v>
      </c>
      <c r="G5210">
        <v>452.52472319999998</v>
      </c>
      <c r="H5210">
        <v>452.52472319999998</v>
      </c>
    </row>
    <row r="5211" spans="2:8" x14ac:dyDescent="0.25">
      <c r="B5211" t="s">
        <v>3</v>
      </c>
      <c r="C5211" t="s">
        <v>574</v>
      </c>
      <c r="D5211" t="s">
        <v>264</v>
      </c>
      <c r="E5211" t="s">
        <v>1</v>
      </c>
      <c r="F5211">
        <v>266.96332800000005</v>
      </c>
      <c r="G5211">
        <v>266.96332800000005</v>
      </c>
      <c r="H5211">
        <v>266.96332800000005</v>
      </c>
    </row>
    <row r="5212" spans="2:8" x14ac:dyDescent="0.25">
      <c r="B5212" t="s">
        <v>3</v>
      </c>
      <c r="C5212" t="s">
        <v>574</v>
      </c>
      <c r="D5212" t="s">
        <v>265</v>
      </c>
      <c r="E5212" t="s">
        <v>1</v>
      </c>
      <c r="F5212">
        <v>266.96332800000005</v>
      </c>
      <c r="G5212">
        <v>266.96332800000005</v>
      </c>
      <c r="H5212">
        <v>266.96332800000005</v>
      </c>
    </row>
    <row r="5213" spans="2:8" x14ac:dyDescent="0.25">
      <c r="B5213" t="s">
        <v>3</v>
      </c>
      <c r="C5213" t="s">
        <v>574</v>
      </c>
      <c r="D5213" t="s">
        <v>266</v>
      </c>
      <c r="E5213" t="s">
        <v>1</v>
      </c>
      <c r="F5213">
        <v>113.64176639999998</v>
      </c>
      <c r="G5213">
        <v>113.64176639999998</v>
      </c>
      <c r="H5213">
        <v>113.64176639999998</v>
      </c>
    </row>
    <row r="5214" spans="2:8" x14ac:dyDescent="0.25">
      <c r="B5214" t="s">
        <v>3</v>
      </c>
      <c r="C5214" t="s">
        <v>574</v>
      </c>
      <c r="D5214" t="s">
        <v>268</v>
      </c>
      <c r="E5214" t="s">
        <v>1</v>
      </c>
      <c r="F5214">
        <v>18250</v>
      </c>
      <c r="G5214">
        <v>18250</v>
      </c>
      <c r="H5214">
        <v>18250</v>
      </c>
    </row>
    <row r="5215" spans="2:8" x14ac:dyDescent="0.25">
      <c r="B5215" t="s">
        <v>3</v>
      </c>
      <c r="C5215" t="s">
        <v>574</v>
      </c>
      <c r="D5215" t="s">
        <v>269</v>
      </c>
      <c r="E5215" t="s">
        <v>1</v>
      </c>
      <c r="F5215">
        <v>18250</v>
      </c>
      <c r="G5215">
        <v>18250</v>
      </c>
      <c r="H5215">
        <v>18250</v>
      </c>
    </row>
    <row r="5216" spans="2:8" x14ac:dyDescent="0.25">
      <c r="B5216" t="s">
        <v>3</v>
      </c>
      <c r="C5216" t="s">
        <v>574</v>
      </c>
      <c r="D5216" t="s">
        <v>270</v>
      </c>
      <c r="E5216" t="s">
        <v>1</v>
      </c>
      <c r="F5216">
        <v>159</v>
      </c>
      <c r="G5216">
        <v>159</v>
      </c>
      <c r="H5216">
        <v>159</v>
      </c>
    </row>
    <row r="5217" spans="2:8" x14ac:dyDescent="0.25">
      <c r="B5217" t="s">
        <v>3</v>
      </c>
      <c r="C5217" t="s">
        <v>574</v>
      </c>
      <c r="D5217" t="s">
        <v>271</v>
      </c>
      <c r="E5217" t="s">
        <v>1</v>
      </c>
      <c r="F5217">
        <v>10081.094999999999</v>
      </c>
      <c r="G5217">
        <v>10081.094999999999</v>
      </c>
      <c r="H5217">
        <v>10081.094999999999</v>
      </c>
    </row>
    <row r="5218" spans="2:8" x14ac:dyDescent="0.25">
      <c r="B5218" t="s">
        <v>3</v>
      </c>
      <c r="C5218" t="s">
        <v>574</v>
      </c>
      <c r="D5218" t="s">
        <v>273</v>
      </c>
      <c r="E5218" t="s">
        <v>1</v>
      </c>
      <c r="F5218">
        <v>5625.0429999999997</v>
      </c>
      <c r="G5218">
        <v>5625.0429999999997</v>
      </c>
      <c r="H5218">
        <v>5625.0429999999997</v>
      </c>
    </row>
    <row r="5219" spans="2:8" x14ac:dyDescent="0.25">
      <c r="B5219" t="s">
        <v>3</v>
      </c>
      <c r="C5219" t="s">
        <v>574</v>
      </c>
      <c r="D5219" t="s">
        <v>276</v>
      </c>
      <c r="E5219" t="s">
        <v>1</v>
      </c>
      <c r="F5219">
        <v>164.94545454545454</v>
      </c>
      <c r="G5219">
        <v>164.94545454545454</v>
      </c>
      <c r="H5219">
        <v>164.94545454545454</v>
      </c>
    </row>
    <row r="5220" spans="2:8" x14ac:dyDescent="0.25">
      <c r="B5220" t="s">
        <v>3</v>
      </c>
      <c r="C5220" t="s">
        <v>574</v>
      </c>
      <c r="D5220" t="s">
        <v>279</v>
      </c>
      <c r="E5220" t="s">
        <v>1</v>
      </c>
      <c r="F5220">
        <v>13765</v>
      </c>
      <c r="G5220">
        <v>13765</v>
      </c>
      <c r="H5220">
        <v>13765</v>
      </c>
    </row>
    <row r="5221" spans="2:8" x14ac:dyDescent="0.25">
      <c r="B5221" t="s">
        <v>3</v>
      </c>
      <c r="C5221" t="s">
        <v>574</v>
      </c>
      <c r="D5221" t="s">
        <v>280</v>
      </c>
      <c r="E5221" t="s">
        <v>1</v>
      </c>
      <c r="F5221">
        <v>8170.7802547770698</v>
      </c>
      <c r="G5221">
        <v>8170.7802547770698</v>
      </c>
      <c r="H5221">
        <v>8170.7802547770698</v>
      </c>
    </row>
    <row r="5222" spans="2:8" x14ac:dyDescent="0.25">
      <c r="B5222" t="s">
        <v>3</v>
      </c>
      <c r="C5222" t="s">
        <v>574</v>
      </c>
      <c r="D5222" t="s">
        <v>281</v>
      </c>
      <c r="E5222" t="s">
        <v>1</v>
      </c>
      <c r="F5222">
        <v>11.0617</v>
      </c>
      <c r="G5222">
        <v>11.0617</v>
      </c>
      <c r="H5222">
        <v>11.0617</v>
      </c>
    </row>
    <row r="5223" spans="2:8" x14ac:dyDescent="0.25">
      <c r="B5223" t="s">
        <v>3</v>
      </c>
      <c r="C5223" t="s">
        <v>574</v>
      </c>
      <c r="D5223" t="s">
        <v>282</v>
      </c>
      <c r="E5223" t="s">
        <v>1</v>
      </c>
      <c r="F5223">
        <v>11.0617</v>
      </c>
      <c r="G5223">
        <v>11.0617</v>
      </c>
      <c r="H5223">
        <v>11.0617</v>
      </c>
    </row>
    <row r="5224" spans="2:8" x14ac:dyDescent="0.25">
      <c r="B5224" t="s">
        <v>3</v>
      </c>
      <c r="C5224" t="s">
        <v>574</v>
      </c>
      <c r="D5224" t="s">
        <v>283</v>
      </c>
      <c r="E5224" t="s">
        <v>1</v>
      </c>
      <c r="F5224">
        <v>1156.32</v>
      </c>
      <c r="G5224">
        <v>1156.32</v>
      </c>
      <c r="H5224">
        <v>1156.32</v>
      </c>
    </row>
    <row r="5225" spans="2:8" x14ac:dyDescent="0.25">
      <c r="B5225" t="s">
        <v>3</v>
      </c>
      <c r="C5225" t="s">
        <v>574</v>
      </c>
      <c r="D5225" t="s">
        <v>284</v>
      </c>
      <c r="E5225" t="s">
        <v>1</v>
      </c>
      <c r="F5225">
        <v>1156.32</v>
      </c>
      <c r="G5225">
        <v>1156.32</v>
      </c>
      <c r="H5225">
        <v>1156.32</v>
      </c>
    </row>
    <row r="5226" spans="2:8" x14ac:dyDescent="0.25">
      <c r="B5226" t="s">
        <v>3</v>
      </c>
      <c r="C5226" t="s">
        <v>574</v>
      </c>
      <c r="D5226" t="s">
        <v>286</v>
      </c>
      <c r="E5226" t="s">
        <v>1</v>
      </c>
      <c r="F5226">
        <v>170.82</v>
      </c>
      <c r="G5226">
        <v>170.82</v>
      </c>
      <c r="H5226">
        <v>170.82</v>
      </c>
    </row>
    <row r="5227" spans="2:8" x14ac:dyDescent="0.25">
      <c r="B5227" t="s">
        <v>3</v>
      </c>
      <c r="C5227" t="s">
        <v>574</v>
      </c>
      <c r="D5227" t="s">
        <v>287</v>
      </c>
      <c r="E5227" t="s">
        <v>1</v>
      </c>
      <c r="F5227">
        <v>3889.44</v>
      </c>
      <c r="G5227">
        <v>3889.44</v>
      </c>
      <c r="H5227">
        <v>3889.44</v>
      </c>
    </row>
    <row r="5228" spans="2:8" x14ac:dyDescent="0.25">
      <c r="B5228" t="s">
        <v>3</v>
      </c>
      <c r="C5228" t="s">
        <v>574</v>
      </c>
      <c r="D5228" t="s">
        <v>290</v>
      </c>
      <c r="E5228" t="s">
        <v>1</v>
      </c>
      <c r="F5228">
        <v>462.96599999999995</v>
      </c>
      <c r="G5228">
        <v>462.96599999999995</v>
      </c>
      <c r="H5228">
        <v>462.96599999999995</v>
      </c>
    </row>
    <row r="5229" spans="2:8" x14ac:dyDescent="0.25">
      <c r="B5229" t="s">
        <v>3</v>
      </c>
      <c r="C5229" t="s">
        <v>574</v>
      </c>
      <c r="D5229" t="s">
        <v>291</v>
      </c>
      <c r="E5229" t="s">
        <v>1</v>
      </c>
      <c r="F5229">
        <v>571.15200000000004</v>
      </c>
      <c r="G5229">
        <v>571.15200000000004</v>
      </c>
      <c r="H5229">
        <v>571.15200000000004</v>
      </c>
    </row>
    <row r="5230" spans="2:8" x14ac:dyDescent="0.25">
      <c r="B5230" t="s">
        <v>3</v>
      </c>
      <c r="C5230" t="s">
        <v>574</v>
      </c>
      <c r="D5230" t="s">
        <v>292</v>
      </c>
      <c r="E5230" t="s">
        <v>1</v>
      </c>
      <c r="F5230">
        <v>571.15200000000004</v>
      </c>
      <c r="G5230">
        <v>571.15200000000004</v>
      </c>
      <c r="H5230">
        <v>571.15200000000004</v>
      </c>
    </row>
    <row r="5231" spans="2:8" x14ac:dyDescent="0.25">
      <c r="B5231" t="s">
        <v>3</v>
      </c>
      <c r="C5231" t="s">
        <v>574</v>
      </c>
      <c r="D5231" t="s">
        <v>293</v>
      </c>
      <c r="E5231" t="s">
        <v>1</v>
      </c>
      <c r="F5231">
        <v>3310.7717156596045</v>
      </c>
      <c r="G5231">
        <v>3310.7717156596045</v>
      </c>
      <c r="H5231">
        <v>3310.7717156596045</v>
      </c>
    </row>
    <row r="5232" spans="2:8" x14ac:dyDescent="0.25">
      <c r="B5232" t="s">
        <v>3</v>
      </c>
      <c r="C5232" t="s">
        <v>574</v>
      </c>
      <c r="D5232" t="s">
        <v>295</v>
      </c>
      <c r="E5232" t="s">
        <v>1</v>
      </c>
      <c r="F5232">
        <v>53.7</v>
      </c>
      <c r="G5232">
        <v>53.7</v>
      </c>
      <c r="H5232">
        <v>53.7</v>
      </c>
    </row>
    <row r="5233" spans="2:8" x14ac:dyDescent="0.25">
      <c r="B5233" t="s">
        <v>3</v>
      </c>
      <c r="C5233" t="s">
        <v>574</v>
      </c>
      <c r="D5233" t="s">
        <v>296</v>
      </c>
      <c r="E5233" t="s">
        <v>1</v>
      </c>
      <c r="F5233">
        <v>508.84615384615387</v>
      </c>
      <c r="G5233">
        <v>508.84615384615387</v>
      </c>
      <c r="H5233">
        <v>508.84615384615387</v>
      </c>
    </row>
    <row r="5234" spans="2:8" x14ac:dyDescent="0.25">
      <c r="B5234" t="s">
        <v>3</v>
      </c>
      <c r="C5234" t="s">
        <v>574</v>
      </c>
      <c r="D5234" t="s">
        <v>297</v>
      </c>
      <c r="E5234" t="s">
        <v>1</v>
      </c>
      <c r="F5234">
        <v>508.84615384615387</v>
      </c>
      <c r="G5234">
        <v>508.84615384615387</v>
      </c>
      <c r="H5234">
        <v>508.84615384615387</v>
      </c>
    </row>
    <row r="5235" spans="2:8" x14ac:dyDescent="0.25">
      <c r="B5235" t="s">
        <v>3</v>
      </c>
      <c r="C5235" t="s">
        <v>574</v>
      </c>
      <c r="D5235" t="s">
        <v>298</v>
      </c>
      <c r="E5235" t="s">
        <v>1</v>
      </c>
      <c r="F5235">
        <v>1187.3076923076922</v>
      </c>
      <c r="G5235">
        <v>1187.3076923076922</v>
      </c>
      <c r="H5235">
        <v>1187.3076923076922</v>
      </c>
    </row>
    <row r="5236" spans="2:8" x14ac:dyDescent="0.25">
      <c r="B5236" t="s">
        <v>3</v>
      </c>
      <c r="C5236" t="s">
        <v>574</v>
      </c>
      <c r="D5236" t="s">
        <v>299</v>
      </c>
      <c r="E5236" t="s">
        <v>1</v>
      </c>
      <c r="F5236">
        <v>1187.3076923076922</v>
      </c>
      <c r="G5236">
        <v>1187.3076923076922</v>
      </c>
      <c r="H5236">
        <v>1187.3076923076922</v>
      </c>
    </row>
    <row r="5237" spans="2:8" x14ac:dyDescent="0.25">
      <c r="B5237" t="s">
        <v>3</v>
      </c>
      <c r="C5237" t="s">
        <v>574</v>
      </c>
      <c r="D5237" t="s">
        <v>300</v>
      </c>
      <c r="E5237" t="s">
        <v>1</v>
      </c>
      <c r="F5237">
        <v>2035.3846153846155</v>
      </c>
      <c r="G5237">
        <v>2035.3846153846155</v>
      </c>
      <c r="H5237">
        <v>2035.3846153846155</v>
      </c>
    </row>
    <row r="5238" spans="2:8" x14ac:dyDescent="0.25">
      <c r="B5238" t="s">
        <v>3</v>
      </c>
      <c r="C5238" t="s">
        <v>574</v>
      </c>
      <c r="D5238" t="s">
        <v>407</v>
      </c>
      <c r="E5238" t="s">
        <v>1</v>
      </c>
      <c r="F5238">
        <v>221</v>
      </c>
      <c r="G5238">
        <v>221</v>
      </c>
      <c r="H5238">
        <v>221</v>
      </c>
    </row>
    <row r="5239" spans="2:8" x14ac:dyDescent="0.25">
      <c r="B5239" t="s">
        <v>3</v>
      </c>
      <c r="C5239" t="s">
        <v>574</v>
      </c>
      <c r="D5239" t="s">
        <v>635</v>
      </c>
      <c r="E5239" t="s">
        <v>1</v>
      </c>
      <c r="F5239">
        <v>221</v>
      </c>
      <c r="G5239">
        <v>221</v>
      </c>
      <c r="H5239">
        <v>221</v>
      </c>
    </row>
    <row r="5240" spans="2:8" x14ac:dyDescent="0.25">
      <c r="B5240" t="s">
        <v>3</v>
      </c>
      <c r="C5240" t="s">
        <v>574</v>
      </c>
      <c r="D5240" t="s">
        <v>636</v>
      </c>
      <c r="E5240" t="s">
        <v>1</v>
      </c>
      <c r="F5240">
        <v>207.75</v>
      </c>
      <c r="G5240">
        <v>207.75</v>
      </c>
      <c r="H5240">
        <v>207.75</v>
      </c>
    </row>
    <row r="5241" spans="2:8" x14ac:dyDescent="0.25">
      <c r="B5241" t="s">
        <v>3</v>
      </c>
      <c r="C5241" t="s">
        <v>574</v>
      </c>
      <c r="D5241" t="s">
        <v>686</v>
      </c>
      <c r="E5241" t="s">
        <v>1</v>
      </c>
      <c r="F5241">
        <v>183.01499999999999</v>
      </c>
      <c r="G5241">
        <v>183.01499999999999</v>
      </c>
      <c r="H5241">
        <v>183.01499999999999</v>
      </c>
    </row>
    <row r="5242" spans="2:8" x14ac:dyDescent="0.25">
      <c r="B5242" t="s">
        <v>3</v>
      </c>
      <c r="C5242" t="s">
        <v>574</v>
      </c>
      <c r="D5242" t="s">
        <v>687</v>
      </c>
      <c r="E5242" t="s">
        <v>1</v>
      </c>
      <c r="F5242">
        <v>246.96</v>
      </c>
      <c r="G5242">
        <v>246.96</v>
      </c>
      <c r="H5242">
        <v>246.96</v>
      </c>
    </row>
    <row r="5243" spans="2:8" x14ac:dyDescent="0.25">
      <c r="B5243" t="s">
        <v>3</v>
      </c>
      <c r="C5243" t="s">
        <v>574</v>
      </c>
      <c r="D5243" t="s">
        <v>302</v>
      </c>
      <c r="E5243" t="s">
        <v>1</v>
      </c>
      <c r="F5243">
        <v>433.25965799999989</v>
      </c>
      <c r="G5243">
        <v>433.25965799999989</v>
      </c>
      <c r="H5243">
        <v>433.25965799999989</v>
      </c>
    </row>
    <row r="5244" spans="2:8" x14ac:dyDescent="0.25">
      <c r="B5244" t="s">
        <v>3</v>
      </c>
      <c r="C5244" t="s">
        <v>574</v>
      </c>
      <c r="D5244" t="s">
        <v>303</v>
      </c>
      <c r="E5244" t="s">
        <v>1</v>
      </c>
      <c r="F5244">
        <v>433.25965799999989</v>
      </c>
      <c r="G5244">
        <v>433.25965799999989</v>
      </c>
      <c r="H5244">
        <v>433.25965799999989</v>
      </c>
    </row>
    <row r="5245" spans="2:8" x14ac:dyDescent="0.25">
      <c r="B5245" t="s">
        <v>3</v>
      </c>
      <c r="C5245" t="s">
        <v>574</v>
      </c>
      <c r="D5245" t="s">
        <v>306</v>
      </c>
      <c r="E5245" t="s">
        <v>1</v>
      </c>
      <c r="F5245">
        <v>705</v>
      </c>
      <c r="G5245">
        <v>705</v>
      </c>
      <c r="H5245">
        <v>705</v>
      </c>
    </row>
    <row r="5246" spans="2:8" x14ac:dyDescent="0.25">
      <c r="B5246" t="s">
        <v>3</v>
      </c>
      <c r="C5246" t="s">
        <v>574</v>
      </c>
      <c r="D5246" t="s">
        <v>307</v>
      </c>
      <c r="E5246" t="s">
        <v>1</v>
      </c>
      <c r="F5246">
        <v>705</v>
      </c>
      <c r="G5246">
        <v>705</v>
      </c>
      <c r="H5246">
        <v>705</v>
      </c>
    </row>
    <row r="5247" spans="2:8" x14ac:dyDescent="0.25">
      <c r="B5247" t="s">
        <v>3</v>
      </c>
      <c r="C5247" t="s">
        <v>574</v>
      </c>
      <c r="D5247" t="s">
        <v>308</v>
      </c>
      <c r="E5247" t="s">
        <v>1</v>
      </c>
      <c r="F5247">
        <v>751</v>
      </c>
      <c r="G5247">
        <v>751</v>
      </c>
      <c r="H5247">
        <v>751</v>
      </c>
    </row>
    <row r="5248" spans="2:8" x14ac:dyDescent="0.25">
      <c r="B5248" t="s">
        <v>3</v>
      </c>
      <c r="C5248" t="s">
        <v>574</v>
      </c>
      <c r="D5248" t="s">
        <v>309</v>
      </c>
      <c r="E5248" t="s">
        <v>1</v>
      </c>
      <c r="F5248">
        <v>3184</v>
      </c>
      <c r="G5248">
        <v>3184</v>
      </c>
      <c r="H5248">
        <v>3184</v>
      </c>
    </row>
    <row r="5249" spans="2:8" x14ac:dyDescent="0.25">
      <c r="B5249" t="s">
        <v>3</v>
      </c>
      <c r="C5249" t="s">
        <v>574</v>
      </c>
      <c r="D5249" t="s">
        <v>637</v>
      </c>
      <c r="E5249" t="s">
        <v>1</v>
      </c>
      <c r="F5249">
        <v>0</v>
      </c>
      <c r="G5249">
        <v>0</v>
      </c>
      <c r="H5249">
        <v>0</v>
      </c>
    </row>
    <row r="5250" spans="2:8" x14ac:dyDescent="0.25">
      <c r="B5250" t="s">
        <v>3</v>
      </c>
      <c r="C5250" t="s">
        <v>574</v>
      </c>
      <c r="D5250" t="s">
        <v>311</v>
      </c>
      <c r="E5250" t="s">
        <v>1</v>
      </c>
      <c r="F5250">
        <v>0</v>
      </c>
      <c r="G5250">
        <v>0</v>
      </c>
      <c r="H5250">
        <v>0</v>
      </c>
    </row>
    <row r="5251" spans="2:8" x14ac:dyDescent="0.25">
      <c r="B5251" t="s">
        <v>3</v>
      </c>
      <c r="C5251" t="s">
        <v>574</v>
      </c>
      <c r="D5251" t="s">
        <v>312</v>
      </c>
      <c r="E5251" t="s">
        <v>1</v>
      </c>
      <c r="F5251">
        <v>0</v>
      </c>
      <c r="G5251">
        <v>0</v>
      </c>
      <c r="H5251">
        <v>0</v>
      </c>
    </row>
    <row r="5252" spans="2:8" x14ac:dyDescent="0.25">
      <c r="B5252" t="s">
        <v>3</v>
      </c>
      <c r="C5252" t="s">
        <v>574</v>
      </c>
      <c r="D5252" t="s">
        <v>313</v>
      </c>
      <c r="E5252" t="s">
        <v>1</v>
      </c>
      <c r="F5252">
        <v>0</v>
      </c>
      <c r="G5252">
        <v>0</v>
      </c>
      <c r="H5252">
        <v>0</v>
      </c>
    </row>
    <row r="5253" spans="2:8" x14ac:dyDescent="0.25">
      <c r="B5253" t="s">
        <v>3</v>
      </c>
      <c r="C5253" t="s">
        <v>574</v>
      </c>
      <c r="D5253" t="s">
        <v>314</v>
      </c>
      <c r="E5253" t="s">
        <v>1</v>
      </c>
      <c r="F5253">
        <v>0</v>
      </c>
      <c r="G5253">
        <v>0</v>
      </c>
      <c r="H5253">
        <v>0</v>
      </c>
    </row>
    <row r="5254" spans="2:8" x14ac:dyDescent="0.25">
      <c r="B5254" t="s">
        <v>3</v>
      </c>
      <c r="C5254" t="s">
        <v>574</v>
      </c>
      <c r="D5254" t="s">
        <v>315</v>
      </c>
      <c r="E5254" t="s">
        <v>1</v>
      </c>
      <c r="F5254">
        <v>480</v>
      </c>
      <c r="G5254">
        <v>480</v>
      </c>
      <c r="H5254">
        <v>480</v>
      </c>
    </row>
    <row r="5255" spans="2:8" x14ac:dyDescent="0.25">
      <c r="B5255" t="s">
        <v>3</v>
      </c>
      <c r="C5255" t="s">
        <v>574</v>
      </c>
      <c r="D5255" t="s">
        <v>320</v>
      </c>
      <c r="E5255" t="s">
        <v>1</v>
      </c>
      <c r="F5255">
        <v>8453.9259999999995</v>
      </c>
      <c r="G5255">
        <v>8453.9259999999995</v>
      </c>
      <c r="H5255">
        <v>8453.9259999999995</v>
      </c>
    </row>
    <row r="5256" spans="2:8" x14ac:dyDescent="0.25">
      <c r="B5256" t="s">
        <v>3</v>
      </c>
      <c r="C5256" t="s">
        <v>574</v>
      </c>
      <c r="D5256" t="s">
        <v>322</v>
      </c>
      <c r="E5256" t="s">
        <v>1</v>
      </c>
      <c r="F5256">
        <v>11863.239052198664</v>
      </c>
      <c r="G5256">
        <v>11863.239052198664</v>
      </c>
      <c r="H5256">
        <v>11863.239052198664</v>
      </c>
    </row>
    <row r="5257" spans="2:8" x14ac:dyDescent="0.25">
      <c r="B5257" t="s">
        <v>3</v>
      </c>
      <c r="C5257" t="s">
        <v>574</v>
      </c>
      <c r="D5257" t="s">
        <v>324</v>
      </c>
      <c r="E5257" t="s">
        <v>1</v>
      </c>
      <c r="F5257">
        <v>16152.552915793811</v>
      </c>
      <c r="G5257">
        <v>16152.552915793811</v>
      </c>
      <c r="H5257">
        <v>16152.552915793811</v>
      </c>
    </row>
    <row r="5258" spans="2:8" x14ac:dyDescent="0.25">
      <c r="B5258" t="s">
        <v>3</v>
      </c>
      <c r="C5258" t="s">
        <v>574</v>
      </c>
      <c r="D5258" t="s">
        <v>326</v>
      </c>
      <c r="E5258" t="s">
        <v>1</v>
      </c>
      <c r="F5258">
        <v>9211.5713293110966</v>
      </c>
      <c r="G5258">
        <v>9211.5713293110966</v>
      </c>
      <c r="H5258">
        <v>9211.5713293110966</v>
      </c>
    </row>
    <row r="5259" spans="2:8" x14ac:dyDescent="0.25">
      <c r="B5259" t="s">
        <v>3</v>
      </c>
      <c r="C5259" t="s">
        <v>574</v>
      </c>
      <c r="D5259" t="s">
        <v>328</v>
      </c>
      <c r="E5259" t="s">
        <v>1</v>
      </c>
      <c r="F5259">
        <v>13626.434031386299</v>
      </c>
      <c r="G5259">
        <v>13626.434031386299</v>
      </c>
      <c r="H5259">
        <v>13626.434031386299</v>
      </c>
    </row>
    <row r="5260" spans="2:8" x14ac:dyDescent="0.25">
      <c r="B5260" t="s">
        <v>3</v>
      </c>
      <c r="C5260" t="s">
        <v>574</v>
      </c>
      <c r="D5260" t="s">
        <v>330</v>
      </c>
      <c r="E5260" t="s">
        <v>1</v>
      </c>
      <c r="F5260">
        <v>759</v>
      </c>
      <c r="G5260">
        <v>759</v>
      </c>
      <c r="H5260">
        <v>759</v>
      </c>
    </row>
    <row r="5261" spans="2:8" x14ac:dyDescent="0.25">
      <c r="B5261" t="s">
        <v>3</v>
      </c>
      <c r="C5261" t="s">
        <v>574</v>
      </c>
      <c r="D5261" t="s">
        <v>332</v>
      </c>
      <c r="E5261" t="s">
        <v>1</v>
      </c>
      <c r="F5261">
        <v>0</v>
      </c>
      <c r="G5261">
        <v>0</v>
      </c>
      <c r="H5261">
        <v>0</v>
      </c>
    </row>
    <row r="5262" spans="2:8" x14ac:dyDescent="0.25">
      <c r="B5262" t="s">
        <v>3</v>
      </c>
      <c r="C5262" t="s">
        <v>574</v>
      </c>
      <c r="D5262" t="s">
        <v>333</v>
      </c>
      <c r="E5262" t="s">
        <v>1</v>
      </c>
      <c r="F5262">
        <v>0</v>
      </c>
      <c r="G5262">
        <v>0</v>
      </c>
      <c r="H5262">
        <v>0</v>
      </c>
    </row>
    <row r="5263" spans="2:8" x14ac:dyDescent="0.25">
      <c r="B5263" t="s">
        <v>3</v>
      </c>
      <c r="C5263" t="s">
        <v>574</v>
      </c>
      <c r="D5263" t="s">
        <v>334</v>
      </c>
      <c r="E5263" t="s">
        <v>1</v>
      </c>
      <c r="F5263">
        <v>53.8</v>
      </c>
      <c r="G5263">
        <v>53.8</v>
      </c>
      <c r="H5263">
        <v>53.8</v>
      </c>
    </row>
    <row r="5264" spans="2:8" x14ac:dyDescent="0.25">
      <c r="B5264" t="s">
        <v>3</v>
      </c>
      <c r="C5264" t="s">
        <v>574</v>
      </c>
      <c r="D5264" t="s">
        <v>335</v>
      </c>
      <c r="E5264" t="s">
        <v>1</v>
      </c>
      <c r="F5264">
        <v>411</v>
      </c>
      <c r="G5264">
        <v>411</v>
      </c>
      <c r="H5264">
        <v>411</v>
      </c>
    </row>
    <row r="5265" spans="2:8" x14ac:dyDescent="0.25">
      <c r="B5265" t="s">
        <v>3</v>
      </c>
      <c r="C5265" t="s">
        <v>574</v>
      </c>
      <c r="D5265" t="s">
        <v>336</v>
      </c>
      <c r="E5265" t="s">
        <v>1</v>
      </c>
      <c r="F5265">
        <v>411</v>
      </c>
      <c r="G5265">
        <v>411</v>
      </c>
      <c r="H5265">
        <v>411</v>
      </c>
    </row>
    <row r="5266" spans="2:8" x14ac:dyDescent="0.25">
      <c r="B5266" t="s">
        <v>3</v>
      </c>
      <c r="C5266" t="s">
        <v>574</v>
      </c>
      <c r="D5266" t="s">
        <v>337</v>
      </c>
      <c r="E5266" t="s">
        <v>1</v>
      </c>
      <c r="F5266">
        <v>1091.901728844404</v>
      </c>
      <c r="G5266">
        <v>1091.901728844404</v>
      </c>
      <c r="H5266">
        <v>1091.901728844404</v>
      </c>
    </row>
    <row r="5267" spans="2:8" x14ac:dyDescent="0.25">
      <c r="B5267" t="s">
        <v>3</v>
      </c>
      <c r="C5267" t="s">
        <v>574</v>
      </c>
      <c r="D5267" t="s">
        <v>341</v>
      </c>
      <c r="E5267" t="s">
        <v>1</v>
      </c>
      <c r="F5267">
        <v>2998.4645131938128</v>
      </c>
      <c r="G5267">
        <v>2998.4645131938128</v>
      </c>
      <c r="H5267">
        <v>2998.4645131938128</v>
      </c>
    </row>
    <row r="5268" spans="2:8" x14ac:dyDescent="0.25">
      <c r="B5268" t="s">
        <v>3</v>
      </c>
      <c r="C5268" t="s">
        <v>574</v>
      </c>
      <c r="D5268" t="s">
        <v>342</v>
      </c>
      <c r="E5268" t="s">
        <v>1</v>
      </c>
      <c r="F5268">
        <v>2803</v>
      </c>
      <c r="G5268">
        <v>2803</v>
      </c>
      <c r="H5268">
        <v>2803</v>
      </c>
    </row>
    <row r="5269" spans="2:8" x14ac:dyDescent="0.25">
      <c r="B5269" t="s">
        <v>3</v>
      </c>
      <c r="C5269" t="s">
        <v>574</v>
      </c>
      <c r="D5269" t="s">
        <v>343</v>
      </c>
      <c r="E5269" t="s">
        <v>1</v>
      </c>
      <c r="F5269">
        <v>1854</v>
      </c>
      <c r="G5269">
        <v>1854</v>
      </c>
      <c r="H5269">
        <v>1854</v>
      </c>
    </row>
    <row r="5270" spans="2:8" x14ac:dyDescent="0.25">
      <c r="B5270" t="s">
        <v>3</v>
      </c>
      <c r="C5270" t="s">
        <v>574</v>
      </c>
      <c r="D5270" t="s">
        <v>344</v>
      </c>
      <c r="E5270" t="s">
        <v>1</v>
      </c>
      <c r="F5270">
        <v>1854</v>
      </c>
      <c r="G5270">
        <v>1854</v>
      </c>
      <c r="H5270">
        <v>1854</v>
      </c>
    </row>
    <row r="5271" spans="2:8" x14ac:dyDescent="0.25">
      <c r="B5271" t="s">
        <v>3</v>
      </c>
      <c r="C5271" t="s">
        <v>574</v>
      </c>
      <c r="D5271" t="s">
        <v>345</v>
      </c>
      <c r="E5271" t="s">
        <v>1</v>
      </c>
      <c r="F5271">
        <v>653</v>
      </c>
      <c r="G5271">
        <v>653</v>
      </c>
      <c r="H5271">
        <v>653</v>
      </c>
    </row>
    <row r="5272" spans="2:8" x14ac:dyDescent="0.25">
      <c r="B5272" t="s">
        <v>3</v>
      </c>
      <c r="C5272" t="s">
        <v>574</v>
      </c>
      <c r="D5272" t="s">
        <v>346</v>
      </c>
      <c r="E5272" t="s">
        <v>1</v>
      </c>
      <c r="F5272">
        <v>653</v>
      </c>
      <c r="G5272">
        <v>653</v>
      </c>
      <c r="H5272">
        <v>653</v>
      </c>
    </row>
    <row r="5273" spans="2:8" x14ac:dyDescent="0.25">
      <c r="B5273" t="s">
        <v>3</v>
      </c>
      <c r="C5273" t="s">
        <v>574</v>
      </c>
      <c r="D5273" t="s">
        <v>349</v>
      </c>
      <c r="E5273" t="s">
        <v>1</v>
      </c>
      <c r="F5273">
        <v>3126</v>
      </c>
      <c r="G5273">
        <v>3126</v>
      </c>
      <c r="H5273">
        <v>3126</v>
      </c>
    </row>
    <row r="5274" spans="2:8" x14ac:dyDescent="0.25">
      <c r="B5274" t="s">
        <v>3</v>
      </c>
      <c r="C5274" t="s">
        <v>574</v>
      </c>
      <c r="D5274" t="s">
        <v>350</v>
      </c>
      <c r="E5274" t="s">
        <v>1</v>
      </c>
      <c r="F5274">
        <v>3126</v>
      </c>
      <c r="G5274">
        <v>3126</v>
      </c>
      <c r="H5274">
        <v>3126</v>
      </c>
    </row>
    <row r="5275" spans="2:8" x14ac:dyDescent="0.25">
      <c r="B5275" t="s">
        <v>3</v>
      </c>
      <c r="C5275" t="s">
        <v>574</v>
      </c>
      <c r="D5275" t="s">
        <v>351</v>
      </c>
      <c r="E5275" t="s">
        <v>1</v>
      </c>
      <c r="F5275">
        <v>1000000</v>
      </c>
      <c r="G5275">
        <v>1000000</v>
      </c>
      <c r="H5275">
        <v>1000000</v>
      </c>
    </row>
    <row r="5276" spans="2:8" x14ac:dyDescent="0.25">
      <c r="B5276" t="s">
        <v>3</v>
      </c>
      <c r="C5276" t="s">
        <v>574</v>
      </c>
      <c r="D5276" t="s">
        <v>352</v>
      </c>
      <c r="E5276" t="s">
        <v>1</v>
      </c>
      <c r="F5276">
        <v>1738</v>
      </c>
      <c r="G5276">
        <v>1738</v>
      </c>
      <c r="H5276">
        <v>1738</v>
      </c>
    </row>
    <row r="5277" spans="2:8" x14ac:dyDescent="0.25">
      <c r="B5277" t="s">
        <v>3</v>
      </c>
      <c r="C5277" t="s">
        <v>574</v>
      </c>
      <c r="D5277" t="s">
        <v>353</v>
      </c>
      <c r="E5277" t="s">
        <v>1</v>
      </c>
      <c r="F5277">
        <v>1738</v>
      </c>
      <c r="G5277">
        <v>1738</v>
      </c>
      <c r="H5277">
        <v>1738</v>
      </c>
    </row>
    <row r="5278" spans="2:8" x14ac:dyDescent="0.25">
      <c r="B5278" t="s">
        <v>3</v>
      </c>
      <c r="C5278" t="s">
        <v>574</v>
      </c>
      <c r="D5278" t="s">
        <v>354</v>
      </c>
      <c r="E5278" t="s">
        <v>1</v>
      </c>
      <c r="F5278">
        <v>212.56200000000001</v>
      </c>
      <c r="G5278">
        <v>212.56200000000001</v>
      </c>
      <c r="H5278">
        <v>212.56200000000001</v>
      </c>
    </row>
    <row r="5279" spans="2:8" x14ac:dyDescent="0.25">
      <c r="B5279" t="s">
        <v>3</v>
      </c>
      <c r="C5279" t="s">
        <v>574</v>
      </c>
      <c r="D5279" t="s">
        <v>356</v>
      </c>
      <c r="E5279" t="s">
        <v>1</v>
      </c>
      <c r="F5279">
        <v>2283</v>
      </c>
      <c r="G5279">
        <v>2283</v>
      </c>
      <c r="H5279">
        <v>2283</v>
      </c>
    </row>
    <row r="5280" spans="2:8" x14ac:dyDescent="0.25">
      <c r="B5280" t="s">
        <v>3</v>
      </c>
      <c r="C5280" t="s">
        <v>574</v>
      </c>
      <c r="D5280" t="s">
        <v>357</v>
      </c>
      <c r="E5280" t="s">
        <v>1</v>
      </c>
      <c r="F5280">
        <v>3170.67655045024</v>
      </c>
      <c r="G5280">
        <v>3170.67655045024</v>
      </c>
      <c r="H5280">
        <v>3170.67655045024</v>
      </c>
    </row>
    <row r="5281" spans="2:8" x14ac:dyDescent="0.25">
      <c r="B5281" t="s">
        <v>3</v>
      </c>
      <c r="C5281" t="s">
        <v>574</v>
      </c>
      <c r="D5281" t="s">
        <v>359</v>
      </c>
      <c r="E5281" t="s">
        <v>1</v>
      </c>
      <c r="F5281">
        <v>2539.5123955343533</v>
      </c>
      <c r="G5281">
        <v>2539.5123955343533</v>
      </c>
      <c r="H5281">
        <v>2539.5123955343533</v>
      </c>
    </row>
    <row r="5282" spans="2:8" x14ac:dyDescent="0.25">
      <c r="B5282" t="s">
        <v>3</v>
      </c>
      <c r="C5282" t="s">
        <v>574</v>
      </c>
      <c r="D5282" t="s">
        <v>688</v>
      </c>
      <c r="E5282" t="s">
        <v>1</v>
      </c>
      <c r="F5282">
        <v>22088.2</v>
      </c>
      <c r="G5282">
        <v>22088.2</v>
      </c>
      <c r="H5282">
        <v>22088.2</v>
      </c>
    </row>
    <row r="5283" spans="2:8" x14ac:dyDescent="0.25">
      <c r="B5283" t="s">
        <v>3</v>
      </c>
      <c r="C5283" t="s">
        <v>574</v>
      </c>
      <c r="D5283" t="s">
        <v>689</v>
      </c>
      <c r="E5283" t="s">
        <v>1</v>
      </c>
      <c r="F5283">
        <v>22088.2</v>
      </c>
      <c r="G5283">
        <v>22088.2</v>
      </c>
      <c r="H5283">
        <v>22088.2</v>
      </c>
    </row>
    <row r="5284" spans="2:8" x14ac:dyDescent="0.25">
      <c r="B5284" t="s">
        <v>3</v>
      </c>
      <c r="C5284" t="s">
        <v>574</v>
      </c>
      <c r="D5284" t="s">
        <v>363</v>
      </c>
      <c r="E5284" t="s">
        <v>1</v>
      </c>
      <c r="F5284">
        <v>254</v>
      </c>
      <c r="G5284">
        <v>254</v>
      </c>
      <c r="H5284">
        <v>254</v>
      </c>
    </row>
    <row r="5285" spans="2:8" x14ac:dyDescent="0.25">
      <c r="B5285" t="s">
        <v>3</v>
      </c>
      <c r="C5285" t="s">
        <v>574</v>
      </c>
      <c r="D5285" t="s">
        <v>365</v>
      </c>
      <c r="E5285" t="s">
        <v>1</v>
      </c>
      <c r="F5285">
        <v>39329.480000000003</v>
      </c>
      <c r="G5285">
        <v>39329.480000000003</v>
      </c>
      <c r="H5285">
        <v>39329.480000000003</v>
      </c>
    </row>
    <row r="5286" spans="2:8" x14ac:dyDescent="0.25">
      <c r="B5286" t="s">
        <v>3</v>
      </c>
      <c r="C5286" t="s">
        <v>574</v>
      </c>
      <c r="D5286" t="s">
        <v>367</v>
      </c>
      <c r="E5286" t="s">
        <v>1</v>
      </c>
      <c r="F5286">
        <v>13248.555</v>
      </c>
      <c r="G5286">
        <v>13248.555</v>
      </c>
      <c r="H5286">
        <v>13248.555</v>
      </c>
    </row>
    <row r="5287" spans="2:8" x14ac:dyDescent="0.25">
      <c r="B5287" t="s">
        <v>3</v>
      </c>
      <c r="C5287" t="s">
        <v>574</v>
      </c>
      <c r="D5287" t="s">
        <v>369</v>
      </c>
      <c r="E5287" t="s">
        <v>1</v>
      </c>
      <c r="F5287">
        <v>53813.747000000003</v>
      </c>
      <c r="G5287">
        <v>53813.747000000003</v>
      </c>
      <c r="H5287">
        <v>53813.747000000003</v>
      </c>
    </row>
    <row r="5288" spans="2:8" x14ac:dyDescent="0.25">
      <c r="B5288" t="s">
        <v>3</v>
      </c>
      <c r="C5288" t="s">
        <v>574</v>
      </c>
      <c r="D5288" t="s">
        <v>371</v>
      </c>
      <c r="E5288" t="s">
        <v>1</v>
      </c>
      <c r="F5288">
        <v>68558.758000000002</v>
      </c>
      <c r="G5288">
        <v>68558.758000000002</v>
      </c>
      <c r="H5288">
        <v>68558.758000000002</v>
      </c>
    </row>
    <row r="5289" spans="2:8" x14ac:dyDescent="0.25">
      <c r="B5289" t="s">
        <v>3</v>
      </c>
      <c r="C5289" t="s">
        <v>574</v>
      </c>
      <c r="D5289" t="s">
        <v>373</v>
      </c>
      <c r="E5289" t="s">
        <v>1</v>
      </c>
      <c r="F5289">
        <v>98211.558999999994</v>
      </c>
      <c r="G5289">
        <v>98211.558999999994</v>
      </c>
      <c r="H5289">
        <v>98211.558999999994</v>
      </c>
    </row>
    <row r="5290" spans="2:8" x14ac:dyDescent="0.25">
      <c r="B5290" t="s">
        <v>3</v>
      </c>
      <c r="C5290" t="s">
        <v>574</v>
      </c>
      <c r="D5290" t="s">
        <v>375</v>
      </c>
      <c r="E5290" t="s">
        <v>1</v>
      </c>
      <c r="F5290">
        <v>37491.821000000004</v>
      </c>
      <c r="G5290">
        <v>37491.821000000004</v>
      </c>
      <c r="H5290">
        <v>37491.821000000004</v>
      </c>
    </row>
    <row r="5291" spans="2:8" x14ac:dyDescent="0.25">
      <c r="B5291" t="s">
        <v>3</v>
      </c>
      <c r="C5291" t="s">
        <v>574</v>
      </c>
      <c r="D5291" t="s">
        <v>377</v>
      </c>
      <c r="E5291" t="s">
        <v>1</v>
      </c>
      <c r="F5291">
        <v>144383.85999999999</v>
      </c>
      <c r="G5291">
        <v>144383.85999999999</v>
      </c>
      <c r="H5291">
        <v>144383.85999999999</v>
      </c>
    </row>
    <row r="5292" spans="2:8" x14ac:dyDescent="0.25">
      <c r="B5292" t="s">
        <v>3</v>
      </c>
      <c r="C5292" t="s">
        <v>574</v>
      </c>
      <c r="D5292" t="s">
        <v>379</v>
      </c>
      <c r="E5292" t="s">
        <v>1</v>
      </c>
      <c r="F5292">
        <v>3630</v>
      </c>
      <c r="G5292">
        <v>3630</v>
      </c>
      <c r="H5292">
        <v>3630</v>
      </c>
    </row>
    <row r="5293" spans="2:8" x14ac:dyDescent="0.25">
      <c r="B5293" t="s">
        <v>3</v>
      </c>
      <c r="C5293" t="s">
        <v>574</v>
      </c>
      <c r="D5293" t="s">
        <v>381</v>
      </c>
      <c r="E5293" t="s">
        <v>1</v>
      </c>
      <c r="F5293">
        <v>17872.831999999999</v>
      </c>
      <c r="G5293">
        <v>17872.831999999999</v>
      </c>
      <c r="H5293">
        <v>17872.831999999999</v>
      </c>
    </row>
    <row r="5294" spans="2:8" x14ac:dyDescent="0.25">
      <c r="B5294" t="s">
        <v>3</v>
      </c>
      <c r="C5294" t="s">
        <v>574</v>
      </c>
      <c r="D5294" t="s">
        <v>383</v>
      </c>
      <c r="E5294" t="s">
        <v>1</v>
      </c>
      <c r="F5294">
        <v>2546</v>
      </c>
      <c r="G5294">
        <v>2546</v>
      </c>
      <c r="H5294">
        <v>2546</v>
      </c>
    </row>
    <row r="5295" spans="2:8" x14ac:dyDescent="0.25">
      <c r="B5295" t="s">
        <v>3</v>
      </c>
      <c r="C5295" t="s">
        <v>574</v>
      </c>
      <c r="D5295" t="s">
        <v>384</v>
      </c>
      <c r="E5295" t="s">
        <v>1</v>
      </c>
      <c r="F5295">
        <v>2546</v>
      </c>
      <c r="G5295">
        <v>2546</v>
      </c>
      <c r="H5295">
        <v>2546</v>
      </c>
    </row>
    <row r="5296" spans="2:8" x14ac:dyDescent="0.25">
      <c r="B5296" t="s">
        <v>3</v>
      </c>
      <c r="C5296" t="s">
        <v>574</v>
      </c>
      <c r="D5296" t="s">
        <v>385</v>
      </c>
      <c r="E5296" t="s">
        <v>1</v>
      </c>
      <c r="F5296">
        <v>8927.41</v>
      </c>
      <c r="G5296">
        <v>8927.41</v>
      </c>
      <c r="H5296">
        <v>8927.41</v>
      </c>
    </row>
    <row r="5297" spans="2:8" x14ac:dyDescent="0.25">
      <c r="B5297" t="s">
        <v>3</v>
      </c>
      <c r="C5297" t="s">
        <v>574</v>
      </c>
      <c r="D5297" t="s">
        <v>386</v>
      </c>
      <c r="E5297" t="s">
        <v>1</v>
      </c>
      <c r="F5297">
        <v>8927.41</v>
      </c>
      <c r="G5297">
        <v>8927.41</v>
      </c>
      <c r="H5297">
        <v>8927.41</v>
      </c>
    </row>
    <row r="5298" spans="2:8" x14ac:dyDescent="0.25">
      <c r="B5298" t="s">
        <v>3</v>
      </c>
      <c r="C5298" t="s">
        <v>574</v>
      </c>
      <c r="D5298" t="s">
        <v>387</v>
      </c>
      <c r="E5298" t="s">
        <v>1</v>
      </c>
      <c r="F5298">
        <v>153.30000000000001</v>
      </c>
      <c r="G5298">
        <v>153.30000000000001</v>
      </c>
      <c r="H5298">
        <v>153.30000000000001</v>
      </c>
    </row>
    <row r="5299" spans="2:8" x14ac:dyDescent="0.25">
      <c r="B5299" t="s">
        <v>3</v>
      </c>
      <c r="C5299" t="s">
        <v>574</v>
      </c>
      <c r="D5299" t="s">
        <v>388</v>
      </c>
      <c r="E5299" t="s">
        <v>1</v>
      </c>
      <c r="F5299">
        <v>153.30000000000001</v>
      </c>
      <c r="G5299">
        <v>153.30000000000001</v>
      </c>
      <c r="H5299">
        <v>153.30000000000001</v>
      </c>
    </row>
    <row r="5300" spans="2:8" x14ac:dyDescent="0.25">
      <c r="B5300" t="s">
        <v>3</v>
      </c>
      <c r="C5300" t="s">
        <v>574</v>
      </c>
      <c r="D5300" t="s">
        <v>389</v>
      </c>
      <c r="E5300" t="s">
        <v>1</v>
      </c>
      <c r="F5300">
        <v>757.74</v>
      </c>
      <c r="G5300">
        <v>757.74</v>
      </c>
      <c r="H5300">
        <v>757.74</v>
      </c>
    </row>
    <row r="5301" spans="2:8" x14ac:dyDescent="0.25">
      <c r="B5301" t="s">
        <v>3</v>
      </c>
      <c r="C5301" t="s">
        <v>574</v>
      </c>
      <c r="D5301" t="s">
        <v>390</v>
      </c>
      <c r="E5301" t="s">
        <v>1</v>
      </c>
      <c r="F5301">
        <v>757.74</v>
      </c>
      <c r="G5301">
        <v>757.74</v>
      </c>
      <c r="H5301">
        <v>757.74</v>
      </c>
    </row>
    <row r="5302" spans="2:8" x14ac:dyDescent="0.25">
      <c r="B5302" t="s">
        <v>3</v>
      </c>
      <c r="C5302" t="s">
        <v>574</v>
      </c>
      <c r="D5302" t="s">
        <v>393</v>
      </c>
      <c r="E5302" t="s">
        <v>1</v>
      </c>
      <c r="F5302">
        <v>145.4418</v>
      </c>
      <c r="G5302">
        <v>145.4418</v>
      </c>
      <c r="H5302">
        <v>145.4418</v>
      </c>
    </row>
    <row r="5303" spans="2:8" x14ac:dyDescent="0.25">
      <c r="B5303" t="s">
        <v>3</v>
      </c>
      <c r="C5303" t="s">
        <v>574</v>
      </c>
      <c r="D5303" t="s">
        <v>395</v>
      </c>
      <c r="E5303" t="s">
        <v>1</v>
      </c>
      <c r="F5303">
        <v>269.49509999999998</v>
      </c>
      <c r="G5303">
        <v>269.49509999999998</v>
      </c>
      <c r="H5303">
        <v>269.49509999999998</v>
      </c>
    </row>
    <row r="5304" spans="2:8" x14ac:dyDescent="0.25">
      <c r="B5304" t="s">
        <v>3</v>
      </c>
      <c r="C5304" t="s">
        <v>574</v>
      </c>
      <c r="D5304" t="s">
        <v>397</v>
      </c>
      <c r="E5304" t="s">
        <v>1</v>
      </c>
      <c r="F5304">
        <v>4411.8387412921511</v>
      </c>
      <c r="G5304">
        <v>4411.8387412921511</v>
      </c>
      <c r="H5304">
        <v>4411.8387412921511</v>
      </c>
    </row>
    <row r="5305" spans="2:8" x14ac:dyDescent="0.25">
      <c r="B5305" t="s">
        <v>3</v>
      </c>
      <c r="C5305" t="s">
        <v>574</v>
      </c>
      <c r="D5305" t="s">
        <v>398</v>
      </c>
      <c r="E5305" t="s">
        <v>1</v>
      </c>
      <c r="F5305">
        <v>5930.9773143599996</v>
      </c>
      <c r="G5305">
        <v>5930.9773143599996</v>
      </c>
      <c r="H5305">
        <v>5930.9773143599996</v>
      </c>
    </row>
    <row r="5306" spans="2:8" x14ac:dyDescent="0.25">
      <c r="B5306" t="s">
        <v>3</v>
      </c>
      <c r="C5306" t="s">
        <v>574</v>
      </c>
      <c r="D5306" t="s">
        <v>399</v>
      </c>
      <c r="E5306" t="s">
        <v>1</v>
      </c>
      <c r="F5306">
        <v>8791.536443091436</v>
      </c>
      <c r="G5306">
        <v>8791.536443091436</v>
      </c>
      <c r="H5306">
        <v>8791.536443091436</v>
      </c>
    </row>
    <row r="5307" spans="2:8" x14ac:dyDescent="0.25">
      <c r="B5307" t="s">
        <v>3</v>
      </c>
      <c r="C5307" t="s">
        <v>574</v>
      </c>
      <c r="D5307" t="s">
        <v>400</v>
      </c>
      <c r="E5307" t="s">
        <v>1</v>
      </c>
      <c r="F5307">
        <v>11118.192776712</v>
      </c>
      <c r="G5307">
        <v>11118.192776712</v>
      </c>
      <c r="H5307">
        <v>11118.192776712</v>
      </c>
    </row>
    <row r="5308" spans="2:8" x14ac:dyDescent="0.25">
      <c r="B5308" t="s">
        <v>3</v>
      </c>
      <c r="C5308" t="s">
        <v>574</v>
      </c>
      <c r="D5308" t="s">
        <v>401</v>
      </c>
      <c r="E5308" t="s">
        <v>1</v>
      </c>
      <c r="F5308">
        <v>8335.9797724399505</v>
      </c>
      <c r="G5308">
        <v>8335.9797724399505</v>
      </c>
      <c r="H5308">
        <v>8335.9797724399505</v>
      </c>
    </row>
    <row r="5309" spans="2:8" x14ac:dyDescent="0.25">
      <c r="B5309" t="s">
        <v>3</v>
      </c>
      <c r="C5309" t="s">
        <v>574</v>
      </c>
      <c r="D5309" t="s">
        <v>402</v>
      </c>
      <c r="E5309" t="s">
        <v>1</v>
      </c>
      <c r="F5309">
        <v>7312</v>
      </c>
      <c r="G5309">
        <v>7312</v>
      </c>
      <c r="H5309">
        <v>7312</v>
      </c>
    </row>
    <row r="5310" spans="2:8" x14ac:dyDescent="0.25">
      <c r="B5310" t="s">
        <v>3</v>
      </c>
      <c r="C5310" t="s">
        <v>574</v>
      </c>
      <c r="D5310" t="s">
        <v>403</v>
      </c>
      <c r="E5310" t="s">
        <v>1</v>
      </c>
      <c r="F5310">
        <v>13804</v>
      </c>
      <c r="G5310">
        <v>13804</v>
      </c>
      <c r="H5310">
        <v>13804</v>
      </c>
    </row>
    <row r="5311" spans="2:8" x14ac:dyDescent="0.25">
      <c r="B5311" t="s">
        <v>3</v>
      </c>
      <c r="C5311" t="s">
        <v>574</v>
      </c>
      <c r="D5311" t="s">
        <v>404</v>
      </c>
      <c r="E5311" t="s">
        <v>1</v>
      </c>
      <c r="F5311">
        <v>8878.8102820746135</v>
      </c>
      <c r="G5311">
        <v>8878.8102820746135</v>
      </c>
      <c r="H5311">
        <v>8878.8102820746135</v>
      </c>
    </row>
    <row r="5312" spans="2:8" x14ac:dyDescent="0.25">
      <c r="B5312" t="s">
        <v>3</v>
      </c>
      <c r="C5312" t="s">
        <v>574</v>
      </c>
      <c r="D5312" t="s">
        <v>406</v>
      </c>
      <c r="E5312" t="s">
        <v>1</v>
      </c>
      <c r="F5312">
        <v>1400.0232000000001</v>
      </c>
      <c r="G5312">
        <v>1400.0232000000001</v>
      </c>
      <c r="H5312">
        <v>1400.0232000000001</v>
      </c>
    </row>
    <row r="5313" spans="2:8" x14ac:dyDescent="0.25">
      <c r="B5313" t="s">
        <v>3</v>
      </c>
      <c r="C5313" t="s">
        <v>575</v>
      </c>
      <c r="D5313" t="s">
        <v>544</v>
      </c>
      <c r="E5313" t="s">
        <v>1</v>
      </c>
      <c r="F5313">
        <v>0.215</v>
      </c>
      <c r="G5313">
        <v>0.215</v>
      </c>
      <c r="H5313">
        <v>0.215</v>
      </c>
    </row>
    <row r="5314" spans="2:8" x14ac:dyDescent="0.25">
      <c r="B5314" t="s">
        <v>3</v>
      </c>
      <c r="C5314" t="s">
        <v>575</v>
      </c>
      <c r="D5314" t="s">
        <v>16</v>
      </c>
      <c r="E5314" t="s">
        <v>1</v>
      </c>
      <c r="F5314">
        <v>4.8154289399999989E-3</v>
      </c>
      <c r="G5314">
        <v>4.8154289399999989E-3</v>
      </c>
      <c r="H5314">
        <v>4.8154289399999989E-3</v>
      </c>
    </row>
    <row r="5315" spans="2:8" x14ac:dyDescent="0.25">
      <c r="B5315" t="s">
        <v>3</v>
      </c>
      <c r="C5315" t="s">
        <v>575</v>
      </c>
      <c r="D5315" t="s">
        <v>17</v>
      </c>
      <c r="E5315" t="s">
        <v>1</v>
      </c>
      <c r="F5315">
        <v>4.8154289399999989E-3</v>
      </c>
      <c r="G5315">
        <v>4.8154289399999989E-3</v>
      </c>
      <c r="H5315">
        <v>4.8154289399999989E-3</v>
      </c>
    </row>
    <row r="5316" spans="2:8" x14ac:dyDescent="0.25">
      <c r="B5316" t="s">
        <v>3</v>
      </c>
      <c r="C5316" t="s">
        <v>575</v>
      </c>
      <c r="D5316" t="s">
        <v>18</v>
      </c>
      <c r="E5316" t="s">
        <v>1</v>
      </c>
      <c r="F5316">
        <v>8.0584729200000003E-3</v>
      </c>
      <c r="G5316">
        <v>8.0584729200000003E-3</v>
      </c>
      <c r="H5316">
        <v>8.0584729200000003E-3</v>
      </c>
    </row>
    <row r="5317" spans="2:8" x14ac:dyDescent="0.25">
      <c r="B5317" t="s">
        <v>3</v>
      </c>
      <c r="C5317" t="s">
        <v>575</v>
      </c>
      <c r="D5317" t="s">
        <v>19</v>
      </c>
      <c r="E5317" t="s">
        <v>1</v>
      </c>
      <c r="F5317">
        <v>8.0584729200000003E-3</v>
      </c>
      <c r="G5317">
        <v>8.0584729200000003E-3</v>
      </c>
      <c r="H5317">
        <v>8.0584729200000003E-3</v>
      </c>
    </row>
    <row r="5318" spans="2:8" x14ac:dyDescent="0.25">
      <c r="B5318" t="s">
        <v>3</v>
      </c>
      <c r="C5318" t="s">
        <v>575</v>
      </c>
      <c r="D5318" t="s">
        <v>20</v>
      </c>
      <c r="E5318" t="s">
        <v>1</v>
      </c>
      <c r="F5318">
        <v>5.6016214199999994E-3</v>
      </c>
      <c r="G5318">
        <v>5.6016214199999994E-3</v>
      </c>
      <c r="H5318">
        <v>5.6016214199999994E-3</v>
      </c>
    </row>
    <row r="5319" spans="2:8" x14ac:dyDescent="0.25">
      <c r="B5319" t="s">
        <v>3</v>
      </c>
      <c r="C5319" t="s">
        <v>575</v>
      </c>
      <c r="D5319" t="s">
        <v>21</v>
      </c>
      <c r="E5319" t="s">
        <v>1</v>
      </c>
      <c r="F5319">
        <v>5.6016214199999994E-3</v>
      </c>
      <c r="G5319">
        <v>5.6016214199999994E-3</v>
      </c>
      <c r="H5319">
        <v>5.6016214199999994E-3</v>
      </c>
    </row>
    <row r="5320" spans="2:8" x14ac:dyDescent="0.25">
      <c r="B5320" t="s">
        <v>3</v>
      </c>
      <c r="C5320" t="s">
        <v>575</v>
      </c>
      <c r="D5320" t="s">
        <v>22</v>
      </c>
      <c r="E5320" t="s">
        <v>1</v>
      </c>
      <c r="F5320">
        <v>3.3213173175000001E-3</v>
      </c>
      <c r="G5320">
        <v>3.3213173175000001E-3</v>
      </c>
      <c r="H5320">
        <v>3.3213173175000001E-3</v>
      </c>
    </row>
    <row r="5321" spans="2:8" x14ac:dyDescent="0.25">
      <c r="B5321" t="s">
        <v>3</v>
      </c>
      <c r="C5321" t="s">
        <v>575</v>
      </c>
      <c r="D5321" t="s">
        <v>23</v>
      </c>
      <c r="E5321" t="s">
        <v>1</v>
      </c>
      <c r="F5321">
        <v>3.3213173175000001E-3</v>
      </c>
      <c r="G5321">
        <v>3.3213173175000001E-3</v>
      </c>
      <c r="H5321">
        <v>3.3213173175000001E-3</v>
      </c>
    </row>
    <row r="5322" spans="2:8" x14ac:dyDescent="0.25">
      <c r="B5322" t="s">
        <v>3</v>
      </c>
      <c r="C5322" t="s">
        <v>575</v>
      </c>
      <c r="D5322" t="s">
        <v>24</v>
      </c>
      <c r="E5322" t="s">
        <v>1</v>
      </c>
      <c r="F5322">
        <v>3.1315277565000001E-3</v>
      </c>
      <c r="G5322">
        <v>3.1315277565000001E-3</v>
      </c>
      <c r="H5322">
        <v>3.1315277565000001E-3</v>
      </c>
    </row>
    <row r="5323" spans="2:8" x14ac:dyDescent="0.25">
      <c r="B5323" t="s">
        <v>3</v>
      </c>
      <c r="C5323" t="s">
        <v>575</v>
      </c>
      <c r="D5323" t="s">
        <v>25</v>
      </c>
      <c r="E5323" t="s">
        <v>1</v>
      </c>
      <c r="F5323">
        <v>3.1315277565000001E-3</v>
      </c>
      <c r="G5323">
        <v>3.1315277565000001E-3</v>
      </c>
      <c r="H5323">
        <v>3.1315277565000001E-3</v>
      </c>
    </row>
    <row r="5324" spans="2:8" x14ac:dyDescent="0.25">
      <c r="B5324" t="s">
        <v>3</v>
      </c>
      <c r="C5324" t="s">
        <v>575</v>
      </c>
      <c r="D5324" t="s">
        <v>26</v>
      </c>
      <c r="E5324" t="s">
        <v>1</v>
      </c>
      <c r="F5324">
        <v>2.6570538540000004E-3</v>
      </c>
      <c r="G5324">
        <v>2.6570538540000004E-3</v>
      </c>
      <c r="H5324">
        <v>2.6570538540000004E-3</v>
      </c>
    </row>
    <row r="5325" spans="2:8" x14ac:dyDescent="0.25">
      <c r="B5325" t="s">
        <v>3</v>
      </c>
      <c r="C5325" t="s">
        <v>575</v>
      </c>
      <c r="D5325" t="s">
        <v>27</v>
      </c>
      <c r="E5325" t="s">
        <v>1</v>
      </c>
      <c r="F5325">
        <v>2.6570538540000004E-3</v>
      </c>
      <c r="G5325">
        <v>2.6570538540000004E-3</v>
      </c>
      <c r="H5325">
        <v>2.6570538540000004E-3</v>
      </c>
    </row>
    <row r="5326" spans="2:8" x14ac:dyDescent="0.25">
      <c r="B5326" t="s">
        <v>3</v>
      </c>
      <c r="C5326" t="s">
        <v>575</v>
      </c>
      <c r="D5326" t="s">
        <v>28</v>
      </c>
      <c r="E5326" t="s">
        <v>1</v>
      </c>
      <c r="F5326">
        <v>4.0804755615000002E-3</v>
      </c>
      <c r="G5326">
        <v>4.0804755615000002E-3</v>
      </c>
      <c r="H5326">
        <v>4.0804755615000002E-3</v>
      </c>
    </row>
    <row r="5327" spans="2:8" x14ac:dyDescent="0.25">
      <c r="B5327" t="s">
        <v>3</v>
      </c>
      <c r="C5327" t="s">
        <v>575</v>
      </c>
      <c r="D5327" t="s">
        <v>29</v>
      </c>
      <c r="E5327" t="s">
        <v>1</v>
      </c>
      <c r="F5327">
        <v>4.0804755615000002E-3</v>
      </c>
      <c r="G5327">
        <v>4.0804755615000002E-3</v>
      </c>
      <c r="H5327">
        <v>4.0804755615000002E-3</v>
      </c>
    </row>
    <row r="5328" spans="2:8" x14ac:dyDescent="0.25">
      <c r="B5328" t="s">
        <v>3</v>
      </c>
      <c r="C5328" t="s">
        <v>575</v>
      </c>
      <c r="D5328" t="s">
        <v>30</v>
      </c>
      <c r="E5328" t="s">
        <v>1</v>
      </c>
      <c r="F5328">
        <v>8.8938024299999967E-3</v>
      </c>
      <c r="G5328">
        <v>8.8938024299999967E-3</v>
      </c>
      <c r="H5328">
        <v>8.8938024299999967E-3</v>
      </c>
    </row>
    <row r="5329" spans="2:8" x14ac:dyDescent="0.25">
      <c r="B5329" t="s">
        <v>3</v>
      </c>
      <c r="C5329" t="s">
        <v>575</v>
      </c>
      <c r="D5329" t="s">
        <v>31</v>
      </c>
      <c r="E5329" t="s">
        <v>1</v>
      </c>
      <c r="F5329">
        <v>8.8938024299999967E-3</v>
      </c>
      <c r="G5329">
        <v>8.8938024299999967E-3</v>
      </c>
      <c r="H5329">
        <v>8.8938024299999967E-3</v>
      </c>
    </row>
    <row r="5330" spans="2:8" x14ac:dyDescent="0.25">
      <c r="B5330" t="s">
        <v>3</v>
      </c>
      <c r="C5330" t="s">
        <v>575</v>
      </c>
      <c r="D5330" t="s">
        <v>32</v>
      </c>
      <c r="E5330" t="s">
        <v>1</v>
      </c>
      <c r="F5330">
        <v>2.9973588299999996E-3</v>
      </c>
      <c r="G5330">
        <v>2.9973588299999996E-3</v>
      </c>
      <c r="H5330">
        <v>2.9973588299999996E-3</v>
      </c>
    </row>
    <row r="5331" spans="2:8" x14ac:dyDescent="0.25">
      <c r="B5331" t="s">
        <v>3</v>
      </c>
      <c r="C5331" t="s">
        <v>575</v>
      </c>
      <c r="D5331" t="s">
        <v>33</v>
      </c>
      <c r="E5331" t="s">
        <v>1</v>
      </c>
      <c r="F5331">
        <v>2.9973588299999996E-3</v>
      </c>
      <c r="G5331">
        <v>2.9973588299999996E-3</v>
      </c>
      <c r="H5331">
        <v>2.9973588299999996E-3</v>
      </c>
    </row>
    <row r="5332" spans="2:8" x14ac:dyDescent="0.25">
      <c r="B5332" t="s">
        <v>3</v>
      </c>
      <c r="C5332" t="s">
        <v>575</v>
      </c>
      <c r="D5332" t="s">
        <v>34</v>
      </c>
      <c r="E5332" t="s">
        <v>1</v>
      </c>
      <c r="F5332">
        <v>4.9628400299999995E-3</v>
      </c>
      <c r="G5332">
        <v>4.9628400299999995E-3</v>
      </c>
      <c r="H5332">
        <v>4.9628400299999995E-3</v>
      </c>
    </row>
    <row r="5333" spans="2:8" x14ac:dyDescent="0.25">
      <c r="B5333" t="s">
        <v>3</v>
      </c>
      <c r="C5333" t="s">
        <v>575</v>
      </c>
      <c r="D5333" t="s">
        <v>35</v>
      </c>
      <c r="E5333" t="s">
        <v>1</v>
      </c>
      <c r="F5333">
        <v>4.9628400299999995E-3</v>
      </c>
      <c r="G5333">
        <v>4.9628400299999995E-3</v>
      </c>
      <c r="H5333">
        <v>4.9628400299999995E-3</v>
      </c>
    </row>
    <row r="5334" spans="2:8" x14ac:dyDescent="0.25">
      <c r="B5334" t="s">
        <v>3</v>
      </c>
      <c r="C5334" t="s">
        <v>575</v>
      </c>
      <c r="D5334" t="s">
        <v>36</v>
      </c>
      <c r="E5334" t="s">
        <v>1</v>
      </c>
      <c r="F5334">
        <v>8.9429394599999986E-3</v>
      </c>
      <c r="G5334">
        <v>8.9429394599999986E-3</v>
      </c>
      <c r="H5334">
        <v>8.9429394599999986E-3</v>
      </c>
    </row>
    <row r="5335" spans="2:8" x14ac:dyDescent="0.25">
      <c r="B5335" t="s">
        <v>3</v>
      </c>
      <c r="C5335" t="s">
        <v>575</v>
      </c>
      <c r="D5335" t="s">
        <v>37</v>
      </c>
      <c r="E5335" t="s">
        <v>1</v>
      </c>
      <c r="F5335">
        <v>8.9429394599999986E-3</v>
      </c>
      <c r="G5335">
        <v>8.9429394599999986E-3</v>
      </c>
      <c r="H5335">
        <v>8.9429394599999986E-3</v>
      </c>
    </row>
    <row r="5336" spans="2:8" x14ac:dyDescent="0.25">
      <c r="B5336" t="s">
        <v>3</v>
      </c>
      <c r="C5336" t="s">
        <v>575</v>
      </c>
      <c r="D5336" t="s">
        <v>38</v>
      </c>
      <c r="E5336" t="s">
        <v>1</v>
      </c>
      <c r="F5336">
        <v>3.0464958599999994E-3</v>
      </c>
      <c r="G5336">
        <v>3.0464958599999994E-3</v>
      </c>
      <c r="H5336">
        <v>3.0464958599999994E-3</v>
      </c>
    </row>
    <row r="5337" spans="2:8" x14ac:dyDescent="0.25">
      <c r="B5337" t="s">
        <v>3</v>
      </c>
      <c r="C5337" t="s">
        <v>575</v>
      </c>
      <c r="D5337" t="s">
        <v>39</v>
      </c>
      <c r="E5337" t="s">
        <v>1</v>
      </c>
      <c r="F5337">
        <v>3.0464958599999994E-3</v>
      </c>
      <c r="G5337">
        <v>3.0464958599999994E-3</v>
      </c>
      <c r="H5337">
        <v>3.0464958599999994E-3</v>
      </c>
    </row>
    <row r="5338" spans="2:8" x14ac:dyDescent="0.25">
      <c r="B5338" t="s">
        <v>3</v>
      </c>
      <c r="C5338" t="s">
        <v>575</v>
      </c>
      <c r="D5338" t="s">
        <v>40</v>
      </c>
      <c r="E5338" t="s">
        <v>1</v>
      </c>
      <c r="F5338">
        <v>5.0119770600000006E-3</v>
      </c>
      <c r="G5338">
        <v>5.0119770600000006E-3</v>
      </c>
      <c r="H5338">
        <v>5.0119770600000006E-3</v>
      </c>
    </row>
    <row r="5339" spans="2:8" x14ac:dyDescent="0.25">
      <c r="B5339" t="s">
        <v>3</v>
      </c>
      <c r="C5339" t="s">
        <v>575</v>
      </c>
      <c r="D5339" t="s">
        <v>41</v>
      </c>
      <c r="E5339" t="s">
        <v>1</v>
      </c>
      <c r="F5339">
        <v>5.0119770600000006E-3</v>
      </c>
      <c r="G5339">
        <v>5.0119770600000006E-3</v>
      </c>
      <c r="H5339">
        <v>5.0119770600000006E-3</v>
      </c>
    </row>
    <row r="5340" spans="2:8" x14ac:dyDescent="0.25">
      <c r="B5340" t="s">
        <v>3</v>
      </c>
      <c r="C5340" t="s">
        <v>575</v>
      </c>
      <c r="D5340" t="s">
        <v>42</v>
      </c>
      <c r="E5340" t="s">
        <v>1</v>
      </c>
      <c r="F5340">
        <v>0.117942307</v>
      </c>
      <c r="G5340">
        <v>0.117942307</v>
      </c>
      <c r="H5340">
        <v>0.117942307</v>
      </c>
    </row>
    <row r="5341" spans="2:8" x14ac:dyDescent="0.25">
      <c r="B5341" t="s">
        <v>3</v>
      </c>
      <c r="C5341" t="s">
        <v>575</v>
      </c>
      <c r="D5341" t="s">
        <v>44</v>
      </c>
      <c r="E5341" t="s">
        <v>1</v>
      </c>
      <c r="F5341">
        <v>0.13</v>
      </c>
      <c r="G5341">
        <v>0.13</v>
      </c>
      <c r="H5341">
        <v>0.13</v>
      </c>
    </row>
    <row r="5342" spans="2:8" x14ac:dyDescent="0.25">
      <c r="B5342" t="s">
        <v>3</v>
      </c>
      <c r="C5342" t="s">
        <v>575</v>
      </c>
      <c r="D5342" t="s">
        <v>45</v>
      </c>
      <c r="E5342" t="s">
        <v>1</v>
      </c>
      <c r="F5342">
        <v>0</v>
      </c>
      <c r="G5342">
        <v>0</v>
      </c>
      <c r="H5342">
        <v>0</v>
      </c>
    </row>
    <row r="5343" spans="2:8" x14ac:dyDescent="0.25">
      <c r="B5343" t="s">
        <v>3</v>
      </c>
      <c r="C5343" t="s">
        <v>575</v>
      </c>
      <c r="D5343" t="s">
        <v>48</v>
      </c>
      <c r="E5343" t="s">
        <v>1</v>
      </c>
      <c r="F5343">
        <v>3.3038049167727102</v>
      </c>
      <c r="G5343">
        <v>3.3038049167727102</v>
      </c>
      <c r="H5343">
        <v>3.3038049167727102</v>
      </c>
    </row>
    <row r="5344" spans="2:8" x14ac:dyDescent="0.25">
      <c r="B5344" t="s">
        <v>3</v>
      </c>
      <c r="C5344" t="s">
        <v>575</v>
      </c>
      <c r="D5344" t="s">
        <v>49</v>
      </c>
      <c r="E5344" t="s">
        <v>1</v>
      </c>
      <c r="F5344">
        <v>0.43375000000000002</v>
      </c>
      <c r="G5344">
        <v>0.43375000000000002</v>
      </c>
      <c r="H5344">
        <v>0.43375000000000002</v>
      </c>
    </row>
    <row r="5345" spans="2:8" x14ac:dyDescent="0.25">
      <c r="B5345" t="s">
        <v>3</v>
      </c>
      <c r="C5345" t="s">
        <v>575</v>
      </c>
      <c r="D5345" t="s">
        <v>51</v>
      </c>
      <c r="E5345" t="s">
        <v>1</v>
      </c>
      <c r="F5345">
        <v>0.7</v>
      </c>
      <c r="G5345">
        <v>0.7</v>
      </c>
      <c r="H5345">
        <v>0.7</v>
      </c>
    </row>
    <row r="5346" spans="2:8" x14ac:dyDescent="0.25">
      <c r="B5346" t="s">
        <v>3</v>
      </c>
      <c r="C5346" t="s">
        <v>575</v>
      </c>
      <c r="D5346" t="s">
        <v>53</v>
      </c>
      <c r="E5346" t="s">
        <v>1</v>
      </c>
      <c r="F5346">
        <v>0.81</v>
      </c>
      <c r="G5346">
        <v>0.81</v>
      </c>
      <c r="H5346">
        <v>0.81</v>
      </c>
    </row>
    <row r="5347" spans="2:8" x14ac:dyDescent="0.25">
      <c r="B5347" t="s">
        <v>3</v>
      </c>
      <c r="C5347" t="s">
        <v>575</v>
      </c>
      <c r="D5347" t="s">
        <v>55</v>
      </c>
      <c r="E5347" t="s">
        <v>1</v>
      </c>
      <c r="F5347">
        <v>0</v>
      </c>
      <c r="G5347">
        <v>0</v>
      </c>
      <c r="H5347">
        <v>0</v>
      </c>
    </row>
    <row r="5348" spans="2:8" x14ac:dyDescent="0.25">
      <c r="B5348" t="s">
        <v>3</v>
      </c>
      <c r="C5348" t="s">
        <v>575</v>
      </c>
      <c r="D5348" t="s">
        <v>57</v>
      </c>
      <c r="E5348" t="s">
        <v>1</v>
      </c>
      <c r="F5348">
        <v>0</v>
      </c>
      <c r="G5348">
        <v>0</v>
      </c>
      <c r="H5348">
        <v>0</v>
      </c>
    </row>
    <row r="5349" spans="2:8" x14ac:dyDescent="0.25">
      <c r="B5349" t="s">
        <v>3</v>
      </c>
      <c r="C5349" t="s">
        <v>575</v>
      </c>
      <c r="D5349" t="s">
        <v>622</v>
      </c>
      <c r="E5349" t="s">
        <v>1</v>
      </c>
      <c r="F5349">
        <v>3.7398000000000001E-2</v>
      </c>
      <c r="G5349">
        <v>3.7398000000000001E-2</v>
      </c>
      <c r="H5349">
        <v>3.7398000000000001E-2</v>
      </c>
    </row>
    <row r="5350" spans="2:8" x14ac:dyDescent="0.25">
      <c r="B5350" t="s">
        <v>3</v>
      </c>
      <c r="C5350" t="s">
        <v>575</v>
      </c>
      <c r="D5350" t="s">
        <v>623</v>
      </c>
      <c r="E5350" t="s">
        <v>1</v>
      </c>
      <c r="F5350">
        <v>2.5529999999999997E-2</v>
      </c>
      <c r="G5350">
        <v>2.5529999999999997E-2</v>
      </c>
      <c r="H5350">
        <v>2.5529999999999997E-2</v>
      </c>
    </row>
    <row r="5351" spans="2:8" x14ac:dyDescent="0.25">
      <c r="B5351" t="s">
        <v>3</v>
      </c>
      <c r="C5351" t="s">
        <v>575</v>
      </c>
      <c r="D5351" t="s">
        <v>624</v>
      </c>
      <c r="E5351" t="s">
        <v>1</v>
      </c>
      <c r="F5351">
        <v>2.6220000000000004E-2</v>
      </c>
      <c r="G5351">
        <v>2.6220000000000004E-2</v>
      </c>
      <c r="H5351">
        <v>2.6220000000000004E-2</v>
      </c>
    </row>
    <row r="5352" spans="2:8" x14ac:dyDescent="0.25">
      <c r="B5352" t="s">
        <v>3</v>
      </c>
      <c r="C5352" t="s">
        <v>575</v>
      </c>
      <c r="D5352" t="s">
        <v>625</v>
      </c>
      <c r="E5352" t="s">
        <v>1</v>
      </c>
      <c r="F5352">
        <v>1.7388000000000001E-2</v>
      </c>
      <c r="G5352">
        <v>1.7388000000000001E-2</v>
      </c>
      <c r="H5352">
        <v>1.7388000000000001E-2</v>
      </c>
    </row>
    <row r="5353" spans="2:8" x14ac:dyDescent="0.25">
      <c r="B5353" t="s">
        <v>3</v>
      </c>
      <c r="C5353" t="s">
        <v>575</v>
      </c>
      <c r="D5353" t="s">
        <v>58</v>
      </c>
      <c r="E5353" t="s">
        <v>1</v>
      </c>
      <c r="F5353">
        <v>2.931</v>
      </c>
      <c r="G5353">
        <v>2.931</v>
      </c>
      <c r="H5353">
        <v>2.931</v>
      </c>
    </row>
    <row r="5354" spans="2:8" x14ac:dyDescent="0.25">
      <c r="B5354" t="s">
        <v>3</v>
      </c>
      <c r="C5354" t="s">
        <v>575</v>
      </c>
      <c r="D5354" t="s">
        <v>59</v>
      </c>
      <c r="E5354" t="s">
        <v>1</v>
      </c>
      <c r="F5354">
        <v>2.931</v>
      </c>
      <c r="G5354">
        <v>2.931</v>
      </c>
      <c r="H5354">
        <v>2.931</v>
      </c>
    </row>
    <row r="5355" spans="2:8" x14ac:dyDescent="0.25">
      <c r="B5355" t="s">
        <v>3</v>
      </c>
      <c r="C5355" t="s">
        <v>575</v>
      </c>
      <c r="D5355" t="s">
        <v>60</v>
      </c>
      <c r="E5355" t="s">
        <v>1</v>
      </c>
      <c r="F5355">
        <v>5.8620000000000001</v>
      </c>
      <c r="G5355">
        <v>5.8620000000000001</v>
      </c>
      <c r="H5355">
        <v>5.8620000000000001</v>
      </c>
    </row>
    <row r="5356" spans="2:8" x14ac:dyDescent="0.25">
      <c r="B5356" t="s">
        <v>3</v>
      </c>
      <c r="C5356" t="s">
        <v>575</v>
      </c>
      <c r="D5356" t="s">
        <v>626</v>
      </c>
      <c r="E5356" t="s">
        <v>1</v>
      </c>
      <c r="F5356">
        <v>166.76329999999999</v>
      </c>
      <c r="G5356">
        <v>166.76329999999999</v>
      </c>
      <c r="H5356">
        <v>166.76329999999999</v>
      </c>
    </row>
    <row r="5357" spans="2:8" x14ac:dyDescent="0.25">
      <c r="B5357" t="s">
        <v>3</v>
      </c>
      <c r="C5357" t="s">
        <v>575</v>
      </c>
      <c r="D5357" t="s">
        <v>64</v>
      </c>
      <c r="E5357" t="s">
        <v>1</v>
      </c>
      <c r="F5357">
        <v>277.02513399999998</v>
      </c>
      <c r="G5357">
        <v>277.02513399999998</v>
      </c>
      <c r="H5357">
        <v>277.02513399999998</v>
      </c>
    </row>
    <row r="5358" spans="2:8" x14ac:dyDescent="0.25">
      <c r="B5358" t="s">
        <v>3</v>
      </c>
      <c r="C5358" t="s">
        <v>575</v>
      </c>
      <c r="D5358" t="s">
        <v>67</v>
      </c>
      <c r="E5358" t="s">
        <v>1</v>
      </c>
      <c r="F5358">
        <v>0.11</v>
      </c>
      <c r="G5358">
        <v>0.11</v>
      </c>
      <c r="H5358">
        <v>0.11</v>
      </c>
    </row>
    <row r="5359" spans="2:8" x14ac:dyDescent="0.25">
      <c r="B5359" t="s">
        <v>3</v>
      </c>
      <c r="C5359" t="s">
        <v>575</v>
      </c>
      <c r="D5359" t="s">
        <v>69</v>
      </c>
      <c r="E5359" t="s">
        <v>1</v>
      </c>
      <c r="F5359">
        <v>6.8</v>
      </c>
      <c r="G5359">
        <v>6.8</v>
      </c>
      <c r="H5359">
        <v>6.8</v>
      </c>
    </row>
    <row r="5360" spans="2:8" x14ac:dyDescent="0.25">
      <c r="B5360" t="s">
        <v>3</v>
      </c>
      <c r="C5360" t="s">
        <v>575</v>
      </c>
      <c r="D5360" t="s">
        <v>71</v>
      </c>
      <c r="E5360" t="s">
        <v>1</v>
      </c>
      <c r="F5360">
        <v>0</v>
      </c>
      <c r="G5360">
        <v>0</v>
      </c>
      <c r="H5360">
        <v>0</v>
      </c>
    </row>
    <row r="5361" spans="2:8" x14ac:dyDescent="0.25">
      <c r="B5361" t="s">
        <v>3</v>
      </c>
      <c r="C5361" t="s">
        <v>575</v>
      </c>
      <c r="D5361" t="s">
        <v>73</v>
      </c>
      <c r="E5361" t="s">
        <v>1</v>
      </c>
      <c r="F5361">
        <v>0</v>
      </c>
      <c r="G5361">
        <v>0</v>
      </c>
      <c r="H5361">
        <v>0</v>
      </c>
    </row>
    <row r="5362" spans="2:8" x14ac:dyDescent="0.25">
      <c r="B5362" t="s">
        <v>3</v>
      </c>
      <c r="C5362" t="s">
        <v>575</v>
      </c>
      <c r="D5362" t="s">
        <v>683</v>
      </c>
      <c r="E5362" t="s">
        <v>1</v>
      </c>
      <c r="F5362">
        <v>2.5999999999999999E-2</v>
      </c>
      <c r="G5362">
        <v>2.5999999999999999E-2</v>
      </c>
      <c r="H5362">
        <v>2.5999999999999999E-2</v>
      </c>
    </row>
    <row r="5363" spans="2:8" x14ac:dyDescent="0.25">
      <c r="B5363" t="s">
        <v>3</v>
      </c>
      <c r="C5363" t="s">
        <v>575</v>
      </c>
      <c r="D5363" t="s">
        <v>75</v>
      </c>
      <c r="E5363" t="s">
        <v>1</v>
      </c>
      <c r="F5363">
        <v>2.7235499999999999E-2</v>
      </c>
      <c r="G5363">
        <v>2.7235499999999999E-2</v>
      </c>
      <c r="H5363">
        <v>2.7235499999999999E-2</v>
      </c>
    </row>
    <row r="5364" spans="2:8" x14ac:dyDescent="0.25">
      <c r="B5364" t="s">
        <v>3</v>
      </c>
      <c r="C5364" t="s">
        <v>575</v>
      </c>
      <c r="D5364" t="s">
        <v>76</v>
      </c>
      <c r="E5364" t="s">
        <v>1</v>
      </c>
      <c r="F5364">
        <v>0.22109999999999999</v>
      </c>
      <c r="G5364">
        <v>0.22109999999999999</v>
      </c>
      <c r="H5364">
        <v>0.22109999999999999</v>
      </c>
    </row>
    <row r="5365" spans="2:8" x14ac:dyDescent="0.25">
      <c r="B5365" t="s">
        <v>3</v>
      </c>
      <c r="C5365" t="s">
        <v>575</v>
      </c>
      <c r="D5365" t="s">
        <v>77</v>
      </c>
      <c r="E5365" t="s">
        <v>1</v>
      </c>
      <c r="F5365">
        <v>0.22109999999999999</v>
      </c>
      <c r="G5365">
        <v>0.22109999999999999</v>
      </c>
      <c r="H5365">
        <v>0.22109999999999999</v>
      </c>
    </row>
    <row r="5366" spans="2:8" x14ac:dyDescent="0.25">
      <c r="B5366" t="s">
        <v>3</v>
      </c>
      <c r="C5366" t="s">
        <v>575</v>
      </c>
      <c r="D5366" t="s">
        <v>78</v>
      </c>
      <c r="E5366" t="s">
        <v>1</v>
      </c>
      <c r="F5366">
        <v>2.1314260000000001E-3</v>
      </c>
      <c r="G5366">
        <v>2.1314260000000001E-3</v>
      </c>
      <c r="H5366">
        <v>2.1314260000000001E-3</v>
      </c>
    </row>
    <row r="5367" spans="2:8" x14ac:dyDescent="0.25">
      <c r="B5367" t="s">
        <v>3</v>
      </c>
      <c r="C5367" t="s">
        <v>575</v>
      </c>
      <c r="D5367" t="s">
        <v>627</v>
      </c>
      <c r="E5367" t="s">
        <v>1</v>
      </c>
      <c r="F5367">
        <v>3.5397000000000005E-2</v>
      </c>
      <c r="G5367">
        <v>3.5397000000000005E-2</v>
      </c>
      <c r="H5367">
        <v>3.5397000000000005E-2</v>
      </c>
    </row>
    <row r="5368" spans="2:8" x14ac:dyDescent="0.25">
      <c r="B5368" t="s">
        <v>3</v>
      </c>
      <c r="C5368" t="s">
        <v>575</v>
      </c>
      <c r="D5368" t="s">
        <v>81</v>
      </c>
      <c r="E5368" t="s">
        <v>1</v>
      </c>
      <c r="F5368">
        <v>0.93300000000000005</v>
      </c>
      <c r="G5368">
        <v>0.93300000000000005</v>
      </c>
      <c r="H5368">
        <v>0.93300000000000005</v>
      </c>
    </row>
    <row r="5369" spans="2:8" x14ac:dyDescent="0.25">
      <c r="B5369" t="s">
        <v>3</v>
      </c>
      <c r="C5369" t="s">
        <v>575</v>
      </c>
      <c r="D5369" t="s">
        <v>83</v>
      </c>
      <c r="E5369" t="s">
        <v>1</v>
      </c>
      <c r="F5369">
        <v>0.18</v>
      </c>
      <c r="G5369">
        <v>0.18</v>
      </c>
      <c r="H5369">
        <v>0.18</v>
      </c>
    </row>
    <row r="5370" spans="2:8" x14ac:dyDescent="0.25">
      <c r="B5370" t="s">
        <v>3</v>
      </c>
      <c r="C5370" t="s">
        <v>575</v>
      </c>
      <c r="D5370" t="s">
        <v>85</v>
      </c>
      <c r="E5370" t="s">
        <v>1</v>
      </c>
      <c r="F5370">
        <v>2.8379999999999999E-2</v>
      </c>
      <c r="G5370">
        <v>2.8379999999999999E-2</v>
      </c>
      <c r="H5370">
        <v>2.8379999999999999E-2</v>
      </c>
    </row>
    <row r="5371" spans="2:8" x14ac:dyDescent="0.25">
      <c r="B5371" t="s">
        <v>3</v>
      </c>
      <c r="C5371" t="s">
        <v>575</v>
      </c>
      <c r="D5371" t="s">
        <v>86</v>
      </c>
      <c r="E5371" t="s">
        <v>1</v>
      </c>
      <c r="F5371">
        <v>4.9449999999999994E-2</v>
      </c>
      <c r="G5371">
        <v>4.9449999999999994E-2</v>
      </c>
      <c r="H5371">
        <v>4.9449999999999994E-2</v>
      </c>
    </row>
    <row r="5372" spans="2:8" x14ac:dyDescent="0.25">
      <c r="B5372" t="s">
        <v>3</v>
      </c>
      <c r="C5372" t="s">
        <v>575</v>
      </c>
      <c r="D5372" t="s">
        <v>87</v>
      </c>
      <c r="E5372" t="s">
        <v>1</v>
      </c>
      <c r="F5372">
        <v>4.8159999999999994E-2</v>
      </c>
      <c r="G5372">
        <v>4.8159999999999994E-2</v>
      </c>
      <c r="H5372">
        <v>4.8159999999999994E-2</v>
      </c>
    </row>
    <row r="5373" spans="2:8" x14ac:dyDescent="0.25">
      <c r="B5373" t="s">
        <v>3</v>
      </c>
      <c r="C5373" t="s">
        <v>575</v>
      </c>
      <c r="D5373" t="s">
        <v>88</v>
      </c>
      <c r="E5373" t="s">
        <v>1</v>
      </c>
      <c r="F5373">
        <v>0.13041</v>
      </c>
      <c r="G5373">
        <v>0.13041</v>
      </c>
      <c r="H5373">
        <v>0.13041</v>
      </c>
    </row>
    <row r="5374" spans="2:8" x14ac:dyDescent="0.25">
      <c r="B5374" t="s">
        <v>3</v>
      </c>
      <c r="C5374" t="s">
        <v>575</v>
      </c>
      <c r="D5374" t="s">
        <v>628</v>
      </c>
      <c r="E5374" t="s">
        <v>1</v>
      </c>
      <c r="F5374">
        <v>0.13041</v>
      </c>
      <c r="G5374">
        <v>0.13041</v>
      </c>
      <c r="H5374">
        <v>0.13041</v>
      </c>
    </row>
    <row r="5375" spans="2:8" x14ac:dyDescent="0.25">
      <c r="B5375" t="s">
        <v>3</v>
      </c>
      <c r="C5375" t="s">
        <v>575</v>
      </c>
      <c r="D5375" t="s">
        <v>89</v>
      </c>
      <c r="E5375" t="s">
        <v>1</v>
      </c>
      <c r="F5375">
        <v>0.13041</v>
      </c>
      <c r="G5375">
        <v>0.13041</v>
      </c>
      <c r="H5375">
        <v>0.13041</v>
      </c>
    </row>
    <row r="5376" spans="2:8" x14ac:dyDescent="0.25">
      <c r="B5376" t="s">
        <v>3</v>
      </c>
      <c r="C5376" t="s">
        <v>575</v>
      </c>
      <c r="D5376" t="s">
        <v>90</v>
      </c>
      <c r="E5376" t="s">
        <v>1</v>
      </c>
      <c r="F5376">
        <v>0.57999999999999996</v>
      </c>
      <c r="G5376">
        <v>0.57999999999999996</v>
      </c>
      <c r="H5376">
        <v>0.57999999999999996</v>
      </c>
    </row>
    <row r="5377" spans="2:8" x14ac:dyDescent="0.25">
      <c r="B5377" t="s">
        <v>3</v>
      </c>
      <c r="C5377" t="s">
        <v>575</v>
      </c>
      <c r="D5377" t="s">
        <v>92</v>
      </c>
      <c r="E5377" t="s">
        <v>1</v>
      </c>
      <c r="F5377">
        <v>3.9E-2</v>
      </c>
      <c r="G5377">
        <v>3.9E-2</v>
      </c>
      <c r="H5377">
        <v>3.9E-2</v>
      </c>
    </row>
    <row r="5378" spans="2:8" x14ac:dyDescent="0.25">
      <c r="B5378" t="s">
        <v>3</v>
      </c>
      <c r="C5378" t="s">
        <v>575</v>
      </c>
      <c r="D5378" t="s">
        <v>93</v>
      </c>
      <c r="E5378" t="s">
        <v>1</v>
      </c>
      <c r="F5378">
        <v>0.1196</v>
      </c>
      <c r="G5378">
        <v>0.1196</v>
      </c>
      <c r="H5378">
        <v>0.1196</v>
      </c>
    </row>
    <row r="5379" spans="2:8" x14ac:dyDescent="0.25">
      <c r="B5379" t="s">
        <v>3</v>
      </c>
      <c r="C5379" t="s">
        <v>575</v>
      </c>
      <c r="D5379" t="s">
        <v>97</v>
      </c>
      <c r="E5379" t="s">
        <v>1</v>
      </c>
      <c r="F5379">
        <v>2.98E-2</v>
      </c>
      <c r="G5379">
        <v>2.98E-2</v>
      </c>
      <c r="H5379">
        <v>2.98E-2</v>
      </c>
    </row>
    <row r="5380" spans="2:8" x14ac:dyDescent="0.25">
      <c r="B5380" t="s">
        <v>3</v>
      </c>
      <c r="C5380" t="s">
        <v>575</v>
      </c>
      <c r="D5380" t="s">
        <v>98</v>
      </c>
      <c r="E5380" t="s">
        <v>1</v>
      </c>
      <c r="F5380">
        <v>2.5943999999999998E-2</v>
      </c>
      <c r="G5380">
        <v>2.5943999999999998E-2</v>
      </c>
      <c r="H5380">
        <v>2.5943999999999998E-2</v>
      </c>
    </row>
    <row r="5381" spans="2:8" x14ac:dyDescent="0.25">
      <c r="B5381" t="s">
        <v>3</v>
      </c>
      <c r="C5381" t="s">
        <v>575</v>
      </c>
      <c r="D5381" t="s">
        <v>99</v>
      </c>
      <c r="E5381" t="s">
        <v>1</v>
      </c>
      <c r="F5381">
        <v>7.4382000000000007E-3</v>
      </c>
      <c r="G5381">
        <v>7.4382000000000007E-3</v>
      </c>
      <c r="H5381">
        <v>7.4382000000000007E-3</v>
      </c>
    </row>
    <row r="5382" spans="2:8" x14ac:dyDescent="0.25">
      <c r="B5382" t="s">
        <v>3</v>
      </c>
      <c r="C5382" t="s">
        <v>575</v>
      </c>
      <c r="D5382" t="s">
        <v>100</v>
      </c>
      <c r="E5382" t="s">
        <v>1</v>
      </c>
      <c r="F5382">
        <v>0.98899999999999999</v>
      </c>
      <c r="G5382">
        <v>0.98899999999999999</v>
      </c>
      <c r="H5382">
        <v>0.98899999999999999</v>
      </c>
    </row>
    <row r="5383" spans="2:8" x14ac:dyDescent="0.25">
      <c r="B5383" t="s">
        <v>3</v>
      </c>
      <c r="C5383" t="s">
        <v>575</v>
      </c>
      <c r="D5383" t="s">
        <v>102</v>
      </c>
      <c r="E5383" t="s">
        <v>1</v>
      </c>
      <c r="F5383">
        <v>2.8380000000000001</v>
      </c>
      <c r="G5383">
        <v>2.8380000000000001</v>
      </c>
      <c r="H5383">
        <v>2.8380000000000001</v>
      </c>
    </row>
    <row r="5384" spans="2:8" x14ac:dyDescent="0.25">
      <c r="B5384" t="s">
        <v>3</v>
      </c>
      <c r="C5384" t="s">
        <v>575</v>
      </c>
      <c r="D5384" t="s">
        <v>104</v>
      </c>
      <c r="E5384" t="s">
        <v>1</v>
      </c>
      <c r="F5384">
        <v>0.30099999999999999</v>
      </c>
      <c r="G5384">
        <v>0.30099999999999999</v>
      </c>
      <c r="H5384">
        <v>0.30099999999999999</v>
      </c>
    </row>
    <row r="5385" spans="2:8" x14ac:dyDescent="0.25">
      <c r="B5385" t="s">
        <v>3</v>
      </c>
      <c r="C5385" t="s">
        <v>575</v>
      </c>
      <c r="D5385" t="s">
        <v>106</v>
      </c>
      <c r="E5385" t="s">
        <v>1</v>
      </c>
      <c r="F5385">
        <v>1.8720000000000001</v>
      </c>
      <c r="G5385">
        <v>1.8720000000000001</v>
      </c>
      <c r="H5385">
        <v>1.8720000000000001</v>
      </c>
    </row>
    <row r="5386" spans="2:8" x14ac:dyDescent="0.25">
      <c r="B5386" t="s">
        <v>3</v>
      </c>
      <c r="C5386" t="s">
        <v>575</v>
      </c>
      <c r="D5386" t="s">
        <v>108</v>
      </c>
      <c r="E5386" t="s">
        <v>1</v>
      </c>
      <c r="F5386">
        <v>2.1179000000000001</v>
      </c>
      <c r="G5386">
        <v>2.1179000000000001</v>
      </c>
      <c r="H5386">
        <v>2.1179000000000001</v>
      </c>
    </row>
    <row r="5387" spans="2:8" x14ac:dyDescent="0.25">
      <c r="B5387" t="s">
        <v>3</v>
      </c>
      <c r="C5387" t="s">
        <v>575</v>
      </c>
      <c r="D5387" t="s">
        <v>112</v>
      </c>
      <c r="E5387" t="s">
        <v>1</v>
      </c>
      <c r="F5387">
        <v>2.4550000000000001</v>
      </c>
      <c r="G5387">
        <v>2.4550000000000001</v>
      </c>
      <c r="H5387">
        <v>2.4550000000000001</v>
      </c>
    </row>
    <row r="5388" spans="2:8" x14ac:dyDescent="0.25">
      <c r="B5388" t="s">
        <v>3</v>
      </c>
      <c r="C5388" t="s">
        <v>575</v>
      </c>
      <c r="D5388" t="s">
        <v>114</v>
      </c>
      <c r="E5388" t="s">
        <v>1</v>
      </c>
      <c r="F5388">
        <v>1.5469999999999999</v>
      </c>
      <c r="G5388">
        <v>1.5469999999999999</v>
      </c>
      <c r="H5388">
        <v>1.5469999999999999</v>
      </c>
    </row>
    <row r="5389" spans="2:8" x14ac:dyDescent="0.25">
      <c r="B5389" t="s">
        <v>3</v>
      </c>
      <c r="C5389" t="s">
        <v>575</v>
      </c>
      <c r="D5389" t="s">
        <v>443</v>
      </c>
      <c r="E5389" t="s">
        <v>1</v>
      </c>
      <c r="F5389">
        <v>2.7320000000000002</v>
      </c>
      <c r="G5389">
        <v>2.7320000000000002</v>
      </c>
      <c r="H5389">
        <v>2.7320000000000002</v>
      </c>
    </row>
    <row r="5390" spans="2:8" x14ac:dyDescent="0.25">
      <c r="B5390" t="s">
        <v>3</v>
      </c>
      <c r="C5390" t="s">
        <v>575</v>
      </c>
      <c r="D5390" t="s">
        <v>116</v>
      </c>
      <c r="E5390" t="s">
        <v>1</v>
      </c>
      <c r="F5390">
        <v>1.68</v>
      </c>
      <c r="G5390">
        <v>1.68</v>
      </c>
      <c r="H5390">
        <v>1.68</v>
      </c>
    </row>
    <row r="5391" spans="2:8" x14ac:dyDescent="0.25">
      <c r="B5391" t="s">
        <v>3</v>
      </c>
      <c r="C5391" t="s">
        <v>575</v>
      </c>
      <c r="D5391" t="s">
        <v>118</v>
      </c>
      <c r="E5391" t="s">
        <v>1</v>
      </c>
      <c r="F5391">
        <v>168.5</v>
      </c>
      <c r="G5391">
        <v>168.5</v>
      </c>
      <c r="H5391">
        <v>168.5</v>
      </c>
    </row>
    <row r="5392" spans="2:8" x14ac:dyDescent="0.25">
      <c r="B5392" t="s">
        <v>3</v>
      </c>
      <c r="C5392" t="s">
        <v>575</v>
      </c>
      <c r="D5392" t="s">
        <v>629</v>
      </c>
      <c r="E5392" t="s">
        <v>1</v>
      </c>
      <c r="F5392">
        <v>0.04</v>
      </c>
      <c r="G5392">
        <v>0.04</v>
      </c>
      <c r="H5392">
        <v>0.04</v>
      </c>
    </row>
    <row r="5393" spans="2:8" x14ac:dyDescent="0.25">
      <c r="B5393" t="s">
        <v>3</v>
      </c>
      <c r="C5393" t="s">
        <v>575</v>
      </c>
      <c r="D5393" t="s">
        <v>119</v>
      </c>
      <c r="E5393" t="s">
        <v>1</v>
      </c>
      <c r="F5393">
        <v>0</v>
      </c>
      <c r="G5393">
        <v>0</v>
      </c>
      <c r="H5393">
        <v>0</v>
      </c>
    </row>
    <row r="5394" spans="2:8" x14ac:dyDescent="0.25">
      <c r="B5394" t="s">
        <v>3</v>
      </c>
      <c r="C5394" t="s">
        <v>575</v>
      </c>
      <c r="D5394" t="s">
        <v>121</v>
      </c>
      <c r="E5394" t="s">
        <v>1</v>
      </c>
      <c r="F5394">
        <v>0</v>
      </c>
      <c r="G5394">
        <v>0</v>
      </c>
      <c r="H5394">
        <v>0</v>
      </c>
    </row>
    <row r="5395" spans="2:8" x14ac:dyDescent="0.25">
      <c r="B5395" t="s">
        <v>3</v>
      </c>
      <c r="C5395" t="s">
        <v>575</v>
      </c>
      <c r="D5395" t="s">
        <v>123</v>
      </c>
      <c r="E5395" t="s">
        <v>1</v>
      </c>
      <c r="F5395">
        <v>0.39</v>
      </c>
      <c r="G5395">
        <v>0.39</v>
      </c>
      <c r="H5395">
        <v>0.39</v>
      </c>
    </row>
    <row r="5396" spans="2:8" x14ac:dyDescent="0.25">
      <c r="B5396" t="s">
        <v>3</v>
      </c>
      <c r="C5396" t="s">
        <v>575</v>
      </c>
      <c r="D5396" t="s">
        <v>127</v>
      </c>
      <c r="E5396" t="s">
        <v>1</v>
      </c>
      <c r="F5396">
        <v>0.30199999999999999</v>
      </c>
      <c r="G5396">
        <v>0.30199999999999999</v>
      </c>
      <c r="H5396">
        <v>0.30199999999999999</v>
      </c>
    </row>
    <row r="5397" spans="2:8" x14ac:dyDescent="0.25">
      <c r="B5397" t="s">
        <v>3</v>
      </c>
      <c r="C5397" t="s">
        <v>575</v>
      </c>
      <c r="D5397" t="s">
        <v>129</v>
      </c>
      <c r="E5397" t="s">
        <v>1</v>
      </c>
      <c r="F5397">
        <v>1.5389999999999999E-2</v>
      </c>
      <c r="G5397">
        <v>1.5876000000000001E-2</v>
      </c>
      <c r="H5397">
        <v>1.5876000000000001E-2</v>
      </c>
    </row>
    <row r="5398" spans="2:8" x14ac:dyDescent="0.25">
      <c r="B5398" t="s">
        <v>3</v>
      </c>
      <c r="C5398" t="s">
        <v>575</v>
      </c>
      <c r="D5398" t="s">
        <v>130</v>
      </c>
      <c r="E5398" t="s">
        <v>1</v>
      </c>
      <c r="F5398">
        <v>1.5876000000000001E-2</v>
      </c>
      <c r="G5398">
        <v>1.5876000000000001E-2</v>
      </c>
      <c r="H5398">
        <v>1.5876000000000001E-2</v>
      </c>
    </row>
    <row r="5399" spans="2:8" x14ac:dyDescent="0.25">
      <c r="B5399" t="s">
        <v>3</v>
      </c>
      <c r="C5399" t="s">
        <v>575</v>
      </c>
      <c r="D5399" t="s">
        <v>131</v>
      </c>
      <c r="E5399" t="s">
        <v>1</v>
      </c>
      <c r="F5399">
        <v>0.2040909090909091</v>
      </c>
      <c r="G5399">
        <v>0.2040909090909091</v>
      </c>
      <c r="H5399">
        <v>0.2040909090909091</v>
      </c>
    </row>
    <row r="5400" spans="2:8" x14ac:dyDescent="0.25">
      <c r="B5400" t="s">
        <v>3</v>
      </c>
      <c r="C5400" t="s">
        <v>575</v>
      </c>
      <c r="D5400" t="s">
        <v>132</v>
      </c>
      <c r="E5400" t="s">
        <v>1</v>
      </c>
      <c r="F5400">
        <v>0.2040909090909091</v>
      </c>
      <c r="G5400">
        <v>0.2040909090909091</v>
      </c>
      <c r="H5400">
        <v>0.2040909090909091</v>
      </c>
    </row>
    <row r="5401" spans="2:8" x14ac:dyDescent="0.25">
      <c r="B5401" t="s">
        <v>3</v>
      </c>
      <c r="C5401" t="s">
        <v>575</v>
      </c>
      <c r="D5401" t="s">
        <v>133</v>
      </c>
      <c r="E5401" t="s">
        <v>1</v>
      </c>
      <c r="F5401">
        <v>0.64363636363636367</v>
      </c>
      <c r="G5401">
        <v>0.64363636363636367</v>
      </c>
      <c r="H5401">
        <v>0.64363636363636367</v>
      </c>
    </row>
    <row r="5402" spans="2:8" x14ac:dyDescent="0.25">
      <c r="B5402" t="s">
        <v>3</v>
      </c>
      <c r="C5402" t="s">
        <v>575</v>
      </c>
      <c r="D5402" t="s">
        <v>134</v>
      </c>
      <c r="E5402" t="s">
        <v>1</v>
      </c>
      <c r="F5402">
        <v>0.64363636363636367</v>
      </c>
      <c r="G5402">
        <v>0.64363636363636367</v>
      </c>
      <c r="H5402">
        <v>0.64363636363636367</v>
      </c>
    </row>
    <row r="5403" spans="2:8" x14ac:dyDescent="0.25">
      <c r="B5403" t="s">
        <v>3</v>
      </c>
      <c r="C5403" t="s">
        <v>575</v>
      </c>
      <c r="D5403" t="s">
        <v>135</v>
      </c>
      <c r="E5403" t="s">
        <v>1</v>
      </c>
      <c r="F5403">
        <v>1.07585163E-2</v>
      </c>
      <c r="G5403">
        <v>1.07585163E-2</v>
      </c>
      <c r="H5403">
        <v>1.07585163E-2</v>
      </c>
    </row>
    <row r="5404" spans="2:8" x14ac:dyDescent="0.25">
      <c r="B5404" t="s">
        <v>3</v>
      </c>
      <c r="C5404" t="s">
        <v>575</v>
      </c>
      <c r="D5404" t="s">
        <v>136</v>
      </c>
      <c r="E5404" t="s">
        <v>1</v>
      </c>
      <c r="F5404">
        <v>1.07585163E-2</v>
      </c>
      <c r="G5404">
        <v>1.07585163E-2</v>
      </c>
      <c r="H5404">
        <v>1.07585163E-2</v>
      </c>
    </row>
    <row r="5405" spans="2:8" x14ac:dyDescent="0.25">
      <c r="B5405" t="s">
        <v>3</v>
      </c>
      <c r="C5405" t="s">
        <v>575</v>
      </c>
      <c r="D5405" t="s">
        <v>137</v>
      </c>
      <c r="E5405" t="s">
        <v>1</v>
      </c>
      <c r="F5405">
        <v>0.19306200000000001</v>
      </c>
      <c r="G5405">
        <v>0.19306200000000001</v>
      </c>
      <c r="H5405">
        <v>0.19306200000000001</v>
      </c>
    </row>
    <row r="5406" spans="2:8" x14ac:dyDescent="0.25">
      <c r="B5406" t="s">
        <v>3</v>
      </c>
      <c r="C5406" t="s">
        <v>575</v>
      </c>
      <c r="D5406" t="s">
        <v>138</v>
      </c>
      <c r="E5406" t="s">
        <v>1</v>
      </c>
      <c r="F5406">
        <v>0.19306200000000001</v>
      </c>
      <c r="G5406">
        <v>0.19306200000000001</v>
      </c>
      <c r="H5406">
        <v>0.19306200000000001</v>
      </c>
    </row>
    <row r="5407" spans="2:8" x14ac:dyDescent="0.25">
      <c r="B5407" t="s">
        <v>3</v>
      </c>
      <c r="C5407" t="s">
        <v>575</v>
      </c>
      <c r="D5407" t="s">
        <v>630</v>
      </c>
      <c r="E5407" t="s">
        <v>1</v>
      </c>
      <c r="F5407">
        <v>0.19306200000000001</v>
      </c>
      <c r="G5407">
        <v>0.19306200000000001</v>
      </c>
      <c r="H5407">
        <v>0.19306200000000001</v>
      </c>
    </row>
    <row r="5408" spans="2:8" x14ac:dyDescent="0.25">
      <c r="B5408" t="s">
        <v>3</v>
      </c>
      <c r="C5408" t="s">
        <v>575</v>
      </c>
      <c r="D5408" t="s">
        <v>139</v>
      </c>
      <c r="E5408" t="s">
        <v>1</v>
      </c>
      <c r="F5408">
        <v>0.11909400000000001</v>
      </c>
      <c r="G5408">
        <v>0.11909400000000001</v>
      </c>
      <c r="H5408">
        <v>0.11909400000000001</v>
      </c>
    </row>
    <row r="5409" spans="2:8" x14ac:dyDescent="0.25">
      <c r="B5409" t="s">
        <v>3</v>
      </c>
      <c r="C5409" t="s">
        <v>575</v>
      </c>
      <c r="D5409" t="s">
        <v>631</v>
      </c>
      <c r="E5409" t="s">
        <v>1</v>
      </c>
      <c r="F5409">
        <v>9.7290000000000001E-2</v>
      </c>
      <c r="G5409">
        <v>9.7290000000000001E-2</v>
      </c>
      <c r="H5409">
        <v>9.7290000000000001E-2</v>
      </c>
    </row>
    <row r="5410" spans="2:8" x14ac:dyDescent="0.25">
      <c r="B5410" t="s">
        <v>3</v>
      </c>
      <c r="C5410" t="s">
        <v>575</v>
      </c>
      <c r="D5410" t="s">
        <v>141</v>
      </c>
      <c r="E5410" t="s">
        <v>1</v>
      </c>
      <c r="F5410">
        <v>0.13040000000000002</v>
      </c>
      <c r="G5410">
        <v>0.13040000000000002</v>
      </c>
      <c r="H5410">
        <v>0.13040000000000002</v>
      </c>
    </row>
    <row r="5411" spans="2:8" x14ac:dyDescent="0.25">
      <c r="B5411" t="s">
        <v>3</v>
      </c>
      <c r="C5411" t="s">
        <v>575</v>
      </c>
      <c r="D5411" t="s">
        <v>684</v>
      </c>
      <c r="E5411" t="s">
        <v>1</v>
      </c>
      <c r="F5411">
        <v>1.763E-2</v>
      </c>
      <c r="G5411">
        <v>1.763E-2</v>
      </c>
      <c r="H5411">
        <v>1.763E-2</v>
      </c>
    </row>
    <row r="5412" spans="2:8" x14ac:dyDescent="0.25">
      <c r="B5412" t="s">
        <v>3</v>
      </c>
      <c r="C5412" t="s">
        <v>575</v>
      </c>
      <c r="D5412" t="s">
        <v>685</v>
      </c>
      <c r="E5412" t="s">
        <v>1</v>
      </c>
      <c r="F5412">
        <v>0.34300000000000003</v>
      </c>
      <c r="G5412">
        <v>0.34300000000000003</v>
      </c>
      <c r="H5412">
        <v>0.34300000000000003</v>
      </c>
    </row>
    <row r="5413" spans="2:8" x14ac:dyDescent="0.25">
      <c r="B5413" t="s">
        <v>3</v>
      </c>
      <c r="C5413" t="s">
        <v>575</v>
      </c>
      <c r="D5413" t="s">
        <v>148</v>
      </c>
      <c r="E5413" t="s">
        <v>1</v>
      </c>
      <c r="F5413">
        <v>0.06</v>
      </c>
      <c r="G5413">
        <v>0.06</v>
      </c>
      <c r="H5413">
        <v>0.06</v>
      </c>
    </row>
    <row r="5414" spans="2:8" x14ac:dyDescent="0.25">
      <c r="B5414" t="s">
        <v>3</v>
      </c>
      <c r="C5414" t="s">
        <v>575</v>
      </c>
      <c r="D5414" t="s">
        <v>149</v>
      </c>
      <c r="E5414" t="s">
        <v>1</v>
      </c>
      <c r="F5414">
        <v>0.06</v>
      </c>
      <c r="G5414">
        <v>0.06</v>
      </c>
      <c r="H5414">
        <v>0.06</v>
      </c>
    </row>
    <row r="5415" spans="2:8" x14ac:dyDescent="0.25">
      <c r="B5415" t="s">
        <v>3</v>
      </c>
      <c r="C5415" t="s">
        <v>575</v>
      </c>
      <c r="D5415" t="s">
        <v>150</v>
      </c>
      <c r="E5415" t="s">
        <v>1</v>
      </c>
      <c r="F5415">
        <v>12.505861664712778</v>
      </c>
      <c r="G5415">
        <v>12.505861664712778</v>
      </c>
      <c r="H5415">
        <v>12.505861664712778</v>
      </c>
    </row>
    <row r="5416" spans="2:8" x14ac:dyDescent="0.25">
      <c r="B5416" t="s">
        <v>3</v>
      </c>
      <c r="C5416" t="s">
        <v>575</v>
      </c>
      <c r="D5416" t="s">
        <v>151</v>
      </c>
      <c r="E5416" t="s">
        <v>1</v>
      </c>
      <c r="F5416">
        <v>12.505861664712778</v>
      </c>
      <c r="G5416">
        <v>12.505861664712778</v>
      </c>
      <c r="H5416">
        <v>12.505861664712778</v>
      </c>
    </row>
    <row r="5417" spans="2:8" x14ac:dyDescent="0.25">
      <c r="B5417" t="s">
        <v>3</v>
      </c>
      <c r="C5417" t="s">
        <v>575</v>
      </c>
      <c r="D5417" t="s">
        <v>152</v>
      </c>
      <c r="E5417" t="s">
        <v>1</v>
      </c>
      <c r="F5417">
        <v>12.392465759162754</v>
      </c>
      <c r="G5417">
        <v>12.392465759162754</v>
      </c>
      <c r="H5417">
        <v>12.392465759162754</v>
      </c>
    </row>
    <row r="5418" spans="2:8" x14ac:dyDescent="0.25">
      <c r="B5418" t="s">
        <v>3</v>
      </c>
      <c r="C5418" t="s">
        <v>575</v>
      </c>
      <c r="D5418" t="s">
        <v>153</v>
      </c>
      <c r="E5418" t="s">
        <v>1</v>
      </c>
      <c r="F5418">
        <v>1.117</v>
      </c>
      <c r="G5418">
        <v>1.117</v>
      </c>
      <c r="H5418">
        <v>1.117</v>
      </c>
    </row>
    <row r="5419" spans="2:8" x14ac:dyDescent="0.25">
      <c r="B5419" t="s">
        <v>3</v>
      </c>
      <c r="C5419" t="s">
        <v>575</v>
      </c>
      <c r="D5419" t="s">
        <v>632</v>
      </c>
      <c r="E5419" t="s">
        <v>1</v>
      </c>
      <c r="F5419">
        <v>6.1547999999999999E-2</v>
      </c>
      <c r="G5419">
        <v>6.1547999999999999E-2</v>
      </c>
      <c r="H5419">
        <v>6.1547999999999999E-2</v>
      </c>
    </row>
    <row r="5420" spans="2:8" x14ac:dyDescent="0.25">
      <c r="B5420" t="s">
        <v>3</v>
      </c>
      <c r="C5420" t="s">
        <v>575</v>
      </c>
      <c r="D5420" t="s">
        <v>155</v>
      </c>
      <c r="E5420" t="s">
        <v>1</v>
      </c>
      <c r="F5420">
        <v>0.66</v>
      </c>
      <c r="G5420">
        <v>0.66</v>
      </c>
      <c r="H5420">
        <v>0.66</v>
      </c>
    </row>
    <row r="5421" spans="2:8" x14ac:dyDescent="0.25">
      <c r="B5421" t="s">
        <v>3</v>
      </c>
      <c r="C5421" t="s">
        <v>575</v>
      </c>
      <c r="D5421" t="s">
        <v>633</v>
      </c>
      <c r="E5421" t="s">
        <v>1</v>
      </c>
      <c r="F5421">
        <v>0.3</v>
      </c>
      <c r="G5421">
        <v>0.3</v>
      </c>
      <c r="H5421">
        <v>0.3</v>
      </c>
    </row>
    <row r="5422" spans="2:8" x14ac:dyDescent="0.25">
      <c r="B5422" t="s">
        <v>3</v>
      </c>
      <c r="C5422" t="s">
        <v>575</v>
      </c>
      <c r="D5422" t="s">
        <v>156</v>
      </c>
      <c r="E5422" t="s">
        <v>1</v>
      </c>
      <c r="F5422">
        <v>0.3</v>
      </c>
      <c r="G5422">
        <v>0.3</v>
      </c>
      <c r="H5422">
        <v>0.3</v>
      </c>
    </row>
    <row r="5423" spans="2:8" x14ac:dyDescent="0.25">
      <c r="B5423" t="s">
        <v>3</v>
      </c>
      <c r="C5423" t="s">
        <v>575</v>
      </c>
      <c r="D5423" t="s">
        <v>157</v>
      </c>
      <c r="E5423" t="s">
        <v>1</v>
      </c>
      <c r="F5423">
        <v>0.3</v>
      </c>
      <c r="G5423">
        <v>0.3</v>
      </c>
      <c r="H5423">
        <v>0.3</v>
      </c>
    </row>
    <row r="5424" spans="2:8" x14ac:dyDescent="0.25">
      <c r="B5424" t="s">
        <v>3</v>
      </c>
      <c r="C5424" t="s">
        <v>575</v>
      </c>
      <c r="D5424" t="s">
        <v>158</v>
      </c>
      <c r="E5424" t="s">
        <v>1</v>
      </c>
      <c r="F5424">
        <v>0.66</v>
      </c>
      <c r="G5424">
        <v>0.66</v>
      </c>
      <c r="H5424">
        <v>0.66</v>
      </c>
    </row>
    <row r="5425" spans="2:8" x14ac:dyDescent="0.25">
      <c r="B5425" t="s">
        <v>3</v>
      </c>
      <c r="C5425" t="s">
        <v>575</v>
      </c>
      <c r="D5425" t="s">
        <v>159</v>
      </c>
      <c r="E5425" t="s">
        <v>1</v>
      </c>
      <c r="F5425">
        <v>3.29</v>
      </c>
      <c r="G5425">
        <v>3.29</v>
      </c>
      <c r="H5425">
        <v>3.29</v>
      </c>
    </row>
    <row r="5426" spans="2:8" x14ac:dyDescent="0.25">
      <c r="B5426" t="s">
        <v>3</v>
      </c>
      <c r="C5426" t="s">
        <v>575</v>
      </c>
      <c r="D5426" t="s">
        <v>160</v>
      </c>
      <c r="E5426" t="s">
        <v>1</v>
      </c>
      <c r="F5426">
        <v>3.29</v>
      </c>
      <c r="G5426">
        <v>3.29</v>
      </c>
      <c r="H5426">
        <v>3.29</v>
      </c>
    </row>
    <row r="5427" spans="2:8" x14ac:dyDescent="0.25">
      <c r="B5427" t="s">
        <v>3</v>
      </c>
      <c r="C5427" t="s">
        <v>575</v>
      </c>
      <c r="D5427" t="s">
        <v>161</v>
      </c>
      <c r="E5427" t="s">
        <v>1</v>
      </c>
      <c r="F5427">
        <v>0</v>
      </c>
      <c r="G5427">
        <v>0</v>
      </c>
      <c r="H5427">
        <v>0</v>
      </c>
    </row>
    <row r="5428" spans="2:8" x14ac:dyDescent="0.25">
      <c r="B5428" t="s">
        <v>3</v>
      </c>
      <c r="C5428" t="s">
        <v>575</v>
      </c>
      <c r="D5428" t="s">
        <v>162</v>
      </c>
      <c r="E5428" t="s">
        <v>1</v>
      </c>
      <c r="F5428">
        <v>7.5604395604395608E-2</v>
      </c>
      <c r="G5428">
        <v>7.5604395604395608E-2</v>
      </c>
      <c r="H5428">
        <v>7.5604395604395608E-2</v>
      </c>
    </row>
    <row r="5429" spans="2:8" x14ac:dyDescent="0.25">
      <c r="B5429" t="s">
        <v>3</v>
      </c>
      <c r="C5429" t="s">
        <v>575</v>
      </c>
      <c r="D5429" t="s">
        <v>163</v>
      </c>
      <c r="E5429" t="s">
        <v>1</v>
      </c>
      <c r="F5429">
        <v>7.5604395604395608E-2</v>
      </c>
      <c r="G5429">
        <v>7.5604395604395608E-2</v>
      </c>
      <c r="H5429">
        <v>7.5604395604395608E-2</v>
      </c>
    </row>
    <row r="5430" spans="2:8" x14ac:dyDescent="0.25">
      <c r="B5430" t="s">
        <v>3</v>
      </c>
      <c r="C5430" t="s">
        <v>575</v>
      </c>
      <c r="D5430" t="s">
        <v>165</v>
      </c>
      <c r="E5430" t="s">
        <v>1</v>
      </c>
      <c r="F5430">
        <v>0.1764102564102564</v>
      </c>
      <c r="G5430">
        <v>0.1764102564102564</v>
      </c>
      <c r="H5430">
        <v>0.1764102564102564</v>
      </c>
    </row>
    <row r="5431" spans="2:8" x14ac:dyDescent="0.25">
      <c r="B5431" t="s">
        <v>3</v>
      </c>
      <c r="C5431" t="s">
        <v>575</v>
      </c>
      <c r="D5431" t="s">
        <v>168</v>
      </c>
      <c r="E5431" t="s">
        <v>1</v>
      </c>
      <c r="F5431">
        <v>0.53200000000000003</v>
      </c>
      <c r="G5431">
        <v>0.53200000000000003</v>
      </c>
      <c r="H5431">
        <v>0.53200000000000003</v>
      </c>
    </row>
    <row r="5432" spans="2:8" x14ac:dyDescent="0.25">
      <c r="B5432" t="s">
        <v>3</v>
      </c>
      <c r="C5432" t="s">
        <v>575</v>
      </c>
      <c r="D5432" t="s">
        <v>170</v>
      </c>
      <c r="E5432" t="s">
        <v>1</v>
      </c>
      <c r="F5432">
        <v>8.7800000000000003E-2</v>
      </c>
      <c r="G5432">
        <v>8.7800000000000003E-2</v>
      </c>
      <c r="H5432">
        <v>8.7800000000000003E-2</v>
      </c>
    </row>
    <row r="5433" spans="2:8" x14ac:dyDescent="0.25">
      <c r="B5433" t="s">
        <v>3</v>
      </c>
      <c r="C5433" t="s">
        <v>575</v>
      </c>
      <c r="D5433" t="s">
        <v>172</v>
      </c>
      <c r="E5433" t="s">
        <v>1</v>
      </c>
      <c r="F5433">
        <v>0.16500000000000001</v>
      </c>
      <c r="G5433">
        <v>0.16500000000000001</v>
      </c>
      <c r="H5433">
        <v>0.16500000000000001</v>
      </c>
    </row>
    <row r="5434" spans="2:8" x14ac:dyDescent="0.25">
      <c r="B5434" t="s">
        <v>3</v>
      </c>
      <c r="C5434" t="s">
        <v>575</v>
      </c>
      <c r="D5434" t="s">
        <v>174</v>
      </c>
      <c r="E5434" t="s">
        <v>1</v>
      </c>
      <c r="F5434">
        <v>3.8769999999999998</v>
      </c>
      <c r="G5434">
        <v>3.8769999999999998</v>
      </c>
      <c r="H5434">
        <v>3.8769999999999998</v>
      </c>
    </row>
    <row r="5435" spans="2:8" x14ac:dyDescent="0.25">
      <c r="B5435" t="s">
        <v>3</v>
      </c>
      <c r="C5435" t="s">
        <v>575</v>
      </c>
      <c r="D5435" t="s">
        <v>175</v>
      </c>
      <c r="E5435" t="s">
        <v>1</v>
      </c>
      <c r="F5435">
        <v>3.8769999999999998</v>
      </c>
      <c r="G5435">
        <v>3.8769999999999998</v>
      </c>
      <c r="H5435">
        <v>3.8769999999999998</v>
      </c>
    </row>
    <row r="5436" spans="2:8" x14ac:dyDescent="0.25">
      <c r="B5436" t="s">
        <v>3</v>
      </c>
      <c r="C5436" t="s">
        <v>575</v>
      </c>
      <c r="D5436" t="s">
        <v>176</v>
      </c>
      <c r="E5436" t="s">
        <v>1</v>
      </c>
      <c r="F5436">
        <v>5.3236820800000001E-2</v>
      </c>
      <c r="G5436">
        <v>5.3236820800000001E-2</v>
      </c>
      <c r="H5436">
        <v>5.3236820800000001E-2</v>
      </c>
    </row>
    <row r="5437" spans="2:8" x14ac:dyDescent="0.25">
      <c r="B5437" t="s">
        <v>3</v>
      </c>
      <c r="C5437" t="s">
        <v>575</v>
      </c>
      <c r="D5437" t="s">
        <v>177</v>
      </c>
      <c r="E5437" t="s">
        <v>1</v>
      </c>
      <c r="F5437">
        <v>5.3236820800000001E-2</v>
      </c>
      <c r="G5437">
        <v>5.3236820800000001E-2</v>
      </c>
      <c r="H5437">
        <v>5.3236820800000001E-2</v>
      </c>
    </row>
    <row r="5438" spans="2:8" x14ac:dyDescent="0.25">
      <c r="B5438" t="s">
        <v>3</v>
      </c>
      <c r="C5438" t="s">
        <v>575</v>
      </c>
      <c r="D5438" t="s">
        <v>178</v>
      </c>
      <c r="E5438" t="s">
        <v>1</v>
      </c>
      <c r="F5438">
        <v>1.6650036E-2</v>
      </c>
      <c r="G5438">
        <v>1.6650036E-2</v>
      </c>
      <c r="H5438">
        <v>1.6650036E-2</v>
      </c>
    </row>
    <row r="5439" spans="2:8" x14ac:dyDescent="0.25">
      <c r="B5439" t="s">
        <v>3</v>
      </c>
      <c r="C5439" t="s">
        <v>575</v>
      </c>
      <c r="D5439" t="s">
        <v>179</v>
      </c>
      <c r="E5439" t="s">
        <v>1</v>
      </c>
      <c r="F5439">
        <v>2.2435218000000003E-2</v>
      </c>
      <c r="G5439">
        <v>2.2435218000000003E-2</v>
      </c>
      <c r="H5439">
        <v>2.2435218000000003E-2</v>
      </c>
    </row>
    <row r="5440" spans="2:8" x14ac:dyDescent="0.25">
      <c r="B5440" t="s">
        <v>3</v>
      </c>
      <c r="C5440" t="s">
        <v>575</v>
      </c>
      <c r="D5440" t="s">
        <v>180</v>
      </c>
      <c r="E5440" t="s">
        <v>1</v>
      </c>
      <c r="F5440">
        <v>0.09</v>
      </c>
      <c r="G5440">
        <v>0.09</v>
      </c>
      <c r="H5440">
        <v>0.09</v>
      </c>
    </row>
    <row r="5441" spans="2:8" x14ac:dyDescent="0.25">
      <c r="B5441" t="s">
        <v>3</v>
      </c>
      <c r="C5441" t="s">
        <v>575</v>
      </c>
      <c r="D5441" t="s">
        <v>634</v>
      </c>
      <c r="E5441" t="s">
        <v>1</v>
      </c>
      <c r="F5441">
        <v>3.0911999999999999E-2</v>
      </c>
      <c r="G5441">
        <v>3.0911999999999999E-2</v>
      </c>
      <c r="H5441">
        <v>3.0911999999999999E-2</v>
      </c>
    </row>
    <row r="5442" spans="2:8" x14ac:dyDescent="0.25">
      <c r="B5442" t="s">
        <v>3</v>
      </c>
      <c r="C5442" t="s">
        <v>575</v>
      </c>
      <c r="D5442" t="s">
        <v>182</v>
      </c>
      <c r="E5442" t="s">
        <v>1</v>
      </c>
      <c r="F5442">
        <v>0.189</v>
      </c>
      <c r="G5442">
        <v>0.189</v>
      </c>
      <c r="H5442">
        <v>0.189</v>
      </c>
    </row>
    <row r="5443" spans="2:8" x14ac:dyDescent="0.25">
      <c r="B5443" t="s">
        <v>3</v>
      </c>
      <c r="C5443" t="s">
        <v>575</v>
      </c>
      <c r="D5443" t="s">
        <v>184</v>
      </c>
      <c r="E5443" t="s">
        <v>1</v>
      </c>
      <c r="F5443">
        <v>0</v>
      </c>
      <c r="G5443">
        <v>0</v>
      </c>
      <c r="H5443">
        <v>0</v>
      </c>
    </row>
    <row r="5444" spans="2:8" x14ac:dyDescent="0.25">
      <c r="B5444" t="s">
        <v>3</v>
      </c>
      <c r="C5444" t="s">
        <v>575</v>
      </c>
      <c r="D5444" t="s">
        <v>187</v>
      </c>
      <c r="E5444" t="s">
        <v>1</v>
      </c>
      <c r="F5444">
        <v>20</v>
      </c>
      <c r="G5444">
        <v>20</v>
      </c>
      <c r="H5444">
        <v>20</v>
      </c>
    </row>
    <row r="5445" spans="2:8" x14ac:dyDescent="0.25">
      <c r="B5445" t="s">
        <v>3</v>
      </c>
      <c r="C5445" t="s">
        <v>575</v>
      </c>
      <c r="D5445" t="s">
        <v>188</v>
      </c>
      <c r="E5445" t="s">
        <v>1</v>
      </c>
      <c r="F5445">
        <v>4.175534999999999E-2</v>
      </c>
      <c r="G5445">
        <v>4.175534999999999E-2</v>
      </c>
      <c r="H5445">
        <v>4.175534999999999E-2</v>
      </c>
    </row>
    <row r="5446" spans="2:8" x14ac:dyDescent="0.25">
      <c r="B5446" t="s">
        <v>3</v>
      </c>
      <c r="C5446" t="s">
        <v>575</v>
      </c>
      <c r="D5446" t="s">
        <v>189</v>
      </c>
      <c r="E5446" t="s">
        <v>1</v>
      </c>
      <c r="F5446">
        <v>1.0309038024999998E-2</v>
      </c>
      <c r="G5446">
        <v>1.0309038024999998E-2</v>
      </c>
      <c r="H5446">
        <v>1.0309038024999998E-2</v>
      </c>
    </row>
    <row r="5447" spans="2:8" x14ac:dyDescent="0.25">
      <c r="B5447" t="s">
        <v>3</v>
      </c>
      <c r="C5447" t="s">
        <v>575</v>
      </c>
      <c r="D5447" t="s">
        <v>190</v>
      </c>
      <c r="E5447" t="s">
        <v>1</v>
      </c>
      <c r="F5447">
        <v>5.638632299999999E-3</v>
      </c>
      <c r="G5447">
        <v>5.638632299999999E-3</v>
      </c>
      <c r="H5447">
        <v>5.638632299999999E-3</v>
      </c>
    </row>
    <row r="5448" spans="2:8" x14ac:dyDescent="0.25">
      <c r="B5448" t="s">
        <v>3</v>
      </c>
      <c r="C5448" t="s">
        <v>575</v>
      </c>
      <c r="D5448" t="s">
        <v>191</v>
      </c>
      <c r="E5448" t="s">
        <v>1</v>
      </c>
      <c r="F5448">
        <v>4.8545155079999991E-3</v>
      </c>
      <c r="G5448">
        <v>4.8545155079999991E-3</v>
      </c>
      <c r="H5448">
        <v>4.8545155079999991E-3</v>
      </c>
    </row>
    <row r="5449" spans="2:8" x14ac:dyDescent="0.25">
      <c r="B5449" t="s">
        <v>3</v>
      </c>
      <c r="C5449" t="s">
        <v>575</v>
      </c>
      <c r="D5449" t="s">
        <v>192</v>
      </c>
      <c r="E5449" t="s">
        <v>1</v>
      </c>
      <c r="F5449">
        <v>5.4532591200000015E-3</v>
      </c>
      <c r="G5449">
        <v>5.4532591200000015E-3</v>
      </c>
      <c r="H5449">
        <v>5.4532591200000015E-3</v>
      </c>
    </row>
    <row r="5450" spans="2:8" x14ac:dyDescent="0.25">
      <c r="B5450" t="s">
        <v>3</v>
      </c>
      <c r="C5450" t="s">
        <v>575</v>
      </c>
      <c r="D5450" t="s">
        <v>193</v>
      </c>
      <c r="E5450" t="s">
        <v>1</v>
      </c>
      <c r="F5450">
        <v>2.7442934999999998E-3</v>
      </c>
      <c r="G5450">
        <v>2.7442934999999998E-3</v>
      </c>
      <c r="H5450">
        <v>2.7442934999999998E-3</v>
      </c>
    </row>
    <row r="5451" spans="2:8" x14ac:dyDescent="0.25">
      <c r="B5451" t="s">
        <v>3</v>
      </c>
      <c r="C5451" t="s">
        <v>575</v>
      </c>
      <c r="D5451" t="s">
        <v>194</v>
      </c>
      <c r="E5451" t="s">
        <v>1</v>
      </c>
      <c r="F5451">
        <v>2.7442934999999998E-3</v>
      </c>
      <c r="G5451">
        <v>2.7442934999999998E-3</v>
      </c>
      <c r="H5451">
        <v>2.7442934999999998E-3</v>
      </c>
    </row>
    <row r="5452" spans="2:8" x14ac:dyDescent="0.25">
      <c r="B5452" t="s">
        <v>3</v>
      </c>
      <c r="C5452" t="s">
        <v>575</v>
      </c>
      <c r="D5452" t="s">
        <v>195</v>
      </c>
      <c r="E5452" t="s">
        <v>1</v>
      </c>
      <c r="F5452">
        <v>3.3992713675213664E-2</v>
      </c>
      <c r="G5452">
        <v>3.3992713675213664E-2</v>
      </c>
      <c r="H5452">
        <v>3.3992713675213664E-2</v>
      </c>
    </row>
    <row r="5453" spans="2:8" x14ac:dyDescent="0.25">
      <c r="B5453" t="s">
        <v>3</v>
      </c>
      <c r="C5453" t="s">
        <v>575</v>
      </c>
      <c r="D5453" t="s">
        <v>196</v>
      </c>
      <c r="E5453" t="s">
        <v>1</v>
      </c>
      <c r="F5453">
        <v>3.3992713675213664E-2</v>
      </c>
      <c r="G5453">
        <v>3.3992713675213664E-2</v>
      </c>
      <c r="H5453">
        <v>3.3992713675213664E-2</v>
      </c>
    </row>
    <row r="5454" spans="2:8" x14ac:dyDescent="0.25">
      <c r="B5454" t="s">
        <v>3</v>
      </c>
      <c r="C5454" t="s">
        <v>575</v>
      </c>
      <c r="D5454" t="s">
        <v>197</v>
      </c>
      <c r="E5454" t="s">
        <v>1</v>
      </c>
      <c r="F5454">
        <v>1.3597085470085474E-2</v>
      </c>
      <c r="G5454">
        <v>1.3597085470085474E-2</v>
      </c>
      <c r="H5454">
        <v>1.3597085470085474E-2</v>
      </c>
    </row>
    <row r="5455" spans="2:8" x14ac:dyDescent="0.25">
      <c r="B5455" t="s">
        <v>3</v>
      </c>
      <c r="C5455" t="s">
        <v>575</v>
      </c>
      <c r="D5455" t="s">
        <v>198</v>
      </c>
      <c r="E5455" t="s">
        <v>1</v>
      </c>
      <c r="F5455">
        <v>1.3597085470085474E-2</v>
      </c>
      <c r="G5455">
        <v>1.3597085470085474E-2</v>
      </c>
      <c r="H5455">
        <v>1.3597085470085474E-2</v>
      </c>
    </row>
    <row r="5456" spans="2:8" x14ac:dyDescent="0.25">
      <c r="B5456" t="s">
        <v>3</v>
      </c>
      <c r="C5456" t="s">
        <v>575</v>
      </c>
      <c r="D5456" t="s">
        <v>199</v>
      </c>
      <c r="E5456" t="s">
        <v>1</v>
      </c>
      <c r="F5456">
        <v>2.059788765E-2</v>
      </c>
      <c r="G5456">
        <v>2.059788765E-2</v>
      </c>
      <c r="H5456">
        <v>2.059788765E-2</v>
      </c>
    </row>
    <row r="5457" spans="2:8" x14ac:dyDescent="0.25">
      <c r="B5457" t="s">
        <v>3</v>
      </c>
      <c r="C5457" t="s">
        <v>575</v>
      </c>
      <c r="D5457" t="s">
        <v>200</v>
      </c>
      <c r="E5457" t="s">
        <v>1</v>
      </c>
      <c r="F5457">
        <v>2.059788765E-2</v>
      </c>
      <c r="G5457">
        <v>2.059788765E-2</v>
      </c>
      <c r="H5457">
        <v>2.059788765E-2</v>
      </c>
    </row>
    <row r="5458" spans="2:8" x14ac:dyDescent="0.25">
      <c r="B5458" t="s">
        <v>3</v>
      </c>
      <c r="C5458" t="s">
        <v>575</v>
      </c>
      <c r="D5458" t="s">
        <v>201</v>
      </c>
      <c r="E5458" t="s">
        <v>1</v>
      </c>
      <c r="F5458">
        <v>1.6363793700000004E-2</v>
      </c>
      <c r="G5458">
        <v>1.6363793700000004E-2</v>
      </c>
      <c r="H5458">
        <v>1.6363793700000004E-2</v>
      </c>
    </row>
    <row r="5459" spans="2:8" x14ac:dyDescent="0.25">
      <c r="B5459" t="s">
        <v>3</v>
      </c>
      <c r="C5459" t="s">
        <v>575</v>
      </c>
      <c r="D5459" t="s">
        <v>202</v>
      </c>
      <c r="E5459" t="s">
        <v>1</v>
      </c>
      <c r="F5459">
        <v>1.6363793700000004E-2</v>
      </c>
      <c r="G5459">
        <v>1.6363793700000004E-2</v>
      </c>
      <c r="H5459">
        <v>1.6363793700000004E-2</v>
      </c>
    </row>
    <row r="5460" spans="2:8" x14ac:dyDescent="0.25">
      <c r="B5460" t="s">
        <v>3</v>
      </c>
      <c r="C5460" t="s">
        <v>575</v>
      </c>
      <c r="D5460" t="s">
        <v>203</v>
      </c>
      <c r="E5460" t="s">
        <v>1</v>
      </c>
      <c r="F5460">
        <v>2.7242853599999999E-2</v>
      </c>
      <c r="G5460">
        <v>2.7242853599999999E-2</v>
      </c>
      <c r="H5460">
        <v>2.7242853599999999E-2</v>
      </c>
    </row>
    <row r="5461" spans="2:8" x14ac:dyDescent="0.25">
      <c r="B5461" t="s">
        <v>3</v>
      </c>
      <c r="C5461" t="s">
        <v>575</v>
      </c>
      <c r="D5461" t="s">
        <v>204</v>
      </c>
      <c r="E5461" t="s">
        <v>1</v>
      </c>
      <c r="F5461">
        <v>2.7242853599999999E-2</v>
      </c>
      <c r="G5461">
        <v>2.7242853599999999E-2</v>
      </c>
      <c r="H5461">
        <v>2.7242853599999999E-2</v>
      </c>
    </row>
    <row r="5462" spans="2:8" x14ac:dyDescent="0.25">
      <c r="B5462" t="s">
        <v>3</v>
      </c>
      <c r="C5462" t="s">
        <v>575</v>
      </c>
      <c r="D5462" t="s">
        <v>205</v>
      </c>
      <c r="E5462" t="s">
        <v>1</v>
      </c>
      <c r="F5462">
        <v>2.8379999999999999E-2</v>
      </c>
      <c r="G5462">
        <v>2.8379999999999999E-2</v>
      </c>
      <c r="H5462">
        <v>2.8379999999999999E-2</v>
      </c>
    </row>
    <row r="5463" spans="2:8" x14ac:dyDescent="0.25">
      <c r="B5463" t="s">
        <v>3</v>
      </c>
      <c r="C5463" t="s">
        <v>575</v>
      </c>
      <c r="D5463" t="s">
        <v>208</v>
      </c>
      <c r="E5463" t="s">
        <v>1</v>
      </c>
      <c r="F5463">
        <v>6.3141885714285723E-2</v>
      </c>
      <c r="G5463">
        <v>6.3141885714285723E-2</v>
      </c>
      <c r="H5463">
        <v>6.3141885714285723E-2</v>
      </c>
    </row>
    <row r="5464" spans="2:8" x14ac:dyDescent="0.25">
      <c r="B5464" t="s">
        <v>3</v>
      </c>
      <c r="C5464" t="s">
        <v>575</v>
      </c>
      <c r="D5464" t="s">
        <v>209</v>
      </c>
      <c r="E5464" t="s">
        <v>1</v>
      </c>
      <c r="F5464">
        <v>6.3141885714285723E-2</v>
      </c>
      <c r="G5464">
        <v>6.3141885714285723E-2</v>
      </c>
      <c r="H5464">
        <v>6.3141885714285723E-2</v>
      </c>
    </row>
    <row r="5465" spans="2:8" x14ac:dyDescent="0.25">
      <c r="B5465" t="s">
        <v>3</v>
      </c>
      <c r="C5465" t="s">
        <v>575</v>
      </c>
      <c r="D5465" t="s">
        <v>210</v>
      </c>
      <c r="E5465" t="s">
        <v>1</v>
      </c>
      <c r="F5465">
        <v>6.6011971428571441E-3</v>
      </c>
      <c r="G5465">
        <v>6.6011971428571441E-3</v>
      </c>
      <c r="H5465">
        <v>6.6011971428571441E-3</v>
      </c>
    </row>
    <row r="5466" spans="2:8" x14ac:dyDescent="0.25">
      <c r="B5466" t="s">
        <v>3</v>
      </c>
      <c r="C5466" t="s">
        <v>575</v>
      </c>
      <c r="D5466" t="s">
        <v>211</v>
      </c>
      <c r="E5466" t="s">
        <v>1</v>
      </c>
      <c r="F5466">
        <v>6.6011971428571441E-3</v>
      </c>
      <c r="G5466">
        <v>6.6011971428571441E-3</v>
      </c>
      <c r="H5466">
        <v>6.6011971428571441E-3</v>
      </c>
    </row>
    <row r="5467" spans="2:8" x14ac:dyDescent="0.25">
      <c r="B5467" t="s">
        <v>3</v>
      </c>
      <c r="C5467" t="s">
        <v>575</v>
      </c>
      <c r="D5467" t="s">
        <v>212</v>
      </c>
      <c r="E5467" t="s">
        <v>1</v>
      </c>
      <c r="F5467">
        <v>1.1996958285714288E-2</v>
      </c>
      <c r="G5467">
        <v>1.1996958285714288E-2</v>
      </c>
      <c r="H5467">
        <v>1.1996958285714288E-2</v>
      </c>
    </row>
    <row r="5468" spans="2:8" x14ac:dyDescent="0.25">
      <c r="B5468" t="s">
        <v>3</v>
      </c>
      <c r="C5468" t="s">
        <v>575</v>
      </c>
      <c r="D5468" t="s">
        <v>213</v>
      </c>
      <c r="E5468" t="s">
        <v>1</v>
      </c>
      <c r="F5468">
        <v>1.1996958285714288E-2</v>
      </c>
      <c r="G5468">
        <v>1.1996958285714288E-2</v>
      </c>
      <c r="H5468">
        <v>1.1996958285714288E-2</v>
      </c>
    </row>
    <row r="5469" spans="2:8" x14ac:dyDescent="0.25">
      <c r="B5469" t="s">
        <v>3</v>
      </c>
      <c r="C5469" t="s">
        <v>575</v>
      </c>
      <c r="D5469" t="s">
        <v>214</v>
      </c>
      <c r="E5469" t="s">
        <v>1</v>
      </c>
      <c r="F5469">
        <v>2.1583044571428577E-2</v>
      </c>
      <c r="G5469">
        <v>2.1583044571428577E-2</v>
      </c>
      <c r="H5469">
        <v>2.1583044571428577E-2</v>
      </c>
    </row>
    <row r="5470" spans="2:8" x14ac:dyDescent="0.25">
      <c r="B5470" t="s">
        <v>3</v>
      </c>
      <c r="C5470" t="s">
        <v>575</v>
      </c>
      <c r="D5470" t="s">
        <v>215</v>
      </c>
      <c r="E5470" t="s">
        <v>1</v>
      </c>
      <c r="F5470">
        <v>2.1583044571428577E-2</v>
      </c>
      <c r="G5470">
        <v>2.1583044571428577E-2</v>
      </c>
      <c r="H5470">
        <v>2.1583044571428577E-2</v>
      </c>
    </row>
    <row r="5471" spans="2:8" x14ac:dyDescent="0.25">
      <c r="B5471" t="s">
        <v>3</v>
      </c>
      <c r="C5471" t="s">
        <v>575</v>
      </c>
      <c r="D5471" t="s">
        <v>216</v>
      </c>
      <c r="E5471" t="s">
        <v>1</v>
      </c>
      <c r="F5471">
        <v>4.0984824000000006E-3</v>
      </c>
      <c r="G5471">
        <v>4.0984824000000006E-3</v>
      </c>
      <c r="H5471">
        <v>4.0984824000000006E-3</v>
      </c>
    </row>
    <row r="5472" spans="2:8" x14ac:dyDescent="0.25">
      <c r="B5472" t="s">
        <v>3</v>
      </c>
      <c r="C5472" t="s">
        <v>575</v>
      </c>
      <c r="D5472" t="s">
        <v>217</v>
      </c>
      <c r="E5472" t="s">
        <v>1</v>
      </c>
      <c r="F5472">
        <v>4.0984824000000006E-3</v>
      </c>
      <c r="G5472">
        <v>4.0984824000000006E-3</v>
      </c>
      <c r="H5472">
        <v>4.0984824000000006E-3</v>
      </c>
    </row>
    <row r="5473" spans="2:8" x14ac:dyDescent="0.25">
      <c r="B5473" t="s">
        <v>3</v>
      </c>
      <c r="C5473" t="s">
        <v>575</v>
      </c>
      <c r="D5473" t="s">
        <v>218</v>
      </c>
      <c r="E5473" t="s">
        <v>1</v>
      </c>
      <c r="F5473">
        <v>6.9161890499999995E-3</v>
      </c>
      <c r="G5473">
        <v>6.9161890499999995E-3</v>
      </c>
      <c r="H5473">
        <v>6.9161890499999995E-3</v>
      </c>
    </row>
    <row r="5474" spans="2:8" x14ac:dyDescent="0.25">
      <c r="B5474" t="s">
        <v>3</v>
      </c>
      <c r="C5474" t="s">
        <v>575</v>
      </c>
      <c r="D5474" t="s">
        <v>219</v>
      </c>
      <c r="E5474" t="s">
        <v>1</v>
      </c>
      <c r="F5474">
        <v>6.9161890499999995E-3</v>
      </c>
      <c r="G5474">
        <v>6.9161890499999995E-3</v>
      </c>
      <c r="H5474">
        <v>6.9161890499999995E-3</v>
      </c>
    </row>
    <row r="5475" spans="2:8" x14ac:dyDescent="0.25">
      <c r="B5475" t="s">
        <v>3</v>
      </c>
      <c r="C5475" t="s">
        <v>575</v>
      </c>
      <c r="D5475" t="s">
        <v>220</v>
      </c>
      <c r="E5475" t="s">
        <v>1</v>
      </c>
      <c r="F5475">
        <v>6.3141885714285723E-2</v>
      </c>
      <c r="G5475">
        <v>6.3141885714285723E-2</v>
      </c>
      <c r="H5475">
        <v>6.3141885714285723E-2</v>
      </c>
    </row>
    <row r="5476" spans="2:8" x14ac:dyDescent="0.25">
      <c r="B5476" t="s">
        <v>3</v>
      </c>
      <c r="C5476" t="s">
        <v>575</v>
      </c>
      <c r="D5476" t="s">
        <v>221</v>
      </c>
      <c r="E5476" t="s">
        <v>1</v>
      </c>
      <c r="F5476">
        <v>6.3141885714285723E-2</v>
      </c>
      <c r="G5476">
        <v>6.3141885714285723E-2</v>
      </c>
      <c r="H5476">
        <v>6.3141885714285723E-2</v>
      </c>
    </row>
    <row r="5477" spans="2:8" x14ac:dyDescent="0.25">
      <c r="B5477" t="s">
        <v>3</v>
      </c>
      <c r="C5477" t="s">
        <v>575</v>
      </c>
      <c r="D5477" t="s">
        <v>222</v>
      </c>
      <c r="E5477" t="s">
        <v>1</v>
      </c>
      <c r="F5477">
        <v>3.8803558857142859E-2</v>
      </c>
      <c r="G5477">
        <v>3.8803558857142859E-2</v>
      </c>
      <c r="H5477">
        <v>3.8803558857142859E-2</v>
      </c>
    </row>
    <row r="5478" spans="2:8" x14ac:dyDescent="0.25">
      <c r="B5478" t="s">
        <v>3</v>
      </c>
      <c r="C5478" t="s">
        <v>575</v>
      </c>
      <c r="D5478" t="s">
        <v>224</v>
      </c>
      <c r="E5478" t="s">
        <v>1</v>
      </c>
      <c r="F5478">
        <v>3.3534000000000001E-2</v>
      </c>
      <c r="G5478">
        <v>3.8232000000000002E-2</v>
      </c>
      <c r="H5478">
        <v>3.8232000000000002E-2</v>
      </c>
    </row>
    <row r="5479" spans="2:8" x14ac:dyDescent="0.25">
      <c r="B5479" t="s">
        <v>3</v>
      </c>
      <c r="C5479" t="s">
        <v>575</v>
      </c>
      <c r="D5479" t="s">
        <v>225</v>
      </c>
      <c r="E5479" t="s">
        <v>1</v>
      </c>
      <c r="F5479">
        <v>3.8232000000000002E-2</v>
      </c>
      <c r="G5479">
        <v>3.8232000000000002E-2</v>
      </c>
      <c r="H5479">
        <v>3.8232000000000002E-2</v>
      </c>
    </row>
    <row r="5480" spans="2:8" x14ac:dyDescent="0.25">
      <c r="B5480" t="s">
        <v>3</v>
      </c>
      <c r="C5480" t="s">
        <v>575</v>
      </c>
      <c r="D5480" t="s">
        <v>226</v>
      </c>
      <c r="E5480" t="s">
        <v>1</v>
      </c>
      <c r="F5480">
        <v>6.6906000000000007E-2</v>
      </c>
      <c r="G5480">
        <v>7.6464000000000004E-2</v>
      </c>
      <c r="H5480">
        <v>7.6464000000000004E-2</v>
      </c>
    </row>
    <row r="5481" spans="2:8" x14ac:dyDescent="0.25">
      <c r="B5481" t="s">
        <v>3</v>
      </c>
      <c r="C5481" t="s">
        <v>575</v>
      </c>
      <c r="D5481" t="s">
        <v>227</v>
      </c>
      <c r="E5481" t="s">
        <v>1</v>
      </c>
      <c r="F5481">
        <v>7.6464000000000004E-2</v>
      </c>
      <c r="G5481">
        <v>7.6464000000000004E-2</v>
      </c>
      <c r="H5481">
        <v>7.6464000000000004E-2</v>
      </c>
    </row>
    <row r="5482" spans="2:8" x14ac:dyDescent="0.25">
      <c r="B5482" t="s">
        <v>3</v>
      </c>
      <c r="C5482" t="s">
        <v>575</v>
      </c>
      <c r="D5482" t="s">
        <v>228</v>
      </c>
      <c r="E5482" t="s">
        <v>1</v>
      </c>
      <c r="F5482">
        <v>5.0220000000000001E-2</v>
      </c>
      <c r="G5482">
        <v>5.7348000000000003E-2</v>
      </c>
      <c r="H5482">
        <v>5.7348000000000003E-2</v>
      </c>
    </row>
    <row r="5483" spans="2:8" x14ac:dyDescent="0.25">
      <c r="B5483" t="s">
        <v>3</v>
      </c>
      <c r="C5483" t="s">
        <v>575</v>
      </c>
      <c r="D5483" t="s">
        <v>229</v>
      </c>
      <c r="E5483" t="s">
        <v>1</v>
      </c>
      <c r="F5483">
        <v>5.7348000000000003E-2</v>
      </c>
      <c r="G5483">
        <v>5.7348000000000003E-2</v>
      </c>
      <c r="H5483">
        <v>5.7348000000000003E-2</v>
      </c>
    </row>
    <row r="5484" spans="2:8" x14ac:dyDescent="0.25">
      <c r="B5484" t="s">
        <v>3</v>
      </c>
      <c r="C5484" t="s">
        <v>575</v>
      </c>
      <c r="D5484" t="s">
        <v>230</v>
      </c>
      <c r="E5484" t="s">
        <v>1</v>
      </c>
      <c r="F5484">
        <v>0.59</v>
      </c>
      <c r="G5484">
        <v>0.59</v>
      </c>
      <c r="H5484">
        <v>0.59</v>
      </c>
    </row>
    <row r="5485" spans="2:8" x14ac:dyDescent="0.25">
      <c r="B5485" t="s">
        <v>3</v>
      </c>
      <c r="C5485" t="s">
        <v>575</v>
      </c>
      <c r="D5485" t="s">
        <v>232</v>
      </c>
      <c r="E5485" t="s">
        <v>1</v>
      </c>
      <c r="F5485">
        <v>5.6949330999999999E-2</v>
      </c>
      <c r="G5485">
        <v>5.6949330999999999E-2</v>
      </c>
      <c r="H5485">
        <v>5.6949330999999999E-2</v>
      </c>
    </row>
    <row r="5486" spans="2:8" x14ac:dyDescent="0.25">
      <c r="B5486" t="s">
        <v>3</v>
      </c>
      <c r="C5486" t="s">
        <v>575</v>
      </c>
      <c r="D5486" t="s">
        <v>234</v>
      </c>
      <c r="E5486" t="s">
        <v>1</v>
      </c>
      <c r="F5486">
        <v>0.10199749499999999</v>
      </c>
      <c r="G5486">
        <v>0.10199749499999999</v>
      </c>
      <c r="H5486">
        <v>0.10199749499999999</v>
      </c>
    </row>
    <row r="5487" spans="2:8" x14ac:dyDescent="0.25">
      <c r="B5487" t="s">
        <v>3</v>
      </c>
      <c r="C5487" t="s">
        <v>575</v>
      </c>
      <c r="D5487" t="s">
        <v>236</v>
      </c>
      <c r="E5487" t="s">
        <v>1</v>
      </c>
      <c r="F5487">
        <v>10</v>
      </c>
      <c r="G5487">
        <v>10</v>
      </c>
      <c r="H5487">
        <v>10</v>
      </c>
    </row>
    <row r="5488" spans="2:8" x14ac:dyDescent="0.25">
      <c r="B5488" t="s">
        <v>3</v>
      </c>
      <c r="C5488" t="s">
        <v>575</v>
      </c>
      <c r="D5488" t="s">
        <v>237</v>
      </c>
      <c r="E5488" t="s">
        <v>1</v>
      </c>
      <c r="F5488">
        <v>10</v>
      </c>
      <c r="G5488">
        <v>10</v>
      </c>
      <c r="H5488">
        <v>10</v>
      </c>
    </row>
    <row r="5489" spans="2:8" x14ac:dyDescent="0.25">
      <c r="B5489" t="s">
        <v>3</v>
      </c>
      <c r="C5489" t="s">
        <v>575</v>
      </c>
      <c r="D5489" t="s">
        <v>238</v>
      </c>
      <c r="E5489" t="s">
        <v>1</v>
      </c>
      <c r="F5489">
        <v>2.16</v>
      </c>
      <c r="G5489">
        <v>2.16</v>
      </c>
      <c r="H5489">
        <v>2.16</v>
      </c>
    </row>
    <row r="5490" spans="2:8" x14ac:dyDescent="0.25">
      <c r="B5490" t="s">
        <v>3</v>
      </c>
      <c r="C5490" t="s">
        <v>575</v>
      </c>
      <c r="D5490" t="s">
        <v>240</v>
      </c>
      <c r="E5490" t="s">
        <v>1</v>
      </c>
      <c r="F5490">
        <v>4.5126000000000006E-2</v>
      </c>
      <c r="G5490">
        <v>4.5126000000000006E-2</v>
      </c>
      <c r="H5490">
        <v>4.5126000000000006E-2</v>
      </c>
    </row>
    <row r="5491" spans="2:8" x14ac:dyDescent="0.25">
      <c r="B5491" t="s">
        <v>3</v>
      </c>
      <c r="C5491" t="s">
        <v>575</v>
      </c>
      <c r="D5491" t="s">
        <v>241</v>
      </c>
      <c r="E5491" t="s">
        <v>1</v>
      </c>
      <c r="F5491">
        <v>2.8842000000000003E-2</v>
      </c>
      <c r="G5491">
        <v>2.8842000000000003E-2</v>
      </c>
      <c r="H5491">
        <v>2.8842000000000003E-2</v>
      </c>
    </row>
    <row r="5492" spans="2:8" x14ac:dyDescent="0.25">
      <c r="B5492" t="s">
        <v>3</v>
      </c>
      <c r="C5492" t="s">
        <v>575</v>
      </c>
      <c r="D5492" t="s">
        <v>242</v>
      </c>
      <c r="E5492" t="s">
        <v>1</v>
      </c>
      <c r="F5492">
        <v>0</v>
      </c>
      <c r="G5492">
        <v>0</v>
      </c>
      <c r="H5492">
        <v>0</v>
      </c>
    </row>
    <row r="5493" spans="2:8" x14ac:dyDescent="0.25">
      <c r="B5493" t="s">
        <v>3</v>
      </c>
      <c r="C5493" t="s">
        <v>575</v>
      </c>
      <c r="D5493" t="s">
        <v>243</v>
      </c>
      <c r="E5493" t="s">
        <v>1</v>
      </c>
      <c r="F5493">
        <v>2.4700000000000002</v>
      </c>
      <c r="G5493">
        <v>2.4700000000000002</v>
      </c>
      <c r="H5493">
        <v>2.4700000000000002</v>
      </c>
    </row>
    <row r="5494" spans="2:8" x14ac:dyDescent="0.25">
      <c r="B5494" t="s">
        <v>3</v>
      </c>
      <c r="C5494" t="s">
        <v>575</v>
      </c>
      <c r="D5494" t="s">
        <v>244</v>
      </c>
      <c r="E5494" t="s">
        <v>1</v>
      </c>
      <c r="F5494">
        <v>2.76</v>
      </c>
      <c r="G5494">
        <v>2.76</v>
      </c>
      <c r="H5494">
        <v>2.76</v>
      </c>
    </row>
    <row r="5495" spans="2:8" x14ac:dyDescent="0.25">
      <c r="B5495" t="s">
        <v>3</v>
      </c>
      <c r="C5495" t="s">
        <v>575</v>
      </c>
      <c r="D5495" t="s">
        <v>245</v>
      </c>
      <c r="E5495" t="s">
        <v>1</v>
      </c>
      <c r="F5495">
        <v>4.2549999999999999</v>
      </c>
      <c r="G5495">
        <v>4.2549999999999999</v>
      </c>
      <c r="H5495">
        <v>4.2549999999999999</v>
      </c>
    </row>
    <row r="5496" spans="2:8" x14ac:dyDescent="0.25">
      <c r="B5496" t="s">
        <v>3</v>
      </c>
      <c r="C5496" t="s">
        <v>575</v>
      </c>
      <c r="D5496" t="s">
        <v>246</v>
      </c>
      <c r="E5496" t="s">
        <v>1</v>
      </c>
      <c r="F5496">
        <v>4.2549999999999999</v>
      </c>
      <c r="G5496">
        <v>4.2549999999999999</v>
      </c>
      <c r="H5496">
        <v>4.2549999999999999</v>
      </c>
    </row>
    <row r="5497" spans="2:8" x14ac:dyDescent="0.25">
      <c r="B5497" t="s">
        <v>3</v>
      </c>
      <c r="C5497" t="s">
        <v>575</v>
      </c>
      <c r="D5497" t="s">
        <v>247</v>
      </c>
      <c r="E5497" t="s">
        <v>1</v>
      </c>
      <c r="F5497">
        <v>2.92</v>
      </c>
      <c r="G5497">
        <v>2.92</v>
      </c>
      <c r="H5497">
        <v>2.92</v>
      </c>
    </row>
    <row r="5498" spans="2:8" x14ac:dyDescent="0.25">
      <c r="B5498" t="s">
        <v>3</v>
      </c>
      <c r="C5498" t="s">
        <v>575</v>
      </c>
      <c r="D5498" t="s">
        <v>248</v>
      </c>
      <c r="E5498" t="s">
        <v>1</v>
      </c>
      <c r="F5498">
        <v>2.92</v>
      </c>
      <c r="G5498">
        <v>2.92</v>
      </c>
      <c r="H5498">
        <v>2.92</v>
      </c>
    </row>
    <row r="5499" spans="2:8" x14ac:dyDescent="0.25">
      <c r="B5499" t="s">
        <v>3</v>
      </c>
      <c r="C5499" t="s">
        <v>575</v>
      </c>
      <c r="D5499" t="s">
        <v>251</v>
      </c>
      <c r="E5499" t="s">
        <v>1</v>
      </c>
      <c r="F5499">
        <v>0.64400000000000002</v>
      </c>
      <c r="G5499">
        <v>0.64400000000000002</v>
      </c>
      <c r="H5499">
        <v>0.64400000000000002</v>
      </c>
    </row>
    <row r="5500" spans="2:8" x14ac:dyDescent="0.25">
      <c r="B5500" t="s">
        <v>3</v>
      </c>
      <c r="C5500" t="s">
        <v>575</v>
      </c>
      <c r="D5500" t="s">
        <v>255</v>
      </c>
      <c r="E5500" t="s">
        <v>1</v>
      </c>
      <c r="F5500">
        <v>4.2958579999999996E-3</v>
      </c>
      <c r="G5500">
        <v>4.2958579999999996E-3</v>
      </c>
      <c r="H5500">
        <v>4.2958579999999996E-3</v>
      </c>
    </row>
    <row r="5501" spans="2:8" x14ac:dyDescent="0.25">
      <c r="B5501" t="s">
        <v>3</v>
      </c>
      <c r="C5501" t="s">
        <v>575</v>
      </c>
      <c r="D5501" t="s">
        <v>256</v>
      </c>
      <c r="E5501" t="s">
        <v>1</v>
      </c>
      <c r="F5501">
        <v>6.6896687999999996E-2</v>
      </c>
      <c r="G5501">
        <v>6.6896687999999996E-2</v>
      </c>
      <c r="H5501">
        <v>6.6896687999999996E-2</v>
      </c>
    </row>
    <row r="5502" spans="2:8" x14ac:dyDescent="0.25">
      <c r="B5502" t="s">
        <v>3</v>
      </c>
      <c r="C5502" t="s">
        <v>575</v>
      </c>
      <c r="D5502" t="s">
        <v>258</v>
      </c>
      <c r="E5502" t="s">
        <v>1</v>
      </c>
      <c r="F5502">
        <v>0.115926299</v>
      </c>
      <c r="G5502">
        <v>0.115926299</v>
      </c>
      <c r="H5502">
        <v>0.115926299</v>
      </c>
    </row>
    <row r="5503" spans="2:8" x14ac:dyDescent="0.25">
      <c r="B5503" t="s">
        <v>3</v>
      </c>
      <c r="C5503" t="s">
        <v>575</v>
      </c>
      <c r="D5503" t="s">
        <v>260</v>
      </c>
      <c r="E5503" t="s">
        <v>1</v>
      </c>
      <c r="F5503">
        <v>0.44</v>
      </c>
      <c r="G5503">
        <v>0.44</v>
      </c>
      <c r="H5503">
        <v>0.44</v>
      </c>
    </row>
    <row r="5504" spans="2:8" x14ac:dyDescent="0.25">
      <c r="B5504" t="s">
        <v>3</v>
      </c>
      <c r="C5504" t="s">
        <v>575</v>
      </c>
      <c r="D5504" t="s">
        <v>262</v>
      </c>
      <c r="E5504" t="s">
        <v>1</v>
      </c>
      <c r="F5504">
        <v>0.30425760200000002</v>
      </c>
      <c r="G5504">
        <v>0.30425760200000002</v>
      </c>
      <c r="H5504">
        <v>0.30425760200000002</v>
      </c>
    </row>
    <row r="5505" spans="2:8" x14ac:dyDescent="0.25">
      <c r="B5505" t="s">
        <v>3</v>
      </c>
      <c r="C5505" t="s">
        <v>575</v>
      </c>
      <c r="D5505" t="s">
        <v>263</v>
      </c>
      <c r="E5505" t="s">
        <v>1</v>
      </c>
      <c r="F5505">
        <v>0.30425760200000002</v>
      </c>
      <c r="G5505">
        <v>0.30425760200000002</v>
      </c>
      <c r="H5505">
        <v>0.30425760200000002</v>
      </c>
    </row>
    <row r="5506" spans="2:8" x14ac:dyDescent="0.25">
      <c r="B5506" t="s">
        <v>3</v>
      </c>
      <c r="C5506" t="s">
        <v>575</v>
      </c>
      <c r="D5506" t="s">
        <v>264</v>
      </c>
      <c r="E5506" t="s">
        <v>1</v>
      </c>
      <c r="F5506">
        <v>0.17949433000000001</v>
      </c>
      <c r="G5506">
        <v>0.17949433000000001</v>
      </c>
      <c r="H5506">
        <v>0.17949433000000001</v>
      </c>
    </row>
    <row r="5507" spans="2:8" x14ac:dyDescent="0.25">
      <c r="B5507" t="s">
        <v>3</v>
      </c>
      <c r="C5507" t="s">
        <v>575</v>
      </c>
      <c r="D5507" t="s">
        <v>265</v>
      </c>
      <c r="E5507" t="s">
        <v>1</v>
      </c>
      <c r="F5507">
        <v>0.17949433000000001</v>
      </c>
      <c r="G5507">
        <v>0.17949433000000001</v>
      </c>
      <c r="H5507">
        <v>0.17949433000000001</v>
      </c>
    </row>
    <row r="5508" spans="2:8" x14ac:dyDescent="0.25">
      <c r="B5508" t="s">
        <v>3</v>
      </c>
      <c r="C5508" t="s">
        <v>575</v>
      </c>
      <c r="D5508" t="s">
        <v>266</v>
      </c>
      <c r="E5508" t="s">
        <v>1</v>
      </c>
      <c r="F5508">
        <v>4.4726456000000005E-2</v>
      </c>
      <c r="G5508">
        <v>4.4726456000000005E-2</v>
      </c>
      <c r="H5508">
        <v>4.4726456000000005E-2</v>
      </c>
    </row>
    <row r="5509" spans="2:8" x14ac:dyDescent="0.25">
      <c r="B5509" t="s">
        <v>3</v>
      </c>
      <c r="C5509" t="s">
        <v>575</v>
      </c>
      <c r="D5509" t="s">
        <v>268</v>
      </c>
      <c r="E5509" t="s">
        <v>1</v>
      </c>
      <c r="F5509">
        <v>2.0830000000000002</v>
      </c>
      <c r="G5509">
        <v>2.0830000000000002</v>
      </c>
      <c r="H5509">
        <v>2.0830000000000002</v>
      </c>
    </row>
    <row r="5510" spans="2:8" x14ac:dyDescent="0.25">
      <c r="B5510" t="s">
        <v>3</v>
      </c>
      <c r="C5510" t="s">
        <v>575</v>
      </c>
      <c r="D5510" t="s">
        <v>269</v>
      </c>
      <c r="E5510" t="s">
        <v>1</v>
      </c>
      <c r="F5510">
        <v>2.0830000000000002</v>
      </c>
      <c r="G5510">
        <v>2.0830000000000002</v>
      </c>
      <c r="H5510">
        <v>2.0830000000000002</v>
      </c>
    </row>
    <row r="5511" spans="2:8" x14ac:dyDescent="0.25">
      <c r="B5511" t="s">
        <v>3</v>
      </c>
      <c r="C5511" t="s">
        <v>575</v>
      </c>
      <c r="D5511" t="s">
        <v>270</v>
      </c>
      <c r="E5511" t="s">
        <v>1</v>
      </c>
      <c r="F5511">
        <v>0</v>
      </c>
      <c r="G5511">
        <v>0</v>
      </c>
      <c r="H5511">
        <v>0</v>
      </c>
    </row>
    <row r="5512" spans="2:8" x14ac:dyDescent="0.25">
      <c r="B5512" t="s">
        <v>3</v>
      </c>
      <c r="C5512" t="s">
        <v>575</v>
      </c>
      <c r="D5512" t="s">
        <v>271</v>
      </c>
      <c r="E5512" t="s">
        <v>1</v>
      </c>
      <c r="F5512">
        <v>3.3650000000000002</v>
      </c>
      <c r="G5512">
        <v>3.3650000000000002</v>
      </c>
      <c r="H5512">
        <v>3.3650000000000002</v>
      </c>
    </row>
    <row r="5513" spans="2:8" x14ac:dyDescent="0.25">
      <c r="B5513" t="s">
        <v>3</v>
      </c>
      <c r="C5513" t="s">
        <v>575</v>
      </c>
      <c r="D5513" t="s">
        <v>273</v>
      </c>
      <c r="E5513" t="s">
        <v>1</v>
      </c>
      <c r="F5513">
        <v>0</v>
      </c>
      <c r="G5513">
        <v>0</v>
      </c>
      <c r="H5513">
        <v>0</v>
      </c>
    </row>
    <row r="5514" spans="2:8" x14ac:dyDescent="0.25">
      <c r="B5514" t="s">
        <v>3</v>
      </c>
      <c r="C5514" t="s">
        <v>575</v>
      </c>
      <c r="D5514" t="s">
        <v>276</v>
      </c>
      <c r="E5514" t="s">
        <v>1</v>
      </c>
      <c r="F5514">
        <v>2.5174825174825173E-2</v>
      </c>
      <c r="G5514">
        <v>2.5174825174825173E-2</v>
      </c>
      <c r="H5514">
        <v>2.5174825174825173E-2</v>
      </c>
    </row>
    <row r="5515" spans="2:8" x14ac:dyDescent="0.25">
      <c r="B5515" t="s">
        <v>3</v>
      </c>
      <c r="C5515" t="s">
        <v>575</v>
      </c>
      <c r="D5515" t="s">
        <v>279</v>
      </c>
      <c r="E5515" t="s">
        <v>1</v>
      </c>
      <c r="F5515">
        <v>7.75</v>
      </c>
      <c r="G5515">
        <v>7.75</v>
      </c>
      <c r="H5515">
        <v>7.75</v>
      </c>
    </row>
    <row r="5516" spans="2:8" x14ac:dyDescent="0.25">
      <c r="B5516" t="s">
        <v>3</v>
      </c>
      <c r="C5516" t="s">
        <v>575</v>
      </c>
      <c r="D5516" t="s">
        <v>280</v>
      </c>
      <c r="E5516" t="s">
        <v>1</v>
      </c>
      <c r="F5516">
        <v>3.8450730610715622</v>
      </c>
      <c r="G5516">
        <v>3.8450730610715622</v>
      </c>
      <c r="H5516">
        <v>3.8450730610715622</v>
      </c>
    </row>
    <row r="5517" spans="2:8" x14ac:dyDescent="0.25">
      <c r="B5517" t="s">
        <v>3</v>
      </c>
      <c r="C5517" t="s">
        <v>575</v>
      </c>
      <c r="D5517" t="s">
        <v>281</v>
      </c>
      <c r="E5517" t="s">
        <v>1</v>
      </c>
      <c r="F5517">
        <v>1.7919953999999999E-3</v>
      </c>
      <c r="G5517">
        <v>1.7919953999999999E-3</v>
      </c>
      <c r="H5517">
        <v>1.7919953999999999E-3</v>
      </c>
    </row>
    <row r="5518" spans="2:8" x14ac:dyDescent="0.25">
      <c r="B5518" t="s">
        <v>3</v>
      </c>
      <c r="C5518" t="s">
        <v>575</v>
      </c>
      <c r="D5518" t="s">
        <v>282</v>
      </c>
      <c r="E5518" t="s">
        <v>1</v>
      </c>
      <c r="F5518">
        <v>1.7919953999999999E-3</v>
      </c>
      <c r="G5518">
        <v>1.7919953999999999E-3</v>
      </c>
      <c r="H5518">
        <v>1.7919953999999999E-3</v>
      </c>
    </row>
    <row r="5519" spans="2:8" x14ac:dyDescent="0.25">
      <c r="B5519" t="s">
        <v>3</v>
      </c>
      <c r="C5519" t="s">
        <v>575</v>
      </c>
      <c r="D5519" t="s">
        <v>283</v>
      </c>
      <c r="E5519" t="s">
        <v>1</v>
      </c>
      <c r="F5519">
        <v>0.26400000000000001</v>
      </c>
      <c r="G5519">
        <v>0.26400000000000001</v>
      </c>
      <c r="H5519">
        <v>0.26400000000000001</v>
      </c>
    </row>
    <row r="5520" spans="2:8" x14ac:dyDescent="0.25">
      <c r="B5520" t="s">
        <v>3</v>
      </c>
      <c r="C5520" t="s">
        <v>575</v>
      </c>
      <c r="D5520" t="s">
        <v>284</v>
      </c>
      <c r="E5520" t="s">
        <v>1</v>
      </c>
      <c r="F5520">
        <v>0.26400000000000001</v>
      </c>
      <c r="G5520">
        <v>0.26400000000000001</v>
      </c>
      <c r="H5520">
        <v>0.26400000000000001</v>
      </c>
    </row>
    <row r="5521" spans="2:8" x14ac:dyDescent="0.25">
      <c r="B5521" t="s">
        <v>3</v>
      </c>
      <c r="C5521" t="s">
        <v>575</v>
      </c>
      <c r="D5521" t="s">
        <v>286</v>
      </c>
      <c r="E5521" t="s">
        <v>1</v>
      </c>
      <c r="F5521">
        <v>3.9E-2</v>
      </c>
      <c r="G5521">
        <v>3.9E-2</v>
      </c>
      <c r="H5521">
        <v>3.9E-2</v>
      </c>
    </row>
    <row r="5522" spans="2:8" x14ac:dyDescent="0.25">
      <c r="B5522" t="s">
        <v>3</v>
      </c>
      <c r="C5522" t="s">
        <v>575</v>
      </c>
      <c r="D5522" t="s">
        <v>287</v>
      </c>
      <c r="E5522" t="s">
        <v>1</v>
      </c>
      <c r="F5522">
        <v>0.88800000000000001</v>
      </c>
      <c r="G5522">
        <v>0.88800000000000001</v>
      </c>
      <c r="H5522">
        <v>0.88800000000000001</v>
      </c>
    </row>
    <row r="5523" spans="2:8" x14ac:dyDescent="0.25">
      <c r="B5523" t="s">
        <v>3</v>
      </c>
      <c r="C5523" t="s">
        <v>575</v>
      </c>
      <c r="D5523" t="s">
        <v>290</v>
      </c>
      <c r="E5523" t="s">
        <v>1</v>
      </c>
      <c r="F5523">
        <v>0.1057</v>
      </c>
      <c r="G5523">
        <v>0.1057</v>
      </c>
      <c r="H5523">
        <v>0.1057</v>
      </c>
    </row>
    <row r="5524" spans="2:8" x14ac:dyDescent="0.25">
      <c r="B5524" t="s">
        <v>3</v>
      </c>
      <c r="C5524" t="s">
        <v>575</v>
      </c>
      <c r="D5524" t="s">
        <v>291</v>
      </c>
      <c r="E5524" t="s">
        <v>1</v>
      </c>
      <c r="F5524">
        <v>0.13040000000000002</v>
      </c>
      <c r="G5524">
        <v>0.13040000000000002</v>
      </c>
      <c r="H5524">
        <v>0.13040000000000002</v>
      </c>
    </row>
    <row r="5525" spans="2:8" x14ac:dyDescent="0.25">
      <c r="B5525" t="s">
        <v>3</v>
      </c>
      <c r="C5525" t="s">
        <v>575</v>
      </c>
      <c r="D5525" t="s">
        <v>292</v>
      </c>
      <c r="E5525" t="s">
        <v>1</v>
      </c>
      <c r="F5525">
        <v>0.13040000000000002</v>
      </c>
      <c r="G5525">
        <v>0.13040000000000002</v>
      </c>
      <c r="H5525">
        <v>0.13040000000000002</v>
      </c>
    </row>
    <row r="5526" spans="2:8" x14ac:dyDescent="0.25">
      <c r="B5526" t="s">
        <v>3</v>
      </c>
      <c r="C5526" t="s">
        <v>575</v>
      </c>
      <c r="D5526" t="s">
        <v>293</v>
      </c>
      <c r="E5526" t="s">
        <v>1</v>
      </c>
      <c r="F5526">
        <v>0.51400000000000001</v>
      </c>
      <c r="G5526">
        <v>0.51400000000000001</v>
      </c>
      <c r="H5526">
        <v>0.51400000000000001</v>
      </c>
    </row>
    <row r="5527" spans="2:8" x14ac:dyDescent="0.25">
      <c r="B5527" t="s">
        <v>3</v>
      </c>
      <c r="C5527" t="s">
        <v>575</v>
      </c>
      <c r="D5527" t="s">
        <v>295</v>
      </c>
      <c r="E5527" t="s">
        <v>1</v>
      </c>
      <c r="F5527">
        <v>0</v>
      </c>
      <c r="G5527">
        <v>0</v>
      </c>
      <c r="H5527">
        <v>0</v>
      </c>
    </row>
    <row r="5528" spans="2:8" x14ac:dyDescent="0.25">
      <c r="B5528" t="s">
        <v>3</v>
      </c>
      <c r="C5528" t="s">
        <v>575</v>
      </c>
      <c r="D5528" t="s">
        <v>296</v>
      </c>
      <c r="E5528" t="s">
        <v>1</v>
      </c>
      <c r="F5528">
        <v>9.923076923076922E-2</v>
      </c>
      <c r="G5528">
        <v>9.923076923076922E-2</v>
      </c>
      <c r="H5528">
        <v>9.923076923076922E-2</v>
      </c>
    </row>
    <row r="5529" spans="2:8" x14ac:dyDescent="0.25">
      <c r="B5529" t="s">
        <v>3</v>
      </c>
      <c r="C5529" t="s">
        <v>575</v>
      </c>
      <c r="D5529" t="s">
        <v>297</v>
      </c>
      <c r="E5529" t="s">
        <v>1</v>
      </c>
      <c r="F5529">
        <v>9.923076923076922E-2</v>
      </c>
      <c r="G5529">
        <v>9.923076923076922E-2</v>
      </c>
      <c r="H5529">
        <v>9.923076923076922E-2</v>
      </c>
    </row>
    <row r="5530" spans="2:8" x14ac:dyDescent="0.25">
      <c r="B5530" t="s">
        <v>3</v>
      </c>
      <c r="C5530" t="s">
        <v>575</v>
      </c>
      <c r="D5530" t="s">
        <v>298</v>
      </c>
      <c r="E5530" t="s">
        <v>1</v>
      </c>
      <c r="F5530">
        <v>0.23153846153846153</v>
      </c>
      <c r="G5530">
        <v>0.23153846153846153</v>
      </c>
      <c r="H5530">
        <v>0.23153846153846153</v>
      </c>
    </row>
    <row r="5531" spans="2:8" x14ac:dyDescent="0.25">
      <c r="B5531" t="s">
        <v>3</v>
      </c>
      <c r="C5531" t="s">
        <v>575</v>
      </c>
      <c r="D5531" t="s">
        <v>299</v>
      </c>
      <c r="E5531" t="s">
        <v>1</v>
      </c>
      <c r="F5531">
        <v>0.23153846153846153</v>
      </c>
      <c r="G5531">
        <v>0.23153846153846153</v>
      </c>
      <c r="H5531">
        <v>0.23153846153846153</v>
      </c>
    </row>
    <row r="5532" spans="2:8" x14ac:dyDescent="0.25">
      <c r="B5532" t="s">
        <v>3</v>
      </c>
      <c r="C5532" t="s">
        <v>575</v>
      </c>
      <c r="D5532" t="s">
        <v>300</v>
      </c>
      <c r="E5532" t="s">
        <v>1</v>
      </c>
      <c r="F5532">
        <v>0.39692307692307688</v>
      </c>
      <c r="G5532">
        <v>0.39692307692307688</v>
      </c>
      <c r="H5532">
        <v>0.39692307692307688</v>
      </c>
    </row>
    <row r="5533" spans="2:8" x14ac:dyDescent="0.25">
      <c r="B5533" t="s">
        <v>3</v>
      </c>
      <c r="C5533" t="s">
        <v>575</v>
      </c>
      <c r="D5533" t="s">
        <v>407</v>
      </c>
      <c r="E5533" t="s">
        <v>1</v>
      </c>
      <c r="F5533">
        <v>-8.8179000000000007E-2</v>
      </c>
      <c r="G5533">
        <v>-8.8179000000000007E-2</v>
      </c>
      <c r="H5533">
        <v>-8.8179000000000007E-2</v>
      </c>
    </row>
    <row r="5534" spans="2:8" x14ac:dyDescent="0.25">
      <c r="B5534" t="s">
        <v>3</v>
      </c>
      <c r="C5534" t="s">
        <v>575</v>
      </c>
      <c r="D5534" t="s">
        <v>635</v>
      </c>
      <c r="E5534" t="s">
        <v>1</v>
      </c>
      <c r="F5534">
        <v>-8.8179000000000007E-2</v>
      </c>
      <c r="G5534">
        <v>-8.8179000000000007E-2</v>
      </c>
      <c r="H5534">
        <v>-8.8179000000000007E-2</v>
      </c>
    </row>
    <row r="5535" spans="2:8" x14ac:dyDescent="0.25">
      <c r="B5535" t="s">
        <v>3</v>
      </c>
      <c r="C5535" t="s">
        <v>575</v>
      </c>
      <c r="D5535" t="s">
        <v>636</v>
      </c>
      <c r="E5535" t="s">
        <v>1</v>
      </c>
      <c r="F5535">
        <v>2.8669500000000004E-2</v>
      </c>
      <c r="G5535">
        <v>2.8669500000000004E-2</v>
      </c>
      <c r="H5535">
        <v>2.8669500000000004E-2</v>
      </c>
    </row>
    <row r="5536" spans="2:8" x14ac:dyDescent="0.25">
      <c r="B5536" t="s">
        <v>3</v>
      </c>
      <c r="C5536" t="s">
        <v>575</v>
      </c>
      <c r="D5536" t="s">
        <v>686</v>
      </c>
      <c r="E5536" t="s">
        <v>1</v>
      </c>
      <c r="F5536">
        <v>2.8379999999999999E-2</v>
      </c>
      <c r="G5536">
        <v>2.8379999999999999E-2</v>
      </c>
      <c r="H5536">
        <v>2.8379999999999999E-2</v>
      </c>
    </row>
    <row r="5537" spans="2:8" x14ac:dyDescent="0.25">
      <c r="B5537" t="s">
        <v>3</v>
      </c>
      <c r="C5537" t="s">
        <v>575</v>
      </c>
      <c r="D5537" t="s">
        <v>687</v>
      </c>
      <c r="E5537" t="s">
        <v>1</v>
      </c>
      <c r="F5537">
        <v>3.569E-2</v>
      </c>
      <c r="G5537">
        <v>3.569E-2</v>
      </c>
      <c r="H5537">
        <v>3.569E-2</v>
      </c>
    </row>
    <row r="5538" spans="2:8" x14ac:dyDescent="0.25">
      <c r="B5538" t="s">
        <v>3</v>
      </c>
      <c r="C5538" t="s">
        <v>575</v>
      </c>
      <c r="D5538" t="s">
        <v>302</v>
      </c>
      <c r="E5538" t="s">
        <v>1</v>
      </c>
      <c r="F5538">
        <v>7.198199999999999E-2</v>
      </c>
      <c r="G5538">
        <v>7.198199999999999E-2</v>
      </c>
      <c r="H5538">
        <v>7.198199999999999E-2</v>
      </c>
    </row>
    <row r="5539" spans="2:8" x14ac:dyDescent="0.25">
      <c r="B5539" t="s">
        <v>3</v>
      </c>
      <c r="C5539" t="s">
        <v>575</v>
      </c>
      <c r="D5539" t="s">
        <v>303</v>
      </c>
      <c r="E5539" t="s">
        <v>1</v>
      </c>
      <c r="F5539">
        <v>7.198199999999999E-2</v>
      </c>
      <c r="G5539">
        <v>7.198199999999999E-2</v>
      </c>
      <c r="H5539">
        <v>7.198199999999999E-2</v>
      </c>
    </row>
    <row r="5540" spans="2:8" x14ac:dyDescent="0.25">
      <c r="B5540" t="s">
        <v>3</v>
      </c>
      <c r="C5540" t="s">
        <v>575</v>
      </c>
      <c r="D5540" t="s">
        <v>306</v>
      </c>
      <c r="E5540" t="s">
        <v>1</v>
      </c>
      <c r="F5540">
        <v>9.7290000000000001E-2</v>
      </c>
      <c r="G5540">
        <v>9.7290000000000001E-2</v>
      </c>
      <c r="H5540">
        <v>9.7290000000000001E-2</v>
      </c>
    </row>
    <row r="5541" spans="2:8" x14ac:dyDescent="0.25">
      <c r="B5541" t="s">
        <v>3</v>
      </c>
      <c r="C5541" t="s">
        <v>575</v>
      </c>
      <c r="D5541" t="s">
        <v>307</v>
      </c>
      <c r="E5541" t="s">
        <v>1</v>
      </c>
      <c r="F5541">
        <v>9.7290000000000001E-2</v>
      </c>
      <c r="G5541">
        <v>9.7290000000000001E-2</v>
      </c>
      <c r="H5541">
        <v>9.7290000000000001E-2</v>
      </c>
    </row>
    <row r="5542" spans="2:8" x14ac:dyDescent="0.25">
      <c r="B5542" t="s">
        <v>3</v>
      </c>
      <c r="C5542" t="s">
        <v>575</v>
      </c>
      <c r="D5542" t="s">
        <v>308</v>
      </c>
      <c r="E5542" t="s">
        <v>1</v>
      </c>
      <c r="F5542">
        <v>0.10363799999999999</v>
      </c>
      <c r="G5542">
        <v>0.10363799999999999</v>
      </c>
      <c r="H5542">
        <v>0.10363799999999999</v>
      </c>
    </row>
    <row r="5543" spans="2:8" x14ac:dyDescent="0.25">
      <c r="B5543" t="s">
        <v>3</v>
      </c>
      <c r="C5543" t="s">
        <v>575</v>
      </c>
      <c r="D5543" t="s">
        <v>309</v>
      </c>
      <c r="E5543" t="s">
        <v>1</v>
      </c>
      <c r="F5543">
        <v>0.49399999999999999</v>
      </c>
      <c r="G5543">
        <v>0.49399999999999999</v>
      </c>
      <c r="H5543">
        <v>0.49399999999999999</v>
      </c>
    </row>
    <row r="5544" spans="2:8" x14ac:dyDescent="0.25">
      <c r="B5544" t="s">
        <v>3</v>
      </c>
      <c r="C5544" t="s">
        <v>575</v>
      </c>
      <c r="D5544" t="s">
        <v>637</v>
      </c>
      <c r="E5544" t="s">
        <v>1</v>
      </c>
      <c r="F5544">
        <v>0.5</v>
      </c>
      <c r="G5544">
        <v>0.5</v>
      </c>
      <c r="H5544">
        <v>0.5</v>
      </c>
    </row>
    <row r="5545" spans="2:8" x14ac:dyDescent="0.25">
      <c r="B5545" t="s">
        <v>3</v>
      </c>
      <c r="C5545" t="s">
        <v>575</v>
      </c>
      <c r="D5545" t="s">
        <v>311</v>
      </c>
      <c r="E5545" t="s">
        <v>1</v>
      </c>
      <c r="F5545">
        <v>5</v>
      </c>
      <c r="G5545">
        <v>5</v>
      </c>
      <c r="H5545">
        <v>5</v>
      </c>
    </row>
    <row r="5546" spans="2:8" x14ac:dyDescent="0.25">
      <c r="B5546" t="s">
        <v>3</v>
      </c>
      <c r="C5546" t="s">
        <v>575</v>
      </c>
      <c r="D5546" t="s">
        <v>312</v>
      </c>
      <c r="E5546" t="s">
        <v>1</v>
      </c>
      <c r="F5546">
        <v>5</v>
      </c>
      <c r="G5546">
        <v>5</v>
      </c>
      <c r="H5546">
        <v>5</v>
      </c>
    </row>
    <row r="5547" spans="2:8" x14ac:dyDescent="0.25">
      <c r="B5547" t="s">
        <v>3</v>
      </c>
      <c r="C5547" t="s">
        <v>575</v>
      </c>
      <c r="D5547" t="s">
        <v>313</v>
      </c>
      <c r="E5547" t="s">
        <v>1</v>
      </c>
      <c r="F5547">
        <v>2.5</v>
      </c>
      <c r="G5547">
        <v>2.5</v>
      </c>
      <c r="H5547">
        <v>2.5</v>
      </c>
    </row>
    <row r="5548" spans="2:8" x14ac:dyDescent="0.25">
      <c r="B5548" t="s">
        <v>3</v>
      </c>
      <c r="C5548" t="s">
        <v>575</v>
      </c>
      <c r="D5548" t="s">
        <v>314</v>
      </c>
      <c r="E5548" t="s">
        <v>1</v>
      </c>
      <c r="F5548">
        <v>2.5</v>
      </c>
      <c r="G5548">
        <v>2.5</v>
      </c>
      <c r="H5548">
        <v>2.5</v>
      </c>
    </row>
    <row r="5549" spans="2:8" x14ac:dyDescent="0.25">
      <c r="B5549" t="s">
        <v>3</v>
      </c>
      <c r="C5549" t="s">
        <v>575</v>
      </c>
      <c r="D5549" t="s">
        <v>315</v>
      </c>
      <c r="E5549" t="s">
        <v>1</v>
      </c>
      <c r="F5549">
        <v>8.208E-2</v>
      </c>
      <c r="G5549">
        <v>8.208E-2</v>
      </c>
      <c r="H5549">
        <v>8.208E-2</v>
      </c>
    </row>
    <row r="5550" spans="2:8" x14ac:dyDescent="0.25">
      <c r="B5550" t="s">
        <v>3</v>
      </c>
      <c r="C5550" t="s">
        <v>575</v>
      </c>
      <c r="D5550" t="s">
        <v>320</v>
      </c>
      <c r="E5550" t="s">
        <v>1</v>
      </c>
      <c r="F5550">
        <v>0.96499999999999997</v>
      </c>
      <c r="G5550">
        <v>0.96499999999999997</v>
      </c>
      <c r="H5550">
        <v>0.96499999999999997</v>
      </c>
    </row>
    <row r="5551" spans="2:8" x14ac:dyDescent="0.25">
      <c r="B5551" t="s">
        <v>3</v>
      </c>
      <c r="C5551" t="s">
        <v>575</v>
      </c>
      <c r="D5551" t="s">
        <v>322</v>
      </c>
      <c r="E5551" t="s">
        <v>1</v>
      </c>
      <c r="F5551">
        <v>1.8420000000000001</v>
      </c>
      <c r="G5551">
        <v>1.8420000000000001</v>
      </c>
      <c r="H5551">
        <v>1.8420000000000001</v>
      </c>
    </row>
    <row r="5552" spans="2:8" x14ac:dyDescent="0.25">
      <c r="B5552" t="s">
        <v>3</v>
      </c>
      <c r="C5552" t="s">
        <v>575</v>
      </c>
      <c r="D5552" t="s">
        <v>324</v>
      </c>
      <c r="E5552" t="s">
        <v>1</v>
      </c>
      <c r="F5552">
        <v>2.508</v>
      </c>
      <c r="G5552">
        <v>2.508</v>
      </c>
      <c r="H5552">
        <v>2.508</v>
      </c>
    </row>
    <row r="5553" spans="2:8" x14ac:dyDescent="0.25">
      <c r="B5553" t="s">
        <v>3</v>
      </c>
      <c r="C5553" t="s">
        <v>575</v>
      </c>
      <c r="D5553" t="s">
        <v>326</v>
      </c>
      <c r="E5553" t="s">
        <v>1</v>
      </c>
      <c r="F5553">
        <v>1.43</v>
      </c>
      <c r="G5553">
        <v>1.43</v>
      </c>
      <c r="H5553">
        <v>1.43</v>
      </c>
    </row>
    <row r="5554" spans="2:8" x14ac:dyDescent="0.25">
      <c r="B5554" t="s">
        <v>3</v>
      </c>
      <c r="C5554" t="s">
        <v>575</v>
      </c>
      <c r="D5554" t="s">
        <v>328</v>
      </c>
      <c r="E5554" t="s">
        <v>1</v>
      </c>
      <c r="F5554">
        <v>2.1150000000000002</v>
      </c>
      <c r="G5554">
        <v>2.1150000000000002</v>
      </c>
      <c r="H5554">
        <v>2.1150000000000002</v>
      </c>
    </row>
    <row r="5555" spans="2:8" x14ac:dyDescent="0.25">
      <c r="B5555" t="s">
        <v>3</v>
      </c>
      <c r="C5555" t="s">
        <v>575</v>
      </c>
      <c r="D5555" t="s">
        <v>330</v>
      </c>
      <c r="E5555" t="s">
        <v>1</v>
      </c>
      <c r="F5555">
        <v>0.09</v>
      </c>
      <c r="G5555">
        <v>0.09</v>
      </c>
      <c r="H5555">
        <v>0.09</v>
      </c>
    </row>
    <row r="5556" spans="2:8" x14ac:dyDescent="0.25">
      <c r="B5556" t="s">
        <v>3</v>
      </c>
      <c r="C5556" t="s">
        <v>575</v>
      </c>
      <c r="D5556" t="s">
        <v>332</v>
      </c>
      <c r="E5556" t="s">
        <v>1</v>
      </c>
      <c r="F5556">
        <v>5</v>
      </c>
      <c r="G5556">
        <v>5</v>
      </c>
      <c r="H5556">
        <v>5</v>
      </c>
    </row>
    <row r="5557" spans="2:8" x14ac:dyDescent="0.25">
      <c r="B5557" t="s">
        <v>3</v>
      </c>
      <c r="C5557" t="s">
        <v>575</v>
      </c>
      <c r="D5557" t="s">
        <v>333</v>
      </c>
      <c r="E5557" t="s">
        <v>1</v>
      </c>
      <c r="F5557">
        <v>5</v>
      </c>
      <c r="G5557">
        <v>5</v>
      </c>
      <c r="H5557">
        <v>5</v>
      </c>
    </row>
    <row r="5558" spans="2:8" x14ac:dyDescent="0.25">
      <c r="B5558" t="s">
        <v>3</v>
      </c>
      <c r="C5558" t="s">
        <v>575</v>
      </c>
      <c r="D5558" t="s">
        <v>334</v>
      </c>
      <c r="E5558" t="s">
        <v>1</v>
      </c>
      <c r="F5558">
        <v>0</v>
      </c>
      <c r="G5558">
        <v>0</v>
      </c>
      <c r="H5558">
        <v>0</v>
      </c>
    </row>
    <row r="5559" spans="2:8" x14ac:dyDescent="0.25">
      <c r="B5559" t="s">
        <v>3</v>
      </c>
      <c r="C5559" t="s">
        <v>575</v>
      </c>
      <c r="D5559" t="s">
        <v>335</v>
      </c>
      <c r="E5559" t="s">
        <v>1</v>
      </c>
      <c r="F5559">
        <v>0</v>
      </c>
      <c r="G5559">
        <v>0</v>
      </c>
      <c r="H5559">
        <v>0</v>
      </c>
    </row>
    <row r="5560" spans="2:8" x14ac:dyDescent="0.25">
      <c r="B5560" t="s">
        <v>3</v>
      </c>
      <c r="C5560" t="s">
        <v>575</v>
      </c>
      <c r="D5560" t="s">
        <v>336</v>
      </c>
      <c r="E5560" t="s">
        <v>1</v>
      </c>
      <c r="F5560">
        <v>0</v>
      </c>
      <c r="G5560">
        <v>0</v>
      </c>
      <c r="H5560">
        <v>0</v>
      </c>
    </row>
    <row r="5561" spans="2:8" x14ac:dyDescent="0.25">
      <c r="B5561" t="s">
        <v>3</v>
      </c>
      <c r="C5561" t="s">
        <v>575</v>
      </c>
      <c r="D5561" t="s">
        <v>337</v>
      </c>
      <c r="E5561" t="s">
        <v>1</v>
      </c>
      <c r="F5561">
        <v>0</v>
      </c>
      <c r="G5561">
        <v>0</v>
      </c>
      <c r="H5561">
        <v>0</v>
      </c>
    </row>
    <row r="5562" spans="2:8" x14ac:dyDescent="0.25">
      <c r="B5562" t="s">
        <v>3</v>
      </c>
      <c r="C5562" t="s">
        <v>575</v>
      </c>
      <c r="D5562" t="s">
        <v>341</v>
      </c>
      <c r="E5562" t="s">
        <v>1</v>
      </c>
      <c r="F5562">
        <v>0</v>
      </c>
      <c r="G5562">
        <v>0</v>
      </c>
      <c r="H5562">
        <v>0</v>
      </c>
    </row>
    <row r="5563" spans="2:8" x14ac:dyDescent="0.25">
      <c r="B5563" t="s">
        <v>3</v>
      </c>
      <c r="C5563" t="s">
        <v>575</v>
      </c>
      <c r="D5563" t="s">
        <v>342</v>
      </c>
      <c r="E5563" t="s">
        <v>1</v>
      </c>
      <c r="F5563">
        <v>0</v>
      </c>
      <c r="G5563">
        <v>0</v>
      </c>
      <c r="H5563">
        <v>0</v>
      </c>
    </row>
    <row r="5564" spans="2:8" x14ac:dyDescent="0.25">
      <c r="B5564" t="s">
        <v>3</v>
      </c>
      <c r="C5564" t="s">
        <v>575</v>
      </c>
      <c r="D5564" t="s">
        <v>343</v>
      </c>
      <c r="E5564" t="s">
        <v>1</v>
      </c>
      <c r="F5564">
        <v>0.14399999999999999</v>
      </c>
      <c r="G5564">
        <v>0.14399999999999999</v>
      </c>
      <c r="H5564">
        <v>0.14399999999999999</v>
      </c>
    </row>
    <row r="5565" spans="2:8" x14ac:dyDescent="0.25">
      <c r="B5565" t="s">
        <v>3</v>
      </c>
      <c r="C5565" t="s">
        <v>575</v>
      </c>
      <c r="D5565" t="s">
        <v>344</v>
      </c>
      <c r="E5565" t="s">
        <v>1</v>
      </c>
      <c r="F5565">
        <v>0.14399999999999999</v>
      </c>
      <c r="G5565">
        <v>0.14399999999999999</v>
      </c>
      <c r="H5565">
        <v>0.14399999999999999</v>
      </c>
    </row>
    <row r="5566" spans="2:8" x14ac:dyDescent="0.25">
      <c r="B5566" t="s">
        <v>3</v>
      </c>
      <c r="C5566" t="s">
        <v>575</v>
      </c>
      <c r="D5566" t="s">
        <v>345</v>
      </c>
      <c r="E5566" t="s">
        <v>1</v>
      </c>
      <c r="F5566">
        <v>5.0999999999999997E-2</v>
      </c>
      <c r="G5566">
        <v>5.0999999999999997E-2</v>
      </c>
      <c r="H5566">
        <v>5.0999999999999997E-2</v>
      </c>
    </row>
    <row r="5567" spans="2:8" x14ac:dyDescent="0.25">
      <c r="B5567" t="s">
        <v>3</v>
      </c>
      <c r="C5567" t="s">
        <v>575</v>
      </c>
      <c r="D5567" t="s">
        <v>346</v>
      </c>
      <c r="E5567" t="s">
        <v>1</v>
      </c>
      <c r="F5567">
        <v>5.0999999999999997E-2</v>
      </c>
      <c r="G5567">
        <v>5.0999999999999997E-2</v>
      </c>
      <c r="H5567">
        <v>5.0999999999999997E-2</v>
      </c>
    </row>
    <row r="5568" spans="2:8" x14ac:dyDescent="0.25">
      <c r="B5568" t="s">
        <v>3</v>
      </c>
      <c r="C5568" t="s">
        <v>575</v>
      </c>
      <c r="D5568" t="s">
        <v>349</v>
      </c>
      <c r="E5568" t="s">
        <v>1</v>
      </c>
      <c r="F5568">
        <v>0.48499999999999999</v>
      </c>
      <c r="G5568">
        <v>0.48499999999999999</v>
      </c>
      <c r="H5568">
        <v>0.48499999999999999</v>
      </c>
    </row>
    <row r="5569" spans="2:8" x14ac:dyDescent="0.25">
      <c r="B5569" t="s">
        <v>3</v>
      </c>
      <c r="C5569" t="s">
        <v>575</v>
      </c>
      <c r="D5569" t="s">
        <v>350</v>
      </c>
      <c r="E5569" t="s">
        <v>1</v>
      </c>
      <c r="F5569">
        <v>0.48499999999999999</v>
      </c>
      <c r="G5569">
        <v>0.48499999999999999</v>
      </c>
      <c r="H5569">
        <v>0.48499999999999999</v>
      </c>
    </row>
    <row r="5570" spans="2:8" x14ac:dyDescent="0.25">
      <c r="B5570" t="s">
        <v>3</v>
      </c>
      <c r="C5570" t="s">
        <v>575</v>
      </c>
      <c r="D5570" t="s">
        <v>351</v>
      </c>
      <c r="E5570" t="s">
        <v>1</v>
      </c>
      <c r="F5570">
        <v>118.5544</v>
      </c>
      <c r="G5570">
        <v>118.5544</v>
      </c>
      <c r="H5570">
        <v>118.5544</v>
      </c>
    </row>
    <row r="5571" spans="2:8" x14ac:dyDescent="0.25">
      <c r="B5571" t="s">
        <v>3</v>
      </c>
      <c r="C5571" t="s">
        <v>575</v>
      </c>
      <c r="D5571" t="s">
        <v>352</v>
      </c>
      <c r="E5571" t="s">
        <v>1</v>
      </c>
      <c r="F5571">
        <v>0.2</v>
      </c>
      <c r="G5571">
        <v>0.2</v>
      </c>
      <c r="H5571">
        <v>0.2</v>
      </c>
    </row>
    <row r="5572" spans="2:8" x14ac:dyDescent="0.25">
      <c r="B5572" t="s">
        <v>3</v>
      </c>
      <c r="C5572" t="s">
        <v>575</v>
      </c>
      <c r="D5572" t="s">
        <v>353</v>
      </c>
      <c r="E5572" t="s">
        <v>1</v>
      </c>
      <c r="F5572">
        <v>0.2</v>
      </c>
      <c r="G5572">
        <v>0.2</v>
      </c>
      <c r="H5572">
        <v>0.2</v>
      </c>
    </row>
    <row r="5573" spans="2:8" x14ac:dyDescent="0.25">
      <c r="B5573" t="s">
        <v>3</v>
      </c>
      <c r="C5573" t="s">
        <v>575</v>
      </c>
      <c r="D5573" t="s">
        <v>354</v>
      </c>
      <c r="E5573" t="s">
        <v>1</v>
      </c>
      <c r="F5573">
        <v>4.82E-2</v>
      </c>
      <c r="G5573">
        <v>4.82E-2</v>
      </c>
      <c r="H5573">
        <v>4.82E-2</v>
      </c>
    </row>
    <row r="5574" spans="2:8" x14ac:dyDescent="0.25">
      <c r="B5574" t="s">
        <v>3</v>
      </c>
      <c r="C5574" t="s">
        <v>575</v>
      </c>
      <c r="D5574" t="s">
        <v>356</v>
      </c>
      <c r="E5574" t="s">
        <v>1</v>
      </c>
      <c r="F5574">
        <v>0.64608899999999991</v>
      </c>
      <c r="G5574">
        <v>0.64608899999999991</v>
      </c>
      <c r="H5574">
        <v>0.64608899999999991</v>
      </c>
    </row>
    <row r="5575" spans="2:8" x14ac:dyDescent="0.25">
      <c r="B5575" t="s">
        <v>3</v>
      </c>
      <c r="C5575" t="s">
        <v>575</v>
      </c>
      <c r="D5575" t="s">
        <v>357</v>
      </c>
      <c r="E5575" t="s">
        <v>1</v>
      </c>
      <c r="F5575">
        <v>0.49199999999999999</v>
      </c>
      <c r="G5575">
        <v>0.49199999999999999</v>
      </c>
      <c r="H5575">
        <v>0.49199999999999999</v>
      </c>
    </row>
    <row r="5576" spans="2:8" x14ac:dyDescent="0.25">
      <c r="B5576" t="s">
        <v>3</v>
      </c>
      <c r="C5576" t="s">
        <v>575</v>
      </c>
      <c r="D5576" t="s">
        <v>359</v>
      </c>
      <c r="E5576" t="s">
        <v>1</v>
      </c>
      <c r="F5576">
        <v>0.39400000000000002</v>
      </c>
      <c r="G5576">
        <v>0.39400000000000002</v>
      </c>
      <c r="H5576">
        <v>0.39400000000000002</v>
      </c>
    </row>
    <row r="5577" spans="2:8" x14ac:dyDescent="0.25">
      <c r="B5577" t="s">
        <v>3</v>
      </c>
      <c r="C5577" t="s">
        <v>575</v>
      </c>
      <c r="D5577" t="s">
        <v>688</v>
      </c>
      <c r="E5577" t="s">
        <v>1</v>
      </c>
      <c r="F5577">
        <v>7.4119999999999999</v>
      </c>
      <c r="G5577">
        <v>7.4119999999999999</v>
      </c>
      <c r="H5577">
        <v>7.4119999999999999</v>
      </c>
    </row>
    <row r="5578" spans="2:8" x14ac:dyDescent="0.25">
      <c r="B5578" t="s">
        <v>3</v>
      </c>
      <c r="C5578" t="s">
        <v>575</v>
      </c>
      <c r="D5578" t="s">
        <v>689</v>
      </c>
      <c r="E5578" t="s">
        <v>1</v>
      </c>
      <c r="F5578">
        <v>7.4119999999999999</v>
      </c>
      <c r="G5578">
        <v>7.4119999999999999</v>
      </c>
      <c r="H5578">
        <v>7.4119999999999999</v>
      </c>
    </row>
    <row r="5579" spans="2:8" x14ac:dyDescent="0.25">
      <c r="B5579" t="s">
        <v>3</v>
      </c>
      <c r="C5579" t="s">
        <v>575</v>
      </c>
      <c r="D5579" t="s">
        <v>363</v>
      </c>
      <c r="E5579" t="s">
        <v>1</v>
      </c>
      <c r="F5579">
        <v>0.09</v>
      </c>
      <c r="G5579">
        <v>0.09</v>
      </c>
      <c r="H5579">
        <v>0.09</v>
      </c>
    </row>
    <row r="5580" spans="2:8" x14ac:dyDescent="0.25">
      <c r="B5580" t="s">
        <v>3</v>
      </c>
      <c r="C5580" t="s">
        <v>575</v>
      </c>
      <c r="D5580" t="s">
        <v>365</v>
      </c>
      <c r="E5580" t="s">
        <v>1</v>
      </c>
      <c r="F5580">
        <v>0.53759999999999997</v>
      </c>
      <c r="G5580">
        <v>0.53759999999999997</v>
      </c>
      <c r="H5580">
        <v>0.53759999999999997</v>
      </c>
    </row>
    <row r="5581" spans="2:8" x14ac:dyDescent="0.25">
      <c r="B5581" t="s">
        <v>3</v>
      </c>
      <c r="C5581" t="s">
        <v>575</v>
      </c>
      <c r="D5581" t="s">
        <v>367</v>
      </c>
      <c r="E5581" t="s">
        <v>1</v>
      </c>
      <c r="F5581">
        <v>0.5544</v>
      </c>
      <c r="G5581">
        <v>0.5544</v>
      </c>
      <c r="H5581">
        <v>0.5544</v>
      </c>
    </row>
    <row r="5582" spans="2:8" x14ac:dyDescent="0.25">
      <c r="B5582" t="s">
        <v>3</v>
      </c>
      <c r="C5582" t="s">
        <v>575</v>
      </c>
      <c r="D5582" t="s">
        <v>369</v>
      </c>
      <c r="E5582" t="s">
        <v>1</v>
      </c>
      <c r="F5582">
        <v>4.26</v>
      </c>
      <c r="G5582">
        <v>4.26</v>
      </c>
      <c r="H5582">
        <v>4.26</v>
      </c>
    </row>
    <row r="5583" spans="2:8" x14ac:dyDescent="0.25">
      <c r="B5583" t="s">
        <v>3</v>
      </c>
      <c r="C5583" t="s">
        <v>575</v>
      </c>
      <c r="D5583" t="s">
        <v>371</v>
      </c>
      <c r="E5583" t="s">
        <v>1</v>
      </c>
      <c r="F5583">
        <v>1.02</v>
      </c>
      <c r="G5583">
        <v>1.02</v>
      </c>
      <c r="H5583">
        <v>1.02</v>
      </c>
    </row>
    <row r="5584" spans="2:8" x14ac:dyDescent="0.25">
      <c r="B5584" t="s">
        <v>3</v>
      </c>
      <c r="C5584" t="s">
        <v>575</v>
      </c>
      <c r="D5584" t="s">
        <v>373</v>
      </c>
      <c r="E5584" t="s">
        <v>1</v>
      </c>
      <c r="F5584">
        <v>1.5</v>
      </c>
      <c r="G5584">
        <v>1.5</v>
      </c>
      <c r="H5584">
        <v>1.5</v>
      </c>
    </row>
    <row r="5585" spans="2:8" x14ac:dyDescent="0.25">
      <c r="B5585" t="s">
        <v>3</v>
      </c>
      <c r="C5585" t="s">
        <v>575</v>
      </c>
      <c r="D5585" t="s">
        <v>375</v>
      </c>
      <c r="E5585" t="s">
        <v>1</v>
      </c>
      <c r="F5585">
        <v>1.55</v>
      </c>
      <c r="G5585">
        <v>1.55</v>
      </c>
      <c r="H5585">
        <v>1.55</v>
      </c>
    </row>
    <row r="5586" spans="2:8" x14ac:dyDescent="0.25">
      <c r="B5586" t="s">
        <v>3</v>
      </c>
      <c r="C5586" t="s">
        <v>575</v>
      </c>
      <c r="D5586" t="s">
        <v>377</v>
      </c>
      <c r="E5586" t="s">
        <v>1</v>
      </c>
      <c r="F5586">
        <v>6.91</v>
      </c>
      <c r="G5586">
        <v>6.91</v>
      </c>
      <c r="H5586">
        <v>6.91</v>
      </c>
    </row>
    <row r="5587" spans="2:8" x14ac:dyDescent="0.25">
      <c r="B5587" t="s">
        <v>3</v>
      </c>
      <c r="C5587" t="s">
        <v>575</v>
      </c>
      <c r="D5587" t="s">
        <v>379</v>
      </c>
      <c r="E5587" t="s">
        <v>1</v>
      </c>
      <c r="F5587">
        <v>1.1088</v>
      </c>
      <c r="G5587">
        <v>1.1088</v>
      </c>
      <c r="H5587">
        <v>1.1088</v>
      </c>
    </row>
    <row r="5588" spans="2:8" x14ac:dyDescent="0.25">
      <c r="B5588" t="s">
        <v>3</v>
      </c>
      <c r="C5588" t="s">
        <v>575</v>
      </c>
      <c r="D5588" t="s">
        <v>381</v>
      </c>
      <c r="E5588" t="s">
        <v>1</v>
      </c>
      <c r="F5588">
        <v>0.26462400000000003</v>
      </c>
      <c r="G5588">
        <v>0.26462400000000003</v>
      </c>
      <c r="H5588">
        <v>0.26462400000000003</v>
      </c>
    </row>
    <row r="5589" spans="2:8" x14ac:dyDescent="0.25">
      <c r="B5589" t="s">
        <v>3</v>
      </c>
      <c r="C5589" t="s">
        <v>575</v>
      </c>
      <c r="D5589" t="s">
        <v>383</v>
      </c>
      <c r="E5589" t="s">
        <v>1</v>
      </c>
      <c r="F5589">
        <v>0.73241095890410957</v>
      </c>
      <c r="G5589">
        <v>0.73241095890410957</v>
      </c>
      <c r="H5589">
        <v>0.73241095890410957</v>
      </c>
    </row>
    <row r="5590" spans="2:8" x14ac:dyDescent="0.25">
      <c r="B5590" t="s">
        <v>3</v>
      </c>
      <c r="C5590" t="s">
        <v>575</v>
      </c>
      <c r="D5590" t="s">
        <v>384</v>
      </c>
      <c r="E5590" t="s">
        <v>1</v>
      </c>
      <c r="F5590">
        <v>0.73241095890410957</v>
      </c>
      <c r="G5590">
        <v>0.73241095890410957</v>
      </c>
      <c r="H5590">
        <v>0.73241095890410957</v>
      </c>
    </row>
    <row r="5591" spans="2:8" x14ac:dyDescent="0.25">
      <c r="B5591" t="s">
        <v>3</v>
      </c>
      <c r="C5591" t="s">
        <v>575</v>
      </c>
      <c r="D5591" t="s">
        <v>385</v>
      </c>
      <c r="E5591" t="s">
        <v>1</v>
      </c>
      <c r="F5591">
        <v>2.5</v>
      </c>
      <c r="G5591">
        <v>2.5</v>
      </c>
      <c r="H5591">
        <v>2.5</v>
      </c>
    </row>
    <row r="5592" spans="2:8" x14ac:dyDescent="0.25">
      <c r="B5592" t="s">
        <v>3</v>
      </c>
      <c r="C5592" t="s">
        <v>575</v>
      </c>
      <c r="D5592" t="s">
        <v>386</v>
      </c>
      <c r="E5592" t="s">
        <v>1</v>
      </c>
      <c r="F5592">
        <v>2.5</v>
      </c>
      <c r="G5592">
        <v>2.5</v>
      </c>
      <c r="H5592">
        <v>2.5</v>
      </c>
    </row>
    <row r="5593" spans="2:8" x14ac:dyDescent="0.25">
      <c r="B5593" t="s">
        <v>3</v>
      </c>
      <c r="C5593" t="s">
        <v>575</v>
      </c>
      <c r="D5593" t="s">
        <v>387</v>
      </c>
      <c r="E5593" t="s">
        <v>1</v>
      </c>
      <c r="F5593">
        <v>3.5000000000000003E-2</v>
      </c>
      <c r="G5593">
        <v>3.5000000000000003E-2</v>
      </c>
      <c r="H5593">
        <v>3.5000000000000003E-2</v>
      </c>
    </row>
    <row r="5594" spans="2:8" x14ac:dyDescent="0.25">
      <c r="B5594" t="s">
        <v>3</v>
      </c>
      <c r="C5594" t="s">
        <v>575</v>
      </c>
      <c r="D5594" t="s">
        <v>388</v>
      </c>
      <c r="E5594" t="s">
        <v>1</v>
      </c>
      <c r="F5594">
        <v>3.5000000000000003E-2</v>
      </c>
      <c r="G5594">
        <v>3.5000000000000003E-2</v>
      </c>
      <c r="H5594">
        <v>3.5000000000000003E-2</v>
      </c>
    </row>
    <row r="5595" spans="2:8" x14ac:dyDescent="0.25">
      <c r="B5595" t="s">
        <v>3</v>
      </c>
      <c r="C5595" t="s">
        <v>575</v>
      </c>
      <c r="D5595" t="s">
        <v>389</v>
      </c>
      <c r="E5595" t="s">
        <v>1</v>
      </c>
      <c r="F5595">
        <v>0.17299999999999999</v>
      </c>
      <c r="G5595">
        <v>0.17299999999999999</v>
      </c>
      <c r="H5595">
        <v>0.17299999999999999</v>
      </c>
    </row>
    <row r="5596" spans="2:8" x14ac:dyDescent="0.25">
      <c r="B5596" t="s">
        <v>3</v>
      </c>
      <c r="C5596" t="s">
        <v>575</v>
      </c>
      <c r="D5596" t="s">
        <v>390</v>
      </c>
      <c r="E5596" t="s">
        <v>1</v>
      </c>
      <c r="F5596">
        <v>0.17299999999999999</v>
      </c>
      <c r="G5596">
        <v>0.17299999999999999</v>
      </c>
      <c r="H5596">
        <v>0.17299999999999999</v>
      </c>
    </row>
    <row r="5597" spans="2:8" x14ac:dyDescent="0.25">
      <c r="B5597" t="s">
        <v>3</v>
      </c>
      <c r="C5597" t="s">
        <v>575</v>
      </c>
      <c r="D5597" t="s">
        <v>393</v>
      </c>
      <c r="E5597" t="s">
        <v>1</v>
      </c>
      <c r="F5597">
        <v>2.5060380000000004E-2</v>
      </c>
      <c r="G5597">
        <v>2.5060380000000004E-2</v>
      </c>
      <c r="H5597">
        <v>2.5060380000000004E-2</v>
      </c>
    </row>
    <row r="5598" spans="2:8" x14ac:dyDescent="0.25">
      <c r="B5598" t="s">
        <v>3</v>
      </c>
      <c r="C5598" t="s">
        <v>575</v>
      </c>
      <c r="D5598" t="s">
        <v>395</v>
      </c>
      <c r="E5598" t="s">
        <v>1</v>
      </c>
      <c r="F5598">
        <v>4.6435410000000003E-2</v>
      </c>
      <c r="G5598">
        <v>4.6435410000000003E-2</v>
      </c>
      <c r="H5598">
        <v>4.6435410000000003E-2</v>
      </c>
    </row>
    <row r="5599" spans="2:8" x14ac:dyDescent="0.25">
      <c r="B5599" t="s">
        <v>3</v>
      </c>
      <c r="C5599" t="s">
        <v>575</v>
      </c>
      <c r="D5599" t="s">
        <v>397</v>
      </c>
      <c r="E5599" t="s">
        <v>1</v>
      </c>
      <c r="F5599">
        <v>1.2485503637856787</v>
      </c>
      <c r="G5599">
        <v>1.2485503637856787</v>
      </c>
      <c r="H5599">
        <v>1.2485503637856787</v>
      </c>
    </row>
    <row r="5600" spans="2:8" x14ac:dyDescent="0.25">
      <c r="B5600" t="s">
        <v>3</v>
      </c>
      <c r="C5600" t="s">
        <v>575</v>
      </c>
      <c r="D5600" t="s">
        <v>398</v>
      </c>
      <c r="E5600" t="s">
        <v>1</v>
      </c>
      <c r="F5600">
        <v>1.6784665799638798</v>
      </c>
      <c r="G5600">
        <v>1.6784665799638798</v>
      </c>
      <c r="H5600">
        <v>1.6784665799638798</v>
      </c>
    </row>
    <row r="5601" spans="2:8" x14ac:dyDescent="0.25">
      <c r="B5601" t="s">
        <v>3</v>
      </c>
      <c r="C5601" t="s">
        <v>575</v>
      </c>
      <c r="D5601" t="s">
        <v>399</v>
      </c>
      <c r="E5601" t="s">
        <v>1</v>
      </c>
      <c r="F5601">
        <v>2.4880048133948764</v>
      </c>
      <c r="G5601">
        <v>2.4880048133948764</v>
      </c>
      <c r="H5601">
        <v>2.4880048133948764</v>
      </c>
    </row>
    <row r="5602" spans="2:8" x14ac:dyDescent="0.25">
      <c r="B5602" t="s">
        <v>3</v>
      </c>
      <c r="C5602" t="s">
        <v>575</v>
      </c>
      <c r="D5602" t="s">
        <v>400</v>
      </c>
      <c r="E5602" t="s">
        <v>1</v>
      </c>
      <c r="F5602">
        <v>3.1464485558094957</v>
      </c>
      <c r="G5602">
        <v>3.1464485558094957</v>
      </c>
      <c r="H5602">
        <v>3.1464485558094957</v>
      </c>
    </row>
    <row r="5603" spans="2:8" x14ac:dyDescent="0.25">
      <c r="B5603" t="s">
        <v>3</v>
      </c>
      <c r="C5603" t="s">
        <v>575</v>
      </c>
      <c r="D5603" t="s">
        <v>401</v>
      </c>
      <c r="E5603" t="s">
        <v>1</v>
      </c>
      <c r="F5603">
        <v>2.3590822756005059</v>
      </c>
      <c r="G5603">
        <v>2.3590822756005059</v>
      </c>
      <c r="H5603">
        <v>2.3590822756005059</v>
      </c>
    </row>
    <row r="5604" spans="2:8" x14ac:dyDescent="0.25">
      <c r="B5604" t="s">
        <v>3</v>
      </c>
      <c r="C5604" t="s">
        <v>575</v>
      </c>
      <c r="D5604" t="s">
        <v>402</v>
      </c>
      <c r="E5604" t="s">
        <v>1</v>
      </c>
      <c r="F5604">
        <v>2.069296</v>
      </c>
      <c r="G5604">
        <v>2.069296</v>
      </c>
      <c r="H5604">
        <v>2.069296</v>
      </c>
    </row>
    <row r="5605" spans="2:8" x14ac:dyDescent="0.25">
      <c r="B5605" t="s">
        <v>3</v>
      </c>
      <c r="C5605" t="s">
        <v>575</v>
      </c>
      <c r="D5605" t="s">
        <v>403</v>
      </c>
      <c r="E5605" t="s">
        <v>1</v>
      </c>
      <c r="F5605">
        <v>7.66</v>
      </c>
      <c r="G5605">
        <v>7.66</v>
      </c>
      <c r="H5605">
        <v>7.66</v>
      </c>
    </row>
    <row r="5606" spans="2:8" x14ac:dyDescent="0.25">
      <c r="B5606" t="s">
        <v>3</v>
      </c>
      <c r="C5606" t="s">
        <v>575</v>
      </c>
      <c r="D5606" t="s">
        <v>404</v>
      </c>
      <c r="E5606" t="s">
        <v>1</v>
      </c>
      <c r="F5606">
        <v>3.4750725174460326</v>
      </c>
      <c r="G5606">
        <v>3.4750725174460326</v>
      </c>
      <c r="H5606">
        <v>3.4750725174460326</v>
      </c>
    </row>
    <row r="5607" spans="2:8" x14ac:dyDescent="0.25">
      <c r="B5607" t="s">
        <v>3</v>
      </c>
      <c r="C5607" t="s">
        <v>575</v>
      </c>
      <c r="D5607" t="s">
        <v>406</v>
      </c>
      <c r="E5607" t="s">
        <v>1</v>
      </c>
      <c r="F5607">
        <v>0.16</v>
      </c>
      <c r="G5607">
        <v>0.16</v>
      </c>
      <c r="H5607">
        <v>0.16</v>
      </c>
    </row>
    <row r="5608" spans="2:8" x14ac:dyDescent="0.25">
      <c r="B5608" t="s">
        <v>3</v>
      </c>
      <c r="C5608" t="s">
        <v>576</v>
      </c>
      <c r="D5608" t="s">
        <v>544</v>
      </c>
      <c r="E5608" t="s">
        <v>1</v>
      </c>
      <c r="F5608">
        <v>0</v>
      </c>
      <c r="G5608">
        <v>0</v>
      </c>
      <c r="H5608">
        <v>0</v>
      </c>
    </row>
    <row r="5609" spans="2:8" x14ac:dyDescent="0.25">
      <c r="B5609" t="s">
        <v>3</v>
      </c>
      <c r="C5609" t="s">
        <v>576</v>
      </c>
      <c r="D5609" t="s">
        <v>16</v>
      </c>
      <c r="E5609" t="s">
        <v>1</v>
      </c>
      <c r="F5609">
        <v>9.7250371874999999</v>
      </c>
      <c r="G5609">
        <v>8.9402096249999996</v>
      </c>
      <c r="H5609">
        <v>8.1553820624999993</v>
      </c>
    </row>
    <row r="5610" spans="2:8" x14ac:dyDescent="0.25">
      <c r="B5610" t="s">
        <v>3</v>
      </c>
      <c r="C5610" t="s">
        <v>576</v>
      </c>
      <c r="D5610" t="s">
        <v>17</v>
      </c>
      <c r="E5610" t="s">
        <v>1</v>
      </c>
      <c r="F5610">
        <v>9.7250371874999999</v>
      </c>
      <c r="G5610">
        <v>8.9402096249999996</v>
      </c>
      <c r="H5610">
        <v>8.1553820624999993</v>
      </c>
    </row>
    <row r="5611" spans="2:8" x14ac:dyDescent="0.25">
      <c r="B5611" t="s">
        <v>3</v>
      </c>
      <c r="C5611" t="s">
        <v>576</v>
      </c>
      <c r="D5611" t="s">
        <v>18</v>
      </c>
      <c r="E5611" t="s">
        <v>1</v>
      </c>
      <c r="F5611">
        <v>17.7098045625</v>
      </c>
      <c r="G5611">
        <v>16.447255875</v>
      </c>
      <c r="H5611">
        <v>15.184707187499999</v>
      </c>
    </row>
    <row r="5612" spans="2:8" x14ac:dyDescent="0.25">
      <c r="B5612" t="s">
        <v>3</v>
      </c>
      <c r="C5612" t="s">
        <v>576</v>
      </c>
      <c r="D5612" t="s">
        <v>19</v>
      </c>
      <c r="E5612" t="s">
        <v>1</v>
      </c>
      <c r="F5612">
        <v>17.7098045625</v>
      </c>
      <c r="G5612">
        <v>16.447255875</v>
      </c>
      <c r="H5612">
        <v>15.184707187499999</v>
      </c>
    </row>
    <row r="5613" spans="2:8" x14ac:dyDescent="0.25">
      <c r="B5613" t="s">
        <v>3</v>
      </c>
      <c r="C5613" t="s">
        <v>576</v>
      </c>
      <c r="D5613" t="s">
        <v>20</v>
      </c>
      <c r="E5613" t="s">
        <v>1</v>
      </c>
      <c r="F5613">
        <v>8.5989802499999985</v>
      </c>
      <c r="G5613">
        <v>7.6435380000000004</v>
      </c>
      <c r="H5613">
        <v>6.6880957500000005</v>
      </c>
    </row>
    <row r="5614" spans="2:8" x14ac:dyDescent="0.25">
      <c r="B5614" t="s">
        <v>3</v>
      </c>
      <c r="C5614" t="s">
        <v>576</v>
      </c>
      <c r="D5614" t="s">
        <v>21</v>
      </c>
      <c r="E5614" t="s">
        <v>1</v>
      </c>
      <c r="F5614">
        <v>8.5989802499999985</v>
      </c>
      <c r="G5614">
        <v>7.6435380000000004</v>
      </c>
      <c r="H5614">
        <v>6.6880957500000005</v>
      </c>
    </row>
    <row r="5615" spans="2:8" x14ac:dyDescent="0.25">
      <c r="B5615" t="s">
        <v>3</v>
      </c>
      <c r="C5615" t="s">
        <v>576</v>
      </c>
      <c r="D5615" t="s">
        <v>22</v>
      </c>
      <c r="E5615" t="s">
        <v>1</v>
      </c>
      <c r="F5615">
        <v>1.622133</v>
      </c>
      <c r="G5615">
        <v>1.622133</v>
      </c>
      <c r="H5615">
        <v>1.622133</v>
      </c>
    </row>
    <row r="5616" spans="2:8" x14ac:dyDescent="0.25">
      <c r="B5616" t="s">
        <v>3</v>
      </c>
      <c r="C5616" t="s">
        <v>576</v>
      </c>
      <c r="D5616" t="s">
        <v>23</v>
      </c>
      <c r="E5616" t="s">
        <v>1</v>
      </c>
      <c r="F5616">
        <v>1.622133</v>
      </c>
      <c r="G5616">
        <v>1.622133</v>
      </c>
      <c r="H5616">
        <v>1.622133</v>
      </c>
    </row>
    <row r="5617" spans="2:8" x14ac:dyDescent="0.25">
      <c r="B5617" t="s">
        <v>3</v>
      </c>
      <c r="C5617" t="s">
        <v>576</v>
      </c>
      <c r="D5617" t="s">
        <v>24</v>
      </c>
      <c r="E5617" t="s">
        <v>1</v>
      </c>
      <c r="F5617">
        <v>0</v>
      </c>
      <c r="G5617">
        <v>0</v>
      </c>
      <c r="H5617">
        <v>0</v>
      </c>
    </row>
    <row r="5618" spans="2:8" x14ac:dyDescent="0.25">
      <c r="B5618" t="s">
        <v>3</v>
      </c>
      <c r="C5618" t="s">
        <v>576</v>
      </c>
      <c r="D5618" t="s">
        <v>25</v>
      </c>
      <c r="E5618" t="s">
        <v>1</v>
      </c>
      <c r="F5618">
        <v>0</v>
      </c>
      <c r="G5618">
        <v>0</v>
      </c>
      <c r="H5618">
        <v>0</v>
      </c>
    </row>
    <row r="5619" spans="2:8" x14ac:dyDescent="0.25">
      <c r="B5619" t="s">
        <v>3</v>
      </c>
      <c r="C5619" t="s">
        <v>576</v>
      </c>
      <c r="D5619" t="s">
        <v>26</v>
      </c>
      <c r="E5619" t="s">
        <v>1</v>
      </c>
      <c r="F5619">
        <v>0</v>
      </c>
      <c r="G5619">
        <v>0</v>
      </c>
      <c r="H5619">
        <v>0</v>
      </c>
    </row>
    <row r="5620" spans="2:8" x14ac:dyDescent="0.25">
      <c r="B5620" t="s">
        <v>3</v>
      </c>
      <c r="C5620" t="s">
        <v>576</v>
      </c>
      <c r="D5620" t="s">
        <v>27</v>
      </c>
      <c r="E5620" t="s">
        <v>1</v>
      </c>
      <c r="F5620">
        <v>0</v>
      </c>
      <c r="G5620">
        <v>0</v>
      </c>
      <c r="H5620">
        <v>0</v>
      </c>
    </row>
    <row r="5621" spans="2:8" x14ac:dyDescent="0.25">
      <c r="B5621" t="s">
        <v>3</v>
      </c>
      <c r="C5621" t="s">
        <v>576</v>
      </c>
      <c r="D5621" t="s">
        <v>28</v>
      </c>
      <c r="E5621" t="s">
        <v>1</v>
      </c>
      <c r="F5621">
        <v>2.4331995000000002</v>
      </c>
      <c r="G5621">
        <v>2.4331995000000002</v>
      </c>
      <c r="H5621">
        <v>2.4331995000000002</v>
      </c>
    </row>
    <row r="5622" spans="2:8" x14ac:dyDescent="0.25">
      <c r="B5622" t="s">
        <v>3</v>
      </c>
      <c r="C5622" t="s">
        <v>576</v>
      </c>
      <c r="D5622" t="s">
        <v>29</v>
      </c>
      <c r="E5622" t="s">
        <v>1</v>
      </c>
      <c r="F5622">
        <v>2.4331995000000002</v>
      </c>
      <c r="G5622">
        <v>2.4331995000000002</v>
      </c>
      <c r="H5622">
        <v>2.4331995000000002</v>
      </c>
    </row>
    <row r="5623" spans="2:8" x14ac:dyDescent="0.25">
      <c r="B5623" t="s">
        <v>3</v>
      </c>
      <c r="C5623" t="s">
        <v>576</v>
      </c>
      <c r="D5623" t="s">
        <v>30</v>
      </c>
      <c r="E5623" t="s">
        <v>1</v>
      </c>
      <c r="F5623">
        <v>24.670883812500001</v>
      </c>
      <c r="G5623">
        <v>23.408335124999997</v>
      </c>
      <c r="H5623">
        <v>22.145786437499996</v>
      </c>
    </row>
    <row r="5624" spans="2:8" x14ac:dyDescent="0.25">
      <c r="B5624" t="s">
        <v>3</v>
      </c>
      <c r="C5624" t="s">
        <v>576</v>
      </c>
      <c r="D5624" t="s">
        <v>31</v>
      </c>
      <c r="E5624" t="s">
        <v>1</v>
      </c>
      <c r="F5624">
        <v>24.670883812500001</v>
      </c>
      <c r="G5624">
        <v>23.408335124999997</v>
      </c>
      <c r="H5624">
        <v>22.145786437499996</v>
      </c>
    </row>
    <row r="5625" spans="2:8" x14ac:dyDescent="0.25">
      <c r="B5625" t="s">
        <v>3</v>
      </c>
      <c r="C5625" t="s">
        <v>576</v>
      </c>
      <c r="D5625" t="s">
        <v>32</v>
      </c>
      <c r="E5625" t="s">
        <v>1</v>
      </c>
      <c r="F5625">
        <v>3.7876460625000004</v>
      </c>
      <c r="G5625">
        <v>3.207556125</v>
      </c>
      <c r="H5625">
        <v>2.6274661874999996</v>
      </c>
    </row>
    <row r="5626" spans="2:8" x14ac:dyDescent="0.25">
      <c r="B5626" t="s">
        <v>3</v>
      </c>
      <c r="C5626" t="s">
        <v>576</v>
      </c>
      <c r="D5626" t="s">
        <v>33</v>
      </c>
      <c r="E5626" t="s">
        <v>1</v>
      </c>
      <c r="F5626">
        <v>3.7876460625000004</v>
      </c>
      <c r="G5626">
        <v>3.207556125</v>
      </c>
      <c r="H5626">
        <v>2.6274661874999996</v>
      </c>
    </row>
    <row r="5627" spans="2:8" x14ac:dyDescent="0.25">
      <c r="B5627" t="s">
        <v>3</v>
      </c>
      <c r="C5627" t="s">
        <v>576</v>
      </c>
      <c r="D5627" t="s">
        <v>34</v>
      </c>
      <c r="E5627" t="s">
        <v>1</v>
      </c>
      <c r="F5627">
        <v>10.953462937499999</v>
      </c>
      <c r="G5627">
        <v>10.168635374999999</v>
      </c>
      <c r="H5627">
        <v>9.3838078125000006</v>
      </c>
    </row>
    <row r="5628" spans="2:8" x14ac:dyDescent="0.25">
      <c r="B5628" t="s">
        <v>3</v>
      </c>
      <c r="C5628" t="s">
        <v>576</v>
      </c>
      <c r="D5628" t="s">
        <v>35</v>
      </c>
      <c r="E5628" t="s">
        <v>1</v>
      </c>
      <c r="F5628">
        <v>10.953462937499999</v>
      </c>
      <c r="G5628">
        <v>10.168635374999999</v>
      </c>
      <c r="H5628">
        <v>9.3838078125000006</v>
      </c>
    </row>
    <row r="5629" spans="2:8" x14ac:dyDescent="0.25">
      <c r="B5629" t="s">
        <v>3</v>
      </c>
      <c r="C5629" t="s">
        <v>576</v>
      </c>
      <c r="D5629" t="s">
        <v>36</v>
      </c>
      <c r="E5629" t="s">
        <v>1</v>
      </c>
      <c r="F5629">
        <v>25.080359062499998</v>
      </c>
      <c r="G5629">
        <v>23.817810375000001</v>
      </c>
      <c r="H5629">
        <v>22.5552616875</v>
      </c>
    </row>
    <row r="5630" spans="2:8" x14ac:dyDescent="0.25">
      <c r="B5630" t="s">
        <v>3</v>
      </c>
      <c r="C5630" t="s">
        <v>576</v>
      </c>
      <c r="D5630" t="s">
        <v>37</v>
      </c>
      <c r="E5630" t="s">
        <v>1</v>
      </c>
      <c r="F5630">
        <v>25.080359062499998</v>
      </c>
      <c r="G5630">
        <v>23.817810375000001</v>
      </c>
      <c r="H5630">
        <v>22.5552616875</v>
      </c>
    </row>
    <row r="5631" spans="2:8" x14ac:dyDescent="0.25">
      <c r="B5631" t="s">
        <v>3</v>
      </c>
      <c r="C5631" t="s">
        <v>576</v>
      </c>
      <c r="D5631" t="s">
        <v>38</v>
      </c>
      <c r="E5631" t="s">
        <v>1</v>
      </c>
      <c r="F5631">
        <v>4.1971213125000002</v>
      </c>
      <c r="G5631">
        <v>3.6170313749999998</v>
      </c>
      <c r="H5631">
        <v>3.0369414374999999</v>
      </c>
    </row>
    <row r="5632" spans="2:8" x14ac:dyDescent="0.25">
      <c r="B5632" t="s">
        <v>3</v>
      </c>
      <c r="C5632" t="s">
        <v>576</v>
      </c>
      <c r="D5632" t="s">
        <v>39</v>
      </c>
      <c r="E5632" t="s">
        <v>1</v>
      </c>
      <c r="F5632">
        <v>4.1971213125000002</v>
      </c>
      <c r="G5632">
        <v>3.6170313749999998</v>
      </c>
      <c r="H5632">
        <v>3.0369414374999999</v>
      </c>
    </row>
    <row r="5633" spans="2:8" x14ac:dyDescent="0.25">
      <c r="B5633" t="s">
        <v>3</v>
      </c>
      <c r="C5633" t="s">
        <v>576</v>
      </c>
      <c r="D5633" t="s">
        <v>40</v>
      </c>
      <c r="E5633" t="s">
        <v>1</v>
      </c>
      <c r="F5633">
        <v>11.362938187499999</v>
      </c>
      <c r="G5633">
        <v>10.578110624999999</v>
      </c>
      <c r="H5633">
        <v>9.7932830624999987</v>
      </c>
    </row>
    <row r="5634" spans="2:8" x14ac:dyDescent="0.25">
      <c r="B5634" t="s">
        <v>3</v>
      </c>
      <c r="C5634" t="s">
        <v>576</v>
      </c>
      <c r="D5634" t="s">
        <v>41</v>
      </c>
      <c r="E5634" t="s">
        <v>1</v>
      </c>
      <c r="F5634">
        <v>11.362938187499999</v>
      </c>
      <c r="G5634">
        <v>10.578110624999999</v>
      </c>
      <c r="H5634">
        <v>9.7932830624999987</v>
      </c>
    </row>
    <row r="5635" spans="2:8" x14ac:dyDescent="0.25">
      <c r="B5635" t="s">
        <v>3</v>
      </c>
      <c r="C5635" t="s">
        <v>576</v>
      </c>
      <c r="D5635" t="s">
        <v>42</v>
      </c>
      <c r="E5635" t="s">
        <v>1</v>
      </c>
      <c r="F5635">
        <v>0</v>
      </c>
      <c r="G5635">
        <v>0</v>
      </c>
      <c r="H5635">
        <v>0</v>
      </c>
    </row>
    <row r="5636" spans="2:8" x14ac:dyDescent="0.25">
      <c r="B5636" t="s">
        <v>3</v>
      </c>
      <c r="C5636" t="s">
        <v>576</v>
      </c>
      <c r="D5636" t="s">
        <v>44</v>
      </c>
      <c r="E5636" t="s">
        <v>1</v>
      </c>
      <c r="F5636">
        <v>0</v>
      </c>
      <c r="G5636">
        <v>0</v>
      </c>
      <c r="H5636">
        <v>0</v>
      </c>
    </row>
    <row r="5637" spans="2:8" x14ac:dyDescent="0.25">
      <c r="B5637" t="s">
        <v>3</v>
      </c>
      <c r="C5637" t="s">
        <v>576</v>
      </c>
      <c r="D5637" t="s">
        <v>45</v>
      </c>
      <c r="E5637" t="s">
        <v>1</v>
      </c>
      <c r="F5637">
        <v>215</v>
      </c>
      <c r="G5637">
        <v>215</v>
      </c>
      <c r="H5637">
        <v>215</v>
      </c>
    </row>
    <row r="5638" spans="2:8" x14ac:dyDescent="0.25">
      <c r="B5638" t="s">
        <v>3</v>
      </c>
      <c r="C5638" t="s">
        <v>576</v>
      </c>
      <c r="D5638" t="s">
        <v>48</v>
      </c>
      <c r="E5638" t="s">
        <v>1</v>
      </c>
      <c r="F5638">
        <v>3704.666580007799</v>
      </c>
      <c r="G5638">
        <v>3704.666580007799</v>
      </c>
      <c r="H5638">
        <v>3704.666580007799</v>
      </c>
    </row>
    <row r="5639" spans="2:8" x14ac:dyDescent="0.25">
      <c r="B5639" t="s">
        <v>3</v>
      </c>
      <c r="C5639" t="s">
        <v>576</v>
      </c>
      <c r="D5639" t="s">
        <v>49</v>
      </c>
      <c r="E5639" t="s">
        <v>1</v>
      </c>
      <c r="F5639">
        <v>0</v>
      </c>
      <c r="G5639">
        <v>0</v>
      </c>
      <c r="H5639">
        <v>0</v>
      </c>
    </row>
    <row r="5640" spans="2:8" x14ac:dyDescent="0.25">
      <c r="B5640" t="s">
        <v>3</v>
      </c>
      <c r="C5640" t="s">
        <v>576</v>
      </c>
      <c r="D5640" t="s">
        <v>51</v>
      </c>
      <c r="E5640" t="s">
        <v>1</v>
      </c>
      <c r="F5640">
        <v>0</v>
      </c>
      <c r="G5640">
        <v>0</v>
      </c>
      <c r="H5640">
        <v>0</v>
      </c>
    </row>
    <row r="5641" spans="2:8" x14ac:dyDescent="0.25">
      <c r="B5641" t="s">
        <v>3</v>
      </c>
      <c r="C5641" t="s">
        <v>576</v>
      </c>
      <c r="D5641" t="s">
        <v>53</v>
      </c>
      <c r="E5641" t="s">
        <v>1</v>
      </c>
      <c r="F5641">
        <v>0</v>
      </c>
      <c r="G5641">
        <v>0</v>
      </c>
      <c r="H5641">
        <v>0</v>
      </c>
    </row>
    <row r="5642" spans="2:8" x14ac:dyDescent="0.25">
      <c r="B5642" t="s">
        <v>3</v>
      </c>
      <c r="C5642" t="s">
        <v>576</v>
      </c>
      <c r="D5642" t="s">
        <v>55</v>
      </c>
      <c r="E5642" t="s">
        <v>1</v>
      </c>
      <c r="F5642">
        <v>0</v>
      </c>
      <c r="G5642">
        <v>0</v>
      </c>
      <c r="H5642">
        <v>0</v>
      </c>
    </row>
    <row r="5643" spans="2:8" x14ac:dyDescent="0.25">
      <c r="B5643" t="s">
        <v>3</v>
      </c>
      <c r="C5643" t="s">
        <v>576</v>
      </c>
      <c r="D5643" t="s">
        <v>57</v>
      </c>
      <c r="E5643" t="s">
        <v>1</v>
      </c>
      <c r="F5643">
        <v>0</v>
      </c>
      <c r="G5643">
        <v>0</v>
      </c>
      <c r="H5643">
        <v>0</v>
      </c>
    </row>
    <row r="5644" spans="2:8" x14ac:dyDescent="0.25">
      <c r="B5644" t="s">
        <v>3</v>
      </c>
      <c r="C5644" t="s">
        <v>576</v>
      </c>
      <c r="D5644" t="s">
        <v>622</v>
      </c>
      <c r="E5644" t="s">
        <v>1</v>
      </c>
      <c r="F5644">
        <v>36</v>
      </c>
      <c r="G5644">
        <v>36</v>
      </c>
      <c r="H5644">
        <v>36</v>
      </c>
    </row>
    <row r="5645" spans="2:8" x14ac:dyDescent="0.25">
      <c r="B5645" t="s">
        <v>3</v>
      </c>
      <c r="C5645" t="s">
        <v>576</v>
      </c>
      <c r="D5645" t="s">
        <v>623</v>
      </c>
      <c r="E5645" t="s">
        <v>1</v>
      </c>
      <c r="F5645">
        <v>185</v>
      </c>
      <c r="G5645">
        <v>185</v>
      </c>
      <c r="H5645">
        <v>185</v>
      </c>
    </row>
    <row r="5646" spans="2:8" x14ac:dyDescent="0.25">
      <c r="B5646" t="s">
        <v>3</v>
      </c>
      <c r="C5646" t="s">
        <v>576</v>
      </c>
      <c r="D5646" t="s">
        <v>624</v>
      </c>
      <c r="E5646" t="s">
        <v>1</v>
      </c>
      <c r="F5646">
        <v>188</v>
      </c>
      <c r="G5646">
        <v>188</v>
      </c>
      <c r="H5646">
        <v>188</v>
      </c>
    </row>
    <row r="5647" spans="2:8" x14ac:dyDescent="0.25">
      <c r="B5647" t="s">
        <v>3</v>
      </c>
      <c r="C5647" t="s">
        <v>576</v>
      </c>
      <c r="D5647" t="s">
        <v>625</v>
      </c>
      <c r="E5647" t="s">
        <v>1</v>
      </c>
      <c r="F5647">
        <v>126</v>
      </c>
      <c r="G5647">
        <v>126</v>
      </c>
      <c r="H5647">
        <v>126</v>
      </c>
    </row>
    <row r="5648" spans="2:8" x14ac:dyDescent="0.25">
      <c r="B5648" t="s">
        <v>3</v>
      </c>
      <c r="C5648" t="s">
        <v>576</v>
      </c>
      <c r="D5648" t="s">
        <v>58</v>
      </c>
      <c r="E5648" t="s">
        <v>1</v>
      </c>
      <c r="F5648">
        <v>0</v>
      </c>
      <c r="G5648">
        <v>0</v>
      </c>
      <c r="H5648">
        <v>0</v>
      </c>
    </row>
    <row r="5649" spans="2:8" x14ac:dyDescent="0.25">
      <c r="B5649" t="s">
        <v>3</v>
      </c>
      <c r="C5649" t="s">
        <v>576</v>
      </c>
      <c r="D5649" t="s">
        <v>59</v>
      </c>
      <c r="E5649" t="s">
        <v>1</v>
      </c>
      <c r="F5649">
        <v>0</v>
      </c>
      <c r="G5649">
        <v>0</v>
      </c>
      <c r="H5649">
        <v>0</v>
      </c>
    </row>
    <row r="5650" spans="2:8" x14ac:dyDescent="0.25">
      <c r="B5650" t="s">
        <v>3</v>
      </c>
      <c r="C5650" t="s">
        <v>576</v>
      </c>
      <c r="D5650" t="s">
        <v>60</v>
      </c>
      <c r="E5650" t="s">
        <v>1</v>
      </c>
      <c r="F5650">
        <v>0</v>
      </c>
      <c r="G5650">
        <v>0</v>
      </c>
      <c r="H5650">
        <v>0</v>
      </c>
    </row>
    <row r="5651" spans="2:8" x14ac:dyDescent="0.25">
      <c r="B5651" t="s">
        <v>3</v>
      </c>
      <c r="C5651" t="s">
        <v>576</v>
      </c>
      <c r="D5651" t="s">
        <v>626</v>
      </c>
      <c r="E5651" t="s">
        <v>1</v>
      </c>
      <c r="F5651">
        <v>0</v>
      </c>
      <c r="G5651">
        <v>0</v>
      </c>
      <c r="H5651">
        <v>0</v>
      </c>
    </row>
    <row r="5652" spans="2:8" x14ac:dyDescent="0.25">
      <c r="B5652" t="s">
        <v>3</v>
      </c>
      <c r="C5652" t="s">
        <v>576</v>
      </c>
      <c r="D5652" t="s">
        <v>64</v>
      </c>
      <c r="E5652" t="s">
        <v>1</v>
      </c>
      <c r="F5652">
        <v>0</v>
      </c>
      <c r="G5652">
        <v>0</v>
      </c>
      <c r="H5652">
        <v>0</v>
      </c>
    </row>
    <row r="5653" spans="2:8" x14ac:dyDescent="0.25">
      <c r="B5653" t="s">
        <v>3</v>
      </c>
      <c r="C5653" t="s">
        <v>576</v>
      </c>
      <c r="D5653" t="s">
        <v>67</v>
      </c>
      <c r="E5653" t="s">
        <v>1</v>
      </c>
      <c r="F5653">
        <v>0</v>
      </c>
      <c r="G5653">
        <v>0</v>
      </c>
      <c r="H5653">
        <v>0</v>
      </c>
    </row>
    <row r="5654" spans="2:8" x14ac:dyDescent="0.25">
      <c r="B5654" t="s">
        <v>3</v>
      </c>
      <c r="C5654" t="s">
        <v>576</v>
      </c>
      <c r="D5654" t="s">
        <v>69</v>
      </c>
      <c r="E5654" t="s">
        <v>1</v>
      </c>
      <c r="F5654">
        <v>0</v>
      </c>
      <c r="G5654">
        <v>0</v>
      </c>
      <c r="H5654">
        <v>0</v>
      </c>
    </row>
    <row r="5655" spans="2:8" x14ac:dyDescent="0.25">
      <c r="B5655" t="s">
        <v>3</v>
      </c>
      <c r="C5655" t="s">
        <v>576</v>
      </c>
      <c r="D5655" t="s">
        <v>71</v>
      </c>
      <c r="E5655" t="s">
        <v>1</v>
      </c>
      <c r="F5655">
        <v>0</v>
      </c>
      <c r="G5655">
        <v>0</v>
      </c>
      <c r="H5655">
        <v>0</v>
      </c>
    </row>
    <row r="5656" spans="2:8" x14ac:dyDescent="0.25">
      <c r="B5656" t="s">
        <v>3</v>
      </c>
      <c r="C5656" t="s">
        <v>576</v>
      </c>
      <c r="D5656" t="s">
        <v>73</v>
      </c>
      <c r="E5656" t="s">
        <v>1</v>
      </c>
      <c r="F5656">
        <v>0</v>
      </c>
      <c r="G5656">
        <v>0</v>
      </c>
      <c r="H5656">
        <v>0</v>
      </c>
    </row>
    <row r="5657" spans="2:8" x14ac:dyDescent="0.25">
      <c r="B5657" t="s">
        <v>3</v>
      </c>
      <c r="C5657" t="s">
        <v>576</v>
      </c>
      <c r="D5657" t="s">
        <v>683</v>
      </c>
      <c r="E5657" t="s">
        <v>1</v>
      </c>
      <c r="F5657">
        <v>9.5550000000000015</v>
      </c>
      <c r="G5657">
        <v>9.5550000000000015</v>
      </c>
      <c r="H5657">
        <v>9.5550000000000015</v>
      </c>
    </row>
    <row r="5658" spans="2:8" x14ac:dyDescent="0.25">
      <c r="B5658" t="s">
        <v>3</v>
      </c>
      <c r="C5658" t="s">
        <v>576</v>
      </c>
      <c r="D5658" t="s">
        <v>75</v>
      </c>
      <c r="E5658" t="s">
        <v>1</v>
      </c>
      <c r="F5658">
        <v>0</v>
      </c>
      <c r="G5658">
        <v>0</v>
      </c>
      <c r="H5658">
        <v>0</v>
      </c>
    </row>
    <row r="5659" spans="2:8" x14ac:dyDescent="0.25">
      <c r="B5659" t="s">
        <v>3</v>
      </c>
      <c r="C5659" t="s">
        <v>576</v>
      </c>
      <c r="D5659" t="s">
        <v>76</v>
      </c>
      <c r="E5659" t="s">
        <v>1</v>
      </c>
      <c r="F5659">
        <v>81</v>
      </c>
      <c r="G5659">
        <v>81</v>
      </c>
      <c r="H5659">
        <v>81</v>
      </c>
    </row>
    <row r="5660" spans="2:8" x14ac:dyDescent="0.25">
      <c r="B5660" t="s">
        <v>3</v>
      </c>
      <c r="C5660" t="s">
        <v>576</v>
      </c>
      <c r="D5660" t="s">
        <v>77</v>
      </c>
      <c r="E5660" t="s">
        <v>1</v>
      </c>
      <c r="F5660">
        <v>81</v>
      </c>
      <c r="G5660">
        <v>81</v>
      </c>
      <c r="H5660">
        <v>81</v>
      </c>
    </row>
    <row r="5661" spans="2:8" x14ac:dyDescent="0.25">
      <c r="B5661" t="s">
        <v>3</v>
      </c>
      <c r="C5661" t="s">
        <v>576</v>
      </c>
      <c r="D5661" t="s">
        <v>78</v>
      </c>
      <c r="E5661" t="s">
        <v>1</v>
      </c>
      <c r="F5661">
        <v>0</v>
      </c>
      <c r="G5661">
        <v>0</v>
      </c>
      <c r="H5661">
        <v>0</v>
      </c>
    </row>
    <row r="5662" spans="2:8" x14ac:dyDescent="0.25">
      <c r="B5662" t="s">
        <v>3</v>
      </c>
      <c r="C5662" t="s">
        <v>576</v>
      </c>
      <c r="D5662" t="s">
        <v>627</v>
      </c>
      <c r="E5662" t="s">
        <v>1</v>
      </c>
      <c r="F5662">
        <v>30</v>
      </c>
      <c r="G5662">
        <v>30</v>
      </c>
      <c r="H5662">
        <v>30</v>
      </c>
    </row>
    <row r="5663" spans="2:8" x14ac:dyDescent="0.25">
      <c r="B5663" t="s">
        <v>3</v>
      </c>
      <c r="C5663" t="s">
        <v>576</v>
      </c>
      <c r="D5663" t="s">
        <v>81</v>
      </c>
      <c r="E5663" t="s">
        <v>1</v>
      </c>
      <c r="F5663">
        <v>0</v>
      </c>
      <c r="G5663">
        <v>0</v>
      </c>
      <c r="H5663">
        <v>0</v>
      </c>
    </row>
    <row r="5664" spans="2:8" x14ac:dyDescent="0.25">
      <c r="B5664" t="s">
        <v>3</v>
      </c>
      <c r="C5664" t="s">
        <v>576</v>
      </c>
      <c r="D5664" t="s">
        <v>83</v>
      </c>
      <c r="E5664" t="s">
        <v>1</v>
      </c>
      <c r="F5664">
        <v>0</v>
      </c>
      <c r="G5664">
        <v>0</v>
      </c>
      <c r="H5664">
        <v>0</v>
      </c>
    </row>
    <row r="5665" spans="2:8" x14ac:dyDescent="0.25">
      <c r="B5665" t="s">
        <v>3</v>
      </c>
      <c r="C5665" t="s">
        <v>576</v>
      </c>
      <c r="D5665" t="s">
        <v>85</v>
      </c>
      <c r="E5665" t="s">
        <v>1</v>
      </c>
      <c r="F5665">
        <v>253.57499999999999</v>
      </c>
      <c r="G5665">
        <v>253.57499999999999</v>
      </c>
      <c r="H5665">
        <v>253.57499999999999</v>
      </c>
    </row>
    <row r="5666" spans="2:8" x14ac:dyDescent="0.25">
      <c r="B5666" t="s">
        <v>3</v>
      </c>
      <c r="C5666" t="s">
        <v>576</v>
      </c>
      <c r="D5666" t="s">
        <v>86</v>
      </c>
      <c r="E5666" t="s">
        <v>1</v>
      </c>
      <c r="F5666">
        <v>633.9375</v>
      </c>
      <c r="G5666">
        <v>633.9375</v>
      </c>
      <c r="H5666">
        <v>633.9375</v>
      </c>
    </row>
    <row r="5667" spans="2:8" x14ac:dyDescent="0.25">
      <c r="B5667" t="s">
        <v>3</v>
      </c>
      <c r="C5667" t="s">
        <v>576</v>
      </c>
      <c r="D5667" t="s">
        <v>87</v>
      </c>
      <c r="E5667" t="s">
        <v>1</v>
      </c>
      <c r="F5667">
        <v>145.53</v>
      </c>
      <c r="G5667">
        <v>145.53</v>
      </c>
      <c r="H5667">
        <v>145.53</v>
      </c>
    </row>
    <row r="5668" spans="2:8" x14ac:dyDescent="0.25">
      <c r="B5668" t="s">
        <v>3</v>
      </c>
      <c r="C5668" t="s">
        <v>576</v>
      </c>
      <c r="D5668" t="s">
        <v>88</v>
      </c>
      <c r="E5668" t="s">
        <v>1</v>
      </c>
      <c r="F5668">
        <v>805</v>
      </c>
      <c r="G5668">
        <v>805</v>
      </c>
      <c r="H5668">
        <v>805</v>
      </c>
    </row>
    <row r="5669" spans="2:8" x14ac:dyDescent="0.25">
      <c r="B5669" t="s">
        <v>3</v>
      </c>
      <c r="C5669" t="s">
        <v>576</v>
      </c>
      <c r="D5669" t="s">
        <v>628</v>
      </c>
      <c r="E5669" t="s">
        <v>1</v>
      </c>
      <c r="F5669">
        <v>0</v>
      </c>
      <c r="G5669">
        <v>0</v>
      </c>
      <c r="H5669">
        <v>0</v>
      </c>
    </row>
    <row r="5670" spans="2:8" x14ac:dyDescent="0.25">
      <c r="B5670" t="s">
        <v>3</v>
      </c>
      <c r="C5670" t="s">
        <v>576</v>
      </c>
      <c r="D5670" t="s">
        <v>89</v>
      </c>
      <c r="E5670" t="s">
        <v>1</v>
      </c>
      <c r="F5670">
        <v>805</v>
      </c>
      <c r="G5670">
        <v>805</v>
      </c>
      <c r="H5670">
        <v>805</v>
      </c>
    </row>
    <row r="5671" spans="2:8" x14ac:dyDescent="0.25">
      <c r="B5671" t="s">
        <v>3</v>
      </c>
      <c r="C5671" t="s">
        <v>576</v>
      </c>
      <c r="D5671" t="s">
        <v>90</v>
      </c>
      <c r="E5671" t="s">
        <v>1</v>
      </c>
      <c r="F5671">
        <v>2577</v>
      </c>
      <c r="G5671">
        <v>2577</v>
      </c>
      <c r="H5671">
        <v>2577</v>
      </c>
    </row>
    <row r="5672" spans="2:8" x14ac:dyDescent="0.25">
      <c r="B5672" t="s">
        <v>3</v>
      </c>
      <c r="C5672" t="s">
        <v>576</v>
      </c>
      <c r="D5672" t="s">
        <v>92</v>
      </c>
      <c r="E5672" t="s">
        <v>1</v>
      </c>
      <c r="F5672">
        <v>341.64</v>
      </c>
      <c r="G5672">
        <v>341.64</v>
      </c>
      <c r="H5672">
        <v>341.64</v>
      </c>
    </row>
    <row r="5673" spans="2:8" x14ac:dyDescent="0.25">
      <c r="B5673" t="s">
        <v>3</v>
      </c>
      <c r="C5673" t="s">
        <v>576</v>
      </c>
      <c r="D5673" t="s">
        <v>93</v>
      </c>
      <c r="E5673" t="s">
        <v>1</v>
      </c>
      <c r="F5673">
        <v>1047.6959999999999</v>
      </c>
      <c r="G5673">
        <v>1047.6959999999999</v>
      </c>
      <c r="H5673">
        <v>1047.6959999999999</v>
      </c>
    </row>
    <row r="5674" spans="2:8" x14ac:dyDescent="0.25">
      <c r="B5674" t="s">
        <v>3</v>
      </c>
      <c r="C5674" t="s">
        <v>576</v>
      </c>
      <c r="D5674" t="s">
        <v>97</v>
      </c>
      <c r="E5674" t="s">
        <v>1</v>
      </c>
      <c r="F5674">
        <v>0</v>
      </c>
      <c r="G5674">
        <v>0</v>
      </c>
      <c r="H5674">
        <v>0</v>
      </c>
    </row>
    <row r="5675" spans="2:8" x14ac:dyDescent="0.25">
      <c r="B5675" t="s">
        <v>3</v>
      </c>
      <c r="C5675" t="s">
        <v>576</v>
      </c>
      <c r="D5675" t="s">
        <v>98</v>
      </c>
      <c r="E5675" t="s">
        <v>1</v>
      </c>
      <c r="F5675">
        <v>0</v>
      </c>
      <c r="G5675">
        <v>0</v>
      </c>
      <c r="H5675">
        <v>0</v>
      </c>
    </row>
    <row r="5676" spans="2:8" x14ac:dyDescent="0.25">
      <c r="B5676" t="s">
        <v>3</v>
      </c>
      <c r="C5676" t="s">
        <v>576</v>
      </c>
      <c r="D5676" t="s">
        <v>99</v>
      </c>
      <c r="E5676" t="s">
        <v>1</v>
      </c>
      <c r="F5676">
        <v>0</v>
      </c>
      <c r="G5676">
        <v>0</v>
      </c>
      <c r="H5676">
        <v>0</v>
      </c>
    </row>
    <row r="5677" spans="2:8" x14ac:dyDescent="0.25">
      <c r="B5677" t="s">
        <v>3</v>
      </c>
      <c r="C5677" t="s">
        <v>576</v>
      </c>
      <c r="D5677" t="s">
        <v>100</v>
      </c>
      <c r="E5677" t="s">
        <v>1</v>
      </c>
      <c r="F5677">
        <v>0</v>
      </c>
      <c r="G5677">
        <v>0</v>
      </c>
      <c r="H5677">
        <v>0</v>
      </c>
    </row>
    <row r="5678" spans="2:8" x14ac:dyDescent="0.25">
      <c r="B5678" t="s">
        <v>3</v>
      </c>
      <c r="C5678" t="s">
        <v>576</v>
      </c>
      <c r="D5678" t="s">
        <v>102</v>
      </c>
      <c r="E5678" t="s">
        <v>1</v>
      </c>
      <c r="F5678">
        <v>18282</v>
      </c>
      <c r="G5678">
        <v>18282</v>
      </c>
      <c r="H5678">
        <v>18282</v>
      </c>
    </row>
    <row r="5679" spans="2:8" x14ac:dyDescent="0.25">
      <c r="B5679" t="s">
        <v>3</v>
      </c>
      <c r="C5679" t="s">
        <v>576</v>
      </c>
      <c r="D5679" t="s">
        <v>104</v>
      </c>
      <c r="E5679" t="s">
        <v>1</v>
      </c>
      <c r="F5679">
        <v>0</v>
      </c>
      <c r="G5679">
        <v>0</v>
      </c>
      <c r="H5679">
        <v>0</v>
      </c>
    </row>
    <row r="5680" spans="2:8" x14ac:dyDescent="0.25">
      <c r="B5680" t="s">
        <v>3</v>
      </c>
      <c r="C5680" t="s">
        <v>576</v>
      </c>
      <c r="D5680" t="s">
        <v>106</v>
      </c>
      <c r="E5680" t="s">
        <v>1</v>
      </c>
      <c r="F5680">
        <v>12059</v>
      </c>
      <c r="G5680">
        <v>12059</v>
      </c>
      <c r="H5680">
        <v>12059</v>
      </c>
    </row>
    <row r="5681" spans="2:8" x14ac:dyDescent="0.25">
      <c r="B5681" t="s">
        <v>3</v>
      </c>
      <c r="C5681" t="s">
        <v>576</v>
      </c>
      <c r="D5681" t="s">
        <v>108</v>
      </c>
      <c r="E5681" t="s">
        <v>1</v>
      </c>
      <c r="F5681">
        <v>18189</v>
      </c>
      <c r="G5681">
        <v>18189</v>
      </c>
      <c r="H5681">
        <v>18189</v>
      </c>
    </row>
    <row r="5682" spans="2:8" x14ac:dyDescent="0.25">
      <c r="B5682" t="s">
        <v>3</v>
      </c>
      <c r="C5682" t="s">
        <v>576</v>
      </c>
      <c r="D5682" t="s">
        <v>112</v>
      </c>
      <c r="E5682" t="s">
        <v>1</v>
      </c>
      <c r="F5682">
        <v>15815</v>
      </c>
      <c r="G5682">
        <v>15815</v>
      </c>
      <c r="H5682">
        <v>15815</v>
      </c>
    </row>
    <row r="5683" spans="2:8" x14ac:dyDescent="0.25">
      <c r="B5683" t="s">
        <v>3</v>
      </c>
      <c r="C5683" t="s">
        <v>576</v>
      </c>
      <c r="D5683" t="s">
        <v>114</v>
      </c>
      <c r="E5683" t="s">
        <v>1</v>
      </c>
      <c r="F5683">
        <v>0</v>
      </c>
      <c r="G5683">
        <v>0</v>
      </c>
      <c r="H5683">
        <v>0</v>
      </c>
    </row>
    <row r="5684" spans="2:8" x14ac:dyDescent="0.25">
      <c r="B5684" t="s">
        <v>3</v>
      </c>
      <c r="C5684" t="s">
        <v>576</v>
      </c>
      <c r="D5684" t="s">
        <v>443</v>
      </c>
      <c r="E5684" t="s">
        <v>1</v>
      </c>
      <c r="F5684">
        <v>17599</v>
      </c>
      <c r="G5684">
        <v>17599</v>
      </c>
      <c r="H5684">
        <v>17599</v>
      </c>
    </row>
    <row r="5685" spans="2:8" x14ac:dyDescent="0.25">
      <c r="B5685" t="s">
        <v>3</v>
      </c>
      <c r="C5685" t="s">
        <v>576</v>
      </c>
      <c r="D5685" t="s">
        <v>116</v>
      </c>
      <c r="E5685" t="s">
        <v>1</v>
      </c>
      <c r="F5685">
        <v>0</v>
      </c>
      <c r="G5685">
        <v>0</v>
      </c>
      <c r="H5685">
        <v>0</v>
      </c>
    </row>
    <row r="5686" spans="2:8" x14ac:dyDescent="0.25">
      <c r="B5686" t="s">
        <v>3</v>
      </c>
      <c r="C5686" t="s">
        <v>576</v>
      </c>
      <c r="D5686" t="s">
        <v>118</v>
      </c>
      <c r="E5686" t="s">
        <v>1</v>
      </c>
      <c r="F5686">
        <v>0</v>
      </c>
      <c r="G5686">
        <v>0</v>
      </c>
      <c r="H5686">
        <v>0</v>
      </c>
    </row>
    <row r="5687" spans="2:8" x14ac:dyDescent="0.25">
      <c r="B5687" t="s">
        <v>3</v>
      </c>
      <c r="C5687" t="s">
        <v>576</v>
      </c>
      <c r="D5687" t="s">
        <v>629</v>
      </c>
      <c r="E5687" t="s">
        <v>1</v>
      </c>
      <c r="F5687">
        <v>0</v>
      </c>
      <c r="G5687">
        <v>0</v>
      </c>
      <c r="H5687">
        <v>0</v>
      </c>
    </row>
    <row r="5688" spans="2:8" x14ac:dyDescent="0.25">
      <c r="B5688" t="s">
        <v>3</v>
      </c>
      <c r="C5688" t="s">
        <v>576</v>
      </c>
      <c r="D5688" t="s">
        <v>119</v>
      </c>
      <c r="E5688" t="s">
        <v>1</v>
      </c>
      <c r="F5688">
        <v>3847</v>
      </c>
      <c r="G5688">
        <v>3847</v>
      </c>
      <c r="H5688">
        <v>3847</v>
      </c>
    </row>
    <row r="5689" spans="2:8" x14ac:dyDescent="0.25">
      <c r="B5689" t="s">
        <v>3</v>
      </c>
      <c r="C5689" t="s">
        <v>576</v>
      </c>
      <c r="D5689" t="s">
        <v>121</v>
      </c>
      <c r="E5689" t="s">
        <v>1</v>
      </c>
      <c r="F5689">
        <v>0</v>
      </c>
      <c r="G5689">
        <v>0</v>
      </c>
      <c r="H5689">
        <v>0</v>
      </c>
    </row>
    <row r="5690" spans="2:8" x14ac:dyDescent="0.25">
      <c r="B5690" t="s">
        <v>3</v>
      </c>
      <c r="C5690" t="s">
        <v>576</v>
      </c>
      <c r="D5690" t="s">
        <v>123</v>
      </c>
      <c r="E5690" t="s">
        <v>1</v>
      </c>
      <c r="F5690">
        <v>0</v>
      </c>
      <c r="G5690">
        <v>0</v>
      </c>
      <c r="H5690">
        <v>0</v>
      </c>
    </row>
    <row r="5691" spans="2:8" x14ac:dyDescent="0.25">
      <c r="B5691" t="s">
        <v>3</v>
      </c>
      <c r="C5691" t="s">
        <v>576</v>
      </c>
      <c r="D5691" t="s">
        <v>127</v>
      </c>
      <c r="E5691" t="s">
        <v>1</v>
      </c>
      <c r="F5691">
        <v>0</v>
      </c>
      <c r="G5691">
        <v>0</v>
      </c>
      <c r="H5691">
        <v>0</v>
      </c>
    </row>
    <row r="5692" spans="2:8" x14ac:dyDescent="0.25">
      <c r="B5692" t="s">
        <v>3</v>
      </c>
      <c r="C5692" t="s">
        <v>576</v>
      </c>
      <c r="D5692" t="s">
        <v>129</v>
      </c>
      <c r="E5692" t="s">
        <v>1</v>
      </c>
      <c r="F5692">
        <v>0</v>
      </c>
      <c r="G5692">
        <v>0</v>
      </c>
      <c r="H5692">
        <v>0</v>
      </c>
    </row>
    <row r="5693" spans="2:8" x14ac:dyDescent="0.25">
      <c r="B5693" t="s">
        <v>3</v>
      </c>
      <c r="C5693" t="s">
        <v>576</v>
      </c>
      <c r="D5693" t="s">
        <v>130</v>
      </c>
      <c r="E5693" t="s">
        <v>1</v>
      </c>
      <c r="F5693">
        <v>0</v>
      </c>
      <c r="G5693">
        <v>0</v>
      </c>
      <c r="H5693">
        <v>0</v>
      </c>
    </row>
    <row r="5694" spans="2:8" x14ac:dyDescent="0.25">
      <c r="B5694" t="s">
        <v>3</v>
      </c>
      <c r="C5694" t="s">
        <v>576</v>
      </c>
      <c r="D5694" t="s">
        <v>131</v>
      </c>
      <c r="E5694" t="s">
        <v>1</v>
      </c>
      <c r="F5694">
        <v>0</v>
      </c>
      <c r="G5694">
        <v>0</v>
      </c>
      <c r="H5694">
        <v>0</v>
      </c>
    </row>
    <row r="5695" spans="2:8" x14ac:dyDescent="0.25">
      <c r="B5695" t="s">
        <v>3</v>
      </c>
      <c r="C5695" t="s">
        <v>576</v>
      </c>
      <c r="D5695" t="s">
        <v>132</v>
      </c>
      <c r="E5695" t="s">
        <v>1</v>
      </c>
      <c r="F5695">
        <v>0</v>
      </c>
      <c r="G5695">
        <v>0</v>
      </c>
      <c r="H5695">
        <v>0</v>
      </c>
    </row>
    <row r="5696" spans="2:8" x14ac:dyDescent="0.25">
      <c r="B5696" t="s">
        <v>3</v>
      </c>
      <c r="C5696" t="s">
        <v>576</v>
      </c>
      <c r="D5696" t="s">
        <v>133</v>
      </c>
      <c r="E5696" t="s">
        <v>1</v>
      </c>
      <c r="F5696">
        <v>0</v>
      </c>
      <c r="G5696">
        <v>0</v>
      </c>
      <c r="H5696">
        <v>0</v>
      </c>
    </row>
    <row r="5697" spans="2:8" x14ac:dyDescent="0.25">
      <c r="B5697" t="s">
        <v>3</v>
      </c>
      <c r="C5697" t="s">
        <v>576</v>
      </c>
      <c r="D5697" t="s">
        <v>134</v>
      </c>
      <c r="E5697" t="s">
        <v>1</v>
      </c>
      <c r="F5697">
        <v>0</v>
      </c>
      <c r="G5697">
        <v>0</v>
      </c>
      <c r="H5697">
        <v>0</v>
      </c>
    </row>
    <row r="5698" spans="2:8" x14ac:dyDescent="0.25">
      <c r="B5698" t="s">
        <v>3</v>
      </c>
      <c r="C5698" t="s">
        <v>576</v>
      </c>
      <c r="D5698" t="s">
        <v>135</v>
      </c>
      <c r="E5698" t="s">
        <v>1</v>
      </c>
      <c r="F5698">
        <v>0</v>
      </c>
      <c r="G5698">
        <v>0</v>
      </c>
      <c r="H5698">
        <v>0</v>
      </c>
    </row>
    <row r="5699" spans="2:8" x14ac:dyDescent="0.25">
      <c r="B5699" t="s">
        <v>3</v>
      </c>
      <c r="C5699" t="s">
        <v>576</v>
      </c>
      <c r="D5699" t="s">
        <v>136</v>
      </c>
      <c r="E5699" t="s">
        <v>1</v>
      </c>
      <c r="F5699">
        <v>0</v>
      </c>
      <c r="G5699">
        <v>0</v>
      </c>
      <c r="H5699">
        <v>0</v>
      </c>
    </row>
    <row r="5700" spans="2:8" x14ac:dyDescent="0.25">
      <c r="B5700" t="s">
        <v>3</v>
      </c>
      <c r="C5700" t="s">
        <v>576</v>
      </c>
      <c r="D5700" t="s">
        <v>137</v>
      </c>
      <c r="E5700" t="s">
        <v>1</v>
      </c>
      <c r="F5700">
        <v>46</v>
      </c>
      <c r="G5700">
        <v>46</v>
      </c>
      <c r="H5700">
        <v>46</v>
      </c>
    </row>
    <row r="5701" spans="2:8" x14ac:dyDescent="0.25">
      <c r="B5701" t="s">
        <v>3</v>
      </c>
      <c r="C5701" t="s">
        <v>576</v>
      </c>
      <c r="D5701" t="s">
        <v>138</v>
      </c>
      <c r="E5701" t="s">
        <v>1</v>
      </c>
      <c r="F5701">
        <v>46</v>
      </c>
      <c r="G5701">
        <v>46</v>
      </c>
      <c r="H5701">
        <v>46</v>
      </c>
    </row>
    <row r="5702" spans="2:8" x14ac:dyDescent="0.25">
      <c r="B5702" t="s">
        <v>3</v>
      </c>
      <c r="C5702" t="s">
        <v>576</v>
      </c>
      <c r="D5702" t="s">
        <v>630</v>
      </c>
      <c r="E5702" t="s">
        <v>1</v>
      </c>
      <c r="F5702">
        <v>46</v>
      </c>
      <c r="G5702">
        <v>46</v>
      </c>
      <c r="H5702">
        <v>46</v>
      </c>
    </row>
    <row r="5703" spans="2:8" x14ac:dyDescent="0.25">
      <c r="B5703" t="s">
        <v>3</v>
      </c>
      <c r="C5703" t="s">
        <v>576</v>
      </c>
      <c r="D5703" t="s">
        <v>139</v>
      </c>
      <c r="E5703" t="s">
        <v>1</v>
      </c>
      <c r="F5703">
        <v>863</v>
      </c>
      <c r="G5703">
        <v>863</v>
      </c>
      <c r="H5703">
        <v>863</v>
      </c>
    </row>
    <row r="5704" spans="2:8" x14ac:dyDescent="0.25">
      <c r="B5704" t="s">
        <v>3</v>
      </c>
      <c r="C5704" t="s">
        <v>576</v>
      </c>
      <c r="D5704" t="s">
        <v>631</v>
      </c>
      <c r="E5704" t="s">
        <v>1</v>
      </c>
      <c r="F5704">
        <v>49</v>
      </c>
      <c r="G5704">
        <v>49</v>
      </c>
      <c r="H5704">
        <v>49</v>
      </c>
    </row>
    <row r="5705" spans="2:8" x14ac:dyDescent="0.25">
      <c r="B5705" t="s">
        <v>3</v>
      </c>
      <c r="C5705" t="s">
        <v>576</v>
      </c>
      <c r="D5705" t="s">
        <v>141</v>
      </c>
      <c r="E5705" t="s">
        <v>1</v>
      </c>
      <c r="F5705">
        <v>0</v>
      </c>
      <c r="G5705">
        <v>0</v>
      </c>
      <c r="H5705">
        <v>0</v>
      </c>
    </row>
    <row r="5706" spans="2:8" x14ac:dyDescent="0.25">
      <c r="B5706" t="s">
        <v>3</v>
      </c>
      <c r="C5706" t="s">
        <v>576</v>
      </c>
      <c r="D5706" t="s">
        <v>684</v>
      </c>
      <c r="E5706" t="s">
        <v>1</v>
      </c>
      <c r="F5706">
        <v>34.299999999999997</v>
      </c>
      <c r="G5706">
        <v>34.299999999999997</v>
      </c>
      <c r="H5706">
        <v>34.299999999999997</v>
      </c>
    </row>
    <row r="5707" spans="2:8" x14ac:dyDescent="0.25">
      <c r="B5707" t="s">
        <v>3</v>
      </c>
      <c r="C5707" t="s">
        <v>576</v>
      </c>
      <c r="D5707" t="s">
        <v>685</v>
      </c>
      <c r="E5707" t="s">
        <v>1</v>
      </c>
      <c r="F5707">
        <v>0</v>
      </c>
      <c r="G5707">
        <v>0</v>
      </c>
      <c r="H5707">
        <v>0</v>
      </c>
    </row>
    <row r="5708" spans="2:8" x14ac:dyDescent="0.25">
      <c r="B5708" t="s">
        <v>3</v>
      </c>
      <c r="C5708" t="s">
        <v>576</v>
      </c>
      <c r="D5708" t="s">
        <v>148</v>
      </c>
      <c r="E5708" t="s">
        <v>1</v>
      </c>
      <c r="F5708">
        <v>0</v>
      </c>
      <c r="G5708">
        <v>0</v>
      </c>
      <c r="H5708">
        <v>0</v>
      </c>
    </row>
    <row r="5709" spans="2:8" x14ac:dyDescent="0.25">
      <c r="B5709" t="s">
        <v>3</v>
      </c>
      <c r="C5709" t="s">
        <v>576</v>
      </c>
      <c r="D5709" t="s">
        <v>149</v>
      </c>
      <c r="E5709" t="s">
        <v>1</v>
      </c>
      <c r="F5709">
        <v>0</v>
      </c>
      <c r="G5709">
        <v>0</v>
      </c>
      <c r="H5709">
        <v>0</v>
      </c>
    </row>
    <row r="5710" spans="2:8" x14ac:dyDescent="0.25">
      <c r="B5710" t="s">
        <v>3</v>
      </c>
      <c r="C5710" t="s">
        <v>576</v>
      </c>
      <c r="D5710" t="s">
        <v>150</v>
      </c>
      <c r="E5710" t="s">
        <v>1</v>
      </c>
      <c r="F5710">
        <v>0</v>
      </c>
      <c r="G5710">
        <v>0</v>
      </c>
      <c r="H5710">
        <v>0</v>
      </c>
    </row>
    <row r="5711" spans="2:8" x14ac:dyDescent="0.25">
      <c r="B5711" t="s">
        <v>3</v>
      </c>
      <c r="C5711" t="s">
        <v>576</v>
      </c>
      <c r="D5711" t="s">
        <v>151</v>
      </c>
      <c r="E5711" t="s">
        <v>1</v>
      </c>
      <c r="F5711">
        <v>0</v>
      </c>
      <c r="G5711">
        <v>0</v>
      </c>
      <c r="H5711">
        <v>0</v>
      </c>
    </row>
    <row r="5712" spans="2:8" x14ac:dyDescent="0.25">
      <c r="B5712" t="s">
        <v>3</v>
      </c>
      <c r="C5712" t="s">
        <v>576</v>
      </c>
      <c r="D5712" t="s">
        <v>152</v>
      </c>
      <c r="E5712" t="s">
        <v>1</v>
      </c>
      <c r="F5712">
        <v>16443.52008319251</v>
      </c>
      <c r="G5712">
        <v>16443.52008319251</v>
      </c>
      <c r="H5712">
        <v>16443.52008319251</v>
      </c>
    </row>
    <row r="5713" spans="2:8" x14ac:dyDescent="0.25">
      <c r="B5713" t="s">
        <v>3</v>
      </c>
      <c r="C5713" t="s">
        <v>576</v>
      </c>
      <c r="D5713" t="s">
        <v>153</v>
      </c>
      <c r="E5713" t="s">
        <v>1</v>
      </c>
      <c r="F5713">
        <v>0</v>
      </c>
      <c r="G5713">
        <v>0</v>
      </c>
      <c r="H5713">
        <v>0</v>
      </c>
    </row>
    <row r="5714" spans="2:8" x14ac:dyDescent="0.25">
      <c r="B5714" t="s">
        <v>3</v>
      </c>
      <c r="C5714" t="s">
        <v>576</v>
      </c>
      <c r="D5714" t="s">
        <v>632</v>
      </c>
      <c r="E5714" t="s">
        <v>1</v>
      </c>
      <c r="F5714">
        <v>0</v>
      </c>
      <c r="G5714">
        <v>0</v>
      </c>
      <c r="H5714">
        <v>0</v>
      </c>
    </row>
    <row r="5715" spans="2:8" x14ac:dyDescent="0.25">
      <c r="B5715" t="s">
        <v>3</v>
      </c>
      <c r="C5715" t="s">
        <v>576</v>
      </c>
      <c r="D5715" t="s">
        <v>155</v>
      </c>
      <c r="E5715" t="s">
        <v>1</v>
      </c>
      <c r="F5715">
        <v>0</v>
      </c>
      <c r="G5715">
        <v>0</v>
      </c>
      <c r="H5715">
        <v>0</v>
      </c>
    </row>
    <row r="5716" spans="2:8" x14ac:dyDescent="0.25">
      <c r="B5716" t="s">
        <v>3</v>
      </c>
      <c r="C5716" t="s">
        <v>576</v>
      </c>
      <c r="D5716" t="s">
        <v>633</v>
      </c>
      <c r="E5716" t="s">
        <v>1</v>
      </c>
      <c r="F5716">
        <v>771</v>
      </c>
      <c r="G5716">
        <v>771</v>
      </c>
      <c r="H5716">
        <v>771</v>
      </c>
    </row>
    <row r="5717" spans="2:8" x14ac:dyDescent="0.25">
      <c r="B5717" t="s">
        <v>3</v>
      </c>
      <c r="C5717" t="s">
        <v>576</v>
      </c>
      <c r="D5717" t="s">
        <v>156</v>
      </c>
      <c r="E5717" t="s">
        <v>1</v>
      </c>
      <c r="F5717">
        <v>771</v>
      </c>
      <c r="G5717">
        <v>771</v>
      </c>
      <c r="H5717">
        <v>771</v>
      </c>
    </row>
    <row r="5718" spans="2:8" x14ac:dyDescent="0.25">
      <c r="B5718" t="s">
        <v>3</v>
      </c>
      <c r="C5718" t="s">
        <v>576</v>
      </c>
      <c r="D5718" t="s">
        <v>157</v>
      </c>
      <c r="E5718" t="s">
        <v>1</v>
      </c>
      <c r="F5718">
        <v>771</v>
      </c>
      <c r="G5718">
        <v>771</v>
      </c>
      <c r="H5718">
        <v>771</v>
      </c>
    </row>
    <row r="5719" spans="2:8" x14ac:dyDescent="0.25">
      <c r="B5719" t="s">
        <v>3</v>
      </c>
      <c r="C5719" t="s">
        <v>576</v>
      </c>
      <c r="D5719" t="s">
        <v>158</v>
      </c>
      <c r="E5719" t="s">
        <v>1</v>
      </c>
      <c r="F5719">
        <v>0</v>
      </c>
      <c r="G5719">
        <v>0</v>
      </c>
      <c r="H5719">
        <v>0</v>
      </c>
    </row>
    <row r="5720" spans="2:8" x14ac:dyDescent="0.25">
      <c r="B5720" t="s">
        <v>3</v>
      </c>
      <c r="C5720" t="s">
        <v>576</v>
      </c>
      <c r="D5720" t="s">
        <v>159</v>
      </c>
      <c r="E5720" t="s">
        <v>1</v>
      </c>
      <c r="F5720">
        <v>0</v>
      </c>
      <c r="G5720">
        <v>0</v>
      </c>
      <c r="H5720">
        <v>0</v>
      </c>
    </row>
    <row r="5721" spans="2:8" x14ac:dyDescent="0.25">
      <c r="B5721" t="s">
        <v>3</v>
      </c>
      <c r="C5721" t="s">
        <v>576</v>
      </c>
      <c r="D5721" t="s">
        <v>160</v>
      </c>
      <c r="E5721" t="s">
        <v>1</v>
      </c>
      <c r="F5721">
        <v>0</v>
      </c>
      <c r="G5721">
        <v>0</v>
      </c>
      <c r="H5721">
        <v>0</v>
      </c>
    </row>
    <row r="5722" spans="2:8" x14ac:dyDescent="0.25">
      <c r="B5722" t="s">
        <v>3</v>
      </c>
      <c r="C5722" t="s">
        <v>576</v>
      </c>
      <c r="D5722" t="s">
        <v>161</v>
      </c>
      <c r="E5722" t="s">
        <v>1</v>
      </c>
      <c r="F5722">
        <v>0</v>
      </c>
      <c r="G5722">
        <v>0</v>
      </c>
      <c r="H5722">
        <v>0</v>
      </c>
    </row>
    <row r="5723" spans="2:8" x14ac:dyDescent="0.25">
      <c r="B5723" t="s">
        <v>3</v>
      </c>
      <c r="C5723" t="s">
        <v>576</v>
      </c>
      <c r="D5723" t="s">
        <v>162</v>
      </c>
      <c r="E5723" t="s">
        <v>1</v>
      </c>
      <c r="F5723">
        <v>0</v>
      </c>
      <c r="G5723">
        <v>0</v>
      </c>
      <c r="H5723">
        <v>0</v>
      </c>
    </row>
    <row r="5724" spans="2:8" x14ac:dyDescent="0.25">
      <c r="B5724" t="s">
        <v>3</v>
      </c>
      <c r="C5724" t="s">
        <v>576</v>
      </c>
      <c r="D5724" t="s">
        <v>163</v>
      </c>
      <c r="E5724" t="s">
        <v>1</v>
      </c>
      <c r="F5724">
        <v>0</v>
      </c>
      <c r="G5724">
        <v>0</v>
      </c>
      <c r="H5724">
        <v>0</v>
      </c>
    </row>
    <row r="5725" spans="2:8" x14ac:dyDescent="0.25">
      <c r="B5725" t="s">
        <v>3</v>
      </c>
      <c r="C5725" t="s">
        <v>576</v>
      </c>
      <c r="D5725" t="s">
        <v>165</v>
      </c>
      <c r="E5725" t="s">
        <v>1</v>
      </c>
      <c r="F5725">
        <v>0</v>
      </c>
      <c r="G5725">
        <v>0</v>
      </c>
      <c r="H5725">
        <v>0</v>
      </c>
    </row>
    <row r="5726" spans="2:8" x14ac:dyDescent="0.25">
      <c r="B5726" t="s">
        <v>3</v>
      </c>
      <c r="C5726" t="s">
        <v>576</v>
      </c>
      <c r="D5726" t="s">
        <v>168</v>
      </c>
      <c r="E5726" t="s">
        <v>1</v>
      </c>
      <c r="F5726">
        <v>0</v>
      </c>
      <c r="G5726">
        <v>0</v>
      </c>
      <c r="H5726">
        <v>0</v>
      </c>
    </row>
    <row r="5727" spans="2:8" x14ac:dyDescent="0.25">
      <c r="B5727" t="s">
        <v>3</v>
      </c>
      <c r="C5727" t="s">
        <v>576</v>
      </c>
      <c r="D5727" t="s">
        <v>170</v>
      </c>
      <c r="E5727" t="s">
        <v>1</v>
      </c>
      <c r="F5727">
        <v>0</v>
      </c>
      <c r="G5727">
        <v>0</v>
      </c>
      <c r="H5727">
        <v>0</v>
      </c>
    </row>
    <row r="5728" spans="2:8" x14ac:dyDescent="0.25">
      <c r="B5728" t="s">
        <v>3</v>
      </c>
      <c r="C5728" t="s">
        <v>576</v>
      </c>
      <c r="D5728" t="s">
        <v>172</v>
      </c>
      <c r="E5728" t="s">
        <v>1</v>
      </c>
      <c r="F5728">
        <v>0</v>
      </c>
      <c r="G5728">
        <v>0</v>
      </c>
      <c r="H5728">
        <v>0</v>
      </c>
    </row>
    <row r="5729" spans="2:8" x14ac:dyDescent="0.25">
      <c r="B5729" t="s">
        <v>3</v>
      </c>
      <c r="C5729" t="s">
        <v>576</v>
      </c>
      <c r="D5729" t="s">
        <v>174</v>
      </c>
      <c r="E5729" t="s">
        <v>1</v>
      </c>
      <c r="F5729">
        <v>0</v>
      </c>
      <c r="G5729">
        <v>0</v>
      </c>
      <c r="H5729">
        <v>0</v>
      </c>
    </row>
    <row r="5730" spans="2:8" x14ac:dyDescent="0.25">
      <c r="B5730" t="s">
        <v>3</v>
      </c>
      <c r="C5730" t="s">
        <v>576</v>
      </c>
      <c r="D5730" t="s">
        <v>175</v>
      </c>
      <c r="E5730" t="s">
        <v>1</v>
      </c>
      <c r="F5730">
        <v>0</v>
      </c>
      <c r="G5730">
        <v>0</v>
      </c>
      <c r="H5730">
        <v>0</v>
      </c>
    </row>
    <row r="5731" spans="2:8" x14ac:dyDescent="0.25">
      <c r="B5731" t="s">
        <v>3</v>
      </c>
      <c r="C5731" t="s">
        <v>576</v>
      </c>
      <c r="D5731" t="s">
        <v>176</v>
      </c>
      <c r="E5731" t="s">
        <v>1</v>
      </c>
      <c r="F5731">
        <v>39.937600000000003</v>
      </c>
      <c r="G5731">
        <v>39.937600000000003</v>
      </c>
      <c r="H5731">
        <v>39.937600000000003</v>
      </c>
    </row>
    <row r="5732" spans="2:8" x14ac:dyDescent="0.25">
      <c r="B5732" t="s">
        <v>3</v>
      </c>
      <c r="C5732" t="s">
        <v>576</v>
      </c>
      <c r="D5732" t="s">
        <v>177</v>
      </c>
      <c r="E5732" t="s">
        <v>1</v>
      </c>
      <c r="F5732">
        <v>39.937600000000003</v>
      </c>
      <c r="G5732">
        <v>39.937600000000003</v>
      </c>
      <c r="H5732">
        <v>39.937600000000003</v>
      </c>
    </row>
    <row r="5733" spans="2:8" x14ac:dyDescent="0.25">
      <c r="B5733" t="s">
        <v>3</v>
      </c>
      <c r="C5733" t="s">
        <v>576</v>
      </c>
      <c r="D5733" t="s">
        <v>178</v>
      </c>
      <c r="E5733" t="s">
        <v>1</v>
      </c>
      <c r="F5733">
        <v>0</v>
      </c>
      <c r="G5733">
        <v>0</v>
      </c>
      <c r="H5733">
        <v>0</v>
      </c>
    </row>
    <row r="5734" spans="2:8" x14ac:dyDescent="0.25">
      <c r="B5734" t="s">
        <v>3</v>
      </c>
      <c r="C5734" t="s">
        <v>576</v>
      </c>
      <c r="D5734" t="s">
        <v>179</v>
      </c>
      <c r="E5734" t="s">
        <v>1</v>
      </c>
      <c r="F5734">
        <v>0</v>
      </c>
      <c r="G5734">
        <v>0</v>
      </c>
      <c r="H5734">
        <v>0</v>
      </c>
    </row>
    <row r="5735" spans="2:8" x14ac:dyDescent="0.25">
      <c r="B5735" t="s">
        <v>3</v>
      </c>
      <c r="C5735" t="s">
        <v>576</v>
      </c>
      <c r="D5735" t="s">
        <v>180</v>
      </c>
      <c r="E5735" t="s">
        <v>1</v>
      </c>
      <c r="F5735">
        <v>0</v>
      </c>
      <c r="G5735">
        <v>0</v>
      </c>
      <c r="H5735">
        <v>0</v>
      </c>
    </row>
    <row r="5736" spans="2:8" x14ac:dyDescent="0.25">
      <c r="B5736" t="s">
        <v>3</v>
      </c>
      <c r="C5736" t="s">
        <v>576</v>
      </c>
      <c r="D5736" t="s">
        <v>634</v>
      </c>
      <c r="E5736" t="s">
        <v>1</v>
      </c>
      <c r="F5736">
        <v>0</v>
      </c>
      <c r="G5736">
        <v>0</v>
      </c>
      <c r="H5736">
        <v>0</v>
      </c>
    </row>
    <row r="5737" spans="2:8" x14ac:dyDescent="0.25">
      <c r="B5737" t="s">
        <v>3</v>
      </c>
      <c r="C5737" t="s">
        <v>576</v>
      </c>
      <c r="D5737" t="s">
        <v>182</v>
      </c>
      <c r="E5737" t="s">
        <v>1</v>
      </c>
      <c r="F5737">
        <v>0</v>
      </c>
      <c r="G5737">
        <v>0</v>
      </c>
      <c r="H5737">
        <v>0</v>
      </c>
    </row>
    <row r="5738" spans="2:8" x14ac:dyDescent="0.25">
      <c r="B5738" t="s">
        <v>3</v>
      </c>
      <c r="C5738" t="s">
        <v>576</v>
      </c>
      <c r="D5738" t="s">
        <v>184</v>
      </c>
      <c r="E5738" t="s">
        <v>1</v>
      </c>
      <c r="F5738">
        <v>0</v>
      </c>
      <c r="G5738">
        <v>0</v>
      </c>
      <c r="H5738">
        <v>0</v>
      </c>
    </row>
    <row r="5739" spans="2:8" x14ac:dyDescent="0.25">
      <c r="B5739" t="s">
        <v>3</v>
      </c>
      <c r="C5739" t="s">
        <v>576</v>
      </c>
      <c r="D5739" t="s">
        <v>187</v>
      </c>
      <c r="E5739" t="s">
        <v>1</v>
      </c>
      <c r="F5739">
        <v>0</v>
      </c>
      <c r="G5739">
        <v>0</v>
      </c>
      <c r="H5739">
        <v>0</v>
      </c>
    </row>
    <row r="5740" spans="2:8" x14ac:dyDescent="0.25">
      <c r="B5740" t="s">
        <v>3</v>
      </c>
      <c r="C5740" t="s">
        <v>576</v>
      </c>
      <c r="D5740" t="s">
        <v>188</v>
      </c>
      <c r="E5740" t="s">
        <v>1</v>
      </c>
      <c r="F5740">
        <v>54.689409999999995</v>
      </c>
      <c r="G5740">
        <v>54.689409999999995</v>
      </c>
      <c r="H5740">
        <v>54.689409999999995</v>
      </c>
    </row>
    <row r="5741" spans="2:8" x14ac:dyDescent="0.25">
      <c r="B5741" t="s">
        <v>3</v>
      </c>
      <c r="C5741" t="s">
        <v>576</v>
      </c>
      <c r="D5741" t="s">
        <v>189</v>
      </c>
      <c r="E5741" t="s">
        <v>1</v>
      </c>
      <c r="F5741">
        <v>10.415640000000002</v>
      </c>
      <c r="G5741">
        <v>10.73319</v>
      </c>
      <c r="H5741">
        <v>10.73319</v>
      </c>
    </row>
    <row r="5742" spans="2:8" x14ac:dyDescent="0.25">
      <c r="B5742" t="s">
        <v>3</v>
      </c>
      <c r="C5742" t="s">
        <v>576</v>
      </c>
      <c r="D5742" t="s">
        <v>190</v>
      </c>
      <c r="E5742" t="s">
        <v>1</v>
      </c>
      <c r="F5742">
        <v>3.6195599999999999</v>
      </c>
      <c r="G5742">
        <v>3.6195599999999999</v>
      </c>
      <c r="H5742">
        <v>3.6195599999999999</v>
      </c>
    </row>
    <row r="5743" spans="2:8" x14ac:dyDescent="0.25">
      <c r="B5743" t="s">
        <v>3</v>
      </c>
      <c r="C5743" t="s">
        <v>576</v>
      </c>
      <c r="D5743" t="s">
        <v>191</v>
      </c>
      <c r="E5743" t="s">
        <v>1</v>
      </c>
      <c r="F5743">
        <v>3.3543479999999999</v>
      </c>
      <c r="G5743">
        <v>3.3543479999999999</v>
      </c>
      <c r="H5743">
        <v>3.3543479999999999</v>
      </c>
    </row>
    <row r="5744" spans="2:8" x14ac:dyDescent="0.25">
      <c r="B5744" t="s">
        <v>3</v>
      </c>
      <c r="C5744" t="s">
        <v>576</v>
      </c>
      <c r="D5744" t="s">
        <v>192</v>
      </c>
      <c r="E5744" t="s">
        <v>1</v>
      </c>
      <c r="F5744">
        <v>2.6904200000000005</v>
      </c>
      <c r="G5744">
        <v>2.6904200000000005</v>
      </c>
      <c r="H5744">
        <v>2.6904200000000005</v>
      </c>
    </row>
    <row r="5745" spans="2:8" x14ac:dyDescent="0.25">
      <c r="B5745" t="s">
        <v>3</v>
      </c>
      <c r="C5745" t="s">
        <v>576</v>
      </c>
      <c r="D5745" t="s">
        <v>193</v>
      </c>
      <c r="E5745" t="s">
        <v>1</v>
      </c>
      <c r="F5745">
        <v>23.455499999999997</v>
      </c>
      <c r="G5745">
        <v>23.455499999999997</v>
      </c>
      <c r="H5745">
        <v>23.455499999999997</v>
      </c>
    </row>
    <row r="5746" spans="2:8" x14ac:dyDescent="0.25">
      <c r="B5746" t="s">
        <v>3</v>
      </c>
      <c r="C5746" t="s">
        <v>576</v>
      </c>
      <c r="D5746" t="s">
        <v>194</v>
      </c>
      <c r="E5746" t="s">
        <v>1</v>
      </c>
      <c r="F5746">
        <v>23.455499999999997</v>
      </c>
      <c r="G5746">
        <v>23.455499999999997</v>
      </c>
      <c r="H5746">
        <v>23.455499999999997</v>
      </c>
    </row>
    <row r="5747" spans="2:8" x14ac:dyDescent="0.25">
      <c r="B5747" t="s">
        <v>3</v>
      </c>
      <c r="C5747" t="s">
        <v>576</v>
      </c>
      <c r="D5747" t="s">
        <v>195</v>
      </c>
      <c r="E5747" t="s">
        <v>1</v>
      </c>
      <c r="F5747">
        <v>0</v>
      </c>
      <c r="G5747">
        <v>0</v>
      </c>
      <c r="H5747">
        <v>0</v>
      </c>
    </row>
    <row r="5748" spans="2:8" x14ac:dyDescent="0.25">
      <c r="B5748" t="s">
        <v>3</v>
      </c>
      <c r="C5748" t="s">
        <v>576</v>
      </c>
      <c r="D5748" t="s">
        <v>196</v>
      </c>
      <c r="E5748" t="s">
        <v>1</v>
      </c>
      <c r="F5748">
        <v>0</v>
      </c>
      <c r="G5748">
        <v>0</v>
      </c>
      <c r="H5748">
        <v>0</v>
      </c>
    </row>
    <row r="5749" spans="2:8" x14ac:dyDescent="0.25">
      <c r="B5749" t="s">
        <v>3</v>
      </c>
      <c r="C5749" t="s">
        <v>576</v>
      </c>
      <c r="D5749" t="s">
        <v>197</v>
      </c>
      <c r="E5749" t="s">
        <v>1</v>
      </c>
      <c r="F5749">
        <v>0</v>
      </c>
      <c r="G5749">
        <v>0</v>
      </c>
      <c r="H5749">
        <v>0</v>
      </c>
    </row>
    <row r="5750" spans="2:8" x14ac:dyDescent="0.25">
      <c r="B5750" t="s">
        <v>3</v>
      </c>
      <c r="C5750" t="s">
        <v>576</v>
      </c>
      <c r="D5750" t="s">
        <v>198</v>
      </c>
      <c r="E5750" t="s">
        <v>1</v>
      </c>
      <c r="F5750">
        <v>0</v>
      </c>
      <c r="G5750">
        <v>0</v>
      </c>
      <c r="H5750">
        <v>0</v>
      </c>
    </row>
    <row r="5751" spans="2:8" x14ac:dyDescent="0.25">
      <c r="B5751" t="s">
        <v>3</v>
      </c>
      <c r="C5751" t="s">
        <v>576</v>
      </c>
      <c r="D5751" t="s">
        <v>199</v>
      </c>
      <c r="E5751" t="s">
        <v>1</v>
      </c>
      <c r="F5751">
        <v>146.19039749999999</v>
      </c>
      <c r="G5751">
        <v>146.19039749999999</v>
      </c>
      <c r="H5751">
        <v>146.19039749999999</v>
      </c>
    </row>
    <row r="5752" spans="2:8" x14ac:dyDescent="0.25">
      <c r="B5752" t="s">
        <v>3</v>
      </c>
      <c r="C5752" t="s">
        <v>576</v>
      </c>
      <c r="D5752" t="s">
        <v>200</v>
      </c>
      <c r="E5752" t="s">
        <v>1</v>
      </c>
      <c r="F5752">
        <v>146.19039749999999</v>
      </c>
      <c r="G5752">
        <v>146.19039749999999</v>
      </c>
      <c r="H5752">
        <v>146.19039749999999</v>
      </c>
    </row>
    <row r="5753" spans="2:8" x14ac:dyDescent="0.25">
      <c r="B5753" t="s">
        <v>3</v>
      </c>
      <c r="C5753" t="s">
        <v>576</v>
      </c>
      <c r="D5753" t="s">
        <v>201</v>
      </c>
      <c r="E5753" t="s">
        <v>1</v>
      </c>
      <c r="F5753">
        <v>116.13955499999999</v>
      </c>
      <c r="G5753">
        <v>116.13955499999999</v>
      </c>
      <c r="H5753">
        <v>116.13955499999999</v>
      </c>
    </row>
    <row r="5754" spans="2:8" x14ac:dyDescent="0.25">
      <c r="B5754" t="s">
        <v>3</v>
      </c>
      <c r="C5754" t="s">
        <v>576</v>
      </c>
      <c r="D5754" t="s">
        <v>202</v>
      </c>
      <c r="E5754" t="s">
        <v>1</v>
      </c>
      <c r="F5754">
        <v>116.13955499999999</v>
      </c>
      <c r="G5754">
        <v>116.13955499999999</v>
      </c>
      <c r="H5754">
        <v>116.13955499999999</v>
      </c>
    </row>
    <row r="5755" spans="2:8" x14ac:dyDescent="0.25">
      <c r="B5755" t="s">
        <v>3</v>
      </c>
      <c r="C5755" t="s">
        <v>576</v>
      </c>
      <c r="D5755" t="s">
        <v>203</v>
      </c>
      <c r="E5755" t="s">
        <v>1</v>
      </c>
      <c r="F5755">
        <v>193.35204000000002</v>
      </c>
      <c r="G5755">
        <v>193.35204000000002</v>
      </c>
      <c r="H5755">
        <v>193.35204000000002</v>
      </c>
    </row>
    <row r="5756" spans="2:8" x14ac:dyDescent="0.25">
      <c r="B5756" t="s">
        <v>3</v>
      </c>
      <c r="C5756" t="s">
        <v>576</v>
      </c>
      <c r="D5756" t="s">
        <v>204</v>
      </c>
      <c r="E5756" t="s">
        <v>1</v>
      </c>
      <c r="F5756">
        <v>193.35204000000002</v>
      </c>
      <c r="G5756">
        <v>193.35204000000002</v>
      </c>
      <c r="H5756">
        <v>193.35204000000002</v>
      </c>
    </row>
    <row r="5757" spans="2:8" x14ac:dyDescent="0.25">
      <c r="B5757" t="s">
        <v>3</v>
      </c>
      <c r="C5757" t="s">
        <v>576</v>
      </c>
      <c r="D5757" t="s">
        <v>205</v>
      </c>
      <c r="E5757" t="s">
        <v>1</v>
      </c>
      <c r="F5757">
        <v>53.655000000000008</v>
      </c>
      <c r="G5757">
        <v>53.655000000000008</v>
      </c>
      <c r="H5757">
        <v>53.655000000000008</v>
      </c>
    </row>
    <row r="5758" spans="2:8" x14ac:dyDescent="0.25">
      <c r="B5758" t="s">
        <v>3</v>
      </c>
      <c r="C5758" t="s">
        <v>576</v>
      </c>
      <c r="D5758" t="s">
        <v>208</v>
      </c>
      <c r="E5758" t="s">
        <v>1</v>
      </c>
      <c r="F5758">
        <v>0</v>
      </c>
      <c r="G5758">
        <v>0</v>
      </c>
      <c r="H5758">
        <v>0</v>
      </c>
    </row>
    <row r="5759" spans="2:8" x14ac:dyDescent="0.25">
      <c r="B5759" t="s">
        <v>3</v>
      </c>
      <c r="C5759" t="s">
        <v>576</v>
      </c>
      <c r="D5759" t="s">
        <v>209</v>
      </c>
      <c r="E5759" t="s">
        <v>1</v>
      </c>
      <c r="F5759">
        <v>0</v>
      </c>
      <c r="G5759">
        <v>0</v>
      </c>
      <c r="H5759">
        <v>0</v>
      </c>
    </row>
    <row r="5760" spans="2:8" x14ac:dyDescent="0.25">
      <c r="B5760" t="s">
        <v>3</v>
      </c>
      <c r="C5760" t="s">
        <v>576</v>
      </c>
      <c r="D5760" t="s">
        <v>210</v>
      </c>
      <c r="E5760" t="s">
        <v>1</v>
      </c>
      <c r="F5760">
        <v>0</v>
      </c>
      <c r="G5760">
        <v>0</v>
      </c>
      <c r="H5760">
        <v>0</v>
      </c>
    </row>
    <row r="5761" spans="2:8" x14ac:dyDescent="0.25">
      <c r="B5761" t="s">
        <v>3</v>
      </c>
      <c r="C5761" t="s">
        <v>576</v>
      </c>
      <c r="D5761" t="s">
        <v>211</v>
      </c>
      <c r="E5761" t="s">
        <v>1</v>
      </c>
      <c r="F5761">
        <v>0</v>
      </c>
      <c r="G5761">
        <v>0</v>
      </c>
      <c r="H5761">
        <v>0</v>
      </c>
    </row>
    <row r="5762" spans="2:8" x14ac:dyDescent="0.25">
      <c r="B5762" t="s">
        <v>3</v>
      </c>
      <c r="C5762" t="s">
        <v>576</v>
      </c>
      <c r="D5762" t="s">
        <v>212</v>
      </c>
      <c r="E5762" t="s">
        <v>1</v>
      </c>
      <c r="F5762">
        <v>0</v>
      </c>
      <c r="G5762">
        <v>0</v>
      </c>
      <c r="H5762">
        <v>0</v>
      </c>
    </row>
    <row r="5763" spans="2:8" x14ac:dyDescent="0.25">
      <c r="B5763" t="s">
        <v>3</v>
      </c>
      <c r="C5763" t="s">
        <v>576</v>
      </c>
      <c r="D5763" t="s">
        <v>213</v>
      </c>
      <c r="E5763" t="s">
        <v>1</v>
      </c>
      <c r="F5763">
        <v>0</v>
      </c>
      <c r="G5763">
        <v>0</v>
      </c>
      <c r="H5763">
        <v>0</v>
      </c>
    </row>
    <row r="5764" spans="2:8" x14ac:dyDescent="0.25">
      <c r="B5764" t="s">
        <v>3</v>
      </c>
      <c r="C5764" t="s">
        <v>576</v>
      </c>
      <c r="D5764" t="s">
        <v>214</v>
      </c>
      <c r="E5764" t="s">
        <v>1</v>
      </c>
      <c r="F5764">
        <v>0</v>
      </c>
      <c r="G5764">
        <v>0</v>
      </c>
      <c r="H5764">
        <v>0</v>
      </c>
    </row>
    <row r="5765" spans="2:8" x14ac:dyDescent="0.25">
      <c r="B5765" t="s">
        <v>3</v>
      </c>
      <c r="C5765" t="s">
        <v>576</v>
      </c>
      <c r="D5765" t="s">
        <v>215</v>
      </c>
      <c r="E5765" t="s">
        <v>1</v>
      </c>
      <c r="F5765">
        <v>0</v>
      </c>
      <c r="G5765">
        <v>0</v>
      </c>
      <c r="H5765">
        <v>0</v>
      </c>
    </row>
    <row r="5766" spans="2:8" x14ac:dyDescent="0.25">
      <c r="B5766" t="s">
        <v>3</v>
      </c>
      <c r="C5766" t="s">
        <v>576</v>
      </c>
      <c r="D5766" t="s">
        <v>216</v>
      </c>
      <c r="E5766" t="s">
        <v>1</v>
      </c>
      <c r="F5766">
        <v>0</v>
      </c>
      <c r="G5766">
        <v>0</v>
      </c>
      <c r="H5766">
        <v>0</v>
      </c>
    </row>
    <row r="5767" spans="2:8" x14ac:dyDescent="0.25">
      <c r="B5767" t="s">
        <v>3</v>
      </c>
      <c r="C5767" t="s">
        <v>576</v>
      </c>
      <c r="D5767" t="s">
        <v>217</v>
      </c>
      <c r="E5767" t="s">
        <v>1</v>
      </c>
      <c r="F5767">
        <v>0</v>
      </c>
      <c r="G5767">
        <v>0</v>
      </c>
      <c r="H5767">
        <v>0</v>
      </c>
    </row>
    <row r="5768" spans="2:8" x14ac:dyDescent="0.25">
      <c r="B5768" t="s">
        <v>3</v>
      </c>
      <c r="C5768" t="s">
        <v>576</v>
      </c>
      <c r="D5768" t="s">
        <v>218</v>
      </c>
      <c r="E5768" t="s">
        <v>1</v>
      </c>
      <c r="F5768">
        <v>0</v>
      </c>
      <c r="G5768">
        <v>0</v>
      </c>
      <c r="H5768">
        <v>0</v>
      </c>
    </row>
    <row r="5769" spans="2:8" x14ac:dyDescent="0.25">
      <c r="B5769" t="s">
        <v>3</v>
      </c>
      <c r="C5769" t="s">
        <v>576</v>
      </c>
      <c r="D5769" t="s">
        <v>219</v>
      </c>
      <c r="E5769" t="s">
        <v>1</v>
      </c>
      <c r="F5769">
        <v>0</v>
      </c>
      <c r="G5769">
        <v>0</v>
      </c>
      <c r="H5769">
        <v>0</v>
      </c>
    </row>
    <row r="5770" spans="2:8" x14ac:dyDescent="0.25">
      <c r="B5770" t="s">
        <v>3</v>
      </c>
      <c r="C5770" t="s">
        <v>576</v>
      </c>
      <c r="D5770" t="s">
        <v>220</v>
      </c>
      <c r="E5770" t="s">
        <v>1</v>
      </c>
      <c r="F5770">
        <v>0</v>
      </c>
      <c r="G5770">
        <v>0</v>
      </c>
      <c r="H5770">
        <v>0</v>
      </c>
    </row>
    <row r="5771" spans="2:8" x14ac:dyDescent="0.25">
      <c r="B5771" t="s">
        <v>3</v>
      </c>
      <c r="C5771" t="s">
        <v>576</v>
      </c>
      <c r="D5771" t="s">
        <v>221</v>
      </c>
      <c r="E5771" t="s">
        <v>1</v>
      </c>
      <c r="F5771">
        <v>0</v>
      </c>
      <c r="G5771">
        <v>0</v>
      </c>
      <c r="H5771">
        <v>0</v>
      </c>
    </row>
    <row r="5772" spans="2:8" x14ac:dyDescent="0.25">
      <c r="B5772" t="s">
        <v>3</v>
      </c>
      <c r="C5772" t="s">
        <v>576</v>
      </c>
      <c r="D5772" t="s">
        <v>222</v>
      </c>
      <c r="E5772" t="s">
        <v>1</v>
      </c>
      <c r="F5772">
        <v>0</v>
      </c>
      <c r="G5772">
        <v>0</v>
      </c>
      <c r="H5772">
        <v>0</v>
      </c>
    </row>
    <row r="5773" spans="2:8" x14ac:dyDescent="0.25">
      <c r="B5773" t="s">
        <v>3</v>
      </c>
      <c r="C5773" t="s">
        <v>576</v>
      </c>
      <c r="D5773" t="s">
        <v>224</v>
      </c>
      <c r="E5773" t="s">
        <v>1</v>
      </c>
      <c r="F5773">
        <v>0</v>
      </c>
      <c r="G5773">
        <v>0</v>
      </c>
      <c r="H5773">
        <v>0</v>
      </c>
    </row>
    <row r="5774" spans="2:8" x14ac:dyDescent="0.25">
      <c r="B5774" t="s">
        <v>3</v>
      </c>
      <c r="C5774" t="s">
        <v>576</v>
      </c>
      <c r="D5774" t="s">
        <v>225</v>
      </c>
      <c r="E5774" t="s">
        <v>1</v>
      </c>
      <c r="F5774">
        <v>0</v>
      </c>
      <c r="G5774">
        <v>0</v>
      </c>
      <c r="H5774">
        <v>0</v>
      </c>
    </row>
    <row r="5775" spans="2:8" x14ac:dyDescent="0.25">
      <c r="B5775" t="s">
        <v>3</v>
      </c>
      <c r="C5775" t="s">
        <v>576</v>
      </c>
      <c r="D5775" t="s">
        <v>226</v>
      </c>
      <c r="E5775" t="s">
        <v>1</v>
      </c>
      <c r="F5775">
        <v>0</v>
      </c>
      <c r="G5775">
        <v>0</v>
      </c>
      <c r="H5775">
        <v>0</v>
      </c>
    </row>
    <row r="5776" spans="2:8" x14ac:dyDescent="0.25">
      <c r="B5776" t="s">
        <v>3</v>
      </c>
      <c r="C5776" t="s">
        <v>576</v>
      </c>
      <c r="D5776" t="s">
        <v>227</v>
      </c>
      <c r="E5776" t="s">
        <v>1</v>
      </c>
      <c r="F5776">
        <v>0</v>
      </c>
      <c r="G5776">
        <v>0</v>
      </c>
      <c r="H5776">
        <v>0</v>
      </c>
    </row>
    <row r="5777" spans="2:8" x14ac:dyDescent="0.25">
      <c r="B5777" t="s">
        <v>3</v>
      </c>
      <c r="C5777" t="s">
        <v>576</v>
      </c>
      <c r="D5777" t="s">
        <v>228</v>
      </c>
      <c r="E5777" t="s">
        <v>1</v>
      </c>
      <c r="F5777">
        <v>0</v>
      </c>
      <c r="G5777">
        <v>0</v>
      </c>
      <c r="H5777">
        <v>0</v>
      </c>
    </row>
    <row r="5778" spans="2:8" x14ac:dyDescent="0.25">
      <c r="B5778" t="s">
        <v>3</v>
      </c>
      <c r="C5778" t="s">
        <v>576</v>
      </c>
      <c r="D5778" t="s">
        <v>229</v>
      </c>
      <c r="E5778" t="s">
        <v>1</v>
      </c>
      <c r="F5778">
        <v>0</v>
      </c>
      <c r="G5778">
        <v>0</v>
      </c>
      <c r="H5778">
        <v>0</v>
      </c>
    </row>
    <row r="5779" spans="2:8" x14ac:dyDescent="0.25">
      <c r="B5779" t="s">
        <v>3</v>
      </c>
      <c r="C5779" t="s">
        <v>576</v>
      </c>
      <c r="D5779" t="s">
        <v>230</v>
      </c>
      <c r="E5779" t="s">
        <v>1</v>
      </c>
      <c r="F5779">
        <v>0</v>
      </c>
      <c r="G5779">
        <v>0</v>
      </c>
      <c r="H5779">
        <v>0</v>
      </c>
    </row>
    <row r="5780" spans="2:8" x14ac:dyDescent="0.25">
      <c r="B5780" t="s">
        <v>3</v>
      </c>
      <c r="C5780" t="s">
        <v>576</v>
      </c>
      <c r="D5780" t="s">
        <v>232</v>
      </c>
      <c r="E5780" t="s">
        <v>1</v>
      </c>
      <c r="F5780">
        <v>0</v>
      </c>
      <c r="G5780">
        <v>0</v>
      </c>
      <c r="H5780">
        <v>0</v>
      </c>
    </row>
    <row r="5781" spans="2:8" x14ac:dyDescent="0.25">
      <c r="B5781" t="s">
        <v>3</v>
      </c>
      <c r="C5781" t="s">
        <v>576</v>
      </c>
      <c r="D5781" t="s">
        <v>234</v>
      </c>
      <c r="E5781" t="s">
        <v>1</v>
      </c>
      <c r="F5781">
        <v>0</v>
      </c>
      <c r="G5781">
        <v>0</v>
      </c>
      <c r="H5781">
        <v>0</v>
      </c>
    </row>
    <row r="5782" spans="2:8" x14ac:dyDescent="0.25">
      <c r="B5782" t="s">
        <v>3</v>
      </c>
      <c r="C5782" t="s">
        <v>576</v>
      </c>
      <c r="D5782" t="s">
        <v>236</v>
      </c>
      <c r="E5782" t="s">
        <v>1</v>
      </c>
      <c r="F5782">
        <v>0</v>
      </c>
      <c r="G5782">
        <v>0</v>
      </c>
      <c r="H5782">
        <v>0</v>
      </c>
    </row>
    <row r="5783" spans="2:8" x14ac:dyDescent="0.25">
      <c r="B5783" t="s">
        <v>3</v>
      </c>
      <c r="C5783" t="s">
        <v>576</v>
      </c>
      <c r="D5783" t="s">
        <v>237</v>
      </c>
      <c r="E5783" t="s">
        <v>1</v>
      </c>
      <c r="F5783">
        <v>0</v>
      </c>
      <c r="G5783">
        <v>0</v>
      </c>
      <c r="H5783">
        <v>0</v>
      </c>
    </row>
    <row r="5784" spans="2:8" x14ac:dyDescent="0.25">
      <c r="B5784" t="s">
        <v>3</v>
      </c>
      <c r="C5784" t="s">
        <v>576</v>
      </c>
      <c r="D5784" t="s">
        <v>238</v>
      </c>
      <c r="E5784" t="s">
        <v>1</v>
      </c>
      <c r="F5784">
        <v>0</v>
      </c>
      <c r="G5784">
        <v>0</v>
      </c>
      <c r="H5784">
        <v>0</v>
      </c>
    </row>
    <row r="5785" spans="2:8" x14ac:dyDescent="0.25">
      <c r="B5785" t="s">
        <v>3</v>
      </c>
      <c r="C5785" t="s">
        <v>576</v>
      </c>
      <c r="D5785" t="s">
        <v>240</v>
      </c>
      <c r="E5785" t="s">
        <v>1</v>
      </c>
      <c r="F5785">
        <v>327</v>
      </c>
      <c r="G5785">
        <v>327</v>
      </c>
      <c r="H5785">
        <v>327</v>
      </c>
    </row>
    <row r="5786" spans="2:8" x14ac:dyDescent="0.25">
      <c r="B5786" t="s">
        <v>3</v>
      </c>
      <c r="C5786" t="s">
        <v>576</v>
      </c>
      <c r="D5786" t="s">
        <v>241</v>
      </c>
      <c r="E5786" t="s">
        <v>1</v>
      </c>
      <c r="F5786">
        <v>209</v>
      </c>
      <c r="G5786">
        <v>209</v>
      </c>
      <c r="H5786">
        <v>209</v>
      </c>
    </row>
    <row r="5787" spans="2:8" x14ac:dyDescent="0.25">
      <c r="B5787" t="s">
        <v>3</v>
      </c>
      <c r="C5787" t="s">
        <v>576</v>
      </c>
      <c r="D5787" t="s">
        <v>242</v>
      </c>
      <c r="E5787" t="s">
        <v>1</v>
      </c>
      <c r="F5787">
        <v>0</v>
      </c>
      <c r="G5787">
        <v>0</v>
      </c>
      <c r="H5787">
        <v>0</v>
      </c>
    </row>
    <row r="5788" spans="2:8" x14ac:dyDescent="0.25">
      <c r="B5788" t="s">
        <v>3</v>
      </c>
      <c r="C5788" t="s">
        <v>576</v>
      </c>
      <c r="D5788" t="s">
        <v>243</v>
      </c>
      <c r="E5788" t="s">
        <v>1</v>
      </c>
      <c r="F5788">
        <v>3362</v>
      </c>
      <c r="G5788">
        <v>3362</v>
      </c>
      <c r="H5788">
        <v>3362</v>
      </c>
    </row>
    <row r="5789" spans="2:8" x14ac:dyDescent="0.25">
      <c r="B5789" t="s">
        <v>3</v>
      </c>
      <c r="C5789" t="s">
        <v>576</v>
      </c>
      <c r="D5789" t="s">
        <v>244</v>
      </c>
      <c r="E5789" t="s">
        <v>1</v>
      </c>
      <c r="F5789">
        <v>1204</v>
      </c>
      <c r="G5789">
        <v>1204</v>
      </c>
      <c r="H5789">
        <v>1204</v>
      </c>
    </row>
    <row r="5790" spans="2:8" x14ac:dyDescent="0.25">
      <c r="B5790" t="s">
        <v>3</v>
      </c>
      <c r="C5790" t="s">
        <v>576</v>
      </c>
      <c r="D5790" t="s">
        <v>245</v>
      </c>
      <c r="E5790" t="s">
        <v>1</v>
      </c>
      <c r="F5790">
        <v>0</v>
      </c>
      <c r="G5790">
        <v>0</v>
      </c>
      <c r="H5790">
        <v>0</v>
      </c>
    </row>
    <row r="5791" spans="2:8" x14ac:dyDescent="0.25">
      <c r="B5791" t="s">
        <v>3</v>
      </c>
      <c r="C5791" t="s">
        <v>576</v>
      </c>
      <c r="D5791" t="s">
        <v>246</v>
      </c>
      <c r="E5791" t="s">
        <v>1</v>
      </c>
      <c r="F5791">
        <v>0</v>
      </c>
      <c r="G5791">
        <v>0</v>
      </c>
      <c r="H5791">
        <v>0</v>
      </c>
    </row>
    <row r="5792" spans="2:8" x14ac:dyDescent="0.25">
      <c r="B5792" t="s">
        <v>3</v>
      </c>
      <c r="C5792" t="s">
        <v>576</v>
      </c>
      <c r="D5792" t="s">
        <v>247</v>
      </c>
      <c r="E5792" t="s">
        <v>1</v>
      </c>
      <c r="F5792">
        <v>0</v>
      </c>
      <c r="G5792">
        <v>0</v>
      </c>
      <c r="H5792">
        <v>0</v>
      </c>
    </row>
    <row r="5793" spans="2:8" x14ac:dyDescent="0.25">
      <c r="B5793" t="s">
        <v>3</v>
      </c>
      <c r="C5793" t="s">
        <v>576</v>
      </c>
      <c r="D5793" t="s">
        <v>248</v>
      </c>
      <c r="E5793" t="s">
        <v>1</v>
      </c>
      <c r="F5793">
        <v>0</v>
      </c>
      <c r="G5793">
        <v>0</v>
      </c>
      <c r="H5793">
        <v>0</v>
      </c>
    </row>
    <row r="5794" spans="2:8" x14ac:dyDescent="0.25">
      <c r="B5794" t="s">
        <v>3</v>
      </c>
      <c r="C5794" t="s">
        <v>576</v>
      </c>
      <c r="D5794" t="s">
        <v>251</v>
      </c>
      <c r="E5794" t="s">
        <v>1</v>
      </c>
      <c r="F5794">
        <v>0</v>
      </c>
      <c r="G5794">
        <v>0</v>
      </c>
      <c r="H5794">
        <v>0</v>
      </c>
    </row>
    <row r="5795" spans="2:8" x14ac:dyDescent="0.25">
      <c r="B5795" t="s">
        <v>3</v>
      </c>
      <c r="C5795" t="s">
        <v>576</v>
      </c>
      <c r="D5795" t="s">
        <v>255</v>
      </c>
      <c r="E5795" t="s">
        <v>1</v>
      </c>
      <c r="F5795">
        <v>0</v>
      </c>
      <c r="G5795">
        <v>0</v>
      </c>
      <c r="H5795">
        <v>0</v>
      </c>
    </row>
    <row r="5796" spans="2:8" x14ac:dyDescent="0.25">
      <c r="B5796" t="s">
        <v>3</v>
      </c>
      <c r="C5796" t="s">
        <v>576</v>
      </c>
      <c r="D5796" t="s">
        <v>256</v>
      </c>
      <c r="E5796" t="s">
        <v>1</v>
      </c>
      <c r="F5796">
        <v>0</v>
      </c>
      <c r="G5796">
        <v>0</v>
      </c>
      <c r="H5796">
        <v>0</v>
      </c>
    </row>
    <row r="5797" spans="2:8" x14ac:dyDescent="0.25">
      <c r="B5797" t="s">
        <v>3</v>
      </c>
      <c r="C5797" t="s">
        <v>576</v>
      </c>
      <c r="D5797" t="s">
        <v>258</v>
      </c>
      <c r="E5797" t="s">
        <v>1</v>
      </c>
      <c r="F5797">
        <v>0</v>
      </c>
      <c r="G5797">
        <v>0</v>
      </c>
      <c r="H5797">
        <v>0</v>
      </c>
    </row>
    <row r="5798" spans="2:8" x14ac:dyDescent="0.25">
      <c r="B5798" t="s">
        <v>3</v>
      </c>
      <c r="C5798" t="s">
        <v>576</v>
      </c>
      <c r="D5798" t="s">
        <v>260</v>
      </c>
      <c r="E5798" t="s">
        <v>1</v>
      </c>
      <c r="F5798">
        <v>0</v>
      </c>
      <c r="G5798">
        <v>0</v>
      </c>
      <c r="H5798">
        <v>0</v>
      </c>
    </row>
    <row r="5799" spans="2:8" x14ac:dyDescent="0.25">
      <c r="B5799" t="s">
        <v>3</v>
      </c>
      <c r="C5799" t="s">
        <v>576</v>
      </c>
      <c r="D5799" t="s">
        <v>262</v>
      </c>
      <c r="E5799" t="s">
        <v>1</v>
      </c>
      <c r="F5799">
        <v>0</v>
      </c>
      <c r="G5799">
        <v>0</v>
      </c>
      <c r="H5799">
        <v>0</v>
      </c>
    </row>
    <row r="5800" spans="2:8" x14ac:dyDescent="0.25">
      <c r="B5800" t="s">
        <v>3</v>
      </c>
      <c r="C5800" t="s">
        <v>576</v>
      </c>
      <c r="D5800" t="s">
        <v>263</v>
      </c>
      <c r="E5800" t="s">
        <v>1</v>
      </c>
      <c r="F5800">
        <v>0</v>
      </c>
      <c r="G5800">
        <v>0</v>
      </c>
      <c r="H5800">
        <v>0</v>
      </c>
    </row>
    <row r="5801" spans="2:8" x14ac:dyDescent="0.25">
      <c r="B5801" t="s">
        <v>3</v>
      </c>
      <c r="C5801" t="s">
        <v>576</v>
      </c>
      <c r="D5801" t="s">
        <v>264</v>
      </c>
      <c r="E5801" t="s">
        <v>1</v>
      </c>
      <c r="F5801">
        <v>0</v>
      </c>
      <c r="G5801">
        <v>0</v>
      </c>
      <c r="H5801">
        <v>0</v>
      </c>
    </row>
    <row r="5802" spans="2:8" x14ac:dyDescent="0.25">
      <c r="B5802" t="s">
        <v>3</v>
      </c>
      <c r="C5802" t="s">
        <v>576</v>
      </c>
      <c r="D5802" t="s">
        <v>265</v>
      </c>
      <c r="E5802" t="s">
        <v>1</v>
      </c>
      <c r="F5802">
        <v>0</v>
      </c>
      <c r="G5802">
        <v>0</v>
      </c>
      <c r="H5802">
        <v>0</v>
      </c>
    </row>
    <row r="5803" spans="2:8" x14ac:dyDescent="0.25">
      <c r="B5803" t="s">
        <v>3</v>
      </c>
      <c r="C5803" t="s">
        <v>576</v>
      </c>
      <c r="D5803" t="s">
        <v>266</v>
      </c>
      <c r="E5803" t="s">
        <v>1</v>
      </c>
      <c r="F5803">
        <v>0</v>
      </c>
      <c r="G5803">
        <v>0</v>
      </c>
      <c r="H5803">
        <v>0</v>
      </c>
    </row>
    <row r="5804" spans="2:8" x14ac:dyDescent="0.25">
      <c r="B5804" t="s">
        <v>3</v>
      </c>
      <c r="C5804" t="s">
        <v>576</v>
      </c>
      <c r="D5804" t="s">
        <v>268</v>
      </c>
      <c r="E5804" t="s">
        <v>1</v>
      </c>
      <c r="F5804">
        <v>18250</v>
      </c>
      <c r="G5804">
        <v>18250</v>
      </c>
      <c r="H5804">
        <v>18250</v>
      </c>
    </row>
    <row r="5805" spans="2:8" x14ac:dyDescent="0.25">
      <c r="B5805" t="s">
        <v>3</v>
      </c>
      <c r="C5805" t="s">
        <v>576</v>
      </c>
      <c r="D5805" t="s">
        <v>269</v>
      </c>
      <c r="E5805" t="s">
        <v>1</v>
      </c>
      <c r="F5805">
        <v>18250</v>
      </c>
      <c r="G5805">
        <v>18250</v>
      </c>
      <c r="H5805">
        <v>18250</v>
      </c>
    </row>
    <row r="5806" spans="2:8" x14ac:dyDescent="0.25">
      <c r="B5806" t="s">
        <v>3</v>
      </c>
      <c r="C5806" t="s">
        <v>576</v>
      </c>
      <c r="D5806" t="s">
        <v>270</v>
      </c>
      <c r="E5806" t="s">
        <v>1</v>
      </c>
      <c r="F5806">
        <v>0</v>
      </c>
      <c r="G5806">
        <v>0</v>
      </c>
      <c r="H5806">
        <v>0</v>
      </c>
    </row>
    <row r="5807" spans="2:8" x14ac:dyDescent="0.25">
      <c r="B5807" t="s">
        <v>3</v>
      </c>
      <c r="C5807" t="s">
        <v>576</v>
      </c>
      <c r="D5807" t="s">
        <v>271</v>
      </c>
      <c r="E5807" t="s">
        <v>1</v>
      </c>
      <c r="F5807">
        <v>0</v>
      </c>
      <c r="G5807">
        <v>0</v>
      </c>
      <c r="H5807">
        <v>0</v>
      </c>
    </row>
    <row r="5808" spans="2:8" x14ac:dyDescent="0.25">
      <c r="B5808" t="s">
        <v>3</v>
      </c>
      <c r="C5808" t="s">
        <v>576</v>
      </c>
      <c r="D5808" t="s">
        <v>273</v>
      </c>
      <c r="E5808" t="s">
        <v>1</v>
      </c>
      <c r="F5808">
        <v>0</v>
      </c>
      <c r="G5808">
        <v>0</v>
      </c>
      <c r="H5808">
        <v>0</v>
      </c>
    </row>
    <row r="5809" spans="2:8" x14ac:dyDescent="0.25">
      <c r="B5809" t="s">
        <v>3</v>
      </c>
      <c r="C5809" t="s">
        <v>576</v>
      </c>
      <c r="D5809" t="s">
        <v>276</v>
      </c>
      <c r="E5809" t="s">
        <v>1</v>
      </c>
      <c r="F5809">
        <v>0</v>
      </c>
      <c r="G5809">
        <v>0</v>
      </c>
      <c r="H5809">
        <v>0</v>
      </c>
    </row>
    <row r="5810" spans="2:8" x14ac:dyDescent="0.25">
      <c r="B5810" t="s">
        <v>3</v>
      </c>
      <c r="C5810" t="s">
        <v>576</v>
      </c>
      <c r="D5810" t="s">
        <v>279</v>
      </c>
      <c r="E5810" t="s">
        <v>1</v>
      </c>
      <c r="F5810">
        <v>13765</v>
      </c>
      <c r="G5810">
        <v>13765</v>
      </c>
      <c r="H5810">
        <v>13765</v>
      </c>
    </row>
    <row r="5811" spans="2:8" x14ac:dyDescent="0.25">
      <c r="B5811" t="s">
        <v>3</v>
      </c>
      <c r="C5811" t="s">
        <v>576</v>
      </c>
      <c r="D5811" t="s">
        <v>280</v>
      </c>
      <c r="E5811" t="s">
        <v>1</v>
      </c>
      <c r="F5811">
        <v>8170.7802547770698</v>
      </c>
      <c r="G5811">
        <v>8170.7802547770698</v>
      </c>
      <c r="H5811">
        <v>8170.7802547770698</v>
      </c>
    </row>
    <row r="5812" spans="2:8" x14ac:dyDescent="0.25">
      <c r="B5812" t="s">
        <v>3</v>
      </c>
      <c r="C5812" t="s">
        <v>576</v>
      </c>
      <c r="D5812" t="s">
        <v>281</v>
      </c>
      <c r="E5812" t="s">
        <v>1</v>
      </c>
      <c r="F5812">
        <v>0</v>
      </c>
      <c r="G5812">
        <v>0</v>
      </c>
      <c r="H5812">
        <v>0</v>
      </c>
    </row>
    <row r="5813" spans="2:8" x14ac:dyDescent="0.25">
      <c r="B5813" t="s">
        <v>3</v>
      </c>
      <c r="C5813" t="s">
        <v>576</v>
      </c>
      <c r="D5813" t="s">
        <v>282</v>
      </c>
      <c r="E5813" t="s">
        <v>1</v>
      </c>
      <c r="F5813">
        <v>0</v>
      </c>
      <c r="G5813">
        <v>0</v>
      </c>
      <c r="H5813">
        <v>0</v>
      </c>
    </row>
    <row r="5814" spans="2:8" x14ac:dyDescent="0.25">
      <c r="B5814" t="s">
        <v>3</v>
      </c>
      <c r="C5814" t="s">
        <v>576</v>
      </c>
      <c r="D5814" t="s">
        <v>283</v>
      </c>
      <c r="E5814" t="s">
        <v>1</v>
      </c>
      <c r="F5814">
        <v>0</v>
      </c>
      <c r="G5814">
        <v>0</v>
      </c>
      <c r="H5814">
        <v>0</v>
      </c>
    </row>
    <row r="5815" spans="2:8" x14ac:dyDescent="0.25">
      <c r="B5815" t="s">
        <v>3</v>
      </c>
      <c r="C5815" t="s">
        <v>576</v>
      </c>
      <c r="D5815" t="s">
        <v>284</v>
      </c>
      <c r="E5815" t="s">
        <v>1</v>
      </c>
      <c r="F5815">
        <v>0</v>
      </c>
      <c r="G5815">
        <v>0</v>
      </c>
      <c r="H5815">
        <v>0</v>
      </c>
    </row>
    <row r="5816" spans="2:8" x14ac:dyDescent="0.25">
      <c r="B5816" t="s">
        <v>3</v>
      </c>
      <c r="C5816" t="s">
        <v>576</v>
      </c>
      <c r="D5816" t="s">
        <v>286</v>
      </c>
      <c r="E5816" t="s">
        <v>1</v>
      </c>
      <c r="F5816">
        <v>0</v>
      </c>
      <c r="G5816">
        <v>0</v>
      </c>
      <c r="H5816">
        <v>0</v>
      </c>
    </row>
    <row r="5817" spans="2:8" x14ac:dyDescent="0.25">
      <c r="B5817" t="s">
        <v>3</v>
      </c>
      <c r="C5817" t="s">
        <v>576</v>
      </c>
      <c r="D5817" t="s">
        <v>287</v>
      </c>
      <c r="E5817" t="s">
        <v>1</v>
      </c>
      <c r="F5817">
        <v>0</v>
      </c>
      <c r="G5817">
        <v>0</v>
      </c>
      <c r="H5817">
        <v>0</v>
      </c>
    </row>
    <row r="5818" spans="2:8" x14ac:dyDescent="0.25">
      <c r="B5818" t="s">
        <v>3</v>
      </c>
      <c r="C5818" t="s">
        <v>576</v>
      </c>
      <c r="D5818" t="s">
        <v>290</v>
      </c>
      <c r="E5818" t="s">
        <v>1</v>
      </c>
      <c r="F5818">
        <v>0</v>
      </c>
      <c r="G5818">
        <v>0</v>
      </c>
      <c r="H5818">
        <v>0</v>
      </c>
    </row>
    <row r="5819" spans="2:8" x14ac:dyDescent="0.25">
      <c r="B5819" t="s">
        <v>3</v>
      </c>
      <c r="C5819" t="s">
        <v>576</v>
      </c>
      <c r="D5819" t="s">
        <v>291</v>
      </c>
      <c r="E5819" t="s">
        <v>1</v>
      </c>
      <c r="F5819">
        <v>0</v>
      </c>
      <c r="G5819">
        <v>0</v>
      </c>
      <c r="H5819">
        <v>0</v>
      </c>
    </row>
    <row r="5820" spans="2:8" x14ac:dyDescent="0.25">
      <c r="B5820" t="s">
        <v>3</v>
      </c>
      <c r="C5820" t="s">
        <v>576</v>
      </c>
      <c r="D5820" t="s">
        <v>292</v>
      </c>
      <c r="E5820" t="s">
        <v>1</v>
      </c>
      <c r="F5820">
        <v>0</v>
      </c>
      <c r="G5820">
        <v>0</v>
      </c>
      <c r="H5820">
        <v>0</v>
      </c>
    </row>
    <row r="5821" spans="2:8" x14ac:dyDescent="0.25">
      <c r="B5821" t="s">
        <v>3</v>
      </c>
      <c r="C5821" t="s">
        <v>576</v>
      </c>
      <c r="D5821" t="s">
        <v>293</v>
      </c>
      <c r="E5821" t="s">
        <v>1</v>
      </c>
      <c r="F5821">
        <v>0</v>
      </c>
      <c r="G5821">
        <v>0</v>
      </c>
      <c r="H5821">
        <v>0</v>
      </c>
    </row>
    <row r="5822" spans="2:8" x14ac:dyDescent="0.25">
      <c r="B5822" t="s">
        <v>3</v>
      </c>
      <c r="C5822" t="s">
        <v>576</v>
      </c>
      <c r="D5822" t="s">
        <v>295</v>
      </c>
      <c r="E5822" t="s">
        <v>1</v>
      </c>
      <c r="F5822">
        <v>0</v>
      </c>
      <c r="G5822">
        <v>0</v>
      </c>
      <c r="H5822">
        <v>0</v>
      </c>
    </row>
    <row r="5823" spans="2:8" x14ac:dyDescent="0.25">
      <c r="B5823" t="s">
        <v>3</v>
      </c>
      <c r="C5823" t="s">
        <v>576</v>
      </c>
      <c r="D5823" t="s">
        <v>296</v>
      </c>
      <c r="E5823" t="s">
        <v>1</v>
      </c>
      <c r="F5823">
        <v>0</v>
      </c>
      <c r="G5823">
        <v>0</v>
      </c>
      <c r="H5823">
        <v>0</v>
      </c>
    </row>
    <row r="5824" spans="2:8" x14ac:dyDescent="0.25">
      <c r="B5824" t="s">
        <v>3</v>
      </c>
      <c r="C5824" t="s">
        <v>576</v>
      </c>
      <c r="D5824" t="s">
        <v>297</v>
      </c>
      <c r="E5824" t="s">
        <v>1</v>
      </c>
      <c r="F5824">
        <v>0</v>
      </c>
      <c r="G5824">
        <v>0</v>
      </c>
      <c r="H5824">
        <v>0</v>
      </c>
    </row>
    <row r="5825" spans="2:8" x14ac:dyDescent="0.25">
      <c r="B5825" t="s">
        <v>3</v>
      </c>
      <c r="C5825" t="s">
        <v>576</v>
      </c>
      <c r="D5825" t="s">
        <v>298</v>
      </c>
      <c r="E5825" t="s">
        <v>1</v>
      </c>
      <c r="F5825">
        <v>0</v>
      </c>
      <c r="G5825">
        <v>0</v>
      </c>
      <c r="H5825">
        <v>0</v>
      </c>
    </row>
    <row r="5826" spans="2:8" x14ac:dyDescent="0.25">
      <c r="B5826" t="s">
        <v>3</v>
      </c>
      <c r="C5826" t="s">
        <v>576</v>
      </c>
      <c r="D5826" t="s">
        <v>299</v>
      </c>
      <c r="E5826" t="s">
        <v>1</v>
      </c>
      <c r="F5826">
        <v>0</v>
      </c>
      <c r="G5826">
        <v>0</v>
      </c>
      <c r="H5826">
        <v>0</v>
      </c>
    </row>
    <row r="5827" spans="2:8" x14ac:dyDescent="0.25">
      <c r="B5827" t="s">
        <v>3</v>
      </c>
      <c r="C5827" t="s">
        <v>576</v>
      </c>
      <c r="D5827" t="s">
        <v>300</v>
      </c>
      <c r="E5827" t="s">
        <v>1</v>
      </c>
      <c r="F5827">
        <v>0</v>
      </c>
      <c r="G5827">
        <v>0</v>
      </c>
      <c r="H5827">
        <v>0</v>
      </c>
    </row>
    <row r="5828" spans="2:8" x14ac:dyDescent="0.25">
      <c r="B5828" t="s">
        <v>3</v>
      </c>
      <c r="C5828" t="s">
        <v>576</v>
      </c>
      <c r="D5828" t="s">
        <v>407</v>
      </c>
      <c r="E5828" t="s">
        <v>1</v>
      </c>
      <c r="F5828">
        <v>0</v>
      </c>
      <c r="G5828">
        <v>0</v>
      </c>
      <c r="H5828">
        <v>0</v>
      </c>
    </row>
    <row r="5829" spans="2:8" x14ac:dyDescent="0.25">
      <c r="B5829" t="s">
        <v>3</v>
      </c>
      <c r="C5829" t="s">
        <v>576</v>
      </c>
      <c r="D5829" t="s">
        <v>635</v>
      </c>
      <c r="E5829" t="s">
        <v>1</v>
      </c>
      <c r="F5829">
        <v>0</v>
      </c>
      <c r="G5829">
        <v>0</v>
      </c>
      <c r="H5829">
        <v>0</v>
      </c>
    </row>
    <row r="5830" spans="2:8" x14ac:dyDescent="0.25">
      <c r="B5830" t="s">
        <v>3</v>
      </c>
      <c r="C5830" t="s">
        <v>576</v>
      </c>
      <c r="D5830" t="s">
        <v>636</v>
      </c>
      <c r="E5830" t="s">
        <v>1</v>
      </c>
      <c r="F5830">
        <v>25</v>
      </c>
      <c r="G5830">
        <v>25</v>
      </c>
      <c r="H5830">
        <v>25</v>
      </c>
    </row>
    <row r="5831" spans="2:8" x14ac:dyDescent="0.25">
      <c r="B5831" t="s">
        <v>3</v>
      </c>
      <c r="C5831" t="s">
        <v>576</v>
      </c>
      <c r="D5831" t="s">
        <v>686</v>
      </c>
      <c r="E5831" t="s">
        <v>1</v>
      </c>
      <c r="F5831">
        <v>27.194999999999997</v>
      </c>
      <c r="G5831">
        <v>27.194999999999997</v>
      </c>
      <c r="H5831">
        <v>27.194999999999997</v>
      </c>
    </row>
    <row r="5832" spans="2:8" x14ac:dyDescent="0.25">
      <c r="B5832" t="s">
        <v>3</v>
      </c>
      <c r="C5832" t="s">
        <v>576</v>
      </c>
      <c r="D5832" t="s">
        <v>687</v>
      </c>
      <c r="E5832" t="s">
        <v>1</v>
      </c>
      <c r="F5832">
        <v>36.26</v>
      </c>
      <c r="G5832">
        <v>36.26</v>
      </c>
      <c r="H5832">
        <v>36.26</v>
      </c>
    </row>
    <row r="5833" spans="2:8" x14ac:dyDescent="0.25">
      <c r="B5833" t="s">
        <v>3</v>
      </c>
      <c r="C5833" t="s">
        <v>576</v>
      </c>
      <c r="D5833" t="s">
        <v>302</v>
      </c>
      <c r="E5833" t="s">
        <v>1</v>
      </c>
      <c r="F5833">
        <v>0</v>
      </c>
      <c r="G5833">
        <v>0</v>
      </c>
      <c r="H5833">
        <v>0</v>
      </c>
    </row>
    <row r="5834" spans="2:8" x14ac:dyDescent="0.25">
      <c r="B5834" t="s">
        <v>3</v>
      </c>
      <c r="C5834" t="s">
        <v>576</v>
      </c>
      <c r="D5834" t="s">
        <v>303</v>
      </c>
      <c r="E5834" t="s">
        <v>1</v>
      </c>
      <c r="F5834">
        <v>0</v>
      </c>
      <c r="G5834">
        <v>0</v>
      </c>
      <c r="H5834">
        <v>0</v>
      </c>
    </row>
    <row r="5835" spans="2:8" x14ac:dyDescent="0.25">
      <c r="B5835" t="s">
        <v>3</v>
      </c>
      <c r="C5835" t="s">
        <v>576</v>
      </c>
      <c r="D5835" t="s">
        <v>306</v>
      </c>
      <c r="E5835" t="s">
        <v>1</v>
      </c>
      <c r="F5835">
        <v>56</v>
      </c>
      <c r="G5835">
        <v>56</v>
      </c>
      <c r="H5835">
        <v>56</v>
      </c>
    </row>
    <row r="5836" spans="2:8" x14ac:dyDescent="0.25">
      <c r="B5836" t="s">
        <v>3</v>
      </c>
      <c r="C5836" t="s">
        <v>576</v>
      </c>
      <c r="D5836" t="s">
        <v>307</v>
      </c>
      <c r="E5836" t="s">
        <v>1</v>
      </c>
      <c r="F5836">
        <v>56</v>
      </c>
      <c r="G5836">
        <v>56</v>
      </c>
      <c r="H5836">
        <v>56</v>
      </c>
    </row>
    <row r="5837" spans="2:8" x14ac:dyDescent="0.25">
      <c r="B5837" t="s">
        <v>3</v>
      </c>
      <c r="C5837" t="s">
        <v>576</v>
      </c>
      <c r="D5837" t="s">
        <v>308</v>
      </c>
      <c r="E5837" t="s">
        <v>1</v>
      </c>
      <c r="F5837">
        <v>751</v>
      </c>
      <c r="G5837">
        <v>751</v>
      </c>
      <c r="H5837">
        <v>751</v>
      </c>
    </row>
    <row r="5838" spans="2:8" x14ac:dyDescent="0.25">
      <c r="B5838" t="s">
        <v>3</v>
      </c>
      <c r="C5838" t="s">
        <v>576</v>
      </c>
      <c r="D5838" t="s">
        <v>309</v>
      </c>
      <c r="E5838" t="s">
        <v>1</v>
      </c>
      <c r="F5838">
        <v>0</v>
      </c>
      <c r="G5838">
        <v>0</v>
      </c>
      <c r="H5838">
        <v>0</v>
      </c>
    </row>
    <row r="5839" spans="2:8" x14ac:dyDescent="0.25">
      <c r="B5839" t="s">
        <v>3</v>
      </c>
      <c r="C5839" t="s">
        <v>576</v>
      </c>
      <c r="D5839" t="s">
        <v>637</v>
      </c>
      <c r="E5839" t="s">
        <v>1</v>
      </c>
      <c r="F5839">
        <v>0</v>
      </c>
      <c r="G5839">
        <v>0</v>
      </c>
      <c r="H5839">
        <v>0</v>
      </c>
    </row>
    <row r="5840" spans="2:8" x14ac:dyDescent="0.25">
      <c r="B5840" t="s">
        <v>3</v>
      </c>
      <c r="C5840" t="s">
        <v>576</v>
      </c>
      <c r="D5840" t="s">
        <v>311</v>
      </c>
      <c r="E5840" t="s">
        <v>1</v>
      </c>
      <c r="F5840">
        <v>0</v>
      </c>
      <c r="G5840">
        <v>0</v>
      </c>
      <c r="H5840">
        <v>0</v>
      </c>
    </row>
    <row r="5841" spans="2:8" x14ac:dyDescent="0.25">
      <c r="B5841" t="s">
        <v>3</v>
      </c>
      <c r="C5841" t="s">
        <v>576</v>
      </c>
      <c r="D5841" t="s">
        <v>312</v>
      </c>
      <c r="E5841" t="s">
        <v>1</v>
      </c>
      <c r="F5841">
        <v>0</v>
      </c>
      <c r="G5841">
        <v>0</v>
      </c>
      <c r="H5841">
        <v>0</v>
      </c>
    </row>
    <row r="5842" spans="2:8" x14ac:dyDescent="0.25">
      <c r="B5842" t="s">
        <v>3</v>
      </c>
      <c r="C5842" t="s">
        <v>576</v>
      </c>
      <c r="D5842" t="s">
        <v>313</v>
      </c>
      <c r="E5842" t="s">
        <v>1</v>
      </c>
      <c r="F5842">
        <v>0</v>
      </c>
      <c r="G5842">
        <v>0</v>
      </c>
      <c r="H5842">
        <v>0</v>
      </c>
    </row>
    <row r="5843" spans="2:8" x14ac:dyDescent="0.25">
      <c r="B5843" t="s">
        <v>3</v>
      </c>
      <c r="C5843" t="s">
        <v>576</v>
      </c>
      <c r="D5843" t="s">
        <v>314</v>
      </c>
      <c r="E5843" t="s">
        <v>1</v>
      </c>
      <c r="F5843">
        <v>0</v>
      </c>
      <c r="G5843">
        <v>0</v>
      </c>
      <c r="H5843">
        <v>0</v>
      </c>
    </row>
    <row r="5844" spans="2:8" x14ac:dyDescent="0.25">
      <c r="B5844" t="s">
        <v>3</v>
      </c>
      <c r="C5844" t="s">
        <v>576</v>
      </c>
      <c r="D5844" t="s">
        <v>315</v>
      </c>
      <c r="E5844" t="s">
        <v>1</v>
      </c>
      <c r="F5844">
        <v>0</v>
      </c>
      <c r="G5844">
        <v>0</v>
      </c>
      <c r="H5844">
        <v>0</v>
      </c>
    </row>
    <row r="5845" spans="2:8" x14ac:dyDescent="0.25">
      <c r="B5845" t="s">
        <v>3</v>
      </c>
      <c r="C5845" t="s">
        <v>576</v>
      </c>
      <c r="D5845" t="s">
        <v>320</v>
      </c>
      <c r="E5845" t="s">
        <v>1</v>
      </c>
      <c r="F5845">
        <v>8453.9259999999995</v>
      </c>
      <c r="G5845">
        <v>8453.9259999999995</v>
      </c>
      <c r="H5845">
        <v>8453.9259999999995</v>
      </c>
    </row>
    <row r="5846" spans="2:8" x14ac:dyDescent="0.25">
      <c r="B5846" t="s">
        <v>3</v>
      </c>
      <c r="C5846" t="s">
        <v>576</v>
      </c>
      <c r="D5846" t="s">
        <v>322</v>
      </c>
      <c r="E5846" t="s">
        <v>1</v>
      </c>
      <c r="F5846">
        <v>0</v>
      </c>
      <c r="G5846">
        <v>0</v>
      </c>
      <c r="H5846">
        <v>0</v>
      </c>
    </row>
    <row r="5847" spans="2:8" x14ac:dyDescent="0.25">
      <c r="B5847" t="s">
        <v>3</v>
      </c>
      <c r="C5847" t="s">
        <v>576</v>
      </c>
      <c r="D5847" t="s">
        <v>324</v>
      </c>
      <c r="E5847" t="s">
        <v>1</v>
      </c>
      <c r="F5847">
        <v>0</v>
      </c>
      <c r="G5847">
        <v>0</v>
      </c>
      <c r="H5847">
        <v>0</v>
      </c>
    </row>
    <row r="5848" spans="2:8" x14ac:dyDescent="0.25">
      <c r="B5848" t="s">
        <v>3</v>
      </c>
      <c r="C5848" t="s">
        <v>576</v>
      </c>
      <c r="D5848" t="s">
        <v>326</v>
      </c>
      <c r="E5848" t="s">
        <v>1</v>
      </c>
      <c r="F5848">
        <v>0</v>
      </c>
      <c r="G5848">
        <v>0</v>
      </c>
      <c r="H5848">
        <v>0</v>
      </c>
    </row>
    <row r="5849" spans="2:8" x14ac:dyDescent="0.25">
      <c r="B5849" t="s">
        <v>3</v>
      </c>
      <c r="C5849" t="s">
        <v>576</v>
      </c>
      <c r="D5849" t="s">
        <v>328</v>
      </c>
      <c r="E5849" t="s">
        <v>1</v>
      </c>
      <c r="F5849">
        <v>0</v>
      </c>
      <c r="G5849">
        <v>0</v>
      </c>
      <c r="H5849">
        <v>0</v>
      </c>
    </row>
    <row r="5850" spans="2:8" x14ac:dyDescent="0.25">
      <c r="B5850" t="s">
        <v>3</v>
      </c>
      <c r="C5850" t="s">
        <v>576</v>
      </c>
      <c r="D5850" t="s">
        <v>330</v>
      </c>
      <c r="E5850" t="s">
        <v>1</v>
      </c>
      <c r="F5850">
        <v>0</v>
      </c>
      <c r="G5850">
        <v>0</v>
      </c>
      <c r="H5850">
        <v>0</v>
      </c>
    </row>
    <row r="5851" spans="2:8" x14ac:dyDescent="0.25">
      <c r="B5851" t="s">
        <v>3</v>
      </c>
      <c r="C5851" t="s">
        <v>576</v>
      </c>
      <c r="D5851" t="s">
        <v>332</v>
      </c>
      <c r="E5851" t="s">
        <v>1</v>
      </c>
      <c r="F5851">
        <v>0</v>
      </c>
      <c r="G5851">
        <v>0</v>
      </c>
      <c r="H5851">
        <v>0</v>
      </c>
    </row>
    <row r="5852" spans="2:8" x14ac:dyDescent="0.25">
      <c r="B5852" t="s">
        <v>3</v>
      </c>
      <c r="C5852" t="s">
        <v>576</v>
      </c>
      <c r="D5852" t="s">
        <v>333</v>
      </c>
      <c r="E5852" t="s">
        <v>1</v>
      </c>
      <c r="F5852">
        <v>0</v>
      </c>
      <c r="G5852">
        <v>0</v>
      </c>
      <c r="H5852">
        <v>0</v>
      </c>
    </row>
    <row r="5853" spans="2:8" x14ac:dyDescent="0.25">
      <c r="B5853" t="s">
        <v>3</v>
      </c>
      <c r="C5853" t="s">
        <v>576</v>
      </c>
      <c r="D5853" t="s">
        <v>334</v>
      </c>
      <c r="E5853" t="s">
        <v>1</v>
      </c>
      <c r="F5853">
        <v>0</v>
      </c>
      <c r="G5853">
        <v>0</v>
      </c>
      <c r="H5853">
        <v>0</v>
      </c>
    </row>
    <row r="5854" spans="2:8" x14ac:dyDescent="0.25">
      <c r="B5854" t="s">
        <v>3</v>
      </c>
      <c r="C5854" t="s">
        <v>576</v>
      </c>
      <c r="D5854" t="s">
        <v>335</v>
      </c>
      <c r="E5854" t="s">
        <v>1</v>
      </c>
      <c r="F5854">
        <v>0</v>
      </c>
      <c r="G5854">
        <v>0</v>
      </c>
      <c r="H5854">
        <v>0</v>
      </c>
    </row>
    <row r="5855" spans="2:8" x14ac:dyDescent="0.25">
      <c r="B5855" t="s">
        <v>3</v>
      </c>
      <c r="C5855" t="s">
        <v>576</v>
      </c>
      <c r="D5855" t="s">
        <v>336</v>
      </c>
      <c r="E5855" t="s">
        <v>1</v>
      </c>
      <c r="F5855">
        <v>0</v>
      </c>
      <c r="G5855">
        <v>0</v>
      </c>
      <c r="H5855">
        <v>0</v>
      </c>
    </row>
    <row r="5856" spans="2:8" x14ac:dyDescent="0.25">
      <c r="B5856" t="s">
        <v>3</v>
      </c>
      <c r="C5856" t="s">
        <v>576</v>
      </c>
      <c r="D5856" t="s">
        <v>337</v>
      </c>
      <c r="E5856" t="s">
        <v>1</v>
      </c>
      <c r="F5856">
        <v>1091.901728844404</v>
      </c>
      <c r="G5856">
        <v>1091.901728844404</v>
      </c>
      <c r="H5856">
        <v>1091.901728844404</v>
      </c>
    </row>
    <row r="5857" spans="2:8" x14ac:dyDescent="0.25">
      <c r="B5857" t="s">
        <v>3</v>
      </c>
      <c r="C5857" t="s">
        <v>576</v>
      </c>
      <c r="D5857" t="s">
        <v>341</v>
      </c>
      <c r="E5857" t="s">
        <v>1</v>
      </c>
      <c r="F5857">
        <v>2998.4645131938128</v>
      </c>
      <c r="G5857">
        <v>2998.4645131938128</v>
      </c>
      <c r="H5857">
        <v>2998.4645131938128</v>
      </c>
    </row>
    <row r="5858" spans="2:8" x14ac:dyDescent="0.25">
      <c r="B5858" t="s">
        <v>3</v>
      </c>
      <c r="C5858" t="s">
        <v>576</v>
      </c>
      <c r="D5858" t="s">
        <v>342</v>
      </c>
      <c r="E5858" t="s">
        <v>1</v>
      </c>
      <c r="F5858">
        <v>2803</v>
      </c>
      <c r="G5858">
        <v>2803</v>
      </c>
      <c r="H5858">
        <v>2803</v>
      </c>
    </row>
    <row r="5859" spans="2:8" x14ac:dyDescent="0.25">
      <c r="B5859" t="s">
        <v>3</v>
      </c>
      <c r="C5859" t="s">
        <v>576</v>
      </c>
      <c r="D5859" t="s">
        <v>343</v>
      </c>
      <c r="E5859" t="s">
        <v>1</v>
      </c>
      <c r="F5859">
        <v>0</v>
      </c>
      <c r="G5859">
        <v>0</v>
      </c>
      <c r="H5859">
        <v>0</v>
      </c>
    </row>
    <row r="5860" spans="2:8" x14ac:dyDescent="0.25">
      <c r="B5860" t="s">
        <v>3</v>
      </c>
      <c r="C5860" t="s">
        <v>576</v>
      </c>
      <c r="D5860" t="s">
        <v>344</v>
      </c>
      <c r="E5860" t="s">
        <v>1</v>
      </c>
      <c r="F5860">
        <v>0</v>
      </c>
      <c r="G5860">
        <v>0</v>
      </c>
      <c r="H5860">
        <v>0</v>
      </c>
    </row>
    <row r="5861" spans="2:8" x14ac:dyDescent="0.25">
      <c r="B5861" t="s">
        <v>3</v>
      </c>
      <c r="C5861" t="s">
        <v>576</v>
      </c>
      <c r="D5861" t="s">
        <v>345</v>
      </c>
      <c r="E5861" t="s">
        <v>1</v>
      </c>
      <c r="F5861">
        <v>0</v>
      </c>
      <c r="G5861">
        <v>0</v>
      </c>
      <c r="H5861">
        <v>0</v>
      </c>
    </row>
    <row r="5862" spans="2:8" x14ac:dyDescent="0.25">
      <c r="B5862" t="s">
        <v>3</v>
      </c>
      <c r="C5862" t="s">
        <v>576</v>
      </c>
      <c r="D5862" t="s">
        <v>346</v>
      </c>
      <c r="E5862" t="s">
        <v>1</v>
      </c>
      <c r="F5862">
        <v>0</v>
      </c>
      <c r="G5862">
        <v>0</v>
      </c>
      <c r="H5862">
        <v>0</v>
      </c>
    </row>
    <row r="5863" spans="2:8" x14ac:dyDescent="0.25">
      <c r="B5863" t="s">
        <v>3</v>
      </c>
      <c r="C5863" t="s">
        <v>576</v>
      </c>
      <c r="D5863" t="s">
        <v>349</v>
      </c>
      <c r="E5863" t="s">
        <v>1</v>
      </c>
      <c r="F5863">
        <v>0</v>
      </c>
      <c r="G5863">
        <v>0</v>
      </c>
      <c r="H5863">
        <v>0</v>
      </c>
    </row>
    <row r="5864" spans="2:8" x14ac:dyDescent="0.25">
      <c r="B5864" t="s">
        <v>3</v>
      </c>
      <c r="C5864" t="s">
        <v>576</v>
      </c>
      <c r="D5864" t="s">
        <v>350</v>
      </c>
      <c r="E5864" t="s">
        <v>1</v>
      </c>
      <c r="F5864">
        <v>0</v>
      </c>
      <c r="G5864">
        <v>0</v>
      </c>
      <c r="H5864">
        <v>0</v>
      </c>
    </row>
    <row r="5865" spans="2:8" x14ac:dyDescent="0.25">
      <c r="B5865" t="s">
        <v>3</v>
      </c>
      <c r="C5865" t="s">
        <v>576</v>
      </c>
      <c r="D5865" t="s">
        <v>351</v>
      </c>
      <c r="E5865" t="s">
        <v>1</v>
      </c>
      <c r="F5865">
        <v>0</v>
      </c>
      <c r="G5865">
        <v>0</v>
      </c>
      <c r="H5865">
        <v>0</v>
      </c>
    </row>
    <row r="5866" spans="2:8" x14ac:dyDescent="0.25">
      <c r="B5866" t="s">
        <v>3</v>
      </c>
      <c r="C5866" t="s">
        <v>576</v>
      </c>
      <c r="D5866" t="s">
        <v>352</v>
      </c>
      <c r="E5866" t="s">
        <v>1</v>
      </c>
      <c r="F5866">
        <v>0</v>
      </c>
      <c r="G5866">
        <v>0</v>
      </c>
      <c r="H5866">
        <v>0</v>
      </c>
    </row>
    <row r="5867" spans="2:8" x14ac:dyDescent="0.25">
      <c r="B5867" t="s">
        <v>3</v>
      </c>
      <c r="C5867" t="s">
        <v>576</v>
      </c>
      <c r="D5867" t="s">
        <v>353</v>
      </c>
      <c r="E5867" t="s">
        <v>1</v>
      </c>
      <c r="F5867">
        <v>0</v>
      </c>
      <c r="G5867">
        <v>0</v>
      </c>
      <c r="H5867">
        <v>0</v>
      </c>
    </row>
    <row r="5868" spans="2:8" x14ac:dyDescent="0.25">
      <c r="B5868" t="s">
        <v>3</v>
      </c>
      <c r="C5868" t="s">
        <v>576</v>
      </c>
      <c r="D5868" t="s">
        <v>354</v>
      </c>
      <c r="E5868" t="s">
        <v>1</v>
      </c>
      <c r="F5868">
        <v>0</v>
      </c>
      <c r="G5868">
        <v>0</v>
      </c>
      <c r="H5868">
        <v>0</v>
      </c>
    </row>
    <row r="5869" spans="2:8" x14ac:dyDescent="0.25">
      <c r="B5869" t="s">
        <v>3</v>
      </c>
      <c r="C5869" t="s">
        <v>576</v>
      </c>
      <c r="D5869" t="s">
        <v>356</v>
      </c>
      <c r="E5869" t="s">
        <v>1</v>
      </c>
      <c r="F5869">
        <v>2283</v>
      </c>
      <c r="G5869">
        <v>2283</v>
      </c>
      <c r="H5869">
        <v>2283</v>
      </c>
    </row>
    <row r="5870" spans="2:8" x14ac:dyDescent="0.25">
      <c r="B5870" t="s">
        <v>3</v>
      </c>
      <c r="C5870" t="s">
        <v>576</v>
      </c>
      <c r="D5870" t="s">
        <v>357</v>
      </c>
      <c r="E5870" t="s">
        <v>1</v>
      </c>
      <c r="F5870">
        <v>0</v>
      </c>
      <c r="G5870">
        <v>0</v>
      </c>
      <c r="H5870">
        <v>0</v>
      </c>
    </row>
    <row r="5871" spans="2:8" x14ac:dyDescent="0.25">
      <c r="B5871" t="s">
        <v>3</v>
      </c>
      <c r="C5871" t="s">
        <v>576</v>
      </c>
      <c r="D5871" t="s">
        <v>359</v>
      </c>
      <c r="E5871" t="s">
        <v>1</v>
      </c>
      <c r="F5871">
        <v>0</v>
      </c>
      <c r="G5871">
        <v>0</v>
      </c>
      <c r="H5871">
        <v>0</v>
      </c>
    </row>
    <row r="5872" spans="2:8" x14ac:dyDescent="0.25">
      <c r="B5872" t="s">
        <v>3</v>
      </c>
      <c r="C5872" t="s">
        <v>576</v>
      </c>
      <c r="D5872" t="s">
        <v>688</v>
      </c>
      <c r="E5872" t="s">
        <v>1</v>
      </c>
      <c r="F5872">
        <v>0</v>
      </c>
      <c r="G5872">
        <v>0</v>
      </c>
      <c r="H5872">
        <v>0</v>
      </c>
    </row>
    <row r="5873" spans="2:8" x14ac:dyDescent="0.25">
      <c r="B5873" t="s">
        <v>3</v>
      </c>
      <c r="C5873" t="s">
        <v>576</v>
      </c>
      <c r="D5873" t="s">
        <v>689</v>
      </c>
      <c r="E5873" t="s">
        <v>1</v>
      </c>
      <c r="F5873">
        <v>0</v>
      </c>
      <c r="G5873">
        <v>0</v>
      </c>
      <c r="H5873">
        <v>0</v>
      </c>
    </row>
    <row r="5874" spans="2:8" x14ac:dyDescent="0.25">
      <c r="B5874" t="s">
        <v>3</v>
      </c>
      <c r="C5874" t="s">
        <v>576</v>
      </c>
      <c r="D5874" t="s">
        <v>363</v>
      </c>
      <c r="E5874" t="s">
        <v>1</v>
      </c>
      <c r="F5874">
        <v>0</v>
      </c>
      <c r="G5874">
        <v>0</v>
      </c>
      <c r="H5874">
        <v>0</v>
      </c>
    </row>
    <row r="5875" spans="2:8" x14ac:dyDescent="0.25">
      <c r="B5875" t="s">
        <v>3</v>
      </c>
      <c r="C5875" t="s">
        <v>576</v>
      </c>
      <c r="D5875" t="s">
        <v>365</v>
      </c>
      <c r="E5875" t="s">
        <v>1</v>
      </c>
      <c r="F5875">
        <v>0</v>
      </c>
      <c r="G5875">
        <v>0</v>
      </c>
      <c r="H5875">
        <v>0</v>
      </c>
    </row>
    <row r="5876" spans="2:8" x14ac:dyDescent="0.25">
      <c r="B5876" t="s">
        <v>3</v>
      </c>
      <c r="C5876" t="s">
        <v>576</v>
      </c>
      <c r="D5876" t="s">
        <v>367</v>
      </c>
      <c r="E5876" t="s">
        <v>1</v>
      </c>
      <c r="F5876">
        <v>0</v>
      </c>
      <c r="G5876">
        <v>0</v>
      </c>
      <c r="H5876">
        <v>0</v>
      </c>
    </row>
    <row r="5877" spans="2:8" x14ac:dyDescent="0.25">
      <c r="B5877" t="s">
        <v>3</v>
      </c>
      <c r="C5877" t="s">
        <v>576</v>
      </c>
      <c r="D5877" t="s">
        <v>369</v>
      </c>
      <c r="E5877" t="s">
        <v>1</v>
      </c>
      <c r="F5877">
        <v>0</v>
      </c>
      <c r="G5877">
        <v>0</v>
      </c>
      <c r="H5877">
        <v>0</v>
      </c>
    </row>
    <row r="5878" spans="2:8" x14ac:dyDescent="0.25">
      <c r="B5878" t="s">
        <v>3</v>
      </c>
      <c r="C5878" t="s">
        <v>576</v>
      </c>
      <c r="D5878" t="s">
        <v>371</v>
      </c>
      <c r="E5878" t="s">
        <v>1</v>
      </c>
      <c r="F5878">
        <v>0</v>
      </c>
      <c r="G5878">
        <v>0</v>
      </c>
      <c r="H5878">
        <v>0</v>
      </c>
    </row>
    <row r="5879" spans="2:8" x14ac:dyDescent="0.25">
      <c r="B5879" t="s">
        <v>3</v>
      </c>
      <c r="C5879" t="s">
        <v>576</v>
      </c>
      <c r="D5879" t="s">
        <v>373</v>
      </c>
      <c r="E5879" t="s">
        <v>1</v>
      </c>
      <c r="F5879">
        <v>0</v>
      </c>
      <c r="G5879">
        <v>0</v>
      </c>
      <c r="H5879">
        <v>0</v>
      </c>
    </row>
    <row r="5880" spans="2:8" x14ac:dyDescent="0.25">
      <c r="B5880" t="s">
        <v>3</v>
      </c>
      <c r="C5880" t="s">
        <v>576</v>
      </c>
      <c r="D5880" t="s">
        <v>375</v>
      </c>
      <c r="E5880" t="s">
        <v>1</v>
      </c>
      <c r="F5880">
        <v>0</v>
      </c>
      <c r="G5880">
        <v>0</v>
      </c>
      <c r="H5880">
        <v>0</v>
      </c>
    </row>
    <row r="5881" spans="2:8" x14ac:dyDescent="0.25">
      <c r="B5881" t="s">
        <v>3</v>
      </c>
      <c r="C5881" t="s">
        <v>576</v>
      </c>
      <c r="D5881" t="s">
        <v>377</v>
      </c>
      <c r="E5881" t="s">
        <v>1</v>
      </c>
      <c r="F5881">
        <v>0</v>
      </c>
      <c r="G5881">
        <v>0</v>
      </c>
      <c r="H5881">
        <v>0</v>
      </c>
    </row>
    <row r="5882" spans="2:8" x14ac:dyDescent="0.25">
      <c r="B5882" t="s">
        <v>3</v>
      </c>
      <c r="C5882" t="s">
        <v>576</v>
      </c>
      <c r="D5882" t="s">
        <v>379</v>
      </c>
      <c r="E5882" t="s">
        <v>1</v>
      </c>
      <c r="F5882">
        <v>0</v>
      </c>
      <c r="G5882">
        <v>0</v>
      </c>
      <c r="H5882">
        <v>0</v>
      </c>
    </row>
    <row r="5883" spans="2:8" x14ac:dyDescent="0.25">
      <c r="B5883" t="s">
        <v>3</v>
      </c>
      <c r="C5883" t="s">
        <v>576</v>
      </c>
      <c r="D5883" t="s">
        <v>381</v>
      </c>
      <c r="E5883" t="s">
        <v>1</v>
      </c>
      <c r="F5883">
        <v>0</v>
      </c>
      <c r="G5883">
        <v>0</v>
      </c>
      <c r="H5883">
        <v>0</v>
      </c>
    </row>
    <row r="5884" spans="2:8" x14ac:dyDescent="0.25">
      <c r="B5884" t="s">
        <v>3</v>
      </c>
      <c r="C5884" t="s">
        <v>576</v>
      </c>
      <c r="D5884" t="s">
        <v>383</v>
      </c>
      <c r="E5884" t="s">
        <v>1</v>
      </c>
      <c r="F5884">
        <v>0</v>
      </c>
      <c r="G5884">
        <v>0</v>
      </c>
      <c r="H5884">
        <v>0</v>
      </c>
    </row>
    <row r="5885" spans="2:8" x14ac:dyDescent="0.25">
      <c r="B5885" t="s">
        <v>3</v>
      </c>
      <c r="C5885" t="s">
        <v>576</v>
      </c>
      <c r="D5885" t="s">
        <v>384</v>
      </c>
      <c r="E5885" t="s">
        <v>1</v>
      </c>
      <c r="F5885">
        <v>0</v>
      </c>
      <c r="G5885">
        <v>0</v>
      </c>
      <c r="H5885">
        <v>0</v>
      </c>
    </row>
    <row r="5886" spans="2:8" x14ac:dyDescent="0.25">
      <c r="B5886" t="s">
        <v>3</v>
      </c>
      <c r="C5886" t="s">
        <v>576</v>
      </c>
      <c r="D5886" t="s">
        <v>385</v>
      </c>
      <c r="E5886" t="s">
        <v>1</v>
      </c>
      <c r="F5886">
        <v>0</v>
      </c>
      <c r="G5886">
        <v>0</v>
      </c>
      <c r="H5886">
        <v>0</v>
      </c>
    </row>
    <row r="5887" spans="2:8" x14ac:dyDescent="0.25">
      <c r="B5887" t="s">
        <v>3</v>
      </c>
      <c r="C5887" t="s">
        <v>576</v>
      </c>
      <c r="D5887" t="s">
        <v>386</v>
      </c>
      <c r="E5887" t="s">
        <v>1</v>
      </c>
      <c r="F5887">
        <v>0</v>
      </c>
      <c r="G5887">
        <v>0</v>
      </c>
      <c r="H5887">
        <v>0</v>
      </c>
    </row>
    <row r="5888" spans="2:8" x14ac:dyDescent="0.25">
      <c r="B5888" t="s">
        <v>3</v>
      </c>
      <c r="C5888" t="s">
        <v>576</v>
      </c>
      <c r="D5888" t="s">
        <v>387</v>
      </c>
      <c r="E5888" t="s">
        <v>1</v>
      </c>
      <c r="F5888">
        <v>0</v>
      </c>
      <c r="G5888">
        <v>0</v>
      </c>
      <c r="H5888">
        <v>0</v>
      </c>
    </row>
    <row r="5889" spans="2:8" x14ac:dyDescent="0.25">
      <c r="B5889" t="s">
        <v>3</v>
      </c>
      <c r="C5889" t="s">
        <v>576</v>
      </c>
      <c r="D5889" t="s">
        <v>388</v>
      </c>
      <c r="E5889" t="s">
        <v>1</v>
      </c>
      <c r="F5889">
        <v>0</v>
      </c>
      <c r="G5889">
        <v>0</v>
      </c>
      <c r="H5889">
        <v>0</v>
      </c>
    </row>
    <row r="5890" spans="2:8" x14ac:dyDescent="0.25">
      <c r="B5890" t="s">
        <v>3</v>
      </c>
      <c r="C5890" t="s">
        <v>576</v>
      </c>
      <c r="D5890" t="s">
        <v>389</v>
      </c>
      <c r="E5890" t="s">
        <v>1</v>
      </c>
      <c r="F5890">
        <v>0</v>
      </c>
      <c r="G5890">
        <v>0</v>
      </c>
      <c r="H5890">
        <v>0</v>
      </c>
    </row>
    <row r="5891" spans="2:8" x14ac:dyDescent="0.25">
      <c r="B5891" t="s">
        <v>3</v>
      </c>
      <c r="C5891" t="s">
        <v>576</v>
      </c>
      <c r="D5891" t="s">
        <v>390</v>
      </c>
      <c r="E5891" t="s">
        <v>1</v>
      </c>
      <c r="F5891">
        <v>0</v>
      </c>
      <c r="G5891">
        <v>0</v>
      </c>
      <c r="H5891">
        <v>0</v>
      </c>
    </row>
    <row r="5892" spans="2:8" x14ac:dyDescent="0.25">
      <c r="B5892" t="s">
        <v>3</v>
      </c>
      <c r="C5892" t="s">
        <v>576</v>
      </c>
      <c r="D5892" t="s">
        <v>393</v>
      </c>
      <c r="E5892" t="s">
        <v>1</v>
      </c>
      <c r="F5892">
        <v>0</v>
      </c>
      <c r="G5892">
        <v>0</v>
      </c>
      <c r="H5892">
        <v>0</v>
      </c>
    </row>
    <row r="5893" spans="2:8" x14ac:dyDescent="0.25">
      <c r="B5893" t="s">
        <v>3</v>
      </c>
      <c r="C5893" t="s">
        <v>576</v>
      </c>
      <c r="D5893" t="s">
        <v>395</v>
      </c>
      <c r="E5893" t="s">
        <v>1</v>
      </c>
      <c r="F5893">
        <v>0</v>
      </c>
      <c r="G5893">
        <v>0</v>
      </c>
      <c r="H5893">
        <v>0</v>
      </c>
    </row>
    <row r="5894" spans="2:8" x14ac:dyDescent="0.25">
      <c r="B5894" t="s">
        <v>3</v>
      </c>
      <c r="C5894" t="s">
        <v>576</v>
      </c>
      <c r="D5894" t="s">
        <v>397</v>
      </c>
      <c r="E5894" t="s">
        <v>1</v>
      </c>
      <c r="F5894">
        <v>0</v>
      </c>
      <c r="G5894">
        <v>0</v>
      </c>
      <c r="H5894">
        <v>0</v>
      </c>
    </row>
    <row r="5895" spans="2:8" x14ac:dyDescent="0.25">
      <c r="B5895" t="s">
        <v>3</v>
      </c>
      <c r="C5895" t="s">
        <v>576</v>
      </c>
      <c r="D5895" t="s">
        <v>398</v>
      </c>
      <c r="E5895" t="s">
        <v>1</v>
      </c>
      <c r="F5895">
        <v>0</v>
      </c>
      <c r="G5895">
        <v>0</v>
      </c>
      <c r="H5895">
        <v>0</v>
      </c>
    </row>
    <row r="5896" spans="2:8" x14ac:dyDescent="0.25">
      <c r="B5896" t="s">
        <v>3</v>
      </c>
      <c r="C5896" t="s">
        <v>576</v>
      </c>
      <c r="D5896" t="s">
        <v>399</v>
      </c>
      <c r="E5896" t="s">
        <v>1</v>
      </c>
      <c r="F5896">
        <v>0</v>
      </c>
      <c r="G5896">
        <v>0</v>
      </c>
      <c r="H5896">
        <v>0</v>
      </c>
    </row>
    <row r="5897" spans="2:8" x14ac:dyDescent="0.25">
      <c r="B5897" t="s">
        <v>3</v>
      </c>
      <c r="C5897" t="s">
        <v>576</v>
      </c>
      <c r="D5897" t="s">
        <v>400</v>
      </c>
      <c r="E5897" t="s">
        <v>1</v>
      </c>
      <c r="F5897">
        <v>0</v>
      </c>
      <c r="G5897">
        <v>0</v>
      </c>
      <c r="H5897">
        <v>0</v>
      </c>
    </row>
    <row r="5898" spans="2:8" x14ac:dyDescent="0.25">
      <c r="B5898" t="s">
        <v>3</v>
      </c>
      <c r="C5898" t="s">
        <v>576</v>
      </c>
      <c r="D5898" t="s">
        <v>401</v>
      </c>
      <c r="E5898" t="s">
        <v>1</v>
      </c>
      <c r="F5898">
        <v>8335.9797724399505</v>
      </c>
      <c r="G5898">
        <v>8335.9797724399505</v>
      </c>
      <c r="H5898">
        <v>8335.9797724399505</v>
      </c>
    </row>
    <row r="5899" spans="2:8" x14ac:dyDescent="0.25">
      <c r="B5899" t="s">
        <v>3</v>
      </c>
      <c r="C5899" t="s">
        <v>576</v>
      </c>
      <c r="D5899" t="s">
        <v>402</v>
      </c>
      <c r="E5899" t="s">
        <v>1</v>
      </c>
      <c r="F5899">
        <v>7312</v>
      </c>
      <c r="G5899">
        <v>7312</v>
      </c>
      <c r="H5899">
        <v>7312</v>
      </c>
    </row>
    <row r="5900" spans="2:8" x14ac:dyDescent="0.25">
      <c r="B5900" t="s">
        <v>3</v>
      </c>
      <c r="C5900" t="s">
        <v>576</v>
      </c>
      <c r="D5900" t="s">
        <v>403</v>
      </c>
      <c r="E5900" t="s">
        <v>1</v>
      </c>
      <c r="F5900">
        <v>13804</v>
      </c>
      <c r="G5900">
        <v>13804</v>
      </c>
      <c r="H5900">
        <v>13804</v>
      </c>
    </row>
    <row r="5901" spans="2:8" x14ac:dyDescent="0.25">
      <c r="B5901" t="s">
        <v>3</v>
      </c>
      <c r="C5901" t="s">
        <v>576</v>
      </c>
      <c r="D5901" t="s">
        <v>404</v>
      </c>
      <c r="E5901" t="s">
        <v>1</v>
      </c>
      <c r="F5901">
        <v>8878.8102820746135</v>
      </c>
      <c r="G5901">
        <v>8878.8102820746135</v>
      </c>
      <c r="H5901">
        <v>8878.8102820746135</v>
      </c>
    </row>
    <row r="5902" spans="2:8" x14ac:dyDescent="0.25">
      <c r="B5902" t="s">
        <v>3</v>
      </c>
      <c r="C5902" t="s">
        <v>576</v>
      </c>
      <c r="D5902" t="s">
        <v>406</v>
      </c>
      <c r="E5902" t="s">
        <v>1</v>
      </c>
      <c r="F5902">
        <v>0</v>
      </c>
      <c r="G5902">
        <v>0</v>
      </c>
      <c r="H5902">
        <v>0</v>
      </c>
    </row>
    <row r="5903" spans="2:8" x14ac:dyDescent="0.25">
      <c r="B5903" t="s">
        <v>3</v>
      </c>
      <c r="C5903" t="s">
        <v>577</v>
      </c>
      <c r="D5903" t="s">
        <v>544</v>
      </c>
      <c r="E5903" t="s">
        <v>1</v>
      </c>
      <c r="F5903">
        <v>0</v>
      </c>
      <c r="G5903">
        <v>0</v>
      </c>
      <c r="H5903">
        <v>0</v>
      </c>
    </row>
    <row r="5904" spans="2:8" x14ac:dyDescent="0.25">
      <c r="B5904" t="s">
        <v>3</v>
      </c>
      <c r="C5904" t="s">
        <v>577</v>
      </c>
      <c r="D5904" t="s">
        <v>16</v>
      </c>
      <c r="E5904" t="s">
        <v>1</v>
      </c>
      <c r="F5904">
        <v>1.1670044625E-3</v>
      </c>
      <c r="G5904">
        <v>1.0728251550000002E-3</v>
      </c>
      <c r="H5904">
        <v>9.7864584749999986E-4</v>
      </c>
    </row>
    <row r="5905" spans="2:8" x14ac:dyDescent="0.25">
      <c r="B5905" t="s">
        <v>3</v>
      </c>
      <c r="C5905" t="s">
        <v>577</v>
      </c>
      <c r="D5905" t="s">
        <v>17</v>
      </c>
      <c r="E5905" t="s">
        <v>1</v>
      </c>
      <c r="F5905">
        <v>1.1670044625E-3</v>
      </c>
      <c r="G5905">
        <v>1.0728251550000002E-3</v>
      </c>
      <c r="H5905">
        <v>9.7864584749999986E-4</v>
      </c>
    </row>
    <row r="5906" spans="2:8" x14ac:dyDescent="0.25">
      <c r="B5906" t="s">
        <v>3</v>
      </c>
      <c r="C5906" t="s">
        <v>577</v>
      </c>
      <c r="D5906" t="s">
        <v>18</v>
      </c>
      <c r="E5906" t="s">
        <v>1</v>
      </c>
      <c r="F5906">
        <v>2.1251765475000001E-3</v>
      </c>
      <c r="G5906">
        <v>1.9736707050000001E-3</v>
      </c>
      <c r="H5906">
        <v>1.8221648624999998E-3</v>
      </c>
    </row>
    <row r="5907" spans="2:8" x14ac:dyDescent="0.25">
      <c r="B5907" t="s">
        <v>3</v>
      </c>
      <c r="C5907" t="s">
        <v>577</v>
      </c>
      <c r="D5907" t="s">
        <v>19</v>
      </c>
      <c r="E5907" t="s">
        <v>1</v>
      </c>
      <c r="F5907">
        <v>2.1251765475000001E-3</v>
      </c>
      <c r="G5907">
        <v>1.9736707050000001E-3</v>
      </c>
      <c r="H5907">
        <v>1.8221648624999998E-3</v>
      </c>
    </row>
    <row r="5908" spans="2:8" x14ac:dyDescent="0.25">
      <c r="B5908" t="s">
        <v>3</v>
      </c>
      <c r="C5908" t="s">
        <v>577</v>
      </c>
      <c r="D5908" t="s">
        <v>20</v>
      </c>
      <c r="E5908" t="s">
        <v>1</v>
      </c>
      <c r="F5908">
        <v>1.0318776300000001E-3</v>
      </c>
      <c r="G5908">
        <v>9.1722455999999983E-4</v>
      </c>
      <c r="H5908">
        <v>8.0257149000000007E-4</v>
      </c>
    </row>
    <row r="5909" spans="2:8" x14ac:dyDescent="0.25">
      <c r="B5909" t="s">
        <v>3</v>
      </c>
      <c r="C5909" t="s">
        <v>577</v>
      </c>
      <c r="D5909" t="s">
        <v>21</v>
      </c>
      <c r="E5909" t="s">
        <v>1</v>
      </c>
      <c r="F5909">
        <v>1.0318776300000001E-3</v>
      </c>
      <c r="G5909">
        <v>9.1722455999999983E-4</v>
      </c>
      <c r="H5909">
        <v>8.0257149000000007E-4</v>
      </c>
    </row>
    <row r="5910" spans="2:8" x14ac:dyDescent="0.25">
      <c r="B5910" t="s">
        <v>3</v>
      </c>
      <c r="C5910" t="s">
        <v>577</v>
      </c>
      <c r="D5910" t="s">
        <v>22</v>
      </c>
      <c r="E5910" t="s">
        <v>1</v>
      </c>
      <c r="F5910">
        <v>1.8978956100000003E-4</v>
      </c>
      <c r="G5910">
        <v>1.8978956100000003E-4</v>
      </c>
      <c r="H5910">
        <v>1.8978956100000003E-4</v>
      </c>
    </row>
    <row r="5911" spans="2:8" x14ac:dyDescent="0.25">
      <c r="B5911" t="s">
        <v>3</v>
      </c>
      <c r="C5911" t="s">
        <v>577</v>
      </c>
      <c r="D5911" t="s">
        <v>23</v>
      </c>
      <c r="E5911" t="s">
        <v>1</v>
      </c>
      <c r="F5911">
        <v>1.8978956100000003E-4</v>
      </c>
      <c r="G5911">
        <v>1.8978956100000003E-4</v>
      </c>
      <c r="H5911">
        <v>1.8978956100000003E-4</v>
      </c>
    </row>
    <row r="5912" spans="2:8" x14ac:dyDescent="0.25">
      <c r="B5912" t="s">
        <v>3</v>
      </c>
      <c r="C5912" t="s">
        <v>577</v>
      </c>
      <c r="D5912" t="s">
        <v>24</v>
      </c>
      <c r="E5912" t="s">
        <v>1</v>
      </c>
      <c r="F5912">
        <v>0</v>
      </c>
      <c r="G5912">
        <v>0</v>
      </c>
      <c r="H5912">
        <v>0</v>
      </c>
    </row>
    <row r="5913" spans="2:8" x14ac:dyDescent="0.25">
      <c r="B5913" t="s">
        <v>3</v>
      </c>
      <c r="C5913" t="s">
        <v>577</v>
      </c>
      <c r="D5913" t="s">
        <v>25</v>
      </c>
      <c r="E5913" t="s">
        <v>1</v>
      </c>
      <c r="F5913">
        <v>0</v>
      </c>
      <c r="G5913">
        <v>0</v>
      </c>
      <c r="H5913">
        <v>0</v>
      </c>
    </row>
    <row r="5914" spans="2:8" x14ac:dyDescent="0.25">
      <c r="B5914" t="s">
        <v>3</v>
      </c>
      <c r="C5914" t="s">
        <v>577</v>
      </c>
      <c r="D5914" t="s">
        <v>26</v>
      </c>
      <c r="E5914" t="s">
        <v>1</v>
      </c>
      <c r="F5914">
        <v>0</v>
      </c>
      <c r="G5914">
        <v>0</v>
      </c>
      <c r="H5914">
        <v>0</v>
      </c>
    </row>
    <row r="5915" spans="2:8" x14ac:dyDescent="0.25">
      <c r="B5915" t="s">
        <v>3</v>
      </c>
      <c r="C5915" t="s">
        <v>577</v>
      </c>
      <c r="D5915" t="s">
        <v>27</v>
      </c>
      <c r="E5915" t="s">
        <v>1</v>
      </c>
      <c r="F5915">
        <v>0</v>
      </c>
      <c r="G5915">
        <v>0</v>
      </c>
      <c r="H5915">
        <v>0</v>
      </c>
    </row>
    <row r="5916" spans="2:8" x14ac:dyDescent="0.25">
      <c r="B5916" t="s">
        <v>3</v>
      </c>
      <c r="C5916" t="s">
        <v>577</v>
      </c>
      <c r="D5916" t="s">
        <v>28</v>
      </c>
      <c r="E5916" t="s">
        <v>1</v>
      </c>
      <c r="F5916">
        <v>2.846843415000001E-4</v>
      </c>
      <c r="G5916">
        <v>2.846843415000001E-4</v>
      </c>
      <c r="H5916">
        <v>2.846843415000001E-4</v>
      </c>
    </row>
    <row r="5917" spans="2:8" x14ac:dyDescent="0.25">
      <c r="B5917" t="s">
        <v>3</v>
      </c>
      <c r="C5917" t="s">
        <v>577</v>
      </c>
      <c r="D5917" t="s">
        <v>29</v>
      </c>
      <c r="E5917" t="s">
        <v>1</v>
      </c>
      <c r="F5917">
        <v>2.846843415000001E-4</v>
      </c>
      <c r="G5917">
        <v>2.846843415000001E-4</v>
      </c>
      <c r="H5917">
        <v>2.846843415000001E-4</v>
      </c>
    </row>
    <row r="5918" spans="2:8" x14ac:dyDescent="0.25">
      <c r="B5918" t="s">
        <v>3</v>
      </c>
      <c r="C5918" t="s">
        <v>577</v>
      </c>
      <c r="D5918" t="s">
        <v>30</v>
      </c>
      <c r="E5918" t="s">
        <v>1</v>
      </c>
      <c r="F5918">
        <v>2.9605060574999999E-3</v>
      </c>
      <c r="G5918">
        <v>2.8090002150000003E-3</v>
      </c>
      <c r="H5918">
        <v>2.6574943724999994E-3</v>
      </c>
    </row>
    <row r="5919" spans="2:8" x14ac:dyDescent="0.25">
      <c r="B5919" t="s">
        <v>3</v>
      </c>
      <c r="C5919" t="s">
        <v>577</v>
      </c>
      <c r="D5919" t="s">
        <v>31</v>
      </c>
      <c r="E5919" t="s">
        <v>1</v>
      </c>
      <c r="F5919">
        <v>2.9605060574999999E-3</v>
      </c>
      <c r="G5919">
        <v>2.8090002150000003E-3</v>
      </c>
      <c r="H5919">
        <v>2.6574943724999994E-3</v>
      </c>
    </row>
    <row r="5920" spans="2:8" x14ac:dyDescent="0.25">
      <c r="B5920" t="s">
        <v>3</v>
      </c>
      <c r="C5920" t="s">
        <v>577</v>
      </c>
      <c r="D5920" t="s">
        <v>32</v>
      </c>
      <c r="E5920" t="s">
        <v>1</v>
      </c>
      <c r="F5920">
        <v>4.5451752750000005E-4</v>
      </c>
      <c r="G5920">
        <v>3.8490673500000001E-4</v>
      </c>
      <c r="H5920">
        <v>3.1529594249999992E-4</v>
      </c>
    </row>
    <row r="5921" spans="2:8" x14ac:dyDescent="0.25">
      <c r="B5921" t="s">
        <v>3</v>
      </c>
      <c r="C5921" t="s">
        <v>577</v>
      </c>
      <c r="D5921" t="s">
        <v>33</v>
      </c>
      <c r="E5921" t="s">
        <v>1</v>
      </c>
      <c r="F5921">
        <v>4.5451752750000005E-4</v>
      </c>
      <c r="G5921">
        <v>3.8490673500000001E-4</v>
      </c>
      <c r="H5921">
        <v>3.1529594249999992E-4</v>
      </c>
    </row>
    <row r="5922" spans="2:8" x14ac:dyDescent="0.25">
      <c r="B5922" t="s">
        <v>3</v>
      </c>
      <c r="C5922" t="s">
        <v>577</v>
      </c>
      <c r="D5922" t="s">
        <v>34</v>
      </c>
      <c r="E5922" t="s">
        <v>1</v>
      </c>
      <c r="F5922">
        <v>1.3144155524999999E-3</v>
      </c>
      <c r="G5922">
        <v>1.2202362449999999E-3</v>
      </c>
      <c r="H5922">
        <v>1.1260569375E-3</v>
      </c>
    </row>
    <row r="5923" spans="2:8" x14ac:dyDescent="0.25">
      <c r="B5923" t="s">
        <v>3</v>
      </c>
      <c r="C5923" t="s">
        <v>577</v>
      </c>
      <c r="D5923" t="s">
        <v>35</v>
      </c>
      <c r="E5923" t="s">
        <v>1</v>
      </c>
      <c r="F5923">
        <v>1.3144155524999999E-3</v>
      </c>
      <c r="G5923">
        <v>1.2202362449999999E-3</v>
      </c>
      <c r="H5923">
        <v>1.1260569375E-3</v>
      </c>
    </row>
    <row r="5924" spans="2:8" x14ac:dyDescent="0.25">
      <c r="B5924" t="s">
        <v>3</v>
      </c>
      <c r="C5924" t="s">
        <v>577</v>
      </c>
      <c r="D5924" t="s">
        <v>36</v>
      </c>
      <c r="E5924" t="s">
        <v>1</v>
      </c>
      <c r="F5924">
        <v>3.0096430874999996E-3</v>
      </c>
      <c r="G5924">
        <v>2.8581372450000001E-3</v>
      </c>
      <c r="H5924">
        <v>2.7066314024999992E-3</v>
      </c>
    </row>
    <row r="5925" spans="2:8" x14ac:dyDescent="0.25">
      <c r="B5925" t="s">
        <v>3</v>
      </c>
      <c r="C5925" t="s">
        <v>577</v>
      </c>
      <c r="D5925" t="s">
        <v>37</v>
      </c>
      <c r="E5925" t="s">
        <v>1</v>
      </c>
      <c r="F5925">
        <v>3.0096430874999996E-3</v>
      </c>
      <c r="G5925">
        <v>2.8581372450000001E-3</v>
      </c>
      <c r="H5925">
        <v>2.7066314024999992E-3</v>
      </c>
    </row>
    <row r="5926" spans="2:8" x14ac:dyDescent="0.25">
      <c r="B5926" t="s">
        <v>3</v>
      </c>
      <c r="C5926" t="s">
        <v>577</v>
      </c>
      <c r="D5926" t="s">
        <v>38</v>
      </c>
      <c r="E5926" t="s">
        <v>1</v>
      </c>
      <c r="F5926">
        <v>5.0365455750000002E-4</v>
      </c>
      <c r="G5926">
        <v>4.3404376499999998E-4</v>
      </c>
      <c r="H5926">
        <v>3.6443297249999995E-4</v>
      </c>
    </row>
    <row r="5927" spans="2:8" x14ac:dyDescent="0.25">
      <c r="B5927" t="s">
        <v>3</v>
      </c>
      <c r="C5927" t="s">
        <v>577</v>
      </c>
      <c r="D5927" t="s">
        <v>39</v>
      </c>
      <c r="E5927" t="s">
        <v>1</v>
      </c>
      <c r="F5927">
        <v>5.0365455750000002E-4</v>
      </c>
      <c r="G5927">
        <v>4.3404376499999998E-4</v>
      </c>
      <c r="H5927">
        <v>3.6443297249999995E-4</v>
      </c>
    </row>
    <row r="5928" spans="2:8" x14ac:dyDescent="0.25">
      <c r="B5928" t="s">
        <v>3</v>
      </c>
      <c r="C5928" t="s">
        <v>577</v>
      </c>
      <c r="D5928" t="s">
        <v>40</v>
      </c>
      <c r="E5928" t="s">
        <v>1</v>
      </c>
      <c r="F5928">
        <v>1.3635525825000001E-3</v>
      </c>
      <c r="G5928">
        <v>1.2693732749999998E-3</v>
      </c>
      <c r="H5928">
        <v>1.1751939674999998E-3</v>
      </c>
    </row>
    <row r="5929" spans="2:8" x14ac:dyDescent="0.25">
      <c r="B5929" t="s">
        <v>3</v>
      </c>
      <c r="C5929" t="s">
        <v>577</v>
      </c>
      <c r="D5929" t="s">
        <v>41</v>
      </c>
      <c r="E5929" t="s">
        <v>1</v>
      </c>
      <c r="F5929">
        <v>1.3635525825000001E-3</v>
      </c>
      <c r="G5929">
        <v>1.2693732749999998E-3</v>
      </c>
      <c r="H5929">
        <v>1.1751939674999998E-3</v>
      </c>
    </row>
    <row r="5930" spans="2:8" x14ac:dyDescent="0.25">
      <c r="B5930" t="s">
        <v>3</v>
      </c>
      <c r="C5930" t="s">
        <v>577</v>
      </c>
      <c r="D5930" t="s">
        <v>42</v>
      </c>
      <c r="E5930" t="s">
        <v>1</v>
      </c>
      <c r="F5930">
        <v>0</v>
      </c>
      <c r="G5930">
        <v>0</v>
      </c>
      <c r="H5930">
        <v>0</v>
      </c>
    </row>
    <row r="5931" spans="2:8" x14ac:dyDescent="0.25">
      <c r="B5931" t="s">
        <v>3</v>
      </c>
      <c r="C5931" t="s">
        <v>577</v>
      </c>
      <c r="D5931" t="s">
        <v>44</v>
      </c>
      <c r="E5931" t="s">
        <v>1</v>
      </c>
      <c r="F5931">
        <v>0</v>
      </c>
      <c r="G5931">
        <v>0</v>
      </c>
      <c r="H5931">
        <v>0</v>
      </c>
    </row>
    <row r="5932" spans="2:8" x14ac:dyDescent="0.25">
      <c r="B5932" t="s">
        <v>3</v>
      </c>
      <c r="C5932" t="s">
        <v>577</v>
      </c>
      <c r="D5932" t="s">
        <v>45</v>
      </c>
      <c r="E5932" t="s">
        <v>1</v>
      </c>
      <c r="F5932">
        <v>0</v>
      </c>
      <c r="G5932">
        <v>0</v>
      </c>
      <c r="H5932">
        <v>0</v>
      </c>
    </row>
    <row r="5933" spans="2:8" x14ac:dyDescent="0.25">
      <c r="B5933" t="s">
        <v>3</v>
      </c>
      <c r="C5933" t="s">
        <v>577</v>
      </c>
      <c r="D5933" t="s">
        <v>48</v>
      </c>
      <c r="E5933" t="s">
        <v>1</v>
      </c>
      <c r="F5933">
        <v>3.3038049167727102</v>
      </c>
      <c r="G5933">
        <v>3.3038049167727102</v>
      </c>
      <c r="H5933">
        <v>3.3038049167727102</v>
      </c>
    </row>
    <row r="5934" spans="2:8" x14ac:dyDescent="0.25">
      <c r="B5934" t="s">
        <v>3</v>
      </c>
      <c r="C5934" t="s">
        <v>577</v>
      </c>
      <c r="D5934" t="s">
        <v>49</v>
      </c>
      <c r="E5934" t="s">
        <v>1</v>
      </c>
      <c r="F5934">
        <v>0</v>
      </c>
      <c r="G5934">
        <v>0</v>
      </c>
      <c r="H5934">
        <v>0</v>
      </c>
    </row>
    <row r="5935" spans="2:8" x14ac:dyDescent="0.25">
      <c r="B5935" t="s">
        <v>3</v>
      </c>
      <c r="C5935" t="s">
        <v>577</v>
      </c>
      <c r="D5935" t="s">
        <v>51</v>
      </c>
      <c r="E5935" t="s">
        <v>1</v>
      </c>
      <c r="F5935">
        <v>0</v>
      </c>
      <c r="G5935">
        <v>0</v>
      </c>
      <c r="H5935">
        <v>0</v>
      </c>
    </row>
    <row r="5936" spans="2:8" x14ac:dyDescent="0.25">
      <c r="B5936" t="s">
        <v>3</v>
      </c>
      <c r="C5936" t="s">
        <v>577</v>
      </c>
      <c r="D5936" t="s">
        <v>53</v>
      </c>
      <c r="E5936" t="s">
        <v>1</v>
      </c>
      <c r="F5936">
        <v>0</v>
      </c>
      <c r="G5936">
        <v>0</v>
      </c>
      <c r="H5936">
        <v>0</v>
      </c>
    </row>
    <row r="5937" spans="2:8" x14ac:dyDescent="0.25">
      <c r="B5937" t="s">
        <v>3</v>
      </c>
      <c r="C5937" t="s">
        <v>577</v>
      </c>
      <c r="D5937" t="s">
        <v>55</v>
      </c>
      <c r="E5937" t="s">
        <v>1</v>
      </c>
      <c r="F5937">
        <v>0</v>
      </c>
      <c r="G5937">
        <v>0</v>
      </c>
      <c r="H5937">
        <v>0</v>
      </c>
    </row>
    <row r="5938" spans="2:8" x14ac:dyDescent="0.25">
      <c r="B5938" t="s">
        <v>3</v>
      </c>
      <c r="C5938" t="s">
        <v>577</v>
      </c>
      <c r="D5938" t="s">
        <v>57</v>
      </c>
      <c r="E5938" t="s">
        <v>1</v>
      </c>
      <c r="F5938">
        <v>0</v>
      </c>
      <c r="G5938">
        <v>0</v>
      </c>
      <c r="H5938">
        <v>0</v>
      </c>
    </row>
    <row r="5939" spans="2:8" x14ac:dyDescent="0.25">
      <c r="B5939" t="s">
        <v>3</v>
      </c>
      <c r="C5939" t="s">
        <v>577</v>
      </c>
      <c r="D5939" t="s">
        <v>622</v>
      </c>
      <c r="E5939" t="s">
        <v>1</v>
      </c>
      <c r="F5939">
        <v>4.9680000000000002E-3</v>
      </c>
      <c r="G5939">
        <v>4.9680000000000002E-3</v>
      </c>
      <c r="H5939">
        <v>4.9680000000000002E-3</v>
      </c>
    </row>
    <row r="5940" spans="2:8" x14ac:dyDescent="0.25">
      <c r="B5940" t="s">
        <v>3</v>
      </c>
      <c r="C5940" t="s">
        <v>577</v>
      </c>
      <c r="D5940" t="s">
        <v>623</v>
      </c>
      <c r="E5940" t="s">
        <v>1</v>
      </c>
      <c r="F5940">
        <v>2.5529999999999997E-2</v>
      </c>
      <c r="G5940">
        <v>2.5529999999999997E-2</v>
      </c>
      <c r="H5940">
        <v>2.5529999999999997E-2</v>
      </c>
    </row>
    <row r="5941" spans="2:8" x14ac:dyDescent="0.25">
      <c r="B5941" t="s">
        <v>3</v>
      </c>
      <c r="C5941" t="s">
        <v>577</v>
      </c>
      <c r="D5941" t="s">
        <v>624</v>
      </c>
      <c r="E5941" t="s">
        <v>1</v>
      </c>
      <c r="F5941">
        <v>2.5943999999999998E-2</v>
      </c>
      <c r="G5941">
        <v>2.5943999999999998E-2</v>
      </c>
      <c r="H5941">
        <v>2.5943999999999998E-2</v>
      </c>
    </row>
    <row r="5942" spans="2:8" x14ac:dyDescent="0.25">
      <c r="B5942" t="s">
        <v>3</v>
      </c>
      <c r="C5942" t="s">
        <v>577</v>
      </c>
      <c r="D5942" t="s">
        <v>625</v>
      </c>
      <c r="E5942" t="s">
        <v>1</v>
      </c>
      <c r="F5942">
        <v>1.7388000000000001E-2</v>
      </c>
      <c r="G5942">
        <v>1.7388000000000001E-2</v>
      </c>
      <c r="H5942">
        <v>1.7388000000000001E-2</v>
      </c>
    </row>
    <row r="5943" spans="2:8" x14ac:dyDescent="0.25">
      <c r="B5943" t="s">
        <v>3</v>
      </c>
      <c r="C5943" t="s">
        <v>577</v>
      </c>
      <c r="D5943" t="s">
        <v>58</v>
      </c>
      <c r="E5943" t="s">
        <v>1</v>
      </c>
      <c r="F5943">
        <v>0</v>
      </c>
      <c r="G5943">
        <v>0</v>
      </c>
      <c r="H5943">
        <v>0</v>
      </c>
    </row>
    <row r="5944" spans="2:8" x14ac:dyDescent="0.25">
      <c r="B5944" t="s">
        <v>3</v>
      </c>
      <c r="C5944" t="s">
        <v>577</v>
      </c>
      <c r="D5944" t="s">
        <v>59</v>
      </c>
      <c r="E5944" t="s">
        <v>1</v>
      </c>
      <c r="F5944">
        <v>0</v>
      </c>
      <c r="G5944">
        <v>0</v>
      </c>
      <c r="H5944">
        <v>0</v>
      </c>
    </row>
    <row r="5945" spans="2:8" x14ac:dyDescent="0.25">
      <c r="B5945" t="s">
        <v>3</v>
      </c>
      <c r="C5945" t="s">
        <v>577</v>
      </c>
      <c r="D5945" t="s">
        <v>60</v>
      </c>
      <c r="E5945" t="s">
        <v>1</v>
      </c>
      <c r="F5945">
        <v>0</v>
      </c>
      <c r="G5945">
        <v>0</v>
      </c>
      <c r="H5945">
        <v>0</v>
      </c>
    </row>
    <row r="5946" spans="2:8" x14ac:dyDescent="0.25">
      <c r="B5946" t="s">
        <v>3</v>
      </c>
      <c r="C5946" t="s">
        <v>577</v>
      </c>
      <c r="D5946" t="s">
        <v>626</v>
      </c>
      <c r="E5946" t="s">
        <v>1</v>
      </c>
      <c r="F5946">
        <v>0</v>
      </c>
      <c r="G5946">
        <v>0</v>
      </c>
      <c r="H5946">
        <v>0</v>
      </c>
    </row>
    <row r="5947" spans="2:8" x14ac:dyDescent="0.25">
      <c r="B5947" t="s">
        <v>3</v>
      </c>
      <c r="C5947" t="s">
        <v>577</v>
      </c>
      <c r="D5947" t="s">
        <v>64</v>
      </c>
      <c r="E5947" t="s">
        <v>1</v>
      </c>
      <c r="F5947">
        <v>0</v>
      </c>
      <c r="G5947">
        <v>0</v>
      </c>
      <c r="H5947">
        <v>0</v>
      </c>
    </row>
    <row r="5948" spans="2:8" x14ac:dyDescent="0.25">
      <c r="B5948" t="s">
        <v>3</v>
      </c>
      <c r="C5948" t="s">
        <v>577</v>
      </c>
      <c r="D5948" t="s">
        <v>67</v>
      </c>
      <c r="E5948" t="s">
        <v>1</v>
      </c>
      <c r="F5948">
        <v>0</v>
      </c>
      <c r="G5948">
        <v>0</v>
      </c>
      <c r="H5948">
        <v>0</v>
      </c>
    </row>
    <row r="5949" spans="2:8" x14ac:dyDescent="0.25">
      <c r="B5949" t="s">
        <v>3</v>
      </c>
      <c r="C5949" t="s">
        <v>577</v>
      </c>
      <c r="D5949" t="s">
        <v>69</v>
      </c>
      <c r="E5949" t="s">
        <v>1</v>
      </c>
      <c r="F5949">
        <v>0</v>
      </c>
      <c r="G5949">
        <v>0</v>
      </c>
      <c r="H5949">
        <v>0</v>
      </c>
    </row>
    <row r="5950" spans="2:8" x14ac:dyDescent="0.25">
      <c r="B5950" t="s">
        <v>3</v>
      </c>
      <c r="C5950" t="s">
        <v>577</v>
      </c>
      <c r="D5950" t="s">
        <v>71</v>
      </c>
      <c r="E5950" t="s">
        <v>1</v>
      </c>
      <c r="F5950">
        <v>0</v>
      </c>
      <c r="G5950">
        <v>0</v>
      </c>
      <c r="H5950">
        <v>0</v>
      </c>
    </row>
    <row r="5951" spans="2:8" x14ac:dyDescent="0.25">
      <c r="B5951" t="s">
        <v>3</v>
      </c>
      <c r="C5951" t="s">
        <v>577</v>
      </c>
      <c r="D5951" t="s">
        <v>73</v>
      </c>
      <c r="E5951" t="s">
        <v>1</v>
      </c>
      <c r="F5951">
        <v>0</v>
      </c>
      <c r="G5951">
        <v>0</v>
      </c>
      <c r="H5951">
        <v>0</v>
      </c>
    </row>
    <row r="5952" spans="2:8" x14ac:dyDescent="0.25">
      <c r="B5952" t="s">
        <v>3</v>
      </c>
      <c r="C5952" t="s">
        <v>577</v>
      </c>
      <c r="D5952" t="s">
        <v>683</v>
      </c>
      <c r="E5952" t="s">
        <v>1</v>
      </c>
      <c r="F5952">
        <v>1.8633333333333338E-3</v>
      </c>
      <c r="G5952">
        <v>1.8633333333333338E-3</v>
      </c>
      <c r="H5952">
        <v>1.8633333333333338E-3</v>
      </c>
    </row>
    <row r="5953" spans="2:8" x14ac:dyDescent="0.25">
      <c r="B5953" t="s">
        <v>3</v>
      </c>
      <c r="C5953" t="s">
        <v>577</v>
      </c>
      <c r="D5953" t="s">
        <v>75</v>
      </c>
      <c r="E5953" t="s">
        <v>1</v>
      </c>
      <c r="F5953">
        <v>0</v>
      </c>
      <c r="G5953">
        <v>0</v>
      </c>
      <c r="H5953">
        <v>0</v>
      </c>
    </row>
    <row r="5954" spans="2:8" x14ac:dyDescent="0.25">
      <c r="B5954" t="s">
        <v>3</v>
      </c>
      <c r="C5954" t="s">
        <v>577</v>
      </c>
      <c r="D5954" t="s">
        <v>76</v>
      </c>
      <c r="E5954" t="s">
        <v>1</v>
      </c>
      <c r="F5954">
        <v>2.7135000000000003E-2</v>
      </c>
      <c r="G5954">
        <v>2.7135000000000003E-2</v>
      </c>
      <c r="H5954">
        <v>2.7135000000000003E-2</v>
      </c>
    </row>
    <row r="5955" spans="2:8" x14ac:dyDescent="0.25">
      <c r="B5955" t="s">
        <v>3</v>
      </c>
      <c r="C5955" t="s">
        <v>577</v>
      </c>
      <c r="D5955" t="s">
        <v>77</v>
      </c>
      <c r="E5955" t="s">
        <v>1</v>
      </c>
      <c r="F5955">
        <v>2.7135000000000003E-2</v>
      </c>
      <c r="G5955">
        <v>2.7135000000000003E-2</v>
      </c>
      <c r="H5955">
        <v>2.7135000000000003E-2</v>
      </c>
    </row>
    <row r="5956" spans="2:8" x14ac:dyDescent="0.25">
      <c r="B5956" t="s">
        <v>3</v>
      </c>
      <c r="C5956" t="s">
        <v>577</v>
      </c>
      <c r="D5956" t="s">
        <v>78</v>
      </c>
      <c r="E5956" t="s">
        <v>1</v>
      </c>
      <c r="F5956">
        <v>0</v>
      </c>
      <c r="G5956">
        <v>0</v>
      </c>
      <c r="H5956">
        <v>0</v>
      </c>
    </row>
    <row r="5957" spans="2:8" x14ac:dyDescent="0.25">
      <c r="B5957" t="s">
        <v>3</v>
      </c>
      <c r="C5957" t="s">
        <v>577</v>
      </c>
      <c r="D5957" t="s">
        <v>627</v>
      </c>
      <c r="E5957" t="s">
        <v>1</v>
      </c>
      <c r="F5957">
        <v>2.5943999999999998E-2</v>
      </c>
      <c r="G5957">
        <v>2.5943999999999998E-2</v>
      </c>
      <c r="H5957">
        <v>2.5943999999999998E-2</v>
      </c>
    </row>
    <row r="5958" spans="2:8" x14ac:dyDescent="0.25">
      <c r="B5958" t="s">
        <v>3</v>
      </c>
      <c r="C5958" t="s">
        <v>577</v>
      </c>
      <c r="D5958" t="s">
        <v>81</v>
      </c>
      <c r="E5958" t="s">
        <v>1</v>
      </c>
      <c r="F5958">
        <v>0</v>
      </c>
      <c r="G5958">
        <v>0</v>
      </c>
      <c r="H5958">
        <v>0</v>
      </c>
    </row>
    <row r="5959" spans="2:8" x14ac:dyDescent="0.25">
      <c r="B5959" t="s">
        <v>3</v>
      </c>
      <c r="C5959" t="s">
        <v>577</v>
      </c>
      <c r="D5959" t="s">
        <v>83</v>
      </c>
      <c r="E5959" t="s">
        <v>1</v>
      </c>
      <c r="F5959">
        <v>0</v>
      </c>
      <c r="G5959">
        <v>0</v>
      </c>
      <c r="H5959">
        <v>0</v>
      </c>
    </row>
    <row r="5960" spans="2:8" x14ac:dyDescent="0.25">
      <c r="B5960" t="s">
        <v>3</v>
      </c>
      <c r="C5960" t="s">
        <v>577</v>
      </c>
      <c r="D5960" t="s">
        <v>85</v>
      </c>
      <c r="E5960" t="s">
        <v>1</v>
      </c>
      <c r="F5960">
        <v>2.8379999999999999E-2</v>
      </c>
      <c r="G5960">
        <v>2.8379999999999999E-2</v>
      </c>
      <c r="H5960">
        <v>2.8379999999999999E-2</v>
      </c>
    </row>
    <row r="5961" spans="2:8" x14ac:dyDescent="0.25">
      <c r="B5961" t="s">
        <v>3</v>
      </c>
      <c r="C5961" t="s">
        <v>577</v>
      </c>
      <c r="D5961" t="s">
        <v>86</v>
      </c>
      <c r="E5961" t="s">
        <v>1</v>
      </c>
      <c r="F5961">
        <v>4.9449999999999994E-2</v>
      </c>
      <c r="G5961">
        <v>4.9449999999999994E-2</v>
      </c>
      <c r="H5961">
        <v>4.9449999999999994E-2</v>
      </c>
    </row>
    <row r="5962" spans="2:8" x14ac:dyDescent="0.25">
      <c r="B5962" t="s">
        <v>3</v>
      </c>
      <c r="C5962" t="s">
        <v>577</v>
      </c>
      <c r="D5962" t="s">
        <v>87</v>
      </c>
      <c r="E5962" t="s">
        <v>1</v>
      </c>
      <c r="F5962">
        <v>4.8159999999999994E-2</v>
      </c>
      <c r="G5962">
        <v>4.8159999999999994E-2</v>
      </c>
      <c r="H5962">
        <v>4.8159999999999994E-2</v>
      </c>
    </row>
    <row r="5963" spans="2:8" x14ac:dyDescent="0.25">
      <c r="B5963" t="s">
        <v>3</v>
      </c>
      <c r="C5963" t="s">
        <v>577</v>
      </c>
      <c r="D5963" t="s">
        <v>88</v>
      </c>
      <c r="E5963" t="s">
        <v>1</v>
      </c>
      <c r="F5963">
        <v>0.13041</v>
      </c>
      <c r="G5963">
        <v>0.13041</v>
      </c>
      <c r="H5963">
        <v>0.13041</v>
      </c>
    </row>
    <row r="5964" spans="2:8" x14ac:dyDescent="0.25">
      <c r="B5964" t="s">
        <v>3</v>
      </c>
      <c r="C5964" t="s">
        <v>577</v>
      </c>
      <c r="D5964" t="s">
        <v>628</v>
      </c>
      <c r="E5964" t="s">
        <v>1</v>
      </c>
      <c r="F5964">
        <v>0</v>
      </c>
      <c r="G5964">
        <v>0</v>
      </c>
      <c r="H5964">
        <v>0</v>
      </c>
    </row>
    <row r="5965" spans="2:8" x14ac:dyDescent="0.25">
      <c r="B5965" t="s">
        <v>3</v>
      </c>
      <c r="C5965" t="s">
        <v>577</v>
      </c>
      <c r="D5965" t="s">
        <v>89</v>
      </c>
      <c r="E5965" t="s">
        <v>1</v>
      </c>
      <c r="F5965">
        <v>0.13041</v>
      </c>
      <c r="G5965">
        <v>0.13041</v>
      </c>
      <c r="H5965">
        <v>0.13041</v>
      </c>
    </row>
    <row r="5966" spans="2:8" x14ac:dyDescent="0.25">
      <c r="B5966" t="s">
        <v>3</v>
      </c>
      <c r="C5966" t="s">
        <v>577</v>
      </c>
      <c r="D5966" t="s">
        <v>90</v>
      </c>
      <c r="E5966" t="s">
        <v>1</v>
      </c>
      <c r="F5966">
        <v>0.57999999999999996</v>
      </c>
      <c r="G5966">
        <v>0.57999999999999996</v>
      </c>
      <c r="H5966">
        <v>0.57999999999999996</v>
      </c>
    </row>
    <row r="5967" spans="2:8" x14ac:dyDescent="0.25">
      <c r="B5967" t="s">
        <v>3</v>
      </c>
      <c r="C5967" t="s">
        <v>577</v>
      </c>
      <c r="D5967" t="s">
        <v>92</v>
      </c>
      <c r="E5967" t="s">
        <v>1</v>
      </c>
      <c r="F5967">
        <v>3.9E-2</v>
      </c>
      <c r="G5967">
        <v>3.9E-2</v>
      </c>
      <c r="H5967">
        <v>3.9E-2</v>
      </c>
    </row>
    <row r="5968" spans="2:8" x14ac:dyDescent="0.25">
      <c r="B5968" t="s">
        <v>3</v>
      </c>
      <c r="C5968" t="s">
        <v>577</v>
      </c>
      <c r="D5968" t="s">
        <v>93</v>
      </c>
      <c r="E5968" t="s">
        <v>1</v>
      </c>
      <c r="F5968">
        <v>0.1196</v>
      </c>
      <c r="G5968">
        <v>0.1196</v>
      </c>
      <c r="H5968">
        <v>0.1196</v>
      </c>
    </row>
    <row r="5969" spans="2:8" x14ac:dyDescent="0.25">
      <c r="B5969" t="s">
        <v>3</v>
      </c>
      <c r="C5969" t="s">
        <v>577</v>
      </c>
      <c r="D5969" t="s">
        <v>97</v>
      </c>
      <c r="E5969" t="s">
        <v>1</v>
      </c>
      <c r="F5969">
        <v>0</v>
      </c>
      <c r="G5969">
        <v>0</v>
      </c>
      <c r="H5969">
        <v>0</v>
      </c>
    </row>
    <row r="5970" spans="2:8" x14ac:dyDescent="0.25">
      <c r="B5970" t="s">
        <v>3</v>
      </c>
      <c r="C5970" t="s">
        <v>577</v>
      </c>
      <c r="D5970" t="s">
        <v>98</v>
      </c>
      <c r="E5970" t="s">
        <v>1</v>
      </c>
      <c r="F5970">
        <v>0</v>
      </c>
      <c r="G5970">
        <v>0</v>
      </c>
      <c r="H5970">
        <v>0</v>
      </c>
    </row>
    <row r="5971" spans="2:8" x14ac:dyDescent="0.25">
      <c r="B5971" t="s">
        <v>3</v>
      </c>
      <c r="C5971" t="s">
        <v>577</v>
      </c>
      <c r="D5971" t="s">
        <v>99</v>
      </c>
      <c r="E5971" t="s">
        <v>1</v>
      </c>
      <c r="F5971">
        <v>0</v>
      </c>
      <c r="G5971">
        <v>0</v>
      </c>
      <c r="H5971">
        <v>0</v>
      </c>
    </row>
    <row r="5972" spans="2:8" x14ac:dyDescent="0.25">
      <c r="B5972" t="s">
        <v>3</v>
      </c>
      <c r="C5972" t="s">
        <v>577</v>
      </c>
      <c r="D5972" t="s">
        <v>100</v>
      </c>
      <c r="E5972" t="s">
        <v>1</v>
      </c>
      <c r="F5972">
        <v>0</v>
      </c>
      <c r="G5972">
        <v>0</v>
      </c>
      <c r="H5972">
        <v>0</v>
      </c>
    </row>
    <row r="5973" spans="2:8" x14ac:dyDescent="0.25">
      <c r="B5973" t="s">
        <v>3</v>
      </c>
      <c r="C5973" t="s">
        <v>577</v>
      </c>
      <c r="D5973" t="s">
        <v>102</v>
      </c>
      <c r="E5973" t="s">
        <v>1</v>
      </c>
      <c r="F5973">
        <v>2.8380000000000001</v>
      </c>
      <c r="G5973">
        <v>2.8380000000000001</v>
      </c>
      <c r="H5973">
        <v>2.8380000000000001</v>
      </c>
    </row>
    <row r="5974" spans="2:8" x14ac:dyDescent="0.25">
      <c r="B5974" t="s">
        <v>3</v>
      </c>
      <c r="C5974" t="s">
        <v>577</v>
      </c>
      <c r="D5974" t="s">
        <v>104</v>
      </c>
      <c r="E5974" t="s">
        <v>1</v>
      </c>
      <c r="F5974">
        <v>0</v>
      </c>
      <c r="G5974">
        <v>0</v>
      </c>
      <c r="H5974">
        <v>0</v>
      </c>
    </row>
    <row r="5975" spans="2:8" x14ac:dyDescent="0.25">
      <c r="B5975" t="s">
        <v>3</v>
      </c>
      <c r="C5975" t="s">
        <v>577</v>
      </c>
      <c r="D5975" t="s">
        <v>106</v>
      </c>
      <c r="E5975" t="s">
        <v>1</v>
      </c>
      <c r="F5975">
        <v>1.8720000000000001</v>
      </c>
      <c r="G5975">
        <v>1.8720000000000001</v>
      </c>
      <c r="H5975">
        <v>1.8720000000000001</v>
      </c>
    </row>
    <row r="5976" spans="2:8" x14ac:dyDescent="0.25">
      <c r="B5976" t="s">
        <v>3</v>
      </c>
      <c r="C5976" t="s">
        <v>577</v>
      </c>
      <c r="D5976" t="s">
        <v>108</v>
      </c>
      <c r="E5976" t="s">
        <v>1</v>
      </c>
      <c r="F5976">
        <v>2.8239999999999998</v>
      </c>
      <c r="G5976">
        <v>2.1179000000000001</v>
      </c>
      <c r="H5976">
        <v>2.1179000000000001</v>
      </c>
    </row>
    <row r="5977" spans="2:8" x14ac:dyDescent="0.25">
      <c r="B5977" t="s">
        <v>3</v>
      </c>
      <c r="C5977" t="s">
        <v>577</v>
      </c>
      <c r="D5977" t="s">
        <v>112</v>
      </c>
      <c r="E5977" t="s">
        <v>1</v>
      </c>
      <c r="F5977">
        <v>2.4550000000000001</v>
      </c>
      <c r="G5977">
        <v>2.4550000000000001</v>
      </c>
      <c r="H5977">
        <v>2.4550000000000001</v>
      </c>
    </row>
    <row r="5978" spans="2:8" x14ac:dyDescent="0.25">
      <c r="B5978" t="s">
        <v>3</v>
      </c>
      <c r="C5978" t="s">
        <v>577</v>
      </c>
      <c r="D5978" t="s">
        <v>114</v>
      </c>
      <c r="E5978" t="s">
        <v>1</v>
      </c>
      <c r="F5978">
        <v>0</v>
      </c>
      <c r="G5978">
        <v>0</v>
      </c>
      <c r="H5978">
        <v>0</v>
      </c>
    </row>
    <row r="5979" spans="2:8" x14ac:dyDescent="0.25">
      <c r="B5979" t="s">
        <v>3</v>
      </c>
      <c r="C5979" t="s">
        <v>577</v>
      </c>
      <c r="D5979" t="s">
        <v>443</v>
      </c>
      <c r="E5979" t="s">
        <v>1</v>
      </c>
      <c r="F5979">
        <v>2.7320000000000002</v>
      </c>
      <c r="G5979">
        <v>2.7320000000000002</v>
      </c>
      <c r="H5979">
        <v>2.7320000000000002</v>
      </c>
    </row>
    <row r="5980" spans="2:8" x14ac:dyDescent="0.25">
      <c r="B5980" t="s">
        <v>3</v>
      </c>
      <c r="C5980" t="s">
        <v>577</v>
      </c>
      <c r="D5980" t="s">
        <v>116</v>
      </c>
      <c r="E5980" t="s">
        <v>1</v>
      </c>
      <c r="F5980">
        <v>0</v>
      </c>
      <c r="G5980">
        <v>0</v>
      </c>
      <c r="H5980">
        <v>0</v>
      </c>
    </row>
    <row r="5981" spans="2:8" x14ac:dyDescent="0.25">
      <c r="B5981" t="s">
        <v>3</v>
      </c>
      <c r="C5981" t="s">
        <v>577</v>
      </c>
      <c r="D5981" t="s">
        <v>118</v>
      </c>
      <c r="E5981" t="s">
        <v>1</v>
      </c>
      <c r="F5981">
        <v>0</v>
      </c>
      <c r="G5981">
        <v>0</v>
      </c>
      <c r="H5981">
        <v>0</v>
      </c>
    </row>
    <row r="5982" spans="2:8" x14ac:dyDescent="0.25">
      <c r="B5982" t="s">
        <v>3</v>
      </c>
      <c r="C5982" t="s">
        <v>577</v>
      </c>
      <c r="D5982" t="s">
        <v>629</v>
      </c>
      <c r="E5982" t="s">
        <v>1</v>
      </c>
      <c r="F5982">
        <v>0</v>
      </c>
      <c r="G5982">
        <v>0</v>
      </c>
      <c r="H5982">
        <v>0</v>
      </c>
    </row>
    <row r="5983" spans="2:8" x14ac:dyDescent="0.25">
      <c r="B5983" t="s">
        <v>3</v>
      </c>
      <c r="C5983" t="s">
        <v>577</v>
      </c>
      <c r="D5983" t="s">
        <v>119</v>
      </c>
      <c r="E5983" t="s">
        <v>1</v>
      </c>
      <c r="F5983">
        <v>0</v>
      </c>
      <c r="G5983">
        <v>0</v>
      </c>
      <c r="H5983">
        <v>0</v>
      </c>
    </row>
    <row r="5984" spans="2:8" x14ac:dyDescent="0.25">
      <c r="B5984" t="s">
        <v>3</v>
      </c>
      <c r="C5984" t="s">
        <v>577</v>
      </c>
      <c r="D5984" t="s">
        <v>121</v>
      </c>
      <c r="E5984" t="s">
        <v>1</v>
      </c>
      <c r="F5984">
        <v>0</v>
      </c>
      <c r="G5984">
        <v>0</v>
      </c>
      <c r="H5984">
        <v>0</v>
      </c>
    </row>
    <row r="5985" spans="2:8" x14ac:dyDescent="0.25">
      <c r="B5985" t="s">
        <v>3</v>
      </c>
      <c r="C5985" t="s">
        <v>577</v>
      </c>
      <c r="D5985" t="s">
        <v>123</v>
      </c>
      <c r="E5985" t="s">
        <v>1</v>
      </c>
      <c r="F5985">
        <v>0</v>
      </c>
      <c r="G5985">
        <v>0</v>
      </c>
      <c r="H5985">
        <v>0</v>
      </c>
    </row>
    <row r="5986" spans="2:8" x14ac:dyDescent="0.25">
      <c r="B5986" t="s">
        <v>3</v>
      </c>
      <c r="C5986" t="s">
        <v>577</v>
      </c>
      <c r="D5986" t="s">
        <v>127</v>
      </c>
      <c r="E5986" t="s">
        <v>1</v>
      </c>
      <c r="F5986">
        <v>0</v>
      </c>
      <c r="G5986">
        <v>0</v>
      </c>
      <c r="H5986">
        <v>0</v>
      </c>
    </row>
    <row r="5987" spans="2:8" x14ac:dyDescent="0.25">
      <c r="B5987" t="s">
        <v>3</v>
      </c>
      <c r="C5987" t="s">
        <v>577</v>
      </c>
      <c r="D5987" t="s">
        <v>129</v>
      </c>
      <c r="E5987" t="s">
        <v>1</v>
      </c>
      <c r="F5987">
        <v>0</v>
      </c>
      <c r="G5987">
        <v>0</v>
      </c>
      <c r="H5987">
        <v>0</v>
      </c>
    </row>
    <row r="5988" spans="2:8" x14ac:dyDescent="0.25">
      <c r="B5988" t="s">
        <v>3</v>
      </c>
      <c r="C5988" t="s">
        <v>577</v>
      </c>
      <c r="D5988" t="s">
        <v>130</v>
      </c>
      <c r="E5988" t="s">
        <v>1</v>
      </c>
      <c r="F5988">
        <v>0</v>
      </c>
      <c r="G5988">
        <v>0</v>
      </c>
      <c r="H5988">
        <v>0</v>
      </c>
    </row>
    <row r="5989" spans="2:8" x14ac:dyDescent="0.25">
      <c r="B5989" t="s">
        <v>3</v>
      </c>
      <c r="C5989" t="s">
        <v>577</v>
      </c>
      <c r="D5989" t="s">
        <v>131</v>
      </c>
      <c r="E5989" t="s">
        <v>1</v>
      </c>
      <c r="F5989">
        <v>0</v>
      </c>
      <c r="G5989">
        <v>0</v>
      </c>
      <c r="H5989">
        <v>0</v>
      </c>
    </row>
    <row r="5990" spans="2:8" x14ac:dyDescent="0.25">
      <c r="B5990" t="s">
        <v>3</v>
      </c>
      <c r="C5990" t="s">
        <v>577</v>
      </c>
      <c r="D5990" t="s">
        <v>132</v>
      </c>
      <c r="E5990" t="s">
        <v>1</v>
      </c>
      <c r="F5990">
        <v>0</v>
      </c>
      <c r="G5990">
        <v>0</v>
      </c>
      <c r="H5990">
        <v>0</v>
      </c>
    </row>
    <row r="5991" spans="2:8" x14ac:dyDescent="0.25">
      <c r="B5991" t="s">
        <v>3</v>
      </c>
      <c r="C5991" t="s">
        <v>577</v>
      </c>
      <c r="D5991" t="s">
        <v>133</v>
      </c>
      <c r="E5991" t="s">
        <v>1</v>
      </c>
      <c r="F5991">
        <v>0</v>
      </c>
      <c r="G5991">
        <v>0</v>
      </c>
      <c r="H5991">
        <v>0</v>
      </c>
    </row>
    <row r="5992" spans="2:8" x14ac:dyDescent="0.25">
      <c r="B5992" t="s">
        <v>3</v>
      </c>
      <c r="C5992" t="s">
        <v>577</v>
      </c>
      <c r="D5992" t="s">
        <v>134</v>
      </c>
      <c r="E5992" t="s">
        <v>1</v>
      </c>
      <c r="F5992">
        <v>0</v>
      </c>
      <c r="G5992">
        <v>0</v>
      </c>
      <c r="H5992">
        <v>0</v>
      </c>
    </row>
    <row r="5993" spans="2:8" x14ac:dyDescent="0.25">
      <c r="B5993" t="s">
        <v>3</v>
      </c>
      <c r="C5993" t="s">
        <v>577</v>
      </c>
      <c r="D5993" t="s">
        <v>135</v>
      </c>
      <c r="E5993" t="s">
        <v>1</v>
      </c>
      <c r="F5993">
        <v>0</v>
      </c>
      <c r="G5993">
        <v>0</v>
      </c>
      <c r="H5993">
        <v>0</v>
      </c>
    </row>
    <row r="5994" spans="2:8" x14ac:dyDescent="0.25">
      <c r="B5994" t="s">
        <v>3</v>
      </c>
      <c r="C5994" t="s">
        <v>577</v>
      </c>
      <c r="D5994" t="s">
        <v>136</v>
      </c>
      <c r="E5994" t="s">
        <v>1</v>
      </c>
      <c r="F5994">
        <v>0</v>
      </c>
      <c r="G5994">
        <v>0</v>
      </c>
      <c r="H5994">
        <v>0</v>
      </c>
    </row>
    <row r="5995" spans="2:8" x14ac:dyDescent="0.25">
      <c r="B5995" t="s">
        <v>3</v>
      </c>
      <c r="C5995" t="s">
        <v>577</v>
      </c>
      <c r="D5995" t="s">
        <v>137</v>
      </c>
      <c r="E5995" t="s">
        <v>1</v>
      </c>
      <c r="F5995">
        <v>6.3480000000000003E-3</v>
      </c>
      <c r="G5995">
        <v>6.3480000000000003E-3</v>
      </c>
      <c r="H5995">
        <v>6.3480000000000003E-3</v>
      </c>
    </row>
    <row r="5996" spans="2:8" x14ac:dyDescent="0.25">
      <c r="B5996" t="s">
        <v>3</v>
      </c>
      <c r="C5996" t="s">
        <v>577</v>
      </c>
      <c r="D5996" t="s">
        <v>138</v>
      </c>
      <c r="E5996" t="s">
        <v>1</v>
      </c>
      <c r="F5996">
        <v>6.3480000000000003E-3</v>
      </c>
      <c r="G5996">
        <v>6.3480000000000003E-3</v>
      </c>
      <c r="H5996">
        <v>6.3480000000000003E-3</v>
      </c>
    </row>
    <row r="5997" spans="2:8" x14ac:dyDescent="0.25">
      <c r="B5997" t="s">
        <v>3</v>
      </c>
      <c r="C5997" t="s">
        <v>577</v>
      </c>
      <c r="D5997" t="s">
        <v>630</v>
      </c>
      <c r="E5997" t="s">
        <v>1</v>
      </c>
      <c r="F5997">
        <v>6.3480000000000003E-3</v>
      </c>
      <c r="G5997">
        <v>6.3480000000000003E-3</v>
      </c>
      <c r="H5997">
        <v>6.3480000000000003E-3</v>
      </c>
    </row>
    <row r="5998" spans="2:8" x14ac:dyDescent="0.25">
      <c r="B5998" t="s">
        <v>3</v>
      </c>
      <c r="C5998" t="s">
        <v>577</v>
      </c>
      <c r="D5998" t="s">
        <v>139</v>
      </c>
      <c r="E5998" t="s">
        <v>1</v>
      </c>
      <c r="F5998">
        <v>0.11909400000000001</v>
      </c>
      <c r="G5998">
        <v>0.11909400000000001</v>
      </c>
      <c r="H5998">
        <v>0.11909400000000001</v>
      </c>
    </row>
    <row r="5999" spans="2:8" x14ac:dyDescent="0.25">
      <c r="B5999" t="s">
        <v>3</v>
      </c>
      <c r="C5999" t="s">
        <v>577</v>
      </c>
      <c r="D5999" t="s">
        <v>631</v>
      </c>
      <c r="E5999" t="s">
        <v>1</v>
      </c>
      <c r="F5999">
        <v>6.7620000000000015E-3</v>
      </c>
      <c r="G5999">
        <v>6.7620000000000015E-3</v>
      </c>
      <c r="H5999">
        <v>6.7620000000000015E-3</v>
      </c>
    </row>
    <row r="6000" spans="2:8" x14ac:dyDescent="0.25">
      <c r="B6000" t="s">
        <v>3</v>
      </c>
      <c r="C6000" t="s">
        <v>577</v>
      </c>
      <c r="D6000" t="s">
        <v>141</v>
      </c>
      <c r="E6000" t="s">
        <v>1</v>
      </c>
      <c r="F6000">
        <v>0</v>
      </c>
      <c r="G6000">
        <v>0</v>
      </c>
      <c r="H6000">
        <v>0</v>
      </c>
    </row>
    <row r="6001" spans="2:8" x14ac:dyDescent="0.25">
      <c r="B6001" t="s">
        <v>3</v>
      </c>
      <c r="C6001" t="s">
        <v>577</v>
      </c>
      <c r="D6001" t="s">
        <v>684</v>
      </c>
      <c r="E6001" t="s">
        <v>1</v>
      </c>
      <c r="F6001">
        <v>6.6888888888888892E-3</v>
      </c>
      <c r="G6001">
        <v>6.6888888888888892E-3</v>
      </c>
      <c r="H6001">
        <v>6.6888888888888892E-3</v>
      </c>
    </row>
    <row r="6002" spans="2:8" x14ac:dyDescent="0.25">
      <c r="B6002" t="s">
        <v>3</v>
      </c>
      <c r="C6002" t="s">
        <v>577</v>
      </c>
      <c r="D6002" t="s">
        <v>685</v>
      </c>
      <c r="E6002" t="s">
        <v>1</v>
      </c>
      <c r="F6002">
        <v>0</v>
      </c>
      <c r="G6002">
        <v>0</v>
      </c>
      <c r="H6002">
        <v>0</v>
      </c>
    </row>
    <row r="6003" spans="2:8" x14ac:dyDescent="0.25">
      <c r="B6003" t="s">
        <v>3</v>
      </c>
      <c r="C6003" t="s">
        <v>577</v>
      </c>
      <c r="D6003" t="s">
        <v>148</v>
      </c>
      <c r="E6003" t="s">
        <v>1</v>
      </c>
      <c r="F6003">
        <v>0</v>
      </c>
      <c r="G6003">
        <v>0</v>
      </c>
      <c r="H6003">
        <v>0</v>
      </c>
    </row>
    <row r="6004" spans="2:8" x14ac:dyDescent="0.25">
      <c r="B6004" t="s">
        <v>3</v>
      </c>
      <c r="C6004" t="s">
        <v>577</v>
      </c>
      <c r="D6004" t="s">
        <v>149</v>
      </c>
      <c r="E6004" t="s">
        <v>1</v>
      </c>
      <c r="F6004">
        <v>0</v>
      </c>
      <c r="G6004">
        <v>0</v>
      </c>
      <c r="H6004">
        <v>0</v>
      </c>
    </row>
    <row r="6005" spans="2:8" x14ac:dyDescent="0.25">
      <c r="B6005" t="s">
        <v>3</v>
      </c>
      <c r="C6005" t="s">
        <v>577</v>
      </c>
      <c r="D6005" t="s">
        <v>150</v>
      </c>
      <c r="E6005" t="s">
        <v>1</v>
      </c>
      <c r="F6005">
        <v>0</v>
      </c>
      <c r="G6005">
        <v>0</v>
      </c>
      <c r="H6005">
        <v>0</v>
      </c>
    </row>
    <row r="6006" spans="2:8" x14ac:dyDescent="0.25">
      <c r="B6006" t="s">
        <v>3</v>
      </c>
      <c r="C6006" t="s">
        <v>577</v>
      </c>
      <c r="D6006" t="s">
        <v>151</v>
      </c>
      <c r="E6006" t="s">
        <v>1</v>
      </c>
      <c r="F6006">
        <v>0</v>
      </c>
      <c r="G6006">
        <v>0</v>
      </c>
      <c r="H6006">
        <v>0</v>
      </c>
    </row>
    <row r="6007" spans="2:8" x14ac:dyDescent="0.25">
      <c r="B6007" t="s">
        <v>3</v>
      </c>
      <c r="C6007" t="s">
        <v>577</v>
      </c>
      <c r="D6007" t="s">
        <v>152</v>
      </c>
      <c r="E6007" t="s">
        <v>1</v>
      </c>
      <c r="F6007">
        <v>12.392465759162754</v>
      </c>
      <c r="G6007">
        <v>12.392465759162754</v>
      </c>
      <c r="H6007">
        <v>12.392465759162754</v>
      </c>
    </row>
    <row r="6008" spans="2:8" x14ac:dyDescent="0.25">
      <c r="B6008" t="s">
        <v>3</v>
      </c>
      <c r="C6008" t="s">
        <v>577</v>
      </c>
      <c r="D6008" t="s">
        <v>153</v>
      </c>
      <c r="E6008" t="s">
        <v>1</v>
      </c>
      <c r="F6008">
        <v>0</v>
      </c>
      <c r="G6008">
        <v>0</v>
      </c>
      <c r="H6008">
        <v>0</v>
      </c>
    </row>
    <row r="6009" spans="2:8" x14ac:dyDescent="0.25">
      <c r="B6009" t="s">
        <v>3</v>
      </c>
      <c r="C6009" t="s">
        <v>577</v>
      </c>
      <c r="D6009" t="s">
        <v>632</v>
      </c>
      <c r="E6009" t="s">
        <v>1</v>
      </c>
      <c r="F6009">
        <v>0</v>
      </c>
      <c r="G6009">
        <v>0</v>
      </c>
      <c r="H6009">
        <v>0</v>
      </c>
    </row>
    <row r="6010" spans="2:8" x14ac:dyDescent="0.25">
      <c r="B6010" t="s">
        <v>3</v>
      </c>
      <c r="C6010" t="s">
        <v>577</v>
      </c>
      <c r="D6010" t="s">
        <v>155</v>
      </c>
      <c r="E6010" t="s">
        <v>1</v>
      </c>
      <c r="F6010">
        <v>0</v>
      </c>
      <c r="G6010">
        <v>0</v>
      </c>
      <c r="H6010">
        <v>0</v>
      </c>
    </row>
    <row r="6011" spans="2:8" x14ac:dyDescent="0.25">
      <c r="B6011" t="s">
        <v>3</v>
      </c>
      <c r="C6011" t="s">
        <v>577</v>
      </c>
      <c r="D6011" t="s">
        <v>633</v>
      </c>
      <c r="E6011" t="s">
        <v>1</v>
      </c>
      <c r="F6011">
        <v>0.3</v>
      </c>
      <c r="G6011">
        <v>0.3</v>
      </c>
      <c r="H6011">
        <v>0.3</v>
      </c>
    </row>
    <row r="6012" spans="2:8" x14ac:dyDescent="0.25">
      <c r="B6012" t="s">
        <v>3</v>
      </c>
      <c r="C6012" t="s">
        <v>577</v>
      </c>
      <c r="D6012" t="s">
        <v>156</v>
      </c>
      <c r="E6012" t="s">
        <v>1</v>
      </c>
      <c r="F6012">
        <v>0.3</v>
      </c>
      <c r="G6012">
        <v>0.3</v>
      </c>
      <c r="H6012">
        <v>0.3</v>
      </c>
    </row>
    <row r="6013" spans="2:8" x14ac:dyDescent="0.25">
      <c r="B6013" t="s">
        <v>3</v>
      </c>
      <c r="C6013" t="s">
        <v>577</v>
      </c>
      <c r="D6013" t="s">
        <v>157</v>
      </c>
      <c r="E6013" t="s">
        <v>1</v>
      </c>
      <c r="F6013">
        <v>0.3</v>
      </c>
      <c r="G6013">
        <v>0.3</v>
      </c>
      <c r="H6013">
        <v>0.3</v>
      </c>
    </row>
    <row r="6014" spans="2:8" x14ac:dyDescent="0.25">
      <c r="B6014" t="s">
        <v>3</v>
      </c>
      <c r="C6014" t="s">
        <v>577</v>
      </c>
      <c r="D6014" t="s">
        <v>158</v>
      </c>
      <c r="E6014" t="s">
        <v>1</v>
      </c>
      <c r="F6014">
        <v>0</v>
      </c>
      <c r="G6014">
        <v>0</v>
      </c>
      <c r="H6014">
        <v>0</v>
      </c>
    </row>
    <row r="6015" spans="2:8" x14ac:dyDescent="0.25">
      <c r="B6015" t="s">
        <v>3</v>
      </c>
      <c r="C6015" t="s">
        <v>577</v>
      </c>
      <c r="D6015" t="s">
        <v>159</v>
      </c>
      <c r="E6015" t="s">
        <v>1</v>
      </c>
      <c r="F6015">
        <v>0</v>
      </c>
      <c r="G6015">
        <v>0</v>
      </c>
      <c r="H6015">
        <v>0</v>
      </c>
    </row>
    <row r="6016" spans="2:8" x14ac:dyDescent="0.25">
      <c r="B6016" t="s">
        <v>3</v>
      </c>
      <c r="C6016" t="s">
        <v>577</v>
      </c>
      <c r="D6016" t="s">
        <v>160</v>
      </c>
      <c r="E6016" t="s">
        <v>1</v>
      </c>
      <c r="F6016">
        <v>0</v>
      </c>
      <c r="G6016">
        <v>0</v>
      </c>
      <c r="H6016">
        <v>0</v>
      </c>
    </row>
    <row r="6017" spans="2:8" x14ac:dyDescent="0.25">
      <c r="B6017" t="s">
        <v>3</v>
      </c>
      <c r="C6017" t="s">
        <v>577</v>
      </c>
      <c r="D6017" t="s">
        <v>161</v>
      </c>
      <c r="E6017" t="s">
        <v>1</v>
      </c>
      <c r="F6017">
        <v>0</v>
      </c>
      <c r="G6017">
        <v>0</v>
      </c>
      <c r="H6017">
        <v>0</v>
      </c>
    </row>
    <row r="6018" spans="2:8" x14ac:dyDescent="0.25">
      <c r="B6018" t="s">
        <v>3</v>
      </c>
      <c r="C6018" t="s">
        <v>577</v>
      </c>
      <c r="D6018" t="s">
        <v>162</v>
      </c>
      <c r="E6018" t="s">
        <v>1</v>
      </c>
      <c r="F6018">
        <v>0</v>
      </c>
      <c r="G6018">
        <v>0</v>
      </c>
      <c r="H6018">
        <v>0</v>
      </c>
    </row>
    <row r="6019" spans="2:8" x14ac:dyDescent="0.25">
      <c r="B6019" t="s">
        <v>3</v>
      </c>
      <c r="C6019" t="s">
        <v>577</v>
      </c>
      <c r="D6019" t="s">
        <v>163</v>
      </c>
      <c r="E6019" t="s">
        <v>1</v>
      </c>
      <c r="F6019">
        <v>0</v>
      </c>
      <c r="G6019">
        <v>0</v>
      </c>
      <c r="H6019">
        <v>0</v>
      </c>
    </row>
    <row r="6020" spans="2:8" x14ac:dyDescent="0.25">
      <c r="B6020" t="s">
        <v>3</v>
      </c>
      <c r="C6020" t="s">
        <v>577</v>
      </c>
      <c r="D6020" t="s">
        <v>165</v>
      </c>
      <c r="E6020" t="s">
        <v>1</v>
      </c>
      <c r="F6020">
        <v>0</v>
      </c>
      <c r="G6020">
        <v>0</v>
      </c>
      <c r="H6020">
        <v>0</v>
      </c>
    </row>
    <row r="6021" spans="2:8" x14ac:dyDescent="0.25">
      <c r="B6021" t="s">
        <v>3</v>
      </c>
      <c r="C6021" t="s">
        <v>577</v>
      </c>
      <c r="D6021" t="s">
        <v>168</v>
      </c>
      <c r="E6021" t="s">
        <v>1</v>
      </c>
      <c r="F6021">
        <v>0</v>
      </c>
      <c r="G6021">
        <v>0</v>
      </c>
      <c r="H6021">
        <v>0</v>
      </c>
    </row>
    <row r="6022" spans="2:8" x14ac:dyDescent="0.25">
      <c r="B6022" t="s">
        <v>3</v>
      </c>
      <c r="C6022" t="s">
        <v>577</v>
      </c>
      <c r="D6022" t="s">
        <v>170</v>
      </c>
      <c r="E6022" t="s">
        <v>1</v>
      </c>
      <c r="F6022">
        <v>0</v>
      </c>
      <c r="G6022">
        <v>0</v>
      </c>
      <c r="H6022">
        <v>0</v>
      </c>
    </row>
    <row r="6023" spans="2:8" x14ac:dyDescent="0.25">
      <c r="B6023" t="s">
        <v>3</v>
      </c>
      <c r="C6023" t="s">
        <v>577</v>
      </c>
      <c r="D6023" t="s">
        <v>172</v>
      </c>
      <c r="E6023" t="s">
        <v>1</v>
      </c>
      <c r="F6023">
        <v>0</v>
      </c>
      <c r="G6023">
        <v>0</v>
      </c>
      <c r="H6023">
        <v>0</v>
      </c>
    </row>
    <row r="6024" spans="2:8" x14ac:dyDescent="0.25">
      <c r="B6024" t="s">
        <v>3</v>
      </c>
      <c r="C6024" t="s">
        <v>577</v>
      </c>
      <c r="D6024" t="s">
        <v>174</v>
      </c>
      <c r="E6024" t="s">
        <v>1</v>
      </c>
      <c r="F6024">
        <v>0</v>
      </c>
      <c r="G6024">
        <v>0</v>
      </c>
      <c r="H6024">
        <v>0</v>
      </c>
    </row>
    <row r="6025" spans="2:8" x14ac:dyDescent="0.25">
      <c r="B6025" t="s">
        <v>3</v>
      </c>
      <c r="C6025" t="s">
        <v>577</v>
      </c>
      <c r="D6025" t="s">
        <v>175</v>
      </c>
      <c r="E6025" t="s">
        <v>1</v>
      </c>
      <c r="F6025">
        <v>0</v>
      </c>
      <c r="G6025">
        <v>0</v>
      </c>
      <c r="H6025">
        <v>0</v>
      </c>
    </row>
    <row r="6026" spans="2:8" x14ac:dyDescent="0.25">
      <c r="B6026" t="s">
        <v>3</v>
      </c>
      <c r="C6026" t="s">
        <v>577</v>
      </c>
      <c r="D6026" t="s">
        <v>176</v>
      </c>
      <c r="E6026" t="s">
        <v>1</v>
      </c>
      <c r="F6026">
        <v>5.3236820800000001E-2</v>
      </c>
      <c r="G6026">
        <v>5.3236820800000001E-2</v>
      </c>
      <c r="H6026">
        <v>5.3236820800000001E-2</v>
      </c>
    </row>
    <row r="6027" spans="2:8" x14ac:dyDescent="0.25">
      <c r="B6027" t="s">
        <v>3</v>
      </c>
      <c r="C6027" t="s">
        <v>577</v>
      </c>
      <c r="D6027" t="s">
        <v>177</v>
      </c>
      <c r="E6027" t="s">
        <v>1</v>
      </c>
      <c r="F6027">
        <v>5.3236820800000001E-2</v>
      </c>
      <c r="G6027">
        <v>5.3236820800000001E-2</v>
      </c>
      <c r="H6027">
        <v>5.3236820800000001E-2</v>
      </c>
    </row>
    <row r="6028" spans="2:8" x14ac:dyDescent="0.25">
      <c r="B6028" t="s">
        <v>3</v>
      </c>
      <c r="C6028" t="s">
        <v>577</v>
      </c>
      <c r="D6028" t="s">
        <v>178</v>
      </c>
      <c r="E6028" t="s">
        <v>1</v>
      </c>
      <c r="F6028">
        <v>0</v>
      </c>
      <c r="G6028">
        <v>0</v>
      </c>
      <c r="H6028">
        <v>0</v>
      </c>
    </row>
    <row r="6029" spans="2:8" x14ac:dyDescent="0.25">
      <c r="B6029" t="s">
        <v>3</v>
      </c>
      <c r="C6029" t="s">
        <v>577</v>
      </c>
      <c r="D6029" t="s">
        <v>179</v>
      </c>
      <c r="E6029" t="s">
        <v>1</v>
      </c>
      <c r="F6029">
        <v>0</v>
      </c>
      <c r="G6029">
        <v>0</v>
      </c>
      <c r="H6029">
        <v>0</v>
      </c>
    </row>
    <row r="6030" spans="2:8" x14ac:dyDescent="0.25">
      <c r="B6030" t="s">
        <v>3</v>
      </c>
      <c r="C6030" t="s">
        <v>577</v>
      </c>
      <c r="D6030" t="s">
        <v>180</v>
      </c>
      <c r="E6030" t="s">
        <v>1</v>
      </c>
      <c r="F6030">
        <v>0</v>
      </c>
      <c r="G6030">
        <v>0</v>
      </c>
      <c r="H6030">
        <v>0</v>
      </c>
    </row>
    <row r="6031" spans="2:8" x14ac:dyDescent="0.25">
      <c r="B6031" t="s">
        <v>3</v>
      </c>
      <c r="C6031" t="s">
        <v>577</v>
      </c>
      <c r="D6031" t="s">
        <v>634</v>
      </c>
      <c r="E6031" t="s">
        <v>1</v>
      </c>
      <c r="F6031">
        <v>0</v>
      </c>
      <c r="G6031">
        <v>0</v>
      </c>
      <c r="H6031">
        <v>0</v>
      </c>
    </row>
    <row r="6032" spans="2:8" x14ac:dyDescent="0.25">
      <c r="B6032" t="s">
        <v>3</v>
      </c>
      <c r="C6032" t="s">
        <v>577</v>
      </c>
      <c r="D6032" t="s">
        <v>182</v>
      </c>
      <c r="E6032" t="s">
        <v>1</v>
      </c>
      <c r="F6032">
        <v>0</v>
      </c>
      <c r="G6032">
        <v>0</v>
      </c>
      <c r="H6032">
        <v>0</v>
      </c>
    </row>
    <row r="6033" spans="2:8" x14ac:dyDescent="0.25">
      <c r="B6033" t="s">
        <v>3</v>
      </c>
      <c r="C6033" t="s">
        <v>577</v>
      </c>
      <c r="D6033" t="s">
        <v>184</v>
      </c>
      <c r="E6033" t="s">
        <v>1</v>
      </c>
      <c r="F6033">
        <v>0</v>
      </c>
      <c r="G6033">
        <v>0</v>
      </c>
      <c r="H6033">
        <v>0</v>
      </c>
    </row>
    <row r="6034" spans="2:8" x14ac:dyDescent="0.25">
      <c r="B6034" t="s">
        <v>3</v>
      </c>
      <c r="C6034" t="s">
        <v>577</v>
      </c>
      <c r="D6034" t="s">
        <v>187</v>
      </c>
      <c r="E6034" t="s">
        <v>1</v>
      </c>
      <c r="F6034">
        <v>0</v>
      </c>
      <c r="G6034">
        <v>0</v>
      </c>
      <c r="H6034">
        <v>0</v>
      </c>
    </row>
    <row r="6035" spans="2:8" x14ac:dyDescent="0.25">
      <c r="B6035" t="s">
        <v>3</v>
      </c>
      <c r="C6035" t="s">
        <v>577</v>
      </c>
      <c r="D6035" t="s">
        <v>188</v>
      </c>
      <c r="E6035" t="s">
        <v>1</v>
      </c>
      <c r="F6035">
        <v>8.8049950099999986E-3</v>
      </c>
      <c r="G6035">
        <v>8.8049950099999986E-3</v>
      </c>
      <c r="H6035">
        <v>8.8049950099999986E-3</v>
      </c>
    </row>
    <row r="6036" spans="2:8" x14ac:dyDescent="0.25">
      <c r="B6036" t="s">
        <v>3</v>
      </c>
      <c r="C6036" t="s">
        <v>577</v>
      </c>
      <c r="D6036" t="s">
        <v>189</v>
      </c>
      <c r="E6036" t="s">
        <v>1</v>
      </c>
      <c r="F6036">
        <v>1.4894365199999999E-3</v>
      </c>
      <c r="G6036">
        <v>1.5348461700000001E-3</v>
      </c>
      <c r="H6036">
        <v>1.5348461700000001E-3</v>
      </c>
    </row>
    <row r="6037" spans="2:8" x14ac:dyDescent="0.25">
      <c r="B6037" t="s">
        <v>3</v>
      </c>
      <c r="C6037" t="s">
        <v>577</v>
      </c>
      <c r="D6037" t="s">
        <v>190</v>
      </c>
      <c r="E6037" t="s">
        <v>1</v>
      </c>
      <c r="F6037">
        <v>5.1035795999999987E-4</v>
      </c>
      <c r="G6037">
        <v>5.1035795999999987E-4</v>
      </c>
      <c r="H6037">
        <v>5.1035795999999987E-4</v>
      </c>
    </row>
    <row r="6038" spans="2:8" x14ac:dyDescent="0.25">
      <c r="B6038" t="s">
        <v>3</v>
      </c>
      <c r="C6038" t="s">
        <v>577</v>
      </c>
      <c r="D6038" t="s">
        <v>191</v>
      </c>
      <c r="E6038" t="s">
        <v>1</v>
      </c>
      <c r="F6038">
        <v>4.7296306799999991E-4</v>
      </c>
      <c r="G6038">
        <v>4.7296306799999991E-4</v>
      </c>
      <c r="H6038">
        <v>4.7296306799999991E-4</v>
      </c>
    </row>
    <row r="6039" spans="2:8" x14ac:dyDescent="0.25">
      <c r="B6039" t="s">
        <v>3</v>
      </c>
      <c r="C6039" t="s">
        <v>577</v>
      </c>
      <c r="D6039" t="s">
        <v>192</v>
      </c>
      <c r="E6039" t="s">
        <v>1</v>
      </c>
      <c r="F6039">
        <v>3.7396838000000008E-4</v>
      </c>
      <c r="G6039">
        <v>3.7396838000000008E-4</v>
      </c>
      <c r="H6039">
        <v>3.7396838000000008E-4</v>
      </c>
    </row>
    <row r="6040" spans="2:8" x14ac:dyDescent="0.25">
      <c r="B6040" t="s">
        <v>3</v>
      </c>
      <c r="C6040" t="s">
        <v>577</v>
      </c>
      <c r="D6040" t="s">
        <v>193</v>
      </c>
      <c r="E6040" t="s">
        <v>1</v>
      </c>
      <c r="F6040">
        <v>2.7442934999999998E-3</v>
      </c>
      <c r="G6040">
        <v>2.7442934999999998E-3</v>
      </c>
      <c r="H6040">
        <v>2.7442934999999998E-3</v>
      </c>
    </row>
    <row r="6041" spans="2:8" x14ac:dyDescent="0.25">
      <c r="B6041" t="s">
        <v>3</v>
      </c>
      <c r="C6041" t="s">
        <v>577</v>
      </c>
      <c r="D6041" t="s">
        <v>194</v>
      </c>
      <c r="E6041" t="s">
        <v>1</v>
      </c>
      <c r="F6041">
        <v>2.7442934999999998E-3</v>
      </c>
      <c r="G6041">
        <v>2.7442934999999998E-3</v>
      </c>
      <c r="H6041">
        <v>2.7442934999999998E-3</v>
      </c>
    </row>
    <row r="6042" spans="2:8" x14ac:dyDescent="0.25">
      <c r="B6042" t="s">
        <v>3</v>
      </c>
      <c r="C6042" t="s">
        <v>577</v>
      </c>
      <c r="D6042" t="s">
        <v>195</v>
      </c>
      <c r="E6042" t="s">
        <v>1</v>
      </c>
      <c r="F6042">
        <v>0</v>
      </c>
      <c r="G6042">
        <v>0</v>
      </c>
      <c r="H6042">
        <v>0</v>
      </c>
    </row>
    <row r="6043" spans="2:8" x14ac:dyDescent="0.25">
      <c r="B6043" t="s">
        <v>3</v>
      </c>
      <c r="C6043" t="s">
        <v>577</v>
      </c>
      <c r="D6043" t="s">
        <v>196</v>
      </c>
      <c r="E6043" t="s">
        <v>1</v>
      </c>
      <c r="F6043">
        <v>0</v>
      </c>
      <c r="G6043">
        <v>0</v>
      </c>
      <c r="H6043">
        <v>0</v>
      </c>
    </row>
    <row r="6044" spans="2:8" x14ac:dyDescent="0.25">
      <c r="B6044" t="s">
        <v>3</v>
      </c>
      <c r="C6044" t="s">
        <v>577</v>
      </c>
      <c r="D6044" t="s">
        <v>197</v>
      </c>
      <c r="E6044" t="s">
        <v>1</v>
      </c>
      <c r="F6044">
        <v>0</v>
      </c>
      <c r="G6044">
        <v>0</v>
      </c>
      <c r="H6044">
        <v>0</v>
      </c>
    </row>
    <row r="6045" spans="2:8" x14ac:dyDescent="0.25">
      <c r="B6045" t="s">
        <v>3</v>
      </c>
      <c r="C6045" t="s">
        <v>577</v>
      </c>
      <c r="D6045" t="s">
        <v>198</v>
      </c>
      <c r="E6045" t="s">
        <v>1</v>
      </c>
      <c r="F6045">
        <v>0</v>
      </c>
      <c r="G6045">
        <v>0</v>
      </c>
      <c r="H6045">
        <v>0</v>
      </c>
    </row>
    <row r="6046" spans="2:8" x14ac:dyDescent="0.25">
      <c r="B6046" t="s">
        <v>3</v>
      </c>
      <c r="C6046" t="s">
        <v>577</v>
      </c>
      <c r="D6046" t="s">
        <v>199</v>
      </c>
      <c r="E6046" t="s">
        <v>1</v>
      </c>
      <c r="F6046">
        <v>2.6225314999999999E-2</v>
      </c>
      <c r="G6046">
        <v>2.059788765E-2</v>
      </c>
      <c r="H6046">
        <v>2.059788765E-2</v>
      </c>
    </row>
    <row r="6047" spans="2:8" x14ac:dyDescent="0.25">
      <c r="B6047" t="s">
        <v>3</v>
      </c>
      <c r="C6047" t="s">
        <v>577</v>
      </c>
      <c r="D6047" t="s">
        <v>200</v>
      </c>
      <c r="E6047" t="s">
        <v>1</v>
      </c>
      <c r="F6047">
        <v>2.6225314999999999E-2</v>
      </c>
      <c r="G6047">
        <v>2.059788765E-2</v>
      </c>
      <c r="H6047">
        <v>2.059788765E-2</v>
      </c>
    </row>
    <row r="6048" spans="2:8" x14ac:dyDescent="0.25">
      <c r="B6048" t="s">
        <v>3</v>
      </c>
      <c r="C6048" t="s">
        <v>577</v>
      </c>
      <c r="D6048" t="s">
        <v>201</v>
      </c>
      <c r="E6048" t="s">
        <v>1</v>
      </c>
      <c r="F6048">
        <v>2.0949658999999999E-2</v>
      </c>
      <c r="G6048">
        <v>1.6363793700000004E-2</v>
      </c>
      <c r="H6048">
        <v>1.6363793700000004E-2</v>
      </c>
    </row>
    <row r="6049" spans="2:8" x14ac:dyDescent="0.25">
      <c r="B6049" t="s">
        <v>3</v>
      </c>
      <c r="C6049" t="s">
        <v>577</v>
      </c>
      <c r="D6049" t="s">
        <v>202</v>
      </c>
      <c r="E6049" t="s">
        <v>1</v>
      </c>
      <c r="F6049">
        <v>2.0949658999999999E-2</v>
      </c>
      <c r="G6049">
        <v>1.6363793700000004E-2</v>
      </c>
      <c r="H6049">
        <v>1.6363793700000004E-2</v>
      </c>
    </row>
    <row r="6050" spans="2:8" x14ac:dyDescent="0.25">
      <c r="B6050" t="s">
        <v>3</v>
      </c>
      <c r="C6050" t="s">
        <v>577</v>
      </c>
      <c r="D6050" t="s">
        <v>203</v>
      </c>
      <c r="E6050" t="s">
        <v>1</v>
      </c>
      <c r="F6050">
        <v>3.49E-2</v>
      </c>
      <c r="G6050">
        <v>2.7242853599999999E-2</v>
      </c>
      <c r="H6050">
        <v>2.7242853599999999E-2</v>
      </c>
    </row>
    <row r="6051" spans="2:8" x14ac:dyDescent="0.25">
      <c r="B6051" t="s">
        <v>3</v>
      </c>
      <c r="C6051" t="s">
        <v>577</v>
      </c>
      <c r="D6051" t="s">
        <v>204</v>
      </c>
      <c r="E6051" t="s">
        <v>1</v>
      </c>
      <c r="F6051">
        <v>3.49E-2</v>
      </c>
      <c r="G6051">
        <v>2.7242853599999999E-2</v>
      </c>
      <c r="H6051">
        <v>2.7242853599999999E-2</v>
      </c>
    </row>
    <row r="6052" spans="2:8" x14ac:dyDescent="0.25">
      <c r="B6052" t="s">
        <v>3</v>
      </c>
      <c r="C6052" t="s">
        <v>577</v>
      </c>
      <c r="D6052" t="s">
        <v>205</v>
      </c>
      <c r="E6052" t="s">
        <v>1</v>
      </c>
      <c r="F6052">
        <v>1.0463333333333337E-2</v>
      </c>
      <c r="G6052">
        <v>1.0463333333333337E-2</v>
      </c>
      <c r="H6052">
        <v>1.0463333333333337E-2</v>
      </c>
    </row>
    <row r="6053" spans="2:8" x14ac:dyDescent="0.25">
      <c r="B6053" t="s">
        <v>3</v>
      </c>
      <c r="C6053" t="s">
        <v>577</v>
      </c>
      <c r="D6053" t="s">
        <v>208</v>
      </c>
      <c r="E6053" t="s">
        <v>1</v>
      </c>
      <c r="F6053">
        <v>0</v>
      </c>
      <c r="G6053">
        <v>0</v>
      </c>
      <c r="H6053">
        <v>0</v>
      </c>
    </row>
    <row r="6054" spans="2:8" x14ac:dyDescent="0.25">
      <c r="B6054" t="s">
        <v>3</v>
      </c>
      <c r="C6054" t="s">
        <v>577</v>
      </c>
      <c r="D6054" t="s">
        <v>209</v>
      </c>
      <c r="E6054" t="s">
        <v>1</v>
      </c>
      <c r="F6054">
        <v>0</v>
      </c>
      <c r="G6054">
        <v>0</v>
      </c>
      <c r="H6054">
        <v>0</v>
      </c>
    </row>
    <row r="6055" spans="2:8" x14ac:dyDescent="0.25">
      <c r="B6055" t="s">
        <v>3</v>
      </c>
      <c r="C6055" t="s">
        <v>577</v>
      </c>
      <c r="D6055" t="s">
        <v>210</v>
      </c>
      <c r="E6055" t="s">
        <v>1</v>
      </c>
      <c r="F6055">
        <v>0</v>
      </c>
      <c r="G6055">
        <v>0</v>
      </c>
      <c r="H6055">
        <v>0</v>
      </c>
    </row>
    <row r="6056" spans="2:8" x14ac:dyDescent="0.25">
      <c r="B6056" t="s">
        <v>3</v>
      </c>
      <c r="C6056" t="s">
        <v>577</v>
      </c>
      <c r="D6056" t="s">
        <v>211</v>
      </c>
      <c r="E6056" t="s">
        <v>1</v>
      </c>
      <c r="F6056">
        <v>0</v>
      </c>
      <c r="G6056">
        <v>0</v>
      </c>
      <c r="H6056">
        <v>0</v>
      </c>
    </row>
    <row r="6057" spans="2:8" x14ac:dyDescent="0.25">
      <c r="B6057" t="s">
        <v>3</v>
      </c>
      <c r="C6057" t="s">
        <v>577</v>
      </c>
      <c r="D6057" t="s">
        <v>212</v>
      </c>
      <c r="E6057" t="s">
        <v>1</v>
      </c>
      <c r="F6057">
        <v>0</v>
      </c>
      <c r="G6057">
        <v>0</v>
      </c>
      <c r="H6057">
        <v>0</v>
      </c>
    </row>
    <row r="6058" spans="2:8" x14ac:dyDescent="0.25">
      <c r="B6058" t="s">
        <v>3</v>
      </c>
      <c r="C6058" t="s">
        <v>577</v>
      </c>
      <c r="D6058" t="s">
        <v>213</v>
      </c>
      <c r="E6058" t="s">
        <v>1</v>
      </c>
      <c r="F6058">
        <v>0</v>
      </c>
      <c r="G6058">
        <v>0</v>
      </c>
      <c r="H6058">
        <v>0</v>
      </c>
    </row>
    <row r="6059" spans="2:8" x14ac:dyDescent="0.25">
      <c r="B6059" t="s">
        <v>3</v>
      </c>
      <c r="C6059" t="s">
        <v>577</v>
      </c>
      <c r="D6059" t="s">
        <v>214</v>
      </c>
      <c r="E6059" t="s">
        <v>1</v>
      </c>
      <c r="F6059">
        <v>0</v>
      </c>
      <c r="G6059">
        <v>0</v>
      </c>
      <c r="H6059">
        <v>0</v>
      </c>
    </row>
    <row r="6060" spans="2:8" x14ac:dyDescent="0.25">
      <c r="B6060" t="s">
        <v>3</v>
      </c>
      <c r="C6060" t="s">
        <v>577</v>
      </c>
      <c r="D6060" t="s">
        <v>215</v>
      </c>
      <c r="E6060" t="s">
        <v>1</v>
      </c>
      <c r="F6060">
        <v>0</v>
      </c>
      <c r="G6060">
        <v>0</v>
      </c>
      <c r="H6060">
        <v>0</v>
      </c>
    </row>
    <row r="6061" spans="2:8" x14ac:dyDescent="0.25">
      <c r="B6061" t="s">
        <v>3</v>
      </c>
      <c r="C6061" t="s">
        <v>577</v>
      </c>
      <c r="D6061" t="s">
        <v>216</v>
      </c>
      <c r="E6061" t="s">
        <v>1</v>
      </c>
      <c r="F6061">
        <v>0</v>
      </c>
      <c r="G6061">
        <v>0</v>
      </c>
      <c r="H6061">
        <v>0</v>
      </c>
    </row>
    <row r="6062" spans="2:8" x14ac:dyDescent="0.25">
      <c r="B6062" t="s">
        <v>3</v>
      </c>
      <c r="C6062" t="s">
        <v>577</v>
      </c>
      <c r="D6062" t="s">
        <v>217</v>
      </c>
      <c r="E6062" t="s">
        <v>1</v>
      </c>
      <c r="F6062">
        <v>0</v>
      </c>
      <c r="G6062">
        <v>0</v>
      </c>
      <c r="H6062">
        <v>0</v>
      </c>
    </row>
    <row r="6063" spans="2:8" x14ac:dyDescent="0.25">
      <c r="B6063" t="s">
        <v>3</v>
      </c>
      <c r="C6063" t="s">
        <v>577</v>
      </c>
      <c r="D6063" t="s">
        <v>218</v>
      </c>
      <c r="E6063" t="s">
        <v>1</v>
      </c>
      <c r="F6063">
        <v>0</v>
      </c>
      <c r="G6063">
        <v>0</v>
      </c>
      <c r="H6063">
        <v>0</v>
      </c>
    </row>
    <row r="6064" spans="2:8" x14ac:dyDescent="0.25">
      <c r="B6064" t="s">
        <v>3</v>
      </c>
      <c r="C6064" t="s">
        <v>577</v>
      </c>
      <c r="D6064" t="s">
        <v>219</v>
      </c>
      <c r="E6064" t="s">
        <v>1</v>
      </c>
      <c r="F6064">
        <v>0</v>
      </c>
      <c r="G6064">
        <v>0</v>
      </c>
      <c r="H6064">
        <v>0</v>
      </c>
    </row>
    <row r="6065" spans="2:8" x14ac:dyDescent="0.25">
      <c r="B6065" t="s">
        <v>3</v>
      </c>
      <c r="C6065" t="s">
        <v>577</v>
      </c>
      <c r="D6065" t="s">
        <v>220</v>
      </c>
      <c r="E6065" t="s">
        <v>1</v>
      </c>
      <c r="F6065">
        <v>0</v>
      </c>
      <c r="G6065">
        <v>0</v>
      </c>
      <c r="H6065">
        <v>0</v>
      </c>
    </row>
    <row r="6066" spans="2:8" x14ac:dyDescent="0.25">
      <c r="B6066" t="s">
        <v>3</v>
      </c>
      <c r="C6066" t="s">
        <v>577</v>
      </c>
      <c r="D6066" t="s">
        <v>221</v>
      </c>
      <c r="E6066" t="s">
        <v>1</v>
      </c>
      <c r="F6066">
        <v>0</v>
      </c>
      <c r="G6066">
        <v>0</v>
      </c>
      <c r="H6066">
        <v>0</v>
      </c>
    </row>
    <row r="6067" spans="2:8" x14ac:dyDescent="0.25">
      <c r="B6067" t="s">
        <v>3</v>
      </c>
      <c r="C6067" t="s">
        <v>577</v>
      </c>
      <c r="D6067" t="s">
        <v>222</v>
      </c>
      <c r="E6067" t="s">
        <v>1</v>
      </c>
      <c r="F6067">
        <v>0</v>
      </c>
      <c r="G6067">
        <v>0</v>
      </c>
      <c r="H6067">
        <v>0</v>
      </c>
    </row>
    <row r="6068" spans="2:8" x14ac:dyDescent="0.25">
      <c r="B6068" t="s">
        <v>3</v>
      </c>
      <c r="C6068" t="s">
        <v>577</v>
      </c>
      <c r="D6068" t="s">
        <v>224</v>
      </c>
      <c r="E6068" t="s">
        <v>1</v>
      </c>
      <c r="F6068">
        <v>0</v>
      </c>
      <c r="G6068">
        <v>0</v>
      </c>
      <c r="H6068">
        <v>0</v>
      </c>
    </row>
    <row r="6069" spans="2:8" x14ac:dyDescent="0.25">
      <c r="B6069" t="s">
        <v>3</v>
      </c>
      <c r="C6069" t="s">
        <v>577</v>
      </c>
      <c r="D6069" t="s">
        <v>225</v>
      </c>
      <c r="E6069" t="s">
        <v>1</v>
      </c>
      <c r="F6069">
        <v>0</v>
      </c>
      <c r="G6069">
        <v>0</v>
      </c>
      <c r="H6069">
        <v>0</v>
      </c>
    </row>
    <row r="6070" spans="2:8" x14ac:dyDescent="0.25">
      <c r="B6070" t="s">
        <v>3</v>
      </c>
      <c r="C6070" t="s">
        <v>577</v>
      </c>
      <c r="D6070" t="s">
        <v>226</v>
      </c>
      <c r="E6070" t="s">
        <v>1</v>
      </c>
      <c r="F6070">
        <v>0</v>
      </c>
      <c r="G6070">
        <v>0</v>
      </c>
      <c r="H6070">
        <v>0</v>
      </c>
    </row>
    <row r="6071" spans="2:8" x14ac:dyDescent="0.25">
      <c r="B6071" t="s">
        <v>3</v>
      </c>
      <c r="C6071" t="s">
        <v>577</v>
      </c>
      <c r="D6071" t="s">
        <v>227</v>
      </c>
      <c r="E6071" t="s">
        <v>1</v>
      </c>
      <c r="F6071">
        <v>0</v>
      </c>
      <c r="G6071">
        <v>0</v>
      </c>
      <c r="H6071">
        <v>0</v>
      </c>
    </row>
    <row r="6072" spans="2:8" x14ac:dyDescent="0.25">
      <c r="B6072" t="s">
        <v>3</v>
      </c>
      <c r="C6072" t="s">
        <v>577</v>
      </c>
      <c r="D6072" t="s">
        <v>228</v>
      </c>
      <c r="E6072" t="s">
        <v>1</v>
      </c>
      <c r="F6072">
        <v>0</v>
      </c>
      <c r="G6072">
        <v>0</v>
      </c>
      <c r="H6072">
        <v>0</v>
      </c>
    </row>
    <row r="6073" spans="2:8" x14ac:dyDescent="0.25">
      <c r="B6073" t="s">
        <v>3</v>
      </c>
      <c r="C6073" t="s">
        <v>577</v>
      </c>
      <c r="D6073" t="s">
        <v>229</v>
      </c>
      <c r="E6073" t="s">
        <v>1</v>
      </c>
      <c r="F6073">
        <v>0</v>
      </c>
      <c r="G6073">
        <v>0</v>
      </c>
      <c r="H6073">
        <v>0</v>
      </c>
    </row>
    <row r="6074" spans="2:8" x14ac:dyDescent="0.25">
      <c r="B6074" t="s">
        <v>3</v>
      </c>
      <c r="C6074" t="s">
        <v>577</v>
      </c>
      <c r="D6074" t="s">
        <v>230</v>
      </c>
      <c r="E6074" t="s">
        <v>1</v>
      </c>
      <c r="F6074">
        <v>0</v>
      </c>
      <c r="G6074">
        <v>0</v>
      </c>
      <c r="H6074">
        <v>0</v>
      </c>
    </row>
    <row r="6075" spans="2:8" x14ac:dyDescent="0.25">
      <c r="B6075" t="s">
        <v>3</v>
      </c>
      <c r="C6075" t="s">
        <v>577</v>
      </c>
      <c r="D6075" t="s">
        <v>232</v>
      </c>
      <c r="E6075" t="s">
        <v>1</v>
      </c>
      <c r="F6075">
        <v>0</v>
      </c>
      <c r="G6075">
        <v>0</v>
      </c>
      <c r="H6075">
        <v>0</v>
      </c>
    </row>
    <row r="6076" spans="2:8" x14ac:dyDescent="0.25">
      <c r="B6076" t="s">
        <v>3</v>
      </c>
      <c r="C6076" t="s">
        <v>577</v>
      </c>
      <c r="D6076" t="s">
        <v>234</v>
      </c>
      <c r="E6076" t="s">
        <v>1</v>
      </c>
      <c r="F6076">
        <v>0</v>
      </c>
      <c r="G6076">
        <v>0</v>
      </c>
      <c r="H6076">
        <v>0</v>
      </c>
    </row>
    <row r="6077" spans="2:8" x14ac:dyDescent="0.25">
      <c r="B6077" t="s">
        <v>3</v>
      </c>
      <c r="C6077" t="s">
        <v>577</v>
      </c>
      <c r="D6077" t="s">
        <v>236</v>
      </c>
      <c r="E6077" t="s">
        <v>1</v>
      </c>
      <c r="F6077">
        <v>0</v>
      </c>
      <c r="G6077">
        <v>0</v>
      </c>
      <c r="H6077">
        <v>0</v>
      </c>
    </row>
    <row r="6078" spans="2:8" x14ac:dyDescent="0.25">
      <c r="B6078" t="s">
        <v>3</v>
      </c>
      <c r="C6078" t="s">
        <v>577</v>
      </c>
      <c r="D6078" t="s">
        <v>237</v>
      </c>
      <c r="E6078" t="s">
        <v>1</v>
      </c>
      <c r="F6078">
        <v>0</v>
      </c>
      <c r="G6078">
        <v>0</v>
      </c>
      <c r="H6078">
        <v>0</v>
      </c>
    </row>
    <row r="6079" spans="2:8" x14ac:dyDescent="0.25">
      <c r="B6079" t="s">
        <v>3</v>
      </c>
      <c r="C6079" t="s">
        <v>577</v>
      </c>
      <c r="D6079" t="s">
        <v>238</v>
      </c>
      <c r="E6079" t="s">
        <v>1</v>
      </c>
      <c r="F6079">
        <v>0</v>
      </c>
      <c r="G6079">
        <v>0</v>
      </c>
      <c r="H6079">
        <v>0</v>
      </c>
    </row>
    <row r="6080" spans="2:8" x14ac:dyDescent="0.25">
      <c r="B6080" t="s">
        <v>3</v>
      </c>
      <c r="C6080" t="s">
        <v>577</v>
      </c>
      <c r="D6080" t="s">
        <v>240</v>
      </c>
      <c r="E6080" t="s">
        <v>1</v>
      </c>
      <c r="F6080">
        <v>4.5126000000000006E-2</v>
      </c>
      <c r="G6080">
        <v>4.5126000000000006E-2</v>
      </c>
      <c r="H6080">
        <v>4.5126000000000006E-2</v>
      </c>
    </row>
    <row r="6081" spans="2:8" x14ac:dyDescent="0.25">
      <c r="B6081" t="s">
        <v>3</v>
      </c>
      <c r="C6081" t="s">
        <v>577</v>
      </c>
      <c r="D6081" t="s">
        <v>241</v>
      </c>
      <c r="E6081" t="s">
        <v>1</v>
      </c>
      <c r="F6081">
        <v>2.8842000000000003E-2</v>
      </c>
      <c r="G6081">
        <v>2.8842000000000003E-2</v>
      </c>
      <c r="H6081">
        <v>2.8842000000000003E-2</v>
      </c>
    </row>
    <row r="6082" spans="2:8" x14ac:dyDescent="0.25">
      <c r="B6082" t="s">
        <v>3</v>
      </c>
      <c r="C6082" t="s">
        <v>577</v>
      </c>
      <c r="D6082" t="s">
        <v>242</v>
      </c>
      <c r="E6082" t="s">
        <v>1</v>
      </c>
      <c r="F6082">
        <v>0</v>
      </c>
      <c r="G6082">
        <v>0</v>
      </c>
      <c r="H6082">
        <v>0</v>
      </c>
    </row>
    <row r="6083" spans="2:8" x14ac:dyDescent="0.25">
      <c r="B6083" t="s">
        <v>3</v>
      </c>
      <c r="C6083" t="s">
        <v>577</v>
      </c>
      <c r="D6083" t="s">
        <v>243</v>
      </c>
      <c r="E6083" t="s">
        <v>1</v>
      </c>
      <c r="F6083">
        <v>2.4700000000000002</v>
      </c>
      <c r="G6083">
        <v>2.4700000000000002</v>
      </c>
      <c r="H6083">
        <v>2.4700000000000002</v>
      </c>
    </row>
    <row r="6084" spans="2:8" x14ac:dyDescent="0.25">
      <c r="B6084" t="s">
        <v>3</v>
      </c>
      <c r="C6084" t="s">
        <v>577</v>
      </c>
      <c r="D6084" t="s">
        <v>244</v>
      </c>
      <c r="E6084" t="s">
        <v>1</v>
      </c>
      <c r="F6084">
        <v>2.76</v>
      </c>
      <c r="G6084">
        <v>2.76</v>
      </c>
      <c r="H6084">
        <v>2.76</v>
      </c>
    </row>
    <row r="6085" spans="2:8" x14ac:dyDescent="0.25">
      <c r="B6085" t="s">
        <v>3</v>
      </c>
      <c r="C6085" t="s">
        <v>577</v>
      </c>
      <c r="D6085" t="s">
        <v>245</v>
      </c>
      <c r="E6085" t="s">
        <v>1</v>
      </c>
      <c r="F6085">
        <v>0</v>
      </c>
      <c r="G6085">
        <v>0</v>
      </c>
      <c r="H6085">
        <v>0</v>
      </c>
    </row>
    <row r="6086" spans="2:8" x14ac:dyDescent="0.25">
      <c r="B6086" t="s">
        <v>3</v>
      </c>
      <c r="C6086" t="s">
        <v>577</v>
      </c>
      <c r="D6086" t="s">
        <v>246</v>
      </c>
      <c r="E6086" t="s">
        <v>1</v>
      </c>
      <c r="F6086">
        <v>0</v>
      </c>
      <c r="G6086">
        <v>0</v>
      </c>
      <c r="H6086">
        <v>0</v>
      </c>
    </row>
    <row r="6087" spans="2:8" x14ac:dyDescent="0.25">
      <c r="B6087" t="s">
        <v>3</v>
      </c>
      <c r="C6087" t="s">
        <v>577</v>
      </c>
      <c r="D6087" t="s">
        <v>247</v>
      </c>
      <c r="E6087" t="s">
        <v>1</v>
      </c>
      <c r="F6087">
        <v>0</v>
      </c>
      <c r="G6087">
        <v>0</v>
      </c>
      <c r="H6087">
        <v>0</v>
      </c>
    </row>
    <row r="6088" spans="2:8" x14ac:dyDescent="0.25">
      <c r="B6088" t="s">
        <v>3</v>
      </c>
      <c r="C6088" t="s">
        <v>577</v>
      </c>
      <c r="D6088" t="s">
        <v>248</v>
      </c>
      <c r="E6088" t="s">
        <v>1</v>
      </c>
      <c r="F6088">
        <v>0</v>
      </c>
      <c r="G6088">
        <v>0</v>
      </c>
      <c r="H6088">
        <v>0</v>
      </c>
    </row>
    <row r="6089" spans="2:8" x14ac:dyDescent="0.25">
      <c r="B6089" t="s">
        <v>3</v>
      </c>
      <c r="C6089" t="s">
        <v>577</v>
      </c>
      <c r="D6089" t="s">
        <v>251</v>
      </c>
      <c r="E6089" t="s">
        <v>1</v>
      </c>
      <c r="F6089">
        <v>0</v>
      </c>
      <c r="G6089">
        <v>0</v>
      </c>
      <c r="H6089">
        <v>0</v>
      </c>
    </row>
    <row r="6090" spans="2:8" x14ac:dyDescent="0.25">
      <c r="B6090" t="s">
        <v>3</v>
      </c>
      <c r="C6090" t="s">
        <v>577</v>
      </c>
      <c r="D6090" t="s">
        <v>255</v>
      </c>
      <c r="E6090" t="s">
        <v>1</v>
      </c>
      <c r="F6090">
        <v>0</v>
      </c>
      <c r="G6090">
        <v>0</v>
      </c>
      <c r="H6090">
        <v>0</v>
      </c>
    </row>
    <row r="6091" spans="2:8" x14ac:dyDescent="0.25">
      <c r="B6091" t="s">
        <v>3</v>
      </c>
      <c r="C6091" t="s">
        <v>577</v>
      </c>
      <c r="D6091" t="s">
        <v>256</v>
      </c>
      <c r="E6091" t="s">
        <v>1</v>
      </c>
      <c r="F6091">
        <v>0</v>
      </c>
      <c r="G6091">
        <v>0</v>
      </c>
      <c r="H6091">
        <v>0</v>
      </c>
    </row>
    <row r="6092" spans="2:8" x14ac:dyDescent="0.25">
      <c r="B6092" t="s">
        <v>3</v>
      </c>
      <c r="C6092" t="s">
        <v>577</v>
      </c>
      <c r="D6092" t="s">
        <v>258</v>
      </c>
      <c r="E6092" t="s">
        <v>1</v>
      </c>
      <c r="F6092">
        <v>0</v>
      </c>
      <c r="G6092">
        <v>0</v>
      </c>
      <c r="H6092">
        <v>0</v>
      </c>
    </row>
    <row r="6093" spans="2:8" x14ac:dyDescent="0.25">
      <c r="B6093" t="s">
        <v>3</v>
      </c>
      <c r="C6093" t="s">
        <v>577</v>
      </c>
      <c r="D6093" t="s">
        <v>260</v>
      </c>
      <c r="E6093" t="s">
        <v>1</v>
      </c>
      <c r="F6093">
        <v>0</v>
      </c>
      <c r="G6093">
        <v>0</v>
      </c>
      <c r="H6093">
        <v>0</v>
      </c>
    </row>
    <row r="6094" spans="2:8" x14ac:dyDescent="0.25">
      <c r="B6094" t="s">
        <v>3</v>
      </c>
      <c r="C6094" t="s">
        <v>577</v>
      </c>
      <c r="D6094" t="s">
        <v>262</v>
      </c>
      <c r="E6094" t="s">
        <v>1</v>
      </c>
      <c r="F6094">
        <v>0</v>
      </c>
      <c r="G6094">
        <v>0</v>
      </c>
      <c r="H6094">
        <v>0</v>
      </c>
    </row>
    <row r="6095" spans="2:8" x14ac:dyDescent="0.25">
      <c r="B6095" t="s">
        <v>3</v>
      </c>
      <c r="C6095" t="s">
        <v>577</v>
      </c>
      <c r="D6095" t="s">
        <v>263</v>
      </c>
      <c r="E6095" t="s">
        <v>1</v>
      </c>
      <c r="F6095">
        <v>0</v>
      </c>
      <c r="G6095">
        <v>0</v>
      </c>
      <c r="H6095">
        <v>0</v>
      </c>
    </row>
    <row r="6096" spans="2:8" x14ac:dyDescent="0.25">
      <c r="B6096" t="s">
        <v>3</v>
      </c>
      <c r="C6096" t="s">
        <v>577</v>
      </c>
      <c r="D6096" t="s">
        <v>264</v>
      </c>
      <c r="E6096" t="s">
        <v>1</v>
      </c>
      <c r="F6096">
        <v>0</v>
      </c>
      <c r="G6096">
        <v>0</v>
      </c>
      <c r="H6096">
        <v>0</v>
      </c>
    </row>
    <row r="6097" spans="2:8" x14ac:dyDescent="0.25">
      <c r="B6097" t="s">
        <v>3</v>
      </c>
      <c r="C6097" t="s">
        <v>577</v>
      </c>
      <c r="D6097" t="s">
        <v>265</v>
      </c>
      <c r="E6097" t="s">
        <v>1</v>
      </c>
      <c r="F6097">
        <v>0</v>
      </c>
      <c r="G6097">
        <v>0</v>
      </c>
      <c r="H6097">
        <v>0</v>
      </c>
    </row>
    <row r="6098" spans="2:8" x14ac:dyDescent="0.25">
      <c r="B6098" t="s">
        <v>3</v>
      </c>
      <c r="C6098" t="s">
        <v>577</v>
      </c>
      <c r="D6098" t="s">
        <v>266</v>
      </c>
      <c r="E6098" t="s">
        <v>1</v>
      </c>
      <c r="F6098">
        <v>0</v>
      </c>
      <c r="G6098">
        <v>0</v>
      </c>
      <c r="H6098">
        <v>0</v>
      </c>
    </row>
    <row r="6099" spans="2:8" x14ac:dyDescent="0.25">
      <c r="B6099" t="s">
        <v>3</v>
      </c>
      <c r="C6099" t="s">
        <v>577</v>
      </c>
      <c r="D6099" t="s">
        <v>268</v>
      </c>
      <c r="E6099" t="s">
        <v>1</v>
      </c>
      <c r="F6099">
        <v>2.0830000000000002</v>
      </c>
      <c r="G6099">
        <v>2.0830000000000002</v>
      </c>
      <c r="H6099">
        <v>2.0830000000000002</v>
      </c>
    </row>
    <row r="6100" spans="2:8" x14ac:dyDescent="0.25">
      <c r="B6100" t="s">
        <v>3</v>
      </c>
      <c r="C6100" t="s">
        <v>577</v>
      </c>
      <c r="D6100" t="s">
        <v>269</v>
      </c>
      <c r="E6100" t="s">
        <v>1</v>
      </c>
      <c r="F6100">
        <v>2.0830000000000002</v>
      </c>
      <c r="G6100">
        <v>2.0830000000000002</v>
      </c>
      <c r="H6100">
        <v>2.0830000000000002</v>
      </c>
    </row>
    <row r="6101" spans="2:8" x14ac:dyDescent="0.25">
      <c r="B6101" t="s">
        <v>3</v>
      </c>
      <c r="C6101" t="s">
        <v>577</v>
      </c>
      <c r="D6101" t="s">
        <v>270</v>
      </c>
      <c r="E6101" t="s">
        <v>1</v>
      </c>
      <c r="F6101">
        <v>0</v>
      </c>
      <c r="G6101">
        <v>0</v>
      </c>
      <c r="H6101">
        <v>0</v>
      </c>
    </row>
    <row r="6102" spans="2:8" x14ac:dyDescent="0.25">
      <c r="B6102" t="s">
        <v>3</v>
      </c>
      <c r="C6102" t="s">
        <v>577</v>
      </c>
      <c r="D6102" t="s">
        <v>271</v>
      </c>
      <c r="E6102" t="s">
        <v>1</v>
      </c>
      <c r="F6102">
        <v>0</v>
      </c>
      <c r="G6102">
        <v>0</v>
      </c>
      <c r="H6102">
        <v>0</v>
      </c>
    </row>
    <row r="6103" spans="2:8" x14ac:dyDescent="0.25">
      <c r="B6103" t="s">
        <v>3</v>
      </c>
      <c r="C6103" t="s">
        <v>577</v>
      </c>
      <c r="D6103" t="s">
        <v>273</v>
      </c>
      <c r="E6103" t="s">
        <v>1</v>
      </c>
      <c r="F6103">
        <v>0</v>
      </c>
      <c r="G6103">
        <v>0</v>
      </c>
      <c r="H6103">
        <v>0</v>
      </c>
    </row>
    <row r="6104" spans="2:8" x14ac:dyDescent="0.25">
      <c r="B6104" t="s">
        <v>3</v>
      </c>
      <c r="C6104" t="s">
        <v>577</v>
      </c>
      <c r="D6104" t="s">
        <v>276</v>
      </c>
      <c r="E6104" t="s">
        <v>1</v>
      </c>
      <c r="F6104">
        <v>0</v>
      </c>
      <c r="G6104">
        <v>0</v>
      </c>
      <c r="H6104">
        <v>0</v>
      </c>
    </row>
    <row r="6105" spans="2:8" x14ac:dyDescent="0.25">
      <c r="B6105" t="s">
        <v>3</v>
      </c>
      <c r="C6105" t="s">
        <v>577</v>
      </c>
      <c r="D6105" t="s">
        <v>279</v>
      </c>
      <c r="E6105" t="s">
        <v>1</v>
      </c>
      <c r="F6105">
        <v>7.75</v>
      </c>
      <c r="G6105">
        <v>7.75</v>
      </c>
      <c r="H6105">
        <v>7.75</v>
      </c>
    </row>
    <row r="6106" spans="2:8" x14ac:dyDescent="0.25">
      <c r="B6106" t="s">
        <v>3</v>
      </c>
      <c r="C6106" t="s">
        <v>577</v>
      </c>
      <c r="D6106" t="s">
        <v>280</v>
      </c>
      <c r="E6106" t="s">
        <v>1</v>
      </c>
      <c r="F6106">
        <v>3.8450730610715622</v>
      </c>
      <c r="G6106">
        <v>3.8450730610715622</v>
      </c>
      <c r="H6106">
        <v>3.8450730610715622</v>
      </c>
    </row>
    <row r="6107" spans="2:8" x14ac:dyDescent="0.25">
      <c r="B6107" t="s">
        <v>3</v>
      </c>
      <c r="C6107" t="s">
        <v>577</v>
      </c>
      <c r="D6107" t="s">
        <v>281</v>
      </c>
      <c r="E6107" t="s">
        <v>1</v>
      </c>
      <c r="F6107">
        <v>0</v>
      </c>
      <c r="G6107">
        <v>0</v>
      </c>
      <c r="H6107">
        <v>0</v>
      </c>
    </row>
    <row r="6108" spans="2:8" x14ac:dyDescent="0.25">
      <c r="B6108" t="s">
        <v>3</v>
      </c>
      <c r="C6108" t="s">
        <v>577</v>
      </c>
      <c r="D6108" t="s">
        <v>282</v>
      </c>
      <c r="E6108" t="s">
        <v>1</v>
      </c>
      <c r="F6108">
        <v>0</v>
      </c>
      <c r="G6108">
        <v>0</v>
      </c>
      <c r="H6108">
        <v>0</v>
      </c>
    </row>
    <row r="6109" spans="2:8" x14ac:dyDescent="0.25">
      <c r="B6109" t="s">
        <v>3</v>
      </c>
      <c r="C6109" t="s">
        <v>577</v>
      </c>
      <c r="D6109" t="s">
        <v>283</v>
      </c>
      <c r="E6109" t="s">
        <v>1</v>
      </c>
      <c r="F6109">
        <v>0</v>
      </c>
      <c r="G6109">
        <v>0</v>
      </c>
      <c r="H6109">
        <v>0</v>
      </c>
    </row>
    <row r="6110" spans="2:8" x14ac:dyDescent="0.25">
      <c r="B6110" t="s">
        <v>3</v>
      </c>
      <c r="C6110" t="s">
        <v>577</v>
      </c>
      <c r="D6110" t="s">
        <v>284</v>
      </c>
      <c r="E6110" t="s">
        <v>1</v>
      </c>
      <c r="F6110">
        <v>0</v>
      </c>
      <c r="G6110">
        <v>0</v>
      </c>
      <c r="H6110">
        <v>0</v>
      </c>
    </row>
    <row r="6111" spans="2:8" x14ac:dyDescent="0.25">
      <c r="B6111" t="s">
        <v>3</v>
      </c>
      <c r="C6111" t="s">
        <v>577</v>
      </c>
      <c r="D6111" t="s">
        <v>286</v>
      </c>
      <c r="E6111" t="s">
        <v>1</v>
      </c>
      <c r="F6111">
        <v>0</v>
      </c>
      <c r="G6111">
        <v>0</v>
      </c>
      <c r="H6111">
        <v>0</v>
      </c>
    </row>
    <row r="6112" spans="2:8" x14ac:dyDescent="0.25">
      <c r="B6112" t="s">
        <v>3</v>
      </c>
      <c r="C6112" t="s">
        <v>577</v>
      </c>
      <c r="D6112" t="s">
        <v>287</v>
      </c>
      <c r="E6112" t="s">
        <v>1</v>
      </c>
      <c r="F6112">
        <v>0</v>
      </c>
      <c r="G6112">
        <v>0</v>
      </c>
      <c r="H6112">
        <v>0</v>
      </c>
    </row>
    <row r="6113" spans="2:8" x14ac:dyDescent="0.25">
      <c r="B6113" t="s">
        <v>3</v>
      </c>
      <c r="C6113" t="s">
        <v>577</v>
      </c>
      <c r="D6113" t="s">
        <v>290</v>
      </c>
      <c r="E6113" t="s">
        <v>1</v>
      </c>
      <c r="F6113">
        <v>0</v>
      </c>
      <c r="G6113">
        <v>0</v>
      </c>
      <c r="H6113">
        <v>0</v>
      </c>
    </row>
    <row r="6114" spans="2:8" x14ac:dyDescent="0.25">
      <c r="B6114" t="s">
        <v>3</v>
      </c>
      <c r="C6114" t="s">
        <v>577</v>
      </c>
      <c r="D6114" t="s">
        <v>291</v>
      </c>
      <c r="E6114" t="s">
        <v>1</v>
      </c>
      <c r="F6114">
        <v>0</v>
      </c>
      <c r="G6114">
        <v>0</v>
      </c>
      <c r="H6114">
        <v>0</v>
      </c>
    </row>
    <row r="6115" spans="2:8" x14ac:dyDescent="0.25">
      <c r="B6115" t="s">
        <v>3</v>
      </c>
      <c r="C6115" t="s">
        <v>577</v>
      </c>
      <c r="D6115" t="s">
        <v>292</v>
      </c>
      <c r="E6115" t="s">
        <v>1</v>
      </c>
      <c r="F6115">
        <v>0</v>
      </c>
      <c r="G6115">
        <v>0</v>
      </c>
      <c r="H6115">
        <v>0</v>
      </c>
    </row>
    <row r="6116" spans="2:8" x14ac:dyDescent="0.25">
      <c r="B6116" t="s">
        <v>3</v>
      </c>
      <c r="C6116" t="s">
        <v>577</v>
      </c>
      <c r="D6116" t="s">
        <v>293</v>
      </c>
      <c r="E6116" t="s">
        <v>1</v>
      </c>
      <c r="F6116">
        <v>0</v>
      </c>
      <c r="G6116">
        <v>0</v>
      </c>
      <c r="H6116">
        <v>0</v>
      </c>
    </row>
    <row r="6117" spans="2:8" x14ac:dyDescent="0.25">
      <c r="B6117" t="s">
        <v>3</v>
      </c>
      <c r="C6117" t="s">
        <v>577</v>
      </c>
      <c r="D6117" t="s">
        <v>295</v>
      </c>
      <c r="E6117" t="s">
        <v>1</v>
      </c>
      <c r="F6117">
        <v>0</v>
      </c>
      <c r="G6117">
        <v>0</v>
      </c>
      <c r="H6117">
        <v>0</v>
      </c>
    </row>
    <row r="6118" spans="2:8" x14ac:dyDescent="0.25">
      <c r="B6118" t="s">
        <v>3</v>
      </c>
      <c r="C6118" t="s">
        <v>577</v>
      </c>
      <c r="D6118" t="s">
        <v>296</v>
      </c>
      <c r="E6118" t="s">
        <v>1</v>
      </c>
      <c r="F6118">
        <v>0</v>
      </c>
      <c r="G6118">
        <v>0</v>
      </c>
      <c r="H6118">
        <v>0</v>
      </c>
    </row>
    <row r="6119" spans="2:8" x14ac:dyDescent="0.25">
      <c r="B6119" t="s">
        <v>3</v>
      </c>
      <c r="C6119" t="s">
        <v>577</v>
      </c>
      <c r="D6119" t="s">
        <v>297</v>
      </c>
      <c r="E6119" t="s">
        <v>1</v>
      </c>
      <c r="F6119">
        <v>0</v>
      </c>
      <c r="G6119">
        <v>0</v>
      </c>
      <c r="H6119">
        <v>0</v>
      </c>
    </row>
    <row r="6120" spans="2:8" x14ac:dyDescent="0.25">
      <c r="B6120" t="s">
        <v>3</v>
      </c>
      <c r="C6120" t="s">
        <v>577</v>
      </c>
      <c r="D6120" t="s">
        <v>298</v>
      </c>
      <c r="E6120" t="s">
        <v>1</v>
      </c>
      <c r="F6120">
        <v>0</v>
      </c>
      <c r="G6120">
        <v>0</v>
      </c>
      <c r="H6120">
        <v>0</v>
      </c>
    </row>
    <row r="6121" spans="2:8" x14ac:dyDescent="0.25">
      <c r="B6121" t="s">
        <v>3</v>
      </c>
      <c r="C6121" t="s">
        <v>577</v>
      </c>
      <c r="D6121" t="s">
        <v>299</v>
      </c>
      <c r="E6121" t="s">
        <v>1</v>
      </c>
      <c r="F6121">
        <v>0</v>
      </c>
      <c r="G6121">
        <v>0</v>
      </c>
      <c r="H6121">
        <v>0</v>
      </c>
    </row>
    <row r="6122" spans="2:8" x14ac:dyDescent="0.25">
      <c r="B6122" t="s">
        <v>3</v>
      </c>
      <c r="C6122" t="s">
        <v>577</v>
      </c>
      <c r="D6122" t="s">
        <v>300</v>
      </c>
      <c r="E6122" t="s">
        <v>1</v>
      </c>
      <c r="F6122">
        <v>0</v>
      </c>
      <c r="G6122">
        <v>0</v>
      </c>
      <c r="H6122">
        <v>0</v>
      </c>
    </row>
    <row r="6123" spans="2:8" x14ac:dyDescent="0.25">
      <c r="B6123" t="s">
        <v>3</v>
      </c>
      <c r="C6123" t="s">
        <v>577</v>
      </c>
      <c r="D6123" t="s">
        <v>407</v>
      </c>
      <c r="E6123" t="s">
        <v>1</v>
      </c>
      <c r="F6123">
        <v>0</v>
      </c>
      <c r="G6123">
        <v>0</v>
      </c>
      <c r="H6123">
        <v>0</v>
      </c>
    </row>
    <row r="6124" spans="2:8" x14ac:dyDescent="0.25">
      <c r="B6124" t="s">
        <v>3</v>
      </c>
      <c r="C6124" t="s">
        <v>577</v>
      </c>
      <c r="D6124" t="s">
        <v>635</v>
      </c>
      <c r="E6124" t="s">
        <v>1</v>
      </c>
      <c r="F6124">
        <v>0</v>
      </c>
      <c r="G6124">
        <v>0</v>
      </c>
      <c r="H6124">
        <v>0</v>
      </c>
    </row>
    <row r="6125" spans="2:8" x14ac:dyDescent="0.25">
      <c r="B6125" t="s">
        <v>3</v>
      </c>
      <c r="C6125" t="s">
        <v>577</v>
      </c>
      <c r="D6125" t="s">
        <v>636</v>
      </c>
      <c r="E6125" t="s">
        <v>1</v>
      </c>
      <c r="F6125">
        <v>3.4500000000000004E-3</v>
      </c>
      <c r="G6125">
        <v>3.4500000000000004E-3</v>
      </c>
      <c r="H6125">
        <v>3.4500000000000004E-3</v>
      </c>
    </row>
    <row r="6126" spans="2:8" x14ac:dyDescent="0.25">
      <c r="B6126" t="s">
        <v>3</v>
      </c>
      <c r="C6126" t="s">
        <v>577</v>
      </c>
      <c r="D6126" t="s">
        <v>686</v>
      </c>
      <c r="E6126" t="s">
        <v>1</v>
      </c>
      <c r="F6126">
        <v>5.3033333333333326E-3</v>
      </c>
      <c r="G6126">
        <v>5.3033333333333326E-3</v>
      </c>
      <c r="H6126">
        <v>5.3033333333333326E-3</v>
      </c>
    </row>
    <row r="6127" spans="2:8" x14ac:dyDescent="0.25">
      <c r="B6127" t="s">
        <v>3</v>
      </c>
      <c r="C6127" t="s">
        <v>577</v>
      </c>
      <c r="D6127" t="s">
        <v>687</v>
      </c>
      <c r="E6127" t="s">
        <v>1</v>
      </c>
      <c r="F6127">
        <v>7.0711111111111105E-3</v>
      </c>
      <c r="G6127">
        <v>7.0711111111111105E-3</v>
      </c>
      <c r="H6127">
        <v>7.0711111111111105E-3</v>
      </c>
    </row>
    <row r="6128" spans="2:8" x14ac:dyDescent="0.25">
      <c r="B6128" t="s">
        <v>3</v>
      </c>
      <c r="C6128" t="s">
        <v>577</v>
      </c>
      <c r="D6128" t="s">
        <v>302</v>
      </c>
      <c r="E6128" t="s">
        <v>1</v>
      </c>
      <c r="F6128">
        <v>0</v>
      </c>
      <c r="G6128">
        <v>0</v>
      </c>
      <c r="H6128">
        <v>0</v>
      </c>
    </row>
    <row r="6129" spans="2:8" x14ac:dyDescent="0.25">
      <c r="B6129" t="s">
        <v>3</v>
      </c>
      <c r="C6129" t="s">
        <v>577</v>
      </c>
      <c r="D6129" t="s">
        <v>303</v>
      </c>
      <c r="E6129" t="s">
        <v>1</v>
      </c>
      <c r="F6129">
        <v>0</v>
      </c>
      <c r="G6129">
        <v>0</v>
      </c>
      <c r="H6129">
        <v>0</v>
      </c>
    </row>
    <row r="6130" spans="2:8" x14ac:dyDescent="0.25">
      <c r="B6130" t="s">
        <v>3</v>
      </c>
      <c r="C6130" t="s">
        <v>577</v>
      </c>
      <c r="D6130" t="s">
        <v>306</v>
      </c>
      <c r="E6130" t="s">
        <v>1</v>
      </c>
      <c r="F6130">
        <v>7.7280000000000005E-3</v>
      </c>
      <c r="G6130">
        <v>7.7280000000000005E-3</v>
      </c>
      <c r="H6130">
        <v>7.7280000000000005E-3</v>
      </c>
    </row>
    <row r="6131" spans="2:8" x14ac:dyDescent="0.25">
      <c r="B6131" t="s">
        <v>3</v>
      </c>
      <c r="C6131" t="s">
        <v>577</v>
      </c>
      <c r="D6131" t="s">
        <v>307</v>
      </c>
      <c r="E6131" t="s">
        <v>1</v>
      </c>
      <c r="F6131">
        <v>7.7280000000000005E-3</v>
      </c>
      <c r="G6131">
        <v>7.7280000000000005E-3</v>
      </c>
      <c r="H6131">
        <v>7.7280000000000005E-3</v>
      </c>
    </row>
    <row r="6132" spans="2:8" x14ac:dyDescent="0.25">
      <c r="B6132" t="s">
        <v>3</v>
      </c>
      <c r="C6132" t="s">
        <v>577</v>
      </c>
      <c r="D6132" t="s">
        <v>308</v>
      </c>
      <c r="E6132" t="s">
        <v>1</v>
      </c>
      <c r="F6132">
        <v>0.10363799999999999</v>
      </c>
      <c r="G6132">
        <v>0.10363799999999999</v>
      </c>
      <c r="H6132">
        <v>0.10363799999999999</v>
      </c>
    </row>
    <row r="6133" spans="2:8" x14ac:dyDescent="0.25">
      <c r="B6133" t="s">
        <v>3</v>
      </c>
      <c r="C6133" t="s">
        <v>577</v>
      </c>
      <c r="D6133" t="s">
        <v>309</v>
      </c>
      <c r="E6133" t="s">
        <v>1</v>
      </c>
      <c r="F6133">
        <v>0</v>
      </c>
      <c r="G6133">
        <v>0</v>
      </c>
      <c r="H6133">
        <v>0</v>
      </c>
    </row>
    <row r="6134" spans="2:8" x14ac:dyDescent="0.25">
      <c r="B6134" t="s">
        <v>3</v>
      </c>
      <c r="C6134" t="s">
        <v>577</v>
      </c>
      <c r="D6134" t="s">
        <v>637</v>
      </c>
      <c r="E6134" t="s">
        <v>1</v>
      </c>
      <c r="F6134">
        <v>0</v>
      </c>
      <c r="G6134">
        <v>0</v>
      </c>
      <c r="H6134">
        <v>0</v>
      </c>
    </row>
    <row r="6135" spans="2:8" x14ac:dyDescent="0.25">
      <c r="B6135" t="s">
        <v>3</v>
      </c>
      <c r="C6135" t="s">
        <v>577</v>
      </c>
      <c r="D6135" t="s">
        <v>311</v>
      </c>
      <c r="E6135" t="s">
        <v>1</v>
      </c>
      <c r="F6135">
        <v>5</v>
      </c>
      <c r="G6135">
        <v>5</v>
      </c>
      <c r="H6135">
        <v>5</v>
      </c>
    </row>
    <row r="6136" spans="2:8" x14ac:dyDescent="0.25">
      <c r="B6136" t="s">
        <v>3</v>
      </c>
      <c r="C6136" t="s">
        <v>577</v>
      </c>
      <c r="D6136" t="s">
        <v>312</v>
      </c>
      <c r="E6136" t="s">
        <v>1</v>
      </c>
      <c r="F6136">
        <v>5</v>
      </c>
      <c r="G6136">
        <v>5</v>
      </c>
      <c r="H6136">
        <v>5</v>
      </c>
    </row>
    <row r="6137" spans="2:8" x14ac:dyDescent="0.25">
      <c r="B6137" t="s">
        <v>3</v>
      </c>
      <c r="C6137" t="s">
        <v>577</v>
      </c>
      <c r="D6137" t="s">
        <v>313</v>
      </c>
      <c r="E6137" t="s">
        <v>1</v>
      </c>
      <c r="F6137">
        <v>2.5</v>
      </c>
      <c r="G6137">
        <v>2.5</v>
      </c>
      <c r="H6137">
        <v>2.5</v>
      </c>
    </row>
    <row r="6138" spans="2:8" x14ac:dyDescent="0.25">
      <c r="B6138" t="s">
        <v>3</v>
      </c>
      <c r="C6138" t="s">
        <v>577</v>
      </c>
      <c r="D6138" t="s">
        <v>314</v>
      </c>
      <c r="E6138" t="s">
        <v>1</v>
      </c>
      <c r="F6138">
        <v>2.5</v>
      </c>
      <c r="G6138">
        <v>2.5</v>
      </c>
      <c r="H6138">
        <v>2.5</v>
      </c>
    </row>
    <row r="6139" spans="2:8" x14ac:dyDescent="0.25">
      <c r="B6139" t="s">
        <v>3</v>
      </c>
      <c r="C6139" t="s">
        <v>577</v>
      </c>
      <c r="D6139" t="s">
        <v>315</v>
      </c>
      <c r="E6139" t="s">
        <v>1</v>
      </c>
      <c r="F6139">
        <v>0</v>
      </c>
      <c r="G6139">
        <v>0</v>
      </c>
      <c r="H6139">
        <v>0</v>
      </c>
    </row>
    <row r="6140" spans="2:8" x14ac:dyDescent="0.25">
      <c r="B6140" t="s">
        <v>3</v>
      </c>
      <c r="C6140" t="s">
        <v>577</v>
      </c>
      <c r="D6140" t="s">
        <v>320</v>
      </c>
      <c r="E6140" t="s">
        <v>1</v>
      </c>
      <c r="F6140">
        <v>0.96499999999999997</v>
      </c>
      <c r="G6140">
        <v>0.96499999999999997</v>
      </c>
      <c r="H6140">
        <v>0.96499999999999997</v>
      </c>
    </row>
    <row r="6141" spans="2:8" x14ac:dyDescent="0.25">
      <c r="B6141" t="s">
        <v>3</v>
      </c>
      <c r="C6141" t="s">
        <v>577</v>
      </c>
      <c r="D6141" t="s">
        <v>322</v>
      </c>
      <c r="E6141" t="s">
        <v>1</v>
      </c>
      <c r="F6141">
        <v>0</v>
      </c>
      <c r="G6141">
        <v>0</v>
      </c>
      <c r="H6141">
        <v>0</v>
      </c>
    </row>
    <row r="6142" spans="2:8" x14ac:dyDescent="0.25">
      <c r="B6142" t="s">
        <v>3</v>
      </c>
      <c r="C6142" t="s">
        <v>577</v>
      </c>
      <c r="D6142" t="s">
        <v>324</v>
      </c>
      <c r="E6142" t="s">
        <v>1</v>
      </c>
      <c r="F6142">
        <v>0</v>
      </c>
      <c r="G6142">
        <v>0</v>
      </c>
      <c r="H6142">
        <v>0</v>
      </c>
    </row>
    <row r="6143" spans="2:8" x14ac:dyDescent="0.25">
      <c r="B6143" t="s">
        <v>3</v>
      </c>
      <c r="C6143" t="s">
        <v>577</v>
      </c>
      <c r="D6143" t="s">
        <v>326</v>
      </c>
      <c r="E6143" t="s">
        <v>1</v>
      </c>
      <c r="F6143">
        <v>0</v>
      </c>
      <c r="G6143">
        <v>0</v>
      </c>
      <c r="H6143">
        <v>0</v>
      </c>
    </row>
    <row r="6144" spans="2:8" x14ac:dyDescent="0.25">
      <c r="B6144" t="s">
        <v>3</v>
      </c>
      <c r="C6144" t="s">
        <v>577</v>
      </c>
      <c r="D6144" t="s">
        <v>328</v>
      </c>
      <c r="E6144" t="s">
        <v>1</v>
      </c>
      <c r="F6144">
        <v>0</v>
      </c>
      <c r="G6144">
        <v>0</v>
      </c>
      <c r="H6144">
        <v>0</v>
      </c>
    </row>
    <row r="6145" spans="2:8" x14ac:dyDescent="0.25">
      <c r="B6145" t="s">
        <v>3</v>
      </c>
      <c r="C6145" t="s">
        <v>577</v>
      </c>
      <c r="D6145" t="s">
        <v>330</v>
      </c>
      <c r="E6145" t="s">
        <v>1</v>
      </c>
      <c r="F6145">
        <v>0</v>
      </c>
      <c r="G6145">
        <v>0</v>
      </c>
      <c r="H6145">
        <v>0</v>
      </c>
    </row>
    <row r="6146" spans="2:8" x14ac:dyDescent="0.25">
      <c r="B6146" t="s">
        <v>3</v>
      </c>
      <c r="C6146" t="s">
        <v>577</v>
      </c>
      <c r="D6146" t="s">
        <v>332</v>
      </c>
      <c r="E6146" t="s">
        <v>1</v>
      </c>
      <c r="F6146">
        <v>0</v>
      </c>
      <c r="G6146">
        <v>0</v>
      </c>
      <c r="H6146">
        <v>0</v>
      </c>
    </row>
    <row r="6147" spans="2:8" x14ac:dyDescent="0.25">
      <c r="B6147" t="s">
        <v>3</v>
      </c>
      <c r="C6147" t="s">
        <v>577</v>
      </c>
      <c r="D6147" t="s">
        <v>333</v>
      </c>
      <c r="E6147" t="s">
        <v>1</v>
      </c>
      <c r="F6147">
        <v>0</v>
      </c>
      <c r="G6147">
        <v>0</v>
      </c>
      <c r="H6147">
        <v>0</v>
      </c>
    </row>
    <row r="6148" spans="2:8" x14ac:dyDescent="0.25">
      <c r="B6148" t="s">
        <v>3</v>
      </c>
      <c r="C6148" t="s">
        <v>577</v>
      </c>
      <c r="D6148" t="s">
        <v>334</v>
      </c>
      <c r="E6148" t="s">
        <v>1</v>
      </c>
      <c r="F6148">
        <v>0</v>
      </c>
      <c r="G6148">
        <v>0</v>
      </c>
      <c r="H6148">
        <v>0</v>
      </c>
    </row>
    <row r="6149" spans="2:8" x14ac:dyDescent="0.25">
      <c r="B6149" t="s">
        <v>3</v>
      </c>
      <c r="C6149" t="s">
        <v>577</v>
      </c>
      <c r="D6149" t="s">
        <v>335</v>
      </c>
      <c r="E6149" t="s">
        <v>1</v>
      </c>
      <c r="F6149">
        <v>0</v>
      </c>
      <c r="G6149">
        <v>0</v>
      </c>
      <c r="H6149">
        <v>0</v>
      </c>
    </row>
    <row r="6150" spans="2:8" x14ac:dyDescent="0.25">
      <c r="B6150" t="s">
        <v>3</v>
      </c>
      <c r="C6150" t="s">
        <v>577</v>
      </c>
      <c r="D6150" t="s">
        <v>336</v>
      </c>
      <c r="E6150" t="s">
        <v>1</v>
      </c>
      <c r="F6150">
        <v>0</v>
      </c>
      <c r="G6150">
        <v>0</v>
      </c>
      <c r="H6150">
        <v>0</v>
      </c>
    </row>
    <row r="6151" spans="2:8" x14ac:dyDescent="0.25">
      <c r="B6151" t="s">
        <v>3</v>
      </c>
      <c r="C6151" t="s">
        <v>577</v>
      </c>
      <c r="D6151" t="s">
        <v>337</v>
      </c>
      <c r="E6151" t="s">
        <v>1</v>
      </c>
      <c r="F6151">
        <v>0</v>
      </c>
      <c r="G6151">
        <v>0</v>
      </c>
      <c r="H6151">
        <v>0</v>
      </c>
    </row>
    <row r="6152" spans="2:8" x14ac:dyDescent="0.25">
      <c r="B6152" t="s">
        <v>3</v>
      </c>
      <c r="C6152" t="s">
        <v>577</v>
      </c>
      <c r="D6152" t="s">
        <v>341</v>
      </c>
      <c r="E6152" t="s">
        <v>1</v>
      </c>
      <c r="F6152">
        <v>0</v>
      </c>
      <c r="G6152">
        <v>0</v>
      </c>
      <c r="H6152">
        <v>0</v>
      </c>
    </row>
    <row r="6153" spans="2:8" x14ac:dyDescent="0.25">
      <c r="B6153" t="s">
        <v>3</v>
      </c>
      <c r="C6153" t="s">
        <v>577</v>
      </c>
      <c r="D6153" t="s">
        <v>342</v>
      </c>
      <c r="E6153" t="s">
        <v>1</v>
      </c>
      <c r="F6153">
        <v>0</v>
      </c>
      <c r="G6153">
        <v>0</v>
      </c>
      <c r="H6153">
        <v>0</v>
      </c>
    </row>
    <row r="6154" spans="2:8" x14ac:dyDescent="0.25">
      <c r="B6154" t="s">
        <v>3</v>
      </c>
      <c r="C6154" t="s">
        <v>577</v>
      </c>
      <c r="D6154" t="s">
        <v>343</v>
      </c>
      <c r="E6154" t="s">
        <v>1</v>
      </c>
      <c r="F6154">
        <v>0</v>
      </c>
      <c r="G6154">
        <v>0</v>
      </c>
      <c r="H6154">
        <v>0</v>
      </c>
    </row>
    <row r="6155" spans="2:8" x14ac:dyDescent="0.25">
      <c r="B6155" t="s">
        <v>3</v>
      </c>
      <c r="C6155" t="s">
        <v>577</v>
      </c>
      <c r="D6155" t="s">
        <v>344</v>
      </c>
      <c r="E6155" t="s">
        <v>1</v>
      </c>
      <c r="F6155">
        <v>0</v>
      </c>
      <c r="G6155">
        <v>0</v>
      </c>
      <c r="H6155">
        <v>0</v>
      </c>
    </row>
    <row r="6156" spans="2:8" x14ac:dyDescent="0.25">
      <c r="B6156" t="s">
        <v>3</v>
      </c>
      <c r="C6156" t="s">
        <v>577</v>
      </c>
      <c r="D6156" t="s">
        <v>345</v>
      </c>
      <c r="E6156" t="s">
        <v>1</v>
      </c>
      <c r="F6156">
        <v>0</v>
      </c>
      <c r="G6156">
        <v>0</v>
      </c>
      <c r="H6156">
        <v>0</v>
      </c>
    </row>
    <row r="6157" spans="2:8" x14ac:dyDescent="0.25">
      <c r="B6157" t="s">
        <v>3</v>
      </c>
      <c r="C6157" t="s">
        <v>577</v>
      </c>
      <c r="D6157" t="s">
        <v>346</v>
      </c>
      <c r="E6157" t="s">
        <v>1</v>
      </c>
      <c r="F6157">
        <v>0</v>
      </c>
      <c r="G6157">
        <v>0</v>
      </c>
      <c r="H6157">
        <v>0</v>
      </c>
    </row>
    <row r="6158" spans="2:8" x14ac:dyDescent="0.25">
      <c r="B6158" t="s">
        <v>3</v>
      </c>
      <c r="C6158" t="s">
        <v>577</v>
      </c>
      <c r="D6158" t="s">
        <v>349</v>
      </c>
      <c r="E6158" t="s">
        <v>1</v>
      </c>
      <c r="F6158">
        <v>0</v>
      </c>
      <c r="G6158">
        <v>0</v>
      </c>
      <c r="H6158">
        <v>0</v>
      </c>
    </row>
    <row r="6159" spans="2:8" x14ac:dyDescent="0.25">
      <c r="B6159" t="s">
        <v>3</v>
      </c>
      <c r="C6159" t="s">
        <v>577</v>
      </c>
      <c r="D6159" t="s">
        <v>350</v>
      </c>
      <c r="E6159" t="s">
        <v>1</v>
      </c>
      <c r="F6159">
        <v>0</v>
      </c>
      <c r="G6159">
        <v>0</v>
      </c>
      <c r="H6159">
        <v>0</v>
      </c>
    </row>
    <row r="6160" spans="2:8" x14ac:dyDescent="0.25">
      <c r="B6160" t="s">
        <v>3</v>
      </c>
      <c r="C6160" t="s">
        <v>577</v>
      </c>
      <c r="D6160" t="s">
        <v>351</v>
      </c>
      <c r="E6160" t="s">
        <v>1</v>
      </c>
      <c r="F6160">
        <v>0</v>
      </c>
      <c r="G6160">
        <v>0</v>
      </c>
      <c r="H6160">
        <v>0</v>
      </c>
    </row>
    <row r="6161" spans="2:8" x14ac:dyDescent="0.25">
      <c r="B6161" t="s">
        <v>3</v>
      </c>
      <c r="C6161" t="s">
        <v>577</v>
      </c>
      <c r="D6161" t="s">
        <v>352</v>
      </c>
      <c r="E6161" t="s">
        <v>1</v>
      </c>
      <c r="F6161">
        <v>0</v>
      </c>
      <c r="G6161">
        <v>0</v>
      </c>
      <c r="H6161">
        <v>0</v>
      </c>
    </row>
    <row r="6162" spans="2:8" x14ac:dyDescent="0.25">
      <c r="B6162" t="s">
        <v>3</v>
      </c>
      <c r="C6162" t="s">
        <v>577</v>
      </c>
      <c r="D6162" t="s">
        <v>353</v>
      </c>
      <c r="E6162" t="s">
        <v>1</v>
      </c>
      <c r="F6162">
        <v>0</v>
      </c>
      <c r="G6162">
        <v>0</v>
      </c>
      <c r="H6162">
        <v>0</v>
      </c>
    </row>
    <row r="6163" spans="2:8" x14ac:dyDescent="0.25">
      <c r="B6163" t="s">
        <v>3</v>
      </c>
      <c r="C6163" t="s">
        <v>577</v>
      </c>
      <c r="D6163" t="s">
        <v>354</v>
      </c>
      <c r="E6163" t="s">
        <v>1</v>
      </c>
      <c r="F6163">
        <v>0</v>
      </c>
      <c r="G6163">
        <v>0</v>
      </c>
      <c r="H6163">
        <v>0</v>
      </c>
    </row>
    <row r="6164" spans="2:8" x14ac:dyDescent="0.25">
      <c r="B6164" t="s">
        <v>3</v>
      </c>
      <c r="C6164" t="s">
        <v>577</v>
      </c>
      <c r="D6164" t="s">
        <v>356</v>
      </c>
      <c r="E6164" t="s">
        <v>1</v>
      </c>
      <c r="F6164">
        <v>0.64608899999999991</v>
      </c>
      <c r="G6164">
        <v>0.64608899999999991</v>
      </c>
      <c r="H6164">
        <v>0.64608899999999991</v>
      </c>
    </row>
    <row r="6165" spans="2:8" x14ac:dyDescent="0.25">
      <c r="B6165" t="s">
        <v>3</v>
      </c>
      <c r="C6165" t="s">
        <v>577</v>
      </c>
      <c r="D6165" t="s">
        <v>357</v>
      </c>
      <c r="E6165" t="s">
        <v>1</v>
      </c>
      <c r="F6165">
        <v>0</v>
      </c>
      <c r="G6165">
        <v>0</v>
      </c>
      <c r="H6165">
        <v>0</v>
      </c>
    </row>
    <row r="6166" spans="2:8" x14ac:dyDescent="0.25">
      <c r="B6166" t="s">
        <v>3</v>
      </c>
      <c r="C6166" t="s">
        <v>577</v>
      </c>
      <c r="D6166" t="s">
        <v>359</v>
      </c>
      <c r="E6166" t="s">
        <v>1</v>
      </c>
      <c r="F6166">
        <v>0</v>
      </c>
      <c r="G6166">
        <v>0</v>
      </c>
      <c r="H6166">
        <v>0</v>
      </c>
    </row>
    <row r="6167" spans="2:8" x14ac:dyDescent="0.25">
      <c r="B6167" t="s">
        <v>3</v>
      </c>
      <c r="C6167" t="s">
        <v>577</v>
      </c>
      <c r="D6167" t="s">
        <v>688</v>
      </c>
      <c r="E6167" t="s">
        <v>1</v>
      </c>
      <c r="F6167">
        <v>0</v>
      </c>
      <c r="G6167">
        <v>0</v>
      </c>
      <c r="H6167">
        <v>0</v>
      </c>
    </row>
    <row r="6168" spans="2:8" x14ac:dyDescent="0.25">
      <c r="B6168" t="s">
        <v>3</v>
      </c>
      <c r="C6168" t="s">
        <v>577</v>
      </c>
      <c r="D6168" t="s">
        <v>689</v>
      </c>
      <c r="E6168" t="s">
        <v>1</v>
      </c>
      <c r="F6168">
        <v>0</v>
      </c>
      <c r="G6168">
        <v>0</v>
      </c>
      <c r="H6168">
        <v>0</v>
      </c>
    </row>
    <row r="6169" spans="2:8" x14ac:dyDescent="0.25">
      <c r="B6169" t="s">
        <v>3</v>
      </c>
      <c r="C6169" t="s">
        <v>577</v>
      </c>
      <c r="D6169" t="s">
        <v>363</v>
      </c>
      <c r="E6169" t="s">
        <v>1</v>
      </c>
      <c r="F6169">
        <v>0</v>
      </c>
      <c r="G6169">
        <v>0</v>
      </c>
      <c r="H6169">
        <v>0</v>
      </c>
    </row>
    <row r="6170" spans="2:8" x14ac:dyDescent="0.25">
      <c r="B6170" t="s">
        <v>3</v>
      </c>
      <c r="C6170" t="s">
        <v>577</v>
      </c>
      <c r="D6170" t="s">
        <v>365</v>
      </c>
      <c r="E6170" t="s">
        <v>1</v>
      </c>
      <c r="F6170">
        <v>0</v>
      </c>
      <c r="G6170">
        <v>0</v>
      </c>
      <c r="H6170">
        <v>0</v>
      </c>
    </row>
    <row r="6171" spans="2:8" x14ac:dyDescent="0.25">
      <c r="B6171" t="s">
        <v>3</v>
      </c>
      <c r="C6171" t="s">
        <v>577</v>
      </c>
      <c r="D6171" t="s">
        <v>367</v>
      </c>
      <c r="E6171" t="s">
        <v>1</v>
      </c>
      <c r="F6171">
        <v>0</v>
      </c>
      <c r="G6171">
        <v>0</v>
      </c>
      <c r="H6171">
        <v>0</v>
      </c>
    </row>
    <row r="6172" spans="2:8" x14ac:dyDescent="0.25">
      <c r="B6172" t="s">
        <v>3</v>
      </c>
      <c r="C6172" t="s">
        <v>577</v>
      </c>
      <c r="D6172" t="s">
        <v>369</v>
      </c>
      <c r="E6172" t="s">
        <v>1</v>
      </c>
      <c r="F6172">
        <v>0</v>
      </c>
      <c r="G6172">
        <v>0</v>
      </c>
      <c r="H6172">
        <v>0</v>
      </c>
    </row>
    <row r="6173" spans="2:8" x14ac:dyDescent="0.25">
      <c r="B6173" t="s">
        <v>3</v>
      </c>
      <c r="C6173" t="s">
        <v>577</v>
      </c>
      <c r="D6173" t="s">
        <v>371</v>
      </c>
      <c r="E6173" t="s">
        <v>1</v>
      </c>
      <c r="F6173">
        <v>0</v>
      </c>
      <c r="G6173">
        <v>0</v>
      </c>
      <c r="H6173">
        <v>0</v>
      </c>
    </row>
    <row r="6174" spans="2:8" x14ac:dyDescent="0.25">
      <c r="B6174" t="s">
        <v>3</v>
      </c>
      <c r="C6174" t="s">
        <v>577</v>
      </c>
      <c r="D6174" t="s">
        <v>373</v>
      </c>
      <c r="E6174" t="s">
        <v>1</v>
      </c>
      <c r="F6174">
        <v>0</v>
      </c>
      <c r="G6174">
        <v>0</v>
      </c>
      <c r="H6174">
        <v>0</v>
      </c>
    </row>
    <row r="6175" spans="2:8" x14ac:dyDescent="0.25">
      <c r="B6175" t="s">
        <v>3</v>
      </c>
      <c r="C6175" t="s">
        <v>577</v>
      </c>
      <c r="D6175" t="s">
        <v>375</v>
      </c>
      <c r="E6175" t="s">
        <v>1</v>
      </c>
      <c r="F6175">
        <v>0</v>
      </c>
      <c r="G6175">
        <v>0</v>
      </c>
      <c r="H6175">
        <v>0</v>
      </c>
    </row>
    <row r="6176" spans="2:8" x14ac:dyDescent="0.25">
      <c r="B6176" t="s">
        <v>3</v>
      </c>
      <c r="C6176" t="s">
        <v>577</v>
      </c>
      <c r="D6176" t="s">
        <v>377</v>
      </c>
      <c r="E6176" t="s">
        <v>1</v>
      </c>
      <c r="F6176">
        <v>0</v>
      </c>
      <c r="G6176">
        <v>0</v>
      </c>
      <c r="H6176">
        <v>0</v>
      </c>
    </row>
    <row r="6177" spans="2:8" x14ac:dyDescent="0.25">
      <c r="B6177" t="s">
        <v>3</v>
      </c>
      <c r="C6177" t="s">
        <v>577</v>
      </c>
      <c r="D6177" t="s">
        <v>379</v>
      </c>
      <c r="E6177" t="s">
        <v>1</v>
      </c>
      <c r="F6177">
        <v>0</v>
      </c>
      <c r="G6177">
        <v>0</v>
      </c>
      <c r="H6177">
        <v>0</v>
      </c>
    </row>
    <row r="6178" spans="2:8" x14ac:dyDescent="0.25">
      <c r="B6178" t="s">
        <v>3</v>
      </c>
      <c r="C6178" t="s">
        <v>577</v>
      </c>
      <c r="D6178" t="s">
        <v>381</v>
      </c>
      <c r="E6178" t="s">
        <v>1</v>
      </c>
      <c r="F6178">
        <v>0</v>
      </c>
      <c r="G6178">
        <v>0</v>
      </c>
      <c r="H6178">
        <v>0</v>
      </c>
    </row>
    <row r="6179" spans="2:8" x14ac:dyDescent="0.25">
      <c r="B6179" t="s">
        <v>3</v>
      </c>
      <c r="C6179" t="s">
        <v>577</v>
      </c>
      <c r="D6179" t="s">
        <v>383</v>
      </c>
      <c r="E6179" t="s">
        <v>1</v>
      </c>
      <c r="F6179">
        <v>0</v>
      </c>
      <c r="G6179">
        <v>0</v>
      </c>
      <c r="H6179">
        <v>0</v>
      </c>
    </row>
    <row r="6180" spans="2:8" x14ac:dyDescent="0.25">
      <c r="B6180" t="s">
        <v>3</v>
      </c>
      <c r="C6180" t="s">
        <v>577</v>
      </c>
      <c r="D6180" t="s">
        <v>384</v>
      </c>
      <c r="E6180" t="s">
        <v>1</v>
      </c>
      <c r="F6180">
        <v>0</v>
      </c>
      <c r="G6180">
        <v>0</v>
      </c>
      <c r="H6180">
        <v>0</v>
      </c>
    </row>
    <row r="6181" spans="2:8" x14ac:dyDescent="0.25">
      <c r="B6181" t="s">
        <v>3</v>
      </c>
      <c r="C6181" t="s">
        <v>577</v>
      </c>
      <c r="D6181" t="s">
        <v>385</v>
      </c>
      <c r="E6181" t="s">
        <v>1</v>
      </c>
      <c r="F6181">
        <v>0</v>
      </c>
      <c r="G6181">
        <v>0</v>
      </c>
      <c r="H6181">
        <v>0</v>
      </c>
    </row>
    <row r="6182" spans="2:8" x14ac:dyDescent="0.25">
      <c r="B6182" t="s">
        <v>3</v>
      </c>
      <c r="C6182" t="s">
        <v>577</v>
      </c>
      <c r="D6182" t="s">
        <v>386</v>
      </c>
      <c r="E6182" t="s">
        <v>1</v>
      </c>
      <c r="F6182">
        <v>0</v>
      </c>
      <c r="G6182">
        <v>0</v>
      </c>
      <c r="H6182">
        <v>0</v>
      </c>
    </row>
    <row r="6183" spans="2:8" x14ac:dyDescent="0.25">
      <c r="B6183" t="s">
        <v>3</v>
      </c>
      <c r="C6183" t="s">
        <v>577</v>
      </c>
      <c r="D6183" t="s">
        <v>387</v>
      </c>
      <c r="E6183" t="s">
        <v>1</v>
      </c>
      <c r="F6183">
        <v>0</v>
      </c>
      <c r="G6183">
        <v>0</v>
      </c>
      <c r="H6183">
        <v>0</v>
      </c>
    </row>
    <row r="6184" spans="2:8" x14ac:dyDescent="0.25">
      <c r="B6184" t="s">
        <v>3</v>
      </c>
      <c r="C6184" t="s">
        <v>577</v>
      </c>
      <c r="D6184" t="s">
        <v>388</v>
      </c>
      <c r="E6184" t="s">
        <v>1</v>
      </c>
      <c r="F6184">
        <v>0</v>
      </c>
      <c r="G6184">
        <v>0</v>
      </c>
      <c r="H6184">
        <v>0</v>
      </c>
    </row>
    <row r="6185" spans="2:8" x14ac:dyDescent="0.25">
      <c r="B6185" t="s">
        <v>3</v>
      </c>
      <c r="C6185" t="s">
        <v>577</v>
      </c>
      <c r="D6185" t="s">
        <v>389</v>
      </c>
      <c r="E6185" t="s">
        <v>1</v>
      </c>
      <c r="F6185">
        <v>0</v>
      </c>
      <c r="G6185">
        <v>0</v>
      </c>
      <c r="H6185">
        <v>0</v>
      </c>
    </row>
    <row r="6186" spans="2:8" x14ac:dyDescent="0.25">
      <c r="B6186" t="s">
        <v>3</v>
      </c>
      <c r="C6186" t="s">
        <v>577</v>
      </c>
      <c r="D6186" t="s">
        <v>390</v>
      </c>
      <c r="E6186" t="s">
        <v>1</v>
      </c>
      <c r="F6186">
        <v>0</v>
      </c>
      <c r="G6186">
        <v>0</v>
      </c>
      <c r="H6186">
        <v>0</v>
      </c>
    </row>
    <row r="6187" spans="2:8" x14ac:dyDescent="0.25">
      <c r="B6187" t="s">
        <v>3</v>
      </c>
      <c r="C6187" t="s">
        <v>577</v>
      </c>
      <c r="D6187" t="s">
        <v>393</v>
      </c>
      <c r="E6187" t="s">
        <v>1</v>
      </c>
      <c r="F6187">
        <v>0</v>
      </c>
      <c r="G6187">
        <v>0</v>
      </c>
      <c r="H6187">
        <v>0</v>
      </c>
    </row>
    <row r="6188" spans="2:8" x14ac:dyDescent="0.25">
      <c r="B6188" t="s">
        <v>3</v>
      </c>
      <c r="C6188" t="s">
        <v>577</v>
      </c>
      <c r="D6188" t="s">
        <v>395</v>
      </c>
      <c r="E6188" t="s">
        <v>1</v>
      </c>
      <c r="F6188">
        <v>0</v>
      </c>
      <c r="G6188">
        <v>0</v>
      </c>
      <c r="H6188">
        <v>0</v>
      </c>
    </row>
    <row r="6189" spans="2:8" x14ac:dyDescent="0.25">
      <c r="B6189" t="s">
        <v>3</v>
      </c>
      <c r="C6189" t="s">
        <v>577</v>
      </c>
      <c r="D6189" t="s">
        <v>397</v>
      </c>
      <c r="E6189" t="s">
        <v>1</v>
      </c>
      <c r="F6189">
        <v>0</v>
      </c>
      <c r="G6189">
        <v>0</v>
      </c>
      <c r="H6189">
        <v>0</v>
      </c>
    </row>
    <row r="6190" spans="2:8" x14ac:dyDescent="0.25">
      <c r="B6190" t="s">
        <v>3</v>
      </c>
      <c r="C6190" t="s">
        <v>577</v>
      </c>
      <c r="D6190" t="s">
        <v>398</v>
      </c>
      <c r="E6190" t="s">
        <v>1</v>
      </c>
      <c r="F6190">
        <v>0</v>
      </c>
      <c r="G6190">
        <v>0</v>
      </c>
      <c r="H6190">
        <v>0</v>
      </c>
    </row>
    <row r="6191" spans="2:8" x14ac:dyDescent="0.25">
      <c r="B6191" t="s">
        <v>3</v>
      </c>
      <c r="C6191" t="s">
        <v>577</v>
      </c>
      <c r="D6191" t="s">
        <v>399</v>
      </c>
      <c r="E6191" t="s">
        <v>1</v>
      </c>
      <c r="F6191">
        <v>0</v>
      </c>
      <c r="G6191">
        <v>0</v>
      </c>
      <c r="H6191">
        <v>0</v>
      </c>
    </row>
    <row r="6192" spans="2:8" x14ac:dyDescent="0.25">
      <c r="B6192" t="s">
        <v>3</v>
      </c>
      <c r="C6192" t="s">
        <v>577</v>
      </c>
      <c r="D6192" t="s">
        <v>400</v>
      </c>
      <c r="E6192" t="s">
        <v>1</v>
      </c>
      <c r="F6192">
        <v>0</v>
      </c>
      <c r="G6192">
        <v>0</v>
      </c>
      <c r="H6192">
        <v>0</v>
      </c>
    </row>
    <row r="6193" spans="2:8" x14ac:dyDescent="0.25">
      <c r="B6193" t="s">
        <v>3</v>
      </c>
      <c r="C6193" t="s">
        <v>577</v>
      </c>
      <c r="D6193" t="s">
        <v>401</v>
      </c>
      <c r="E6193" t="s">
        <v>1</v>
      </c>
      <c r="F6193">
        <v>2.3590822756005059</v>
      </c>
      <c r="G6193">
        <v>2.3590822756005059</v>
      </c>
      <c r="H6193">
        <v>2.3590822756005059</v>
      </c>
    </row>
    <row r="6194" spans="2:8" x14ac:dyDescent="0.25">
      <c r="B6194" t="s">
        <v>3</v>
      </c>
      <c r="C6194" t="s">
        <v>577</v>
      </c>
      <c r="D6194" t="s">
        <v>402</v>
      </c>
      <c r="E6194" t="s">
        <v>1</v>
      </c>
      <c r="F6194">
        <v>2.069296</v>
      </c>
      <c r="G6194">
        <v>2.069296</v>
      </c>
      <c r="H6194">
        <v>2.069296</v>
      </c>
    </row>
    <row r="6195" spans="2:8" x14ac:dyDescent="0.25">
      <c r="B6195" t="s">
        <v>3</v>
      </c>
      <c r="C6195" t="s">
        <v>577</v>
      </c>
      <c r="D6195" t="s">
        <v>403</v>
      </c>
      <c r="E6195" t="s">
        <v>1</v>
      </c>
      <c r="F6195">
        <v>7.66</v>
      </c>
      <c r="G6195">
        <v>7.66</v>
      </c>
      <c r="H6195">
        <v>7.66</v>
      </c>
    </row>
    <row r="6196" spans="2:8" x14ac:dyDescent="0.25">
      <c r="B6196" t="s">
        <v>3</v>
      </c>
      <c r="C6196" t="s">
        <v>577</v>
      </c>
      <c r="D6196" t="s">
        <v>404</v>
      </c>
      <c r="E6196" t="s">
        <v>1</v>
      </c>
      <c r="F6196">
        <v>3.4750725174460326</v>
      </c>
      <c r="G6196">
        <v>3.4750725174460326</v>
      </c>
      <c r="H6196">
        <v>3.4750725174460326</v>
      </c>
    </row>
    <row r="6197" spans="2:8" x14ac:dyDescent="0.25">
      <c r="B6197" t="s">
        <v>3</v>
      </c>
      <c r="C6197" t="s">
        <v>577</v>
      </c>
      <c r="D6197" t="s">
        <v>406</v>
      </c>
      <c r="E6197" t="s">
        <v>1</v>
      </c>
      <c r="F6197">
        <v>0</v>
      </c>
      <c r="G6197">
        <v>0</v>
      </c>
      <c r="H6197">
        <v>0</v>
      </c>
    </row>
    <row r="6198" spans="2:8" x14ac:dyDescent="0.25">
      <c r="B6198" t="s">
        <v>3</v>
      </c>
      <c r="C6198" t="s">
        <v>578</v>
      </c>
      <c r="D6198" t="s">
        <v>544</v>
      </c>
      <c r="E6198" t="s">
        <v>1</v>
      </c>
      <c r="F6198">
        <v>0</v>
      </c>
      <c r="G6198">
        <v>0</v>
      </c>
      <c r="H6198">
        <v>0</v>
      </c>
    </row>
    <row r="6199" spans="2:8" x14ac:dyDescent="0.25">
      <c r="B6199" t="s">
        <v>3</v>
      </c>
      <c r="C6199" t="s">
        <v>578</v>
      </c>
      <c r="D6199" t="s">
        <v>16</v>
      </c>
      <c r="E6199" t="s">
        <v>1</v>
      </c>
      <c r="F6199">
        <v>7.1501999999999999</v>
      </c>
      <c r="G6199">
        <v>7.1501999999999999</v>
      </c>
      <c r="H6199">
        <v>7.1501999999999999</v>
      </c>
    </row>
    <row r="6200" spans="2:8" x14ac:dyDescent="0.25">
      <c r="B6200" t="s">
        <v>3</v>
      </c>
      <c r="C6200" t="s">
        <v>578</v>
      </c>
      <c r="D6200" t="s">
        <v>17</v>
      </c>
      <c r="E6200" t="s">
        <v>1</v>
      </c>
      <c r="F6200">
        <v>7.1501999999999999</v>
      </c>
      <c r="G6200">
        <v>7.1501999999999999</v>
      </c>
      <c r="H6200">
        <v>7.1501999999999999</v>
      </c>
    </row>
    <row r="6201" spans="2:8" x14ac:dyDescent="0.25">
      <c r="B6201" t="s">
        <v>3</v>
      </c>
      <c r="C6201" t="s">
        <v>578</v>
      </c>
      <c r="D6201" t="s">
        <v>18</v>
      </c>
      <c r="E6201" t="s">
        <v>1</v>
      </c>
      <c r="F6201">
        <v>9.6083999999999996</v>
      </c>
      <c r="G6201">
        <v>9.6083999999999996</v>
      </c>
      <c r="H6201">
        <v>9.6083999999999996</v>
      </c>
    </row>
    <row r="6202" spans="2:8" x14ac:dyDescent="0.25">
      <c r="B6202" t="s">
        <v>3</v>
      </c>
      <c r="C6202" t="s">
        <v>578</v>
      </c>
      <c r="D6202" t="s">
        <v>19</v>
      </c>
      <c r="E6202" t="s">
        <v>1</v>
      </c>
      <c r="F6202">
        <v>9.6083999999999996</v>
      </c>
      <c r="G6202">
        <v>9.6083999999999996</v>
      </c>
      <c r="H6202">
        <v>9.6083999999999996</v>
      </c>
    </row>
    <row r="6203" spans="2:8" x14ac:dyDescent="0.25">
      <c r="B6203" t="s">
        <v>3</v>
      </c>
      <c r="C6203" t="s">
        <v>578</v>
      </c>
      <c r="D6203" t="s">
        <v>20</v>
      </c>
      <c r="E6203" t="s">
        <v>1</v>
      </c>
      <c r="F6203">
        <v>8.8739999999999988</v>
      </c>
      <c r="G6203">
        <v>8.8739999999999988</v>
      </c>
      <c r="H6203">
        <v>8.8739999999999988</v>
      </c>
    </row>
    <row r="6204" spans="2:8" x14ac:dyDescent="0.25">
      <c r="B6204" t="s">
        <v>3</v>
      </c>
      <c r="C6204" t="s">
        <v>578</v>
      </c>
      <c r="D6204" t="s">
        <v>21</v>
      </c>
      <c r="E6204" t="s">
        <v>1</v>
      </c>
      <c r="F6204">
        <v>8.8739999999999988</v>
      </c>
      <c r="G6204">
        <v>8.8739999999999988</v>
      </c>
      <c r="H6204">
        <v>8.8739999999999988</v>
      </c>
    </row>
    <row r="6205" spans="2:8" x14ac:dyDescent="0.25">
      <c r="B6205" t="s">
        <v>3</v>
      </c>
      <c r="C6205" t="s">
        <v>578</v>
      </c>
      <c r="D6205" t="s">
        <v>22</v>
      </c>
      <c r="E6205" t="s">
        <v>1</v>
      </c>
      <c r="F6205">
        <v>5.3346000000000009</v>
      </c>
      <c r="G6205">
        <v>5.3346000000000009</v>
      </c>
      <c r="H6205">
        <v>5.3346000000000009</v>
      </c>
    </row>
    <row r="6206" spans="2:8" x14ac:dyDescent="0.25">
      <c r="B6206" t="s">
        <v>3</v>
      </c>
      <c r="C6206" t="s">
        <v>578</v>
      </c>
      <c r="D6206" t="s">
        <v>23</v>
      </c>
      <c r="E6206" t="s">
        <v>1</v>
      </c>
      <c r="F6206">
        <v>5.3346000000000009</v>
      </c>
      <c r="G6206">
        <v>5.3346000000000009</v>
      </c>
      <c r="H6206">
        <v>5.3346000000000009</v>
      </c>
    </row>
    <row r="6207" spans="2:8" x14ac:dyDescent="0.25">
      <c r="B6207" t="s">
        <v>3</v>
      </c>
      <c r="C6207" t="s">
        <v>578</v>
      </c>
      <c r="D6207" t="s">
        <v>24</v>
      </c>
      <c r="E6207" t="s">
        <v>1</v>
      </c>
      <c r="F6207">
        <v>4.8653999999999993</v>
      </c>
      <c r="G6207">
        <v>4.8653999999999993</v>
      </c>
      <c r="H6207">
        <v>4.8653999999999993</v>
      </c>
    </row>
    <row r="6208" spans="2:8" x14ac:dyDescent="0.25">
      <c r="B6208" t="s">
        <v>3</v>
      </c>
      <c r="C6208" t="s">
        <v>578</v>
      </c>
      <c r="D6208" t="s">
        <v>25</v>
      </c>
      <c r="E6208" t="s">
        <v>1</v>
      </c>
      <c r="F6208">
        <v>4.8653999999999993</v>
      </c>
      <c r="G6208">
        <v>4.8653999999999993</v>
      </c>
      <c r="H6208">
        <v>4.8653999999999993</v>
      </c>
    </row>
    <row r="6209" spans="2:8" x14ac:dyDescent="0.25">
      <c r="B6209" t="s">
        <v>3</v>
      </c>
      <c r="C6209" t="s">
        <v>578</v>
      </c>
      <c r="D6209" t="s">
        <v>26</v>
      </c>
      <c r="E6209" t="s">
        <v>1</v>
      </c>
      <c r="F6209">
        <v>6.1811999999999996</v>
      </c>
      <c r="G6209">
        <v>6.1811999999999996</v>
      </c>
      <c r="H6209">
        <v>6.1811999999999996</v>
      </c>
    </row>
    <row r="6210" spans="2:8" x14ac:dyDescent="0.25">
      <c r="B6210" t="s">
        <v>3</v>
      </c>
      <c r="C6210" t="s">
        <v>578</v>
      </c>
      <c r="D6210" t="s">
        <v>27</v>
      </c>
      <c r="E6210" t="s">
        <v>1</v>
      </c>
      <c r="F6210">
        <v>6.1811999999999996</v>
      </c>
      <c r="G6210">
        <v>6.1811999999999996</v>
      </c>
      <c r="H6210">
        <v>6.1811999999999996</v>
      </c>
    </row>
    <row r="6211" spans="2:8" x14ac:dyDescent="0.25">
      <c r="B6211" t="s">
        <v>3</v>
      </c>
      <c r="C6211" t="s">
        <v>578</v>
      </c>
      <c r="D6211" t="s">
        <v>28</v>
      </c>
      <c r="E6211" t="s">
        <v>1</v>
      </c>
      <c r="F6211">
        <v>6.1811999999999996</v>
      </c>
      <c r="G6211">
        <v>6.1811999999999996</v>
      </c>
      <c r="H6211">
        <v>6.1811999999999996</v>
      </c>
    </row>
    <row r="6212" spans="2:8" x14ac:dyDescent="0.25">
      <c r="B6212" t="s">
        <v>3</v>
      </c>
      <c r="C6212" t="s">
        <v>578</v>
      </c>
      <c r="D6212" t="s">
        <v>29</v>
      </c>
      <c r="E6212" t="s">
        <v>1</v>
      </c>
      <c r="F6212">
        <v>6.1811999999999996</v>
      </c>
      <c r="G6212">
        <v>6.1811999999999996</v>
      </c>
      <c r="H6212">
        <v>6.1811999999999996</v>
      </c>
    </row>
    <row r="6213" spans="2:8" x14ac:dyDescent="0.25">
      <c r="B6213" t="s">
        <v>3</v>
      </c>
      <c r="C6213" t="s">
        <v>578</v>
      </c>
      <c r="D6213" t="s">
        <v>30</v>
      </c>
      <c r="E6213" t="s">
        <v>1</v>
      </c>
      <c r="F6213">
        <v>7.1501999999999999</v>
      </c>
      <c r="G6213">
        <v>7.1501999999999999</v>
      </c>
      <c r="H6213">
        <v>7.1501999999999999</v>
      </c>
    </row>
    <row r="6214" spans="2:8" x14ac:dyDescent="0.25">
      <c r="B6214" t="s">
        <v>3</v>
      </c>
      <c r="C6214" t="s">
        <v>578</v>
      </c>
      <c r="D6214" t="s">
        <v>31</v>
      </c>
      <c r="E6214" t="s">
        <v>1</v>
      </c>
      <c r="F6214">
        <v>7.1501999999999999</v>
      </c>
      <c r="G6214">
        <v>7.1501999999999999</v>
      </c>
      <c r="H6214">
        <v>7.1501999999999999</v>
      </c>
    </row>
    <row r="6215" spans="2:8" x14ac:dyDescent="0.25">
      <c r="B6215" t="s">
        <v>3</v>
      </c>
      <c r="C6215" t="s">
        <v>578</v>
      </c>
      <c r="D6215" t="s">
        <v>32</v>
      </c>
      <c r="E6215" t="s">
        <v>1</v>
      </c>
      <c r="F6215">
        <v>7.1501999999999999</v>
      </c>
      <c r="G6215">
        <v>7.1501999999999999</v>
      </c>
      <c r="H6215">
        <v>7.1501999999999999</v>
      </c>
    </row>
    <row r="6216" spans="2:8" x14ac:dyDescent="0.25">
      <c r="B6216" t="s">
        <v>3</v>
      </c>
      <c r="C6216" t="s">
        <v>578</v>
      </c>
      <c r="D6216" t="s">
        <v>33</v>
      </c>
      <c r="E6216" t="s">
        <v>1</v>
      </c>
      <c r="F6216">
        <v>7.1501999999999999</v>
      </c>
      <c r="G6216">
        <v>7.1501999999999999</v>
      </c>
      <c r="H6216">
        <v>7.1501999999999999</v>
      </c>
    </row>
    <row r="6217" spans="2:8" x14ac:dyDescent="0.25">
      <c r="B6217" t="s">
        <v>3</v>
      </c>
      <c r="C6217" t="s">
        <v>578</v>
      </c>
      <c r="D6217" t="s">
        <v>34</v>
      </c>
      <c r="E6217" t="s">
        <v>1</v>
      </c>
      <c r="F6217">
        <v>7.1501999999999999</v>
      </c>
      <c r="G6217">
        <v>7.1501999999999999</v>
      </c>
      <c r="H6217">
        <v>7.1501999999999999</v>
      </c>
    </row>
    <row r="6218" spans="2:8" x14ac:dyDescent="0.25">
      <c r="B6218" t="s">
        <v>3</v>
      </c>
      <c r="C6218" t="s">
        <v>578</v>
      </c>
      <c r="D6218" t="s">
        <v>35</v>
      </c>
      <c r="E6218" t="s">
        <v>1</v>
      </c>
      <c r="F6218">
        <v>7.1501999999999999</v>
      </c>
      <c r="G6218">
        <v>7.1501999999999999</v>
      </c>
      <c r="H6218">
        <v>7.1501999999999999</v>
      </c>
    </row>
    <row r="6219" spans="2:8" x14ac:dyDescent="0.25">
      <c r="B6219" t="s">
        <v>3</v>
      </c>
      <c r="C6219" t="s">
        <v>578</v>
      </c>
      <c r="D6219" t="s">
        <v>36</v>
      </c>
      <c r="E6219" t="s">
        <v>1</v>
      </c>
      <c r="F6219">
        <v>7.1501999999999999</v>
      </c>
      <c r="G6219">
        <v>7.1501999999999999</v>
      </c>
      <c r="H6219">
        <v>7.1501999999999999</v>
      </c>
    </row>
    <row r="6220" spans="2:8" x14ac:dyDescent="0.25">
      <c r="B6220" t="s">
        <v>3</v>
      </c>
      <c r="C6220" t="s">
        <v>578</v>
      </c>
      <c r="D6220" t="s">
        <v>37</v>
      </c>
      <c r="E6220" t="s">
        <v>1</v>
      </c>
      <c r="F6220">
        <v>7.1501999999999999</v>
      </c>
      <c r="G6220">
        <v>7.1501999999999999</v>
      </c>
      <c r="H6220">
        <v>7.1501999999999999</v>
      </c>
    </row>
    <row r="6221" spans="2:8" x14ac:dyDescent="0.25">
      <c r="B6221" t="s">
        <v>3</v>
      </c>
      <c r="C6221" t="s">
        <v>578</v>
      </c>
      <c r="D6221" t="s">
        <v>38</v>
      </c>
      <c r="E6221" t="s">
        <v>1</v>
      </c>
      <c r="F6221">
        <v>7.1501999999999999</v>
      </c>
      <c r="G6221">
        <v>7.1501999999999999</v>
      </c>
      <c r="H6221">
        <v>7.1501999999999999</v>
      </c>
    </row>
    <row r="6222" spans="2:8" x14ac:dyDescent="0.25">
      <c r="B6222" t="s">
        <v>3</v>
      </c>
      <c r="C6222" t="s">
        <v>578</v>
      </c>
      <c r="D6222" t="s">
        <v>39</v>
      </c>
      <c r="E6222" t="s">
        <v>1</v>
      </c>
      <c r="F6222">
        <v>7.1501999999999999</v>
      </c>
      <c r="G6222">
        <v>7.1501999999999999</v>
      </c>
      <c r="H6222">
        <v>7.1501999999999999</v>
      </c>
    </row>
    <row r="6223" spans="2:8" x14ac:dyDescent="0.25">
      <c r="B6223" t="s">
        <v>3</v>
      </c>
      <c r="C6223" t="s">
        <v>578</v>
      </c>
      <c r="D6223" t="s">
        <v>40</v>
      </c>
      <c r="E6223" t="s">
        <v>1</v>
      </c>
      <c r="F6223">
        <v>7.1501999999999999</v>
      </c>
      <c r="G6223">
        <v>7.1501999999999999</v>
      </c>
      <c r="H6223">
        <v>7.1501999999999999</v>
      </c>
    </row>
    <row r="6224" spans="2:8" x14ac:dyDescent="0.25">
      <c r="B6224" t="s">
        <v>3</v>
      </c>
      <c r="C6224" t="s">
        <v>578</v>
      </c>
      <c r="D6224" t="s">
        <v>41</v>
      </c>
      <c r="E6224" t="s">
        <v>1</v>
      </c>
      <c r="F6224">
        <v>7.1501999999999999</v>
      </c>
      <c r="G6224">
        <v>7.1501999999999999</v>
      </c>
      <c r="H6224">
        <v>7.1501999999999999</v>
      </c>
    </row>
    <row r="6225" spans="2:8" x14ac:dyDescent="0.25">
      <c r="B6225" t="s">
        <v>3</v>
      </c>
      <c r="C6225" t="s">
        <v>578</v>
      </c>
      <c r="D6225" t="s">
        <v>42</v>
      </c>
      <c r="E6225" t="s">
        <v>1</v>
      </c>
      <c r="F6225">
        <v>0</v>
      </c>
      <c r="G6225">
        <v>0</v>
      </c>
      <c r="H6225">
        <v>0</v>
      </c>
    </row>
    <row r="6226" spans="2:8" x14ac:dyDescent="0.25">
      <c r="B6226" t="s">
        <v>3</v>
      </c>
      <c r="C6226" t="s">
        <v>578</v>
      </c>
      <c r="D6226" t="s">
        <v>44</v>
      </c>
      <c r="E6226" t="s">
        <v>1</v>
      </c>
      <c r="F6226">
        <v>0</v>
      </c>
      <c r="G6226">
        <v>0</v>
      </c>
      <c r="H6226">
        <v>0</v>
      </c>
    </row>
    <row r="6227" spans="2:8" x14ac:dyDescent="0.25">
      <c r="B6227" t="s">
        <v>3</v>
      </c>
      <c r="C6227" t="s">
        <v>578</v>
      </c>
      <c r="D6227" t="s">
        <v>45</v>
      </c>
      <c r="E6227" t="s">
        <v>1</v>
      </c>
      <c r="F6227">
        <v>0</v>
      </c>
      <c r="G6227">
        <v>0</v>
      </c>
      <c r="H6227">
        <v>0</v>
      </c>
    </row>
    <row r="6228" spans="2:8" x14ac:dyDescent="0.25">
      <c r="B6228" t="s">
        <v>3</v>
      </c>
      <c r="C6228" t="s">
        <v>578</v>
      </c>
      <c r="D6228" t="s">
        <v>48</v>
      </c>
      <c r="E6228" t="s">
        <v>1</v>
      </c>
      <c r="F6228">
        <v>0</v>
      </c>
      <c r="G6228">
        <v>0</v>
      </c>
      <c r="H6228">
        <v>0</v>
      </c>
    </row>
    <row r="6229" spans="2:8" x14ac:dyDescent="0.25">
      <c r="B6229" t="s">
        <v>3</v>
      </c>
      <c r="C6229" t="s">
        <v>578</v>
      </c>
      <c r="D6229" t="s">
        <v>49</v>
      </c>
      <c r="E6229" t="s">
        <v>1</v>
      </c>
      <c r="F6229">
        <v>0</v>
      </c>
      <c r="G6229">
        <v>0</v>
      </c>
      <c r="H6229">
        <v>0</v>
      </c>
    </row>
    <row r="6230" spans="2:8" x14ac:dyDescent="0.25">
      <c r="B6230" t="s">
        <v>3</v>
      </c>
      <c r="C6230" t="s">
        <v>578</v>
      </c>
      <c r="D6230" t="s">
        <v>51</v>
      </c>
      <c r="E6230" t="s">
        <v>1</v>
      </c>
      <c r="F6230">
        <v>0</v>
      </c>
      <c r="G6230">
        <v>0</v>
      </c>
      <c r="H6230">
        <v>0</v>
      </c>
    </row>
    <row r="6231" spans="2:8" x14ac:dyDescent="0.25">
      <c r="B6231" t="s">
        <v>3</v>
      </c>
      <c r="C6231" t="s">
        <v>578</v>
      </c>
      <c r="D6231" t="s">
        <v>53</v>
      </c>
      <c r="E6231" t="s">
        <v>1</v>
      </c>
      <c r="F6231">
        <v>0</v>
      </c>
      <c r="G6231">
        <v>0</v>
      </c>
      <c r="H6231">
        <v>0</v>
      </c>
    </row>
    <row r="6232" spans="2:8" x14ac:dyDescent="0.25">
      <c r="B6232" t="s">
        <v>3</v>
      </c>
      <c r="C6232" t="s">
        <v>578</v>
      </c>
      <c r="D6232" t="s">
        <v>55</v>
      </c>
      <c r="E6232" t="s">
        <v>1</v>
      </c>
      <c r="F6232">
        <v>0</v>
      </c>
      <c r="G6232">
        <v>0</v>
      </c>
      <c r="H6232">
        <v>0</v>
      </c>
    </row>
    <row r="6233" spans="2:8" x14ac:dyDescent="0.25">
      <c r="B6233" t="s">
        <v>3</v>
      </c>
      <c r="C6233" t="s">
        <v>578</v>
      </c>
      <c r="D6233" t="s">
        <v>57</v>
      </c>
      <c r="E6233" t="s">
        <v>1</v>
      </c>
      <c r="F6233">
        <v>0</v>
      </c>
      <c r="G6233">
        <v>0</v>
      </c>
      <c r="H6233">
        <v>0</v>
      </c>
    </row>
    <row r="6234" spans="2:8" x14ac:dyDescent="0.25">
      <c r="B6234" t="s">
        <v>3</v>
      </c>
      <c r="C6234" t="s">
        <v>578</v>
      </c>
      <c r="D6234" t="s">
        <v>622</v>
      </c>
      <c r="E6234" t="s">
        <v>1</v>
      </c>
      <c r="F6234">
        <v>0</v>
      </c>
      <c r="G6234">
        <v>0</v>
      </c>
      <c r="H6234">
        <v>0</v>
      </c>
    </row>
    <row r="6235" spans="2:8" x14ac:dyDescent="0.25">
      <c r="B6235" t="s">
        <v>3</v>
      </c>
      <c r="C6235" t="s">
        <v>578</v>
      </c>
      <c r="D6235" t="s">
        <v>623</v>
      </c>
      <c r="E6235" t="s">
        <v>1</v>
      </c>
      <c r="F6235">
        <v>750</v>
      </c>
      <c r="G6235">
        <v>750</v>
      </c>
      <c r="H6235">
        <v>750</v>
      </c>
    </row>
    <row r="6236" spans="2:8" x14ac:dyDescent="0.25">
      <c r="B6236" t="s">
        <v>3</v>
      </c>
      <c r="C6236" t="s">
        <v>578</v>
      </c>
      <c r="D6236" t="s">
        <v>624</v>
      </c>
      <c r="E6236" t="s">
        <v>1</v>
      </c>
      <c r="F6236">
        <v>0</v>
      </c>
      <c r="G6236">
        <v>0</v>
      </c>
      <c r="H6236">
        <v>0</v>
      </c>
    </row>
    <row r="6237" spans="2:8" x14ac:dyDescent="0.25">
      <c r="B6237" t="s">
        <v>3</v>
      </c>
      <c r="C6237" t="s">
        <v>578</v>
      </c>
      <c r="D6237" t="s">
        <v>625</v>
      </c>
      <c r="E6237" t="s">
        <v>1</v>
      </c>
      <c r="F6237">
        <v>940</v>
      </c>
      <c r="G6237">
        <v>940</v>
      </c>
      <c r="H6237">
        <v>940</v>
      </c>
    </row>
    <row r="6238" spans="2:8" x14ac:dyDescent="0.25">
      <c r="B6238" t="s">
        <v>3</v>
      </c>
      <c r="C6238" t="s">
        <v>578</v>
      </c>
      <c r="D6238" t="s">
        <v>58</v>
      </c>
      <c r="E6238" t="s">
        <v>1</v>
      </c>
      <c r="F6238">
        <v>0</v>
      </c>
      <c r="G6238">
        <v>0</v>
      </c>
      <c r="H6238">
        <v>0</v>
      </c>
    </row>
    <row r="6239" spans="2:8" x14ac:dyDescent="0.25">
      <c r="B6239" t="s">
        <v>3</v>
      </c>
      <c r="C6239" t="s">
        <v>578</v>
      </c>
      <c r="D6239" t="s">
        <v>59</v>
      </c>
      <c r="E6239" t="s">
        <v>1</v>
      </c>
      <c r="F6239">
        <v>0</v>
      </c>
      <c r="G6239">
        <v>0</v>
      </c>
      <c r="H6239">
        <v>0</v>
      </c>
    </row>
    <row r="6240" spans="2:8" x14ac:dyDescent="0.25">
      <c r="B6240" t="s">
        <v>3</v>
      </c>
      <c r="C6240" t="s">
        <v>578</v>
      </c>
      <c r="D6240" t="s">
        <v>60</v>
      </c>
      <c r="E6240" t="s">
        <v>1</v>
      </c>
      <c r="F6240">
        <v>0</v>
      </c>
      <c r="G6240">
        <v>0</v>
      </c>
      <c r="H6240">
        <v>0</v>
      </c>
    </row>
    <row r="6241" spans="2:8" x14ac:dyDescent="0.25">
      <c r="B6241" t="s">
        <v>3</v>
      </c>
      <c r="C6241" t="s">
        <v>578</v>
      </c>
      <c r="D6241" t="s">
        <v>626</v>
      </c>
      <c r="E6241" t="s">
        <v>1</v>
      </c>
      <c r="F6241">
        <v>0</v>
      </c>
      <c r="G6241">
        <v>0</v>
      </c>
      <c r="H6241">
        <v>0</v>
      </c>
    </row>
    <row r="6242" spans="2:8" x14ac:dyDescent="0.25">
      <c r="B6242" t="s">
        <v>3</v>
      </c>
      <c r="C6242" t="s">
        <v>578</v>
      </c>
      <c r="D6242" t="s">
        <v>64</v>
      </c>
      <c r="E6242" t="s">
        <v>1</v>
      </c>
      <c r="F6242">
        <v>0</v>
      </c>
      <c r="G6242">
        <v>0</v>
      </c>
      <c r="H6242">
        <v>0</v>
      </c>
    </row>
    <row r="6243" spans="2:8" x14ac:dyDescent="0.25">
      <c r="B6243" t="s">
        <v>3</v>
      </c>
      <c r="C6243" t="s">
        <v>578</v>
      </c>
      <c r="D6243" t="s">
        <v>67</v>
      </c>
      <c r="E6243" t="s">
        <v>1</v>
      </c>
      <c r="F6243">
        <v>0</v>
      </c>
      <c r="G6243">
        <v>0</v>
      </c>
      <c r="H6243">
        <v>0</v>
      </c>
    </row>
    <row r="6244" spans="2:8" x14ac:dyDescent="0.25">
      <c r="B6244" t="s">
        <v>3</v>
      </c>
      <c r="C6244" t="s">
        <v>578</v>
      </c>
      <c r="D6244" t="s">
        <v>69</v>
      </c>
      <c r="E6244" t="s">
        <v>1</v>
      </c>
      <c r="F6244">
        <v>0</v>
      </c>
      <c r="G6244">
        <v>0</v>
      </c>
      <c r="H6244">
        <v>0</v>
      </c>
    </row>
    <row r="6245" spans="2:8" x14ac:dyDescent="0.25">
      <c r="B6245" t="s">
        <v>3</v>
      </c>
      <c r="C6245" t="s">
        <v>578</v>
      </c>
      <c r="D6245" t="s">
        <v>71</v>
      </c>
      <c r="E6245" t="s">
        <v>1</v>
      </c>
      <c r="F6245">
        <v>0</v>
      </c>
      <c r="G6245">
        <v>0</v>
      </c>
      <c r="H6245">
        <v>0</v>
      </c>
    </row>
    <row r="6246" spans="2:8" x14ac:dyDescent="0.25">
      <c r="B6246" t="s">
        <v>3</v>
      </c>
      <c r="C6246" t="s">
        <v>578</v>
      </c>
      <c r="D6246" t="s">
        <v>73</v>
      </c>
      <c r="E6246" t="s">
        <v>1</v>
      </c>
      <c r="F6246">
        <v>0</v>
      </c>
      <c r="G6246">
        <v>0</v>
      </c>
      <c r="H6246">
        <v>0</v>
      </c>
    </row>
    <row r="6247" spans="2:8" x14ac:dyDescent="0.25">
      <c r="B6247" t="s">
        <v>3</v>
      </c>
      <c r="C6247" t="s">
        <v>578</v>
      </c>
      <c r="D6247" t="s">
        <v>683</v>
      </c>
      <c r="E6247" t="s">
        <v>1</v>
      </c>
      <c r="F6247">
        <v>0</v>
      </c>
      <c r="G6247">
        <v>0</v>
      </c>
      <c r="H6247">
        <v>0</v>
      </c>
    </row>
    <row r="6248" spans="2:8" x14ac:dyDescent="0.25">
      <c r="B6248" t="s">
        <v>3</v>
      </c>
      <c r="C6248" t="s">
        <v>578</v>
      </c>
      <c r="D6248" t="s">
        <v>75</v>
      </c>
      <c r="E6248" t="s">
        <v>1</v>
      </c>
      <c r="F6248">
        <v>0</v>
      </c>
      <c r="G6248">
        <v>0</v>
      </c>
      <c r="H6248">
        <v>0</v>
      </c>
    </row>
    <row r="6249" spans="2:8" x14ac:dyDescent="0.25">
      <c r="B6249" t="s">
        <v>3</v>
      </c>
      <c r="C6249" t="s">
        <v>578</v>
      </c>
      <c r="D6249" t="s">
        <v>76</v>
      </c>
      <c r="E6249" t="s">
        <v>1</v>
      </c>
      <c r="F6249">
        <v>306.04720368</v>
      </c>
      <c r="G6249">
        <v>311.55605334623999</v>
      </c>
      <c r="H6249">
        <v>317.16406230647232</v>
      </c>
    </row>
    <row r="6250" spans="2:8" x14ac:dyDescent="0.25">
      <c r="B6250" t="s">
        <v>3</v>
      </c>
      <c r="C6250" t="s">
        <v>578</v>
      </c>
      <c r="D6250" t="s">
        <v>77</v>
      </c>
      <c r="E6250" t="s">
        <v>1</v>
      </c>
      <c r="F6250">
        <v>300</v>
      </c>
      <c r="G6250">
        <v>300</v>
      </c>
      <c r="H6250">
        <v>300</v>
      </c>
    </row>
    <row r="6251" spans="2:8" x14ac:dyDescent="0.25">
      <c r="B6251" t="s">
        <v>3</v>
      </c>
      <c r="C6251" t="s">
        <v>578</v>
      </c>
      <c r="D6251" t="s">
        <v>78</v>
      </c>
      <c r="E6251" t="s">
        <v>1</v>
      </c>
      <c r="F6251">
        <v>0</v>
      </c>
      <c r="G6251">
        <v>0</v>
      </c>
      <c r="H6251">
        <v>0</v>
      </c>
    </row>
    <row r="6252" spans="2:8" x14ac:dyDescent="0.25">
      <c r="B6252" t="s">
        <v>3</v>
      </c>
      <c r="C6252" t="s">
        <v>578</v>
      </c>
      <c r="D6252" t="s">
        <v>627</v>
      </c>
      <c r="E6252" t="s">
        <v>1</v>
      </c>
      <c r="F6252">
        <v>0</v>
      </c>
      <c r="G6252">
        <v>0</v>
      </c>
      <c r="H6252">
        <v>0</v>
      </c>
    </row>
    <row r="6253" spans="2:8" x14ac:dyDescent="0.25">
      <c r="B6253" t="s">
        <v>3</v>
      </c>
      <c r="C6253" t="s">
        <v>578</v>
      </c>
      <c r="D6253" t="s">
        <v>81</v>
      </c>
      <c r="E6253" t="s">
        <v>1</v>
      </c>
      <c r="F6253">
        <v>0</v>
      </c>
      <c r="G6253">
        <v>0</v>
      </c>
      <c r="H6253">
        <v>0</v>
      </c>
    </row>
    <row r="6254" spans="2:8" x14ac:dyDescent="0.25">
      <c r="B6254" t="s">
        <v>3</v>
      </c>
      <c r="C6254" t="s">
        <v>578</v>
      </c>
      <c r="D6254" t="s">
        <v>83</v>
      </c>
      <c r="E6254" t="s">
        <v>1</v>
      </c>
      <c r="F6254">
        <v>0</v>
      </c>
      <c r="G6254">
        <v>0</v>
      </c>
      <c r="H6254">
        <v>0</v>
      </c>
    </row>
    <row r="6255" spans="2:8" x14ac:dyDescent="0.25">
      <c r="B6255" t="s">
        <v>3</v>
      </c>
      <c r="C6255" t="s">
        <v>578</v>
      </c>
      <c r="D6255" t="s">
        <v>85</v>
      </c>
      <c r="E6255" t="s">
        <v>1</v>
      </c>
      <c r="F6255">
        <v>0</v>
      </c>
      <c r="G6255">
        <v>0</v>
      </c>
      <c r="H6255">
        <v>0</v>
      </c>
    </row>
    <row r="6256" spans="2:8" x14ac:dyDescent="0.25">
      <c r="B6256" t="s">
        <v>3</v>
      </c>
      <c r="C6256" t="s">
        <v>578</v>
      </c>
      <c r="D6256" t="s">
        <v>86</v>
      </c>
      <c r="E6256" t="s">
        <v>1</v>
      </c>
      <c r="F6256">
        <v>0</v>
      </c>
      <c r="G6256">
        <v>0</v>
      </c>
      <c r="H6256">
        <v>0</v>
      </c>
    </row>
    <row r="6257" spans="2:8" x14ac:dyDescent="0.25">
      <c r="B6257" t="s">
        <v>3</v>
      </c>
      <c r="C6257" t="s">
        <v>578</v>
      </c>
      <c r="D6257" t="s">
        <v>87</v>
      </c>
      <c r="E6257" t="s">
        <v>1</v>
      </c>
      <c r="F6257">
        <v>0</v>
      </c>
      <c r="G6257">
        <v>0</v>
      </c>
      <c r="H6257">
        <v>0</v>
      </c>
    </row>
    <row r="6258" spans="2:8" x14ac:dyDescent="0.25">
      <c r="B6258" t="s">
        <v>3</v>
      </c>
      <c r="C6258" t="s">
        <v>578</v>
      </c>
      <c r="D6258" t="s">
        <v>88</v>
      </c>
      <c r="E6258" t="s">
        <v>1</v>
      </c>
      <c r="F6258">
        <v>900</v>
      </c>
      <c r="G6258">
        <v>900</v>
      </c>
      <c r="H6258">
        <v>900</v>
      </c>
    </row>
    <row r="6259" spans="2:8" x14ac:dyDescent="0.25">
      <c r="B6259" t="s">
        <v>3</v>
      </c>
      <c r="C6259" t="s">
        <v>578</v>
      </c>
      <c r="D6259" t="s">
        <v>628</v>
      </c>
      <c r="E6259" t="s">
        <v>1</v>
      </c>
      <c r="F6259">
        <v>0</v>
      </c>
      <c r="G6259">
        <v>0</v>
      </c>
      <c r="H6259">
        <v>0</v>
      </c>
    </row>
    <row r="6260" spans="2:8" x14ac:dyDescent="0.25">
      <c r="B6260" t="s">
        <v>3</v>
      </c>
      <c r="C6260" t="s">
        <v>578</v>
      </c>
      <c r="D6260" t="s">
        <v>89</v>
      </c>
      <c r="E6260" t="s">
        <v>1</v>
      </c>
      <c r="F6260">
        <v>0</v>
      </c>
      <c r="G6260">
        <v>0</v>
      </c>
      <c r="H6260">
        <v>0</v>
      </c>
    </row>
    <row r="6261" spans="2:8" x14ac:dyDescent="0.25">
      <c r="B6261" t="s">
        <v>3</v>
      </c>
      <c r="C6261" t="s">
        <v>578</v>
      </c>
      <c r="D6261" t="s">
        <v>90</v>
      </c>
      <c r="E6261" t="s">
        <v>1</v>
      </c>
      <c r="F6261">
        <v>0</v>
      </c>
      <c r="G6261">
        <v>0</v>
      </c>
      <c r="H6261">
        <v>0</v>
      </c>
    </row>
    <row r="6262" spans="2:8" x14ac:dyDescent="0.25">
      <c r="B6262" t="s">
        <v>3</v>
      </c>
      <c r="C6262" t="s">
        <v>578</v>
      </c>
      <c r="D6262" t="s">
        <v>92</v>
      </c>
      <c r="E6262" t="s">
        <v>1</v>
      </c>
      <c r="F6262">
        <v>0</v>
      </c>
      <c r="G6262">
        <v>0</v>
      </c>
      <c r="H6262">
        <v>0</v>
      </c>
    </row>
    <row r="6263" spans="2:8" x14ac:dyDescent="0.25">
      <c r="B6263" t="s">
        <v>3</v>
      </c>
      <c r="C6263" t="s">
        <v>578</v>
      </c>
      <c r="D6263" t="s">
        <v>93</v>
      </c>
      <c r="E6263" t="s">
        <v>1</v>
      </c>
      <c r="F6263">
        <v>0</v>
      </c>
      <c r="G6263">
        <v>0</v>
      </c>
      <c r="H6263">
        <v>0</v>
      </c>
    </row>
    <row r="6264" spans="2:8" x14ac:dyDescent="0.25">
      <c r="B6264" t="s">
        <v>3</v>
      </c>
      <c r="C6264" t="s">
        <v>578</v>
      </c>
      <c r="D6264" t="s">
        <v>97</v>
      </c>
      <c r="E6264" t="s">
        <v>1</v>
      </c>
      <c r="F6264">
        <v>0</v>
      </c>
      <c r="G6264">
        <v>0</v>
      </c>
      <c r="H6264">
        <v>0</v>
      </c>
    </row>
    <row r="6265" spans="2:8" x14ac:dyDescent="0.25">
      <c r="B6265" t="s">
        <v>3</v>
      </c>
      <c r="C6265" t="s">
        <v>578</v>
      </c>
      <c r="D6265" t="s">
        <v>98</v>
      </c>
      <c r="E6265" t="s">
        <v>1</v>
      </c>
      <c r="F6265">
        <v>0</v>
      </c>
      <c r="G6265">
        <v>0</v>
      </c>
      <c r="H6265">
        <v>0</v>
      </c>
    </row>
    <row r="6266" spans="2:8" x14ac:dyDescent="0.25">
      <c r="B6266" t="s">
        <v>3</v>
      </c>
      <c r="C6266" t="s">
        <v>578</v>
      </c>
      <c r="D6266" t="s">
        <v>99</v>
      </c>
      <c r="E6266" t="s">
        <v>1</v>
      </c>
      <c r="F6266">
        <v>0</v>
      </c>
      <c r="G6266">
        <v>0</v>
      </c>
      <c r="H6266">
        <v>0</v>
      </c>
    </row>
    <row r="6267" spans="2:8" x14ac:dyDescent="0.25">
      <c r="B6267" t="s">
        <v>3</v>
      </c>
      <c r="C6267" t="s">
        <v>578</v>
      </c>
      <c r="D6267" t="s">
        <v>100</v>
      </c>
      <c r="E6267" t="s">
        <v>1</v>
      </c>
      <c r="F6267">
        <v>0</v>
      </c>
      <c r="G6267">
        <v>0</v>
      </c>
      <c r="H6267">
        <v>0</v>
      </c>
    </row>
    <row r="6268" spans="2:8" x14ac:dyDescent="0.25">
      <c r="B6268" t="s">
        <v>3</v>
      </c>
      <c r="C6268" t="s">
        <v>578</v>
      </c>
      <c r="D6268" t="s">
        <v>102</v>
      </c>
      <c r="E6268" t="s">
        <v>1</v>
      </c>
      <c r="F6268">
        <v>0</v>
      </c>
      <c r="G6268">
        <v>0</v>
      </c>
      <c r="H6268">
        <v>0</v>
      </c>
    </row>
    <row r="6269" spans="2:8" x14ac:dyDescent="0.25">
      <c r="B6269" t="s">
        <v>3</v>
      </c>
      <c r="C6269" t="s">
        <v>578</v>
      </c>
      <c r="D6269" t="s">
        <v>104</v>
      </c>
      <c r="E6269" t="s">
        <v>1</v>
      </c>
      <c r="F6269">
        <v>0</v>
      </c>
      <c r="G6269">
        <v>0</v>
      </c>
      <c r="H6269">
        <v>0</v>
      </c>
    </row>
    <row r="6270" spans="2:8" x14ac:dyDescent="0.25">
      <c r="B6270" t="s">
        <v>3</v>
      </c>
      <c r="C6270" t="s">
        <v>578</v>
      </c>
      <c r="D6270" t="s">
        <v>106</v>
      </c>
      <c r="E6270" t="s">
        <v>1</v>
      </c>
      <c r="F6270">
        <v>0</v>
      </c>
      <c r="G6270">
        <v>0</v>
      </c>
      <c r="H6270">
        <v>0</v>
      </c>
    </row>
    <row r="6271" spans="2:8" x14ac:dyDescent="0.25">
      <c r="B6271" t="s">
        <v>3</v>
      </c>
      <c r="C6271" t="s">
        <v>578</v>
      </c>
      <c r="D6271" t="s">
        <v>108</v>
      </c>
      <c r="E6271" t="s">
        <v>1</v>
      </c>
      <c r="F6271">
        <v>0</v>
      </c>
      <c r="G6271">
        <v>0</v>
      </c>
      <c r="H6271">
        <v>0</v>
      </c>
    </row>
    <row r="6272" spans="2:8" x14ac:dyDescent="0.25">
      <c r="B6272" t="s">
        <v>3</v>
      </c>
      <c r="C6272" t="s">
        <v>578</v>
      </c>
      <c r="D6272" t="s">
        <v>112</v>
      </c>
      <c r="E6272" t="s">
        <v>1</v>
      </c>
      <c r="F6272">
        <v>0</v>
      </c>
      <c r="G6272">
        <v>0</v>
      </c>
      <c r="H6272">
        <v>0</v>
      </c>
    </row>
    <row r="6273" spans="2:8" x14ac:dyDescent="0.25">
      <c r="B6273" t="s">
        <v>3</v>
      </c>
      <c r="C6273" t="s">
        <v>578</v>
      </c>
      <c r="D6273" t="s">
        <v>114</v>
      </c>
      <c r="E6273" t="s">
        <v>1</v>
      </c>
      <c r="F6273">
        <v>0</v>
      </c>
      <c r="G6273">
        <v>0</v>
      </c>
      <c r="H6273">
        <v>0</v>
      </c>
    </row>
    <row r="6274" spans="2:8" x14ac:dyDescent="0.25">
      <c r="B6274" t="s">
        <v>3</v>
      </c>
      <c r="C6274" t="s">
        <v>578</v>
      </c>
      <c r="D6274" t="s">
        <v>443</v>
      </c>
      <c r="E6274" t="s">
        <v>1</v>
      </c>
      <c r="F6274">
        <v>0</v>
      </c>
      <c r="G6274">
        <v>0</v>
      </c>
      <c r="H6274">
        <v>0</v>
      </c>
    </row>
    <row r="6275" spans="2:8" x14ac:dyDescent="0.25">
      <c r="B6275" t="s">
        <v>3</v>
      </c>
      <c r="C6275" t="s">
        <v>578</v>
      </c>
      <c r="D6275" t="s">
        <v>116</v>
      </c>
      <c r="E6275" t="s">
        <v>1</v>
      </c>
      <c r="F6275">
        <v>0</v>
      </c>
      <c r="G6275">
        <v>0</v>
      </c>
      <c r="H6275">
        <v>0</v>
      </c>
    </row>
    <row r="6276" spans="2:8" x14ac:dyDescent="0.25">
      <c r="B6276" t="s">
        <v>3</v>
      </c>
      <c r="C6276" t="s">
        <v>578</v>
      </c>
      <c r="D6276" t="s">
        <v>118</v>
      </c>
      <c r="E6276" t="s">
        <v>1</v>
      </c>
      <c r="F6276">
        <v>0</v>
      </c>
      <c r="G6276">
        <v>0</v>
      </c>
      <c r="H6276">
        <v>0</v>
      </c>
    </row>
    <row r="6277" spans="2:8" x14ac:dyDescent="0.25">
      <c r="B6277" t="s">
        <v>3</v>
      </c>
      <c r="C6277" t="s">
        <v>578</v>
      </c>
      <c r="D6277" t="s">
        <v>629</v>
      </c>
      <c r="E6277" t="s">
        <v>1</v>
      </c>
      <c r="F6277">
        <v>0</v>
      </c>
      <c r="G6277">
        <v>0</v>
      </c>
      <c r="H6277">
        <v>0</v>
      </c>
    </row>
    <row r="6278" spans="2:8" x14ac:dyDescent="0.25">
      <c r="B6278" t="s">
        <v>3</v>
      </c>
      <c r="C6278" t="s">
        <v>578</v>
      </c>
      <c r="D6278" t="s">
        <v>119</v>
      </c>
      <c r="E6278" t="s">
        <v>1</v>
      </c>
      <c r="F6278">
        <v>0</v>
      </c>
      <c r="G6278">
        <v>0</v>
      </c>
      <c r="H6278">
        <v>0</v>
      </c>
    </row>
    <row r="6279" spans="2:8" x14ac:dyDescent="0.25">
      <c r="B6279" t="s">
        <v>3</v>
      </c>
      <c r="C6279" t="s">
        <v>578</v>
      </c>
      <c r="D6279" t="s">
        <v>121</v>
      </c>
      <c r="E6279" t="s">
        <v>1</v>
      </c>
      <c r="F6279">
        <v>0</v>
      </c>
      <c r="G6279">
        <v>0</v>
      </c>
      <c r="H6279">
        <v>0</v>
      </c>
    </row>
    <row r="6280" spans="2:8" x14ac:dyDescent="0.25">
      <c r="B6280" t="s">
        <v>3</v>
      </c>
      <c r="C6280" t="s">
        <v>578</v>
      </c>
      <c r="D6280" t="s">
        <v>123</v>
      </c>
      <c r="E6280" t="s">
        <v>1</v>
      </c>
      <c r="F6280">
        <v>0</v>
      </c>
      <c r="G6280">
        <v>0</v>
      </c>
      <c r="H6280">
        <v>0</v>
      </c>
    </row>
    <row r="6281" spans="2:8" x14ac:dyDescent="0.25">
      <c r="B6281" t="s">
        <v>3</v>
      </c>
      <c r="C6281" t="s">
        <v>578</v>
      </c>
      <c r="D6281" t="s">
        <v>127</v>
      </c>
      <c r="E6281" t="s">
        <v>1</v>
      </c>
      <c r="F6281">
        <v>0</v>
      </c>
      <c r="G6281">
        <v>0</v>
      </c>
      <c r="H6281">
        <v>0</v>
      </c>
    </row>
    <row r="6282" spans="2:8" x14ac:dyDescent="0.25">
      <c r="B6282" t="s">
        <v>3</v>
      </c>
      <c r="C6282" t="s">
        <v>578</v>
      </c>
      <c r="D6282" t="s">
        <v>129</v>
      </c>
      <c r="E6282" t="s">
        <v>1</v>
      </c>
      <c r="F6282">
        <v>16.1568</v>
      </c>
      <c r="G6282">
        <v>16.1568</v>
      </c>
      <c r="H6282">
        <v>16.1568</v>
      </c>
    </row>
    <row r="6283" spans="2:8" x14ac:dyDescent="0.25">
      <c r="B6283" t="s">
        <v>3</v>
      </c>
      <c r="C6283" t="s">
        <v>578</v>
      </c>
      <c r="D6283" t="s">
        <v>130</v>
      </c>
      <c r="E6283" t="s">
        <v>1</v>
      </c>
      <c r="F6283">
        <v>16.1568</v>
      </c>
      <c r="G6283">
        <v>16.1568</v>
      </c>
      <c r="H6283">
        <v>16.1568</v>
      </c>
    </row>
    <row r="6284" spans="2:8" x14ac:dyDescent="0.25">
      <c r="B6284" t="s">
        <v>3</v>
      </c>
      <c r="C6284" t="s">
        <v>578</v>
      </c>
      <c r="D6284" t="s">
        <v>131</v>
      </c>
      <c r="E6284" t="s">
        <v>1</v>
      </c>
      <c r="F6284">
        <v>0</v>
      </c>
      <c r="G6284">
        <v>0</v>
      </c>
      <c r="H6284">
        <v>0</v>
      </c>
    </row>
    <row r="6285" spans="2:8" x14ac:dyDescent="0.25">
      <c r="B6285" t="s">
        <v>3</v>
      </c>
      <c r="C6285" t="s">
        <v>578</v>
      </c>
      <c r="D6285" t="s">
        <v>132</v>
      </c>
      <c r="E6285" t="s">
        <v>1</v>
      </c>
      <c r="F6285">
        <v>0</v>
      </c>
      <c r="G6285">
        <v>0</v>
      </c>
      <c r="H6285">
        <v>0</v>
      </c>
    </row>
    <row r="6286" spans="2:8" x14ac:dyDescent="0.25">
      <c r="B6286" t="s">
        <v>3</v>
      </c>
      <c r="C6286" t="s">
        <v>578</v>
      </c>
      <c r="D6286" t="s">
        <v>133</v>
      </c>
      <c r="E6286" t="s">
        <v>1</v>
      </c>
      <c r="F6286">
        <v>0</v>
      </c>
      <c r="G6286">
        <v>0</v>
      </c>
      <c r="H6286">
        <v>0</v>
      </c>
    </row>
    <row r="6287" spans="2:8" x14ac:dyDescent="0.25">
      <c r="B6287" t="s">
        <v>3</v>
      </c>
      <c r="C6287" t="s">
        <v>578</v>
      </c>
      <c r="D6287" t="s">
        <v>134</v>
      </c>
      <c r="E6287" t="s">
        <v>1</v>
      </c>
      <c r="F6287">
        <v>0</v>
      </c>
      <c r="G6287">
        <v>0</v>
      </c>
      <c r="H6287">
        <v>0</v>
      </c>
    </row>
    <row r="6288" spans="2:8" x14ac:dyDescent="0.25">
      <c r="B6288" t="s">
        <v>3</v>
      </c>
      <c r="C6288" t="s">
        <v>578</v>
      </c>
      <c r="D6288" t="s">
        <v>135</v>
      </c>
      <c r="E6288" t="s">
        <v>1</v>
      </c>
      <c r="F6288">
        <v>0</v>
      </c>
      <c r="G6288">
        <v>0</v>
      </c>
      <c r="H6288">
        <v>0</v>
      </c>
    </row>
    <row r="6289" spans="2:8" x14ac:dyDescent="0.25">
      <c r="B6289" t="s">
        <v>3</v>
      </c>
      <c r="C6289" t="s">
        <v>578</v>
      </c>
      <c r="D6289" t="s">
        <v>136</v>
      </c>
      <c r="E6289" t="s">
        <v>1</v>
      </c>
      <c r="F6289">
        <v>0</v>
      </c>
      <c r="G6289">
        <v>0</v>
      </c>
      <c r="H6289">
        <v>0</v>
      </c>
    </row>
    <row r="6290" spans="2:8" x14ac:dyDescent="0.25">
      <c r="B6290" t="s">
        <v>3</v>
      </c>
      <c r="C6290" t="s">
        <v>578</v>
      </c>
      <c r="D6290" t="s">
        <v>137</v>
      </c>
      <c r="E6290" t="s">
        <v>1</v>
      </c>
      <c r="F6290">
        <v>680.84414152000011</v>
      </c>
      <c r="G6290">
        <v>693.09933606736013</v>
      </c>
      <c r="H6290">
        <v>705.57512411657262</v>
      </c>
    </row>
    <row r="6291" spans="2:8" x14ac:dyDescent="0.25">
      <c r="B6291" t="s">
        <v>3</v>
      </c>
      <c r="C6291" t="s">
        <v>578</v>
      </c>
      <c r="D6291" t="s">
        <v>138</v>
      </c>
      <c r="E6291" t="s">
        <v>1</v>
      </c>
      <c r="F6291">
        <v>650</v>
      </c>
      <c r="G6291">
        <v>650</v>
      </c>
      <c r="H6291">
        <v>650</v>
      </c>
    </row>
    <row r="6292" spans="2:8" x14ac:dyDescent="0.25">
      <c r="B6292" t="s">
        <v>3</v>
      </c>
      <c r="C6292" t="s">
        <v>578</v>
      </c>
      <c r="D6292" t="s">
        <v>630</v>
      </c>
      <c r="E6292" t="s">
        <v>1</v>
      </c>
      <c r="F6292">
        <v>0</v>
      </c>
      <c r="G6292">
        <v>0</v>
      </c>
      <c r="H6292">
        <v>0</v>
      </c>
    </row>
    <row r="6293" spans="2:8" x14ac:dyDescent="0.25">
      <c r="B6293" t="s">
        <v>3</v>
      </c>
      <c r="C6293" t="s">
        <v>578</v>
      </c>
      <c r="D6293" t="s">
        <v>139</v>
      </c>
      <c r="E6293" t="s">
        <v>1</v>
      </c>
      <c r="F6293">
        <v>0</v>
      </c>
      <c r="G6293">
        <v>0</v>
      </c>
      <c r="H6293">
        <v>0</v>
      </c>
    </row>
    <row r="6294" spans="2:8" x14ac:dyDescent="0.25">
      <c r="B6294" t="s">
        <v>3</v>
      </c>
      <c r="C6294" t="s">
        <v>578</v>
      </c>
      <c r="D6294" t="s">
        <v>631</v>
      </c>
      <c r="E6294" t="s">
        <v>1</v>
      </c>
      <c r="F6294">
        <v>0</v>
      </c>
      <c r="G6294">
        <v>0</v>
      </c>
      <c r="H6294">
        <v>0</v>
      </c>
    </row>
    <row r="6295" spans="2:8" x14ac:dyDescent="0.25">
      <c r="B6295" t="s">
        <v>3</v>
      </c>
      <c r="C6295" t="s">
        <v>578</v>
      </c>
      <c r="D6295" t="s">
        <v>141</v>
      </c>
      <c r="E6295" t="s">
        <v>1</v>
      </c>
      <c r="F6295">
        <v>0</v>
      </c>
      <c r="G6295">
        <v>0</v>
      </c>
      <c r="H6295">
        <v>0</v>
      </c>
    </row>
    <row r="6296" spans="2:8" x14ac:dyDescent="0.25">
      <c r="B6296" t="s">
        <v>3</v>
      </c>
      <c r="C6296" t="s">
        <v>578</v>
      </c>
      <c r="D6296" t="s">
        <v>684</v>
      </c>
      <c r="E6296" t="s">
        <v>1</v>
      </c>
      <c r="F6296">
        <v>0</v>
      </c>
      <c r="G6296">
        <v>0</v>
      </c>
      <c r="H6296">
        <v>0</v>
      </c>
    </row>
    <row r="6297" spans="2:8" x14ac:dyDescent="0.25">
      <c r="B6297" t="s">
        <v>3</v>
      </c>
      <c r="C6297" t="s">
        <v>578</v>
      </c>
      <c r="D6297" t="s">
        <v>685</v>
      </c>
      <c r="E6297" t="s">
        <v>1</v>
      </c>
      <c r="F6297">
        <v>0</v>
      </c>
      <c r="G6297">
        <v>0</v>
      </c>
      <c r="H6297">
        <v>0</v>
      </c>
    </row>
    <row r="6298" spans="2:8" x14ac:dyDescent="0.25">
      <c r="B6298" t="s">
        <v>3</v>
      </c>
      <c r="C6298" t="s">
        <v>578</v>
      </c>
      <c r="D6298" t="s">
        <v>148</v>
      </c>
      <c r="E6298" t="s">
        <v>1</v>
      </c>
      <c r="F6298">
        <v>0</v>
      </c>
      <c r="G6298">
        <v>0</v>
      </c>
      <c r="H6298">
        <v>0</v>
      </c>
    </row>
    <row r="6299" spans="2:8" x14ac:dyDescent="0.25">
      <c r="B6299" t="s">
        <v>3</v>
      </c>
      <c r="C6299" t="s">
        <v>578</v>
      </c>
      <c r="D6299" t="s">
        <v>149</v>
      </c>
      <c r="E6299" t="s">
        <v>1</v>
      </c>
      <c r="F6299">
        <v>0</v>
      </c>
      <c r="G6299">
        <v>0</v>
      </c>
      <c r="H6299">
        <v>0</v>
      </c>
    </row>
    <row r="6300" spans="2:8" x14ac:dyDescent="0.25">
      <c r="B6300" t="s">
        <v>3</v>
      </c>
      <c r="C6300" t="s">
        <v>578</v>
      </c>
      <c r="D6300" t="s">
        <v>150</v>
      </c>
      <c r="E6300" t="s">
        <v>1</v>
      </c>
      <c r="F6300">
        <v>0</v>
      </c>
      <c r="G6300">
        <v>0</v>
      </c>
      <c r="H6300">
        <v>0</v>
      </c>
    </row>
    <row r="6301" spans="2:8" x14ac:dyDescent="0.25">
      <c r="B6301" t="s">
        <v>3</v>
      </c>
      <c r="C6301" t="s">
        <v>578</v>
      </c>
      <c r="D6301" t="s">
        <v>151</v>
      </c>
      <c r="E6301" t="s">
        <v>1</v>
      </c>
      <c r="F6301">
        <v>0</v>
      </c>
      <c r="G6301">
        <v>0</v>
      </c>
      <c r="H6301">
        <v>0</v>
      </c>
    </row>
    <row r="6302" spans="2:8" x14ac:dyDescent="0.25">
      <c r="B6302" t="s">
        <v>3</v>
      </c>
      <c r="C6302" t="s">
        <v>578</v>
      </c>
      <c r="D6302" t="s">
        <v>152</v>
      </c>
      <c r="E6302" t="s">
        <v>1</v>
      </c>
      <c r="F6302">
        <v>0</v>
      </c>
      <c r="G6302">
        <v>0</v>
      </c>
      <c r="H6302">
        <v>0</v>
      </c>
    </row>
    <row r="6303" spans="2:8" x14ac:dyDescent="0.25">
      <c r="B6303" t="s">
        <v>3</v>
      </c>
      <c r="C6303" t="s">
        <v>578</v>
      </c>
      <c r="D6303" t="s">
        <v>153</v>
      </c>
      <c r="E6303" t="s">
        <v>1</v>
      </c>
      <c r="F6303">
        <v>0</v>
      </c>
      <c r="G6303">
        <v>0</v>
      </c>
      <c r="H6303">
        <v>0</v>
      </c>
    </row>
    <row r="6304" spans="2:8" x14ac:dyDescent="0.25">
      <c r="B6304" t="s">
        <v>3</v>
      </c>
      <c r="C6304" t="s">
        <v>578</v>
      </c>
      <c r="D6304" t="s">
        <v>632</v>
      </c>
      <c r="E6304" t="s">
        <v>1</v>
      </c>
      <c r="F6304">
        <v>0</v>
      </c>
      <c r="G6304">
        <v>0</v>
      </c>
      <c r="H6304">
        <v>0</v>
      </c>
    </row>
    <row r="6305" spans="2:8" x14ac:dyDescent="0.25">
      <c r="B6305" t="s">
        <v>3</v>
      </c>
      <c r="C6305" t="s">
        <v>578</v>
      </c>
      <c r="D6305" t="s">
        <v>155</v>
      </c>
      <c r="E6305" t="s">
        <v>1</v>
      </c>
      <c r="F6305">
        <v>0</v>
      </c>
      <c r="G6305">
        <v>0</v>
      </c>
      <c r="H6305">
        <v>0</v>
      </c>
    </row>
    <row r="6306" spans="2:8" x14ac:dyDescent="0.25">
      <c r="B6306" t="s">
        <v>3</v>
      </c>
      <c r="C6306" t="s">
        <v>578</v>
      </c>
      <c r="D6306" t="s">
        <v>633</v>
      </c>
      <c r="E6306" t="s">
        <v>1</v>
      </c>
      <c r="F6306">
        <v>3200</v>
      </c>
      <c r="G6306">
        <v>3200</v>
      </c>
      <c r="H6306">
        <v>3200</v>
      </c>
    </row>
    <row r="6307" spans="2:8" x14ac:dyDescent="0.25">
      <c r="B6307" t="s">
        <v>3</v>
      </c>
      <c r="C6307" t="s">
        <v>578</v>
      </c>
      <c r="D6307" t="s">
        <v>156</v>
      </c>
      <c r="E6307" t="s">
        <v>1</v>
      </c>
      <c r="F6307">
        <v>0</v>
      </c>
      <c r="G6307">
        <v>0</v>
      </c>
      <c r="H6307">
        <v>0</v>
      </c>
    </row>
    <row r="6308" spans="2:8" x14ac:dyDescent="0.25">
      <c r="B6308" t="s">
        <v>3</v>
      </c>
      <c r="C6308" t="s">
        <v>578</v>
      </c>
      <c r="D6308" t="s">
        <v>157</v>
      </c>
      <c r="E6308" t="s">
        <v>1</v>
      </c>
      <c r="F6308">
        <v>0</v>
      </c>
      <c r="G6308">
        <v>0</v>
      </c>
      <c r="H6308">
        <v>0</v>
      </c>
    </row>
    <row r="6309" spans="2:8" x14ac:dyDescent="0.25">
      <c r="B6309" t="s">
        <v>3</v>
      </c>
      <c r="C6309" t="s">
        <v>578</v>
      </c>
      <c r="D6309" t="s">
        <v>158</v>
      </c>
      <c r="E6309" t="s">
        <v>1</v>
      </c>
      <c r="F6309">
        <v>0</v>
      </c>
      <c r="G6309">
        <v>0</v>
      </c>
      <c r="H6309">
        <v>0</v>
      </c>
    </row>
    <row r="6310" spans="2:8" x14ac:dyDescent="0.25">
      <c r="B6310" t="s">
        <v>3</v>
      </c>
      <c r="C6310" t="s">
        <v>578</v>
      </c>
      <c r="D6310" t="s">
        <v>159</v>
      </c>
      <c r="E6310" t="s">
        <v>1</v>
      </c>
      <c r="F6310">
        <v>0</v>
      </c>
      <c r="G6310">
        <v>0</v>
      </c>
      <c r="H6310">
        <v>0</v>
      </c>
    </row>
    <row r="6311" spans="2:8" x14ac:dyDescent="0.25">
      <c r="B6311" t="s">
        <v>3</v>
      </c>
      <c r="C6311" t="s">
        <v>578</v>
      </c>
      <c r="D6311" t="s">
        <v>160</v>
      </c>
      <c r="E6311" t="s">
        <v>1</v>
      </c>
      <c r="F6311">
        <v>0</v>
      </c>
      <c r="G6311">
        <v>0</v>
      </c>
      <c r="H6311">
        <v>0</v>
      </c>
    </row>
    <row r="6312" spans="2:8" x14ac:dyDescent="0.25">
      <c r="B6312" t="s">
        <v>3</v>
      </c>
      <c r="C6312" t="s">
        <v>578</v>
      </c>
      <c r="D6312" t="s">
        <v>161</v>
      </c>
      <c r="E6312" t="s">
        <v>1</v>
      </c>
      <c r="F6312">
        <v>0</v>
      </c>
      <c r="G6312">
        <v>0</v>
      </c>
      <c r="H6312">
        <v>0</v>
      </c>
    </row>
    <row r="6313" spans="2:8" x14ac:dyDescent="0.25">
      <c r="B6313" t="s">
        <v>3</v>
      </c>
      <c r="C6313" t="s">
        <v>578</v>
      </c>
      <c r="D6313" t="s">
        <v>162</v>
      </c>
      <c r="E6313" t="s">
        <v>1</v>
      </c>
      <c r="F6313">
        <v>0</v>
      </c>
      <c r="G6313">
        <v>0</v>
      </c>
      <c r="H6313">
        <v>0</v>
      </c>
    </row>
    <row r="6314" spans="2:8" x14ac:dyDescent="0.25">
      <c r="B6314" t="s">
        <v>3</v>
      </c>
      <c r="C6314" t="s">
        <v>578</v>
      </c>
      <c r="D6314" t="s">
        <v>163</v>
      </c>
      <c r="E6314" t="s">
        <v>1</v>
      </c>
      <c r="F6314">
        <v>0</v>
      </c>
      <c r="G6314">
        <v>0</v>
      </c>
      <c r="H6314">
        <v>0</v>
      </c>
    </row>
    <row r="6315" spans="2:8" x14ac:dyDescent="0.25">
      <c r="B6315" t="s">
        <v>3</v>
      </c>
      <c r="C6315" t="s">
        <v>578</v>
      </c>
      <c r="D6315" t="s">
        <v>165</v>
      </c>
      <c r="E6315" t="s">
        <v>1</v>
      </c>
      <c r="F6315">
        <v>0</v>
      </c>
      <c r="G6315">
        <v>0</v>
      </c>
      <c r="H6315">
        <v>0</v>
      </c>
    </row>
    <row r="6316" spans="2:8" x14ac:dyDescent="0.25">
      <c r="B6316" t="s">
        <v>3</v>
      </c>
      <c r="C6316" t="s">
        <v>578</v>
      </c>
      <c r="D6316" t="s">
        <v>168</v>
      </c>
      <c r="E6316" t="s">
        <v>1</v>
      </c>
      <c r="F6316">
        <v>0</v>
      </c>
      <c r="G6316">
        <v>0</v>
      </c>
      <c r="H6316">
        <v>0</v>
      </c>
    </row>
    <row r="6317" spans="2:8" x14ac:dyDescent="0.25">
      <c r="B6317" t="s">
        <v>3</v>
      </c>
      <c r="C6317" t="s">
        <v>578</v>
      </c>
      <c r="D6317" t="s">
        <v>170</v>
      </c>
      <c r="E6317" t="s">
        <v>1</v>
      </c>
      <c r="F6317">
        <v>0</v>
      </c>
      <c r="G6317">
        <v>0</v>
      </c>
      <c r="H6317">
        <v>0</v>
      </c>
    </row>
    <row r="6318" spans="2:8" x14ac:dyDescent="0.25">
      <c r="B6318" t="s">
        <v>3</v>
      </c>
      <c r="C6318" t="s">
        <v>578</v>
      </c>
      <c r="D6318" t="s">
        <v>172</v>
      </c>
      <c r="E6318" t="s">
        <v>1</v>
      </c>
      <c r="F6318">
        <v>0</v>
      </c>
      <c r="G6318">
        <v>0</v>
      </c>
      <c r="H6318">
        <v>0</v>
      </c>
    </row>
    <row r="6319" spans="2:8" x14ac:dyDescent="0.25">
      <c r="B6319" t="s">
        <v>3</v>
      </c>
      <c r="C6319" t="s">
        <v>578</v>
      </c>
      <c r="D6319" t="s">
        <v>174</v>
      </c>
      <c r="E6319" t="s">
        <v>1</v>
      </c>
      <c r="F6319">
        <v>0</v>
      </c>
      <c r="G6319">
        <v>0</v>
      </c>
      <c r="H6319">
        <v>0</v>
      </c>
    </row>
    <row r="6320" spans="2:8" x14ac:dyDescent="0.25">
      <c r="B6320" t="s">
        <v>3</v>
      </c>
      <c r="C6320" t="s">
        <v>578</v>
      </c>
      <c r="D6320" t="s">
        <v>175</v>
      </c>
      <c r="E6320" t="s">
        <v>1</v>
      </c>
      <c r="F6320">
        <v>0</v>
      </c>
      <c r="G6320">
        <v>0</v>
      </c>
      <c r="H6320">
        <v>0</v>
      </c>
    </row>
    <row r="6321" spans="2:8" x14ac:dyDescent="0.25">
      <c r="B6321" t="s">
        <v>3</v>
      </c>
      <c r="C6321" t="s">
        <v>578</v>
      </c>
      <c r="D6321" t="s">
        <v>176</v>
      </c>
      <c r="E6321" t="s">
        <v>1</v>
      </c>
      <c r="F6321">
        <v>27.54</v>
      </c>
      <c r="G6321">
        <v>27.54</v>
      </c>
      <c r="H6321">
        <v>27.54</v>
      </c>
    </row>
    <row r="6322" spans="2:8" x14ac:dyDescent="0.25">
      <c r="B6322" t="s">
        <v>3</v>
      </c>
      <c r="C6322" t="s">
        <v>578</v>
      </c>
      <c r="D6322" t="s">
        <v>177</v>
      </c>
      <c r="E6322" t="s">
        <v>1</v>
      </c>
      <c r="F6322">
        <v>27.54</v>
      </c>
      <c r="G6322">
        <v>27.54</v>
      </c>
      <c r="H6322">
        <v>27.54</v>
      </c>
    </row>
    <row r="6323" spans="2:8" x14ac:dyDescent="0.25">
      <c r="B6323" t="s">
        <v>3</v>
      </c>
      <c r="C6323" t="s">
        <v>578</v>
      </c>
      <c r="D6323" t="s">
        <v>178</v>
      </c>
      <c r="E6323" t="s">
        <v>1</v>
      </c>
      <c r="F6323">
        <v>29.855399999999999</v>
      </c>
      <c r="G6323">
        <v>29.855399999999999</v>
      </c>
      <c r="H6323">
        <v>29.855399999999999</v>
      </c>
    </row>
    <row r="6324" spans="2:8" x14ac:dyDescent="0.25">
      <c r="B6324" t="s">
        <v>3</v>
      </c>
      <c r="C6324" t="s">
        <v>578</v>
      </c>
      <c r="D6324" t="s">
        <v>179</v>
      </c>
      <c r="E6324" t="s">
        <v>1</v>
      </c>
      <c r="F6324">
        <v>29.855399999999999</v>
      </c>
      <c r="G6324">
        <v>29.855399999999999</v>
      </c>
      <c r="H6324">
        <v>29.855399999999999</v>
      </c>
    </row>
    <row r="6325" spans="2:8" x14ac:dyDescent="0.25">
      <c r="B6325" t="s">
        <v>3</v>
      </c>
      <c r="C6325" t="s">
        <v>578</v>
      </c>
      <c r="D6325" t="s">
        <v>180</v>
      </c>
      <c r="E6325" t="s">
        <v>1</v>
      </c>
      <c r="F6325">
        <v>0</v>
      </c>
      <c r="G6325">
        <v>0</v>
      </c>
      <c r="H6325">
        <v>0</v>
      </c>
    </row>
    <row r="6326" spans="2:8" x14ac:dyDescent="0.25">
      <c r="B6326" t="s">
        <v>3</v>
      </c>
      <c r="C6326" t="s">
        <v>578</v>
      </c>
      <c r="D6326" t="s">
        <v>634</v>
      </c>
      <c r="E6326" t="s">
        <v>1</v>
      </c>
      <c r="F6326">
        <v>0</v>
      </c>
      <c r="G6326">
        <v>0</v>
      </c>
      <c r="H6326">
        <v>0</v>
      </c>
    </row>
    <row r="6327" spans="2:8" x14ac:dyDescent="0.25">
      <c r="B6327" t="s">
        <v>3</v>
      </c>
      <c r="C6327" t="s">
        <v>578</v>
      </c>
      <c r="D6327" t="s">
        <v>182</v>
      </c>
      <c r="E6327" t="s">
        <v>1</v>
      </c>
      <c r="F6327">
        <v>0</v>
      </c>
      <c r="G6327">
        <v>0</v>
      </c>
      <c r="H6327">
        <v>0</v>
      </c>
    </row>
    <row r="6328" spans="2:8" x14ac:dyDescent="0.25">
      <c r="B6328" t="s">
        <v>3</v>
      </c>
      <c r="C6328" t="s">
        <v>578</v>
      </c>
      <c r="D6328" t="s">
        <v>184</v>
      </c>
      <c r="E6328" t="s">
        <v>1</v>
      </c>
      <c r="F6328">
        <v>0</v>
      </c>
      <c r="G6328">
        <v>0</v>
      </c>
      <c r="H6328">
        <v>0</v>
      </c>
    </row>
    <row r="6329" spans="2:8" x14ac:dyDescent="0.25">
      <c r="B6329" t="s">
        <v>3</v>
      </c>
      <c r="C6329" t="s">
        <v>578</v>
      </c>
      <c r="D6329" t="s">
        <v>187</v>
      </c>
      <c r="E6329" t="s">
        <v>1</v>
      </c>
      <c r="F6329">
        <v>0</v>
      </c>
      <c r="G6329">
        <v>0</v>
      </c>
      <c r="H6329">
        <v>0</v>
      </c>
    </row>
    <row r="6330" spans="2:8" x14ac:dyDescent="0.25">
      <c r="B6330" t="s">
        <v>3</v>
      </c>
      <c r="C6330" t="s">
        <v>578</v>
      </c>
      <c r="D6330" t="s">
        <v>188</v>
      </c>
      <c r="E6330" t="s">
        <v>1</v>
      </c>
      <c r="F6330">
        <v>0</v>
      </c>
      <c r="G6330">
        <v>0</v>
      </c>
      <c r="H6330">
        <v>0</v>
      </c>
    </row>
    <row r="6331" spans="2:8" x14ac:dyDescent="0.25">
      <c r="B6331" t="s">
        <v>3</v>
      </c>
      <c r="C6331" t="s">
        <v>578</v>
      </c>
      <c r="D6331" t="s">
        <v>189</v>
      </c>
      <c r="E6331" t="s">
        <v>1</v>
      </c>
      <c r="F6331">
        <v>0</v>
      </c>
      <c r="G6331">
        <v>0</v>
      </c>
      <c r="H6331">
        <v>0</v>
      </c>
    </row>
    <row r="6332" spans="2:8" x14ac:dyDescent="0.25">
      <c r="B6332" t="s">
        <v>3</v>
      </c>
      <c r="C6332" t="s">
        <v>578</v>
      </c>
      <c r="D6332" t="s">
        <v>190</v>
      </c>
      <c r="E6332" t="s">
        <v>1</v>
      </c>
      <c r="F6332">
        <v>0</v>
      </c>
      <c r="G6332">
        <v>0</v>
      </c>
      <c r="H6332">
        <v>0</v>
      </c>
    </row>
    <row r="6333" spans="2:8" x14ac:dyDescent="0.25">
      <c r="B6333" t="s">
        <v>3</v>
      </c>
      <c r="C6333" t="s">
        <v>578</v>
      </c>
      <c r="D6333" t="s">
        <v>191</v>
      </c>
      <c r="E6333" t="s">
        <v>1</v>
      </c>
      <c r="F6333">
        <v>0</v>
      </c>
      <c r="G6333">
        <v>0</v>
      </c>
      <c r="H6333">
        <v>0</v>
      </c>
    </row>
    <row r="6334" spans="2:8" x14ac:dyDescent="0.25">
      <c r="B6334" t="s">
        <v>3</v>
      </c>
      <c r="C6334" t="s">
        <v>578</v>
      </c>
      <c r="D6334" t="s">
        <v>192</v>
      </c>
      <c r="E6334" t="s">
        <v>1</v>
      </c>
      <c r="F6334">
        <v>0</v>
      </c>
      <c r="G6334">
        <v>0</v>
      </c>
      <c r="H6334">
        <v>0</v>
      </c>
    </row>
    <row r="6335" spans="2:8" x14ac:dyDescent="0.25">
      <c r="B6335" t="s">
        <v>3</v>
      </c>
      <c r="C6335" t="s">
        <v>578</v>
      </c>
      <c r="D6335" t="s">
        <v>193</v>
      </c>
      <c r="E6335" t="s">
        <v>1</v>
      </c>
      <c r="F6335">
        <v>1.6625999999999999</v>
      </c>
      <c r="G6335">
        <v>1.6625999999999999</v>
      </c>
      <c r="H6335">
        <v>1.6625999999999999</v>
      </c>
    </row>
    <row r="6336" spans="2:8" x14ac:dyDescent="0.25">
      <c r="B6336" t="s">
        <v>3</v>
      </c>
      <c r="C6336" t="s">
        <v>578</v>
      </c>
      <c r="D6336" t="s">
        <v>194</v>
      </c>
      <c r="E6336" t="s">
        <v>1</v>
      </c>
      <c r="F6336">
        <v>1.6625999999999999</v>
      </c>
      <c r="G6336">
        <v>1.6625999999999999</v>
      </c>
      <c r="H6336">
        <v>1.6625999999999999</v>
      </c>
    </row>
    <row r="6337" spans="2:8" x14ac:dyDescent="0.25">
      <c r="B6337" t="s">
        <v>3</v>
      </c>
      <c r="C6337" t="s">
        <v>578</v>
      </c>
      <c r="D6337" t="s">
        <v>195</v>
      </c>
      <c r="E6337" t="s">
        <v>1</v>
      </c>
      <c r="F6337">
        <v>0</v>
      </c>
      <c r="G6337">
        <v>0</v>
      </c>
      <c r="H6337">
        <v>0</v>
      </c>
    </row>
    <row r="6338" spans="2:8" x14ac:dyDescent="0.25">
      <c r="B6338" t="s">
        <v>3</v>
      </c>
      <c r="C6338" t="s">
        <v>578</v>
      </c>
      <c r="D6338" t="s">
        <v>196</v>
      </c>
      <c r="E6338" t="s">
        <v>1</v>
      </c>
      <c r="F6338">
        <v>0</v>
      </c>
      <c r="G6338">
        <v>0</v>
      </c>
      <c r="H6338">
        <v>0</v>
      </c>
    </row>
    <row r="6339" spans="2:8" x14ac:dyDescent="0.25">
      <c r="B6339" t="s">
        <v>3</v>
      </c>
      <c r="C6339" t="s">
        <v>578</v>
      </c>
      <c r="D6339" t="s">
        <v>197</v>
      </c>
      <c r="E6339" t="s">
        <v>1</v>
      </c>
      <c r="F6339">
        <v>0</v>
      </c>
      <c r="G6339">
        <v>0</v>
      </c>
      <c r="H6339">
        <v>0</v>
      </c>
    </row>
    <row r="6340" spans="2:8" x14ac:dyDescent="0.25">
      <c r="B6340" t="s">
        <v>3</v>
      </c>
      <c r="C6340" t="s">
        <v>578</v>
      </c>
      <c r="D6340" t="s">
        <v>198</v>
      </c>
      <c r="E6340" t="s">
        <v>1</v>
      </c>
      <c r="F6340">
        <v>0</v>
      </c>
      <c r="G6340">
        <v>0</v>
      </c>
      <c r="H6340">
        <v>0</v>
      </c>
    </row>
    <row r="6341" spans="2:8" x14ac:dyDescent="0.25">
      <c r="B6341" t="s">
        <v>3</v>
      </c>
      <c r="C6341" t="s">
        <v>578</v>
      </c>
      <c r="D6341" t="s">
        <v>199</v>
      </c>
      <c r="E6341" t="s">
        <v>1</v>
      </c>
      <c r="F6341">
        <v>0</v>
      </c>
      <c r="G6341">
        <v>0</v>
      </c>
      <c r="H6341">
        <v>0</v>
      </c>
    </row>
    <row r="6342" spans="2:8" x14ac:dyDescent="0.25">
      <c r="B6342" t="s">
        <v>3</v>
      </c>
      <c r="C6342" t="s">
        <v>578</v>
      </c>
      <c r="D6342" t="s">
        <v>200</v>
      </c>
      <c r="E6342" t="s">
        <v>1</v>
      </c>
      <c r="F6342">
        <v>0</v>
      </c>
      <c r="G6342">
        <v>0</v>
      </c>
      <c r="H6342">
        <v>0</v>
      </c>
    </row>
    <row r="6343" spans="2:8" x14ac:dyDescent="0.25">
      <c r="B6343" t="s">
        <v>3</v>
      </c>
      <c r="C6343" t="s">
        <v>578</v>
      </c>
      <c r="D6343" t="s">
        <v>201</v>
      </c>
      <c r="E6343" t="s">
        <v>1</v>
      </c>
      <c r="F6343">
        <v>0</v>
      </c>
      <c r="G6343">
        <v>0</v>
      </c>
      <c r="H6343">
        <v>0</v>
      </c>
    </row>
    <row r="6344" spans="2:8" x14ac:dyDescent="0.25">
      <c r="B6344" t="s">
        <v>3</v>
      </c>
      <c r="C6344" t="s">
        <v>578</v>
      </c>
      <c r="D6344" t="s">
        <v>202</v>
      </c>
      <c r="E6344" t="s">
        <v>1</v>
      </c>
      <c r="F6344">
        <v>0</v>
      </c>
      <c r="G6344">
        <v>0</v>
      </c>
      <c r="H6344">
        <v>0</v>
      </c>
    </row>
    <row r="6345" spans="2:8" x14ac:dyDescent="0.25">
      <c r="B6345" t="s">
        <v>3</v>
      </c>
      <c r="C6345" t="s">
        <v>578</v>
      </c>
      <c r="D6345" t="s">
        <v>203</v>
      </c>
      <c r="E6345" t="s">
        <v>1</v>
      </c>
      <c r="F6345">
        <v>0</v>
      </c>
      <c r="G6345">
        <v>0</v>
      </c>
      <c r="H6345">
        <v>0</v>
      </c>
    </row>
    <row r="6346" spans="2:8" x14ac:dyDescent="0.25">
      <c r="B6346" t="s">
        <v>3</v>
      </c>
      <c r="C6346" t="s">
        <v>578</v>
      </c>
      <c r="D6346" t="s">
        <v>204</v>
      </c>
      <c r="E6346" t="s">
        <v>1</v>
      </c>
      <c r="F6346">
        <v>0</v>
      </c>
      <c r="G6346">
        <v>0</v>
      </c>
      <c r="H6346">
        <v>0</v>
      </c>
    </row>
    <row r="6347" spans="2:8" x14ac:dyDescent="0.25">
      <c r="B6347" t="s">
        <v>3</v>
      </c>
      <c r="C6347" t="s">
        <v>578</v>
      </c>
      <c r="D6347" t="s">
        <v>205</v>
      </c>
      <c r="E6347" t="s">
        <v>1</v>
      </c>
      <c r="F6347">
        <v>0</v>
      </c>
      <c r="G6347">
        <v>0</v>
      </c>
      <c r="H6347">
        <v>0</v>
      </c>
    </row>
    <row r="6348" spans="2:8" x14ac:dyDescent="0.25">
      <c r="B6348" t="s">
        <v>3</v>
      </c>
      <c r="C6348" t="s">
        <v>578</v>
      </c>
      <c r="D6348" t="s">
        <v>208</v>
      </c>
      <c r="E6348" t="s">
        <v>1</v>
      </c>
      <c r="F6348">
        <v>0</v>
      </c>
      <c r="G6348">
        <v>0</v>
      </c>
      <c r="H6348">
        <v>0</v>
      </c>
    </row>
    <row r="6349" spans="2:8" x14ac:dyDescent="0.25">
      <c r="B6349" t="s">
        <v>3</v>
      </c>
      <c r="C6349" t="s">
        <v>578</v>
      </c>
      <c r="D6349" t="s">
        <v>209</v>
      </c>
      <c r="E6349" t="s">
        <v>1</v>
      </c>
      <c r="F6349">
        <v>0</v>
      </c>
      <c r="G6349">
        <v>0</v>
      </c>
      <c r="H6349">
        <v>0</v>
      </c>
    </row>
    <row r="6350" spans="2:8" x14ac:dyDescent="0.25">
      <c r="B6350" t="s">
        <v>3</v>
      </c>
      <c r="C6350" t="s">
        <v>578</v>
      </c>
      <c r="D6350" t="s">
        <v>210</v>
      </c>
      <c r="E6350" t="s">
        <v>1</v>
      </c>
      <c r="F6350">
        <v>0</v>
      </c>
      <c r="G6350">
        <v>0</v>
      </c>
      <c r="H6350">
        <v>0</v>
      </c>
    </row>
    <row r="6351" spans="2:8" x14ac:dyDescent="0.25">
      <c r="B6351" t="s">
        <v>3</v>
      </c>
      <c r="C6351" t="s">
        <v>578</v>
      </c>
      <c r="D6351" t="s">
        <v>211</v>
      </c>
      <c r="E6351" t="s">
        <v>1</v>
      </c>
      <c r="F6351">
        <v>0</v>
      </c>
      <c r="G6351">
        <v>0</v>
      </c>
      <c r="H6351">
        <v>0</v>
      </c>
    </row>
    <row r="6352" spans="2:8" x14ac:dyDescent="0.25">
      <c r="B6352" t="s">
        <v>3</v>
      </c>
      <c r="C6352" t="s">
        <v>578</v>
      </c>
      <c r="D6352" t="s">
        <v>212</v>
      </c>
      <c r="E6352" t="s">
        <v>1</v>
      </c>
      <c r="F6352">
        <v>0</v>
      </c>
      <c r="G6352">
        <v>0</v>
      </c>
      <c r="H6352">
        <v>0</v>
      </c>
    </row>
    <row r="6353" spans="2:8" x14ac:dyDescent="0.25">
      <c r="B6353" t="s">
        <v>3</v>
      </c>
      <c r="C6353" t="s">
        <v>578</v>
      </c>
      <c r="D6353" t="s">
        <v>213</v>
      </c>
      <c r="E6353" t="s">
        <v>1</v>
      </c>
      <c r="F6353">
        <v>0</v>
      </c>
      <c r="G6353">
        <v>0</v>
      </c>
      <c r="H6353">
        <v>0</v>
      </c>
    </row>
    <row r="6354" spans="2:8" x14ac:dyDescent="0.25">
      <c r="B6354" t="s">
        <v>3</v>
      </c>
      <c r="C6354" t="s">
        <v>578</v>
      </c>
      <c r="D6354" t="s">
        <v>214</v>
      </c>
      <c r="E6354" t="s">
        <v>1</v>
      </c>
      <c r="F6354">
        <v>0</v>
      </c>
      <c r="G6354">
        <v>0</v>
      </c>
      <c r="H6354">
        <v>0</v>
      </c>
    </row>
    <row r="6355" spans="2:8" x14ac:dyDescent="0.25">
      <c r="B6355" t="s">
        <v>3</v>
      </c>
      <c r="C6355" t="s">
        <v>578</v>
      </c>
      <c r="D6355" t="s">
        <v>215</v>
      </c>
      <c r="E6355" t="s">
        <v>1</v>
      </c>
      <c r="F6355">
        <v>0</v>
      </c>
      <c r="G6355">
        <v>0</v>
      </c>
      <c r="H6355">
        <v>0</v>
      </c>
    </row>
    <row r="6356" spans="2:8" x14ac:dyDescent="0.25">
      <c r="B6356" t="s">
        <v>3</v>
      </c>
      <c r="C6356" t="s">
        <v>578</v>
      </c>
      <c r="D6356" t="s">
        <v>216</v>
      </c>
      <c r="E6356" t="s">
        <v>1</v>
      </c>
      <c r="F6356">
        <v>0</v>
      </c>
      <c r="G6356">
        <v>0</v>
      </c>
      <c r="H6356">
        <v>0</v>
      </c>
    </row>
    <row r="6357" spans="2:8" x14ac:dyDescent="0.25">
      <c r="B6357" t="s">
        <v>3</v>
      </c>
      <c r="C6357" t="s">
        <v>578</v>
      </c>
      <c r="D6357" t="s">
        <v>217</v>
      </c>
      <c r="E6357" t="s">
        <v>1</v>
      </c>
      <c r="F6357">
        <v>0</v>
      </c>
      <c r="G6357">
        <v>0</v>
      </c>
      <c r="H6357">
        <v>0</v>
      </c>
    </row>
    <row r="6358" spans="2:8" x14ac:dyDescent="0.25">
      <c r="B6358" t="s">
        <v>3</v>
      </c>
      <c r="C6358" t="s">
        <v>578</v>
      </c>
      <c r="D6358" t="s">
        <v>218</v>
      </c>
      <c r="E6358" t="s">
        <v>1</v>
      </c>
      <c r="F6358">
        <v>0</v>
      </c>
      <c r="G6358">
        <v>0</v>
      </c>
      <c r="H6358">
        <v>0</v>
      </c>
    </row>
    <row r="6359" spans="2:8" x14ac:dyDescent="0.25">
      <c r="B6359" t="s">
        <v>3</v>
      </c>
      <c r="C6359" t="s">
        <v>578</v>
      </c>
      <c r="D6359" t="s">
        <v>219</v>
      </c>
      <c r="E6359" t="s">
        <v>1</v>
      </c>
      <c r="F6359">
        <v>0</v>
      </c>
      <c r="G6359">
        <v>0</v>
      </c>
      <c r="H6359">
        <v>0</v>
      </c>
    </row>
    <row r="6360" spans="2:8" x14ac:dyDescent="0.25">
      <c r="B6360" t="s">
        <v>3</v>
      </c>
      <c r="C6360" t="s">
        <v>578</v>
      </c>
      <c r="D6360" t="s">
        <v>220</v>
      </c>
      <c r="E6360" t="s">
        <v>1</v>
      </c>
      <c r="F6360">
        <v>0</v>
      </c>
      <c r="G6360">
        <v>0</v>
      </c>
      <c r="H6360">
        <v>0</v>
      </c>
    </row>
    <row r="6361" spans="2:8" x14ac:dyDescent="0.25">
      <c r="B6361" t="s">
        <v>3</v>
      </c>
      <c r="C6361" t="s">
        <v>578</v>
      </c>
      <c r="D6361" t="s">
        <v>221</v>
      </c>
      <c r="E6361" t="s">
        <v>1</v>
      </c>
      <c r="F6361">
        <v>0</v>
      </c>
      <c r="G6361">
        <v>0</v>
      </c>
      <c r="H6361">
        <v>0</v>
      </c>
    </row>
    <row r="6362" spans="2:8" x14ac:dyDescent="0.25">
      <c r="B6362" t="s">
        <v>3</v>
      </c>
      <c r="C6362" t="s">
        <v>578</v>
      </c>
      <c r="D6362" t="s">
        <v>222</v>
      </c>
      <c r="E6362" t="s">
        <v>1</v>
      </c>
      <c r="F6362">
        <v>0</v>
      </c>
      <c r="G6362">
        <v>0</v>
      </c>
      <c r="H6362">
        <v>0</v>
      </c>
    </row>
    <row r="6363" spans="2:8" x14ac:dyDescent="0.25">
      <c r="B6363" t="s">
        <v>3</v>
      </c>
      <c r="C6363" t="s">
        <v>578</v>
      </c>
      <c r="D6363" t="s">
        <v>224</v>
      </c>
      <c r="E6363" t="s">
        <v>1</v>
      </c>
      <c r="F6363">
        <v>43.625400000000006</v>
      </c>
      <c r="G6363">
        <v>43.625400000000006</v>
      </c>
      <c r="H6363">
        <v>43.625400000000006</v>
      </c>
    </row>
    <row r="6364" spans="2:8" x14ac:dyDescent="0.25">
      <c r="B6364" t="s">
        <v>3</v>
      </c>
      <c r="C6364" t="s">
        <v>578</v>
      </c>
      <c r="D6364" t="s">
        <v>225</v>
      </c>
      <c r="E6364" t="s">
        <v>1</v>
      </c>
      <c r="F6364">
        <v>43.625400000000006</v>
      </c>
      <c r="G6364">
        <v>43.625400000000006</v>
      </c>
      <c r="H6364">
        <v>43.625400000000006</v>
      </c>
    </row>
    <row r="6365" spans="2:8" x14ac:dyDescent="0.25">
      <c r="B6365" t="s">
        <v>3</v>
      </c>
      <c r="C6365" t="s">
        <v>578</v>
      </c>
      <c r="D6365" t="s">
        <v>226</v>
      </c>
      <c r="E6365" t="s">
        <v>1</v>
      </c>
      <c r="F6365">
        <v>43.625400000000006</v>
      </c>
      <c r="G6365">
        <v>43.625400000000006</v>
      </c>
      <c r="H6365">
        <v>43.625400000000006</v>
      </c>
    </row>
    <row r="6366" spans="2:8" x14ac:dyDescent="0.25">
      <c r="B6366" t="s">
        <v>3</v>
      </c>
      <c r="C6366" t="s">
        <v>578</v>
      </c>
      <c r="D6366" t="s">
        <v>227</v>
      </c>
      <c r="E6366" t="s">
        <v>1</v>
      </c>
      <c r="F6366">
        <v>43.625400000000006</v>
      </c>
      <c r="G6366">
        <v>43.625400000000006</v>
      </c>
      <c r="H6366">
        <v>43.625400000000006</v>
      </c>
    </row>
    <row r="6367" spans="2:8" x14ac:dyDescent="0.25">
      <c r="B6367" t="s">
        <v>3</v>
      </c>
      <c r="C6367" t="s">
        <v>578</v>
      </c>
      <c r="D6367" t="s">
        <v>228</v>
      </c>
      <c r="E6367" t="s">
        <v>1</v>
      </c>
      <c r="F6367">
        <v>43.625400000000006</v>
      </c>
      <c r="G6367">
        <v>43.625400000000006</v>
      </c>
      <c r="H6367">
        <v>43.625400000000006</v>
      </c>
    </row>
    <row r="6368" spans="2:8" x14ac:dyDescent="0.25">
      <c r="B6368" t="s">
        <v>3</v>
      </c>
      <c r="C6368" t="s">
        <v>578</v>
      </c>
      <c r="D6368" t="s">
        <v>229</v>
      </c>
      <c r="E6368" t="s">
        <v>1</v>
      </c>
      <c r="F6368">
        <v>43.625400000000006</v>
      </c>
      <c r="G6368">
        <v>43.625400000000006</v>
      </c>
      <c r="H6368">
        <v>43.625400000000006</v>
      </c>
    </row>
    <row r="6369" spans="2:8" x14ac:dyDescent="0.25">
      <c r="B6369" t="s">
        <v>3</v>
      </c>
      <c r="C6369" t="s">
        <v>578</v>
      </c>
      <c r="D6369" t="s">
        <v>230</v>
      </c>
      <c r="E6369" t="s">
        <v>1</v>
      </c>
      <c r="F6369">
        <v>0</v>
      </c>
      <c r="G6369">
        <v>0</v>
      </c>
      <c r="H6369">
        <v>0</v>
      </c>
    </row>
    <row r="6370" spans="2:8" x14ac:dyDescent="0.25">
      <c r="B6370" t="s">
        <v>3</v>
      </c>
      <c r="C6370" t="s">
        <v>578</v>
      </c>
      <c r="D6370" t="s">
        <v>232</v>
      </c>
      <c r="E6370" t="s">
        <v>1</v>
      </c>
      <c r="F6370">
        <v>0</v>
      </c>
      <c r="G6370">
        <v>0</v>
      </c>
      <c r="H6370">
        <v>0</v>
      </c>
    </row>
    <row r="6371" spans="2:8" x14ac:dyDescent="0.25">
      <c r="B6371" t="s">
        <v>3</v>
      </c>
      <c r="C6371" t="s">
        <v>578</v>
      </c>
      <c r="D6371" t="s">
        <v>234</v>
      </c>
      <c r="E6371" t="s">
        <v>1</v>
      </c>
      <c r="F6371">
        <v>0</v>
      </c>
      <c r="G6371">
        <v>0</v>
      </c>
      <c r="H6371">
        <v>0</v>
      </c>
    </row>
    <row r="6372" spans="2:8" x14ac:dyDescent="0.25">
      <c r="B6372" t="s">
        <v>3</v>
      </c>
      <c r="C6372" t="s">
        <v>578</v>
      </c>
      <c r="D6372" t="s">
        <v>236</v>
      </c>
      <c r="E6372" t="s">
        <v>1</v>
      </c>
      <c r="F6372">
        <v>0</v>
      </c>
      <c r="G6372">
        <v>0</v>
      </c>
      <c r="H6372">
        <v>0</v>
      </c>
    </row>
    <row r="6373" spans="2:8" x14ac:dyDescent="0.25">
      <c r="B6373" t="s">
        <v>3</v>
      </c>
      <c r="C6373" t="s">
        <v>578</v>
      </c>
      <c r="D6373" t="s">
        <v>237</v>
      </c>
      <c r="E6373" t="s">
        <v>1</v>
      </c>
      <c r="F6373">
        <v>0</v>
      </c>
      <c r="G6373">
        <v>0</v>
      </c>
      <c r="H6373">
        <v>0</v>
      </c>
    </row>
    <row r="6374" spans="2:8" x14ac:dyDescent="0.25">
      <c r="B6374" t="s">
        <v>3</v>
      </c>
      <c r="C6374" t="s">
        <v>578</v>
      </c>
      <c r="D6374" t="s">
        <v>238</v>
      </c>
      <c r="E6374" t="s">
        <v>1</v>
      </c>
      <c r="F6374">
        <v>0</v>
      </c>
      <c r="G6374">
        <v>0</v>
      </c>
      <c r="H6374">
        <v>0</v>
      </c>
    </row>
    <row r="6375" spans="2:8" x14ac:dyDescent="0.25">
      <c r="B6375" t="s">
        <v>3</v>
      </c>
      <c r="C6375" t="s">
        <v>578</v>
      </c>
      <c r="D6375" t="s">
        <v>240</v>
      </c>
      <c r="E6375" t="s">
        <v>1</v>
      </c>
      <c r="F6375">
        <v>0</v>
      </c>
      <c r="G6375">
        <v>0</v>
      </c>
      <c r="H6375">
        <v>0</v>
      </c>
    </row>
    <row r="6376" spans="2:8" x14ac:dyDescent="0.25">
      <c r="B6376" t="s">
        <v>3</v>
      </c>
      <c r="C6376" t="s">
        <v>578</v>
      </c>
      <c r="D6376" t="s">
        <v>241</v>
      </c>
      <c r="E6376" t="s">
        <v>1</v>
      </c>
      <c r="F6376">
        <v>0</v>
      </c>
      <c r="G6376">
        <v>0</v>
      </c>
      <c r="H6376">
        <v>0</v>
      </c>
    </row>
    <row r="6377" spans="2:8" x14ac:dyDescent="0.25">
      <c r="B6377" t="s">
        <v>3</v>
      </c>
      <c r="C6377" t="s">
        <v>578</v>
      </c>
      <c r="D6377" t="s">
        <v>242</v>
      </c>
      <c r="E6377" t="s">
        <v>1</v>
      </c>
      <c r="F6377">
        <v>0</v>
      </c>
      <c r="G6377">
        <v>0</v>
      </c>
      <c r="H6377">
        <v>0</v>
      </c>
    </row>
    <row r="6378" spans="2:8" x14ac:dyDescent="0.25">
      <c r="B6378" t="s">
        <v>3</v>
      </c>
      <c r="C6378" t="s">
        <v>578</v>
      </c>
      <c r="D6378" t="s">
        <v>243</v>
      </c>
      <c r="E6378" t="s">
        <v>1</v>
      </c>
      <c r="F6378">
        <v>0</v>
      </c>
      <c r="G6378">
        <v>0</v>
      </c>
      <c r="H6378">
        <v>0</v>
      </c>
    </row>
    <row r="6379" spans="2:8" x14ac:dyDescent="0.25">
      <c r="B6379" t="s">
        <v>3</v>
      </c>
      <c r="C6379" t="s">
        <v>578</v>
      </c>
      <c r="D6379" t="s">
        <v>244</v>
      </c>
      <c r="E6379" t="s">
        <v>1</v>
      </c>
      <c r="F6379">
        <v>0</v>
      </c>
      <c r="G6379">
        <v>0</v>
      </c>
      <c r="H6379">
        <v>0</v>
      </c>
    </row>
    <row r="6380" spans="2:8" x14ac:dyDescent="0.25">
      <c r="B6380" t="s">
        <v>3</v>
      </c>
      <c r="C6380" t="s">
        <v>578</v>
      </c>
      <c r="D6380" t="s">
        <v>245</v>
      </c>
      <c r="E6380" t="s">
        <v>1</v>
      </c>
      <c r="F6380">
        <v>0</v>
      </c>
      <c r="G6380">
        <v>0</v>
      </c>
      <c r="H6380">
        <v>0</v>
      </c>
    </row>
    <row r="6381" spans="2:8" x14ac:dyDescent="0.25">
      <c r="B6381" t="s">
        <v>3</v>
      </c>
      <c r="C6381" t="s">
        <v>578</v>
      </c>
      <c r="D6381" t="s">
        <v>246</v>
      </c>
      <c r="E6381" t="s">
        <v>1</v>
      </c>
      <c r="F6381">
        <v>0</v>
      </c>
      <c r="G6381">
        <v>0</v>
      </c>
      <c r="H6381">
        <v>0</v>
      </c>
    </row>
    <row r="6382" spans="2:8" x14ac:dyDescent="0.25">
      <c r="B6382" t="s">
        <v>3</v>
      </c>
      <c r="C6382" t="s">
        <v>578</v>
      </c>
      <c r="D6382" t="s">
        <v>247</v>
      </c>
      <c r="E6382" t="s">
        <v>1</v>
      </c>
      <c r="F6382">
        <v>0</v>
      </c>
      <c r="G6382">
        <v>0</v>
      </c>
      <c r="H6382">
        <v>0</v>
      </c>
    </row>
    <row r="6383" spans="2:8" x14ac:dyDescent="0.25">
      <c r="B6383" t="s">
        <v>3</v>
      </c>
      <c r="C6383" t="s">
        <v>578</v>
      </c>
      <c r="D6383" t="s">
        <v>248</v>
      </c>
      <c r="E6383" t="s">
        <v>1</v>
      </c>
      <c r="F6383">
        <v>0</v>
      </c>
      <c r="G6383">
        <v>0</v>
      </c>
      <c r="H6383">
        <v>0</v>
      </c>
    </row>
    <row r="6384" spans="2:8" x14ac:dyDescent="0.25">
      <c r="B6384" t="s">
        <v>3</v>
      </c>
      <c r="C6384" t="s">
        <v>578</v>
      </c>
      <c r="D6384" t="s">
        <v>251</v>
      </c>
      <c r="E6384" t="s">
        <v>1</v>
      </c>
      <c r="F6384">
        <v>0</v>
      </c>
      <c r="G6384">
        <v>0</v>
      </c>
      <c r="H6384">
        <v>0</v>
      </c>
    </row>
    <row r="6385" spans="2:8" x14ac:dyDescent="0.25">
      <c r="B6385" t="s">
        <v>3</v>
      </c>
      <c r="C6385" t="s">
        <v>578</v>
      </c>
      <c r="D6385" t="s">
        <v>255</v>
      </c>
      <c r="E6385" t="s">
        <v>1</v>
      </c>
      <c r="F6385">
        <v>0</v>
      </c>
      <c r="G6385">
        <v>0</v>
      </c>
      <c r="H6385">
        <v>0</v>
      </c>
    </row>
    <row r="6386" spans="2:8" x14ac:dyDescent="0.25">
      <c r="B6386" t="s">
        <v>3</v>
      </c>
      <c r="C6386" t="s">
        <v>578</v>
      </c>
      <c r="D6386" t="s">
        <v>256</v>
      </c>
      <c r="E6386" t="s">
        <v>1</v>
      </c>
      <c r="F6386">
        <v>0</v>
      </c>
      <c r="G6386">
        <v>0</v>
      </c>
      <c r="H6386">
        <v>0</v>
      </c>
    </row>
    <row r="6387" spans="2:8" x14ac:dyDescent="0.25">
      <c r="B6387" t="s">
        <v>3</v>
      </c>
      <c r="C6387" t="s">
        <v>578</v>
      </c>
      <c r="D6387" t="s">
        <v>258</v>
      </c>
      <c r="E6387" t="s">
        <v>1</v>
      </c>
      <c r="F6387">
        <v>0</v>
      </c>
      <c r="G6387">
        <v>0</v>
      </c>
      <c r="H6387">
        <v>0</v>
      </c>
    </row>
    <row r="6388" spans="2:8" x14ac:dyDescent="0.25">
      <c r="B6388" t="s">
        <v>3</v>
      </c>
      <c r="C6388" t="s">
        <v>578</v>
      </c>
      <c r="D6388" t="s">
        <v>260</v>
      </c>
      <c r="E6388" t="s">
        <v>1</v>
      </c>
      <c r="F6388">
        <v>0</v>
      </c>
      <c r="G6388">
        <v>0</v>
      </c>
      <c r="H6388">
        <v>0</v>
      </c>
    </row>
    <row r="6389" spans="2:8" x14ac:dyDescent="0.25">
      <c r="B6389" t="s">
        <v>3</v>
      </c>
      <c r="C6389" t="s">
        <v>578</v>
      </c>
      <c r="D6389" t="s">
        <v>262</v>
      </c>
      <c r="E6389" t="s">
        <v>1</v>
      </c>
      <c r="F6389">
        <v>0</v>
      </c>
      <c r="G6389">
        <v>0</v>
      </c>
      <c r="H6389">
        <v>0</v>
      </c>
    </row>
    <row r="6390" spans="2:8" x14ac:dyDescent="0.25">
      <c r="B6390" t="s">
        <v>3</v>
      </c>
      <c r="C6390" t="s">
        <v>578</v>
      </c>
      <c r="D6390" t="s">
        <v>263</v>
      </c>
      <c r="E6390" t="s">
        <v>1</v>
      </c>
      <c r="F6390">
        <v>0</v>
      </c>
      <c r="G6390">
        <v>0</v>
      </c>
      <c r="H6390">
        <v>0</v>
      </c>
    </row>
    <row r="6391" spans="2:8" x14ac:dyDescent="0.25">
      <c r="B6391" t="s">
        <v>3</v>
      </c>
      <c r="C6391" t="s">
        <v>578</v>
      </c>
      <c r="D6391" t="s">
        <v>264</v>
      </c>
      <c r="E6391" t="s">
        <v>1</v>
      </c>
      <c r="F6391">
        <v>0</v>
      </c>
      <c r="G6391">
        <v>0</v>
      </c>
      <c r="H6391">
        <v>0</v>
      </c>
    </row>
    <row r="6392" spans="2:8" x14ac:dyDescent="0.25">
      <c r="B6392" t="s">
        <v>3</v>
      </c>
      <c r="C6392" t="s">
        <v>578</v>
      </c>
      <c r="D6392" t="s">
        <v>265</v>
      </c>
      <c r="E6392" t="s">
        <v>1</v>
      </c>
      <c r="F6392">
        <v>0</v>
      </c>
      <c r="G6392">
        <v>0</v>
      </c>
      <c r="H6392">
        <v>0</v>
      </c>
    </row>
    <row r="6393" spans="2:8" x14ac:dyDescent="0.25">
      <c r="B6393" t="s">
        <v>3</v>
      </c>
      <c r="C6393" t="s">
        <v>578</v>
      </c>
      <c r="D6393" t="s">
        <v>266</v>
      </c>
      <c r="E6393" t="s">
        <v>1</v>
      </c>
      <c r="F6393">
        <v>0</v>
      </c>
      <c r="G6393">
        <v>0</v>
      </c>
      <c r="H6393">
        <v>0</v>
      </c>
    </row>
    <row r="6394" spans="2:8" x14ac:dyDescent="0.25">
      <c r="B6394" t="s">
        <v>3</v>
      </c>
      <c r="C6394" t="s">
        <v>578</v>
      </c>
      <c r="D6394" t="s">
        <v>268</v>
      </c>
      <c r="E6394" t="s">
        <v>1</v>
      </c>
      <c r="F6394">
        <v>0</v>
      </c>
      <c r="G6394">
        <v>0</v>
      </c>
      <c r="H6394">
        <v>0</v>
      </c>
    </row>
    <row r="6395" spans="2:8" x14ac:dyDescent="0.25">
      <c r="B6395" t="s">
        <v>3</v>
      </c>
      <c r="C6395" t="s">
        <v>578</v>
      </c>
      <c r="D6395" t="s">
        <v>269</v>
      </c>
      <c r="E6395" t="s">
        <v>1</v>
      </c>
      <c r="F6395">
        <v>0</v>
      </c>
      <c r="G6395">
        <v>0</v>
      </c>
      <c r="H6395">
        <v>0</v>
      </c>
    </row>
    <row r="6396" spans="2:8" x14ac:dyDescent="0.25">
      <c r="B6396" t="s">
        <v>3</v>
      </c>
      <c r="C6396" t="s">
        <v>578</v>
      </c>
      <c r="D6396" t="s">
        <v>270</v>
      </c>
      <c r="E6396" t="s">
        <v>1</v>
      </c>
      <c r="F6396">
        <v>0</v>
      </c>
      <c r="G6396">
        <v>0</v>
      </c>
      <c r="H6396">
        <v>0</v>
      </c>
    </row>
    <row r="6397" spans="2:8" x14ac:dyDescent="0.25">
      <c r="B6397" t="s">
        <v>3</v>
      </c>
      <c r="C6397" t="s">
        <v>578</v>
      </c>
      <c r="D6397" t="s">
        <v>271</v>
      </c>
      <c r="E6397" t="s">
        <v>1</v>
      </c>
      <c r="F6397">
        <v>0</v>
      </c>
      <c r="G6397">
        <v>0</v>
      </c>
      <c r="H6397">
        <v>0</v>
      </c>
    </row>
    <row r="6398" spans="2:8" x14ac:dyDescent="0.25">
      <c r="B6398" t="s">
        <v>3</v>
      </c>
      <c r="C6398" t="s">
        <v>578</v>
      </c>
      <c r="D6398" t="s">
        <v>273</v>
      </c>
      <c r="E6398" t="s">
        <v>1</v>
      </c>
      <c r="F6398">
        <v>0</v>
      </c>
      <c r="G6398">
        <v>0</v>
      </c>
      <c r="H6398">
        <v>0</v>
      </c>
    </row>
    <row r="6399" spans="2:8" x14ac:dyDescent="0.25">
      <c r="B6399" t="s">
        <v>3</v>
      </c>
      <c r="C6399" t="s">
        <v>578</v>
      </c>
      <c r="D6399" t="s">
        <v>276</v>
      </c>
      <c r="E6399" t="s">
        <v>1</v>
      </c>
      <c r="F6399">
        <v>0</v>
      </c>
      <c r="G6399">
        <v>0</v>
      </c>
      <c r="H6399">
        <v>0</v>
      </c>
    </row>
    <row r="6400" spans="2:8" x14ac:dyDescent="0.25">
      <c r="B6400" t="s">
        <v>3</v>
      </c>
      <c r="C6400" t="s">
        <v>578</v>
      </c>
      <c r="D6400" t="s">
        <v>279</v>
      </c>
      <c r="E6400" t="s">
        <v>1</v>
      </c>
      <c r="F6400">
        <v>0</v>
      </c>
      <c r="G6400">
        <v>0</v>
      </c>
      <c r="H6400">
        <v>0</v>
      </c>
    </row>
    <row r="6401" spans="2:8" x14ac:dyDescent="0.25">
      <c r="B6401" t="s">
        <v>3</v>
      </c>
      <c r="C6401" t="s">
        <v>578</v>
      </c>
      <c r="D6401" t="s">
        <v>280</v>
      </c>
      <c r="E6401" t="s">
        <v>1</v>
      </c>
      <c r="F6401">
        <v>0</v>
      </c>
      <c r="G6401">
        <v>0</v>
      </c>
      <c r="H6401">
        <v>0</v>
      </c>
    </row>
    <row r="6402" spans="2:8" x14ac:dyDescent="0.25">
      <c r="B6402" t="s">
        <v>3</v>
      </c>
      <c r="C6402" t="s">
        <v>578</v>
      </c>
      <c r="D6402" t="s">
        <v>281</v>
      </c>
      <c r="E6402" t="s">
        <v>1</v>
      </c>
      <c r="F6402">
        <v>1.4483999999999999</v>
      </c>
      <c r="G6402">
        <v>1.4483999999999999</v>
      </c>
      <c r="H6402">
        <v>1.4483999999999999</v>
      </c>
    </row>
    <row r="6403" spans="2:8" x14ac:dyDescent="0.25">
      <c r="B6403" t="s">
        <v>3</v>
      </c>
      <c r="C6403" t="s">
        <v>578</v>
      </c>
      <c r="D6403" t="s">
        <v>282</v>
      </c>
      <c r="E6403" t="s">
        <v>1</v>
      </c>
      <c r="F6403">
        <v>1.4483999999999999</v>
      </c>
      <c r="G6403">
        <v>1.4483999999999999</v>
      </c>
      <c r="H6403">
        <v>1.4483999999999999</v>
      </c>
    </row>
    <row r="6404" spans="2:8" x14ac:dyDescent="0.25">
      <c r="B6404" t="s">
        <v>3</v>
      </c>
      <c r="C6404" t="s">
        <v>578</v>
      </c>
      <c r="D6404" t="s">
        <v>283</v>
      </c>
      <c r="E6404" t="s">
        <v>1</v>
      </c>
      <c r="F6404">
        <v>0</v>
      </c>
      <c r="G6404">
        <v>0</v>
      </c>
      <c r="H6404">
        <v>0</v>
      </c>
    </row>
    <row r="6405" spans="2:8" x14ac:dyDescent="0.25">
      <c r="B6405" t="s">
        <v>3</v>
      </c>
      <c r="C6405" t="s">
        <v>578</v>
      </c>
      <c r="D6405" t="s">
        <v>284</v>
      </c>
      <c r="E6405" t="s">
        <v>1</v>
      </c>
      <c r="F6405">
        <v>0</v>
      </c>
      <c r="G6405">
        <v>0</v>
      </c>
      <c r="H6405">
        <v>0</v>
      </c>
    </row>
    <row r="6406" spans="2:8" x14ac:dyDescent="0.25">
      <c r="B6406" t="s">
        <v>3</v>
      </c>
      <c r="C6406" t="s">
        <v>578</v>
      </c>
      <c r="D6406" t="s">
        <v>286</v>
      </c>
      <c r="E6406" t="s">
        <v>1</v>
      </c>
      <c r="F6406">
        <v>0</v>
      </c>
      <c r="G6406">
        <v>0</v>
      </c>
      <c r="H6406">
        <v>0</v>
      </c>
    </row>
    <row r="6407" spans="2:8" x14ac:dyDescent="0.25">
      <c r="B6407" t="s">
        <v>3</v>
      </c>
      <c r="C6407" t="s">
        <v>578</v>
      </c>
      <c r="D6407" t="s">
        <v>287</v>
      </c>
      <c r="E6407" t="s">
        <v>1</v>
      </c>
      <c r="F6407">
        <v>0</v>
      </c>
      <c r="G6407">
        <v>0</v>
      </c>
      <c r="H6407">
        <v>0</v>
      </c>
    </row>
    <row r="6408" spans="2:8" x14ac:dyDescent="0.25">
      <c r="B6408" t="s">
        <v>3</v>
      </c>
      <c r="C6408" t="s">
        <v>578</v>
      </c>
      <c r="D6408" t="s">
        <v>290</v>
      </c>
      <c r="E6408" t="s">
        <v>1</v>
      </c>
      <c r="F6408">
        <v>0</v>
      </c>
      <c r="G6408">
        <v>0</v>
      </c>
      <c r="H6408">
        <v>0</v>
      </c>
    </row>
    <row r="6409" spans="2:8" x14ac:dyDescent="0.25">
      <c r="B6409" t="s">
        <v>3</v>
      </c>
      <c r="C6409" t="s">
        <v>578</v>
      </c>
      <c r="D6409" t="s">
        <v>291</v>
      </c>
      <c r="E6409" t="s">
        <v>1</v>
      </c>
      <c r="F6409">
        <v>0</v>
      </c>
      <c r="G6409">
        <v>0</v>
      </c>
      <c r="H6409">
        <v>0</v>
      </c>
    </row>
    <row r="6410" spans="2:8" x14ac:dyDescent="0.25">
      <c r="B6410" t="s">
        <v>3</v>
      </c>
      <c r="C6410" t="s">
        <v>578</v>
      </c>
      <c r="D6410" t="s">
        <v>292</v>
      </c>
      <c r="E6410" t="s">
        <v>1</v>
      </c>
      <c r="F6410">
        <v>0</v>
      </c>
      <c r="G6410">
        <v>0</v>
      </c>
      <c r="H6410">
        <v>0</v>
      </c>
    </row>
    <row r="6411" spans="2:8" x14ac:dyDescent="0.25">
      <c r="B6411" t="s">
        <v>3</v>
      </c>
      <c r="C6411" t="s">
        <v>578</v>
      </c>
      <c r="D6411" t="s">
        <v>293</v>
      </c>
      <c r="E6411" t="s">
        <v>1</v>
      </c>
      <c r="F6411">
        <v>0</v>
      </c>
      <c r="G6411">
        <v>0</v>
      </c>
      <c r="H6411">
        <v>0</v>
      </c>
    </row>
    <row r="6412" spans="2:8" x14ac:dyDescent="0.25">
      <c r="B6412" t="s">
        <v>3</v>
      </c>
      <c r="C6412" t="s">
        <v>578</v>
      </c>
      <c r="D6412" t="s">
        <v>295</v>
      </c>
      <c r="E6412" t="s">
        <v>1</v>
      </c>
      <c r="F6412">
        <v>0</v>
      </c>
      <c r="G6412">
        <v>0</v>
      </c>
      <c r="H6412">
        <v>0</v>
      </c>
    </row>
    <row r="6413" spans="2:8" x14ac:dyDescent="0.25">
      <c r="B6413" t="s">
        <v>3</v>
      </c>
      <c r="C6413" t="s">
        <v>578</v>
      </c>
      <c r="D6413" t="s">
        <v>296</v>
      </c>
      <c r="E6413" t="s">
        <v>1</v>
      </c>
      <c r="F6413">
        <v>0</v>
      </c>
      <c r="G6413">
        <v>0</v>
      </c>
      <c r="H6413">
        <v>0</v>
      </c>
    </row>
    <row r="6414" spans="2:8" x14ac:dyDescent="0.25">
      <c r="B6414" t="s">
        <v>3</v>
      </c>
      <c r="C6414" t="s">
        <v>578</v>
      </c>
      <c r="D6414" t="s">
        <v>297</v>
      </c>
      <c r="E6414" t="s">
        <v>1</v>
      </c>
      <c r="F6414">
        <v>0</v>
      </c>
      <c r="G6414">
        <v>0</v>
      </c>
      <c r="H6414">
        <v>0</v>
      </c>
    </row>
    <row r="6415" spans="2:8" x14ac:dyDescent="0.25">
      <c r="B6415" t="s">
        <v>3</v>
      </c>
      <c r="C6415" t="s">
        <v>578</v>
      </c>
      <c r="D6415" t="s">
        <v>298</v>
      </c>
      <c r="E6415" t="s">
        <v>1</v>
      </c>
      <c r="F6415">
        <v>0</v>
      </c>
      <c r="G6415">
        <v>0</v>
      </c>
      <c r="H6415">
        <v>0</v>
      </c>
    </row>
    <row r="6416" spans="2:8" x14ac:dyDescent="0.25">
      <c r="B6416" t="s">
        <v>3</v>
      </c>
      <c r="C6416" t="s">
        <v>578</v>
      </c>
      <c r="D6416" t="s">
        <v>299</v>
      </c>
      <c r="E6416" t="s">
        <v>1</v>
      </c>
      <c r="F6416">
        <v>0</v>
      </c>
      <c r="G6416">
        <v>0</v>
      </c>
      <c r="H6416">
        <v>0</v>
      </c>
    </row>
    <row r="6417" spans="2:8" x14ac:dyDescent="0.25">
      <c r="B6417" t="s">
        <v>3</v>
      </c>
      <c r="C6417" t="s">
        <v>578</v>
      </c>
      <c r="D6417" t="s">
        <v>300</v>
      </c>
      <c r="E6417" t="s">
        <v>1</v>
      </c>
      <c r="F6417">
        <v>0</v>
      </c>
      <c r="G6417">
        <v>0</v>
      </c>
      <c r="H6417">
        <v>0</v>
      </c>
    </row>
    <row r="6418" spans="2:8" x14ac:dyDescent="0.25">
      <c r="B6418" t="s">
        <v>3</v>
      </c>
      <c r="C6418" t="s">
        <v>578</v>
      </c>
      <c r="D6418" t="s">
        <v>407</v>
      </c>
      <c r="E6418" t="s">
        <v>1</v>
      </c>
      <c r="F6418">
        <v>0</v>
      </c>
      <c r="G6418">
        <v>0</v>
      </c>
      <c r="H6418">
        <v>0</v>
      </c>
    </row>
    <row r="6419" spans="2:8" x14ac:dyDescent="0.25">
      <c r="B6419" t="s">
        <v>3</v>
      </c>
      <c r="C6419" t="s">
        <v>578</v>
      </c>
      <c r="D6419" t="s">
        <v>635</v>
      </c>
      <c r="E6419" t="s">
        <v>1</v>
      </c>
      <c r="F6419">
        <v>120</v>
      </c>
      <c r="G6419">
        <v>120</v>
      </c>
      <c r="H6419">
        <v>120</v>
      </c>
    </row>
    <row r="6420" spans="2:8" x14ac:dyDescent="0.25">
      <c r="B6420" t="s">
        <v>3</v>
      </c>
      <c r="C6420" t="s">
        <v>578</v>
      </c>
      <c r="D6420" t="s">
        <v>636</v>
      </c>
      <c r="E6420" t="s">
        <v>1</v>
      </c>
      <c r="F6420">
        <v>0</v>
      </c>
      <c r="G6420">
        <v>0</v>
      </c>
      <c r="H6420">
        <v>0</v>
      </c>
    </row>
    <row r="6421" spans="2:8" x14ac:dyDescent="0.25">
      <c r="B6421" t="s">
        <v>3</v>
      </c>
      <c r="C6421" t="s">
        <v>578</v>
      </c>
      <c r="D6421" t="s">
        <v>686</v>
      </c>
      <c r="E6421" t="s">
        <v>1</v>
      </c>
      <c r="F6421">
        <v>0</v>
      </c>
      <c r="G6421">
        <v>0</v>
      </c>
      <c r="H6421">
        <v>0</v>
      </c>
    </row>
    <row r="6422" spans="2:8" x14ac:dyDescent="0.25">
      <c r="B6422" t="s">
        <v>3</v>
      </c>
      <c r="C6422" t="s">
        <v>578</v>
      </c>
      <c r="D6422" t="s">
        <v>687</v>
      </c>
      <c r="E6422" t="s">
        <v>1</v>
      </c>
      <c r="F6422">
        <v>0</v>
      </c>
      <c r="G6422">
        <v>0</v>
      </c>
      <c r="H6422">
        <v>0</v>
      </c>
    </row>
    <row r="6423" spans="2:8" x14ac:dyDescent="0.25">
      <c r="B6423" t="s">
        <v>3</v>
      </c>
      <c r="C6423" t="s">
        <v>578</v>
      </c>
      <c r="D6423" t="s">
        <v>302</v>
      </c>
      <c r="E6423" t="s">
        <v>1</v>
      </c>
      <c r="F6423">
        <v>0</v>
      </c>
      <c r="G6423">
        <v>0</v>
      </c>
      <c r="H6423">
        <v>0</v>
      </c>
    </row>
    <row r="6424" spans="2:8" x14ac:dyDescent="0.25">
      <c r="B6424" t="s">
        <v>3</v>
      </c>
      <c r="C6424" t="s">
        <v>578</v>
      </c>
      <c r="D6424" t="s">
        <v>303</v>
      </c>
      <c r="E6424" t="s">
        <v>1</v>
      </c>
      <c r="F6424">
        <v>0</v>
      </c>
      <c r="G6424">
        <v>0</v>
      </c>
      <c r="H6424">
        <v>0</v>
      </c>
    </row>
    <row r="6425" spans="2:8" x14ac:dyDescent="0.25">
      <c r="B6425" t="s">
        <v>3</v>
      </c>
      <c r="C6425" t="s">
        <v>578</v>
      </c>
      <c r="D6425" t="s">
        <v>306</v>
      </c>
      <c r="E6425" t="s">
        <v>1</v>
      </c>
      <c r="F6425">
        <v>898.18201080000006</v>
      </c>
      <c r="G6425">
        <v>914.34928699440002</v>
      </c>
      <c r="H6425">
        <v>930.80757416029928</v>
      </c>
    </row>
    <row r="6426" spans="2:8" x14ac:dyDescent="0.25">
      <c r="B6426" t="s">
        <v>3</v>
      </c>
      <c r="C6426" t="s">
        <v>578</v>
      </c>
      <c r="D6426" t="s">
        <v>307</v>
      </c>
      <c r="E6426" t="s">
        <v>1</v>
      </c>
      <c r="F6426">
        <v>825</v>
      </c>
      <c r="G6426">
        <v>825</v>
      </c>
      <c r="H6426">
        <v>825</v>
      </c>
    </row>
    <row r="6427" spans="2:8" x14ac:dyDescent="0.25">
      <c r="B6427" t="s">
        <v>3</v>
      </c>
      <c r="C6427" t="s">
        <v>578</v>
      </c>
      <c r="D6427" t="s">
        <v>308</v>
      </c>
      <c r="E6427" t="s">
        <v>1</v>
      </c>
      <c r="F6427">
        <v>0</v>
      </c>
      <c r="G6427">
        <v>0</v>
      </c>
      <c r="H6427">
        <v>0</v>
      </c>
    </row>
    <row r="6428" spans="2:8" x14ac:dyDescent="0.25">
      <c r="B6428" t="s">
        <v>3</v>
      </c>
      <c r="C6428" t="s">
        <v>578</v>
      </c>
      <c r="D6428" t="s">
        <v>309</v>
      </c>
      <c r="E6428" t="s">
        <v>1</v>
      </c>
      <c r="F6428">
        <v>0</v>
      </c>
      <c r="G6428">
        <v>0</v>
      </c>
      <c r="H6428">
        <v>0</v>
      </c>
    </row>
    <row r="6429" spans="2:8" x14ac:dyDescent="0.25">
      <c r="B6429" t="s">
        <v>3</v>
      </c>
      <c r="C6429" t="s">
        <v>578</v>
      </c>
      <c r="D6429" t="s">
        <v>637</v>
      </c>
      <c r="E6429" t="s">
        <v>1</v>
      </c>
      <c r="F6429">
        <v>0</v>
      </c>
      <c r="G6429">
        <v>0</v>
      </c>
      <c r="H6429">
        <v>0</v>
      </c>
    </row>
    <row r="6430" spans="2:8" x14ac:dyDescent="0.25">
      <c r="B6430" t="s">
        <v>3</v>
      </c>
      <c r="C6430" t="s">
        <v>578</v>
      </c>
      <c r="D6430" t="s">
        <v>311</v>
      </c>
      <c r="E6430" t="s">
        <v>1</v>
      </c>
      <c r="F6430">
        <v>0</v>
      </c>
      <c r="G6430">
        <v>0</v>
      </c>
      <c r="H6430">
        <v>0</v>
      </c>
    </row>
    <row r="6431" spans="2:8" x14ac:dyDescent="0.25">
      <c r="B6431" t="s">
        <v>3</v>
      </c>
      <c r="C6431" t="s">
        <v>578</v>
      </c>
      <c r="D6431" t="s">
        <v>312</v>
      </c>
      <c r="E6431" t="s">
        <v>1</v>
      </c>
      <c r="F6431">
        <v>0</v>
      </c>
      <c r="G6431">
        <v>0</v>
      </c>
      <c r="H6431">
        <v>0</v>
      </c>
    </row>
    <row r="6432" spans="2:8" x14ac:dyDescent="0.25">
      <c r="B6432" t="s">
        <v>3</v>
      </c>
      <c r="C6432" t="s">
        <v>578</v>
      </c>
      <c r="D6432" t="s">
        <v>313</v>
      </c>
      <c r="E6432" t="s">
        <v>1</v>
      </c>
      <c r="F6432">
        <v>0</v>
      </c>
      <c r="G6432">
        <v>0</v>
      </c>
      <c r="H6432">
        <v>0</v>
      </c>
    </row>
    <row r="6433" spans="2:8" x14ac:dyDescent="0.25">
      <c r="B6433" t="s">
        <v>3</v>
      </c>
      <c r="C6433" t="s">
        <v>578</v>
      </c>
      <c r="D6433" t="s">
        <v>314</v>
      </c>
      <c r="E6433" t="s">
        <v>1</v>
      </c>
      <c r="F6433">
        <v>0</v>
      </c>
      <c r="G6433">
        <v>0</v>
      </c>
      <c r="H6433">
        <v>0</v>
      </c>
    </row>
    <row r="6434" spans="2:8" x14ac:dyDescent="0.25">
      <c r="B6434" t="s">
        <v>3</v>
      </c>
      <c r="C6434" t="s">
        <v>578</v>
      </c>
      <c r="D6434" t="s">
        <v>315</v>
      </c>
      <c r="E6434" t="s">
        <v>1</v>
      </c>
      <c r="F6434">
        <v>0</v>
      </c>
      <c r="G6434">
        <v>0</v>
      </c>
      <c r="H6434">
        <v>0</v>
      </c>
    </row>
    <row r="6435" spans="2:8" x14ac:dyDescent="0.25">
      <c r="B6435" t="s">
        <v>3</v>
      </c>
      <c r="C6435" t="s">
        <v>578</v>
      </c>
      <c r="D6435" t="s">
        <v>320</v>
      </c>
      <c r="E6435" t="s">
        <v>1</v>
      </c>
      <c r="F6435">
        <v>0</v>
      </c>
      <c r="G6435">
        <v>0</v>
      </c>
      <c r="H6435">
        <v>0</v>
      </c>
    </row>
    <row r="6436" spans="2:8" x14ac:dyDescent="0.25">
      <c r="B6436" t="s">
        <v>3</v>
      </c>
      <c r="C6436" t="s">
        <v>578</v>
      </c>
      <c r="D6436" t="s">
        <v>322</v>
      </c>
      <c r="E6436" t="s">
        <v>1</v>
      </c>
      <c r="F6436">
        <v>0</v>
      </c>
      <c r="G6436">
        <v>0</v>
      </c>
      <c r="H6436">
        <v>0</v>
      </c>
    </row>
    <row r="6437" spans="2:8" x14ac:dyDescent="0.25">
      <c r="B6437" t="s">
        <v>3</v>
      </c>
      <c r="C6437" t="s">
        <v>578</v>
      </c>
      <c r="D6437" t="s">
        <v>324</v>
      </c>
      <c r="E6437" t="s">
        <v>1</v>
      </c>
      <c r="F6437">
        <v>0</v>
      </c>
      <c r="G6437">
        <v>0</v>
      </c>
      <c r="H6437">
        <v>0</v>
      </c>
    </row>
    <row r="6438" spans="2:8" x14ac:dyDescent="0.25">
      <c r="B6438" t="s">
        <v>3</v>
      </c>
      <c r="C6438" t="s">
        <v>578</v>
      </c>
      <c r="D6438" t="s">
        <v>326</v>
      </c>
      <c r="E6438" t="s">
        <v>1</v>
      </c>
      <c r="F6438">
        <v>0</v>
      </c>
      <c r="G6438">
        <v>0</v>
      </c>
      <c r="H6438">
        <v>0</v>
      </c>
    </row>
    <row r="6439" spans="2:8" x14ac:dyDescent="0.25">
      <c r="B6439" t="s">
        <v>3</v>
      </c>
      <c r="C6439" t="s">
        <v>578</v>
      </c>
      <c r="D6439" t="s">
        <v>328</v>
      </c>
      <c r="E6439" t="s">
        <v>1</v>
      </c>
      <c r="F6439">
        <v>0</v>
      </c>
      <c r="G6439">
        <v>0</v>
      </c>
      <c r="H6439">
        <v>0</v>
      </c>
    </row>
    <row r="6440" spans="2:8" x14ac:dyDescent="0.25">
      <c r="B6440" t="s">
        <v>3</v>
      </c>
      <c r="C6440" t="s">
        <v>578</v>
      </c>
      <c r="D6440" t="s">
        <v>330</v>
      </c>
      <c r="E6440" t="s">
        <v>1</v>
      </c>
      <c r="F6440">
        <v>0</v>
      </c>
      <c r="G6440">
        <v>0</v>
      </c>
      <c r="H6440">
        <v>0</v>
      </c>
    </row>
    <row r="6441" spans="2:8" x14ac:dyDescent="0.25">
      <c r="B6441" t="s">
        <v>3</v>
      </c>
      <c r="C6441" t="s">
        <v>578</v>
      </c>
      <c r="D6441" t="s">
        <v>332</v>
      </c>
      <c r="E6441" t="s">
        <v>1</v>
      </c>
      <c r="F6441">
        <v>0</v>
      </c>
      <c r="G6441">
        <v>0</v>
      </c>
      <c r="H6441">
        <v>0</v>
      </c>
    </row>
    <row r="6442" spans="2:8" x14ac:dyDescent="0.25">
      <c r="B6442" t="s">
        <v>3</v>
      </c>
      <c r="C6442" t="s">
        <v>578</v>
      </c>
      <c r="D6442" t="s">
        <v>333</v>
      </c>
      <c r="E6442" t="s">
        <v>1</v>
      </c>
      <c r="F6442">
        <v>0</v>
      </c>
      <c r="G6442">
        <v>0</v>
      </c>
      <c r="H6442">
        <v>0</v>
      </c>
    </row>
    <row r="6443" spans="2:8" x14ac:dyDescent="0.25">
      <c r="B6443" t="s">
        <v>3</v>
      </c>
      <c r="C6443" t="s">
        <v>578</v>
      </c>
      <c r="D6443" t="s">
        <v>334</v>
      </c>
      <c r="E6443" t="s">
        <v>1</v>
      </c>
      <c r="F6443">
        <v>0</v>
      </c>
      <c r="G6443">
        <v>0</v>
      </c>
      <c r="H6443">
        <v>0</v>
      </c>
    </row>
    <row r="6444" spans="2:8" x14ac:dyDescent="0.25">
      <c r="B6444" t="s">
        <v>3</v>
      </c>
      <c r="C6444" t="s">
        <v>578</v>
      </c>
      <c r="D6444" t="s">
        <v>335</v>
      </c>
      <c r="E6444" t="s">
        <v>1</v>
      </c>
      <c r="F6444">
        <v>69.692999999999998</v>
      </c>
      <c r="G6444">
        <v>69.692999999999998</v>
      </c>
      <c r="H6444">
        <v>69.692999999999998</v>
      </c>
    </row>
    <row r="6445" spans="2:8" x14ac:dyDescent="0.25">
      <c r="B6445" t="s">
        <v>3</v>
      </c>
      <c r="C6445" t="s">
        <v>578</v>
      </c>
      <c r="D6445" t="s">
        <v>336</v>
      </c>
      <c r="E6445" t="s">
        <v>1</v>
      </c>
      <c r="F6445">
        <v>69.692999999999998</v>
      </c>
      <c r="G6445">
        <v>69.692999999999998</v>
      </c>
      <c r="H6445">
        <v>69.692999999999998</v>
      </c>
    </row>
    <row r="6446" spans="2:8" x14ac:dyDescent="0.25">
      <c r="B6446" t="s">
        <v>3</v>
      </c>
      <c r="C6446" t="s">
        <v>578</v>
      </c>
      <c r="D6446" t="s">
        <v>337</v>
      </c>
      <c r="E6446" t="s">
        <v>1</v>
      </c>
      <c r="F6446">
        <v>0</v>
      </c>
      <c r="G6446">
        <v>0</v>
      </c>
      <c r="H6446">
        <v>0</v>
      </c>
    </row>
    <row r="6447" spans="2:8" x14ac:dyDescent="0.25">
      <c r="B6447" t="s">
        <v>3</v>
      </c>
      <c r="C6447" t="s">
        <v>578</v>
      </c>
      <c r="D6447" t="s">
        <v>341</v>
      </c>
      <c r="E6447" t="s">
        <v>1</v>
      </c>
      <c r="F6447">
        <v>0</v>
      </c>
      <c r="G6447">
        <v>0</v>
      </c>
      <c r="H6447">
        <v>0</v>
      </c>
    </row>
    <row r="6448" spans="2:8" x14ac:dyDescent="0.25">
      <c r="B6448" t="s">
        <v>3</v>
      </c>
      <c r="C6448" t="s">
        <v>578</v>
      </c>
      <c r="D6448" t="s">
        <v>342</v>
      </c>
      <c r="E6448" t="s">
        <v>1</v>
      </c>
      <c r="F6448">
        <v>0</v>
      </c>
      <c r="G6448">
        <v>0</v>
      </c>
      <c r="H6448">
        <v>0</v>
      </c>
    </row>
    <row r="6449" spans="2:8" x14ac:dyDescent="0.25">
      <c r="B6449" t="s">
        <v>3</v>
      </c>
      <c r="C6449" t="s">
        <v>578</v>
      </c>
      <c r="D6449" t="s">
        <v>343</v>
      </c>
      <c r="E6449" t="s">
        <v>1</v>
      </c>
      <c r="F6449">
        <v>0</v>
      </c>
      <c r="G6449">
        <v>0</v>
      </c>
      <c r="H6449">
        <v>0</v>
      </c>
    </row>
    <row r="6450" spans="2:8" x14ac:dyDescent="0.25">
      <c r="B6450" t="s">
        <v>3</v>
      </c>
      <c r="C6450" t="s">
        <v>578</v>
      </c>
      <c r="D6450" t="s">
        <v>344</v>
      </c>
      <c r="E6450" t="s">
        <v>1</v>
      </c>
      <c r="F6450">
        <v>0</v>
      </c>
      <c r="G6450">
        <v>0</v>
      </c>
      <c r="H6450">
        <v>0</v>
      </c>
    </row>
    <row r="6451" spans="2:8" x14ac:dyDescent="0.25">
      <c r="B6451" t="s">
        <v>3</v>
      </c>
      <c r="C6451" t="s">
        <v>578</v>
      </c>
      <c r="D6451" t="s">
        <v>345</v>
      </c>
      <c r="E6451" t="s">
        <v>1</v>
      </c>
      <c r="F6451">
        <v>0</v>
      </c>
      <c r="G6451">
        <v>0</v>
      </c>
      <c r="H6451">
        <v>0</v>
      </c>
    </row>
    <row r="6452" spans="2:8" x14ac:dyDescent="0.25">
      <c r="B6452" t="s">
        <v>3</v>
      </c>
      <c r="C6452" t="s">
        <v>578</v>
      </c>
      <c r="D6452" t="s">
        <v>346</v>
      </c>
      <c r="E6452" t="s">
        <v>1</v>
      </c>
      <c r="F6452">
        <v>0</v>
      </c>
      <c r="G6452">
        <v>0</v>
      </c>
      <c r="H6452">
        <v>0</v>
      </c>
    </row>
    <row r="6453" spans="2:8" x14ac:dyDescent="0.25">
      <c r="B6453" t="s">
        <v>3</v>
      </c>
      <c r="C6453" t="s">
        <v>578</v>
      </c>
      <c r="D6453" t="s">
        <v>349</v>
      </c>
      <c r="E6453" t="s">
        <v>1</v>
      </c>
      <c r="F6453">
        <v>0</v>
      </c>
      <c r="G6453">
        <v>0</v>
      </c>
      <c r="H6453">
        <v>0</v>
      </c>
    </row>
    <row r="6454" spans="2:8" x14ac:dyDescent="0.25">
      <c r="B6454" t="s">
        <v>3</v>
      </c>
      <c r="C6454" t="s">
        <v>578</v>
      </c>
      <c r="D6454" t="s">
        <v>350</v>
      </c>
      <c r="E6454" t="s">
        <v>1</v>
      </c>
      <c r="F6454">
        <v>0</v>
      </c>
      <c r="G6454">
        <v>0</v>
      </c>
      <c r="H6454">
        <v>0</v>
      </c>
    </row>
    <row r="6455" spans="2:8" x14ac:dyDescent="0.25">
      <c r="B6455" t="s">
        <v>3</v>
      </c>
      <c r="C6455" t="s">
        <v>578</v>
      </c>
      <c r="D6455" t="s">
        <v>351</v>
      </c>
      <c r="E6455" t="s">
        <v>1</v>
      </c>
      <c r="F6455">
        <v>0</v>
      </c>
      <c r="G6455">
        <v>0</v>
      </c>
      <c r="H6455">
        <v>0</v>
      </c>
    </row>
    <row r="6456" spans="2:8" x14ac:dyDescent="0.25">
      <c r="B6456" t="s">
        <v>3</v>
      </c>
      <c r="C6456" t="s">
        <v>578</v>
      </c>
      <c r="D6456" t="s">
        <v>352</v>
      </c>
      <c r="E6456" t="s">
        <v>1</v>
      </c>
      <c r="F6456">
        <v>0</v>
      </c>
      <c r="G6456">
        <v>0</v>
      </c>
      <c r="H6456">
        <v>0</v>
      </c>
    </row>
    <row r="6457" spans="2:8" x14ac:dyDescent="0.25">
      <c r="B6457" t="s">
        <v>3</v>
      </c>
      <c r="C6457" t="s">
        <v>578</v>
      </c>
      <c r="D6457" t="s">
        <v>353</v>
      </c>
      <c r="E6457" t="s">
        <v>1</v>
      </c>
      <c r="F6457">
        <v>0</v>
      </c>
      <c r="G6457">
        <v>0</v>
      </c>
      <c r="H6457">
        <v>0</v>
      </c>
    </row>
    <row r="6458" spans="2:8" x14ac:dyDescent="0.25">
      <c r="B6458" t="s">
        <v>3</v>
      </c>
      <c r="C6458" t="s">
        <v>578</v>
      </c>
      <c r="D6458" t="s">
        <v>354</v>
      </c>
      <c r="E6458" t="s">
        <v>1</v>
      </c>
      <c r="F6458">
        <v>0</v>
      </c>
      <c r="G6458">
        <v>0</v>
      </c>
      <c r="H6458">
        <v>0</v>
      </c>
    </row>
    <row r="6459" spans="2:8" x14ac:dyDescent="0.25">
      <c r="B6459" t="s">
        <v>3</v>
      </c>
      <c r="C6459" t="s">
        <v>578</v>
      </c>
      <c r="D6459" t="s">
        <v>356</v>
      </c>
      <c r="E6459" t="s">
        <v>1</v>
      </c>
      <c r="F6459">
        <v>0</v>
      </c>
      <c r="G6459">
        <v>0</v>
      </c>
      <c r="H6459">
        <v>0</v>
      </c>
    </row>
    <row r="6460" spans="2:8" x14ac:dyDescent="0.25">
      <c r="B6460" t="s">
        <v>3</v>
      </c>
      <c r="C6460" t="s">
        <v>578</v>
      </c>
      <c r="D6460" t="s">
        <v>357</v>
      </c>
      <c r="E6460" t="s">
        <v>1</v>
      </c>
      <c r="F6460">
        <v>0</v>
      </c>
      <c r="G6460">
        <v>0</v>
      </c>
      <c r="H6460">
        <v>0</v>
      </c>
    </row>
    <row r="6461" spans="2:8" x14ac:dyDescent="0.25">
      <c r="B6461" t="s">
        <v>3</v>
      </c>
      <c r="C6461" t="s">
        <v>578</v>
      </c>
      <c r="D6461" t="s">
        <v>359</v>
      </c>
      <c r="E6461" t="s">
        <v>1</v>
      </c>
      <c r="F6461">
        <v>0</v>
      </c>
      <c r="G6461">
        <v>0</v>
      </c>
      <c r="H6461">
        <v>0</v>
      </c>
    </row>
    <row r="6462" spans="2:8" x14ac:dyDescent="0.25">
      <c r="B6462" t="s">
        <v>3</v>
      </c>
      <c r="C6462" t="s">
        <v>578</v>
      </c>
      <c r="D6462" t="s">
        <v>688</v>
      </c>
      <c r="E6462" t="s">
        <v>1</v>
      </c>
      <c r="F6462">
        <v>0</v>
      </c>
      <c r="G6462">
        <v>0</v>
      </c>
      <c r="H6462">
        <v>0</v>
      </c>
    </row>
    <row r="6463" spans="2:8" x14ac:dyDescent="0.25">
      <c r="B6463" t="s">
        <v>3</v>
      </c>
      <c r="C6463" t="s">
        <v>578</v>
      </c>
      <c r="D6463" t="s">
        <v>689</v>
      </c>
      <c r="E6463" t="s">
        <v>1</v>
      </c>
      <c r="F6463">
        <v>0</v>
      </c>
      <c r="G6463">
        <v>0</v>
      </c>
      <c r="H6463">
        <v>0</v>
      </c>
    </row>
    <row r="6464" spans="2:8" x14ac:dyDescent="0.25">
      <c r="B6464" t="s">
        <v>3</v>
      </c>
      <c r="C6464" t="s">
        <v>578</v>
      </c>
      <c r="D6464" t="s">
        <v>363</v>
      </c>
      <c r="E6464" t="s">
        <v>1</v>
      </c>
      <c r="F6464">
        <v>0</v>
      </c>
      <c r="G6464">
        <v>0</v>
      </c>
      <c r="H6464">
        <v>0</v>
      </c>
    </row>
    <row r="6465" spans="2:8" x14ac:dyDescent="0.25">
      <c r="B6465" t="s">
        <v>3</v>
      </c>
      <c r="C6465" t="s">
        <v>578</v>
      </c>
      <c r="D6465" t="s">
        <v>365</v>
      </c>
      <c r="E6465" t="s">
        <v>1</v>
      </c>
      <c r="F6465">
        <v>0</v>
      </c>
      <c r="G6465">
        <v>0</v>
      </c>
      <c r="H6465">
        <v>0</v>
      </c>
    </row>
    <row r="6466" spans="2:8" x14ac:dyDescent="0.25">
      <c r="B6466" t="s">
        <v>3</v>
      </c>
      <c r="C6466" t="s">
        <v>578</v>
      </c>
      <c r="D6466" t="s">
        <v>367</v>
      </c>
      <c r="E6466" t="s">
        <v>1</v>
      </c>
      <c r="F6466">
        <v>0</v>
      </c>
      <c r="G6466">
        <v>0</v>
      </c>
      <c r="H6466">
        <v>0</v>
      </c>
    </row>
    <row r="6467" spans="2:8" x14ac:dyDescent="0.25">
      <c r="B6467" t="s">
        <v>3</v>
      </c>
      <c r="C6467" t="s">
        <v>578</v>
      </c>
      <c r="D6467" t="s">
        <v>369</v>
      </c>
      <c r="E6467" t="s">
        <v>1</v>
      </c>
      <c r="F6467">
        <v>0</v>
      </c>
      <c r="G6467">
        <v>0</v>
      </c>
      <c r="H6467">
        <v>0</v>
      </c>
    </row>
    <row r="6468" spans="2:8" x14ac:dyDescent="0.25">
      <c r="B6468" t="s">
        <v>3</v>
      </c>
      <c r="C6468" t="s">
        <v>578</v>
      </c>
      <c r="D6468" t="s">
        <v>371</v>
      </c>
      <c r="E6468" t="s">
        <v>1</v>
      </c>
      <c r="F6468">
        <v>0</v>
      </c>
      <c r="G6468">
        <v>0</v>
      </c>
      <c r="H6468">
        <v>0</v>
      </c>
    </row>
    <row r="6469" spans="2:8" x14ac:dyDescent="0.25">
      <c r="B6469" t="s">
        <v>3</v>
      </c>
      <c r="C6469" t="s">
        <v>578</v>
      </c>
      <c r="D6469" t="s">
        <v>373</v>
      </c>
      <c r="E6469" t="s">
        <v>1</v>
      </c>
      <c r="F6469">
        <v>0</v>
      </c>
      <c r="G6469">
        <v>0</v>
      </c>
      <c r="H6469">
        <v>0</v>
      </c>
    </row>
    <row r="6470" spans="2:8" x14ac:dyDescent="0.25">
      <c r="B6470" t="s">
        <v>3</v>
      </c>
      <c r="C6470" t="s">
        <v>578</v>
      </c>
      <c r="D6470" t="s">
        <v>375</v>
      </c>
      <c r="E6470" t="s">
        <v>1</v>
      </c>
      <c r="F6470">
        <v>0</v>
      </c>
      <c r="G6470">
        <v>0</v>
      </c>
      <c r="H6470">
        <v>0</v>
      </c>
    </row>
    <row r="6471" spans="2:8" x14ac:dyDescent="0.25">
      <c r="B6471" t="s">
        <v>3</v>
      </c>
      <c r="C6471" t="s">
        <v>578</v>
      </c>
      <c r="D6471" t="s">
        <v>377</v>
      </c>
      <c r="E6471" t="s">
        <v>1</v>
      </c>
      <c r="F6471">
        <v>0</v>
      </c>
      <c r="G6471">
        <v>0</v>
      </c>
      <c r="H6471">
        <v>0</v>
      </c>
    </row>
    <row r="6472" spans="2:8" x14ac:dyDescent="0.25">
      <c r="B6472" t="s">
        <v>3</v>
      </c>
      <c r="C6472" t="s">
        <v>578</v>
      </c>
      <c r="D6472" t="s">
        <v>379</v>
      </c>
      <c r="E6472" t="s">
        <v>1</v>
      </c>
      <c r="F6472">
        <v>0</v>
      </c>
      <c r="G6472">
        <v>0</v>
      </c>
      <c r="H6472">
        <v>0</v>
      </c>
    </row>
    <row r="6473" spans="2:8" x14ac:dyDescent="0.25">
      <c r="B6473" t="s">
        <v>3</v>
      </c>
      <c r="C6473" t="s">
        <v>578</v>
      </c>
      <c r="D6473" t="s">
        <v>381</v>
      </c>
      <c r="E6473" t="s">
        <v>1</v>
      </c>
      <c r="F6473">
        <v>0</v>
      </c>
      <c r="G6473">
        <v>0</v>
      </c>
      <c r="H6473">
        <v>0</v>
      </c>
    </row>
    <row r="6474" spans="2:8" x14ac:dyDescent="0.25">
      <c r="B6474" t="s">
        <v>3</v>
      </c>
      <c r="C6474" t="s">
        <v>578</v>
      </c>
      <c r="D6474" t="s">
        <v>383</v>
      </c>
      <c r="E6474" t="s">
        <v>1</v>
      </c>
      <c r="F6474">
        <v>0</v>
      </c>
      <c r="G6474">
        <v>0</v>
      </c>
      <c r="H6474">
        <v>0</v>
      </c>
    </row>
    <row r="6475" spans="2:8" x14ac:dyDescent="0.25">
      <c r="B6475" t="s">
        <v>3</v>
      </c>
      <c r="C6475" t="s">
        <v>578</v>
      </c>
      <c r="D6475" t="s">
        <v>384</v>
      </c>
      <c r="E6475" t="s">
        <v>1</v>
      </c>
      <c r="F6475">
        <v>0</v>
      </c>
      <c r="G6475">
        <v>0</v>
      </c>
      <c r="H6475">
        <v>0</v>
      </c>
    </row>
    <row r="6476" spans="2:8" x14ac:dyDescent="0.25">
      <c r="B6476" t="s">
        <v>3</v>
      </c>
      <c r="C6476" t="s">
        <v>578</v>
      </c>
      <c r="D6476" t="s">
        <v>385</v>
      </c>
      <c r="E6476" t="s">
        <v>1</v>
      </c>
      <c r="F6476">
        <v>0</v>
      </c>
      <c r="G6476">
        <v>0</v>
      </c>
      <c r="H6476">
        <v>0</v>
      </c>
    </row>
    <row r="6477" spans="2:8" x14ac:dyDescent="0.25">
      <c r="B6477" t="s">
        <v>3</v>
      </c>
      <c r="C6477" t="s">
        <v>578</v>
      </c>
      <c r="D6477" t="s">
        <v>386</v>
      </c>
      <c r="E6477" t="s">
        <v>1</v>
      </c>
      <c r="F6477">
        <v>0</v>
      </c>
      <c r="G6477">
        <v>0</v>
      </c>
      <c r="H6477">
        <v>0</v>
      </c>
    </row>
    <row r="6478" spans="2:8" x14ac:dyDescent="0.25">
      <c r="B6478" t="s">
        <v>3</v>
      </c>
      <c r="C6478" t="s">
        <v>578</v>
      </c>
      <c r="D6478" t="s">
        <v>387</v>
      </c>
      <c r="E6478" t="s">
        <v>1</v>
      </c>
      <c r="F6478">
        <v>0</v>
      </c>
      <c r="G6478">
        <v>0</v>
      </c>
      <c r="H6478">
        <v>0</v>
      </c>
    </row>
    <row r="6479" spans="2:8" x14ac:dyDescent="0.25">
      <c r="B6479" t="s">
        <v>3</v>
      </c>
      <c r="C6479" t="s">
        <v>578</v>
      </c>
      <c r="D6479" t="s">
        <v>388</v>
      </c>
      <c r="E6479" t="s">
        <v>1</v>
      </c>
      <c r="F6479">
        <v>0</v>
      </c>
      <c r="G6479">
        <v>0</v>
      </c>
      <c r="H6479">
        <v>0</v>
      </c>
    </row>
    <row r="6480" spans="2:8" x14ac:dyDescent="0.25">
      <c r="B6480" t="s">
        <v>3</v>
      </c>
      <c r="C6480" t="s">
        <v>578</v>
      </c>
      <c r="D6480" t="s">
        <v>389</v>
      </c>
      <c r="E6480" t="s">
        <v>1</v>
      </c>
      <c r="F6480">
        <v>0</v>
      </c>
      <c r="G6480">
        <v>0</v>
      </c>
      <c r="H6480">
        <v>0</v>
      </c>
    </row>
    <row r="6481" spans="2:8" x14ac:dyDescent="0.25">
      <c r="B6481" t="s">
        <v>3</v>
      </c>
      <c r="C6481" t="s">
        <v>578</v>
      </c>
      <c r="D6481" t="s">
        <v>390</v>
      </c>
      <c r="E6481" t="s">
        <v>1</v>
      </c>
      <c r="F6481">
        <v>0</v>
      </c>
      <c r="G6481">
        <v>0</v>
      </c>
      <c r="H6481">
        <v>0</v>
      </c>
    </row>
    <row r="6482" spans="2:8" x14ac:dyDescent="0.25">
      <c r="B6482" t="s">
        <v>3</v>
      </c>
      <c r="C6482" t="s">
        <v>578</v>
      </c>
      <c r="D6482" t="s">
        <v>393</v>
      </c>
      <c r="E6482" t="s">
        <v>1</v>
      </c>
      <c r="F6482">
        <v>0</v>
      </c>
      <c r="G6482">
        <v>0</v>
      </c>
      <c r="H6482">
        <v>0</v>
      </c>
    </row>
    <row r="6483" spans="2:8" x14ac:dyDescent="0.25">
      <c r="B6483" t="s">
        <v>3</v>
      </c>
      <c r="C6483" t="s">
        <v>578</v>
      </c>
      <c r="D6483" t="s">
        <v>395</v>
      </c>
      <c r="E6483" t="s">
        <v>1</v>
      </c>
      <c r="F6483">
        <v>0</v>
      </c>
      <c r="G6483">
        <v>0</v>
      </c>
      <c r="H6483">
        <v>0</v>
      </c>
    </row>
    <row r="6484" spans="2:8" x14ac:dyDescent="0.25">
      <c r="B6484" t="s">
        <v>3</v>
      </c>
      <c r="C6484" t="s">
        <v>578</v>
      </c>
      <c r="D6484" t="s">
        <v>397</v>
      </c>
      <c r="E6484" t="s">
        <v>1</v>
      </c>
      <c r="F6484">
        <v>0</v>
      </c>
      <c r="G6484">
        <v>0</v>
      </c>
      <c r="H6484">
        <v>0</v>
      </c>
    </row>
    <row r="6485" spans="2:8" x14ac:dyDescent="0.25">
      <c r="B6485" t="s">
        <v>3</v>
      </c>
      <c r="C6485" t="s">
        <v>578</v>
      </c>
      <c r="D6485" t="s">
        <v>398</v>
      </c>
      <c r="E6485" t="s">
        <v>1</v>
      </c>
      <c r="F6485">
        <v>0</v>
      </c>
      <c r="G6485">
        <v>0</v>
      </c>
      <c r="H6485">
        <v>0</v>
      </c>
    </row>
    <row r="6486" spans="2:8" x14ac:dyDescent="0.25">
      <c r="B6486" t="s">
        <v>3</v>
      </c>
      <c r="C6486" t="s">
        <v>578</v>
      </c>
      <c r="D6486" t="s">
        <v>399</v>
      </c>
      <c r="E6486" t="s">
        <v>1</v>
      </c>
      <c r="F6486">
        <v>0</v>
      </c>
      <c r="G6486">
        <v>0</v>
      </c>
      <c r="H6486">
        <v>0</v>
      </c>
    </row>
    <row r="6487" spans="2:8" x14ac:dyDescent="0.25">
      <c r="B6487" t="s">
        <v>3</v>
      </c>
      <c r="C6487" t="s">
        <v>578</v>
      </c>
      <c r="D6487" t="s">
        <v>400</v>
      </c>
      <c r="E6487" t="s">
        <v>1</v>
      </c>
      <c r="F6487">
        <v>0</v>
      </c>
      <c r="G6487">
        <v>0</v>
      </c>
      <c r="H6487">
        <v>0</v>
      </c>
    </row>
    <row r="6488" spans="2:8" x14ac:dyDescent="0.25">
      <c r="B6488" t="s">
        <v>3</v>
      </c>
      <c r="C6488" t="s">
        <v>578</v>
      </c>
      <c r="D6488" t="s">
        <v>401</v>
      </c>
      <c r="E6488" t="s">
        <v>1</v>
      </c>
      <c r="F6488">
        <v>0</v>
      </c>
      <c r="G6488">
        <v>0</v>
      </c>
      <c r="H6488">
        <v>0</v>
      </c>
    </row>
    <row r="6489" spans="2:8" x14ac:dyDescent="0.25">
      <c r="B6489" t="s">
        <v>3</v>
      </c>
      <c r="C6489" t="s">
        <v>578</v>
      </c>
      <c r="D6489" t="s">
        <v>402</v>
      </c>
      <c r="E6489" t="s">
        <v>1</v>
      </c>
      <c r="F6489">
        <v>11500</v>
      </c>
      <c r="G6489">
        <v>11500</v>
      </c>
      <c r="H6489">
        <v>11500</v>
      </c>
    </row>
    <row r="6490" spans="2:8" x14ac:dyDescent="0.25">
      <c r="B6490" t="s">
        <v>3</v>
      </c>
      <c r="C6490" t="s">
        <v>578</v>
      </c>
      <c r="D6490" t="s">
        <v>403</v>
      </c>
      <c r="E6490" t="s">
        <v>1</v>
      </c>
      <c r="F6490">
        <v>0</v>
      </c>
      <c r="G6490">
        <v>0</v>
      </c>
      <c r="H6490">
        <v>0</v>
      </c>
    </row>
    <row r="6491" spans="2:8" x14ac:dyDescent="0.25">
      <c r="B6491" t="s">
        <v>3</v>
      </c>
      <c r="C6491" t="s">
        <v>578</v>
      </c>
      <c r="D6491" t="s">
        <v>404</v>
      </c>
      <c r="E6491" t="s">
        <v>1</v>
      </c>
      <c r="F6491">
        <v>0</v>
      </c>
      <c r="G6491">
        <v>0</v>
      </c>
      <c r="H6491">
        <v>0</v>
      </c>
    </row>
    <row r="6492" spans="2:8" x14ac:dyDescent="0.25">
      <c r="B6492" t="s">
        <v>3</v>
      </c>
      <c r="C6492" t="s">
        <v>578</v>
      </c>
      <c r="D6492" t="s">
        <v>406</v>
      </c>
      <c r="E6492" t="s">
        <v>1</v>
      </c>
      <c r="F6492">
        <v>0</v>
      </c>
      <c r="G6492">
        <v>0</v>
      </c>
      <c r="H6492">
        <v>0</v>
      </c>
    </row>
    <row r="6493" spans="2:8" x14ac:dyDescent="0.25">
      <c r="B6493" t="s">
        <v>3</v>
      </c>
      <c r="C6493" t="s">
        <v>579</v>
      </c>
      <c r="D6493" t="s">
        <v>544</v>
      </c>
      <c r="E6493" t="s">
        <v>1</v>
      </c>
      <c r="F6493">
        <v>1281.4024942824733</v>
      </c>
      <c r="G6493">
        <v>1337.0983935667316</v>
      </c>
      <c r="H6493">
        <v>1392.9144431718937</v>
      </c>
    </row>
    <row r="6494" spans="2:8" x14ac:dyDescent="0.25">
      <c r="B6494" t="s">
        <v>3</v>
      </c>
      <c r="C6494" t="s">
        <v>579</v>
      </c>
      <c r="D6494" t="s">
        <v>16</v>
      </c>
      <c r="E6494" t="s">
        <v>1</v>
      </c>
      <c r="F6494">
        <v>18.174689018725321</v>
      </c>
      <c r="G6494">
        <v>17.566537225248755</v>
      </c>
      <c r="H6494">
        <v>17.596544233138857</v>
      </c>
    </row>
    <row r="6495" spans="2:8" x14ac:dyDescent="0.25">
      <c r="B6495" t="s">
        <v>3</v>
      </c>
      <c r="C6495" t="s">
        <v>579</v>
      </c>
      <c r="D6495" t="s">
        <v>17</v>
      </c>
      <c r="E6495" t="s">
        <v>1</v>
      </c>
      <c r="F6495">
        <v>18.174689018725321</v>
      </c>
      <c r="G6495">
        <v>17.566537225248755</v>
      </c>
      <c r="H6495">
        <v>17.596544233138857</v>
      </c>
    </row>
    <row r="6496" spans="2:8" x14ac:dyDescent="0.25">
      <c r="B6496" t="s">
        <v>3</v>
      </c>
      <c r="C6496" t="s">
        <v>579</v>
      </c>
      <c r="D6496" t="s">
        <v>18</v>
      </c>
      <c r="E6496" t="s">
        <v>1</v>
      </c>
      <c r="F6496">
        <v>32.610605014389577</v>
      </c>
      <c r="G6496">
        <v>31.766210459304155</v>
      </c>
      <c r="H6496">
        <v>31.969867748552566</v>
      </c>
    </row>
    <row r="6497" spans="2:8" x14ac:dyDescent="0.25">
      <c r="B6497" t="s">
        <v>3</v>
      </c>
      <c r="C6497" t="s">
        <v>579</v>
      </c>
      <c r="D6497" t="s">
        <v>19</v>
      </c>
      <c r="E6497" t="s">
        <v>1</v>
      </c>
      <c r="F6497">
        <v>32.610605014389577</v>
      </c>
      <c r="G6497">
        <v>31.766210459304155</v>
      </c>
      <c r="H6497">
        <v>31.969867748552566</v>
      </c>
    </row>
    <row r="6498" spans="2:8" x14ac:dyDescent="0.25">
      <c r="B6498" t="s">
        <v>3</v>
      </c>
      <c r="C6498" t="s">
        <v>579</v>
      </c>
      <c r="D6498" t="s">
        <v>20</v>
      </c>
      <c r="E6498" t="s">
        <v>1</v>
      </c>
      <c r="F6498">
        <v>16.990064831118364</v>
      </c>
      <c r="G6498">
        <v>16.040406267661346</v>
      </c>
      <c r="H6498">
        <v>15.875753093396742</v>
      </c>
    </row>
    <row r="6499" spans="2:8" x14ac:dyDescent="0.25">
      <c r="B6499" t="s">
        <v>3</v>
      </c>
      <c r="C6499" t="s">
        <v>579</v>
      </c>
      <c r="D6499" t="s">
        <v>21</v>
      </c>
      <c r="E6499" t="s">
        <v>1</v>
      </c>
      <c r="F6499">
        <v>16.990064831118364</v>
      </c>
      <c r="G6499">
        <v>16.040406267661346</v>
      </c>
      <c r="H6499">
        <v>15.875753093396742</v>
      </c>
    </row>
    <row r="6500" spans="2:8" x14ac:dyDescent="0.25">
      <c r="B6500" t="s">
        <v>3</v>
      </c>
      <c r="C6500" t="s">
        <v>579</v>
      </c>
      <c r="D6500" t="s">
        <v>22</v>
      </c>
      <c r="E6500" t="s">
        <v>1</v>
      </c>
      <c r="F6500">
        <v>10.802123685203306</v>
      </c>
      <c r="G6500">
        <v>9.1727133539306287</v>
      </c>
      <c r="H6500">
        <v>7.4210150800667298</v>
      </c>
    </row>
    <row r="6501" spans="2:8" x14ac:dyDescent="0.25">
      <c r="B6501" t="s">
        <v>3</v>
      </c>
      <c r="C6501" t="s">
        <v>579</v>
      </c>
      <c r="D6501" t="s">
        <v>23</v>
      </c>
      <c r="E6501" t="s">
        <v>1</v>
      </c>
      <c r="F6501">
        <v>10.802123685203306</v>
      </c>
      <c r="G6501">
        <v>9.1727133539306287</v>
      </c>
      <c r="H6501">
        <v>7.4210150800667298</v>
      </c>
    </row>
    <row r="6502" spans="2:8" x14ac:dyDescent="0.25">
      <c r="B6502" t="s">
        <v>3</v>
      </c>
      <c r="C6502" t="s">
        <v>579</v>
      </c>
      <c r="D6502" t="s">
        <v>24</v>
      </c>
      <c r="E6502" t="s">
        <v>1</v>
      </c>
      <c r="F6502">
        <v>9.0305197486328979</v>
      </c>
      <c r="G6502">
        <v>7.3168447101073228</v>
      </c>
      <c r="H6502">
        <v>5.4719191021921283</v>
      </c>
    </row>
    <row r="6503" spans="2:8" x14ac:dyDescent="0.25">
      <c r="B6503" t="s">
        <v>3</v>
      </c>
      <c r="C6503" t="s">
        <v>579</v>
      </c>
      <c r="D6503" t="s">
        <v>25</v>
      </c>
      <c r="E6503" t="s">
        <v>1</v>
      </c>
      <c r="F6503">
        <v>9.0305197486328979</v>
      </c>
      <c r="G6503">
        <v>7.3168447101073228</v>
      </c>
      <c r="H6503">
        <v>5.4719191021921283</v>
      </c>
    </row>
    <row r="6504" spans="2:8" x14ac:dyDescent="0.25">
      <c r="B6504" t="s">
        <v>3</v>
      </c>
      <c r="C6504" t="s">
        <v>579</v>
      </c>
      <c r="D6504" t="s">
        <v>26</v>
      </c>
      <c r="E6504" t="s">
        <v>1</v>
      </c>
      <c r="F6504">
        <v>7.6622591806582143</v>
      </c>
      <c r="G6504">
        <v>6.2082318752425767</v>
      </c>
      <c r="H6504">
        <v>4.6428404503448366</v>
      </c>
    </row>
    <row r="6505" spans="2:8" x14ac:dyDescent="0.25">
      <c r="B6505" t="s">
        <v>3</v>
      </c>
      <c r="C6505" t="s">
        <v>579</v>
      </c>
      <c r="D6505" t="s">
        <v>27</v>
      </c>
      <c r="E6505" t="s">
        <v>1</v>
      </c>
      <c r="F6505">
        <v>7.6622591806582143</v>
      </c>
      <c r="G6505">
        <v>6.2082318752425767</v>
      </c>
      <c r="H6505">
        <v>4.6428404503448366</v>
      </c>
    </row>
    <row r="6506" spans="2:8" x14ac:dyDescent="0.25">
      <c r="B6506" t="s">
        <v>3</v>
      </c>
      <c r="C6506" t="s">
        <v>579</v>
      </c>
      <c r="D6506" t="s">
        <v>28</v>
      </c>
      <c r="E6506" t="s">
        <v>1</v>
      </c>
      <c r="F6506">
        <v>14.849677430989182</v>
      </c>
      <c r="G6506">
        <v>12.930037600298951</v>
      </c>
      <c r="H6506">
        <v>10.862660892260655</v>
      </c>
    </row>
    <row r="6507" spans="2:8" x14ac:dyDescent="0.25">
      <c r="B6507" t="s">
        <v>3</v>
      </c>
      <c r="C6507" t="s">
        <v>579</v>
      </c>
      <c r="D6507" t="s">
        <v>29</v>
      </c>
      <c r="E6507" t="s">
        <v>1</v>
      </c>
      <c r="F6507">
        <v>14.849677430989182</v>
      </c>
      <c r="G6507">
        <v>12.930037600298951</v>
      </c>
      <c r="H6507">
        <v>10.862660892260655</v>
      </c>
    </row>
    <row r="6508" spans="2:8" x14ac:dyDescent="0.25">
      <c r="B6508" t="s">
        <v>3</v>
      </c>
      <c r="C6508" t="s">
        <v>579</v>
      </c>
      <c r="D6508" t="s">
        <v>30</v>
      </c>
      <c r="E6508" t="s">
        <v>1</v>
      </c>
      <c r="F6508">
        <v>43.832273999032502</v>
      </c>
      <c r="G6508">
        <v>43.43854287083974</v>
      </c>
      <c r="H6508">
        <v>44.125712022792655</v>
      </c>
    </row>
    <row r="6509" spans="2:8" x14ac:dyDescent="0.25">
      <c r="B6509" t="s">
        <v>3</v>
      </c>
      <c r="C6509" t="s">
        <v>579</v>
      </c>
      <c r="D6509" t="s">
        <v>31</v>
      </c>
      <c r="E6509" t="s">
        <v>1</v>
      </c>
      <c r="F6509">
        <v>43.832273999032502</v>
      </c>
      <c r="G6509">
        <v>43.43854287083974</v>
      </c>
      <c r="H6509">
        <v>44.125712022792655</v>
      </c>
    </row>
    <row r="6510" spans="2:8" x14ac:dyDescent="0.25">
      <c r="B6510" t="s">
        <v>3</v>
      </c>
      <c r="C6510" t="s">
        <v>579</v>
      </c>
      <c r="D6510" t="s">
        <v>32</v>
      </c>
      <c r="E6510" t="s">
        <v>1</v>
      </c>
      <c r="F6510">
        <v>7.8464905187569638</v>
      </c>
      <c r="G6510">
        <v>7.1762757316869612</v>
      </c>
      <c r="H6510">
        <v>6.9336095960368231</v>
      </c>
    </row>
    <row r="6511" spans="2:8" x14ac:dyDescent="0.25">
      <c r="B6511" t="s">
        <v>3</v>
      </c>
      <c r="C6511" t="s">
        <v>579</v>
      </c>
      <c r="D6511" t="s">
        <v>33</v>
      </c>
      <c r="E6511" t="s">
        <v>1</v>
      </c>
      <c r="F6511">
        <v>7.8464905187569638</v>
      </c>
      <c r="G6511">
        <v>7.1762757316869612</v>
      </c>
      <c r="H6511">
        <v>6.9336095960368231</v>
      </c>
    </row>
    <row r="6512" spans="2:8" x14ac:dyDescent="0.25">
      <c r="B6512" t="s">
        <v>3</v>
      </c>
      <c r="C6512" t="s">
        <v>579</v>
      </c>
      <c r="D6512" t="s">
        <v>34</v>
      </c>
      <c r="E6512" t="s">
        <v>1</v>
      </c>
      <c r="F6512">
        <v>20.154983545427015</v>
      </c>
      <c r="G6512">
        <v>19.626360591990327</v>
      </c>
      <c r="H6512">
        <v>19.741693222710644</v>
      </c>
    </row>
    <row r="6513" spans="2:8" x14ac:dyDescent="0.25">
      <c r="B6513" t="s">
        <v>3</v>
      </c>
      <c r="C6513" t="s">
        <v>579</v>
      </c>
      <c r="D6513" t="s">
        <v>35</v>
      </c>
      <c r="E6513" t="s">
        <v>1</v>
      </c>
      <c r="F6513">
        <v>20.154983545427015</v>
      </c>
      <c r="G6513">
        <v>19.626360591990327</v>
      </c>
      <c r="H6513">
        <v>19.741693222710644</v>
      </c>
    </row>
    <row r="6514" spans="2:8" x14ac:dyDescent="0.25">
      <c r="B6514" t="s">
        <v>3</v>
      </c>
      <c r="C6514" t="s">
        <v>579</v>
      </c>
      <c r="D6514" t="s">
        <v>36</v>
      </c>
      <c r="E6514" t="s">
        <v>1</v>
      </c>
      <c r="F6514">
        <v>44.492372174599737</v>
      </c>
      <c r="G6514">
        <v>44.125150659753608</v>
      </c>
      <c r="H6514">
        <v>44.84076168598326</v>
      </c>
    </row>
    <row r="6515" spans="2:8" x14ac:dyDescent="0.25">
      <c r="B6515" t="s">
        <v>3</v>
      </c>
      <c r="C6515" t="s">
        <v>579</v>
      </c>
      <c r="D6515" t="s">
        <v>37</v>
      </c>
      <c r="E6515" t="s">
        <v>1</v>
      </c>
      <c r="F6515">
        <v>44.492372174599737</v>
      </c>
      <c r="G6515">
        <v>44.125150659753608</v>
      </c>
      <c r="H6515">
        <v>44.84076168598326</v>
      </c>
    </row>
    <row r="6516" spans="2:8" x14ac:dyDescent="0.25">
      <c r="B6516" t="s">
        <v>3</v>
      </c>
      <c r="C6516" t="s">
        <v>579</v>
      </c>
      <c r="D6516" t="s">
        <v>38</v>
      </c>
      <c r="E6516" t="s">
        <v>1</v>
      </c>
      <c r="F6516">
        <v>8.5065886943241953</v>
      </c>
      <c r="G6516">
        <v>7.8628835206008212</v>
      </c>
      <c r="H6516">
        <v>7.6486592592274159</v>
      </c>
    </row>
    <row r="6517" spans="2:8" x14ac:dyDescent="0.25">
      <c r="B6517" t="s">
        <v>3</v>
      </c>
      <c r="C6517" t="s">
        <v>579</v>
      </c>
      <c r="D6517" t="s">
        <v>39</v>
      </c>
      <c r="E6517" t="s">
        <v>1</v>
      </c>
      <c r="F6517">
        <v>8.5065886943241953</v>
      </c>
      <c r="G6517">
        <v>7.8628835206008212</v>
      </c>
      <c r="H6517">
        <v>7.6486592592274159</v>
      </c>
    </row>
    <row r="6518" spans="2:8" x14ac:dyDescent="0.25">
      <c r="B6518" t="s">
        <v>3</v>
      </c>
      <c r="C6518" t="s">
        <v>579</v>
      </c>
      <c r="D6518" t="s">
        <v>40</v>
      </c>
      <c r="E6518" t="s">
        <v>1</v>
      </c>
      <c r="F6518">
        <v>20.815081720994243</v>
      </c>
      <c r="G6518">
        <v>20.312968380904181</v>
      </c>
      <c r="H6518">
        <v>20.456742885901235</v>
      </c>
    </row>
    <row r="6519" spans="2:8" x14ac:dyDescent="0.25">
      <c r="B6519" t="s">
        <v>3</v>
      </c>
      <c r="C6519" t="s">
        <v>579</v>
      </c>
      <c r="D6519" t="s">
        <v>41</v>
      </c>
      <c r="E6519" t="s">
        <v>1</v>
      </c>
      <c r="F6519">
        <v>20.815081720994243</v>
      </c>
      <c r="G6519">
        <v>20.312968380904181</v>
      </c>
      <c r="H6519">
        <v>20.456742885901235</v>
      </c>
    </row>
    <row r="6520" spans="2:8" x14ac:dyDescent="0.25">
      <c r="B6520" t="s">
        <v>3</v>
      </c>
      <c r="C6520" t="s">
        <v>579</v>
      </c>
      <c r="D6520" t="s">
        <v>42</v>
      </c>
      <c r="E6520" t="s">
        <v>1</v>
      </c>
      <c r="F6520">
        <v>909.37468911206952</v>
      </c>
      <c r="G6520">
        <v>950.41373675238049</v>
      </c>
      <c r="H6520">
        <v>996.21936156653612</v>
      </c>
    </row>
    <row r="6521" spans="2:8" x14ac:dyDescent="0.25">
      <c r="B6521" t="s">
        <v>3</v>
      </c>
      <c r="C6521" t="s">
        <v>579</v>
      </c>
      <c r="D6521" t="s">
        <v>44</v>
      </c>
      <c r="E6521" t="s">
        <v>1</v>
      </c>
      <c r="F6521">
        <v>832.03069281388798</v>
      </c>
      <c r="G6521">
        <v>867.67311706648866</v>
      </c>
      <c r="H6521">
        <v>907.80559472576272</v>
      </c>
    </row>
    <row r="6522" spans="2:8" x14ac:dyDescent="0.25">
      <c r="B6522" t="s">
        <v>3</v>
      </c>
      <c r="C6522" t="s">
        <v>579</v>
      </c>
      <c r="D6522" t="s">
        <v>45</v>
      </c>
      <c r="E6522" t="s">
        <v>1</v>
      </c>
      <c r="F6522">
        <v>14.611756777627933</v>
      </c>
      <c r="G6522">
        <v>16.401422637689006</v>
      </c>
      <c r="H6522">
        <v>18.195015714201059</v>
      </c>
    </row>
    <row r="6523" spans="2:8" x14ac:dyDescent="0.25">
      <c r="B6523" t="s">
        <v>3</v>
      </c>
      <c r="C6523" t="s">
        <v>579</v>
      </c>
      <c r="D6523" t="s">
        <v>48</v>
      </c>
      <c r="E6523" t="s">
        <v>1</v>
      </c>
      <c r="F6523">
        <v>7168.1232684132592</v>
      </c>
      <c r="G6523">
        <v>7315.9476004385833</v>
      </c>
      <c r="H6523">
        <v>7493.5446986873576</v>
      </c>
    </row>
    <row r="6524" spans="2:8" x14ac:dyDescent="0.25">
      <c r="B6524" t="s">
        <v>3</v>
      </c>
      <c r="C6524" t="s">
        <v>579</v>
      </c>
      <c r="D6524" t="s">
        <v>49</v>
      </c>
      <c r="E6524" t="s">
        <v>1</v>
      </c>
      <c r="F6524">
        <v>1692.6034903786494</v>
      </c>
      <c r="G6524">
        <v>1752.9085545731455</v>
      </c>
      <c r="H6524">
        <v>1822.8875961519514</v>
      </c>
    </row>
    <row r="6525" spans="2:8" x14ac:dyDescent="0.25">
      <c r="B6525" t="s">
        <v>3</v>
      </c>
      <c r="C6525" t="s">
        <v>579</v>
      </c>
      <c r="D6525" t="s">
        <v>51</v>
      </c>
      <c r="E6525" t="s">
        <v>1</v>
      </c>
      <c r="F6525">
        <v>2530.5474408867758</v>
      </c>
      <c r="G6525">
        <v>2616.7936816189572</v>
      </c>
      <c r="H6525">
        <v>2722.0092217014171</v>
      </c>
    </row>
    <row r="6526" spans="2:8" x14ac:dyDescent="0.25">
      <c r="B6526" t="s">
        <v>3</v>
      </c>
      <c r="C6526" t="s">
        <v>579</v>
      </c>
      <c r="D6526" t="s">
        <v>53</v>
      </c>
      <c r="E6526" t="s">
        <v>1</v>
      </c>
      <c r="F6526">
        <v>2924.0549161741069</v>
      </c>
      <c r="G6526">
        <v>3023.634836607519</v>
      </c>
      <c r="H6526">
        <v>3145.1464678648072</v>
      </c>
    </row>
    <row r="6527" spans="2:8" x14ac:dyDescent="0.25">
      <c r="B6527" t="s">
        <v>3</v>
      </c>
      <c r="C6527" t="s">
        <v>579</v>
      </c>
      <c r="D6527" t="s">
        <v>55</v>
      </c>
      <c r="E6527" t="s">
        <v>1</v>
      </c>
      <c r="F6527">
        <v>184.7201974679258</v>
      </c>
      <c r="G6527">
        <v>195.85616727662148</v>
      </c>
      <c r="H6527">
        <v>207.77106611251216</v>
      </c>
    </row>
    <row r="6528" spans="2:8" x14ac:dyDescent="0.25">
      <c r="B6528" t="s">
        <v>3</v>
      </c>
      <c r="C6528" t="s">
        <v>579</v>
      </c>
      <c r="D6528" t="s">
        <v>57</v>
      </c>
      <c r="E6528" t="s">
        <v>1</v>
      </c>
      <c r="F6528">
        <v>103.48887891963072</v>
      </c>
      <c r="G6528">
        <v>109.88634374152591</v>
      </c>
      <c r="H6528">
        <v>116.72020140514765</v>
      </c>
    </row>
    <row r="6529" spans="2:8" x14ac:dyDescent="0.25">
      <c r="B6529" t="s">
        <v>3</v>
      </c>
      <c r="C6529" t="s">
        <v>579</v>
      </c>
      <c r="D6529" t="s">
        <v>622</v>
      </c>
      <c r="E6529" t="s">
        <v>1</v>
      </c>
      <c r="F6529">
        <v>100.97171314627087</v>
      </c>
      <c r="G6529">
        <v>107.19837800237573</v>
      </c>
      <c r="H6529">
        <v>114.20876838326372</v>
      </c>
    </row>
    <row r="6530" spans="2:8" x14ac:dyDescent="0.25">
      <c r="B6530" t="s">
        <v>3</v>
      </c>
      <c r="C6530" t="s">
        <v>579</v>
      </c>
      <c r="D6530" t="s">
        <v>623</v>
      </c>
      <c r="E6530" t="s">
        <v>1</v>
      </c>
      <c r="F6530">
        <v>228.30052752578553</v>
      </c>
      <c r="G6530">
        <v>238.291883860018</v>
      </c>
      <c r="H6530">
        <v>250.07628657912602</v>
      </c>
    </row>
    <row r="6531" spans="2:8" x14ac:dyDescent="0.25">
      <c r="B6531" t="s">
        <v>3</v>
      </c>
      <c r="C6531" t="s">
        <v>579</v>
      </c>
      <c r="D6531" t="s">
        <v>624</v>
      </c>
      <c r="E6531" t="s">
        <v>1</v>
      </c>
      <c r="F6531">
        <v>154.69323437681734</v>
      </c>
      <c r="G6531">
        <v>161.64209009721387</v>
      </c>
      <c r="H6531">
        <v>168.55730621517949</v>
      </c>
    </row>
    <row r="6532" spans="2:8" x14ac:dyDescent="0.25">
      <c r="B6532" t="s">
        <v>3</v>
      </c>
      <c r="C6532" t="s">
        <v>579</v>
      </c>
      <c r="D6532" t="s">
        <v>625</v>
      </c>
      <c r="E6532" t="s">
        <v>1</v>
      </c>
      <c r="F6532">
        <v>155.49117009864315</v>
      </c>
      <c r="G6532">
        <v>162.29609387222843</v>
      </c>
      <c r="H6532">
        <v>170.32222761605348</v>
      </c>
    </row>
    <row r="6533" spans="2:8" x14ac:dyDescent="0.25">
      <c r="B6533" t="s">
        <v>3</v>
      </c>
      <c r="C6533" t="s">
        <v>579</v>
      </c>
      <c r="D6533" t="s">
        <v>58</v>
      </c>
      <c r="E6533" t="s">
        <v>1</v>
      </c>
      <c r="F6533">
        <v>14658.702989533071</v>
      </c>
      <c r="G6533">
        <v>15162.529487973654</v>
      </c>
      <c r="H6533">
        <v>15721.76036480284</v>
      </c>
    </row>
    <row r="6534" spans="2:8" x14ac:dyDescent="0.25">
      <c r="B6534" t="s">
        <v>3</v>
      </c>
      <c r="C6534" t="s">
        <v>579</v>
      </c>
      <c r="D6534" t="s">
        <v>59</v>
      </c>
      <c r="E6534" t="s">
        <v>1</v>
      </c>
      <c r="F6534">
        <v>14999.603059057099</v>
      </c>
      <c r="G6534">
        <v>15515.14645281025</v>
      </c>
      <c r="H6534">
        <v>16087.382698868023</v>
      </c>
    </row>
    <row r="6535" spans="2:8" x14ac:dyDescent="0.25">
      <c r="B6535" t="s">
        <v>3</v>
      </c>
      <c r="C6535" t="s">
        <v>579</v>
      </c>
      <c r="D6535" t="s">
        <v>60</v>
      </c>
      <c r="E6535" t="s">
        <v>1</v>
      </c>
      <c r="F6535">
        <v>29317.405979066141</v>
      </c>
      <c r="G6535">
        <v>30325.058975947308</v>
      </c>
      <c r="H6535">
        <v>31443.52072960568</v>
      </c>
    </row>
    <row r="6536" spans="2:8" x14ac:dyDescent="0.25">
      <c r="B6536" t="s">
        <v>3</v>
      </c>
      <c r="C6536" t="s">
        <v>579</v>
      </c>
      <c r="D6536" t="s">
        <v>626</v>
      </c>
      <c r="E6536" t="s">
        <v>1</v>
      </c>
      <c r="F6536">
        <v>1371219.3320064445</v>
      </c>
      <c r="G6536">
        <v>1431121.8873469466</v>
      </c>
      <c r="H6536">
        <v>1498313.6036636452</v>
      </c>
    </row>
    <row r="6537" spans="2:8" x14ac:dyDescent="0.25">
      <c r="B6537" t="s">
        <v>3</v>
      </c>
      <c r="C6537" t="s">
        <v>579</v>
      </c>
      <c r="D6537" t="s">
        <v>64</v>
      </c>
      <c r="E6537" t="s">
        <v>1</v>
      </c>
      <c r="F6537">
        <v>1447148.7295579091</v>
      </c>
      <c r="G6537">
        <v>1500445.7866876121</v>
      </c>
      <c r="H6537">
        <v>1562606.4346969854</v>
      </c>
    </row>
    <row r="6538" spans="2:8" x14ac:dyDescent="0.25">
      <c r="B6538" t="s">
        <v>3</v>
      </c>
      <c r="C6538" t="s">
        <v>579</v>
      </c>
      <c r="D6538" t="s">
        <v>67</v>
      </c>
      <c r="E6538" t="s">
        <v>1</v>
      </c>
      <c r="F6538">
        <v>493.73080700080698</v>
      </c>
      <c r="G6538">
        <v>514.44938325086082</v>
      </c>
      <c r="H6538">
        <v>538.19749327224486</v>
      </c>
    </row>
    <row r="6539" spans="2:8" x14ac:dyDescent="0.25">
      <c r="B6539" t="s">
        <v>3</v>
      </c>
      <c r="C6539" t="s">
        <v>579</v>
      </c>
      <c r="D6539" t="s">
        <v>69</v>
      </c>
      <c r="E6539" t="s">
        <v>1</v>
      </c>
      <c r="F6539">
        <v>31985.991173653885</v>
      </c>
      <c r="G6539">
        <v>33154.932588400668</v>
      </c>
      <c r="H6539">
        <v>34510.094900711585</v>
      </c>
    </row>
    <row r="6540" spans="2:8" x14ac:dyDescent="0.25">
      <c r="B6540" t="s">
        <v>3</v>
      </c>
      <c r="C6540" t="s">
        <v>579</v>
      </c>
      <c r="D6540" t="s">
        <v>71</v>
      </c>
      <c r="E6540" t="s">
        <v>1</v>
      </c>
      <c r="F6540">
        <v>140.595408867077</v>
      </c>
      <c r="G6540">
        <v>149.28672132245316</v>
      </c>
      <c r="H6540">
        <v>158.57089777104017</v>
      </c>
    </row>
    <row r="6541" spans="2:8" x14ac:dyDescent="0.25">
      <c r="B6541" t="s">
        <v>3</v>
      </c>
      <c r="C6541" t="s">
        <v>579</v>
      </c>
      <c r="D6541" t="s">
        <v>73</v>
      </c>
      <c r="E6541" t="s">
        <v>1</v>
      </c>
      <c r="F6541">
        <v>49.129994176599396</v>
      </c>
      <c r="G6541">
        <v>52.16710707922153</v>
      </c>
      <c r="H6541">
        <v>55.411391786162724</v>
      </c>
    </row>
    <row r="6542" spans="2:8" x14ac:dyDescent="0.25">
      <c r="B6542" t="s">
        <v>3</v>
      </c>
      <c r="C6542" t="s">
        <v>579</v>
      </c>
      <c r="D6542" t="s">
        <v>683</v>
      </c>
      <c r="E6542" t="s">
        <v>1</v>
      </c>
      <c r="F6542">
        <v>41.727599456209759</v>
      </c>
      <c r="G6542">
        <v>34.617814766770728</v>
      </c>
      <c r="H6542">
        <v>27.252930144097512</v>
      </c>
    </row>
    <row r="6543" spans="2:8" x14ac:dyDescent="0.25">
      <c r="B6543" t="s">
        <v>3</v>
      </c>
      <c r="C6543" t="s">
        <v>579</v>
      </c>
      <c r="D6543" t="s">
        <v>75</v>
      </c>
      <c r="E6543" t="s">
        <v>1</v>
      </c>
      <c r="F6543">
        <v>121.37223279735721</v>
      </c>
      <c r="G6543">
        <v>125.34727679959545</v>
      </c>
      <c r="H6543">
        <v>129.66452210220825</v>
      </c>
    </row>
    <row r="6544" spans="2:8" x14ac:dyDescent="0.25">
      <c r="B6544" t="s">
        <v>3</v>
      </c>
      <c r="C6544" t="s">
        <v>579</v>
      </c>
      <c r="D6544" t="s">
        <v>76</v>
      </c>
      <c r="E6544" t="s">
        <v>1</v>
      </c>
      <c r="F6544">
        <v>451.66091610068258</v>
      </c>
      <c r="G6544">
        <v>472.27680305151569</v>
      </c>
      <c r="H6544">
        <v>499.71400088623932</v>
      </c>
    </row>
    <row r="6545" spans="2:8" x14ac:dyDescent="0.25">
      <c r="B6545" t="s">
        <v>3</v>
      </c>
      <c r="C6545" t="s">
        <v>579</v>
      </c>
      <c r="D6545" t="s">
        <v>77</v>
      </c>
      <c r="E6545" t="s">
        <v>1</v>
      </c>
      <c r="F6545">
        <v>451.66091610068258</v>
      </c>
      <c r="G6545">
        <v>472.27680305151569</v>
      </c>
      <c r="H6545">
        <v>499.71400088623932</v>
      </c>
    </row>
    <row r="6546" spans="2:8" x14ac:dyDescent="0.25">
      <c r="B6546" t="s">
        <v>3</v>
      </c>
      <c r="C6546" t="s">
        <v>579</v>
      </c>
      <c r="D6546" t="s">
        <v>78</v>
      </c>
      <c r="E6546" t="s">
        <v>1</v>
      </c>
      <c r="F6546">
        <v>13.448329330402839</v>
      </c>
      <c r="G6546">
        <v>14.04760668378681</v>
      </c>
      <c r="H6546">
        <v>14.725679070463235</v>
      </c>
    </row>
    <row r="6547" spans="2:8" x14ac:dyDescent="0.25">
      <c r="B6547" t="s">
        <v>3</v>
      </c>
      <c r="C6547" t="s">
        <v>579</v>
      </c>
      <c r="D6547" t="s">
        <v>627</v>
      </c>
      <c r="E6547" t="s">
        <v>1</v>
      </c>
      <c r="F6547">
        <v>112.92282922201883</v>
      </c>
      <c r="G6547">
        <v>118.66576963845884</v>
      </c>
      <c r="H6547">
        <v>124.98194767997344</v>
      </c>
    </row>
    <row r="6548" spans="2:8" x14ac:dyDescent="0.25">
      <c r="B6548" t="s">
        <v>3</v>
      </c>
      <c r="C6548" t="s">
        <v>579</v>
      </c>
      <c r="D6548" t="s">
        <v>81</v>
      </c>
      <c r="E6548" t="s">
        <v>1</v>
      </c>
      <c r="F6548">
        <v>7011.9284808569264</v>
      </c>
      <c r="G6548">
        <v>7341.232599677538</v>
      </c>
      <c r="H6548">
        <v>7664.9221640413007</v>
      </c>
    </row>
    <row r="6549" spans="2:8" x14ac:dyDescent="0.25">
      <c r="B6549" t="s">
        <v>3</v>
      </c>
      <c r="C6549" t="s">
        <v>579</v>
      </c>
      <c r="D6549" t="s">
        <v>83</v>
      </c>
      <c r="E6549" t="s">
        <v>1</v>
      </c>
      <c r="F6549">
        <v>1126.0044409094362</v>
      </c>
      <c r="G6549">
        <v>1179.5706827480467</v>
      </c>
      <c r="H6549">
        <v>1239.4356316004794</v>
      </c>
    </row>
    <row r="6550" spans="2:8" x14ac:dyDescent="0.25">
      <c r="B6550" t="s">
        <v>3</v>
      </c>
      <c r="C6550" t="s">
        <v>579</v>
      </c>
      <c r="D6550" t="s">
        <v>85</v>
      </c>
      <c r="E6550" t="s">
        <v>1</v>
      </c>
      <c r="F6550">
        <v>210.74584059401369</v>
      </c>
      <c r="G6550">
        <v>220.66591187375312</v>
      </c>
      <c r="H6550">
        <v>231.46174393996074</v>
      </c>
    </row>
    <row r="6551" spans="2:8" x14ac:dyDescent="0.25">
      <c r="B6551" t="s">
        <v>3</v>
      </c>
      <c r="C6551" t="s">
        <v>579</v>
      </c>
      <c r="D6551" t="s">
        <v>86</v>
      </c>
      <c r="E6551" t="s">
        <v>1</v>
      </c>
      <c r="F6551">
        <v>491.98821166996436</v>
      </c>
      <c r="G6551">
        <v>516.80750855368206</v>
      </c>
      <c r="H6551">
        <v>543.44487129072888</v>
      </c>
    </row>
    <row r="6552" spans="2:8" x14ac:dyDescent="0.25">
      <c r="B6552" t="s">
        <v>3</v>
      </c>
      <c r="C6552" t="s">
        <v>579</v>
      </c>
      <c r="D6552" t="s">
        <v>87</v>
      </c>
      <c r="E6552" t="s">
        <v>1</v>
      </c>
      <c r="F6552">
        <v>172.65176012937408</v>
      </c>
      <c r="G6552">
        <v>178.31667622634416</v>
      </c>
      <c r="H6552">
        <v>185.03468443134949</v>
      </c>
    </row>
    <row r="6553" spans="2:8" x14ac:dyDescent="0.25">
      <c r="B6553" t="s">
        <v>3</v>
      </c>
      <c r="C6553" t="s">
        <v>579</v>
      </c>
      <c r="D6553" t="s">
        <v>88</v>
      </c>
      <c r="E6553" t="s">
        <v>1</v>
      </c>
      <c r="F6553">
        <v>1371.4664794759772</v>
      </c>
      <c r="G6553">
        <v>1427.4629127706357</v>
      </c>
      <c r="H6553">
        <v>1488.4265473957719</v>
      </c>
    </row>
    <row r="6554" spans="2:8" x14ac:dyDescent="0.25">
      <c r="B6554" t="s">
        <v>3</v>
      </c>
      <c r="C6554" t="s">
        <v>579</v>
      </c>
      <c r="D6554" t="s">
        <v>628</v>
      </c>
      <c r="E6554" t="s">
        <v>1</v>
      </c>
      <c r="F6554">
        <v>1042.3145244017426</v>
      </c>
      <c r="G6554">
        <v>1084.8718137056831</v>
      </c>
      <c r="H6554">
        <v>1131.2041760207865</v>
      </c>
    </row>
    <row r="6555" spans="2:8" x14ac:dyDescent="0.25">
      <c r="B6555" t="s">
        <v>3</v>
      </c>
      <c r="C6555" t="s">
        <v>579</v>
      </c>
      <c r="D6555" t="s">
        <v>89</v>
      </c>
      <c r="E6555" t="s">
        <v>1</v>
      </c>
      <c r="F6555">
        <v>1042.3145244017426</v>
      </c>
      <c r="G6555">
        <v>1084.8718137056831</v>
      </c>
      <c r="H6555">
        <v>1131.2041760207865</v>
      </c>
    </row>
    <row r="6556" spans="2:8" x14ac:dyDescent="0.25">
      <c r="B6556" t="s">
        <v>3</v>
      </c>
      <c r="C6556" t="s">
        <v>579</v>
      </c>
      <c r="D6556" t="s">
        <v>90</v>
      </c>
      <c r="E6556" t="s">
        <v>1</v>
      </c>
      <c r="F6556">
        <v>2312.0916409747015</v>
      </c>
      <c r="G6556">
        <v>2403.3326669440394</v>
      </c>
      <c r="H6556">
        <v>2509.3195949310971</v>
      </c>
    </row>
    <row r="6557" spans="2:8" x14ac:dyDescent="0.25">
      <c r="B6557" t="s">
        <v>3</v>
      </c>
      <c r="C6557" t="s">
        <v>579</v>
      </c>
      <c r="D6557" t="s">
        <v>92</v>
      </c>
      <c r="E6557" t="s">
        <v>1</v>
      </c>
      <c r="F6557">
        <v>350.46643566165386</v>
      </c>
      <c r="G6557">
        <v>367.23940245298189</v>
      </c>
      <c r="H6557">
        <v>385.78468051516052</v>
      </c>
    </row>
    <row r="6558" spans="2:8" x14ac:dyDescent="0.25">
      <c r="B6558" t="s">
        <v>3</v>
      </c>
      <c r="C6558" t="s">
        <v>579</v>
      </c>
      <c r="D6558" t="s">
        <v>93</v>
      </c>
      <c r="E6558" t="s">
        <v>1</v>
      </c>
      <c r="F6558">
        <v>1074.7637360290719</v>
      </c>
      <c r="G6558">
        <v>1126.2008341891446</v>
      </c>
      <c r="H6558">
        <v>1183.073020246492</v>
      </c>
    </row>
    <row r="6559" spans="2:8" x14ac:dyDescent="0.25">
      <c r="B6559" t="s">
        <v>3</v>
      </c>
      <c r="C6559" t="s">
        <v>579</v>
      </c>
      <c r="D6559" t="s">
        <v>97</v>
      </c>
      <c r="E6559" t="s">
        <v>1</v>
      </c>
      <c r="F6559">
        <v>194.22016796200893</v>
      </c>
      <c r="G6559">
        <v>201.86131935909816</v>
      </c>
      <c r="H6559">
        <v>210.59075416494335</v>
      </c>
    </row>
    <row r="6560" spans="2:8" x14ac:dyDescent="0.25">
      <c r="B6560" t="s">
        <v>3</v>
      </c>
      <c r="C6560" t="s">
        <v>579</v>
      </c>
      <c r="D6560" t="s">
        <v>98</v>
      </c>
      <c r="E6560" t="s">
        <v>1</v>
      </c>
      <c r="F6560">
        <v>232.00411860151132</v>
      </c>
      <c r="G6560">
        <v>242.15752533753479</v>
      </c>
      <c r="H6560">
        <v>254.1330554544403</v>
      </c>
    </row>
    <row r="6561" spans="2:8" x14ac:dyDescent="0.25">
      <c r="B6561" t="s">
        <v>3</v>
      </c>
      <c r="C6561" t="s">
        <v>579</v>
      </c>
      <c r="D6561" t="s">
        <v>99</v>
      </c>
      <c r="E6561" t="s">
        <v>1</v>
      </c>
      <c r="F6561">
        <v>54.920584161013984</v>
      </c>
      <c r="G6561">
        <v>57.320610923730797</v>
      </c>
      <c r="H6561">
        <v>59.722037155323086</v>
      </c>
    </row>
    <row r="6562" spans="2:8" x14ac:dyDescent="0.25">
      <c r="B6562" t="s">
        <v>3</v>
      </c>
      <c r="C6562" t="s">
        <v>579</v>
      </c>
      <c r="D6562" t="s">
        <v>100</v>
      </c>
      <c r="E6562" t="s">
        <v>1</v>
      </c>
      <c r="F6562">
        <v>5895.5230841606281</v>
      </c>
      <c r="G6562">
        <v>6151.788912960682</v>
      </c>
      <c r="H6562">
        <v>6408.6029023806195</v>
      </c>
    </row>
    <row r="6563" spans="2:8" x14ac:dyDescent="0.25">
      <c r="B6563" t="s">
        <v>3</v>
      </c>
      <c r="C6563" t="s">
        <v>579</v>
      </c>
      <c r="D6563" t="s">
        <v>102</v>
      </c>
      <c r="E6563" t="s">
        <v>1</v>
      </c>
      <c r="F6563">
        <v>4815.7531042905866</v>
      </c>
      <c r="G6563">
        <v>5309.3206724747852</v>
      </c>
      <c r="H6563">
        <v>5799.5938050880177</v>
      </c>
    </row>
    <row r="6564" spans="2:8" x14ac:dyDescent="0.25">
      <c r="B6564" t="s">
        <v>3</v>
      </c>
      <c r="C6564" t="s">
        <v>579</v>
      </c>
      <c r="D6564" t="s">
        <v>104</v>
      </c>
      <c r="E6564" t="s">
        <v>1</v>
      </c>
      <c r="F6564">
        <v>1793.5616380724939</v>
      </c>
      <c r="G6564">
        <v>1871.5116375357798</v>
      </c>
      <c r="H6564">
        <v>1949.631546519435</v>
      </c>
    </row>
    <row r="6565" spans="2:8" x14ac:dyDescent="0.25">
      <c r="B6565" t="s">
        <v>3</v>
      </c>
      <c r="C6565" t="s">
        <v>579</v>
      </c>
      <c r="D6565" t="s">
        <v>106</v>
      </c>
      <c r="E6565" t="s">
        <v>1</v>
      </c>
      <c r="F6565">
        <v>1780.9360426619714</v>
      </c>
      <c r="G6565">
        <v>2078.5858417833169</v>
      </c>
      <c r="H6565">
        <v>2373.5048203754395</v>
      </c>
    </row>
    <row r="6566" spans="2:8" x14ac:dyDescent="0.25">
      <c r="B6566" t="s">
        <v>3</v>
      </c>
      <c r="C6566" t="s">
        <v>579</v>
      </c>
      <c r="D6566" t="s">
        <v>108</v>
      </c>
      <c r="E6566" t="s">
        <v>1</v>
      </c>
      <c r="F6566">
        <v>3791.3499300221047</v>
      </c>
      <c r="G6566">
        <v>3591.6671334044859</v>
      </c>
      <c r="H6566">
        <v>4056.4886015119773</v>
      </c>
    </row>
    <row r="6567" spans="2:8" x14ac:dyDescent="0.25">
      <c r="B6567" t="s">
        <v>3</v>
      </c>
      <c r="C6567" t="s">
        <v>579</v>
      </c>
      <c r="D6567" t="s">
        <v>112</v>
      </c>
      <c r="E6567" t="s">
        <v>1</v>
      </c>
      <c r="F6567">
        <v>1128.2958983123262</v>
      </c>
      <c r="G6567">
        <v>1494.5097187357187</v>
      </c>
      <c r="H6567">
        <v>1856.6579601720441</v>
      </c>
    </row>
    <row r="6568" spans="2:8" x14ac:dyDescent="0.25">
      <c r="B6568" t="s">
        <v>3</v>
      </c>
      <c r="C6568" t="s">
        <v>579</v>
      </c>
      <c r="D6568" t="s">
        <v>114</v>
      </c>
      <c r="E6568" t="s">
        <v>1</v>
      </c>
      <c r="F6568">
        <v>9225.9227746352335</v>
      </c>
      <c r="G6568">
        <v>9627.0234232518269</v>
      </c>
      <c r="H6568">
        <v>10028.964136618994</v>
      </c>
    </row>
    <row r="6569" spans="2:8" x14ac:dyDescent="0.25">
      <c r="B6569" t="s">
        <v>3</v>
      </c>
      <c r="C6569" t="s">
        <v>579</v>
      </c>
      <c r="D6569" t="s">
        <v>443</v>
      </c>
      <c r="E6569" t="s">
        <v>1</v>
      </c>
      <c r="F6569">
        <v>-7116.8213599360643</v>
      </c>
      <c r="G6569">
        <v>-6876.7471615641334</v>
      </c>
      <c r="H6569">
        <v>-6644.5449281408546</v>
      </c>
    </row>
    <row r="6570" spans="2:8" x14ac:dyDescent="0.25">
      <c r="B6570" t="s">
        <v>3</v>
      </c>
      <c r="C6570" t="s">
        <v>579</v>
      </c>
      <c r="D6570" t="s">
        <v>116</v>
      </c>
      <c r="E6570" t="s">
        <v>1</v>
      </c>
      <c r="F6570">
        <v>8149.3752927124988</v>
      </c>
      <c r="G6570">
        <v>8453.21829940303</v>
      </c>
      <c r="H6570">
        <v>8804.1251430075226</v>
      </c>
    </row>
    <row r="6571" spans="2:8" x14ac:dyDescent="0.25">
      <c r="B6571" t="s">
        <v>3</v>
      </c>
      <c r="C6571" t="s">
        <v>579</v>
      </c>
      <c r="D6571" t="s">
        <v>118</v>
      </c>
      <c r="E6571" t="s">
        <v>1</v>
      </c>
      <c r="F6571">
        <v>297758.10270837951</v>
      </c>
      <c r="G6571">
        <v>324070.49266198918</v>
      </c>
      <c r="H6571">
        <v>353061.6279501298</v>
      </c>
    </row>
    <row r="6572" spans="2:8" x14ac:dyDescent="0.25">
      <c r="B6572" t="s">
        <v>3</v>
      </c>
      <c r="C6572" t="s">
        <v>579</v>
      </c>
      <c r="D6572" t="s">
        <v>629</v>
      </c>
      <c r="E6572" t="s">
        <v>1</v>
      </c>
      <c r="F6572">
        <v>100.34013345519016</v>
      </c>
      <c r="G6572">
        <v>104.05909571439187</v>
      </c>
      <c r="H6572">
        <v>107.95053609316069</v>
      </c>
    </row>
    <row r="6573" spans="2:8" x14ac:dyDescent="0.25">
      <c r="B6573" t="s">
        <v>3</v>
      </c>
      <c r="C6573" t="s">
        <v>579</v>
      </c>
      <c r="D6573" t="s">
        <v>119</v>
      </c>
      <c r="E6573" t="s">
        <v>1</v>
      </c>
      <c r="F6573">
        <v>3116.7482441189059</v>
      </c>
      <c r="G6573">
        <v>3304.6433136542223</v>
      </c>
      <c r="H6573">
        <v>3505.6811023457631</v>
      </c>
    </row>
    <row r="6574" spans="2:8" x14ac:dyDescent="0.25">
      <c r="B6574" t="s">
        <v>3</v>
      </c>
      <c r="C6574" t="s">
        <v>579</v>
      </c>
      <c r="D6574" t="s">
        <v>121</v>
      </c>
      <c r="E6574" t="s">
        <v>1</v>
      </c>
      <c r="F6574">
        <v>3480.4004315003222</v>
      </c>
      <c r="G6574">
        <v>3695.5514656894516</v>
      </c>
      <c r="H6574">
        <v>3925.3786839333748</v>
      </c>
    </row>
    <row r="6575" spans="2:8" x14ac:dyDescent="0.25">
      <c r="B6575" t="s">
        <v>3</v>
      </c>
      <c r="C6575" t="s">
        <v>579</v>
      </c>
      <c r="D6575" t="s">
        <v>123</v>
      </c>
      <c r="E6575" t="s">
        <v>1</v>
      </c>
      <c r="F6575">
        <v>1094.3010111856127</v>
      </c>
      <c r="G6575">
        <v>1123.331905896712</v>
      </c>
      <c r="H6575">
        <v>1161.2369884531038</v>
      </c>
    </row>
    <row r="6576" spans="2:8" x14ac:dyDescent="0.25">
      <c r="B6576" t="s">
        <v>3</v>
      </c>
      <c r="C6576" t="s">
        <v>579</v>
      </c>
      <c r="D6576" t="s">
        <v>127</v>
      </c>
      <c r="E6576" t="s">
        <v>1</v>
      </c>
      <c r="F6576">
        <v>1946.5341143963001</v>
      </c>
      <c r="G6576">
        <v>2039.951552085286</v>
      </c>
      <c r="H6576">
        <v>2144.1786497315652</v>
      </c>
    </row>
    <row r="6577" spans="2:8" x14ac:dyDescent="0.25">
      <c r="B6577" t="s">
        <v>3</v>
      </c>
      <c r="C6577" t="s">
        <v>579</v>
      </c>
      <c r="D6577" t="s">
        <v>129</v>
      </c>
      <c r="E6577" t="s">
        <v>1</v>
      </c>
      <c r="F6577">
        <v>96.93141392110816</v>
      </c>
      <c r="G6577">
        <v>104.37598259747305</v>
      </c>
      <c r="H6577">
        <v>109.35230348476503</v>
      </c>
    </row>
    <row r="6578" spans="2:8" x14ac:dyDescent="0.25">
      <c r="B6578" t="s">
        <v>3</v>
      </c>
      <c r="C6578" t="s">
        <v>579</v>
      </c>
      <c r="D6578" t="s">
        <v>130</v>
      </c>
      <c r="E6578" t="s">
        <v>1</v>
      </c>
      <c r="F6578">
        <v>99.992407732810108</v>
      </c>
      <c r="G6578">
        <v>104.37599224838551</v>
      </c>
      <c r="H6578">
        <v>109.35231332869574</v>
      </c>
    </row>
    <row r="6579" spans="2:8" x14ac:dyDescent="0.25">
      <c r="B6579" t="s">
        <v>3</v>
      </c>
      <c r="C6579" t="s">
        <v>579</v>
      </c>
      <c r="D6579" t="s">
        <v>131</v>
      </c>
      <c r="E6579" t="s">
        <v>1</v>
      </c>
      <c r="F6579">
        <v>1229.2875715763862</v>
      </c>
      <c r="G6579">
        <v>1277.3968648619709</v>
      </c>
      <c r="H6579">
        <v>1332.0970734771468</v>
      </c>
    </row>
    <row r="6580" spans="2:8" x14ac:dyDescent="0.25">
      <c r="B6580" t="s">
        <v>3</v>
      </c>
      <c r="C6580" t="s">
        <v>579</v>
      </c>
      <c r="D6580" t="s">
        <v>132</v>
      </c>
      <c r="E6580" t="s">
        <v>1</v>
      </c>
      <c r="F6580">
        <v>1257.875654636302</v>
      </c>
      <c r="G6580">
        <v>1307.1037686959701</v>
      </c>
      <c r="H6580">
        <v>1363.0760751859175</v>
      </c>
    </row>
    <row r="6581" spans="2:8" x14ac:dyDescent="0.25">
      <c r="B6581" t="s">
        <v>3</v>
      </c>
      <c r="C6581" t="s">
        <v>579</v>
      </c>
      <c r="D6581" t="s">
        <v>133</v>
      </c>
      <c r="E6581" t="s">
        <v>1</v>
      </c>
      <c r="F6581">
        <v>3876.7732769535924</v>
      </c>
      <c r="G6581">
        <v>4028.4943444199344</v>
      </c>
      <c r="H6581">
        <v>4201.0010156873941</v>
      </c>
    </row>
    <row r="6582" spans="2:8" x14ac:dyDescent="0.25">
      <c r="B6582" t="s">
        <v>3</v>
      </c>
      <c r="C6582" t="s">
        <v>579</v>
      </c>
      <c r="D6582" t="s">
        <v>134</v>
      </c>
      <c r="E6582" t="s">
        <v>1</v>
      </c>
      <c r="F6582">
        <v>3966.9307950222801</v>
      </c>
      <c r="G6582">
        <v>4122.1802594064447</v>
      </c>
      <c r="H6582">
        <v>4298.6987137266351</v>
      </c>
    </row>
    <row r="6583" spans="2:8" x14ac:dyDescent="0.25">
      <c r="B6583" t="s">
        <v>3</v>
      </c>
      <c r="C6583" t="s">
        <v>579</v>
      </c>
      <c r="D6583" t="s">
        <v>135</v>
      </c>
      <c r="E6583" t="s">
        <v>1</v>
      </c>
      <c r="F6583">
        <v>66.004471172810909</v>
      </c>
      <c r="G6583">
        <v>68.944210743580271</v>
      </c>
      <c r="H6583">
        <v>72.134848838151768</v>
      </c>
    </row>
    <row r="6584" spans="2:8" x14ac:dyDescent="0.25">
      <c r="B6584" t="s">
        <v>3</v>
      </c>
      <c r="C6584" t="s">
        <v>579</v>
      </c>
      <c r="D6584" t="s">
        <v>136</v>
      </c>
      <c r="E6584" t="s">
        <v>1</v>
      </c>
      <c r="F6584">
        <v>67.539458874504191</v>
      </c>
      <c r="G6584">
        <v>70.547564481803093</v>
      </c>
      <c r="H6584">
        <v>73.812403462294839</v>
      </c>
    </row>
    <row r="6585" spans="2:8" x14ac:dyDescent="0.25">
      <c r="B6585" t="s">
        <v>3</v>
      </c>
      <c r="C6585" t="s">
        <v>579</v>
      </c>
      <c r="D6585" t="s">
        <v>137</v>
      </c>
      <c r="E6585" t="s">
        <v>1</v>
      </c>
      <c r="F6585">
        <v>598.88501704047508</v>
      </c>
      <c r="G6585">
        <v>638.784620806985</v>
      </c>
      <c r="H6585">
        <v>684.74674778290739</v>
      </c>
    </row>
    <row r="6586" spans="2:8" x14ac:dyDescent="0.25">
      <c r="B6586" t="s">
        <v>3</v>
      </c>
      <c r="C6586" t="s">
        <v>579</v>
      </c>
      <c r="D6586" t="s">
        <v>138</v>
      </c>
      <c r="E6586" t="s">
        <v>1</v>
      </c>
      <c r="F6586">
        <v>598.88501704047508</v>
      </c>
      <c r="G6586">
        <v>638.784620806985</v>
      </c>
      <c r="H6586">
        <v>684.74674778290739</v>
      </c>
    </row>
    <row r="6587" spans="2:8" x14ac:dyDescent="0.25">
      <c r="B6587" t="s">
        <v>3</v>
      </c>
      <c r="C6587" t="s">
        <v>579</v>
      </c>
      <c r="D6587" t="s">
        <v>630</v>
      </c>
      <c r="E6587" t="s">
        <v>1</v>
      </c>
      <c r="F6587">
        <v>449.16376278035636</v>
      </c>
      <c r="G6587">
        <v>479.08846560523887</v>
      </c>
      <c r="H6587">
        <v>513.56006083718057</v>
      </c>
    </row>
    <row r="6588" spans="2:8" x14ac:dyDescent="0.25">
      <c r="B6588" t="s">
        <v>3</v>
      </c>
      <c r="C6588" t="s">
        <v>579</v>
      </c>
      <c r="D6588" t="s">
        <v>139</v>
      </c>
      <c r="E6588" t="s">
        <v>1</v>
      </c>
      <c r="F6588">
        <v>367.20342202018088</v>
      </c>
      <c r="G6588">
        <v>384.72406698502823</v>
      </c>
      <c r="H6588">
        <v>404.63385077930053</v>
      </c>
    </row>
    <row r="6589" spans="2:8" x14ac:dyDescent="0.25">
      <c r="B6589" t="s">
        <v>3</v>
      </c>
      <c r="C6589" t="s">
        <v>579</v>
      </c>
      <c r="D6589" t="s">
        <v>631</v>
      </c>
      <c r="E6589" t="s">
        <v>1</v>
      </c>
      <c r="F6589">
        <v>239.65723637029774</v>
      </c>
      <c r="G6589">
        <v>255.14702976708026</v>
      </c>
      <c r="H6589">
        <v>272.83564354220783</v>
      </c>
    </row>
    <row r="6590" spans="2:8" x14ac:dyDescent="0.25">
      <c r="B6590" t="s">
        <v>3</v>
      </c>
      <c r="C6590" t="s">
        <v>579</v>
      </c>
      <c r="D6590" t="s">
        <v>141</v>
      </c>
      <c r="E6590" t="s">
        <v>1</v>
      </c>
      <c r="F6590">
        <v>586.64722262449004</v>
      </c>
      <c r="G6590">
        <v>609.10096005826495</v>
      </c>
      <c r="H6590">
        <v>634.35129456598997</v>
      </c>
    </row>
    <row r="6591" spans="2:8" x14ac:dyDescent="0.25">
      <c r="B6591" t="s">
        <v>3</v>
      </c>
      <c r="C6591" t="s">
        <v>579</v>
      </c>
      <c r="D6591" t="s">
        <v>684</v>
      </c>
      <c r="E6591" t="s">
        <v>1</v>
      </c>
      <c r="F6591">
        <v>53.127919299797597</v>
      </c>
      <c r="G6591">
        <v>47.482559575629367</v>
      </c>
      <c r="H6591">
        <v>41.437179795486919</v>
      </c>
    </row>
    <row r="6592" spans="2:8" x14ac:dyDescent="0.25">
      <c r="B6592" t="s">
        <v>3</v>
      </c>
      <c r="C6592" t="s">
        <v>579</v>
      </c>
      <c r="D6592" t="s">
        <v>685</v>
      </c>
      <c r="E6592" t="s">
        <v>1</v>
      </c>
      <c r="F6592">
        <v>3605.7499561272853</v>
      </c>
      <c r="G6592">
        <v>3788.0648901455997</v>
      </c>
      <c r="H6592">
        <v>3964.1749675563156</v>
      </c>
    </row>
    <row r="6593" spans="2:8" x14ac:dyDescent="0.25">
      <c r="B6593" t="s">
        <v>3</v>
      </c>
      <c r="C6593" t="s">
        <v>579</v>
      </c>
      <c r="D6593" t="s">
        <v>148</v>
      </c>
      <c r="E6593" t="s">
        <v>1</v>
      </c>
      <c r="F6593">
        <v>617.3104755975736</v>
      </c>
      <c r="G6593">
        <v>648.53194676123996</v>
      </c>
      <c r="H6593">
        <v>678.68887415492304</v>
      </c>
    </row>
    <row r="6594" spans="2:8" x14ac:dyDescent="0.25">
      <c r="B6594" t="s">
        <v>3</v>
      </c>
      <c r="C6594" t="s">
        <v>579</v>
      </c>
      <c r="D6594" t="s">
        <v>149</v>
      </c>
      <c r="E6594" t="s">
        <v>1</v>
      </c>
      <c r="F6594">
        <v>631.66653316961026</v>
      </c>
      <c r="G6594">
        <v>663.61408505801307</v>
      </c>
      <c r="H6594">
        <v>694.47233634457245</v>
      </c>
    </row>
    <row r="6595" spans="2:8" x14ac:dyDescent="0.25">
      <c r="B6595" t="s">
        <v>3</v>
      </c>
      <c r="C6595" t="s">
        <v>579</v>
      </c>
      <c r="D6595" t="s">
        <v>150</v>
      </c>
      <c r="E6595" t="s">
        <v>1</v>
      </c>
      <c r="F6595">
        <v>71569.75455890056</v>
      </c>
      <c r="G6595">
        <v>73727.608730690816</v>
      </c>
      <c r="H6595">
        <v>76195.363501783446</v>
      </c>
    </row>
    <row r="6596" spans="2:8" x14ac:dyDescent="0.25">
      <c r="B6596" t="s">
        <v>3</v>
      </c>
      <c r="C6596" t="s">
        <v>579</v>
      </c>
      <c r="D6596" t="s">
        <v>151</v>
      </c>
      <c r="E6596" t="s">
        <v>1</v>
      </c>
      <c r="F6596">
        <v>73234.167455619172</v>
      </c>
      <c r="G6596">
        <v>75442.204282567342</v>
      </c>
      <c r="H6596">
        <v>77967.348699499344</v>
      </c>
    </row>
    <row r="6597" spans="2:8" x14ac:dyDescent="0.25">
      <c r="B6597" t="s">
        <v>3</v>
      </c>
      <c r="C6597" t="s">
        <v>579</v>
      </c>
      <c r="D6597" t="s">
        <v>152</v>
      </c>
      <c r="E6597" t="s">
        <v>1</v>
      </c>
      <c r="F6597">
        <v>34397.661278787644</v>
      </c>
      <c r="G6597">
        <v>35068.567431504343</v>
      </c>
      <c r="H6597">
        <v>35906.317272286447</v>
      </c>
    </row>
    <row r="6598" spans="2:8" x14ac:dyDescent="0.25">
      <c r="B6598" t="s">
        <v>3</v>
      </c>
      <c r="C6598" t="s">
        <v>579</v>
      </c>
      <c r="D6598" t="s">
        <v>153</v>
      </c>
      <c r="E6598" t="s">
        <v>1</v>
      </c>
      <c r="F6598">
        <v>2750.8262980984268</v>
      </c>
      <c r="G6598">
        <v>2811.0385445617821</v>
      </c>
      <c r="H6598">
        <v>2894.6300965146638</v>
      </c>
    </row>
    <row r="6599" spans="2:8" x14ac:dyDescent="0.25">
      <c r="B6599" t="s">
        <v>3</v>
      </c>
      <c r="C6599" t="s">
        <v>579</v>
      </c>
      <c r="D6599" t="s">
        <v>632</v>
      </c>
      <c r="E6599" t="s">
        <v>1</v>
      </c>
      <c r="F6599">
        <v>438.65052490000227</v>
      </c>
      <c r="G6599">
        <v>458.31377101417064</v>
      </c>
      <c r="H6599">
        <v>477.86207607731262</v>
      </c>
    </row>
    <row r="6600" spans="2:8" x14ac:dyDescent="0.25">
      <c r="B6600" t="s">
        <v>3</v>
      </c>
      <c r="C6600" t="s">
        <v>579</v>
      </c>
      <c r="D6600" t="s">
        <v>155</v>
      </c>
      <c r="E6600" t="s">
        <v>1</v>
      </c>
      <c r="F6600">
        <v>2492.5262342092506</v>
      </c>
      <c r="G6600">
        <v>2587.792020850859</v>
      </c>
      <c r="H6600">
        <v>2699.2537060884983</v>
      </c>
    </row>
    <row r="6601" spans="2:8" x14ac:dyDescent="0.25">
      <c r="B6601" t="s">
        <v>3</v>
      </c>
      <c r="C6601" t="s">
        <v>579</v>
      </c>
      <c r="D6601" t="s">
        <v>633</v>
      </c>
      <c r="E6601" t="s">
        <v>1</v>
      </c>
      <c r="F6601">
        <v>1071.115926734464</v>
      </c>
      <c r="G6601">
        <v>1104.6660017818199</v>
      </c>
      <c r="H6601">
        <v>1145.8413907141598</v>
      </c>
    </row>
    <row r="6602" spans="2:8" x14ac:dyDescent="0.25">
      <c r="B6602" t="s">
        <v>3</v>
      </c>
      <c r="C6602" t="s">
        <v>579</v>
      </c>
      <c r="D6602" t="s">
        <v>156</v>
      </c>
      <c r="E6602" t="s">
        <v>1</v>
      </c>
      <c r="F6602">
        <v>1071.115926734464</v>
      </c>
      <c r="G6602">
        <v>1104.6660017818199</v>
      </c>
      <c r="H6602">
        <v>1145.8413907141598</v>
      </c>
    </row>
    <row r="6603" spans="2:8" x14ac:dyDescent="0.25">
      <c r="B6603" t="s">
        <v>3</v>
      </c>
      <c r="C6603" t="s">
        <v>579</v>
      </c>
      <c r="D6603" t="s">
        <v>157</v>
      </c>
      <c r="E6603" t="s">
        <v>1</v>
      </c>
      <c r="F6603">
        <v>814.04810431819283</v>
      </c>
      <c r="G6603">
        <v>839.54616135418314</v>
      </c>
      <c r="H6603">
        <v>870.83945694276133</v>
      </c>
    </row>
    <row r="6604" spans="2:8" x14ac:dyDescent="0.25">
      <c r="B6604" t="s">
        <v>3</v>
      </c>
      <c r="C6604" t="s">
        <v>579</v>
      </c>
      <c r="D6604" t="s">
        <v>158</v>
      </c>
      <c r="E6604" t="s">
        <v>1</v>
      </c>
      <c r="F6604">
        <v>2550.4919605862096</v>
      </c>
      <c r="G6604">
        <v>2647.9732306380884</v>
      </c>
      <c r="H6604">
        <v>2762.0270480905565</v>
      </c>
    </row>
    <row r="6605" spans="2:8" x14ac:dyDescent="0.25">
      <c r="B6605" t="s">
        <v>3</v>
      </c>
      <c r="C6605" t="s">
        <v>579</v>
      </c>
      <c r="D6605" t="s">
        <v>159</v>
      </c>
      <c r="E6605" t="s">
        <v>1</v>
      </c>
      <c r="F6605">
        <v>15478.939755906704</v>
      </c>
      <c r="G6605">
        <v>16044.703954705239</v>
      </c>
      <c r="H6605">
        <v>16700.580393336426</v>
      </c>
    </row>
    <row r="6606" spans="2:8" x14ac:dyDescent="0.25">
      <c r="B6606" t="s">
        <v>3</v>
      </c>
      <c r="C6606" t="s">
        <v>579</v>
      </c>
      <c r="D6606" t="s">
        <v>160</v>
      </c>
      <c r="E6606" t="s">
        <v>1</v>
      </c>
      <c r="F6606">
        <v>15838.915099067321</v>
      </c>
      <c r="G6606">
        <v>16417.836604814664</v>
      </c>
      <c r="H6606">
        <v>17088.965983879134</v>
      </c>
    </row>
    <row r="6607" spans="2:8" x14ac:dyDescent="0.25">
      <c r="B6607" t="s">
        <v>3</v>
      </c>
      <c r="C6607" t="s">
        <v>579</v>
      </c>
      <c r="D6607" t="s">
        <v>161</v>
      </c>
      <c r="E6607" t="s">
        <v>1</v>
      </c>
      <c r="F6607">
        <v>84.170954854632981</v>
      </c>
      <c r="G6607">
        <v>89.374226243107714</v>
      </c>
      <c r="H6607">
        <v>94.932430476186752</v>
      </c>
    </row>
    <row r="6608" spans="2:8" x14ac:dyDescent="0.25">
      <c r="B6608" t="s">
        <v>3</v>
      </c>
      <c r="C6608" t="s">
        <v>579</v>
      </c>
      <c r="D6608" t="s">
        <v>162</v>
      </c>
      <c r="E6608" t="s">
        <v>1</v>
      </c>
      <c r="F6608">
        <v>623.7626089764783</v>
      </c>
      <c r="G6608">
        <v>648.32287053608388</v>
      </c>
      <c r="H6608">
        <v>675.27686299503318</v>
      </c>
    </row>
    <row r="6609" spans="2:8" x14ac:dyDescent="0.25">
      <c r="B6609" t="s">
        <v>3</v>
      </c>
      <c r="C6609" t="s">
        <v>579</v>
      </c>
      <c r="D6609" t="s">
        <v>163</v>
      </c>
      <c r="E6609" t="s">
        <v>1</v>
      </c>
      <c r="F6609">
        <v>638.26871616197764</v>
      </c>
      <c r="G6609">
        <v>663.40014659506255</v>
      </c>
      <c r="H6609">
        <v>690.98097608794092</v>
      </c>
    </row>
    <row r="6610" spans="2:8" x14ac:dyDescent="0.25">
      <c r="B6610" t="s">
        <v>3</v>
      </c>
      <c r="C6610" t="s">
        <v>579</v>
      </c>
      <c r="D6610" t="s">
        <v>165</v>
      </c>
      <c r="E6610" t="s">
        <v>1</v>
      </c>
      <c r="F6610">
        <v>1489.2936710446147</v>
      </c>
      <c r="G6610">
        <v>1547.9336753884791</v>
      </c>
      <c r="H6610">
        <v>1612.2889442051953</v>
      </c>
    </row>
    <row r="6611" spans="2:8" x14ac:dyDescent="0.25">
      <c r="B6611" t="s">
        <v>3</v>
      </c>
      <c r="C6611" t="s">
        <v>579</v>
      </c>
      <c r="D6611" t="s">
        <v>168</v>
      </c>
      <c r="E6611" t="s">
        <v>1</v>
      </c>
      <c r="F6611">
        <v>3077.4717863164587</v>
      </c>
      <c r="G6611">
        <v>3203.590800041206</v>
      </c>
      <c r="H6611">
        <v>3346.7036850079057</v>
      </c>
    </row>
    <row r="6612" spans="2:8" x14ac:dyDescent="0.25">
      <c r="B6612" t="s">
        <v>3</v>
      </c>
      <c r="C6612" t="s">
        <v>579</v>
      </c>
      <c r="D6612" t="s">
        <v>170</v>
      </c>
      <c r="E6612" t="s">
        <v>1</v>
      </c>
      <c r="F6612">
        <v>507.76391588956955</v>
      </c>
      <c r="G6612">
        <v>528.57017862384282</v>
      </c>
      <c r="H6612">
        <v>552.18050130027302</v>
      </c>
    </row>
    <row r="6613" spans="2:8" x14ac:dyDescent="0.25">
      <c r="B6613" t="s">
        <v>3</v>
      </c>
      <c r="C6613" t="s">
        <v>579</v>
      </c>
      <c r="D6613" t="s">
        <v>172</v>
      </c>
      <c r="E6613" t="s">
        <v>1</v>
      </c>
      <c r="F6613">
        <v>955.80394384829083</v>
      </c>
      <c r="G6613">
        <v>994.99967651926568</v>
      </c>
      <c r="H6613">
        <v>1039.4716516415651</v>
      </c>
    </row>
    <row r="6614" spans="2:8" x14ac:dyDescent="0.25">
      <c r="B6614" t="s">
        <v>3</v>
      </c>
      <c r="C6614" t="s">
        <v>579</v>
      </c>
      <c r="D6614" t="s">
        <v>174</v>
      </c>
      <c r="E6614" t="s">
        <v>1</v>
      </c>
      <c r="F6614">
        <v>18272.014836789131</v>
      </c>
      <c r="G6614">
        <v>18940.611189986885</v>
      </c>
      <c r="H6614">
        <v>19715.529676758975</v>
      </c>
    </row>
    <row r="6615" spans="2:8" x14ac:dyDescent="0.25">
      <c r="B6615" t="s">
        <v>3</v>
      </c>
      <c r="C6615" t="s">
        <v>579</v>
      </c>
      <c r="D6615" t="s">
        <v>175</v>
      </c>
      <c r="E6615" t="s">
        <v>1</v>
      </c>
      <c r="F6615">
        <v>18696.945414388887</v>
      </c>
      <c r="G6615">
        <v>19381.090519986581</v>
      </c>
      <c r="H6615">
        <v>20174.030366916162</v>
      </c>
    </row>
    <row r="6616" spans="2:8" x14ac:dyDescent="0.25">
      <c r="B6616" t="s">
        <v>3</v>
      </c>
      <c r="C6616" t="s">
        <v>579</v>
      </c>
      <c r="D6616" t="s">
        <v>176</v>
      </c>
      <c r="E6616" t="s">
        <v>1</v>
      </c>
      <c r="F6616">
        <v>226.64701620219489</v>
      </c>
      <c r="G6616">
        <v>229.61409904343918</v>
      </c>
      <c r="H6616">
        <v>233.81585415560119</v>
      </c>
    </row>
    <row r="6617" spans="2:8" x14ac:dyDescent="0.25">
      <c r="B6617" t="s">
        <v>3</v>
      </c>
      <c r="C6617" t="s">
        <v>579</v>
      </c>
      <c r="D6617" t="s">
        <v>177</v>
      </c>
      <c r="E6617" t="s">
        <v>1</v>
      </c>
      <c r="F6617">
        <v>226.64701620219489</v>
      </c>
      <c r="G6617">
        <v>229.61409904343918</v>
      </c>
      <c r="H6617">
        <v>233.81585415560119</v>
      </c>
    </row>
    <row r="6618" spans="2:8" x14ac:dyDescent="0.25">
      <c r="B6618" t="s">
        <v>3</v>
      </c>
      <c r="C6618" t="s">
        <v>579</v>
      </c>
      <c r="D6618" t="s">
        <v>178</v>
      </c>
      <c r="E6618" t="s">
        <v>1</v>
      </c>
      <c r="F6618">
        <v>77.067735131236191</v>
      </c>
      <c r="G6618">
        <v>80.626649189364144</v>
      </c>
      <c r="H6618">
        <v>84.881201765698464</v>
      </c>
    </row>
    <row r="6619" spans="2:8" x14ac:dyDescent="0.25">
      <c r="B6619" t="s">
        <v>3</v>
      </c>
      <c r="C6619" t="s">
        <v>579</v>
      </c>
      <c r="D6619" t="s">
        <v>179</v>
      </c>
      <c r="E6619" t="s">
        <v>1</v>
      </c>
      <c r="F6619">
        <v>103.84550750734365</v>
      </c>
      <c r="G6619">
        <v>108.64099339922794</v>
      </c>
      <c r="H6619">
        <v>114.37382271818691</v>
      </c>
    </row>
    <row r="6620" spans="2:8" x14ac:dyDescent="0.25">
      <c r="B6620" t="s">
        <v>3</v>
      </c>
      <c r="C6620" t="s">
        <v>579</v>
      </c>
      <c r="D6620" t="s">
        <v>180</v>
      </c>
      <c r="E6620" t="s">
        <v>1</v>
      </c>
      <c r="F6620">
        <v>314.88856678074796</v>
      </c>
      <c r="G6620">
        <v>328.22296675227733</v>
      </c>
      <c r="H6620">
        <v>343.87812853225427</v>
      </c>
    </row>
    <row r="6621" spans="2:8" x14ac:dyDescent="0.25">
      <c r="B6621" t="s">
        <v>3</v>
      </c>
      <c r="C6621" t="s">
        <v>579</v>
      </c>
      <c r="D6621" t="s">
        <v>634</v>
      </c>
      <c r="E6621" t="s">
        <v>1</v>
      </c>
      <c r="F6621">
        <v>208.06940692815255</v>
      </c>
      <c r="G6621">
        <v>217.39646736696088</v>
      </c>
      <c r="H6621">
        <v>226.66900668938797</v>
      </c>
    </row>
    <row r="6622" spans="2:8" x14ac:dyDescent="0.25">
      <c r="B6622" t="s">
        <v>3</v>
      </c>
      <c r="C6622" t="s">
        <v>579</v>
      </c>
      <c r="D6622" t="s">
        <v>182</v>
      </c>
      <c r="E6622" t="s">
        <v>1</v>
      </c>
      <c r="F6622">
        <v>967.39562323857285</v>
      </c>
      <c r="G6622">
        <v>1010.3549523619122</v>
      </c>
      <c r="H6622">
        <v>1059.0216934650748</v>
      </c>
    </row>
    <row r="6623" spans="2:8" x14ac:dyDescent="0.25">
      <c r="B6623" t="s">
        <v>3</v>
      </c>
      <c r="C6623" t="s">
        <v>579</v>
      </c>
      <c r="D6623" t="s">
        <v>184</v>
      </c>
      <c r="E6623" t="s">
        <v>1</v>
      </c>
      <c r="F6623">
        <v>25.910855578037665</v>
      </c>
      <c r="G6623">
        <v>27.512610170378309</v>
      </c>
      <c r="H6623">
        <v>29.223625893144835</v>
      </c>
    </row>
    <row r="6624" spans="2:8" x14ac:dyDescent="0.25">
      <c r="B6624" t="s">
        <v>3</v>
      </c>
      <c r="C6624" t="s">
        <v>579</v>
      </c>
      <c r="D6624" t="s">
        <v>187</v>
      </c>
      <c r="E6624" t="s">
        <v>1</v>
      </c>
      <c r="F6624">
        <v>41819.238376167385</v>
      </c>
      <c r="G6624">
        <v>41871.688871334343</v>
      </c>
      <c r="H6624">
        <v>42123.123824918868</v>
      </c>
    </row>
    <row r="6625" spans="2:8" x14ac:dyDescent="0.25">
      <c r="B6625" t="s">
        <v>3</v>
      </c>
      <c r="C6625" t="s">
        <v>579</v>
      </c>
      <c r="D6625" t="s">
        <v>188</v>
      </c>
      <c r="E6625" t="s">
        <v>1</v>
      </c>
      <c r="F6625">
        <v>194.94428453204392</v>
      </c>
      <c r="G6625">
        <v>182.20685711932495</v>
      </c>
      <c r="H6625">
        <v>168.71928866622363</v>
      </c>
    </row>
    <row r="6626" spans="2:8" x14ac:dyDescent="0.25">
      <c r="B6626" t="s">
        <v>3</v>
      </c>
      <c r="C6626" t="s">
        <v>579</v>
      </c>
      <c r="D6626" t="s">
        <v>189</v>
      </c>
      <c r="E6626" t="s">
        <v>1</v>
      </c>
      <c r="F6626">
        <v>45.279015067834742</v>
      </c>
      <c r="G6626">
        <v>41.733333747527745</v>
      </c>
      <c r="H6626">
        <v>37.435926611656782</v>
      </c>
    </row>
    <row r="6627" spans="2:8" x14ac:dyDescent="0.25">
      <c r="B6627" t="s">
        <v>3</v>
      </c>
      <c r="C6627" t="s">
        <v>579</v>
      </c>
      <c r="D6627" t="s">
        <v>190</v>
      </c>
      <c r="E6627" t="s">
        <v>1</v>
      </c>
      <c r="F6627">
        <v>18.140715278007843</v>
      </c>
      <c r="G6627">
        <v>15.974134245390482</v>
      </c>
      <c r="H6627">
        <v>13.658105606134729</v>
      </c>
    </row>
    <row r="6628" spans="2:8" x14ac:dyDescent="0.25">
      <c r="B6628" t="s">
        <v>3</v>
      </c>
      <c r="C6628" t="s">
        <v>579</v>
      </c>
      <c r="D6628" t="s">
        <v>191</v>
      </c>
      <c r="E6628" t="s">
        <v>1</v>
      </c>
      <c r="F6628">
        <v>14.545782355391861</v>
      </c>
      <c r="G6628">
        <v>12.679714751676702</v>
      </c>
      <c r="H6628">
        <v>10.689961060473241</v>
      </c>
    </row>
    <row r="6629" spans="2:8" x14ac:dyDescent="0.25">
      <c r="B6629" t="s">
        <v>3</v>
      </c>
      <c r="C6629" t="s">
        <v>579</v>
      </c>
      <c r="D6629" t="s">
        <v>192</v>
      </c>
      <c r="E6629" t="s">
        <v>1</v>
      </c>
      <c r="F6629">
        <v>19.984762619304778</v>
      </c>
      <c r="G6629">
        <v>17.340288073283197</v>
      </c>
      <c r="H6629">
        <v>14.510986344977614</v>
      </c>
    </row>
    <row r="6630" spans="2:8" x14ac:dyDescent="0.25">
      <c r="B6630" t="s">
        <v>3</v>
      </c>
      <c r="C6630" t="s">
        <v>579</v>
      </c>
      <c r="D6630" t="s">
        <v>193</v>
      </c>
      <c r="E6630" t="s">
        <v>1</v>
      </c>
      <c r="F6630">
        <v>42.605423124705908</v>
      </c>
      <c r="G6630">
        <v>44.377942010955046</v>
      </c>
      <c r="H6630">
        <v>46.280447972603611</v>
      </c>
    </row>
    <row r="6631" spans="2:8" x14ac:dyDescent="0.25">
      <c r="B6631" t="s">
        <v>3</v>
      </c>
      <c r="C6631" t="s">
        <v>579</v>
      </c>
      <c r="D6631" t="s">
        <v>194</v>
      </c>
      <c r="E6631" t="s">
        <v>1</v>
      </c>
      <c r="F6631">
        <v>42.605423124705908</v>
      </c>
      <c r="G6631">
        <v>44.377942010955046</v>
      </c>
      <c r="H6631">
        <v>46.280447972603611</v>
      </c>
    </row>
    <row r="6632" spans="2:8" x14ac:dyDescent="0.25">
      <c r="B6632" t="s">
        <v>3</v>
      </c>
      <c r="C6632" t="s">
        <v>579</v>
      </c>
      <c r="D6632" t="s">
        <v>195</v>
      </c>
      <c r="E6632" t="s">
        <v>1</v>
      </c>
      <c r="F6632">
        <v>172.55752940728823</v>
      </c>
      <c r="G6632">
        <v>179.67285805227726</v>
      </c>
      <c r="H6632">
        <v>187.5320288111925</v>
      </c>
    </row>
    <row r="6633" spans="2:8" x14ac:dyDescent="0.25">
      <c r="B6633" t="s">
        <v>3</v>
      </c>
      <c r="C6633" t="s">
        <v>579</v>
      </c>
      <c r="D6633" t="s">
        <v>196</v>
      </c>
      <c r="E6633" t="s">
        <v>1</v>
      </c>
      <c r="F6633">
        <v>176.57049520745772</v>
      </c>
      <c r="G6633">
        <v>183.85129661163251</v>
      </c>
      <c r="H6633">
        <v>191.89323878354577</v>
      </c>
    </row>
    <row r="6634" spans="2:8" x14ac:dyDescent="0.25">
      <c r="B6634" t="s">
        <v>3</v>
      </c>
      <c r="C6634" t="s">
        <v>579</v>
      </c>
      <c r="D6634" t="s">
        <v>197</v>
      </c>
      <c r="E6634" t="s">
        <v>1</v>
      </c>
      <c r="F6634">
        <v>69.023011762915317</v>
      </c>
      <c r="G6634">
        <v>71.869143220910928</v>
      </c>
      <c r="H6634">
        <v>75.012811524477016</v>
      </c>
    </row>
    <row r="6635" spans="2:8" x14ac:dyDescent="0.25">
      <c r="B6635" t="s">
        <v>3</v>
      </c>
      <c r="C6635" t="s">
        <v>579</v>
      </c>
      <c r="D6635" t="s">
        <v>198</v>
      </c>
      <c r="E6635" t="s">
        <v>1</v>
      </c>
      <c r="F6635">
        <v>70.628198082983118</v>
      </c>
      <c r="G6635">
        <v>73.540518644653048</v>
      </c>
      <c r="H6635">
        <v>76.757295513418342</v>
      </c>
    </row>
    <row r="6636" spans="2:8" x14ac:dyDescent="0.25">
      <c r="B6636" t="s">
        <v>3</v>
      </c>
      <c r="C6636" t="s">
        <v>579</v>
      </c>
      <c r="D6636" t="s">
        <v>199</v>
      </c>
      <c r="E6636" t="s">
        <v>1</v>
      </c>
      <c r="F6636">
        <v>206.87886838490036</v>
      </c>
      <c r="G6636">
        <v>209.22914796582705</v>
      </c>
      <c r="H6636">
        <v>218.84717315197486</v>
      </c>
    </row>
    <row r="6637" spans="2:8" x14ac:dyDescent="0.25">
      <c r="B6637" t="s">
        <v>3</v>
      </c>
      <c r="C6637" t="s">
        <v>579</v>
      </c>
      <c r="D6637" t="s">
        <v>200</v>
      </c>
      <c r="E6637" t="s">
        <v>1</v>
      </c>
      <c r="F6637">
        <v>211.69000485896774</v>
      </c>
      <c r="G6637">
        <v>214.09494210456711</v>
      </c>
      <c r="H6637">
        <v>223.93664229504401</v>
      </c>
    </row>
    <row r="6638" spans="2:8" x14ac:dyDescent="0.25">
      <c r="B6638" t="s">
        <v>3</v>
      </c>
      <c r="C6638" t="s">
        <v>579</v>
      </c>
      <c r="D6638" t="s">
        <v>201</v>
      </c>
      <c r="E6638" t="s">
        <v>1</v>
      </c>
      <c r="F6638">
        <v>164.48275919285157</v>
      </c>
      <c r="G6638">
        <v>166.22008389969869</v>
      </c>
      <c r="H6638">
        <v>173.86103148723095</v>
      </c>
    </row>
    <row r="6639" spans="2:8" x14ac:dyDescent="0.25">
      <c r="B6639" t="s">
        <v>3</v>
      </c>
      <c r="C6639" t="s">
        <v>579</v>
      </c>
      <c r="D6639" t="s">
        <v>202</v>
      </c>
      <c r="E6639" t="s">
        <v>1</v>
      </c>
      <c r="F6639">
        <v>168.307939639197</v>
      </c>
      <c r="G6639">
        <v>170.08566724620331</v>
      </c>
      <c r="H6639">
        <v>177.90431128925957</v>
      </c>
    </row>
    <row r="6640" spans="2:8" x14ac:dyDescent="0.25">
      <c r="B6640" t="s">
        <v>3</v>
      </c>
      <c r="C6640" t="s">
        <v>579</v>
      </c>
      <c r="D6640" t="s">
        <v>203</v>
      </c>
      <c r="E6640" t="s">
        <v>1</v>
      </c>
      <c r="F6640">
        <v>273.86035369708952</v>
      </c>
      <c r="G6640">
        <v>276.72735883117429</v>
      </c>
      <c r="H6640">
        <v>289.44819975038081</v>
      </c>
    </row>
    <row r="6641" spans="2:8" x14ac:dyDescent="0.25">
      <c r="B6641" t="s">
        <v>3</v>
      </c>
      <c r="C6641" t="s">
        <v>579</v>
      </c>
      <c r="D6641" t="s">
        <v>204</v>
      </c>
      <c r="E6641" t="s">
        <v>1</v>
      </c>
      <c r="F6641">
        <v>280.22919913190555</v>
      </c>
      <c r="G6641">
        <v>283.16287880399233</v>
      </c>
      <c r="H6641">
        <v>296.1795532329478</v>
      </c>
    </row>
    <row r="6642" spans="2:8" x14ac:dyDescent="0.25">
      <c r="B6642" t="s">
        <v>3</v>
      </c>
      <c r="C6642" t="s">
        <v>579</v>
      </c>
      <c r="D6642" t="s">
        <v>205</v>
      </c>
      <c r="E6642" t="s">
        <v>1</v>
      </c>
      <c r="F6642">
        <v>113.15781330456542</v>
      </c>
      <c r="G6642">
        <v>103.77291133385852</v>
      </c>
      <c r="H6642">
        <v>93.672383143777537</v>
      </c>
    </row>
    <row r="6643" spans="2:8" x14ac:dyDescent="0.25">
      <c r="B6643" t="s">
        <v>3</v>
      </c>
      <c r="C6643" t="s">
        <v>579</v>
      </c>
      <c r="D6643" t="s">
        <v>208</v>
      </c>
      <c r="E6643" t="s">
        <v>1</v>
      </c>
      <c r="F6643">
        <v>384.57080133558441</v>
      </c>
      <c r="G6643">
        <v>401.69269074172678</v>
      </c>
      <c r="H6643">
        <v>420.54631994441149</v>
      </c>
    </row>
    <row r="6644" spans="2:8" x14ac:dyDescent="0.25">
      <c r="B6644" t="s">
        <v>3</v>
      </c>
      <c r="C6644" t="s">
        <v>579</v>
      </c>
      <c r="D6644" t="s">
        <v>209</v>
      </c>
      <c r="E6644" t="s">
        <v>1</v>
      </c>
      <c r="F6644">
        <v>393.51430834338873</v>
      </c>
      <c r="G6644">
        <v>411.03438122409256</v>
      </c>
      <c r="H6644">
        <v>430.32646691986292</v>
      </c>
    </row>
    <row r="6645" spans="2:8" x14ac:dyDescent="0.25">
      <c r="B6645" t="s">
        <v>3</v>
      </c>
      <c r="C6645" t="s">
        <v>579</v>
      </c>
      <c r="D6645" t="s">
        <v>210</v>
      </c>
      <c r="E6645" t="s">
        <v>1</v>
      </c>
      <c r="F6645">
        <v>40.205129230538375</v>
      </c>
      <c r="G6645">
        <v>41.995144941180527</v>
      </c>
      <c r="H6645">
        <v>43.966206176006658</v>
      </c>
    </row>
    <row r="6646" spans="2:8" x14ac:dyDescent="0.25">
      <c r="B6646" t="s">
        <v>3</v>
      </c>
      <c r="C6646" t="s">
        <v>579</v>
      </c>
      <c r="D6646" t="s">
        <v>211</v>
      </c>
      <c r="E6646" t="s">
        <v>1</v>
      </c>
      <c r="F6646">
        <v>41.140132235899728</v>
      </c>
      <c r="G6646">
        <v>42.971776218882404</v>
      </c>
      <c r="H6646">
        <v>44.98867608707657</v>
      </c>
    </row>
    <row r="6647" spans="2:8" x14ac:dyDescent="0.25">
      <c r="B6647" t="s">
        <v>3</v>
      </c>
      <c r="C6647" t="s">
        <v>579</v>
      </c>
      <c r="D6647" t="s">
        <v>212</v>
      </c>
      <c r="E6647" t="s">
        <v>1</v>
      </c>
      <c r="F6647">
        <v>73.068452253761038</v>
      </c>
      <c r="G6647">
        <v>76.321611240928092</v>
      </c>
      <c r="H6647">
        <v>79.903800789438179</v>
      </c>
    </row>
    <row r="6648" spans="2:8" x14ac:dyDescent="0.25">
      <c r="B6648" t="s">
        <v>3</v>
      </c>
      <c r="C6648" t="s">
        <v>579</v>
      </c>
      <c r="D6648" t="s">
        <v>213</v>
      </c>
      <c r="E6648" t="s">
        <v>1</v>
      </c>
      <c r="F6648">
        <v>74.767718585243841</v>
      </c>
      <c r="G6648">
        <v>78.096532432577604</v>
      </c>
      <c r="H6648">
        <v>81.762028714773962</v>
      </c>
    </row>
    <row r="6649" spans="2:8" x14ac:dyDescent="0.25">
      <c r="B6649" t="s">
        <v>3</v>
      </c>
      <c r="C6649" t="s">
        <v>579</v>
      </c>
      <c r="D6649" t="s">
        <v>214</v>
      </c>
      <c r="E6649" t="s">
        <v>1</v>
      </c>
      <c r="F6649">
        <v>131.45329209289068</v>
      </c>
      <c r="G6649">
        <v>137.30586519899026</v>
      </c>
      <c r="H6649">
        <v>143.75037845372611</v>
      </c>
    </row>
    <row r="6650" spans="2:8" x14ac:dyDescent="0.25">
      <c r="B6650" t="s">
        <v>3</v>
      </c>
      <c r="C6650" t="s">
        <v>579</v>
      </c>
      <c r="D6650" t="s">
        <v>215</v>
      </c>
      <c r="E6650" t="s">
        <v>1</v>
      </c>
      <c r="F6650">
        <v>134.51034539737651</v>
      </c>
      <c r="G6650">
        <v>140.49902485478074</v>
      </c>
      <c r="H6650">
        <v>147.09341051078951</v>
      </c>
    </row>
    <row r="6651" spans="2:8" x14ac:dyDescent="0.25">
      <c r="B6651" t="s">
        <v>3</v>
      </c>
      <c r="C6651" t="s">
        <v>579</v>
      </c>
      <c r="D6651" t="s">
        <v>216</v>
      </c>
      <c r="E6651" t="s">
        <v>1</v>
      </c>
      <c r="F6651">
        <v>24.962141104873389</v>
      </c>
      <c r="G6651">
        <v>26.073507380872087</v>
      </c>
      <c r="H6651">
        <v>27.297279312755443</v>
      </c>
    </row>
    <row r="6652" spans="2:8" x14ac:dyDescent="0.25">
      <c r="B6652" t="s">
        <v>3</v>
      </c>
      <c r="C6652" t="s">
        <v>579</v>
      </c>
      <c r="D6652" t="s">
        <v>217</v>
      </c>
      <c r="E6652" t="s">
        <v>1</v>
      </c>
      <c r="F6652">
        <v>25.542656014289051</v>
      </c>
      <c r="G6652">
        <v>26.679868017636554</v>
      </c>
      <c r="H6652">
        <v>27.93209976188928</v>
      </c>
    </row>
    <row r="6653" spans="2:8" x14ac:dyDescent="0.25">
      <c r="B6653" t="s">
        <v>3</v>
      </c>
      <c r="C6653" t="s">
        <v>579</v>
      </c>
      <c r="D6653" t="s">
        <v>218</v>
      </c>
      <c r="E6653" t="s">
        <v>1</v>
      </c>
      <c r="F6653">
        <v>42.123613114473841</v>
      </c>
      <c r="G6653">
        <v>43.999043705221638</v>
      </c>
      <c r="H6653">
        <v>46.064158840274793</v>
      </c>
    </row>
    <row r="6654" spans="2:8" x14ac:dyDescent="0.25">
      <c r="B6654" t="s">
        <v>3</v>
      </c>
      <c r="C6654" t="s">
        <v>579</v>
      </c>
      <c r="D6654" t="s">
        <v>219</v>
      </c>
      <c r="E6654" t="s">
        <v>1</v>
      </c>
      <c r="F6654">
        <v>43.103232024112764</v>
      </c>
      <c r="G6654">
        <v>45.022277279761681</v>
      </c>
      <c r="H6654">
        <v>47.135418348188161</v>
      </c>
    </row>
    <row r="6655" spans="2:8" x14ac:dyDescent="0.25">
      <c r="B6655" t="s">
        <v>3</v>
      </c>
      <c r="C6655" t="s">
        <v>579</v>
      </c>
      <c r="D6655" t="s">
        <v>220</v>
      </c>
      <c r="E6655" t="s">
        <v>1</v>
      </c>
      <c r="F6655">
        <v>384.57080133558441</v>
      </c>
      <c r="G6655">
        <v>401.69269074172678</v>
      </c>
      <c r="H6655">
        <v>420.54631994441149</v>
      </c>
    </row>
    <row r="6656" spans="2:8" x14ac:dyDescent="0.25">
      <c r="B6656" t="s">
        <v>3</v>
      </c>
      <c r="C6656" t="s">
        <v>579</v>
      </c>
      <c r="D6656" t="s">
        <v>221</v>
      </c>
      <c r="E6656" t="s">
        <v>1</v>
      </c>
      <c r="F6656">
        <v>393.51430834338873</v>
      </c>
      <c r="G6656">
        <v>411.03438122409256</v>
      </c>
      <c r="H6656">
        <v>430.32646691986292</v>
      </c>
    </row>
    <row r="6657" spans="2:8" x14ac:dyDescent="0.25">
      <c r="B6657" t="s">
        <v>3</v>
      </c>
      <c r="C6657" t="s">
        <v>579</v>
      </c>
      <c r="D6657" t="s">
        <v>222</v>
      </c>
      <c r="E6657" t="s">
        <v>1</v>
      </c>
      <c r="F6657">
        <v>236.33623791168642</v>
      </c>
      <c r="G6657">
        <v>246.85841721946116</v>
      </c>
      <c r="H6657">
        <v>258.44482934765648</v>
      </c>
    </row>
    <row r="6658" spans="2:8" x14ac:dyDescent="0.25">
      <c r="B6658" t="s">
        <v>3</v>
      </c>
      <c r="C6658" t="s">
        <v>579</v>
      </c>
      <c r="D6658" t="s">
        <v>224</v>
      </c>
      <c r="E6658" t="s">
        <v>1</v>
      </c>
      <c r="F6658">
        <v>211.20885446558668</v>
      </c>
      <c r="G6658">
        <v>251.35476358466582</v>
      </c>
      <c r="H6658">
        <v>263.33856387208198</v>
      </c>
    </row>
    <row r="6659" spans="2:8" x14ac:dyDescent="0.25">
      <c r="B6659" t="s">
        <v>3</v>
      </c>
      <c r="C6659" t="s">
        <v>579</v>
      </c>
      <c r="D6659" t="s">
        <v>225</v>
      </c>
      <c r="E6659" t="s">
        <v>1</v>
      </c>
      <c r="F6659">
        <v>240.79873319345853</v>
      </c>
      <c r="G6659">
        <v>251.35513419586783</v>
      </c>
      <c r="H6659">
        <v>263.33894189550801</v>
      </c>
    </row>
    <row r="6660" spans="2:8" x14ac:dyDescent="0.25">
      <c r="B6660" t="s">
        <v>3</v>
      </c>
      <c r="C6660" t="s">
        <v>579</v>
      </c>
      <c r="D6660" t="s">
        <v>226</v>
      </c>
      <c r="E6660" t="s">
        <v>1</v>
      </c>
      <c r="F6660">
        <v>421.39738081449906</v>
      </c>
      <c r="G6660">
        <v>502.70952716933164</v>
      </c>
      <c r="H6660">
        <v>526.67712774416395</v>
      </c>
    </row>
    <row r="6661" spans="2:8" x14ac:dyDescent="0.25">
      <c r="B6661" t="s">
        <v>3</v>
      </c>
      <c r="C6661" t="s">
        <v>579</v>
      </c>
      <c r="D6661" t="s">
        <v>227</v>
      </c>
      <c r="E6661" t="s">
        <v>1</v>
      </c>
      <c r="F6661">
        <v>481.59746638180258</v>
      </c>
      <c r="G6661">
        <v>502.71026838651886</v>
      </c>
      <c r="H6661">
        <v>526.67788378569492</v>
      </c>
    </row>
    <row r="6662" spans="2:8" x14ac:dyDescent="0.25">
      <c r="B6662" t="s">
        <v>3</v>
      </c>
      <c r="C6662" t="s">
        <v>579</v>
      </c>
      <c r="D6662" t="s">
        <v>228</v>
      </c>
      <c r="E6662" t="s">
        <v>1</v>
      </c>
      <c r="F6662">
        <v>316.30311763748568</v>
      </c>
      <c r="G6662">
        <v>377.03214537439038</v>
      </c>
      <c r="H6662">
        <v>395.00784580546241</v>
      </c>
    </row>
    <row r="6663" spans="2:8" x14ac:dyDescent="0.25">
      <c r="B6663" t="s">
        <v>3</v>
      </c>
      <c r="C6663" t="s">
        <v>579</v>
      </c>
      <c r="D6663" t="s">
        <v>229</v>
      </c>
      <c r="E6663" t="s">
        <v>1</v>
      </c>
      <c r="F6663">
        <v>361.19809978763061</v>
      </c>
      <c r="G6663">
        <v>377.0327012911934</v>
      </c>
      <c r="H6663">
        <v>395.00841284060152</v>
      </c>
    </row>
    <row r="6664" spans="2:8" x14ac:dyDescent="0.25">
      <c r="B6664" t="s">
        <v>3</v>
      </c>
      <c r="C6664" t="s">
        <v>579</v>
      </c>
      <c r="D6664" t="s">
        <v>230</v>
      </c>
      <c r="E6664" t="s">
        <v>1</v>
      </c>
      <c r="F6664">
        <v>1657.3361560580565</v>
      </c>
      <c r="G6664">
        <v>1707.210409331519</v>
      </c>
      <c r="H6664">
        <v>1769.1557280590159</v>
      </c>
    </row>
    <row r="6665" spans="2:8" x14ac:dyDescent="0.25">
      <c r="B6665" t="s">
        <v>3</v>
      </c>
      <c r="C6665" t="s">
        <v>579</v>
      </c>
      <c r="D6665" t="s">
        <v>232</v>
      </c>
      <c r="E6665" t="s">
        <v>1</v>
      </c>
      <c r="F6665">
        <v>277.10264683297964</v>
      </c>
      <c r="G6665">
        <v>287.15264621745598</v>
      </c>
      <c r="H6665">
        <v>298.82111873396292</v>
      </c>
    </row>
    <row r="6666" spans="2:8" x14ac:dyDescent="0.25">
      <c r="B6666" t="s">
        <v>3</v>
      </c>
      <c r="C6666" t="s">
        <v>579</v>
      </c>
      <c r="D6666" t="s">
        <v>234</v>
      </c>
      <c r="E6666" t="s">
        <v>1</v>
      </c>
      <c r="F6666">
        <v>538.86044377799999</v>
      </c>
      <c r="G6666">
        <v>559.42618190142036</v>
      </c>
      <c r="H6666">
        <v>583.07012293755304</v>
      </c>
    </row>
    <row r="6667" spans="2:8" x14ac:dyDescent="0.25">
      <c r="B6667" t="s">
        <v>3</v>
      </c>
      <c r="C6667" t="s">
        <v>579</v>
      </c>
      <c r="D6667" t="s">
        <v>236</v>
      </c>
      <c r="E6667" t="s">
        <v>1</v>
      </c>
      <c r="F6667">
        <v>20909.619188083692</v>
      </c>
      <c r="G6667">
        <v>20935.844435667172</v>
      </c>
      <c r="H6667">
        <v>21061.561912459434</v>
      </c>
    </row>
    <row r="6668" spans="2:8" x14ac:dyDescent="0.25">
      <c r="B6668" t="s">
        <v>3</v>
      </c>
      <c r="C6668" t="s">
        <v>579</v>
      </c>
      <c r="D6668" t="s">
        <v>237</v>
      </c>
      <c r="E6668" t="s">
        <v>1</v>
      </c>
      <c r="F6668">
        <v>21395.889401760051</v>
      </c>
      <c r="G6668">
        <v>21422.724538822215</v>
      </c>
      <c r="H6668">
        <v>21551.365677865466</v>
      </c>
    </row>
    <row r="6669" spans="2:8" x14ac:dyDescent="0.25">
      <c r="B6669" t="s">
        <v>3</v>
      </c>
      <c r="C6669" t="s">
        <v>579</v>
      </c>
      <c r="D6669" t="s">
        <v>238</v>
      </c>
      <c r="E6669" t="s">
        <v>1</v>
      </c>
      <c r="F6669">
        <v>10151.267828627504</v>
      </c>
      <c r="G6669">
        <v>10522.036772365978</v>
      </c>
      <c r="H6669">
        <v>10951.920335058639</v>
      </c>
    </row>
    <row r="6670" spans="2:8" x14ac:dyDescent="0.25">
      <c r="B6670" t="s">
        <v>3</v>
      </c>
      <c r="C6670" t="s">
        <v>579</v>
      </c>
      <c r="D6670" t="s">
        <v>240</v>
      </c>
      <c r="E6670" t="s">
        <v>1</v>
      </c>
      <c r="F6670">
        <v>126.48848520025194</v>
      </c>
      <c r="G6670">
        <v>132.5237226420565</v>
      </c>
      <c r="H6670">
        <v>139.38193321903645</v>
      </c>
    </row>
    <row r="6671" spans="2:8" x14ac:dyDescent="0.25">
      <c r="B6671" t="s">
        <v>3</v>
      </c>
      <c r="C6671" t="s">
        <v>579</v>
      </c>
      <c r="D6671" t="s">
        <v>241</v>
      </c>
      <c r="E6671" t="s">
        <v>1</v>
      </c>
      <c r="F6671">
        <v>80.844322345115131</v>
      </c>
      <c r="G6671">
        <v>84.701706520458117</v>
      </c>
      <c r="H6671">
        <v>89.085088815836741</v>
      </c>
    </row>
    <row r="6672" spans="2:8" x14ac:dyDescent="0.25">
      <c r="B6672" t="s">
        <v>3</v>
      </c>
      <c r="C6672" t="s">
        <v>579</v>
      </c>
      <c r="D6672" t="s">
        <v>242</v>
      </c>
      <c r="E6672" t="s">
        <v>1</v>
      </c>
      <c r="F6672">
        <v>30.323621375170728</v>
      </c>
      <c r="G6672">
        <v>32.198163867516982</v>
      </c>
      <c r="H6672">
        <v>34.200575281060338</v>
      </c>
    </row>
    <row r="6673" spans="2:8" x14ac:dyDescent="0.25">
      <c r="B6673" t="s">
        <v>3</v>
      </c>
      <c r="C6673" t="s">
        <v>579</v>
      </c>
      <c r="D6673" t="s">
        <v>243</v>
      </c>
      <c r="E6673" t="s">
        <v>1</v>
      </c>
      <c r="F6673">
        <v>5947.3842617563314</v>
      </c>
      <c r="G6673">
        <v>6084.9353662417552</v>
      </c>
      <c r="H6673">
        <v>6246.7614214457026</v>
      </c>
    </row>
    <row r="6674" spans="2:8" x14ac:dyDescent="0.25">
      <c r="B6674" t="s">
        <v>3</v>
      </c>
      <c r="C6674" t="s">
        <v>579</v>
      </c>
      <c r="D6674" t="s">
        <v>244</v>
      </c>
      <c r="E6674" t="s">
        <v>1</v>
      </c>
      <c r="F6674">
        <v>5105.1081822756787</v>
      </c>
      <c r="G6674">
        <v>5161.1764037842931</v>
      </c>
      <c r="H6674">
        <v>5239.8604194713789</v>
      </c>
    </row>
    <row r="6675" spans="2:8" x14ac:dyDescent="0.25">
      <c r="B6675" t="s">
        <v>3</v>
      </c>
      <c r="C6675" t="s">
        <v>579</v>
      </c>
      <c r="D6675" t="s">
        <v>245</v>
      </c>
      <c r="E6675" t="s">
        <v>1</v>
      </c>
      <c r="F6675">
        <v>37933.216191748324</v>
      </c>
      <c r="G6675">
        <v>39537.024895677496</v>
      </c>
      <c r="H6675">
        <v>41319.205770085355</v>
      </c>
    </row>
    <row r="6676" spans="2:8" x14ac:dyDescent="0.25">
      <c r="B6676" t="s">
        <v>3</v>
      </c>
      <c r="C6676" t="s">
        <v>579</v>
      </c>
      <c r="D6676" t="s">
        <v>246</v>
      </c>
      <c r="E6676" t="s">
        <v>1</v>
      </c>
      <c r="F6676">
        <v>38815.384010161077</v>
      </c>
      <c r="G6676">
        <v>40456.490590925794</v>
      </c>
      <c r="H6676">
        <v>42280.117532180368</v>
      </c>
    </row>
    <row r="6677" spans="2:8" x14ac:dyDescent="0.25">
      <c r="B6677" t="s">
        <v>3</v>
      </c>
      <c r="C6677" t="s">
        <v>579</v>
      </c>
      <c r="D6677" t="s">
        <v>247</v>
      </c>
      <c r="E6677" t="s">
        <v>1</v>
      </c>
      <c r="F6677">
        <v>26042.704998848265</v>
      </c>
      <c r="G6677">
        <v>27143.644267190899</v>
      </c>
      <c r="H6677">
        <v>28367.006006100237</v>
      </c>
    </row>
    <row r="6678" spans="2:8" x14ac:dyDescent="0.25">
      <c r="B6678" t="s">
        <v>3</v>
      </c>
      <c r="C6678" t="s">
        <v>579</v>
      </c>
      <c r="D6678" t="s">
        <v>248</v>
      </c>
      <c r="E6678" t="s">
        <v>1</v>
      </c>
      <c r="F6678">
        <v>26648.34930114706</v>
      </c>
      <c r="G6678">
        <v>27774.89180828835</v>
      </c>
      <c r="H6678">
        <v>29026.703820195602</v>
      </c>
    </row>
    <row r="6679" spans="2:8" x14ac:dyDescent="0.25">
      <c r="B6679" t="s">
        <v>3</v>
      </c>
      <c r="C6679" t="s">
        <v>579</v>
      </c>
      <c r="D6679" t="s">
        <v>251</v>
      </c>
      <c r="E6679" t="s">
        <v>1</v>
      </c>
      <c r="F6679">
        <v>6652.9113399818607</v>
      </c>
      <c r="G6679">
        <v>6982.0709085779799</v>
      </c>
      <c r="H6679">
        <v>7344.1469157899564</v>
      </c>
    </row>
    <row r="6680" spans="2:8" x14ac:dyDescent="0.25">
      <c r="B6680" t="s">
        <v>3</v>
      </c>
      <c r="C6680" t="s">
        <v>579</v>
      </c>
      <c r="D6680" t="s">
        <v>255</v>
      </c>
      <c r="E6680" t="s">
        <v>1</v>
      </c>
      <c r="F6680">
        <v>15.006621354853491</v>
      </c>
      <c r="G6680">
        <v>16.051963050013306</v>
      </c>
      <c r="H6680">
        <v>17.256227427315753</v>
      </c>
    </row>
    <row r="6681" spans="2:8" x14ac:dyDescent="0.25">
      <c r="B6681" t="s">
        <v>3</v>
      </c>
      <c r="C6681" t="s">
        <v>579</v>
      </c>
      <c r="D6681" t="s">
        <v>256</v>
      </c>
      <c r="E6681" t="s">
        <v>1</v>
      </c>
      <c r="F6681">
        <v>325.50402136969353</v>
      </c>
      <c r="G6681">
        <v>337.30944339009051</v>
      </c>
      <c r="H6681">
        <v>351.0160367710817</v>
      </c>
    </row>
    <row r="6682" spans="2:8" x14ac:dyDescent="0.25">
      <c r="B6682" t="s">
        <v>3</v>
      </c>
      <c r="C6682" t="s">
        <v>579</v>
      </c>
      <c r="D6682" t="s">
        <v>258</v>
      </c>
      <c r="E6682" t="s">
        <v>1</v>
      </c>
      <c r="F6682">
        <v>612.44736402250442</v>
      </c>
      <c r="G6682">
        <v>635.82156461788668</v>
      </c>
      <c r="H6682">
        <v>662.69432830393157</v>
      </c>
    </row>
    <row r="6683" spans="2:8" x14ac:dyDescent="0.25">
      <c r="B6683" t="s">
        <v>3</v>
      </c>
      <c r="C6683" t="s">
        <v>579</v>
      </c>
      <c r="D6683" t="s">
        <v>260</v>
      </c>
      <c r="E6683" t="s">
        <v>1</v>
      </c>
      <c r="F6683">
        <v>2752.18016275422</v>
      </c>
      <c r="G6683">
        <v>2868.9623797251043</v>
      </c>
      <c r="H6683">
        <v>3000.6721466779313</v>
      </c>
    </row>
    <row r="6684" spans="2:8" x14ac:dyDescent="0.25">
      <c r="B6684" t="s">
        <v>3</v>
      </c>
      <c r="C6684" t="s">
        <v>579</v>
      </c>
      <c r="D6684" t="s">
        <v>262</v>
      </c>
      <c r="E6684" t="s">
        <v>1</v>
      </c>
      <c r="F6684">
        <v>701.44307908454653</v>
      </c>
      <c r="G6684">
        <v>717.69041805951429</v>
      </c>
      <c r="H6684">
        <v>739.51655334120869</v>
      </c>
    </row>
    <row r="6685" spans="2:8" x14ac:dyDescent="0.25">
      <c r="B6685" t="s">
        <v>3</v>
      </c>
      <c r="C6685" t="s">
        <v>579</v>
      </c>
      <c r="D6685" t="s">
        <v>263</v>
      </c>
      <c r="E6685" t="s">
        <v>1</v>
      </c>
      <c r="F6685">
        <v>717.75570883069872</v>
      </c>
      <c r="G6685">
        <v>734.38089289810773</v>
      </c>
      <c r="H6685">
        <v>756.71461272123679</v>
      </c>
    </row>
    <row r="6686" spans="2:8" x14ac:dyDescent="0.25">
      <c r="B6686" t="s">
        <v>3</v>
      </c>
      <c r="C6686" t="s">
        <v>579</v>
      </c>
      <c r="D6686" t="s">
        <v>264</v>
      </c>
      <c r="E6686" t="s">
        <v>1</v>
      </c>
      <c r="F6686">
        <v>413.81071396670541</v>
      </c>
      <c r="G6686">
        <v>423.39570117630927</v>
      </c>
      <c r="H6686">
        <v>436.27185448562602</v>
      </c>
    </row>
    <row r="6687" spans="2:8" x14ac:dyDescent="0.25">
      <c r="B6687" t="s">
        <v>3</v>
      </c>
      <c r="C6687" t="s">
        <v>579</v>
      </c>
      <c r="D6687" t="s">
        <v>265</v>
      </c>
      <c r="E6687" t="s">
        <v>1</v>
      </c>
      <c r="F6687">
        <v>423.43421894267533</v>
      </c>
      <c r="G6687">
        <v>433.24211283157229</v>
      </c>
      <c r="H6687">
        <v>446.41771156668722</v>
      </c>
    </row>
    <row r="6688" spans="2:8" x14ac:dyDescent="0.25">
      <c r="B6688" t="s">
        <v>3</v>
      </c>
      <c r="C6688" t="s">
        <v>579</v>
      </c>
      <c r="D6688" t="s">
        <v>266</v>
      </c>
      <c r="E6688" t="s">
        <v>1</v>
      </c>
      <c r="F6688">
        <v>129.91015962678753</v>
      </c>
      <c r="G6688">
        <v>133.955063674168</v>
      </c>
      <c r="H6688">
        <v>138.93305801108008</v>
      </c>
    </row>
    <row r="6689" spans="2:8" x14ac:dyDescent="0.25">
      <c r="B6689" t="s">
        <v>3</v>
      </c>
      <c r="C6689" t="s">
        <v>579</v>
      </c>
      <c r="D6689" t="s">
        <v>268</v>
      </c>
      <c r="E6689" t="s">
        <v>1</v>
      </c>
      <c r="F6689">
        <v>15657.19182159897</v>
      </c>
      <c r="G6689">
        <v>16392.540277872013</v>
      </c>
      <c r="H6689">
        <v>17115.343293363858</v>
      </c>
    </row>
    <row r="6690" spans="2:8" x14ac:dyDescent="0.25">
      <c r="B6690" t="s">
        <v>3</v>
      </c>
      <c r="C6690" t="s">
        <v>579</v>
      </c>
      <c r="D6690" t="s">
        <v>269</v>
      </c>
      <c r="E6690" t="s">
        <v>1</v>
      </c>
      <c r="F6690">
        <v>16021.312561636158</v>
      </c>
      <c r="G6690">
        <v>16773.762144799264</v>
      </c>
      <c r="H6690">
        <v>17513.374532744412</v>
      </c>
    </row>
    <row r="6691" spans="2:8" x14ac:dyDescent="0.25">
      <c r="B6691" t="s">
        <v>3</v>
      </c>
      <c r="C6691" t="s">
        <v>579</v>
      </c>
      <c r="D6691" t="s">
        <v>270</v>
      </c>
      <c r="E6691" t="s">
        <v>1</v>
      </c>
      <c r="F6691">
        <v>109.69821165480856</v>
      </c>
      <c r="G6691">
        <v>116.47952436601744</v>
      </c>
      <c r="H6691">
        <v>123.7234134894565</v>
      </c>
    </row>
    <row r="6692" spans="2:8" x14ac:dyDescent="0.25">
      <c r="B6692" t="s">
        <v>3</v>
      </c>
      <c r="C6692" t="s">
        <v>579</v>
      </c>
      <c r="D6692" t="s">
        <v>271</v>
      </c>
      <c r="E6692" t="s">
        <v>1</v>
      </c>
      <c r="F6692">
        <v>14524.536264974984</v>
      </c>
      <c r="G6692">
        <v>15024.388443710119</v>
      </c>
      <c r="H6692">
        <v>15610.894603418454</v>
      </c>
    </row>
    <row r="6693" spans="2:8" x14ac:dyDescent="0.25">
      <c r="B6693" t="s">
        <v>3</v>
      </c>
      <c r="C6693" t="s">
        <v>579</v>
      </c>
      <c r="D6693" t="s">
        <v>273</v>
      </c>
      <c r="E6693" t="s">
        <v>1</v>
      </c>
      <c r="F6693">
        <v>4557.2765514279536</v>
      </c>
      <c r="G6693">
        <v>4832.0147488867915</v>
      </c>
      <c r="H6693">
        <v>5125.9700922751026</v>
      </c>
    </row>
    <row r="6694" spans="2:8" x14ac:dyDescent="0.25">
      <c r="B6694" t="s">
        <v>3</v>
      </c>
      <c r="C6694" t="s">
        <v>579</v>
      </c>
      <c r="D6694" t="s">
        <v>276</v>
      </c>
      <c r="E6694" t="s">
        <v>1</v>
      </c>
      <c r="F6694">
        <v>255.8015105213064</v>
      </c>
      <c r="G6694">
        <v>266.54873825033735</v>
      </c>
      <c r="H6694">
        <v>278.21618673609504</v>
      </c>
    </row>
    <row r="6695" spans="2:8" x14ac:dyDescent="0.25">
      <c r="B6695" t="s">
        <v>3</v>
      </c>
      <c r="C6695" t="s">
        <v>579</v>
      </c>
      <c r="D6695" t="s">
        <v>279</v>
      </c>
      <c r="E6695" t="s">
        <v>1</v>
      </c>
      <c r="F6695">
        <v>22969.579263209736</v>
      </c>
      <c r="G6695">
        <v>23584.145561046931</v>
      </c>
      <c r="H6695">
        <v>24290.074510562968</v>
      </c>
    </row>
    <row r="6696" spans="2:8" x14ac:dyDescent="0.25">
      <c r="B6696" t="s">
        <v>3</v>
      </c>
      <c r="C6696" t="s">
        <v>579</v>
      </c>
      <c r="D6696" t="s">
        <v>280</v>
      </c>
      <c r="E6696" t="s">
        <v>1</v>
      </c>
      <c r="F6696">
        <v>12388.056418767241</v>
      </c>
      <c r="G6696">
        <v>12750.662510941933</v>
      </c>
      <c r="H6696">
        <v>13161.648951302417</v>
      </c>
    </row>
    <row r="6697" spans="2:8" x14ac:dyDescent="0.25">
      <c r="B6697" t="s">
        <v>3</v>
      </c>
      <c r="C6697" t="s">
        <v>579</v>
      </c>
      <c r="D6697" t="s">
        <v>281</v>
      </c>
      <c r="E6697" t="s">
        <v>1</v>
      </c>
      <c r="F6697">
        <v>15.647133422278387</v>
      </c>
      <c r="G6697">
        <v>16.336049376664924</v>
      </c>
      <c r="H6697">
        <v>17.107787788234472</v>
      </c>
    </row>
    <row r="6698" spans="2:8" x14ac:dyDescent="0.25">
      <c r="B6698" t="s">
        <v>3</v>
      </c>
      <c r="C6698" t="s">
        <v>579</v>
      </c>
      <c r="D6698" t="s">
        <v>282</v>
      </c>
      <c r="E6698" t="s">
        <v>1</v>
      </c>
      <c r="F6698">
        <v>15.647133422278387</v>
      </c>
      <c r="G6698">
        <v>16.336049376664924</v>
      </c>
      <c r="H6698">
        <v>17.107787788234472</v>
      </c>
    </row>
    <row r="6699" spans="2:8" x14ac:dyDescent="0.25">
      <c r="B6699" t="s">
        <v>3</v>
      </c>
      <c r="C6699" t="s">
        <v>579</v>
      </c>
      <c r="D6699" t="s">
        <v>283</v>
      </c>
      <c r="E6699" t="s">
        <v>1</v>
      </c>
      <c r="F6699">
        <v>1339.505073864095</v>
      </c>
      <c r="G6699">
        <v>1388.5521107406328</v>
      </c>
      <c r="H6699">
        <v>1449.2841123643539</v>
      </c>
    </row>
    <row r="6700" spans="2:8" x14ac:dyDescent="0.25">
      <c r="B6700" t="s">
        <v>3</v>
      </c>
      <c r="C6700" t="s">
        <v>579</v>
      </c>
      <c r="D6700" t="s">
        <v>284</v>
      </c>
      <c r="E6700" t="s">
        <v>1</v>
      </c>
      <c r="F6700">
        <v>1370.6563546516322</v>
      </c>
      <c r="G6700">
        <v>1420.8440202927402</v>
      </c>
      <c r="H6700">
        <v>1482.9883940472457</v>
      </c>
    </row>
    <row r="6701" spans="2:8" x14ac:dyDescent="0.25">
      <c r="B6701" t="s">
        <v>3</v>
      </c>
      <c r="C6701" t="s">
        <v>579</v>
      </c>
      <c r="D6701" t="s">
        <v>286</v>
      </c>
      <c r="E6701" t="s">
        <v>1</v>
      </c>
      <c r="F6701">
        <v>202.48332511899108</v>
      </c>
      <c r="G6701">
        <v>209.89741208870026</v>
      </c>
      <c r="H6701">
        <v>219.07783093879763</v>
      </c>
    </row>
    <row r="6702" spans="2:8" x14ac:dyDescent="0.25">
      <c r="B6702" t="s">
        <v>3</v>
      </c>
      <c r="C6702" t="s">
        <v>579</v>
      </c>
      <c r="D6702" t="s">
        <v>287</v>
      </c>
      <c r="E6702" t="s">
        <v>1</v>
      </c>
      <c r="F6702">
        <v>4505.6079757246835</v>
      </c>
      <c r="G6702">
        <v>4670.5843724912202</v>
      </c>
      <c r="H6702">
        <v>4874.8647415891901</v>
      </c>
    </row>
    <row r="6703" spans="2:8" x14ac:dyDescent="0.25">
      <c r="B6703" t="s">
        <v>3</v>
      </c>
      <c r="C6703" t="s">
        <v>579</v>
      </c>
      <c r="D6703" t="s">
        <v>290</v>
      </c>
      <c r="E6703" t="s">
        <v>1</v>
      </c>
      <c r="F6703">
        <v>548.78172987377832</v>
      </c>
      <c r="G6703">
        <v>568.87580660963124</v>
      </c>
      <c r="H6703">
        <v>593.75709564694648</v>
      </c>
    </row>
    <row r="6704" spans="2:8" x14ac:dyDescent="0.25">
      <c r="B6704" t="s">
        <v>3</v>
      </c>
      <c r="C6704" t="s">
        <v>579</v>
      </c>
      <c r="D6704" t="s">
        <v>291</v>
      </c>
      <c r="E6704" t="s">
        <v>1</v>
      </c>
      <c r="F6704">
        <v>661.63432436317419</v>
      </c>
      <c r="G6704">
        <v>685.86058803249443</v>
      </c>
      <c r="H6704">
        <v>715.85851610724126</v>
      </c>
    </row>
    <row r="6705" spans="2:8" x14ac:dyDescent="0.25">
      <c r="B6705" t="s">
        <v>3</v>
      </c>
      <c r="C6705" t="s">
        <v>579</v>
      </c>
      <c r="D6705" t="s">
        <v>292</v>
      </c>
      <c r="E6705" t="s">
        <v>1</v>
      </c>
      <c r="F6705">
        <v>677.02116911580617</v>
      </c>
      <c r="G6705">
        <v>701.81083426580813</v>
      </c>
      <c r="H6705">
        <v>732.5063885748516</v>
      </c>
    </row>
    <row r="6706" spans="2:8" x14ac:dyDescent="0.25">
      <c r="B6706" t="s">
        <v>3</v>
      </c>
      <c r="C6706" t="s">
        <v>579</v>
      </c>
      <c r="D6706" t="s">
        <v>293</v>
      </c>
      <c r="E6706" t="s">
        <v>1</v>
      </c>
      <c r="F6706">
        <v>2634.4187680473146</v>
      </c>
      <c r="G6706">
        <v>2751.4097738481692</v>
      </c>
      <c r="H6706">
        <v>2883.9321046311129</v>
      </c>
    </row>
    <row r="6707" spans="2:8" x14ac:dyDescent="0.25">
      <c r="B6707" t="s">
        <v>3</v>
      </c>
      <c r="C6707" t="s">
        <v>579</v>
      </c>
      <c r="D6707" t="s">
        <v>295</v>
      </c>
      <c r="E6707" t="s">
        <v>1</v>
      </c>
      <c r="F6707">
        <v>15.539695640219803</v>
      </c>
      <c r="G6707">
        <v>16.998432482976622</v>
      </c>
      <c r="H6707">
        <v>18.446207136368017</v>
      </c>
    </row>
    <row r="6708" spans="2:8" x14ac:dyDescent="0.25">
      <c r="B6708" t="s">
        <v>3</v>
      </c>
      <c r="C6708" t="s">
        <v>579</v>
      </c>
      <c r="D6708" t="s">
        <v>296</v>
      </c>
      <c r="E6708" t="s">
        <v>1</v>
      </c>
      <c r="F6708">
        <v>818.68842428162804</v>
      </c>
      <c r="G6708">
        <v>850.92376757861018</v>
      </c>
      <c r="H6708">
        <v>886.3008826809812</v>
      </c>
    </row>
    <row r="6709" spans="2:8" x14ac:dyDescent="0.25">
      <c r="B6709" t="s">
        <v>3</v>
      </c>
      <c r="C6709" t="s">
        <v>579</v>
      </c>
      <c r="D6709" t="s">
        <v>297</v>
      </c>
      <c r="E6709" t="s">
        <v>1</v>
      </c>
      <c r="F6709">
        <v>837.72768996259583</v>
      </c>
      <c r="G6709">
        <v>870.71269240601976</v>
      </c>
      <c r="H6709">
        <v>906.91253111542233</v>
      </c>
    </row>
    <row r="6710" spans="2:8" x14ac:dyDescent="0.25">
      <c r="B6710" t="s">
        <v>3</v>
      </c>
      <c r="C6710" t="s">
        <v>579</v>
      </c>
      <c r="D6710" t="s">
        <v>298</v>
      </c>
      <c r="E6710" t="s">
        <v>1</v>
      </c>
      <c r="F6710">
        <v>1910.2729899904648</v>
      </c>
      <c r="G6710">
        <v>1985.488791016757</v>
      </c>
      <c r="H6710">
        <v>2068.0353929222888</v>
      </c>
    </row>
    <row r="6711" spans="2:8" x14ac:dyDescent="0.25">
      <c r="B6711" t="s">
        <v>3</v>
      </c>
      <c r="C6711" t="s">
        <v>579</v>
      </c>
      <c r="D6711" t="s">
        <v>299</v>
      </c>
      <c r="E6711" t="s">
        <v>1</v>
      </c>
      <c r="F6711">
        <v>1954.6979432460571</v>
      </c>
      <c r="G6711">
        <v>2031.6629489473789</v>
      </c>
      <c r="H6711">
        <v>2116.1292392693185</v>
      </c>
    </row>
    <row r="6712" spans="2:8" x14ac:dyDescent="0.25">
      <c r="B6712" t="s">
        <v>3</v>
      </c>
      <c r="C6712" t="s">
        <v>579</v>
      </c>
      <c r="D6712" t="s">
        <v>300</v>
      </c>
      <c r="E6712" t="s">
        <v>1</v>
      </c>
      <c r="F6712">
        <v>3274.7536971265122</v>
      </c>
      <c r="G6712">
        <v>3403.6950703144407</v>
      </c>
      <c r="H6712">
        <v>3545.2035307239248</v>
      </c>
    </row>
    <row r="6713" spans="2:8" x14ac:dyDescent="0.25">
      <c r="B6713" t="s">
        <v>3</v>
      </c>
      <c r="C6713" t="s">
        <v>579</v>
      </c>
      <c r="D6713" t="s">
        <v>407</v>
      </c>
      <c r="E6713" t="s">
        <v>1</v>
      </c>
      <c r="F6713">
        <v>-6.0084704339179211</v>
      </c>
      <c r="G6713">
        <v>3.2210453107505259</v>
      </c>
      <c r="H6713">
        <v>11.511507057908659</v>
      </c>
    </row>
    <row r="6714" spans="2:8" x14ac:dyDescent="0.25">
      <c r="B6714" t="s">
        <v>3</v>
      </c>
      <c r="C6714" t="s">
        <v>579</v>
      </c>
      <c r="D6714" t="s">
        <v>635</v>
      </c>
      <c r="E6714" t="s">
        <v>1</v>
      </c>
      <c r="F6714">
        <v>-6.0084704339179211</v>
      </c>
      <c r="G6714">
        <v>3.2210453107505259</v>
      </c>
      <c r="H6714">
        <v>11.511507057908659</v>
      </c>
    </row>
    <row r="6715" spans="2:8" x14ac:dyDescent="0.25">
      <c r="B6715" t="s">
        <v>3</v>
      </c>
      <c r="C6715" t="s">
        <v>579</v>
      </c>
      <c r="D6715" t="s">
        <v>636</v>
      </c>
      <c r="E6715" t="s">
        <v>1</v>
      </c>
      <c r="F6715">
        <v>76.066303752331436</v>
      </c>
      <c r="G6715">
        <v>80.798465645666681</v>
      </c>
      <c r="H6715">
        <v>86.14074257162288</v>
      </c>
    </row>
    <row r="6716" spans="2:8" x14ac:dyDescent="0.25">
      <c r="B6716" t="s">
        <v>3</v>
      </c>
      <c r="C6716" t="s">
        <v>579</v>
      </c>
      <c r="D6716" t="s">
        <v>686</v>
      </c>
      <c r="E6716" t="s">
        <v>1</v>
      </c>
      <c r="F6716">
        <v>68.707683589822935</v>
      </c>
      <c r="G6716">
        <v>59.006312424819484</v>
      </c>
      <c r="H6716">
        <v>48.707272591230577</v>
      </c>
    </row>
    <row r="6717" spans="2:8" x14ac:dyDescent="0.25">
      <c r="B6717" t="s">
        <v>3</v>
      </c>
      <c r="C6717" t="s">
        <v>579</v>
      </c>
      <c r="D6717" t="s">
        <v>687</v>
      </c>
      <c r="E6717" t="s">
        <v>1</v>
      </c>
      <c r="F6717">
        <v>90.823370557637389</v>
      </c>
      <c r="G6717">
        <v>78.1076621184191</v>
      </c>
      <c r="H6717">
        <v>64.566122506336114</v>
      </c>
    </row>
    <row r="6718" spans="2:8" x14ac:dyDescent="0.25">
      <c r="B6718" t="s">
        <v>3</v>
      </c>
      <c r="C6718" t="s">
        <v>579</v>
      </c>
      <c r="D6718" t="s">
        <v>302</v>
      </c>
      <c r="E6718" t="s">
        <v>1</v>
      </c>
      <c r="F6718">
        <v>510.56625362270671</v>
      </c>
      <c r="G6718">
        <v>532.72540593671783</v>
      </c>
      <c r="H6718">
        <v>557.50447876487078</v>
      </c>
    </row>
    <row r="6719" spans="2:8" x14ac:dyDescent="0.25">
      <c r="B6719" t="s">
        <v>3</v>
      </c>
      <c r="C6719" t="s">
        <v>579</v>
      </c>
      <c r="D6719" t="s">
        <v>303</v>
      </c>
      <c r="E6719" t="s">
        <v>1</v>
      </c>
      <c r="F6719">
        <v>522.43988742788588</v>
      </c>
      <c r="G6719">
        <v>545.11436886547881</v>
      </c>
      <c r="H6719">
        <v>570.46969920126321</v>
      </c>
    </row>
    <row r="6720" spans="2:8" x14ac:dyDescent="0.25">
      <c r="B6720" t="s">
        <v>3</v>
      </c>
      <c r="C6720" t="s">
        <v>579</v>
      </c>
      <c r="D6720" t="s">
        <v>306</v>
      </c>
      <c r="E6720" t="s">
        <v>1</v>
      </c>
      <c r="F6720">
        <v>324.35422354068413</v>
      </c>
      <c r="G6720">
        <v>345.15541825028367</v>
      </c>
      <c r="H6720">
        <v>368.85493525891468</v>
      </c>
    </row>
    <row r="6721" spans="2:8" x14ac:dyDescent="0.25">
      <c r="B6721" t="s">
        <v>3</v>
      </c>
      <c r="C6721" t="s">
        <v>579</v>
      </c>
      <c r="D6721" t="s">
        <v>307</v>
      </c>
      <c r="E6721" t="s">
        <v>1</v>
      </c>
      <c r="F6721">
        <v>324.35422354068413</v>
      </c>
      <c r="G6721">
        <v>345.15541825028367</v>
      </c>
      <c r="H6721">
        <v>368.85493525891468</v>
      </c>
    </row>
    <row r="6722" spans="2:8" x14ac:dyDescent="0.25">
      <c r="B6722" t="s">
        <v>3</v>
      </c>
      <c r="C6722" t="s">
        <v>579</v>
      </c>
      <c r="D6722" t="s">
        <v>308</v>
      </c>
      <c r="E6722" t="s">
        <v>1</v>
      </c>
      <c r="F6722">
        <v>319.54782147990244</v>
      </c>
      <c r="G6722">
        <v>334.79463998349502</v>
      </c>
      <c r="H6722">
        <v>352.12053526680734</v>
      </c>
    </row>
    <row r="6723" spans="2:8" x14ac:dyDescent="0.25">
      <c r="B6723" t="s">
        <v>3</v>
      </c>
      <c r="C6723" t="s">
        <v>579</v>
      </c>
      <c r="D6723" t="s">
        <v>309</v>
      </c>
      <c r="E6723" t="s">
        <v>1</v>
      </c>
      <c r="F6723">
        <v>2531.7623103081933</v>
      </c>
      <c r="G6723">
        <v>2644.2469408548095</v>
      </c>
      <c r="H6723">
        <v>2771.66295895863</v>
      </c>
    </row>
    <row r="6724" spans="2:8" x14ac:dyDescent="0.25">
      <c r="B6724" t="s">
        <v>3</v>
      </c>
      <c r="C6724" t="s">
        <v>579</v>
      </c>
      <c r="D6724" t="s">
        <v>637</v>
      </c>
      <c r="E6724" t="s">
        <v>1</v>
      </c>
      <c r="F6724">
        <v>533.27709386359663</v>
      </c>
      <c r="G6724">
        <v>534.22337972320508</v>
      </c>
      <c r="H6724">
        <v>541.4115564933262</v>
      </c>
    </row>
    <row r="6725" spans="2:8" x14ac:dyDescent="0.25">
      <c r="B6725" t="s">
        <v>3</v>
      </c>
      <c r="C6725" t="s">
        <v>579</v>
      </c>
      <c r="D6725" t="s">
        <v>311</v>
      </c>
      <c r="E6725" t="s">
        <v>1</v>
      </c>
      <c r="F6725">
        <v>8252.0181687488403</v>
      </c>
      <c r="G6725">
        <v>8266.5492263069773</v>
      </c>
      <c r="H6725">
        <v>8319.8200667542351</v>
      </c>
    </row>
    <row r="6726" spans="2:8" x14ac:dyDescent="0.25">
      <c r="B6726" t="s">
        <v>3</v>
      </c>
      <c r="C6726" t="s">
        <v>579</v>
      </c>
      <c r="D6726" t="s">
        <v>312</v>
      </c>
      <c r="E6726" t="s">
        <v>1</v>
      </c>
      <c r="F6726">
        <v>9799.271575389248</v>
      </c>
      <c r="G6726">
        <v>9816.5272062395306</v>
      </c>
      <c r="H6726">
        <v>9879.7863292706552</v>
      </c>
    </row>
    <row r="6727" spans="2:8" x14ac:dyDescent="0.25">
      <c r="B6727" t="s">
        <v>3</v>
      </c>
      <c r="C6727" t="s">
        <v>579</v>
      </c>
      <c r="D6727" t="s">
        <v>313</v>
      </c>
      <c r="E6727" t="s">
        <v>1</v>
      </c>
      <c r="F6727">
        <v>4126.0090843744201</v>
      </c>
      <c r="G6727">
        <v>4133.2746131534886</v>
      </c>
      <c r="H6727">
        <v>4159.9100333771175</v>
      </c>
    </row>
    <row r="6728" spans="2:8" x14ac:dyDescent="0.25">
      <c r="B6728" t="s">
        <v>3</v>
      </c>
      <c r="C6728" t="s">
        <v>579</v>
      </c>
      <c r="D6728" t="s">
        <v>314</v>
      </c>
      <c r="E6728" t="s">
        <v>1</v>
      </c>
      <c r="F6728">
        <v>4899.635787694624</v>
      </c>
      <c r="G6728">
        <v>4908.2636031197653</v>
      </c>
      <c r="H6728">
        <v>4939.8931646353276</v>
      </c>
    </row>
    <row r="6729" spans="2:8" x14ac:dyDescent="0.25">
      <c r="B6729" t="s">
        <v>3</v>
      </c>
      <c r="C6729" t="s">
        <v>579</v>
      </c>
      <c r="D6729" t="s">
        <v>315</v>
      </c>
      <c r="E6729" t="s">
        <v>1</v>
      </c>
      <c r="F6729">
        <v>437.89635787889631</v>
      </c>
      <c r="G6729">
        <v>456.8696600654597</v>
      </c>
      <c r="H6729">
        <v>479.16817665131623</v>
      </c>
    </row>
    <row r="6730" spans="2:8" x14ac:dyDescent="0.25">
      <c r="B6730" t="s">
        <v>3</v>
      </c>
      <c r="C6730" t="s">
        <v>579</v>
      </c>
      <c r="D6730" t="s">
        <v>320</v>
      </c>
      <c r="E6730" t="s">
        <v>1</v>
      </c>
      <c r="F6730">
        <v>8672.2238556464163</v>
      </c>
      <c r="G6730">
        <v>9087.2729555916103</v>
      </c>
      <c r="H6730">
        <v>9546.1771955235999</v>
      </c>
    </row>
    <row r="6731" spans="2:8" x14ac:dyDescent="0.25">
      <c r="B6731" t="s">
        <v>3</v>
      </c>
      <c r="C6731" t="s">
        <v>579</v>
      </c>
      <c r="D6731" t="s">
        <v>322</v>
      </c>
      <c r="E6731" t="s">
        <v>1</v>
      </c>
      <c r="F6731">
        <v>13097.344089442593</v>
      </c>
      <c r="G6731">
        <v>13680.981438549827</v>
      </c>
      <c r="H6731">
        <v>14333.731883584227</v>
      </c>
    </row>
    <row r="6732" spans="2:8" x14ac:dyDescent="0.25">
      <c r="B6732" t="s">
        <v>3</v>
      </c>
      <c r="C6732" t="s">
        <v>579</v>
      </c>
      <c r="D6732" t="s">
        <v>324</v>
      </c>
      <c r="E6732" t="s">
        <v>1</v>
      </c>
      <c r="F6732">
        <v>17838.655204630031</v>
      </c>
      <c r="G6732">
        <v>18633.430294089281</v>
      </c>
      <c r="H6732">
        <v>19522.309567497821</v>
      </c>
    </row>
    <row r="6733" spans="2:8" x14ac:dyDescent="0.25">
      <c r="B6733" t="s">
        <v>3</v>
      </c>
      <c r="C6733" t="s">
        <v>579</v>
      </c>
      <c r="D6733" t="s">
        <v>326</v>
      </c>
      <c r="E6733" t="s">
        <v>1</v>
      </c>
      <c r="F6733">
        <v>12747.751491812138</v>
      </c>
      <c r="G6733">
        <v>13286.759990205113</v>
      </c>
      <c r="H6733">
        <v>13885.716735524768</v>
      </c>
    </row>
    <row r="6734" spans="2:8" x14ac:dyDescent="0.25">
      <c r="B6734" t="s">
        <v>3</v>
      </c>
      <c r="C6734" t="s">
        <v>579</v>
      </c>
      <c r="D6734" t="s">
        <v>328</v>
      </c>
      <c r="E6734" t="s">
        <v>1</v>
      </c>
      <c r="F6734">
        <v>18863.752550406709</v>
      </c>
      <c r="G6734">
        <v>19661.237944629931</v>
      </c>
      <c r="H6734">
        <v>20547.400424853353</v>
      </c>
    </row>
    <row r="6735" spans="2:8" x14ac:dyDescent="0.25">
      <c r="B6735" t="s">
        <v>3</v>
      </c>
      <c r="C6735" t="s">
        <v>579</v>
      </c>
      <c r="D6735" t="s">
        <v>330</v>
      </c>
      <c r="E6735" t="s">
        <v>1</v>
      </c>
      <c r="F6735">
        <v>563.0022204547181</v>
      </c>
      <c r="G6735">
        <v>589.78534137402335</v>
      </c>
      <c r="H6735">
        <v>619.71781580023969</v>
      </c>
    </row>
    <row r="6736" spans="2:8" x14ac:dyDescent="0.25">
      <c r="B6736" t="s">
        <v>3</v>
      </c>
      <c r="C6736" t="s">
        <v>579</v>
      </c>
      <c r="D6736" t="s">
        <v>332</v>
      </c>
      <c r="E6736" t="s">
        <v>1</v>
      </c>
      <c r="F6736">
        <v>10454.809594041846</v>
      </c>
      <c r="G6736">
        <v>10467.922217833586</v>
      </c>
      <c r="H6736">
        <v>10530.780956229717</v>
      </c>
    </row>
    <row r="6737" spans="2:8" x14ac:dyDescent="0.25">
      <c r="B6737" t="s">
        <v>3</v>
      </c>
      <c r="C6737" t="s">
        <v>579</v>
      </c>
      <c r="D6737" t="s">
        <v>333</v>
      </c>
      <c r="E6737" t="s">
        <v>1</v>
      </c>
      <c r="F6737">
        <v>10697.944700880025</v>
      </c>
      <c r="G6737">
        <v>10711.362269411107</v>
      </c>
      <c r="H6737">
        <v>10775.682838932733</v>
      </c>
    </row>
    <row r="6738" spans="2:8" x14ac:dyDescent="0.25">
      <c r="B6738" t="s">
        <v>3</v>
      </c>
      <c r="C6738" t="s">
        <v>579</v>
      </c>
      <c r="D6738" t="s">
        <v>334</v>
      </c>
      <c r="E6738" t="s">
        <v>1</v>
      </c>
      <c r="F6738">
        <v>15.568633620927843</v>
      </c>
      <c r="G6738">
        <v>17.030086919630204</v>
      </c>
      <c r="H6738">
        <v>18.480557615206692</v>
      </c>
    </row>
    <row r="6739" spans="2:8" x14ac:dyDescent="0.25">
      <c r="B6739" t="s">
        <v>3</v>
      </c>
      <c r="C6739" t="s">
        <v>579</v>
      </c>
      <c r="D6739" t="s">
        <v>335</v>
      </c>
      <c r="E6739" t="s">
        <v>1</v>
      </c>
      <c r="F6739">
        <v>123.69250473846465</v>
      </c>
      <c r="G6739">
        <v>135.30372403209546</v>
      </c>
      <c r="H6739">
        <v>146.82768674802875</v>
      </c>
    </row>
    <row r="6740" spans="2:8" x14ac:dyDescent="0.25">
      <c r="B6740" t="s">
        <v>3</v>
      </c>
      <c r="C6740" t="s">
        <v>579</v>
      </c>
      <c r="D6740" t="s">
        <v>336</v>
      </c>
      <c r="E6740" t="s">
        <v>1</v>
      </c>
      <c r="F6740">
        <v>123.69250473846465</v>
      </c>
      <c r="G6740">
        <v>135.30372403209546</v>
      </c>
      <c r="H6740">
        <v>146.82768674802875</v>
      </c>
    </row>
    <row r="6741" spans="2:8" x14ac:dyDescent="0.25">
      <c r="B6741" t="s">
        <v>3</v>
      </c>
      <c r="C6741" t="s">
        <v>579</v>
      </c>
      <c r="D6741" t="s">
        <v>337</v>
      </c>
      <c r="E6741" t="s">
        <v>1</v>
      </c>
      <c r="F6741">
        <v>883.26109654045717</v>
      </c>
      <c r="G6741">
        <v>932.21974265439496</v>
      </c>
      <c r="H6741">
        <v>983.22371506095271</v>
      </c>
    </row>
    <row r="6742" spans="2:8" x14ac:dyDescent="0.25">
      <c r="B6742" t="s">
        <v>3</v>
      </c>
      <c r="C6742" t="s">
        <v>579</v>
      </c>
      <c r="D6742" t="s">
        <v>341</v>
      </c>
      <c r="E6742" t="s">
        <v>1</v>
      </c>
      <c r="F6742">
        <v>2425.5177768278959</v>
      </c>
      <c r="G6742">
        <v>2559.9628089298426</v>
      </c>
      <c r="H6742">
        <v>2700.0244987806636</v>
      </c>
    </row>
    <row r="6743" spans="2:8" x14ac:dyDescent="0.25">
      <c r="B6743" t="s">
        <v>3</v>
      </c>
      <c r="C6743" t="s">
        <v>579</v>
      </c>
      <c r="D6743" t="s">
        <v>342</v>
      </c>
      <c r="E6743" t="s">
        <v>1</v>
      </c>
      <c r="F6743">
        <v>2692.5406252126136</v>
      </c>
      <c r="G6743">
        <v>2841.7865776648482</v>
      </c>
      <c r="H6743">
        <v>2997.2675201514726</v>
      </c>
    </row>
    <row r="6744" spans="2:8" x14ac:dyDescent="0.25">
      <c r="B6744" t="s">
        <v>3</v>
      </c>
      <c r="C6744" t="s">
        <v>579</v>
      </c>
      <c r="D6744" t="s">
        <v>343</v>
      </c>
      <c r="E6744" t="s">
        <v>1</v>
      </c>
      <c r="F6744">
        <v>1479.1340178963635</v>
      </c>
      <c r="G6744">
        <v>1553.9199914811111</v>
      </c>
      <c r="H6744">
        <v>1626.1612544445181</v>
      </c>
    </row>
    <row r="6745" spans="2:8" x14ac:dyDescent="0.25">
      <c r="B6745" t="s">
        <v>3</v>
      </c>
      <c r="C6745" t="s">
        <v>579</v>
      </c>
      <c r="D6745" t="s">
        <v>344</v>
      </c>
      <c r="E6745" t="s">
        <v>1</v>
      </c>
      <c r="F6745">
        <v>1513.5324834288367</v>
      </c>
      <c r="G6745">
        <v>1590.057665701602</v>
      </c>
      <c r="H6745">
        <v>1663.9789580362508</v>
      </c>
    </row>
    <row r="6746" spans="2:8" x14ac:dyDescent="0.25">
      <c r="B6746" t="s">
        <v>3</v>
      </c>
      <c r="C6746" t="s">
        <v>579</v>
      </c>
      <c r="D6746" t="s">
        <v>345</v>
      </c>
      <c r="E6746" t="s">
        <v>1</v>
      </c>
      <c r="F6746">
        <v>521.43209722035829</v>
      </c>
      <c r="G6746">
        <v>547.77222817629308</v>
      </c>
      <c r="H6746">
        <v>573.22137267508549</v>
      </c>
    </row>
    <row r="6747" spans="2:8" x14ac:dyDescent="0.25">
      <c r="B6747" t="s">
        <v>3</v>
      </c>
      <c r="C6747" t="s">
        <v>579</v>
      </c>
      <c r="D6747" t="s">
        <v>346</v>
      </c>
      <c r="E6747" t="s">
        <v>1</v>
      </c>
      <c r="F6747">
        <v>533.55842506269209</v>
      </c>
      <c r="G6747">
        <v>560.51111720364861</v>
      </c>
      <c r="H6747">
        <v>586.55210227218049</v>
      </c>
    </row>
    <row r="6748" spans="2:8" x14ac:dyDescent="0.25">
      <c r="B6748" t="s">
        <v>3</v>
      </c>
      <c r="C6748" t="s">
        <v>579</v>
      </c>
      <c r="D6748" t="s">
        <v>349</v>
      </c>
      <c r="E6748" t="s">
        <v>1</v>
      </c>
      <c r="F6748">
        <v>2893.2535013234365</v>
      </c>
      <c r="G6748">
        <v>3019.0529377280345</v>
      </c>
      <c r="H6748">
        <v>3145.1122154732934</v>
      </c>
    </row>
    <row r="6749" spans="2:8" x14ac:dyDescent="0.25">
      <c r="B6749" t="s">
        <v>3</v>
      </c>
      <c r="C6749" t="s">
        <v>579</v>
      </c>
      <c r="D6749" t="s">
        <v>350</v>
      </c>
      <c r="E6749" t="s">
        <v>1</v>
      </c>
      <c r="F6749">
        <v>2960.5384664704929</v>
      </c>
      <c r="G6749">
        <v>3089.2634711635701</v>
      </c>
      <c r="H6749">
        <v>3218.2543600191834</v>
      </c>
    </row>
    <row r="6750" spans="2:8" x14ac:dyDescent="0.25">
      <c r="B6750" t="s">
        <v>3</v>
      </c>
      <c r="C6750" t="s">
        <v>579</v>
      </c>
      <c r="D6750" t="s">
        <v>351</v>
      </c>
      <c r="E6750" t="s">
        <v>1</v>
      </c>
      <c r="F6750">
        <v>268284.31437680684</v>
      </c>
      <c r="G6750">
        <v>294173.69650516869</v>
      </c>
      <c r="H6750">
        <v>321954.4970105234</v>
      </c>
    </row>
    <row r="6751" spans="2:8" x14ac:dyDescent="0.25">
      <c r="B6751" t="s">
        <v>3</v>
      </c>
      <c r="C6751" t="s">
        <v>579</v>
      </c>
      <c r="D6751" t="s">
        <v>352</v>
      </c>
      <c r="E6751" t="s">
        <v>1</v>
      </c>
      <c r="F6751">
        <v>551.33498630000395</v>
      </c>
      <c r="G6751">
        <v>590.97449340177116</v>
      </c>
      <c r="H6751">
        <v>635.92812587672961</v>
      </c>
    </row>
    <row r="6752" spans="2:8" x14ac:dyDescent="0.25">
      <c r="B6752" t="s">
        <v>3</v>
      </c>
      <c r="C6752" t="s">
        <v>579</v>
      </c>
      <c r="D6752" t="s">
        <v>353</v>
      </c>
      <c r="E6752" t="s">
        <v>1</v>
      </c>
      <c r="F6752">
        <v>564.15673016744609</v>
      </c>
      <c r="G6752">
        <v>604.71808627157975</v>
      </c>
      <c r="H6752">
        <v>650.71715205990927</v>
      </c>
    </row>
    <row r="6753" spans="2:8" x14ac:dyDescent="0.25">
      <c r="B6753" t="s">
        <v>3</v>
      </c>
      <c r="C6753" t="s">
        <v>579</v>
      </c>
      <c r="D6753" t="s">
        <v>354</v>
      </c>
      <c r="E6753" t="s">
        <v>1</v>
      </c>
      <c r="F6753">
        <v>211.34217970732925</v>
      </c>
      <c r="G6753">
        <v>219.44758301777387</v>
      </c>
      <c r="H6753">
        <v>228.68243481013388</v>
      </c>
    </row>
    <row r="6754" spans="2:8" x14ac:dyDescent="0.25">
      <c r="B6754" t="s">
        <v>3</v>
      </c>
      <c r="C6754" t="s">
        <v>579</v>
      </c>
      <c r="D6754" t="s">
        <v>356</v>
      </c>
      <c r="E6754" t="s">
        <v>1</v>
      </c>
      <c r="F6754">
        <v>4055.2521023297822</v>
      </c>
      <c r="G6754">
        <v>4183.672373547568</v>
      </c>
      <c r="H6754">
        <v>4327.1698554002687</v>
      </c>
    </row>
    <row r="6755" spans="2:8" x14ac:dyDescent="0.25">
      <c r="B6755" t="s">
        <v>3</v>
      </c>
      <c r="C6755" t="s">
        <v>579</v>
      </c>
      <c r="D6755" t="s">
        <v>357</v>
      </c>
      <c r="E6755" t="s">
        <v>1</v>
      </c>
      <c r="F6755">
        <v>2521.96961006831</v>
      </c>
      <c r="G6755">
        <v>2633.9976925143797</v>
      </c>
      <c r="H6755">
        <v>2760.8959551474686</v>
      </c>
    </row>
    <row r="6756" spans="2:8" x14ac:dyDescent="0.25">
      <c r="B6756" t="s">
        <v>3</v>
      </c>
      <c r="C6756" t="s">
        <v>579</v>
      </c>
      <c r="D6756" t="s">
        <v>359</v>
      </c>
      <c r="E6756" t="s">
        <v>1</v>
      </c>
      <c r="F6756">
        <v>2020.9380347234139</v>
      </c>
      <c r="G6756">
        <v>2110.6871746487732</v>
      </c>
      <c r="H6756">
        <v>2212.345926931524</v>
      </c>
    </row>
    <row r="6757" spans="2:8" x14ac:dyDescent="0.25">
      <c r="B6757" t="s">
        <v>3</v>
      </c>
      <c r="C6757" t="s">
        <v>579</v>
      </c>
      <c r="D6757" t="s">
        <v>688</v>
      </c>
      <c r="E6757" t="s">
        <v>1</v>
      </c>
      <c r="F6757">
        <v>31897.897158582538</v>
      </c>
      <c r="G6757">
        <v>32993.185949776482</v>
      </c>
      <c r="H6757">
        <v>34278.944962559079</v>
      </c>
    </row>
    <row r="6758" spans="2:8" x14ac:dyDescent="0.25">
      <c r="B6758" t="s">
        <v>3</v>
      </c>
      <c r="C6758" t="s">
        <v>579</v>
      </c>
      <c r="D6758" t="s">
        <v>689</v>
      </c>
      <c r="E6758" t="s">
        <v>1</v>
      </c>
      <c r="F6758">
        <v>32639.708720410039</v>
      </c>
      <c r="G6758">
        <v>33760.469343957331</v>
      </c>
      <c r="H6758">
        <v>35076.129729130225</v>
      </c>
    </row>
    <row r="6759" spans="2:8" x14ac:dyDescent="0.25">
      <c r="B6759" t="s">
        <v>3</v>
      </c>
      <c r="C6759" t="s">
        <v>579</v>
      </c>
      <c r="D6759" t="s">
        <v>363</v>
      </c>
      <c r="E6759" t="s">
        <v>1</v>
      </c>
      <c r="F6759">
        <v>375.81048045767159</v>
      </c>
      <c r="G6759">
        <v>388.41617661074622</v>
      </c>
      <c r="H6759">
        <v>403.28612153402605</v>
      </c>
    </row>
    <row r="6760" spans="2:8" x14ac:dyDescent="0.25">
      <c r="B6760" t="s">
        <v>3</v>
      </c>
      <c r="C6760" t="s">
        <v>579</v>
      </c>
      <c r="D6760" t="s">
        <v>365</v>
      </c>
      <c r="E6760" t="s">
        <v>1</v>
      </c>
      <c r="F6760">
        <v>32879.43294730474</v>
      </c>
      <c r="G6760">
        <v>34801.556022846606</v>
      </c>
      <c r="H6760">
        <v>36866.384306239815</v>
      </c>
    </row>
    <row r="6761" spans="2:8" x14ac:dyDescent="0.25">
      <c r="B6761" t="s">
        <v>3</v>
      </c>
      <c r="C6761" t="s">
        <v>579</v>
      </c>
      <c r="D6761" t="s">
        <v>367</v>
      </c>
      <c r="E6761" t="s">
        <v>1</v>
      </c>
      <c r="F6761">
        <v>11781.023638559871</v>
      </c>
      <c r="G6761">
        <v>12429.340186017926</v>
      </c>
      <c r="H6761">
        <v>13131.5209117986</v>
      </c>
    </row>
    <row r="6762" spans="2:8" x14ac:dyDescent="0.25">
      <c r="B6762" t="s">
        <v>3</v>
      </c>
      <c r="C6762" t="s">
        <v>579</v>
      </c>
      <c r="D6762" t="s">
        <v>369</v>
      </c>
      <c r="E6762" t="s">
        <v>1</v>
      </c>
      <c r="F6762">
        <v>51646.505774870493</v>
      </c>
      <c r="G6762">
        <v>54284.334203593105</v>
      </c>
      <c r="H6762">
        <v>57172.110256339969</v>
      </c>
    </row>
    <row r="6763" spans="2:8" x14ac:dyDescent="0.25">
      <c r="B6763" t="s">
        <v>3</v>
      </c>
      <c r="C6763" t="s">
        <v>579</v>
      </c>
      <c r="D6763" t="s">
        <v>371</v>
      </c>
      <c r="E6763" t="s">
        <v>1</v>
      </c>
      <c r="F6763">
        <v>57471.63913292699</v>
      </c>
      <c r="G6763">
        <v>60822.448926698591</v>
      </c>
      <c r="H6763">
        <v>64423.306740077882</v>
      </c>
    </row>
    <row r="6764" spans="2:8" x14ac:dyDescent="0.25">
      <c r="B6764" t="s">
        <v>3</v>
      </c>
      <c r="C6764" t="s">
        <v>579</v>
      </c>
      <c r="D6764" t="s">
        <v>373</v>
      </c>
      <c r="E6764" t="s">
        <v>1</v>
      </c>
      <c r="F6764">
        <v>82402.43959899609</v>
      </c>
      <c r="G6764">
        <v>87202.616480928002</v>
      </c>
      <c r="H6764">
        <v>92361.593859451241</v>
      </c>
    </row>
    <row r="6765" spans="2:8" x14ac:dyDescent="0.25">
      <c r="B6765" t="s">
        <v>3</v>
      </c>
      <c r="C6765" t="s">
        <v>579</v>
      </c>
      <c r="D6765" t="s">
        <v>375</v>
      </c>
      <c r="E6765" t="s">
        <v>1</v>
      </c>
      <c r="F6765">
        <v>33303.205366486851</v>
      </c>
      <c r="G6765">
        <v>35137.821473330172</v>
      </c>
      <c r="H6765">
        <v>37124.573703308044</v>
      </c>
    </row>
    <row r="6766" spans="2:8" x14ac:dyDescent="0.25">
      <c r="B6766" t="s">
        <v>3</v>
      </c>
      <c r="C6766" t="s">
        <v>579</v>
      </c>
      <c r="D6766" t="s">
        <v>377</v>
      </c>
      <c r="E6766" t="s">
        <v>1</v>
      </c>
      <c r="F6766">
        <v>130030.57749034694</v>
      </c>
      <c r="G6766">
        <v>137097.91295083798</v>
      </c>
      <c r="H6766">
        <v>144765.73473320104</v>
      </c>
    </row>
    <row r="6767" spans="2:8" x14ac:dyDescent="0.25">
      <c r="B6767" t="s">
        <v>3</v>
      </c>
      <c r="C6767" t="s">
        <v>579</v>
      </c>
      <c r="D6767" t="s">
        <v>379</v>
      </c>
      <c r="E6767" t="s">
        <v>1</v>
      </c>
      <c r="F6767">
        <v>5035.6565985198295</v>
      </c>
      <c r="G6767">
        <v>5215.4149277687347</v>
      </c>
      <c r="H6767">
        <v>5424.7794393336626</v>
      </c>
    </row>
    <row r="6768" spans="2:8" x14ac:dyDescent="0.25">
      <c r="B6768" t="s">
        <v>3</v>
      </c>
      <c r="C6768" t="s">
        <v>579</v>
      </c>
      <c r="D6768" t="s">
        <v>381</v>
      </c>
      <c r="E6768" t="s">
        <v>1</v>
      </c>
      <c r="F6768">
        <v>14980.065879442122</v>
      </c>
      <c r="G6768">
        <v>15853.597822989705</v>
      </c>
      <c r="H6768">
        <v>16792.295778577372</v>
      </c>
    </row>
    <row r="6769" spans="2:8" x14ac:dyDescent="0.25">
      <c r="B6769" t="s">
        <v>3</v>
      </c>
      <c r="C6769" t="s">
        <v>579</v>
      </c>
      <c r="D6769" t="s">
        <v>383</v>
      </c>
      <c r="E6769" t="s">
        <v>1</v>
      </c>
      <c r="F6769">
        <v>2516.9217456270298</v>
      </c>
      <c r="G6769">
        <v>2607.2425944918068</v>
      </c>
      <c r="H6769">
        <v>2714.485977776877</v>
      </c>
    </row>
    <row r="6770" spans="2:8" x14ac:dyDescent="0.25">
      <c r="B6770" t="s">
        <v>3</v>
      </c>
      <c r="C6770" t="s">
        <v>579</v>
      </c>
      <c r="D6770" t="s">
        <v>384</v>
      </c>
      <c r="E6770" t="s">
        <v>1</v>
      </c>
      <c r="F6770">
        <v>2575.4548094788215</v>
      </c>
      <c r="G6770">
        <v>2667.8761432009187</v>
      </c>
      <c r="H6770">
        <v>2777.6135586554092</v>
      </c>
    </row>
    <row r="6771" spans="2:8" x14ac:dyDescent="0.25">
      <c r="B6771" t="s">
        <v>3</v>
      </c>
      <c r="C6771" t="s">
        <v>579</v>
      </c>
      <c r="D6771" t="s">
        <v>385</v>
      </c>
      <c r="E6771" t="s">
        <v>1</v>
      </c>
      <c r="F6771">
        <v>11955.712129419204</v>
      </c>
      <c r="G6771">
        <v>12397.295419839142</v>
      </c>
      <c r="H6771">
        <v>12908.169429437858</v>
      </c>
    </row>
    <row r="6772" spans="2:8" x14ac:dyDescent="0.25">
      <c r="B6772" t="s">
        <v>3</v>
      </c>
      <c r="C6772" t="s">
        <v>579</v>
      </c>
      <c r="D6772" t="s">
        <v>386</v>
      </c>
      <c r="E6772" t="s">
        <v>1</v>
      </c>
      <c r="F6772">
        <v>12233.751946382446</v>
      </c>
      <c r="G6772">
        <v>12685.604615649354</v>
      </c>
      <c r="H6772">
        <v>13208.359416168967</v>
      </c>
    </row>
    <row r="6773" spans="2:8" x14ac:dyDescent="0.25">
      <c r="B6773" t="s">
        <v>3</v>
      </c>
      <c r="C6773" t="s">
        <v>579</v>
      </c>
      <c r="D6773" t="s">
        <v>387</v>
      </c>
      <c r="E6773" t="s">
        <v>1</v>
      </c>
      <c r="F6773">
        <v>221.9043113587872</v>
      </c>
      <c r="G6773">
        <v>230.48838887216863</v>
      </c>
      <c r="H6773">
        <v>239.97632826780881</v>
      </c>
    </row>
    <row r="6774" spans="2:8" x14ac:dyDescent="0.25">
      <c r="B6774" t="s">
        <v>3</v>
      </c>
      <c r="C6774" t="s">
        <v>579</v>
      </c>
      <c r="D6774" t="s">
        <v>388</v>
      </c>
      <c r="E6774" t="s">
        <v>1</v>
      </c>
      <c r="F6774">
        <v>227.06487673922405</v>
      </c>
      <c r="G6774">
        <v>235.84858396221898</v>
      </c>
      <c r="H6774">
        <v>245.55717311124624</v>
      </c>
    </row>
    <row r="6775" spans="2:8" x14ac:dyDescent="0.25">
      <c r="B6775" t="s">
        <v>3</v>
      </c>
      <c r="C6775" t="s">
        <v>579</v>
      </c>
      <c r="D6775" t="s">
        <v>389</v>
      </c>
      <c r="E6775" t="s">
        <v>1</v>
      </c>
      <c r="F6775">
        <v>1096.8413104305766</v>
      </c>
      <c r="G6775">
        <v>1139.2711792824334</v>
      </c>
      <c r="H6775">
        <v>1186.1687082951694</v>
      </c>
    </row>
    <row r="6776" spans="2:8" x14ac:dyDescent="0.25">
      <c r="B6776" t="s">
        <v>3</v>
      </c>
      <c r="C6776" t="s">
        <v>579</v>
      </c>
      <c r="D6776" t="s">
        <v>390</v>
      </c>
      <c r="E6776" t="s">
        <v>1</v>
      </c>
      <c r="F6776">
        <v>1122.3492478824505</v>
      </c>
      <c r="G6776">
        <v>1165.7658578703965</v>
      </c>
      <c r="H6776">
        <v>1213.7540270927313</v>
      </c>
    </row>
    <row r="6777" spans="2:8" x14ac:dyDescent="0.25">
      <c r="B6777" t="s">
        <v>3</v>
      </c>
      <c r="C6777" t="s">
        <v>579</v>
      </c>
      <c r="D6777" t="s">
        <v>393</v>
      </c>
      <c r="E6777" t="s">
        <v>1</v>
      </c>
      <c r="F6777">
        <v>132.05226155303811</v>
      </c>
      <c r="G6777">
        <v>137.60512322674066</v>
      </c>
      <c r="H6777">
        <v>143.7971155198984</v>
      </c>
    </row>
    <row r="6778" spans="2:8" x14ac:dyDescent="0.25">
      <c r="B6778" t="s">
        <v>3</v>
      </c>
      <c r="C6778" t="s">
        <v>579</v>
      </c>
      <c r="D6778" t="s">
        <v>395</v>
      </c>
      <c r="E6778" t="s">
        <v>1</v>
      </c>
      <c r="F6778">
        <v>244.68507287768827</v>
      </c>
      <c r="G6778">
        <v>254.9741989201371</v>
      </c>
      <c r="H6778">
        <v>266.44759640451764</v>
      </c>
    </row>
    <row r="6779" spans="2:8" x14ac:dyDescent="0.25">
      <c r="B6779" t="s">
        <v>3</v>
      </c>
      <c r="C6779" t="s">
        <v>579</v>
      </c>
      <c r="D6779" t="s">
        <v>397</v>
      </c>
      <c r="E6779" t="s">
        <v>1</v>
      </c>
      <c r="F6779">
        <v>12039.310051342301</v>
      </c>
      <c r="G6779">
        <v>12403.338485116794</v>
      </c>
      <c r="H6779">
        <v>12808.362383318743</v>
      </c>
    </row>
    <row r="6780" spans="2:8" x14ac:dyDescent="0.25">
      <c r="B6780" t="s">
        <v>3</v>
      </c>
      <c r="C6780" t="s">
        <v>579</v>
      </c>
      <c r="D6780" t="s">
        <v>398</v>
      </c>
      <c r="E6780" t="s">
        <v>1</v>
      </c>
      <c r="F6780">
        <v>16184.8333500386</v>
      </c>
      <c r="G6780">
        <v>16674.208531024055</v>
      </c>
      <c r="H6780">
        <v>17218.695238918972</v>
      </c>
    </row>
    <row r="6781" spans="2:8" x14ac:dyDescent="0.25">
      <c r="B6781" t="s">
        <v>3</v>
      </c>
      <c r="C6781" t="s">
        <v>579</v>
      </c>
      <c r="D6781" t="s">
        <v>399</v>
      </c>
      <c r="E6781" t="s">
        <v>1</v>
      </c>
      <c r="F6781">
        <v>23990.911561525703</v>
      </c>
      <c r="G6781">
        <v>24716.316416398658</v>
      </c>
      <c r="H6781">
        <v>25523.413540787777</v>
      </c>
    </row>
    <row r="6782" spans="2:8" x14ac:dyDescent="0.25">
      <c r="B6782" t="s">
        <v>3</v>
      </c>
      <c r="C6782" t="s">
        <v>579</v>
      </c>
      <c r="D6782" t="s">
        <v>400</v>
      </c>
      <c r="E6782" t="s">
        <v>1</v>
      </c>
      <c r="F6782">
        <v>12101.260607035943</v>
      </c>
      <c r="G6782">
        <v>12454.235074438104</v>
      </c>
      <c r="H6782">
        <v>12845.529474520921</v>
      </c>
    </row>
    <row r="6783" spans="2:8" x14ac:dyDescent="0.25">
      <c r="B6783" t="s">
        <v>3</v>
      </c>
      <c r="C6783" t="s">
        <v>579</v>
      </c>
      <c r="D6783" t="s">
        <v>401</v>
      </c>
      <c r="E6783" t="s">
        <v>1</v>
      </c>
      <c r="F6783">
        <v>12874.298052037462</v>
      </c>
      <c r="G6783">
        <v>13312.630606218041</v>
      </c>
      <c r="H6783">
        <v>13805.403550953368</v>
      </c>
    </row>
    <row r="6784" spans="2:8" x14ac:dyDescent="0.25">
      <c r="B6784" t="s">
        <v>3</v>
      </c>
      <c r="C6784" t="s">
        <v>579</v>
      </c>
      <c r="D6784" t="s">
        <v>402</v>
      </c>
      <c r="E6784" t="s">
        <v>1</v>
      </c>
      <c r="F6784">
        <v>14858.997086677373</v>
      </c>
      <c r="G6784">
        <v>15364.902893676637</v>
      </c>
      <c r="H6784">
        <v>15933.641610196944</v>
      </c>
    </row>
    <row r="6785" spans="2:8" x14ac:dyDescent="0.25">
      <c r="B6785" t="s">
        <v>3</v>
      </c>
      <c r="C6785" t="s">
        <v>579</v>
      </c>
      <c r="D6785" t="s">
        <v>403</v>
      </c>
      <c r="E6785" t="s">
        <v>1</v>
      </c>
      <c r="F6785">
        <v>22849.88268139305</v>
      </c>
      <c r="G6785">
        <v>23465.864839967995</v>
      </c>
      <c r="H6785">
        <v>24172.601060867149</v>
      </c>
    </row>
    <row r="6786" spans="2:8" x14ac:dyDescent="0.25">
      <c r="B6786" t="s">
        <v>3</v>
      </c>
      <c r="C6786" t="s">
        <v>579</v>
      </c>
      <c r="D6786" t="s">
        <v>404</v>
      </c>
      <c r="E6786" t="s">
        <v>1</v>
      </c>
      <c r="F6786">
        <v>12300.980679538208</v>
      </c>
      <c r="G6786">
        <v>12692.964383879553</v>
      </c>
      <c r="H6786">
        <v>13132.072488114211</v>
      </c>
    </row>
    <row r="6787" spans="2:8" x14ac:dyDescent="0.25">
      <c r="B6787" t="s">
        <v>3</v>
      </c>
      <c r="C6787" t="s">
        <v>579</v>
      </c>
      <c r="D6787" t="s">
        <v>406</v>
      </c>
      <c r="E6787" t="s">
        <v>1</v>
      </c>
      <c r="F6787">
        <v>1229.3993597323295</v>
      </c>
      <c r="G6787">
        <v>1287.1222189951814</v>
      </c>
      <c r="H6787">
        <v>1343.8642428136457</v>
      </c>
    </row>
    <row r="6788" spans="2:8" x14ac:dyDescent="0.25">
      <c r="B6788" t="s">
        <v>3</v>
      </c>
      <c r="C6788" t="s">
        <v>580</v>
      </c>
      <c r="D6788" t="s">
        <v>544</v>
      </c>
      <c r="E6788" t="s">
        <v>1</v>
      </c>
      <c r="F6788">
        <v>0</v>
      </c>
      <c r="G6788">
        <v>0</v>
      </c>
      <c r="H6788">
        <v>0</v>
      </c>
    </row>
    <row r="6789" spans="2:8" x14ac:dyDescent="0.25">
      <c r="B6789" t="s">
        <v>3</v>
      </c>
      <c r="C6789" t="s">
        <v>580</v>
      </c>
      <c r="D6789" t="s">
        <v>16</v>
      </c>
      <c r="E6789" t="s">
        <v>1</v>
      </c>
      <c r="F6789">
        <v>0</v>
      </c>
      <c r="G6789">
        <v>0</v>
      </c>
      <c r="H6789">
        <v>0</v>
      </c>
    </row>
    <row r="6790" spans="2:8" x14ac:dyDescent="0.25">
      <c r="B6790" t="s">
        <v>3</v>
      </c>
      <c r="C6790" t="s">
        <v>580</v>
      </c>
      <c r="D6790" t="s">
        <v>17</v>
      </c>
      <c r="E6790" t="s">
        <v>1</v>
      </c>
      <c r="F6790">
        <v>0</v>
      </c>
      <c r="G6790">
        <v>0</v>
      </c>
      <c r="H6790">
        <v>0</v>
      </c>
    </row>
    <row r="6791" spans="2:8" x14ac:dyDescent="0.25">
      <c r="B6791" t="s">
        <v>3</v>
      </c>
      <c r="C6791" t="s">
        <v>580</v>
      </c>
      <c r="D6791" t="s">
        <v>18</v>
      </c>
      <c r="E6791" t="s">
        <v>1</v>
      </c>
      <c r="F6791">
        <v>0</v>
      </c>
      <c r="G6791">
        <v>0</v>
      </c>
      <c r="H6791">
        <v>0</v>
      </c>
    </row>
    <row r="6792" spans="2:8" x14ac:dyDescent="0.25">
      <c r="B6792" t="s">
        <v>3</v>
      </c>
      <c r="C6792" t="s">
        <v>580</v>
      </c>
      <c r="D6792" t="s">
        <v>19</v>
      </c>
      <c r="E6792" t="s">
        <v>1</v>
      </c>
      <c r="F6792">
        <v>0</v>
      </c>
      <c r="G6792">
        <v>0</v>
      </c>
      <c r="H6792">
        <v>0</v>
      </c>
    </row>
    <row r="6793" spans="2:8" x14ac:dyDescent="0.25">
      <c r="B6793" t="s">
        <v>3</v>
      </c>
      <c r="C6793" t="s">
        <v>580</v>
      </c>
      <c r="D6793" t="s">
        <v>20</v>
      </c>
      <c r="E6793" t="s">
        <v>1</v>
      </c>
      <c r="F6793">
        <v>0</v>
      </c>
      <c r="G6793">
        <v>0</v>
      </c>
      <c r="H6793">
        <v>0</v>
      </c>
    </row>
    <row r="6794" spans="2:8" x14ac:dyDescent="0.25">
      <c r="B6794" t="s">
        <v>3</v>
      </c>
      <c r="C6794" t="s">
        <v>580</v>
      </c>
      <c r="D6794" t="s">
        <v>21</v>
      </c>
      <c r="E6794" t="s">
        <v>1</v>
      </c>
      <c r="F6794">
        <v>0</v>
      </c>
      <c r="G6794">
        <v>0</v>
      </c>
      <c r="H6794">
        <v>0</v>
      </c>
    </row>
    <row r="6795" spans="2:8" x14ac:dyDescent="0.25">
      <c r="B6795" t="s">
        <v>3</v>
      </c>
      <c r="C6795" t="s">
        <v>580</v>
      </c>
      <c r="D6795" t="s">
        <v>22</v>
      </c>
      <c r="E6795" t="s">
        <v>1</v>
      </c>
      <c r="F6795">
        <v>0</v>
      </c>
      <c r="G6795">
        <v>0</v>
      </c>
      <c r="H6795">
        <v>0</v>
      </c>
    </row>
    <row r="6796" spans="2:8" x14ac:dyDescent="0.25">
      <c r="B6796" t="s">
        <v>3</v>
      </c>
      <c r="C6796" t="s">
        <v>580</v>
      </c>
      <c r="D6796" t="s">
        <v>23</v>
      </c>
      <c r="E6796" t="s">
        <v>1</v>
      </c>
      <c r="F6796">
        <v>0</v>
      </c>
      <c r="G6796">
        <v>0</v>
      </c>
      <c r="H6796">
        <v>0</v>
      </c>
    </row>
    <row r="6797" spans="2:8" x14ac:dyDescent="0.25">
      <c r="B6797" t="s">
        <v>3</v>
      </c>
      <c r="C6797" t="s">
        <v>580</v>
      </c>
      <c r="D6797" t="s">
        <v>24</v>
      </c>
      <c r="E6797" t="s">
        <v>1</v>
      </c>
      <c r="F6797">
        <v>0</v>
      </c>
      <c r="G6797">
        <v>0</v>
      </c>
      <c r="H6797">
        <v>0</v>
      </c>
    </row>
    <row r="6798" spans="2:8" x14ac:dyDescent="0.25">
      <c r="B6798" t="s">
        <v>3</v>
      </c>
      <c r="C6798" t="s">
        <v>580</v>
      </c>
      <c r="D6798" t="s">
        <v>25</v>
      </c>
      <c r="E6798" t="s">
        <v>1</v>
      </c>
      <c r="F6798">
        <v>0</v>
      </c>
      <c r="G6798">
        <v>0</v>
      </c>
      <c r="H6798">
        <v>0</v>
      </c>
    </row>
    <row r="6799" spans="2:8" x14ac:dyDescent="0.25">
      <c r="B6799" t="s">
        <v>3</v>
      </c>
      <c r="C6799" t="s">
        <v>580</v>
      </c>
      <c r="D6799" t="s">
        <v>26</v>
      </c>
      <c r="E6799" t="s">
        <v>1</v>
      </c>
      <c r="F6799">
        <v>0</v>
      </c>
      <c r="G6799">
        <v>0</v>
      </c>
      <c r="H6799">
        <v>0</v>
      </c>
    </row>
    <row r="6800" spans="2:8" x14ac:dyDescent="0.25">
      <c r="B6800" t="s">
        <v>3</v>
      </c>
      <c r="C6800" t="s">
        <v>580</v>
      </c>
      <c r="D6800" t="s">
        <v>27</v>
      </c>
      <c r="E6800" t="s">
        <v>1</v>
      </c>
      <c r="F6800">
        <v>0</v>
      </c>
      <c r="G6800">
        <v>0</v>
      </c>
      <c r="H6800">
        <v>0</v>
      </c>
    </row>
    <row r="6801" spans="2:8" x14ac:dyDescent="0.25">
      <c r="B6801" t="s">
        <v>3</v>
      </c>
      <c r="C6801" t="s">
        <v>580</v>
      </c>
      <c r="D6801" t="s">
        <v>28</v>
      </c>
      <c r="E6801" t="s">
        <v>1</v>
      </c>
      <c r="F6801">
        <v>0</v>
      </c>
      <c r="G6801">
        <v>0</v>
      </c>
      <c r="H6801">
        <v>0</v>
      </c>
    </row>
    <row r="6802" spans="2:8" x14ac:dyDescent="0.25">
      <c r="B6802" t="s">
        <v>3</v>
      </c>
      <c r="C6802" t="s">
        <v>580</v>
      </c>
      <c r="D6802" t="s">
        <v>29</v>
      </c>
      <c r="E6802" t="s">
        <v>1</v>
      </c>
      <c r="F6802">
        <v>0</v>
      </c>
      <c r="G6802">
        <v>0</v>
      </c>
      <c r="H6802">
        <v>0</v>
      </c>
    </row>
    <row r="6803" spans="2:8" x14ac:dyDescent="0.25">
      <c r="B6803" t="s">
        <v>3</v>
      </c>
      <c r="C6803" t="s">
        <v>580</v>
      </c>
      <c r="D6803" t="s">
        <v>30</v>
      </c>
      <c r="E6803" t="s">
        <v>1</v>
      </c>
      <c r="F6803">
        <v>0</v>
      </c>
      <c r="G6803">
        <v>0</v>
      </c>
      <c r="H6803">
        <v>0</v>
      </c>
    </row>
    <row r="6804" spans="2:8" x14ac:dyDescent="0.25">
      <c r="B6804" t="s">
        <v>3</v>
      </c>
      <c r="C6804" t="s">
        <v>580</v>
      </c>
      <c r="D6804" t="s">
        <v>31</v>
      </c>
      <c r="E6804" t="s">
        <v>1</v>
      </c>
      <c r="F6804">
        <v>0</v>
      </c>
      <c r="G6804">
        <v>0</v>
      </c>
      <c r="H6804">
        <v>0</v>
      </c>
    </row>
    <row r="6805" spans="2:8" x14ac:dyDescent="0.25">
      <c r="B6805" t="s">
        <v>3</v>
      </c>
      <c r="C6805" t="s">
        <v>580</v>
      </c>
      <c r="D6805" t="s">
        <v>32</v>
      </c>
      <c r="E6805" t="s">
        <v>1</v>
      </c>
      <c r="F6805">
        <v>0</v>
      </c>
      <c r="G6805">
        <v>0</v>
      </c>
      <c r="H6805">
        <v>0</v>
      </c>
    </row>
    <row r="6806" spans="2:8" x14ac:dyDescent="0.25">
      <c r="B6806" t="s">
        <v>3</v>
      </c>
      <c r="C6806" t="s">
        <v>580</v>
      </c>
      <c r="D6806" t="s">
        <v>33</v>
      </c>
      <c r="E6806" t="s">
        <v>1</v>
      </c>
      <c r="F6806">
        <v>0</v>
      </c>
      <c r="G6806">
        <v>0</v>
      </c>
      <c r="H6806">
        <v>0</v>
      </c>
    </row>
    <row r="6807" spans="2:8" x14ac:dyDescent="0.25">
      <c r="B6807" t="s">
        <v>3</v>
      </c>
      <c r="C6807" t="s">
        <v>580</v>
      </c>
      <c r="D6807" t="s">
        <v>34</v>
      </c>
      <c r="E6807" t="s">
        <v>1</v>
      </c>
      <c r="F6807">
        <v>0</v>
      </c>
      <c r="G6807">
        <v>0</v>
      </c>
      <c r="H6807">
        <v>0</v>
      </c>
    </row>
    <row r="6808" spans="2:8" x14ac:dyDescent="0.25">
      <c r="B6808" t="s">
        <v>3</v>
      </c>
      <c r="C6808" t="s">
        <v>580</v>
      </c>
      <c r="D6808" t="s">
        <v>35</v>
      </c>
      <c r="E6808" t="s">
        <v>1</v>
      </c>
      <c r="F6808">
        <v>0</v>
      </c>
      <c r="G6808">
        <v>0</v>
      </c>
      <c r="H6808">
        <v>0</v>
      </c>
    </row>
    <row r="6809" spans="2:8" x14ac:dyDescent="0.25">
      <c r="B6809" t="s">
        <v>3</v>
      </c>
      <c r="C6809" t="s">
        <v>580</v>
      </c>
      <c r="D6809" t="s">
        <v>36</v>
      </c>
      <c r="E6809" t="s">
        <v>1</v>
      </c>
      <c r="F6809">
        <v>0</v>
      </c>
      <c r="G6809">
        <v>0</v>
      </c>
      <c r="H6809">
        <v>0</v>
      </c>
    </row>
    <row r="6810" spans="2:8" x14ac:dyDescent="0.25">
      <c r="B6810" t="s">
        <v>3</v>
      </c>
      <c r="C6810" t="s">
        <v>580</v>
      </c>
      <c r="D6810" t="s">
        <v>37</v>
      </c>
      <c r="E6810" t="s">
        <v>1</v>
      </c>
      <c r="F6810">
        <v>0</v>
      </c>
      <c r="G6810">
        <v>0</v>
      </c>
      <c r="H6810">
        <v>0</v>
      </c>
    </row>
    <row r="6811" spans="2:8" x14ac:dyDescent="0.25">
      <c r="B6811" t="s">
        <v>3</v>
      </c>
      <c r="C6811" t="s">
        <v>580</v>
      </c>
      <c r="D6811" t="s">
        <v>38</v>
      </c>
      <c r="E6811" t="s">
        <v>1</v>
      </c>
      <c r="F6811">
        <v>0</v>
      </c>
      <c r="G6811">
        <v>0</v>
      </c>
      <c r="H6811">
        <v>0</v>
      </c>
    </row>
    <row r="6812" spans="2:8" x14ac:dyDescent="0.25">
      <c r="B6812" t="s">
        <v>3</v>
      </c>
      <c r="C6812" t="s">
        <v>580</v>
      </c>
      <c r="D6812" t="s">
        <v>39</v>
      </c>
      <c r="E6812" t="s">
        <v>1</v>
      </c>
      <c r="F6812">
        <v>0</v>
      </c>
      <c r="G6812">
        <v>0</v>
      </c>
      <c r="H6812">
        <v>0</v>
      </c>
    </row>
    <row r="6813" spans="2:8" x14ac:dyDescent="0.25">
      <c r="B6813" t="s">
        <v>3</v>
      </c>
      <c r="C6813" t="s">
        <v>580</v>
      </c>
      <c r="D6813" t="s">
        <v>40</v>
      </c>
      <c r="E6813" t="s">
        <v>1</v>
      </c>
      <c r="F6813">
        <v>0</v>
      </c>
      <c r="G6813">
        <v>0</v>
      </c>
      <c r="H6813">
        <v>0</v>
      </c>
    </row>
    <row r="6814" spans="2:8" x14ac:dyDescent="0.25">
      <c r="B6814" t="s">
        <v>3</v>
      </c>
      <c r="C6814" t="s">
        <v>580</v>
      </c>
      <c r="D6814" t="s">
        <v>41</v>
      </c>
      <c r="E6814" t="s">
        <v>1</v>
      </c>
      <c r="F6814">
        <v>0</v>
      </c>
      <c r="G6814">
        <v>0</v>
      </c>
      <c r="H6814">
        <v>0</v>
      </c>
    </row>
    <row r="6815" spans="2:8" x14ac:dyDescent="0.25">
      <c r="B6815" t="s">
        <v>3</v>
      </c>
      <c r="C6815" t="s">
        <v>580</v>
      </c>
      <c r="D6815" t="s">
        <v>42</v>
      </c>
      <c r="E6815" t="s">
        <v>1</v>
      </c>
      <c r="F6815">
        <v>0</v>
      </c>
      <c r="G6815">
        <v>0</v>
      </c>
      <c r="H6815">
        <v>0</v>
      </c>
    </row>
    <row r="6816" spans="2:8" x14ac:dyDescent="0.25">
      <c r="B6816" t="s">
        <v>3</v>
      </c>
      <c r="C6816" t="s">
        <v>580</v>
      </c>
      <c r="D6816" t="s">
        <v>44</v>
      </c>
      <c r="E6816" t="s">
        <v>1</v>
      </c>
      <c r="F6816">
        <v>0</v>
      </c>
      <c r="G6816">
        <v>0</v>
      </c>
      <c r="H6816">
        <v>0</v>
      </c>
    </row>
    <row r="6817" spans="2:8" x14ac:dyDescent="0.25">
      <c r="B6817" t="s">
        <v>3</v>
      </c>
      <c r="C6817" t="s">
        <v>580</v>
      </c>
      <c r="D6817" t="s">
        <v>45</v>
      </c>
      <c r="E6817" t="s">
        <v>1</v>
      </c>
      <c r="F6817">
        <v>0</v>
      </c>
      <c r="G6817">
        <v>0</v>
      </c>
      <c r="H6817">
        <v>0</v>
      </c>
    </row>
    <row r="6818" spans="2:8" x14ac:dyDescent="0.25">
      <c r="B6818" t="s">
        <v>3</v>
      </c>
      <c r="C6818" t="s">
        <v>580</v>
      </c>
      <c r="D6818" t="s">
        <v>48</v>
      </c>
      <c r="E6818" t="s">
        <v>1</v>
      </c>
      <c r="F6818">
        <v>0</v>
      </c>
      <c r="G6818">
        <v>0</v>
      </c>
      <c r="H6818">
        <v>0</v>
      </c>
    </row>
    <row r="6819" spans="2:8" x14ac:dyDescent="0.25">
      <c r="B6819" t="s">
        <v>3</v>
      </c>
      <c r="C6819" t="s">
        <v>580</v>
      </c>
      <c r="D6819" t="s">
        <v>49</v>
      </c>
      <c r="E6819" t="s">
        <v>1</v>
      </c>
      <c r="F6819">
        <v>0</v>
      </c>
      <c r="G6819">
        <v>0</v>
      </c>
      <c r="H6819">
        <v>0</v>
      </c>
    </row>
    <row r="6820" spans="2:8" x14ac:dyDescent="0.25">
      <c r="B6820" t="s">
        <v>3</v>
      </c>
      <c r="C6820" t="s">
        <v>580</v>
      </c>
      <c r="D6820" t="s">
        <v>51</v>
      </c>
      <c r="E6820" t="s">
        <v>1</v>
      </c>
      <c r="F6820">
        <v>0</v>
      </c>
      <c r="G6820">
        <v>0</v>
      </c>
      <c r="H6820">
        <v>0</v>
      </c>
    </row>
    <row r="6821" spans="2:8" x14ac:dyDescent="0.25">
      <c r="B6821" t="s">
        <v>3</v>
      </c>
      <c r="C6821" t="s">
        <v>580</v>
      </c>
      <c r="D6821" t="s">
        <v>53</v>
      </c>
      <c r="E6821" t="s">
        <v>1</v>
      </c>
      <c r="F6821">
        <v>0</v>
      </c>
      <c r="G6821">
        <v>0</v>
      </c>
      <c r="H6821">
        <v>0</v>
      </c>
    </row>
    <row r="6822" spans="2:8" x14ac:dyDescent="0.25">
      <c r="B6822" t="s">
        <v>3</v>
      </c>
      <c r="C6822" t="s">
        <v>580</v>
      </c>
      <c r="D6822" t="s">
        <v>55</v>
      </c>
      <c r="E6822" t="s">
        <v>1</v>
      </c>
      <c r="F6822">
        <v>0</v>
      </c>
      <c r="G6822">
        <v>0</v>
      </c>
      <c r="H6822">
        <v>0</v>
      </c>
    </row>
    <row r="6823" spans="2:8" x14ac:dyDescent="0.25">
      <c r="B6823" t="s">
        <v>3</v>
      </c>
      <c r="C6823" t="s">
        <v>580</v>
      </c>
      <c r="D6823" t="s">
        <v>57</v>
      </c>
      <c r="E6823" t="s">
        <v>1</v>
      </c>
      <c r="F6823">
        <v>0</v>
      </c>
      <c r="G6823">
        <v>0</v>
      </c>
      <c r="H6823">
        <v>0</v>
      </c>
    </row>
    <row r="6824" spans="2:8" x14ac:dyDescent="0.25">
      <c r="B6824" t="s">
        <v>3</v>
      </c>
      <c r="C6824" t="s">
        <v>580</v>
      </c>
      <c r="D6824" t="s">
        <v>622</v>
      </c>
      <c r="E6824" t="s">
        <v>1</v>
      </c>
      <c r="F6824">
        <v>0</v>
      </c>
      <c r="G6824">
        <v>0</v>
      </c>
      <c r="H6824">
        <v>0</v>
      </c>
    </row>
    <row r="6825" spans="2:8" x14ac:dyDescent="0.25">
      <c r="B6825" t="s">
        <v>3</v>
      </c>
      <c r="C6825" t="s">
        <v>580</v>
      </c>
      <c r="D6825" t="s">
        <v>623</v>
      </c>
      <c r="E6825" t="s">
        <v>1</v>
      </c>
      <c r="F6825">
        <v>0</v>
      </c>
      <c r="G6825">
        <v>0</v>
      </c>
      <c r="H6825">
        <v>0</v>
      </c>
    </row>
    <row r="6826" spans="2:8" x14ac:dyDescent="0.25">
      <c r="B6826" t="s">
        <v>3</v>
      </c>
      <c r="C6826" t="s">
        <v>580</v>
      </c>
      <c r="D6826" t="s">
        <v>624</v>
      </c>
      <c r="E6826" t="s">
        <v>1</v>
      </c>
      <c r="F6826">
        <v>0</v>
      </c>
      <c r="G6826">
        <v>0</v>
      </c>
      <c r="H6826">
        <v>0</v>
      </c>
    </row>
    <row r="6827" spans="2:8" x14ac:dyDescent="0.25">
      <c r="B6827" t="s">
        <v>3</v>
      </c>
      <c r="C6827" t="s">
        <v>580</v>
      </c>
      <c r="D6827" t="s">
        <v>625</v>
      </c>
      <c r="E6827" t="s">
        <v>1</v>
      </c>
      <c r="F6827">
        <v>0</v>
      </c>
      <c r="G6827">
        <v>0</v>
      </c>
      <c r="H6827">
        <v>0</v>
      </c>
    </row>
    <row r="6828" spans="2:8" x14ac:dyDescent="0.25">
      <c r="B6828" t="s">
        <v>3</v>
      </c>
      <c r="C6828" t="s">
        <v>580</v>
      </c>
      <c r="D6828" t="s">
        <v>58</v>
      </c>
      <c r="E6828" t="s">
        <v>1</v>
      </c>
      <c r="F6828">
        <v>0</v>
      </c>
      <c r="G6828">
        <v>0</v>
      </c>
      <c r="H6828">
        <v>0</v>
      </c>
    </row>
    <row r="6829" spans="2:8" x14ac:dyDescent="0.25">
      <c r="B6829" t="s">
        <v>3</v>
      </c>
      <c r="C6829" t="s">
        <v>580</v>
      </c>
      <c r="D6829" t="s">
        <v>59</v>
      </c>
      <c r="E6829" t="s">
        <v>1</v>
      </c>
      <c r="F6829">
        <v>0</v>
      </c>
      <c r="G6829">
        <v>0</v>
      </c>
      <c r="H6829">
        <v>0</v>
      </c>
    </row>
    <row r="6830" spans="2:8" x14ac:dyDescent="0.25">
      <c r="B6830" t="s">
        <v>3</v>
      </c>
      <c r="C6830" t="s">
        <v>580</v>
      </c>
      <c r="D6830" t="s">
        <v>60</v>
      </c>
      <c r="E6830" t="s">
        <v>1</v>
      </c>
      <c r="F6830">
        <v>0</v>
      </c>
      <c r="G6830">
        <v>0</v>
      </c>
      <c r="H6830">
        <v>0</v>
      </c>
    </row>
    <row r="6831" spans="2:8" x14ac:dyDescent="0.25">
      <c r="B6831" t="s">
        <v>3</v>
      </c>
      <c r="C6831" t="s">
        <v>580</v>
      </c>
      <c r="D6831" t="s">
        <v>626</v>
      </c>
      <c r="E6831" t="s">
        <v>1</v>
      </c>
      <c r="F6831">
        <v>0</v>
      </c>
      <c r="G6831">
        <v>0</v>
      </c>
      <c r="H6831">
        <v>0</v>
      </c>
    </row>
    <row r="6832" spans="2:8" x14ac:dyDescent="0.25">
      <c r="B6832" t="s">
        <v>3</v>
      </c>
      <c r="C6832" t="s">
        <v>580</v>
      </c>
      <c r="D6832" t="s">
        <v>64</v>
      </c>
      <c r="E6832" t="s">
        <v>1</v>
      </c>
      <c r="F6832">
        <v>0</v>
      </c>
      <c r="G6832">
        <v>0</v>
      </c>
      <c r="H6832">
        <v>0</v>
      </c>
    </row>
    <row r="6833" spans="2:8" x14ac:dyDescent="0.25">
      <c r="B6833" t="s">
        <v>3</v>
      </c>
      <c r="C6833" t="s">
        <v>580</v>
      </c>
      <c r="D6833" t="s">
        <v>67</v>
      </c>
      <c r="E6833" t="s">
        <v>1</v>
      </c>
      <c r="F6833">
        <v>0</v>
      </c>
      <c r="G6833">
        <v>0</v>
      </c>
      <c r="H6833">
        <v>0</v>
      </c>
    </row>
    <row r="6834" spans="2:8" x14ac:dyDescent="0.25">
      <c r="B6834" t="s">
        <v>3</v>
      </c>
      <c r="C6834" t="s">
        <v>580</v>
      </c>
      <c r="D6834" t="s">
        <v>69</v>
      </c>
      <c r="E6834" t="s">
        <v>1</v>
      </c>
      <c r="F6834">
        <v>0</v>
      </c>
      <c r="G6834">
        <v>0</v>
      </c>
      <c r="H6834">
        <v>0</v>
      </c>
    </row>
    <row r="6835" spans="2:8" x14ac:dyDescent="0.25">
      <c r="B6835" t="s">
        <v>3</v>
      </c>
      <c r="C6835" t="s">
        <v>580</v>
      </c>
      <c r="D6835" t="s">
        <v>71</v>
      </c>
      <c r="E6835" t="s">
        <v>1</v>
      </c>
      <c r="F6835">
        <v>0</v>
      </c>
      <c r="G6835">
        <v>0</v>
      </c>
      <c r="H6835">
        <v>0</v>
      </c>
    </row>
    <row r="6836" spans="2:8" x14ac:dyDescent="0.25">
      <c r="B6836" t="s">
        <v>3</v>
      </c>
      <c r="C6836" t="s">
        <v>580</v>
      </c>
      <c r="D6836" t="s">
        <v>73</v>
      </c>
      <c r="E6836" t="s">
        <v>1</v>
      </c>
      <c r="F6836">
        <v>0</v>
      </c>
      <c r="G6836">
        <v>0</v>
      </c>
      <c r="H6836">
        <v>0</v>
      </c>
    </row>
    <row r="6837" spans="2:8" x14ac:dyDescent="0.25">
      <c r="B6837" t="s">
        <v>3</v>
      </c>
      <c r="C6837" t="s">
        <v>580</v>
      </c>
      <c r="D6837" t="s">
        <v>683</v>
      </c>
      <c r="E6837" t="s">
        <v>1</v>
      </c>
      <c r="F6837">
        <v>0</v>
      </c>
      <c r="G6837">
        <v>0</v>
      </c>
      <c r="H6837">
        <v>0</v>
      </c>
    </row>
    <row r="6838" spans="2:8" x14ac:dyDescent="0.25">
      <c r="B6838" t="s">
        <v>3</v>
      </c>
      <c r="C6838" t="s">
        <v>580</v>
      </c>
      <c r="D6838" t="s">
        <v>75</v>
      </c>
      <c r="E6838" t="s">
        <v>1</v>
      </c>
      <c r="F6838">
        <v>0</v>
      </c>
      <c r="G6838">
        <v>0</v>
      </c>
      <c r="H6838">
        <v>0</v>
      </c>
    </row>
    <row r="6839" spans="2:8" x14ac:dyDescent="0.25">
      <c r="B6839" t="s">
        <v>3</v>
      </c>
      <c r="C6839" t="s">
        <v>580</v>
      </c>
      <c r="D6839" t="s">
        <v>76</v>
      </c>
      <c r="E6839" t="s">
        <v>1</v>
      </c>
      <c r="F6839">
        <v>0</v>
      </c>
      <c r="G6839">
        <v>0</v>
      </c>
      <c r="H6839">
        <v>0</v>
      </c>
    </row>
    <row r="6840" spans="2:8" x14ac:dyDescent="0.25">
      <c r="B6840" t="s">
        <v>3</v>
      </c>
      <c r="C6840" t="s">
        <v>580</v>
      </c>
      <c r="D6840" t="s">
        <v>77</v>
      </c>
      <c r="E6840" t="s">
        <v>1</v>
      </c>
      <c r="F6840">
        <v>0</v>
      </c>
      <c r="G6840">
        <v>0</v>
      </c>
      <c r="H6840">
        <v>0</v>
      </c>
    </row>
    <row r="6841" spans="2:8" x14ac:dyDescent="0.25">
      <c r="B6841" t="s">
        <v>3</v>
      </c>
      <c r="C6841" t="s">
        <v>580</v>
      </c>
      <c r="D6841" t="s">
        <v>78</v>
      </c>
      <c r="E6841" t="s">
        <v>1</v>
      </c>
      <c r="F6841">
        <v>0</v>
      </c>
      <c r="G6841">
        <v>0</v>
      </c>
      <c r="H6841">
        <v>0</v>
      </c>
    </row>
    <row r="6842" spans="2:8" x14ac:dyDescent="0.25">
      <c r="B6842" t="s">
        <v>3</v>
      </c>
      <c r="C6842" t="s">
        <v>580</v>
      </c>
      <c r="D6842" t="s">
        <v>627</v>
      </c>
      <c r="E6842" t="s">
        <v>1</v>
      </c>
      <c r="F6842">
        <v>0</v>
      </c>
      <c r="G6842">
        <v>0</v>
      </c>
      <c r="H6842">
        <v>0</v>
      </c>
    </row>
    <row r="6843" spans="2:8" x14ac:dyDescent="0.25">
      <c r="B6843" t="s">
        <v>3</v>
      </c>
      <c r="C6843" t="s">
        <v>580</v>
      </c>
      <c r="D6843" t="s">
        <v>81</v>
      </c>
      <c r="E6843" t="s">
        <v>1</v>
      </c>
      <c r="F6843">
        <v>0</v>
      </c>
      <c r="G6843">
        <v>0</v>
      </c>
      <c r="H6843">
        <v>0</v>
      </c>
    </row>
    <row r="6844" spans="2:8" x14ac:dyDescent="0.25">
      <c r="B6844" t="s">
        <v>3</v>
      </c>
      <c r="C6844" t="s">
        <v>580</v>
      </c>
      <c r="D6844" t="s">
        <v>83</v>
      </c>
      <c r="E6844" t="s">
        <v>1</v>
      </c>
      <c r="F6844">
        <v>0</v>
      </c>
      <c r="G6844">
        <v>0</v>
      </c>
      <c r="H6844">
        <v>0</v>
      </c>
    </row>
    <row r="6845" spans="2:8" x14ac:dyDescent="0.25">
      <c r="B6845" t="s">
        <v>3</v>
      </c>
      <c r="C6845" t="s">
        <v>580</v>
      </c>
      <c r="D6845" t="s">
        <v>85</v>
      </c>
      <c r="E6845" t="s">
        <v>1</v>
      </c>
      <c r="F6845">
        <v>0</v>
      </c>
      <c r="G6845">
        <v>0</v>
      </c>
      <c r="H6845">
        <v>0</v>
      </c>
    </row>
    <row r="6846" spans="2:8" x14ac:dyDescent="0.25">
      <c r="B6846" t="s">
        <v>3</v>
      </c>
      <c r="C6846" t="s">
        <v>580</v>
      </c>
      <c r="D6846" t="s">
        <v>86</v>
      </c>
      <c r="E6846" t="s">
        <v>1</v>
      </c>
      <c r="F6846">
        <v>0</v>
      </c>
      <c r="G6846">
        <v>0</v>
      </c>
      <c r="H6846">
        <v>0</v>
      </c>
    </row>
    <row r="6847" spans="2:8" x14ac:dyDescent="0.25">
      <c r="B6847" t="s">
        <v>3</v>
      </c>
      <c r="C6847" t="s">
        <v>580</v>
      </c>
      <c r="D6847" t="s">
        <v>87</v>
      </c>
      <c r="E6847" t="s">
        <v>1</v>
      </c>
      <c r="F6847">
        <v>0</v>
      </c>
      <c r="G6847">
        <v>0</v>
      </c>
      <c r="H6847">
        <v>0</v>
      </c>
    </row>
    <row r="6848" spans="2:8" x14ac:dyDescent="0.25">
      <c r="B6848" t="s">
        <v>3</v>
      </c>
      <c r="C6848" t="s">
        <v>580</v>
      </c>
      <c r="D6848" t="s">
        <v>88</v>
      </c>
      <c r="E6848" t="s">
        <v>1</v>
      </c>
      <c r="F6848">
        <v>0</v>
      </c>
      <c r="G6848">
        <v>0</v>
      </c>
      <c r="H6848">
        <v>0</v>
      </c>
    </row>
    <row r="6849" spans="2:8" x14ac:dyDescent="0.25">
      <c r="B6849" t="s">
        <v>3</v>
      </c>
      <c r="C6849" t="s">
        <v>580</v>
      </c>
      <c r="D6849" t="s">
        <v>628</v>
      </c>
      <c r="E6849" t="s">
        <v>1</v>
      </c>
      <c r="F6849">
        <v>0</v>
      </c>
      <c r="G6849">
        <v>0</v>
      </c>
      <c r="H6849">
        <v>0</v>
      </c>
    </row>
    <row r="6850" spans="2:8" x14ac:dyDescent="0.25">
      <c r="B6850" t="s">
        <v>3</v>
      </c>
      <c r="C6850" t="s">
        <v>580</v>
      </c>
      <c r="D6850" t="s">
        <v>89</v>
      </c>
      <c r="E6850" t="s">
        <v>1</v>
      </c>
      <c r="F6850">
        <v>0</v>
      </c>
      <c r="G6850">
        <v>0</v>
      </c>
      <c r="H6850">
        <v>0</v>
      </c>
    </row>
    <row r="6851" spans="2:8" x14ac:dyDescent="0.25">
      <c r="B6851" t="s">
        <v>3</v>
      </c>
      <c r="C6851" t="s">
        <v>580</v>
      </c>
      <c r="D6851" t="s">
        <v>90</v>
      </c>
      <c r="E6851" t="s">
        <v>1</v>
      </c>
      <c r="F6851">
        <v>0</v>
      </c>
      <c r="G6851">
        <v>0</v>
      </c>
      <c r="H6851">
        <v>0</v>
      </c>
    </row>
    <row r="6852" spans="2:8" x14ac:dyDescent="0.25">
      <c r="B6852" t="s">
        <v>3</v>
      </c>
      <c r="C6852" t="s">
        <v>580</v>
      </c>
      <c r="D6852" t="s">
        <v>92</v>
      </c>
      <c r="E6852" t="s">
        <v>1</v>
      </c>
      <c r="F6852">
        <v>0</v>
      </c>
      <c r="G6852">
        <v>0</v>
      </c>
      <c r="H6852">
        <v>0</v>
      </c>
    </row>
    <row r="6853" spans="2:8" x14ac:dyDescent="0.25">
      <c r="B6853" t="s">
        <v>3</v>
      </c>
      <c r="C6853" t="s">
        <v>580</v>
      </c>
      <c r="D6853" t="s">
        <v>93</v>
      </c>
      <c r="E6853" t="s">
        <v>1</v>
      </c>
      <c r="F6853">
        <v>0</v>
      </c>
      <c r="G6853">
        <v>0</v>
      </c>
      <c r="H6853">
        <v>0</v>
      </c>
    </row>
    <row r="6854" spans="2:8" x14ac:dyDescent="0.25">
      <c r="B6854" t="s">
        <v>3</v>
      </c>
      <c r="C6854" t="s">
        <v>580</v>
      </c>
      <c r="D6854" t="s">
        <v>97</v>
      </c>
      <c r="E6854" t="s">
        <v>1</v>
      </c>
      <c r="F6854">
        <v>0</v>
      </c>
      <c r="G6854">
        <v>0</v>
      </c>
      <c r="H6854">
        <v>0</v>
      </c>
    </row>
    <row r="6855" spans="2:8" x14ac:dyDescent="0.25">
      <c r="B6855" t="s">
        <v>3</v>
      </c>
      <c r="C6855" t="s">
        <v>580</v>
      </c>
      <c r="D6855" t="s">
        <v>98</v>
      </c>
      <c r="E6855" t="s">
        <v>1</v>
      </c>
      <c r="F6855">
        <v>0</v>
      </c>
      <c r="G6855">
        <v>0</v>
      </c>
      <c r="H6855">
        <v>0</v>
      </c>
    </row>
    <row r="6856" spans="2:8" x14ac:dyDescent="0.25">
      <c r="B6856" t="s">
        <v>3</v>
      </c>
      <c r="C6856" t="s">
        <v>580</v>
      </c>
      <c r="D6856" t="s">
        <v>99</v>
      </c>
      <c r="E6856" t="s">
        <v>1</v>
      </c>
      <c r="F6856">
        <v>0</v>
      </c>
      <c r="G6856">
        <v>0</v>
      </c>
      <c r="H6856">
        <v>0</v>
      </c>
    </row>
    <row r="6857" spans="2:8" x14ac:dyDescent="0.25">
      <c r="B6857" t="s">
        <v>3</v>
      </c>
      <c r="C6857" t="s">
        <v>580</v>
      </c>
      <c r="D6857" t="s">
        <v>100</v>
      </c>
      <c r="E6857" t="s">
        <v>1</v>
      </c>
      <c r="F6857">
        <v>0</v>
      </c>
      <c r="G6857">
        <v>0</v>
      </c>
      <c r="H6857">
        <v>0</v>
      </c>
    </row>
    <row r="6858" spans="2:8" x14ac:dyDescent="0.25">
      <c r="B6858" t="s">
        <v>3</v>
      </c>
      <c r="C6858" t="s">
        <v>580</v>
      </c>
      <c r="D6858" t="s">
        <v>102</v>
      </c>
      <c r="E6858" t="s">
        <v>1</v>
      </c>
      <c r="F6858">
        <v>0</v>
      </c>
      <c r="G6858">
        <v>0</v>
      </c>
      <c r="H6858">
        <v>0</v>
      </c>
    </row>
    <row r="6859" spans="2:8" x14ac:dyDescent="0.25">
      <c r="B6859" t="s">
        <v>3</v>
      </c>
      <c r="C6859" t="s">
        <v>580</v>
      </c>
      <c r="D6859" t="s">
        <v>104</v>
      </c>
      <c r="E6859" t="s">
        <v>1</v>
      </c>
      <c r="F6859">
        <v>0</v>
      </c>
      <c r="G6859">
        <v>0</v>
      </c>
      <c r="H6859">
        <v>0</v>
      </c>
    </row>
    <row r="6860" spans="2:8" x14ac:dyDescent="0.25">
      <c r="B6860" t="s">
        <v>3</v>
      </c>
      <c r="C6860" t="s">
        <v>580</v>
      </c>
      <c r="D6860" t="s">
        <v>106</v>
      </c>
      <c r="E6860" t="s">
        <v>1</v>
      </c>
      <c r="F6860">
        <v>0</v>
      </c>
      <c r="G6860">
        <v>0</v>
      </c>
      <c r="H6860">
        <v>0</v>
      </c>
    </row>
    <row r="6861" spans="2:8" x14ac:dyDescent="0.25">
      <c r="B6861" t="s">
        <v>3</v>
      </c>
      <c r="C6861" t="s">
        <v>580</v>
      </c>
      <c r="D6861" t="s">
        <v>108</v>
      </c>
      <c r="E6861" t="s">
        <v>1</v>
      </c>
      <c r="F6861">
        <v>0</v>
      </c>
      <c r="G6861">
        <v>0</v>
      </c>
      <c r="H6861">
        <v>0</v>
      </c>
    </row>
    <row r="6862" spans="2:8" x14ac:dyDescent="0.25">
      <c r="B6862" t="s">
        <v>3</v>
      </c>
      <c r="C6862" t="s">
        <v>580</v>
      </c>
      <c r="D6862" t="s">
        <v>112</v>
      </c>
      <c r="E6862" t="s">
        <v>1</v>
      </c>
      <c r="F6862">
        <v>0</v>
      </c>
      <c r="G6862">
        <v>0</v>
      </c>
      <c r="H6862">
        <v>0</v>
      </c>
    </row>
    <row r="6863" spans="2:8" x14ac:dyDescent="0.25">
      <c r="B6863" t="s">
        <v>3</v>
      </c>
      <c r="C6863" t="s">
        <v>580</v>
      </c>
      <c r="D6863" t="s">
        <v>114</v>
      </c>
      <c r="E6863" t="s">
        <v>1</v>
      </c>
      <c r="F6863">
        <v>0</v>
      </c>
      <c r="G6863">
        <v>0</v>
      </c>
      <c r="H6863">
        <v>0</v>
      </c>
    </row>
    <row r="6864" spans="2:8" x14ac:dyDescent="0.25">
      <c r="B6864" t="s">
        <v>3</v>
      </c>
      <c r="C6864" t="s">
        <v>580</v>
      </c>
      <c r="D6864" t="s">
        <v>443</v>
      </c>
      <c r="E6864" t="s">
        <v>1</v>
      </c>
      <c r="F6864">
        <v>0</v>
      </c>
      <c r="G6864">
        <v>0</v>
      </c>
      <c r="H6864">
        <v>0</v>
      </c>
    </row>
    <row r="6865" spans="2:8" x14ac:dyDescent="0.25">
      <c r="B6865" t="s">
        <v>3</v>
      </c>
      <c r="C6865" t="s">
        <v>580</v>
      </c>
      <c r="D6865" t="s">
        <v>116</v>
      </c>
      <c r="E6865" t="s">
        <v>1</v>
      </c>
      <c r="F6865">
        <v>0</v>
      </c>
      <c r="G6865">
        <v>0</v>
      </c>
      <c r="H6865">
        <v>0</v>
      </c>
    </row>
    <row r="6866" spans="2:8" x14ac:dyDescent="0.25">
      <c r="B6866" t="s">
        <v>3</v>
      </c>
      <c r="C6866" t="s">
        <v>580</v>
      </c>
      <c r="D6866" t="s">
        <v>118</v>
      </c>
      <c r="E6866" t="s">
        <v>1</v>
      </c>
      <c r="F6866">
        <v>0</v>
      </c>
      <c r="G6866">
        <v>0</v>
      </c>
      <c r="H6866">
        <v>0</v>
      </c>
    </row>
    <row r="6867" spans="2:8" x14ac:dyDescent="0.25">
      <c r="B6867" t="s">
        <v>3</v>
      </c>
      <c r="C6867" t="s">
        <v>580</v>
      </c>
      <c r="D6867" t="s">
        <v>629</v>
      </c>
      <c r="E6867" t="s">
        <v>1</v>
      </c>
      <c r="F6867">
        <v>0</v>
      </c>
      <c r="G6867">
        <v>0</v>
      </c>
      <c r="H6867">
        <v>0</v>
      </c>
    </row>
    <row r="6868" spans="2:8" x14ac:dyDescent="0.25">
      <c r="B6868" t="s">
        <v>3</v>
      </c>
      <c r="C6868" t="s">
        <v>580</v>
      </c>
      <c r="D6868" t="s">
        <v>119</v>
      </c>
      <c r="E6868" t="s">
        <v>1</v>
      </c>
      <c r="F6868">
        <v>0</v>
      </c>
      <c r="G6868">
        <v>0</v>
      </c>
      <c r="H6868">
        <v>0</v>
      </c>
    </row>
    <row r="6869" spans="2:8" x14ac:dyDescent="0.25">
      <c r="B6869" t="s">
        <v>3</v>
      </c>
      <c r="C6869" t="s">
        <v>580</v>
      </c>
      <c r="D6869" t="s">
        <v>121</v>
      </c>
      <c r="E6869" t="s">
        <v>1</v>
      </c>
      <c r="F6869">
        <v>0</v>
      </c>
      <c r="G6869">
        <v>0</v>
      </c>
      <c r="H6869">
        <v>0</v>
      </c>
    </row>
    <row r="6870" spans="2:8" x14ac:dyDescent="0.25">
      <c r="B6870" t="s">
        <v>3</v>
      </c>
      <c r="C6870" t="s">
        <v>580</v>
      </c>
      <c r="D6870" t="s">
        <v>123</v>
      </c>
      <c r="E6870" t="s">
        <v>1</v>
      </c>
      <c r="F6870">
        <v>0</v>
      </c>
      <c r="G6870">
        <v>0</v>
      </c>
      <c r="H6870">
        <v>0</v>
      </c>
    </row>
    <row r="6871" spans="2:8" x14ac:dyDescent="0.25">
      <c r="B6871" t="s">
        <v>3</v>
      </c>
      <c r="C6871" t="s">
        <v>580</v>
      </c>
      <c r="D6871" t="s">
        <v>127</v>
      </c>
      <c r="E6871" t="s">
        <v>1</v>
      </c>
      <c r="F6871">
        <v>0</v>
      </c>
      <c r="G6871">
        <v>0</v>
      </c>
      <c r="H6871">
        <v>0</v>
      </c>
    </row>
    <row r="6872" spans="2:8" x14ac:dyDescent="0.25">
      <c r="B6872" t="s">
        <v>3</v>
      </c>
      <c r="C6872" t="s">
        <v>580</v>
      </c>
      <c r="D6872" t="s">
        <v>129</v>
      </c>
      <c r="E6872" t="s">
        <v>1</v>
      </c>
      <c r="F6872">
        <v>0</v>
      </c>
      <c r="G6872">
        <v>0</v>
      </c>
      <c r="H6872">
        <v>0</v>
      </c>
    </row>
    <row r="6873" spans="2:8" x14ac:dyDescent="0.25">
      <c r="B6873" t="s">
        <v>3</v>
      </c>
      <c r="C6873" t="s">
        <v>580</v>
      </c>
      <c r="D6873" t="s">
        <v>130</v>
      </c>
      <c r="E6873" t="s">
        <v>1</v>
      </c>
      <c r="F6873">
        <v>0</v>
      </c>
      <c r="G6873">
        <v>0</v>
      </c>
      <c r="H6873">
        <v>0</v>
      </c>
    </row>
    <row r="6874" spans="2:8" x14ac:dyDescent="0.25">
      <c r="B6874" t="s">
        <v>3</v>
      </c>
      <c r="C6874" t="s">
        <v>580</v>
      </c>
      <c r="D6874" t="s">
        <v>131</v>
      </c>
      <c r="E6874" t="s">
        <v>1</v>
      </c>
      <c r="F6874">
        <v>0</v>
      </c>
      <c r="G6874">
        <v>0</v>
      </c>
      <c r="H6874">
        <v>0</v>
      </c>
    </row>
    <row r="6875" spans="2:8" x14ac:dyDescent="0.25">
      <c r="B6875" t="s">
        <v>3</v>
      </c>
      <c r="C6875" t="s">
        <v>580</v>
      </c>
      <c r="D6875" t="s">
        <v>132</v>
      </c>
      <c r="E6875" t="s">
        <v>1</v>
      </c>
      <c r="F6875">
        <v>0</v>
      </c>
      <c r="G6875">
        <v>0</v>
      </c>
      <c r="H6875">
        <v>0</v>
      </c>
    </row>
    <row r="6876" spans="2:8" x14ac:dyDescent="0.25">
      <c r="B6876" t="s">
        <v>3</v>
      </c>
      <c r="C6876" t="s">
        <v>580</v>
      </c>
      <c r="D6876" t="s">
        <v>133</v>
      </c>
      <c r="E6876" t="s">
        <v>1</v>
      </c>
      <c r="F6876">
        <v>0</v>
      </c>
      <c r="G6876">
        <v>0</v>
      </c>
      <c r="H6876">
        <v>0</v>
      </c>
    </row>
    <row r="6877" spans="2:8" x14ac:dyDescent="0.25">
      <c r="B6877" t="s">
        <v>3</v>
      </c>
      <c r="C6877" t="s">
        <v>580</v>
      </c>
      <c r="D6877" t="s">
        <v>134</v>
      </c>
      <c r="E6877" t="s">
        <v>1</v>
      </c>
      <c r="F6877">
        <v>0</v>
      </c>
      <c r="G6877">
        <v>0</v>
      </c>
      <c r="H6877">
        <v>0</v>
      </c>
    </row>
    <row r="6878" spans="2:8" x14ac:dyDescent="0.25">
      <c r="B6878" t="s">
        <v>3</v>
      </c>
      <c r="C6878" t="s">
        <v>580</v>
      </c>
      <c r="D6878" t="s">
        <v>135</v>
      </c>
      <c r="E6878" t="s">
        <v>1</v>
      </c>
      <c r="F6878">
        <v>0</v>
      </c>
      <c r="G6878">
        <v>0</v>
      </c>
      <c r="H6878">
        <v>0</v>
      </c>
    </row>
    <row r="6879" spans="2:8" x14ac:dyDescent="0.25">
      <c r="B6879" t="s">
        <v>3</v>
      </c>
      <c r="C6879" t="s">
        <v>580</v>
      </c>
      <c r="D6879" t="s">
        <v>136</v>
      </c>
      <c r="E6879" t="s">
        <v>1</v>
      </c>
      <c r="F6879">
        <v>0</v>
      </c>
      <c r="G6879">
        <v>0</v>
      </c>
      <c r="H6879">
        <v>0</v>
      </c>
    </row>
    <row r="6880" spans="2:8" x14ac:dyDescent="0.25">
      <c r="B6880" t="s">
        <v>3</v>
      </c>
      <c r="C6880" t="s">
        <v>580</v>
      </c>
      <c r="D6880" t="s">
        <v>137</v>
      </c>
      <c r="E6880" t="s">
        <v>1</v>
      </c>
      <c r="F6880">
        <v>0</v>
      </c>
      <c r="G6880">
        <v>0</v>
      </c>
      <c r="H6880">
        <v>0</v>
      </c>
    </row>
    <row r="6881" spans="2:8" x14ac:dyDescent="0.25">
      <c r="B6881" t="s">
        <v>3</v>
      </c>
      <c r="C6881" t="s">
        <v>580</v>
      </c>
      <c r="D6881" t="s">
        <v>138</v>
      </c>
      <c r="E6881" t="s">
        <v>1</v>
      </c>
      <c r="F6881">
        <v>0</v>
      </c>
      <c r="G6881">
        <v>0</v>
      </c>
      <c r="H6881">
        <v>0</v>
      </c>
    </row>
    <row r="6882" spans="2:8" x14ac:dyDescent="0.25">
      <c r="B6882" t="s">
        <v>3</v>
      </c>
      <c r="C6882" t="s">
        <v>580</v>
      </c>
      <c r="D6882" t="s">
        <v>630</v>
      </c>
      <c r="E6882" t="s">
        <v>1</v>
      </c>
      <c r="F6882">
        <v>0</v>
      </c>
      <c r="G6882">
        <v>0</v>
      </c>
      <c r="H6882">
        <v>0</v>
      </c>
    </row>
    <row r="6883" spans="2:8" x14ac:dyDescent="0.25">
      <c r="B6883" t="s">
        <v>3</v>
      </c>
      <c r="C6883" t="s">
        <v>580</v>
      </c>
      <c r="D6883" t="s">
        <v>139</v>
      </c>
      <c r="E6883" t="s">
        <v>1</v>
      </c>
      <c r="F6883">
        <v>0</v>
      </c>
      <c r="G6883">
        <v>0</v>
      </c>
      <c r="H6883">
        <v>0</v>
      </c>
    </row>
    <row r="6884" spans="2:8" x14ac:dyDescent="0.25">
      <c r="B6884" t="s">
        <v>3</v>
      </c>
      <c r="C6884" t="s">
        <v>580</v>
      </c>
      <c r="D6884" t="s">
        <v>631</v>
      </c>
      <c r="E6884" t="s">
        <v>1</v>
      </c>
      <c r="F6884">
        <v>0</v>
      </c>
      <c r="G6884">
        <v>0</v>
      </c>
      <c r="H6884">
        <v>0</v>
      </c>
    </row>
    <row r="6885" spans="2:8" x14ac:dyDescent="0.25">
      <c r="B6885" t="s">
        <v>3</v>
      </c>
      <c r="C6885" t="s">
        <v>580</v>
      </c>
      <c r="D6885" t="s">
        <v>141</v>
      </c>
      <c r="E6885" t="s">
        <v>1</v>
      </c>
      <c r="F6885">
        <v>0</v>
      </c>
      <c r="G6885">
        <v>0</v>
      </c>
      <c r="H6885">
        <v>0</v>
      </c>
    </row>
    <row r="6886" spans="2:8" x14ac:dyDescent="0.25">
      <c r="B6886" t="s">
        <v>3</v>
      </c>
      <c r="C6886" t="s">
        <v>580</v>
      </c>
      <c r="D6886" t="s">
        <v>684</v>
      </c>
      <c r="E6886" t="s">
        <v>1</v>
      </c>
      <c r="F6886">
        <v>0</v>
      </c>
      <c r="G6886">
        <v>0</v>
      </c>
      <c r="H6886">
        <v>0</v>
      </c>
    </row>
    <row r="6887" spans="2:8" x14ac:dyDescent="0.25">
      <c r="B6887" t="s">
        <v>3</v>
      </c>
      <c r="C6887" t="s">
        <v>580</v>
      </c>
      <c r="D6887" t="s">
        <v>685</v>
      </c>
      <c r="E6887" t="s">
        <v>1</v>
      </c>
      <c r="F6887">
        <v>0</v>
      </c>
      <c r="G6887">
        <v>0</v>
      </c>
      <c r="H6887">
        <v>0</v>
      </c>
    </row>
    <row r="6888" spans="2:8" x14ac:dyDescent="0.25">
      <c r="B6888" t="s">
        <v>3</v>
      </c>
      <c r="C6888" t="s">
        <v>580</v>
      </c>
      <c r="D6888" t="s">
        <v>148</v>
      </c>
      <c r="E6888" t="s">
        <v>1</v>
      </c>
      <c r="F6888">
        <v>0</v>
      </c>
      <c r="G6888">
        <v>0</v>
      </c>
      <c r="H6888">
        <v>0</v>
      </c>
    </row>
    <row r="6889" spans="2:8" x14ac:dyDescent="0.25">
      <c r="B6889" t="s">
        <v>3</v>
      </c>
      <c r="C6889" t="s">
        <v>580</v>
      </c>
      <c r="D6889" t="s">
        <v>149</v>
      </c>
      <c r="E6889" t="s">
        <v>1</v>
      </c>
      <c r="F6889">
        <v>0</v>
      </c>
      <c r="G6889">
        <v>0</v>
      </c>
      <c r="H6889">
        <v>0</v>
      </c>
    </row>
    <row r="6890" spans="2:8" x14ac:dyDescent="0.25">
      <c r="B6890" t="s">
        <v>3</v>
      </c>
      <c r="C6890" t="s">
        <v>580</v>
      </c>
      <c r="D6890" t="s">
        <v>150</v>
      </c>
      <c r="E6890" t="s">
        <v>1</v>
      </c>
      <c r="F6890">
        <v>0</v>
      </c>
      <c r="G6890">
        <v>0</v>
      </c>
      <c r="H6890">
        <v>0</v>
      </c>
    </row>
    <row r="6891" spans="2:8" x14ac:dyDescent="0.25">
      <c r="B6891" t="s">
        <v>3</v>
      </c>
      <c r="C6891" t="s">
        <v>580</v>
      </c>
      <c r="D6891" t="s">
        <v>151</v>
      </c>
      <c r="E6891" t="s">
        <v>1</v>
      </c>
      <c r="F6891">
        <v>0</v>
      </c>
      <c r="G6891">
        <v>0</v>
      </c>
      <c r="H6891">
        <v>0</v>
      </c>
    </row>
    <row r="6892" spans="2:8" x14ac:dyDescent="0.25">
      <c r="B6892" t="s">
        <v>3</v>
      </c>
      <c r="C6892" t="s">
        <v>580</v>
      </c>
      <c r="D6892" t="s">
        <v>152</v>
      </c>
      <c r="E6892" t="s">
        <v>1</v>
      </c>
      <c r="F6892">
        <v>0</v>
      </c>
      <c r="G6892">
        <v>0</v>
      </c>
      <c r="H6892">
        <v>0</v>
      </c>
    </row>
    <row r="6893" spans="2:8" x14ac:dyDescent="0.25">
      <c r="B6893" t="s">
        <v>3</v>
      </c>
      <c r="C6893" t="s">
        <v>580</v>
      </c>
      <c r="D6893" t="s">
        <v>153</v>
      </c>
      <c r="E6893" t="s">
        <v>1</v>
      </c>
      <c r="F6893">
        <v>0</v>
      </c>
      <c r="G6893">
        <v>0</v>
      </c>
      <c r="H6893">
        <v>0</v>
      </c>
    </row>
    <row r="6894" spans="2:8" x14ac:dyDescent="0.25">
      <c r="B6894" t="s">
        <v>3</v>
      </c>
      <c r="C6894" t="s">
        <v>580</v>
      </c>
      <c r="D6894" t="s">
        <v>632</v>
      </c>
      <c r="E6894" t="s">
        <v>1</v>
      </c>
      <c r="F6894">
        <v>0</v>
      </c>
      <c r="G6894">
        <v>0</v>
      </c>
      <c r="H6894">
        <v>0</v>
      </c>
    </row>
    <row r="6895" spans="2:8" x14ac:dyDescent="0.25">
      <c r="B6895" t="s">
        <v>3</v>
      </c>
      <c r="C6895" t="s">
        <v>580</v>
      </c>
      <c r="D6895" t="s">
        <v>155</v>
      </c>
      <c r="E6895" t="s">
        <v>1</v>
      </c>
      <c r="F6895">
        <v>0</v>
      </c>
      <c r="G6895">
        <v>0</v>
      </c>
      <c r="H6895">
        <v>0</v>
      </c>
    </row>
    <row r="6896" spans="2:8" x14ac:dyDescent="0.25">
      <c r="B6896" t="s">
        <v>3</v>
      </c>
      <c r="C6896" t="s">
        <v>580</v>
      </c>
      <c r="D6896" t="s">
        <v>633</v>
      </c>
      <c r="E6896" t="s">
        <v>1</v>
      </c>
      <c r="F6896">
        <v>0</v>
      </c>
      <c r="G6896">
        <v>0</v>
      </c>
      <c r="H6896">
        <v>0</v>
      </c>
    </row>
    <row r="6897" spans="2:8" x14ac:dyDescent="0.25">
      <c r="B6897" t="s">
        <v>3</v>
      </c>
      <c r="C6897" t="s">
        <v>580</v>
      </c>
      <c r="D6897" t="s">
        <v>156</v>
      </c>
      <c r="E6897" t="s">
        <v>1</v>
      </c>
      <c r="F6897">
        <v>0</v>
      </c>
      <c r="G6897">
        <v>0</v>
      </c>
      <c r="H6897">
        <v>0</v>
      </c>
    </row>
    <row r="6898" spans="2:8" x14ac:dyDescent="0.25">
      <c r="B6898" t="s">
        <v>3</v>
      </c>
      <c r="C6898" t="s">
        <v>580</v>
      </c>
      <c r="D6898" t="s">
        <v>157</v>
      </c>
      <c r="E6898" t="s">
        <v>1</v>
      </c>
      <c r="F6898">
        <v>0</v>
      </c>
      <c r="G6898">
        <v>0</v>
      </c>
      <c r="H6898">
        <v>0</v>
      </c>
    </row>
    <row r="6899" spans="2:8" x14ac:dyDescent="0.25">
      <c r="B6899" t="s">
        <v>3</v>
      </c>
      <c r="C6899" t="s">
        <v>580</v>
      </c>
      <c r="D6899" t="s">
        <v>158</v>
      </c>
      <c r="E6899" t="s">
        <v>1</v>
      </c>
      <c r="F6899">
        <v>0</v>
      </c>
      <c r="G6899">
        <v>0</v>
      </c>
      <c r="H6899">
        <v>0</v>
      </c>
    </row>
    <row r="6900" spans="2:8" x14ac:dyDescent="0.25">
      <c r="B6900" t="s">
        <v>3</v>
      </c>
      <c r="C6900" t="s">
        <v>580</v>
      </c>
      <c r="D6900" t="s">
        <v>159</v>
      </c>
      <c r="E6900" t="s">
        <v>1</v>
      </c>
      <c r="F6900">
        <v>0</v>
      </c>
      <c r="G6900">
        <v>0</v>
      </c>
      <c r="H6900">
        <v>0</v>
      </c>
    </row>
    <row r="6901" spans="2:8" x14ac:dyDescent="0.25">
      <c r="B6901" t="s">
        <v>3</v>
      </c>
      <c r="C6901" t="s">
        <v>580</v>
      </c>
      <c r="D6901" t="s">
        <v>160</v>
      </c>
      <c r="E6901" t="s">
        <v>1</v>
      </c>
      <c r="F6901">
        <v>0</v>
      </c>
      <c r="G6901">
        <v>0</v>
      </c>
      <c r="H6901">
        <v>0</v>
      </c>
    </row>
    <row r="6902" spans="2:8" x14ac:dyDescent="0.25">
      <c r="B6902" t="s">
        <v>3</v>
      </c>
      <c r="C6902" t="s">
        <v>580</v>
      </c>
      <c r="D6902" t="s">
        <v>161</v>
      </c>
      <c r="E6902" t="s">
        <v>1</v>
      </c>
      <c r="F6902">
        <v>0</v>
      </c>
      <c r="G6902">
        <v>0</v>
      </c>
      <c r="H6902">
        <v>0</v>
      </c>
    </row>
    <row r="6903" spans="2:8" x14ac:dyDescent="0.25">
      <c r="B6903" t="s">
        <v>3</v>
      </c>
      <c r="C6903" t="s">
        <v>580</v>
      </c>
      <c r="D6903" t="s">
        <v>162</v>
      </c>
      <c r="E6903" t="s">
        <v>1</v>
      </c>
      <c r="F6903">
        <v>0</v>
      </c>
      <c r="G6903">
        <v>0</v>
      </c>
      <c r="H6903">
        <v>0</v>
      </c>
    </row>
    <row r="6904" spans="2:8" x14ac:dyDescent="0.25">
      <c r="B6904" t="s">
        <v>3</v>
      </c>
      <c r="C6904" t="s">
        <v>580</v>
      </c>
      <c r="D6904" t="s">
        <v>163</v>
      </c>
      <c r="E6904" t="s">
        <v>1</v>
      </c>
      <c r="F6904">
        <v>0</v>
      </c>
      <c r="G6904">
        <v>0</v>
      </c>
      <c r="H6904">
        <v>0</v>
      </c>
    </row>
    <row r="6905" spans="2:8" x14ac:dyDescent="0.25">
      <c r="B6905" t="s">
        <v>3</v>
      </c>
      <c r="C6905" t="s">
        <v>580</v>
      </c>
      <c r="D6905" t="s">
        <v>165</v>
      </c>
      <c r="E6905" t="s">
        <v>1</v>
      </c>
      <c r="F6905">
        <v>0</v>
      </c>
      <c r="G6905">
        <v>0</v>
      </c>
      <c r="H6905">
        <v>0</v>
      </c>
    </row>
    <row r="6906" spans="2:8" x14ac:dyDescent="0.25">
      <c r="B6906" t="s">
        <v>3</v>
      </c>
      <c r="C6906" t="s">
        <v>580</v>
      </c>
      <c r="D6906" t="s">
        <v>168</v>
      </c>
      <c r="E6906" t="s">
        <v>1</v>
      </c>
      <c r="F6906">
        <v>0</v>
      </c>
      <c r="G6906">
        <v>0</v>
      </c>
      <c r="H6906">
        <v>0</v>
      </c>
    </row>
    <row r="6907" spans="2:8" x14ac:dyDescent="0.25">
      <c r="B6907" t="s">
        <v>3</v>
      </c>
      <c r="C6907" t="s">
        <v>580</v>
      </c>
      <c r="D6907" t="s">
        <v>170</v>
      </c>
      <c r="E6907" t="s">
        <v>1</v>
      </c>
      <c r="F6907">
        <v>0</v>
      </c>
      <c r="G6907">
        <v>0</v>
      </c>
      <c r="H6907">
        <v>0</v>
      </c>
    </row>
    <row r="6908" spans="2:8" x14ac:dyDescent="0.25">
      <c r="B6908" t="s">
        <v>3</v>
      </c>
      <c r="C6908" t="s">
        <v>580</v>
      </c>
      <c r="D6908" t="s">
        <v>172</v>
      </c>
      <c r="E6908" t="s">
        <v>1</v>
      </c>
      <c r="F6908">
        <v>0</v>
      </c>
      <c r="G6908">
        <v>0</v>
      </c>
      <c r="H6908">
        <v>0</v>
      </c>
    </row>
    <row r="6909" spans="2:8" x14ac:dyDescent="0.25">
      <c r="B6909" t="s">
        <v>3</v>
      </c>
      <c r="C6909" t="s">
        <v>580</v>
      </c>
      <c r="D6909" t="s">
        <v>174</v>
      </c>
      <c r="E6909" t="s">
        <v>1</v>
      </c>
      <c r="F6909">
        <v>0</v>
      </c>
      <c r="G6909">
        <v>0</v>
      </c>
      <c r="H6909">
        <v>0</v>
      </c>
    </row>
    <row r="6910" spans="2:8" x14ac:dyDescent="0.25">
      <c r="B6910" t="s">
        <v>3</v>
      </c>
      <c r="C6910" t="s">
        <v>580</v>
      </c>
      <c r="D6910" t="s">
        <v>175</v>
      </c>
      <c r="E6910" t="s">
        <v>1</v>
      </c>
      <c r="F6910">
        <v>0</v>
      </c>
      <c r="G6910">
        <v>0</v>
      </c>
      <c r="H6910">
        <v>0</v>
      </c>
    </row>
    <row r="6911" spans="2:8" x14ac:dyDescent="0.25">
      <c r="B6911" t="s">
        <v>3</v>
      </c>
      <c r="C6911" t="s">
        <v>580</v>
      </c>
      <c r="D6911" t="s">
        <v>176</v>
      </c>
      <c r="E6911" t="s">
        <v>1</v>
      </c>
      <c r="F6911">
        <v>0</v>
      </c>
      <c r="G6911">
        <v>0</v>
      </c>
      <c r="H6911">
        <v>0</v>
      </c>
    </row>
    <row r="6912" spans="2:8" x14ac:dyDescent="0.25">
      <c r="B6912" t="s">
        <v>3</v>
      </c>
      <c r="C6912" t="s">
        <v>580</v>
      </c>
      <c r="D6912" t="s">
        <v>177</v>
      </c>
      <c r="E6912" t="s">
        <v>1</v>
      </c>
      <c r="F6912">
        <v>0</v>
      </c>
      <c r="G6912">
        <v>0</v>
      </c>
      <c r="H6912">
        <v>0</v>
      </c>
    </row>
    <row r="6913" spans="2:8" x14ac:dyDescent="0.25">
      <c r="B6913" t="s">
        <v>3</v>
      </c>
      <c r="C6913" t="s">
        <v>580</v>
      </c>
      <c r="D6913" t="s">
        <v>178</v>
      </c>
      <c r="E6913" t="s">
        <v>1</v>
      </c>
      <c r="F6913">
        <v>0</v>
      </c>
      <c r="G6913">
        <v>0</v>
      </c>
      <c r="H6913">
        <v>0</v>
      </c>
    </row>
    <row r="6914" spans="2:8" x14ac:dyDescent="0.25">
      <c r="B6914" t="s">
        <v>3</v>
      </c>
      <c r="C6914" t="s">
        <v>580</v>
      </c>
      <c r="D6914" t="s">
        <v>179</v>
      </c>
      <c r="E6914" t="s">
        <v>1</v>
      </c>
      <c r="F6914">
        <v>0</v>
      </c>
      <c r="G6914">
        <v>0</v>
      </c>
      <c r="H6914">
        <v>0</v>
      </c>
    </row>
    <row r="6915" spans="2:8" x14ac:dyDescent="0.25">
      <c r="B6915" t="s">
        <v>3</v>
      </c>
      <c r="C6915" t="s">
        <v>580</v>
      </c>
      <c r="D6915" t="s">
        <v>180</v>
      </c>
      <c r="E6915" t="s">
        <v>1</v>
      </c>
      <c r="F6915">
        <v>0</v>
      </c>
      <c r="G6915">
        <v>0</v>
      </c>
      <c r="H6915">
        <v>0</v>
      </c>
    </row>
    <row r="6916" spans="2:8" x14ac:dyDescent="0.25">
      <c r="B6916" t="s">
        <v>3</v>
      </c>
      <c r="C6916" t="s">
        <v>580</v>
      </c>
      <c r="D6916" t="s">
        <v>634</v>
      </c>
      <c r="E6916" t="s">
        <v>1</v>
      </c>
      <c r="F6916">
        <v>0</v>
      </c>
      <c r="G6916">
        <v>0</v>
      </c>
      <c r="H6916">
        <v>0</v>
      </c>
    </row>
    <row r="6917" spans="2:8" x14ac:dyDescent="0.25">
      <c r="B6917" t="s">
        <v>3</v>
      </c>
      <c r="C6917" t="s">
        <v>580</v>
      </c>
      <c r="D6917" t="s">
        <v>182</v>
      </c>
      <c r="E6917" t="s">
        <v>1</v>
      </c>
      <c r="F6917">
        <v>0</v>
      </c>
      <c r="G6917">
        <v>0</v>
      </c>
      <c r="H6917">
        <v>0</v>
      </c>
    </row>
    <row r="6918" spans="2:8" x14ac:dyDescent="0.25">
      <c r="B6918" t="s">
        <v>3</v>
      </c>
      <c r="C6918" t="s">
        <v>580</v>
      </c>
      <c r="D6918" t="s">
        <v>184</v>
      </c>
      <c r="E6918" t="s">
        <v>1</v>
      </c>
      <c r="F6918">
        <v>0</v>
      </c>
      <c r="G6918">
        <v>0</v>
      </c>
      <c r="H6918">
        <v>0</v>
      </c>
    </row>
    <row r="6919" spans="2:8" x14ac:dyDescent="0.25">
      <c r="B6919" t="s">
        <v>3</v>
      </c>
      <c r="C6919" t="s">
        <v>580</v>
      </c>
      <c r="D6919" t="s">
        <v>187</v>
      </c>
      <c r="E6919" t="s">
        <v>1</v>
      </c>
      <c r="F6919">
        <v>0</v>
      </c>
      <c r="G6919">
        <v>0</v>
      </c>
      <c r="H6919">
        <v>0</v>
      </c>
    </row>
    <row r="6920" spans="2:8" x14ac:dyDescent="0.25">
      <c r="B6920" t="s">
        <v>3</v>
      </c>
      <c r="C6920" t="s">
        <v>580</v>
      </c>
      <c r="D6920" t="s">
        <v>188</v>
      </c>
      <c r="E6920" t="s">
        <v>1</v>
      </c>
      <c r="F6920">
        <v>0</v>
      </c>
      <c r="G6920">
        <v>0</v>
      </c>
      <c r="H6920">
        <v>0</v>
      </c>
    </row>
    <row r="6921" spans="2:8" x14ac:dyDescent="0.25">
      <c r="B6921" t="s">
        <v>3</v>
      </c>
      <c r="C6921" t="s">
        <v>580</v>
      </c>
      <c r="D6921" t="s">
        <v>189</v>
      </c>
      <c r="E6921" t="s">
        <v>1</v>
      </c>
      <c r="F6921">
        <v>0</v>
      </c>
      <c r="G6921">
        <v>0</v>
      </c>
      <c r="H6921">
        <v>0</v>
      </c>
    </row>
    <row r="6922" spans="2:8" x14ac:dyDescent="0.25">
      <c r="B6922" t="s">
        <v>3</v>
      </c>
      <c r="C6922" t="s">
        <v>580</v>
      </c>
      <c r="D6922" t="s">
        <v>190</v>
      </c>
      <c r="E6922" t="s">
        <v>1</v>
      </c>
      <c r="F6922">
        <v>0</v>
      </c>
      <c r="G6922">
        <v>0</v>
      </c>
      <c r="H6922">
        <v>0</v>
      </c>
    </row>
    <row r="6923" spans="2:8" x14ac:dyDescent="0.25">
      <c r="B6923" t="s">
        <v>3</v>
      </c>
      <c r="C6923" t="s">
        <v>580</v>
      </c>
      <c r="D6923" t="s">
        <v>191</v>
      </c>
      <c r="E6923" t="s">
        <v>1</v>
      </c>
      <c r="F6923">
        <v>0</v>
      </c>
      <c r="G6923">
        <v>0</v>
      </c>
      <c r="H6923">
        <v>0</v>
      </c>
    </row>
    <row r="6924" spans="2:8" x14ac:dyDescent="0.25">
      <c r="B6924" t="s">
        <v>3</v>
      </c>
      <c r="C6924" t="s">
        <v>580</v>
      </c>
      <c r="D6924" t="s">
        <v>192</v>
      </c>
      <c r="E6924" t="s">
        <v>1</v>
      </c>
      <c r="F6924">
        <v>0</v>
      </c>
      <c r="G6924">
        <v>0</v>
      </c>
      <c r="H6924">
        <v>0</v>
      </c>
    </row>
    <row r="6925" spans="2:8" x14ac:dyDescent="0.25">
      <c r="B6925" t="s">
        <v>3</v>
      </c>
      <c r="C6925" t="s">
        <v>580</v>
      </c>
      <c r="D6925" t="s">
        <v>193</v>
      </c>
      <c r="E6925" t="s">
        <v>1</v>
      </c>
      <c r="F6925">
        <v>0</v>
      </c>
      <c r="G6925">
        <v>0</v>
      </c>
      <c r="H6925">
        <v>0</v>
      </c>
    </row>
    <row r="6926" spans="2:8" x14ac:dyDescent="0.25">
      <c r="B6926" t="s">
        <v>3</v>
      </c>
      <c r="C6926" t="s">
        <v>580</v>
      </c>
      <c r="D6926" t="s">
        <v>194</v>
      </c>
      <c r="E6926" t="s">
        <v>1</v>
      </c>
      <c r="F6926">
        <v>0</v>
      </c>
      <c r="G6926">
        <v>0</v>
      </c>
      <c r="H6926">
        <v>0</v>
      </c>
    </row>
    <row r="6927" spans="2:8" x14ac:dyDescent="0.25">
      <c r="B6927" t="s">
        <v>3</v>
      </c>
      <c r="C6927" t="s">
        <v>580</v>
      </c>
      <c r="D6927" t="s">
        <v>195</v>
      </c>
      <c r="E6927" t="s">
        <v>1</v>
      </c>
      <c r="F6927">
        <v>0</v>
      </c>
      <c r="G6927">
        <v>0</v>
      </c>
      <c r="H6927">
        <v>0</v>
      </c>
    </row>
    <row r="6928" spans="2:8" x14ac:dyDescent="0.25">
      <c r="B6928" t="s">
        <v>3</v>
      </c>
      <c r="C6928" t="s">
        <v>580</v>
      </c>
      <c r="D6928" t="s">
        <v>196</v>
      </c>
      <c r="E6928" t="s">
        <v>1</v>
      </c>
      <c r="F6928">
        <v>0</v>
      </c>
      <c r="G6928">
        <v>0</v>
      </c>
      <c r="H6928">
        <v>0</v>
      </c>
    </row>
    <row r="6929" spans="2:8" x14ac:dyDescent="0.25">
      <c r="B6929" t="s">
        <v>3</v>
      </c>
      <c r="C6929" t="s">
        <v>580</v>
      </c>
      <c r="D6929" t="s">
        <v>197</v>
      </c>
      <c r="E6929" t="s">
        <v>1</v>
      </c>
      <c r="F6929">
        <v>0</v>
      </c>
      <c r="G6929">
        <v>0</v>
      </c>
      <c r="H6929">
        <v>0</v>
      </c>
    </row>
    <row r="6930" spans="2:8" x14ac:dyDescent="0.25">
      <c r="B6930" t="s">
        <v>3</v>
      </c>
      <c r="C6930" t="s">
        <v>580</v>
      </c>
      <c r="D6930" t="s">
        <v>198</v>
      </c>
      <c r="E6930" t="s">
        <v>1</v>
      </c>
      <c r="F6930">
        <v>0</v>
      </c>
      <c r="G6930">
        <v>0</v>
      </c>
      <c r="H6930">
        <v>0</v>
      </c>
    </row>
    <row r="6931" spans="2:8" x14ac:dyDescent="0.25">
      <c r="B6931" t="s">
        <v>3</v>
      </c>
      <c r="C6931" t="s">
        <v>580</v>
      </c>
      <c r="D6931" t="s">
        <v>199</v>
      </c>
      <c r="E6931" t="s">
        <v>1</v>
      </c>
      <c r="F6931">
        <v>0</v>
      </c>
      <c r="G6931">
        <v>0</v>
      </c>
      <c r="H6931">
        <v>0</v>
      </c>
    </row>
    <row r="6932" spans="2:8" x14ac:dyDescent="0.25">
      <c r="B6932" t="s">
        <v>3</v>
      </c>
      <c r="C6932" t="s">
        <v>580</v>
      </c>
      <c r="D6932" t="s">
        <v>200</v>
      </c>
      <c r="E6932" t="s">
        <v>1</v>
      </c>
      <c r="F6932">
        <v>0</v>
      </c>
      <c r="G6932">
        <v>0</v>
      </c>
      <c r="H6932">
        <v>0</v>
      </c>
    </row>
    <row r="6933" spans="2:8" x14ac:dyDescent="0.25">
      <c r="B6933" t="s">
        <v>3</v>
      </c>
      <c r="C6933" t="s">
        <v>580</v>
      </c>
      <c r="D6933" t="s">
        <v>201</v>
      </c>
      <c r="E6933" t="s">
        <v>1</v>
      </c>
      <c r="F6933">
        <v>0</v>
      </c>
      <c r="G6933">
        <v>0</v>
      </c>
      <c r="H6933">
        <v>0</v>
      </c>
    </row>
    <row r="6934" spans="2:8" x14ac:dyDescent="0.25">
      <c r="B6934" t="s">
        <v>3</v>
      </c>
      <c r="C6934" t="s">
        <v>580</v>
      </c>
      <c r="D6934" t="s">
        <v>202</v>
      </c>
      <c r="E6934" t="s">
        <v>1</v>
      </c>
      <c r="F6934">
        <v>0</v>
      </c>
      <c r="G6934">
        <v>0</v>
      </c>
      <c r="H6934">
        <v>0</v>
      </c>
    </row>
    <row r="6935" spans="2:8" x14ac:dyDescent="0.25">
      <c r="B6935" t="s">
        <v>3</v>
      </c>
      <c r="C6935" t="s">
        <v>580</v>
      </c>
      <c r="D6935" t="s">
        <v>203</v>
      </c>
      <c r="E6935" t="s">
        <v>1</v>
      </c>
      <c r="F6935">
        <v>0</v>
      </c>
      <c r="G6935">
        <v>0</v>
      </c>
      <c r="H6935">
        <v>0</v>
      </c>
    </row>
    <row r="6936" spans="2:8" x14ac:dyDescent="0.25">
      <c r="B6936" t="s">
        <v>3</v>
      </c>
      <c r="C6936" t="s">
        <v>580</v>
      </c>
      <c r="D6936" t="s">
        <v>204</v>
      </c>
      <c r="E6936" t="s">
        <v>1</v>
      </c>
      <c r="F6936">
        <v>0</v>
      </c>
      <c r="G6936">
        <v>0</v>
      </c>
      <c r="H6936">
        <v>0</v>
      </c>
    </row>
    <row r="6937" spans="2:8" x14ac:dyDescent="0.25">
      <c r="B6937" t="s">
        <v>3</v>
      </c>
      <c r="C6937" t="s">
        <v>580</v>
      </c>
      <c r="D6937" t="s">
        <v>205</v>
      </c>
      <c r="E6937" t="s">
        <v>1</v>
      </c>
      <c r="F6937">
        <v>0</v>
      </c>
      <c r="G6937">
        <v>0</v>
      </c>
      <c r="H6937">
        <v>0</v>
      </c>
    </row>
    <row r="6938" spans="2:8" x14ac:dyDescent="0.25">
      <c r="B6938" t="s">
        <v>3</v>
      </c>
      <c r="C6938" t="s">
        <v>580</v>
      </c>
      <c r="D6938" t="s">
        <v>208</v>
      </c>
      <c r="E6938" t="s">
        <v>1</v>
      </c>
      <c r="F6938">
        <v>0</v>
      </c>
      <c r="G6938">
        <v>0</v>
      </c>
      <c r="H6938">
        <v>0</v>
      </c>
    </row>
    <row r="6939" spans="2:8" x14ac:dyDescent="0.25">
      <c r="B6939" t="s">
        <v>3</v>
      </c>
      <c r="C6939" t="s">
        <v>580</v>
      </c>
      <c r="D6939" t="s">
        <v>209</v>
      </c>
      <c r="E6939" t="s">
        <v>1</v>
      </c>
      <c r="F6939">
        <v>0</v>
      </c>
      <c r="G6939">
        <v>0</v>
      </c>
      <c r="H6939">
        <v>0</v>
      </c>
    </row>
    <row r="6940" spans="2:8" x14ac:dyDescent="0.25">
      <c r="B6940" t="s">
        <v>3</v>
      </c>
      <c r="C6940" t="s">
        <v>580</v>
      </c>
      <c r="D6940" t="s">
        <v>210</v>
      </c>
      <c r="E6940" t="s">
        <v>1</v>
      </c>
      <c r="F6940">
        <v>0</v>
      </c>
      <c r="G6940">
        <v>0</v>
      </c>
      <c r="H6940">
        <v>0</v>
      </c>
    </row>
    <row r="6941" spans="2:8" x14ac:dyDescent="0.25">
      <c r="B6941" t="s">
        <v>3</v>
      </c>
      <c r="C6941" t="s">
        <v>580</v>
      </c>
      <c r="D6941" t="s">
        <v>211</v>
      </c>
      <c r="E6941" t="s">
        <v>1</v>
      </c>
      <c r="F6941">
        <v>0</v>
      </c>
      <c r="G6941">
        <v>0</v>
      </c>
      <c r="H6941">
        <v>0</v>
      </c>
    </row>
    <row r="6942" spans="2:8" x14ac:dyDescent="0.25">
      <c r="B6942" t="s">
        <v>3</v>
      </c>
      <c r="C6942" t="s">
        <v>580</v>
      </c>
      <c r="D6942" t="s">
        <v>212</v>
      </c>
      <c r="E6942" t="s">
        <v>1</v>
      </c>
      <c r="F6942">
        <v>0</v>
      </c>
      <c r="G6942">
        <v>0</v>
      </c>
      <c r="H6942">
        <v>0</v>
      </c>
    </row>
    <row r="6943" spans="2:8" x14ac:dyDescent="0.25">
      <c r="B6943" t="s">
        <v>3</v>
      </c>
      <c r="C6943" t="s">
        <v>580</v>
      </c>
      <c r="D6943" t="s">
        <v>213</v>
      </c>
      <c r="E6943" t="s">
        <v>1</v>
      </c>
      <c r="F6943">
        <v>0</v>
      </c>
      <c r="G6943">
        <v>0</v>
      </c>
      <c r="H6943">
        <v>0</v>
      </c>
    </row>
    <row r="6944" spans="2:8" x14ac:dyDescent="0.25">
      <c r="B6944" t="s">
        <v>3</v>
      </c>
      <c r="C6944" t="s">
        <v>580</v>
      </c>
      <c r="D6944" t="s">
        <v>214</v>
      </c>
      <c r="E6944" t="s">
        <v>1</v>
      </c>
      <c r="F6944">
        <v>0</v>
      </c>
      <c r="G6944">
        <v>0</v>
      </c>
      <c r="H6944">
        <v>0</v>
      </c>
    </row>
    <row r="6945" spans="2:8" x14ac:dyDescent="0.25">
      <c r="B6945" t="s">
        <v>3</v>
      </c>
      <c r="C6945" t="s">
        <v>580</v>
      </c>
      <c r="D6945" t="s">
        <v>215</v>
      </c>
      <c r="E6945" t="s">
        <v>1</v>
      </c>
      <c r="F6945">
        <v>0</v>
      </c>
      <c r="G6945">
        <v>0</v>
      </c>
      <c r="H6945">
        <v>0</v>
      </c>
    </row>
    <row r="6946" spans="2:8" x14ac:dyDescent="0.25">
      <c r="B6946" t="s">
        <v>3</v>
      </c>
      <c r="C6946" t="s">
        <v>580</v>
      </c>
      <c r="D6946" t="s">
        <v>216</v>
      </c>
      <c r="E6946" t="s">
        <v>1</v>
      </c>
      <c r="F6946">
        <v>0</v>
      </c>
      <c r="G6946">
        <v>0</v>
      </c>
      <c r="H6946">
        <v>0</v>
      </c>
    </row>
    <row r="6947" spans="2:8" x14ac:dyDescent="0.25">
      <c r="B6947" t="s">
        <v>3</v>
      </c>
      <c r="C6947" t="s">
        <v>580</v>
      </c>
      <c r="D6947" t="s">
        <v>217</v>
      </c>
      <c r="E6947" t="s">
        <v>1</v>
      </c>
      <c r="F6947">
        <v>0</v>
      </c>
      <c r="G6947">
        <v>0</v>
      </c>
      <c r="H6947">
        <v>0</v>
      </c>
    </row>
    <row r="6948" spans="2:8" x14ac:dyDescent="0.25">
      <c r="B6948" t="s">
        <v>3</v>
      </c>
      <c r="C6948" t="s">
        <v>580</v>
      </c>
      <c r="D6948" t="s">
        <v>218</v>
      </c>
      <c r="E6948" t="s">
        <v>1</v>
      </c>
      <c r="F6948">
        <v>0</v>
      </c>
      <c r="G6948">
        <v>0</v>
      </c>
      <c r="H6948">
        <v>0</v>
      </c>
    </row>
    <row r="6949" spans="2:8" x14ac:dyDescent="0.25">
      <c r="B6949" t="s">
        <v>3</v>
      </c>
      <c r="C6949" t="s">
        <v>580</v>
      </c>
      <c r="D6949" t="s">
        <v>219</v>
      </c>
      <c r="E6949" t="s">
        <v>1</v>
      </c>
      <c r="F6949">
        <v>0</v>
      </c>
      <c r="G6949">
        <v>0</v>
      </c>
      <c r="H6949">
        <v>0</v>
      </c>
    </row>
    <row r="6950" spans="2:8" x14ac:dyDescent="0.25">
      <c r="B6950" t="s">
        <v>3</v>
      </c>
      <c r="C6950" t="s">
        <v>580</v>
      </c>
      <c r="D6950" t="s">
        <v>220</v>
      </c>
      <c r="E6950" t="s">
        <v>1</v>
      </c>
      <c r="F6950">
        <v>0</v>
      </c>
      <c r="G6950">
        <v>0</v>
      </c>
      <c r="H6950">
        <v>0</v>
      </c>
    </row>
    <row r="6951" spans="2:8" x14ac:dyDescent="0.25">
      <c r="B6951" t="s">
        <v>3</v>
      </c>
      <c r="C6951" t="s">
        <v>580</v>
      </c>
      <c r="D6951" t="s">
        <v>221</v>
      </c>
      <c r="E6951" t="s">
        <v>1</v>
      </c>
      <c r="F6951">
        <v>0</v>
      </c>
      <c r="G6951">
        <v>0</v>
      </c>
      <c r="H6951">
        <v>0</v>
      </c>
    </row>
    <row r="6952" spans="2:8" x14ac:dyDescent="0.25">
      <c r="B6952" t="s">
        <v>3</v>
      </c>
      <c r="C6952" t="s">
        <v>580</v>
      </c>
      <c r="D6952" t="s">
        <v>222</v>
      </c>
      <c r="E6952" t="s">
        <v>1</v>
      </c>
      <c r="F6952">
        <v>0</v>
      </c>
      <c r="G6952">
        <v>0</v>
      </c>
      <c r="H6952">
        <v>0</v>
      </c>
    </row>
    <row r="6953" spans="2:8" x14ac:dyDescent="0.25">
      <c r="B6953" t="s">
        <v>3</v>
      </c>
      <c r="C6953" t="s">
        <v>580</v>
      </c>
      <c r="D6953" t="s">
        <v>224</v>
      </c>
      <c r="E6953" t="s">
        <v>1</v>
      </c>
      <c r="F6953">
        <v>0</v>
      </c>
      <c r="G6953">
        <v>0</v>
      </c>
      <c r="H6953">
        <v>0</v>
      </c>
    </row>
    <row r="6954" spans="2:8" x14ac:dyDescent="0.25">
      <c r="B6954" t="s">
        <v>3</v>
      </c>
      <c r="C6954" t="s">
        <v>580</v>
      </c>
      <c r="D6954" t="s">
        <v>225</v>
      </c>
      <c r="E6954" t="s">
        <v>1</v>
      </c>
      <c r="F6954">
        <v>0</v>
      </c>
      <c r="G6954">
        <v>0</v>
      </c>
      <c r="H6954">
        <v>0</v>
      </c>
    </row>
    <row r="6955" spans="2:8" x14ac:dyDescent="0.25">
      <c r="B6955" t="s">
        <v>3</v>
      </c>
      <c r="C6955" t="s">
        <v>580</v>
      </c>
      <c r="D6955" t="s">
        <v>226</v>
      </c>
      <c r="E6955" t="s">
        <v>1</v>
      </c>
      <c r="F6955">
        <v>0</v>
      </c>
      <c r="G6955">
        <v>0</v>
      </c>
      <c r="H6955">
        <v>0</v>
      </c>
    </row>
    <row r="6956" spans="2:8" x14ac:dyDescent="0.25">
      <c r="B6956" t="s">
        <v>3</v>
      </c>
      <c r="C6956" t="s">
        <v>580</v>
      </c>
      <c r="D6956" t="s">
        <v>227</v>
      </c>
      <c r="E6956" t="s">
        <v>1</v>
      </c>
      <c r="F6956">
        <v>0</v>
      </c>
      <c r="G6956">
        <v>0</v>
      </c>
      <c r="H6956">
        <v>0</v>
      </c>
    </row>
    <row r="6957" spans="2:8" x14ac:dyDescent="0.25">
      <c r="B6957" t="s">
        <v>3</v>
      </c>
      <c r="C6957" t="s">
        <v>580</v>
      </c>
      <c r="D6957" t="s">
        <v>228</v>
      </c>
      <c r="E6957" t="s">
        <v>1</v>
      </c>
      <c r="F6957">
        <v>0</v>
      </c>
      <c r="G6957">
        <v>0</v>
      </c>
      <c r="H6957">
        <v>0</v>
      </c>
    </row>
    <row r="6958" spans="2:8" x14ac:dyDescent="0.25">
      <c r="B6958" t="s">
        <v>3</v>
      </c>
      <c r="C6958" t="s">
        <v>580</v>
      </c>
      <c r="D6958" t="s">
        <v>229</v>
      </c>
      <c r="E6958" t="s">
        <v>1</v>
      </c>
      <c r="F6958">
        <v>0</v>
      </c>
      <c r="G6958">
        <v>0</v>
      </c>
      <c r="H6958">
        <v>0</v>
      </c>
    </row>
    <row r="6959" spans="2:8" x14ac:dyDescent="0.25">
      <c r="B6959" t="s">
        <v>3</v>
      </c>
      <c r="C6959" t="s">
        <v>580</v>
      </c>
      <c r="D6959" t="s">
        <v>230</v>
      </c>
      <c r="E6959" t="s">
        <v>1</v>
      </c>
      <c r="F6959">
        <v>0</v>
      </c>
      <c r="G6959">
        <v>0</v>
      </c>
      <c r="H6959">
        <v>0</v>
      </c>
    </row>
    <row r="6960" spans="2:8" x14ac:dyDescent="0.25">
      <c r="B6960" t="s">
        <v>3</v>
      </c>
      <c r="C6960" t="s">
        <v>580</v>
      </c>
      <c r="D6960" t="s">
        <v>232</v>
      </c>
      <c r="E6960" t="s">
        <v>1</v>
      </c>
      <c r="F6960">
        <v>0</v>
      </c>
      <c r="G6960">
        <v>0</v>
      </c>
      <c r="H6960">
        <v>0</v>
      </c>
    </row>
    <row r="6961" spans="2:8" x14ac:dyDescent="0.25">
      <c r="B6961" t="s">
        <v>3</v>
      </c>
      <c r="C6961" t="s">
        <v>580</v>
      </c>
      <c r="D6961" t="s">
        <v>234</v>
      </c>
      <c r="E6961" t="s">
        <v>1</v>
      </c>
      <c r="F6961">
        <v>0</v>
      </c>
      <c r="G6961">
        <v>0</v>
      </c>
      <c r="H6961">
        <v>0</v>
      </c>
    </row>
    <row r="6962" spans="2:8" x14ac:dyDescent="0.25">
      <c r="B6962" t="s">
        <v>3</v>
      </c>
      <c r="C6962" t="s">
        <v>580</v>
      </c>
      <c r="D6962" t="s">
        <v>236</v>
      </c>
      <c r="E6962" t="s">
        <v>1</v>
      </c>
      <c r="F6962">
        <v>0</v>
      </c>
      <c r="G6962">
        <v>0</v>
      </c>
      <c r="H6962">
        <v>0</v>
      </c>
    </row>
    <row r="6963" spans="2:8" x14ac:dyDescent="0.25">
      <c r="B6963" t="s">
        <v>3</v>
      </c>
      <c r="C6963" t="s">
        <v>580</v>
      </c>
      <c r="D6963" t="s">
        <v>237</v>
      </c>
      <c r="E6963" t="s">
        <v>1</v>
      </c>
      <c r="F6963">
        <v>0</v>
      </c>
      <c r="G6963">
        <v>0</v>
      </c>
      <c r="H6963">
        <v>0</v>
      </c>
    </row>
    <row r="6964" spans="2:8" x14ac:dyDescent="0.25">
      <c r="B6964" t="s">
        <v>3</v>
      </c>
      <c r="C6964" t="s">
        <v>580</v>
      </c>
      <c r="D6964" t="s">
        <v>238</v>
      </c>
      <c r="E6964" t="s">
        <v>1</v>
      </c>
      <c r="F6964">
        <v>0</v>
      </c>
      <c r="G6964">
        <v>0</v>
      </c>
      <c r="H6964">
        <v>0</v>
      </c>
    </row>
    <row r="6965" spans="2:8" x14ac:dyDescent="0.25">
      <c r="B6965" t="s">
        <v>3</v>
      </c>
      <c r="C6965" t="s">
        <v>580</v>
      </c>
      <c r="D6965" t="s">
        <v>240</v>
      </c>
      <c r="E6965" t="s">
        <v>1</v>
      </c>
      <c r="F6965">
        <v>0</v>
      </c>
      <c r="G6965">
        <v>0</v>
      </c>
      <c r="H6965">
        <v>0</v>
      </c>
    </row>
    <row r="6966" spans="2:8" x14ac:dyDescent="0.25">
      <c r="B6966" t="s">
        <v>3</v>
      </c>
      <c r="C6966" t="s">
        <v>580</v>
      </c>
      <c r="D6966" t="s">
        <v>241</v>
      </c>
      <c r="E6966" t="s">
        <v>1</v>
      </c>
      <c r="F6966">
        <v>0</v>
      </c>
      <c r="G6966">
        <v>0</v>
      </c>
      <c r="H6966">
        <v>0</v>
      </c>
    </row>
    <row r="6967" spans="2:8" x14ac:dyDescent="0.25">
      <c r="B6967" t="s">
        <v>3</v>
      </c>
      <c r="C6967" t="s">
        <v>580</v>
      </c>
      <c r="D6967" t="s">
        <v>242</v>
      </c>
      <c r="E6967" t="s">
        <v>1</v>
      </c>
      <c r="F6967">
        <v>0</v>
      </c>
      <c r="G6967">
        <v>0</v>
      </c>
      <c r="H6967">
        <v>0</v>
      </c>
    </row>
    <row r="6968" spans="2:8" x14ac:dyDescent="0.25">
      <c r="B6968" t="s">
        <v>3</v>
      </c>
      <c r="C6968" t="s">
        <v>580</v>
      </c>
      <c r="D6968" t="s">
        <v>243</v>
      </c>
      <c r="E6968" t="s">
        <v>1</v>
      </c>
      <c r="F6968">
        <v>0</v>
      </c>
      <c r="G6968">
        <v>0</v>
      </c>
      <c r="H6968">
        <v>0</v>
      </c>
    </row>
    <row r="6969" spans="2:8" x14ac:dyDescent="0.25">
      <c r="B6969" t="s">
        <v>3</v>
      </c>
      <c r="C6969" t="s">
        <v>580</v>
      </c>
      <c r="D6969" t="s">
        <v>244</v>
      </c>
      <c r="E6969" t="s">
        <v>1</v>
      </c>
      <c r="F6969">
        <v>0</v>
      </c>
      <c r="G6969">
        <v>0</v>
      </c>
      <c r="H6969">
        <v>0</v>
      </c>
    </row>
    <row r="6970" spans="2:8" x14ac:dyDescent="0.25">
      <c r="B6970" t="s">
        <v>3</v>
      </c>
      <c r="C6970" t="s">
        <v>580</v>
      </c>
      <c r="D6970" t="s">
        <v>245</v>
      </c>
      <c r="E6970" t="s">
        <v>1</v>
      </c>
      <c r="F6970">
        <v>0</v>
      </c>
      <c r="G6970">
        <v>0</v>
      </c>
      <c r="H6970">
        <v>0</v>
      </c>
    </row>
    <row r="6971" spans="2:8" x14ac:dyDescent="0.25">
      <c r="B6971" t="s">
        <v>3</v>
      </c>
      <c r="C6971" t="s">
        <v>580</v>
      </c>
      <c r="D6971" t="s">
        <v>246</v>
      </c>
      <c r="E6971" t="s">
        <v>1</v>
      </c>
      <c r="F6971">
        <v>0</v>
      </c>
      <c r="G6971">
        <v>0</v>
      </c>
      <c r="H6971">
        <v>0</v>
      </c>
    </row>
    <row r="6972" spans="2:8" x14ac:dyDescent="0.25">
      <c r="B6972" t="s">
        <v>3</v>
      </c>
      <c r="C6972" t="s">
        <v>580</v>
      </c>
      <c r="D6972" t="s">
        <v>247</v>
      </c>
      <c r="E6972" t="s">
        <v>1</v>
      </c>
      <c r="F6972">
        <v>0</v>
      </c>
      <c r="G6972">
        <v>0</v>
      </c>
      <c r="H6972">
        <v>0</v>
      </c>
    </row>
    <row r="6973" spans="2:8" x14ac:dyDescent="0.25">
      <c r="B6973" t="s">
        <v>3</v>
      </c>
      <c r="C6973" t="s">
        <v>580</v>
      </c>
      <c r="D6973" t="s">
        <v>248</v>
      </c>
      <c r="E6973" t="s">
        <v>1</v>
      </c>
      <c r="F6973">
        <v>0</v>
      </c>
      <c r="G6973">
        <v>0</v>
      </c>
      <c r="H6973">
        <v>0</v>
      </c>
    </row>
    <row r="6974" spans="2:8" x14ac:dyDescent="0.25">
      <c r="B6974" t="s">
        <v>3</v>
      </c>
      <c r="C6974" t="s">
        <v>580</v>
      </c>
      <c r="D6974" t="s">
        <v>251</v>
      </c>
      <c r="E6974" t="s">
        <v>1</v>
      </c>
      <c r="F6974">
        <v>0</v>
      </c>
      <c r="G6974">
        <v>0</v>
      </c>
      <c r="H6974">
        <v>0</v>
      </c>
    </row>
    <row r="6975" spans="2:8" x14ac:dyDescent="0.25">
      <c r="B6975" t="s">
        <v>3</v>
      </c>
      <c r="C6975" t="s">
        <v>580</v>
      </c>
      <c r="D6975" t="s">
        <v>255</v>
      </c>
      <c r="E6975" t="s">
        <v>1</v>
      </c>
      <c r="F6975">
        <v>0</v>
      </c>
      <c r="G6975">
        <v>0</v>
      </c>
      <c r="H6975">
        <v>0</v>
      </c>
    </row>
    <row r="6976" spans="2:8" x14ac:dyDescent="0.25">
      <c r="B6976" t="s">
        <v>3</v>
      </c>
      <c r="C6976" t="s">
        <v>580</v>
      </c>
      <c r="D6976" t="s">
        <v>256</v>
      </c>
      <c r="E6976" t="s">
        <v>1</v>
      </c>
      <c r="F6976">
        <v>0</v>
      </c>
      <c r="G6976">
        <v>0</v>
      </c>
      <c r="H6976">
        <v>0</v>
      </c>
    </row>
    <row r="6977" spans="2:8" x14ac:dyDescent="0.25">
      <c r="B6977" t="s">
        <v>3</v>
      </c>
      <c r="C6977" t="s">
        <v>580</v>
      </c>
      <c r="D6977" t="s">
        <v>258</v>
      </c>
      <c r="E6977" t="s">
        <v>1</v>
      </c>
      <c r="F6977">
        <v>0</v>
      </c>
      <c r="G6977">
        <v>0</v>
      </c>
      <c r="H6977">
        <v>0</v>
      </c>
    </row>
    <row r="6978" spans="2:8" x14ac:dyDescent="0.25">
      <c r="B6978" t="s">
        <v>3</v>
      </c>
      <c r="C6978" t="s">
        <v>580</v>
      </c>
      <c r="D6978" t="s">
        <v>260</v>
      </c>
      <c r="E6978" t="s">
        <v>1</v>
      </c>
      <c r="F6978">
        <v>0</v>
      </c>
      <c r="G6978">
        <v>0</v>
      </c>
      <c r="H6978">
        <v>0</v>
      </c>
    </row>
    <row r="6979" spans="2:8" x14ac:dyDescent="0.25">
      <c r="B6979" t="s">
        <v>3</v>
      </c>
      <c r="C6979" t="s">
        <v>580</v>
      </c>
      <c r="D6979" t="s">
        <v>262</v>
      </c>
      <c r="E6979" t="s">
        <v>1</v>
      </c>
      <c r="F6979">
        <v>0</v>
      </c>
      <c r="G6979">
        <v>0</v>
      </c>
      <c r="H6979">
        <v>0</v>
      </c>
    </row>
    <row r="6980" spans="2:8" x14ac:dyDescent="0.25">
      <c r="B6980" t="s">
        <v>3</v>
      </c>
      <c r="C6980" t="s">
        <v>580</v>
      </c>
      <c r="D6980" t="s">
        <v>263</v>
      </c>
      <c r="E6980" t="s">
        <v>1</v>
      </c>
      <c r="F6980">
        <v>0</v>
      </c>
      <c r="G6980">
        <v>0</v>
      </c>
      <c r="H6980">
        <v>0</v>
      </c>
    </row>
    <row r="6981" spans="2:8" x14ac:dyDescent="0.25">
      <c r="B6981" t="s">
        <v>3</v>
      </c>
      <c r="C6981" t="s">
        <v>580</v>
      </c>
      <c r="D6981" t="s">
        <v>264</v>
      </c>
      <c r="E6981" t="s">
        <v>1</v>
      </c>
      <c r="F6981">
        <v>0</v>
      </c>
      <c r="G6981">
        <v>0</v>
      </c>
      <c r="H6981">
        <v>0</v>
      </c>
    </row>
    <row r="6982" spans="2:8" x14ac:dyDescent="0.25">
      <c r="B6982" t="s">
        <v>3</v>
      </c>
      <c r="C6982" t="s">
        <v>580</v>
      </c>
      <c r="D6982" t="s">
        <v>265</v>
      </c>
      <c r="E6982" t="s">
        <v>1</v>
      </c>
      <c r="F6982">
        <v>0</v>
      </c>
      <c r="G6982">
        <v>0</v>
      </c>
      <c r="H6982">
        <v>0</v>
      </c>
    </row>
    <row r="6983" spans="2:8" x14ac:dyDescent="0.25">
      <c r="B6983" t="s">
        <v>3</v>
      </c>
      <c r="C6983" t="s">
        <v>580</v>
      </c>
      <c r="D6983" t="s">
        <v>266</v>
      </c>
      <c r="E6983" t="s">
        <v>1</v>
      </c>
      <c r="F6983">
        <v>0</v>
      </c>
      <c r="G6983">
        <v>0</v>
      </c>
      <c r="H6983">
        <v>0</v>
      </c>
    </row>
    <row r="6984" spans="2:8" x14ac:dyDescent="0.25">
      <c r="B6984" t="s">
        <v>3</v>
      </c>
      <c r="C6984" t="s">
        <v>580</v>
      </c>
      <c r="D6984" t="s">
        <v>268</v>
      </c>
      <c r="E6984" t="s">
        <v>1</v>
      </c>
      <c r="F6984">
        <v>0</v>
      </c>
      <c r="G6984">
        <v>0</v>
      </c>
      <c r="H6984">
        <v>0</v>
      </c>
    </row>
    <row r="6985" spans="2:8" x14ac:dyDescent="0.25">
      <c r="B6985" t="s">
        <v>3</v>
      </c>
      <c r="C6985" t="s">
        <v>580</v>
      </c>
      <c r="D6985" t="s">
        <v>269</v>
      </c>
      <c r="E6985" t="s">
        <v>1</v>
      </c>
      <c r="F6985">
        <v>0</v>
      </c>
      <c r="G6985">
        <v>0</v>
      </c>
      <c r="H6985">
        <v>0</v>
      </c>
    </row>
    <row r="6986" spans="2:8" x14ac:dyDescent="0.25">
      <c r="B6986" t="s">
        <v>3</v>
      </c>
      <c r="C6986" t="s">
        <v>580</v>
      </c>
      <c r="D6986" t="s">
        <v>270</v>
      </c>
      <c r="E6986" t="s">
        <v>1</v>
      </c>
      <c r="F6986">
        <v>0</v>
      </c>
      <c r="G6986">
        <v>0</v>
      </c>
      <c r="H6986">
        <v>0</v>
      </c>
    </row>
    <row r="6987" spans="2:8" x14ac:dyDescent="0.25">
      <c r="B6987" t="s">
        <v>3</v>
      </c>
      <c r="C6987" t="s">
        <v>580</v>
      </c>
      <c r="D6987" t="s">
        <v>271</v>
      </c>
      <c r="E6987" t="s">
        <v>1</v>
      </c>
      <c r="F6987">
        <v>0</v>
      </c>
      <c r="G6987">
        <v>0</v>
      </c>
      <c r="H6987">
        <v>0</v>
      </c>
    </row>
    <row r="6988" spans="2:8" x14ac:dyDescent="0.25">
      <c r="B6988" t="s">
        <v>3</v>
      </c>
      <c r="C6988" t="s">
        <v>580</v>
      </c>
      <c r="D6988" t="s">
        <v>273</v>
      </c>
      <c r="E6988" t="s">
        <v>1</v>
      </c>
      <c r="F6988">
        <v>0</v>
      </c>
      <c r="G6988">
        <v>0</v>
      </c>
      <c r="H6988">
        <v>0</v>
      </c>
    </row>
    <row r="6989" spans="2:8" x14ac:dyDescent="0.25">
      <c r="B6989" t="s">
        <v>3</v>
      </c>
      <c r="C6989" t="s">
        <v>580</v>
      </c>
      <c r="D6989" t="s">
        <v>276</v>
      </c>
      <c r="E6989" t="s">
        <v>1</v>
      </c>
      <c r="F6989">
        <v>0</v>
      </c>
      <c r="G6989">
        <v>0</v>
      </c>
      <c r="H6989">
        <v>0</v>
      </c>
    </row>
    <row r="6990" spans="2:8" x14ac:dyDescent="0.25">
      <c r="B6990" t="s">
        <v>3</v>
      </c>
      <c r="C6990" t="s">
        <v>580</v>
      </c>
      <c r="D6990" t="s">
        <v>279</v>
      </c>
      <c r="E6990" t="s">
        <v>1</v>
      </c>
      <c r="F6990">
        <v>0</v>
      </c>
      <c r="G6990">
        <v>0</v>
      </c>
      <c r="H6990">
        <v>0</v>
      </c>
    </row>
    <row r="6991" spans="2:8" x14ac:dyDescent="0.25">
      <c r="B6991" t="s">
        <v>3</v>
      </c>
      <c r="C6991" t="s">
        <v>580</v>
      </c>
      <c r="D6991" t="s">
        <v>280</v>
      </c>
      <c r="E6991" t="s">
        <v>1</v>
      </c>
      <c r="F6991">
        <v>0</v>
      </c>
      <c r="G6991">
        <v>0</v>
      </c>
      <c r="H6991">
        <v>0</v>
      </c>
    </row>
    <row r="6992" spans="2:8" x14ac:dyDescent="0.25">
      <c r="B6992" t="s">
        <v>3</v>
      </c>
      <c r="C6992" t="s">
        <v>580</v>
      </c>
      <c r="D6992" t="s">
        <v>281</v>
      </c>
      <c r="E6992" t="s">
        <v>1</v>
      </c>
      <c r="F6992">
        <v>0</v>
      </c>
      <c r="G6992">
        <v>0</v>
      </c>
      <c r="H6992">
        <v>0</v>
      </c>
    </row>
    <row r="6993" spans="2:8" x14ac:dyDescent="0.25">
      <c r="B6993" t="s">
        <v>3</v>
      </c>
      <c r="C6993" t="s">
        <v>580</v>
      </c>
      <c r="D6993" t="s">
        <v>282</v>
      </c>
      <c r="E6993" t="s">
        <v>1</v>
      </c>
      <c r="F6993">
        <v>0</v>
      </c>
      <c r="G6993">
        <v>0</v>
      </c>
      <c r="H6993">
        <v>0</v>
      </c>
    </row>
    <row r="6994" spans="2:8" x14ac:dyDescent="0.25">
      <c r="B6994" t="s">
        <v>3</v>
      </c>
      <c r="C6994" t="s">
        <v>580</v>
      </c>
      <c r="D6994" t="s">
        <v>283</v>
      </c>
      <c r="E6994" t="s">
        <v>1</v>
      </c>
      <c r="F6994">
        <v>0</v>
      </c>
      <c r="G6994">
        <v>0</v>
      </c>
      <c r="H6994">
        <v>0</v>
      </c>
    </row>
    <row r="6995" spans="2:8" x14ac:dyDescent="0.25">
      <c r="B6995" t="s">
        <v>3</v>
      </c>
      <c r="C6995" t="s">
        <v>580</v>
      </c>
      <c r="D6995" t="s">
        <v>284</v>
      </c>
      <c r="E6995" t="s">
        <v>1</v>
      </c>
      <c r="F6995">
        <v>0</v>
      </c>
      <c r="G6995">
        <v>0</v>
      </c>
      <c r="H6995">
        <v>0</v>
      </c>
    </row>
    <row r="6996" spans="2:8" x14ac:dyDescent="0.25">
      <c r="B6996" t="s">
        <v>3</v>
      </c>
      <c r="C6996" t="s">
        <v>580</v>
      </c>
      <c r="D6996" t="s">
        <v>286</v>
      </c>
      <c r="E6996" t="s">
        <v>1</v>
      </c>
      <c r="F6996">
        <v>0</v>
      </c>
      <c r="G6996">
        <v>0</v>
      </c>
      <c r="H6996">
        <v>0</v>
      </c>
    </row>
    <row r="6997" spans="2:8" x14ac:dyDescent="0.25">
      <c r="B6997" t="s">
        <v>3</v>
      </c>
      <c r="C6997" t="s">
        <v>580</v>
      </c>
      <c r="D6997" t="s">
        <v>287</v>
      </c>
      <c r="E6997" t="s">
        <v>1</v>
      </c>
      <c r="F6997">
        <v>0</v>
      </c>
      <c r="G6997">
        <v>0</v>
      </c>
      <c r="H6997">
        <v>0</v>
      </c>
    </row>
    <row r="6998" spans="2:8" x14ac:dyDescent="0.25">
      <c r="B6998" t="s">
        <v>3</v>
      </c>
      <c r="C6998" t="s">
        <v>580</v>
      </c>
      <c r="D6998" t="s">
        <v>290</v>
      </c>
      <c r="E6998" t="s">
        <v>1</v>
      </c>
      <c r="F6998">
        <v>0</v>
      </c>
      <c r="G6998">
        <v>0</v>
      </c>
      <c r="H6998">
        <v>0</v>
      </c>
    </row>
    <row r="6999" spans="2:8" x14ac:dyDescent="0.25">
      <c r="B6999" t="s">
        <v>3</v>
      </c>
      <c r="C6999" t="s">
        <v>580</v>
      </c>
      <c r="D6999" t="s">
        <v>291</v>
      </c>
      <c r="E6999" t="s">
        <v>1</v>
      </c>
      <c r="F6999">
        <v>0</v>
      </c>
      <c r="G6999">
        <v>0</v>
      </c>
      <c r="H6999">
        <v>0</v>
      </c>
    </row>
    <row r="7000" spans="2:8" x14ac:dyDescent="0.25">
      <c r="B7000" t="s">
        <v>3</v>
      </c>
      <c r="C7000" t="s">
        <v>580</v>
      </c>
      <c r="D7000" t="s">
        <v>292</v>
      </c>
      <c r="E7000" t="s">
        <v>1</v>
      </c>
      <c r="F7000">
        <v>0</v>
      </c>
      <c r="G7000">
        <v>0</v>
      </c>
      <c r="H7000">
        <v>0</v>
      </c>
    </row>
    <row r="7001" spans="2:8" x14ac:dyDescent="0.25">
      <c r="B7001" t="s">
        <v>3</v>
      </c>
      <c r="C7001" t="s">
        <v>580</v>
      </c>
      <c r="D7001" t="s">
        <v>293</v>
      </c>
      <c r="E7001" t="s">
        <v>1</v>
      </c>
      <c r="F7001">
        <v>0</v>
      </c>
      <c r="G7001">
        <v>0</v>
      </c>
      <c r="H7001">
        <v>0</v>
      </c>
    </row>
    <row r="7002" spans="2:8" x14ac:dyDescent="0.25">
      <c r="B7002" t="s">
        <v>3</v>
      </c>
      <c r="C7002" t="s">
        <v>580</v>
      </c>
      <c r="D7002" t="s">
        <v>295</v>
      </c>
      <c r="E7002" t="s">
        <v>1</v>
      </c>
      <c r="F7002">
        <v>0</v>
      </c>
      <c r="G7002">
        <v>0</v>
      </c>
      <c r="H7002">
        <v>0</v>
      </c>
    </row>
    <row r="7003" spans="2:8" x14ac:dyDescent="0.25">
      <c r="B7003" t="s">
        <v>3</v>
      </c>
      <c r="C7003" t="s">
        <v>580</v>
      </c>
      <c r="D7003" t="s">
        <v>296</v>
      </c>
      <c r="E7003" t="s">
        <v>1</v>
      </c>
      <c r="F7003">
        <v>0</v>
      </c>
      <c r="G7003">
        <v>0</v>
      </c>
      <c r="H7003">
        <v>0</v>
      </c>
    </row>
    <row r="7004" spans="2:8" x14ac:dyDescent="0.25">
      <c r="B7004" t="s">
        <v>3</v>
      </c>
      <c r="C7004" t="s">
        <v>580</v>
      </c>
      <c r="D7004" t="s">
        <v>297</v>
      </c>
      <c r="E7004" t="s">
        <v>1</v>
      </c>
      <c r="F7004">
        <v>0</v>
      </c>
      <c r="G7004">
        <v>0</v>
      </c>
      <c r="H7004">
        <v>0</v>
      </c>
    </row>
    <row r="7005" spans="2:8" x14ac:dyDescent="0.25">
      <c r="B7005" t="s">
        <v>3</v>
      </c>
      <c r="C7005" t="s">
        <v>580</v>
      </c>
      <c r="D7005" t="s">
        <v>298</v>
      </c>
      <c r="E7005" t="s">
        <v>1</v>
      </c>
      <c r="F7005">
        <v>0</v>
      </c>
      <c r="G7005">
        <v>0</v>
      </c>
      <c r="H7005">
        <v>0</v>
      </c>
    </row>
    <row r="7006" spans="2:8" x14ac:dyDescent="0.25">
      <c r="B7006" t="s">
        <v>3</v>
      </c>
      <c r="C7006" t="s">
        <v>580</v>
      </c>
      <c r="D7006" t="s">
        <v>299</v>
      </c>
      <c r="E7006" t="s">
        <v>1</v>
      </c>
      <c r="F7006">
        <v>0</v>
      </c>
      <c r="G7006">
        <v>0</v>
      </c>
      <c r="H7006">
        <v>0</v>
      </c>
    </row>
    <row r="7007" spans="2:8" x14ac:dyDescent="0.25">
      <c r="B7007" t="s">
        <v>3</v>
      </c>
      <c r="C7007" t="s">
        <v>580</v>
      </c>
      <c r="D7007" t="s">
        <v>300</v>
      </c>
      <c r="E7007" t="s">
        <v>1</v>
      </c>
      <c r="F7007">
        <v>0</v>
      </c>
      <c r="G7007">
        <v>0</v>
      </c>
      <c r="H7007">
        <v>0</v>
      </c>
    </row>
    <row r="7008" spans="2:8" x14ac:dyDescent="0.25">
      <c r="B7008" t="s">
        <v>3</v>
      </c>
      <c r="C7008" t="s">
        <v>580</v>
      </c>
      <c r="D7008" t="s">
        <v>407</v>
      </c>
      <c r="E7008" t="s">
        <v>1</v>
      </c>
      <c r="F7008">
        <v>0</v>
      </c>
      <c r="G7008">
        <v>0</v>
      </c>
      <c r="H7008">
        <v>0</v>
      </c>
    </row>
    <row r="7009" spans="2:8" x14ac:dyDescent="0.25">
      <c r="B7009" t="s">
        <v>3</v>
      </c>
      <c r="C7009" t="s">
        <v>580</v>
      </c>
      <c r="D7009" t="s">
        <v>635</v>
      </c>
      <c r="E7009" t="s">
        <v>1</v>
      </c>
      <c r="F7009">
        <v>0</v>
      </c>
      <c r="G7009">
        <v>0</v>
      </c>
      <c r="H7009">
        <v>0</v>
      </c>
    </row>
    <row r="7010" spans="2:8" x14ac:dyDescent="0.25">
      <c r="B7010" t="s">
        <v>3</v>
      </c>
      <c r="C7010" t="s">
        <v>580</v>
      </c>
      <c r="D7010" t="s">
        <v>636</v>
      </c>
      <c r="E7010" t="s">
        <v>1</v>
      </c>
      <c r="F7010">
        <v>0</v>
      </c>
      <c r="G7010">
        <v>0</v>
      </c>
      <c r="H7010">
        <v>0</v>
      </c>
    </row>
    <row r="7011" spans="2:8" x14ac:dyDescent="0.25">
      <c r="B7011" t="s">
        <v>3</v>
      </c>
      <c r="C7011" t="s">
        <v>580</v>
      </c>
      <c r="D7011" t="s">
        <v>686</v>
      </c>
      <c r="E7011" t="s">
        <v>1</v>
      </c>
      <c r="F7011">
        <v>0</v>
      </c>
      <c r="G7011">
        <v>0</v>
      </c>
      <c r="H7011">
        <v>0</v>
      </c>
    </row>
    <row r="7012" spans="2:8" x14ac:dyDescent="0.25">
      <c r="B7012" t="s">
        <v>3</v>
      </c>
      <c r="C7012" t="s">
        <v>580</v>
      </c>
      <c r="D7012" t="s">
        <v>687</v>
      </c>
      <c r="E7012" t="s">
        <v>1</v>
      </c>
      <c r="F7012">
        <v>0</v>
      </c>
      <c r="G7012">
        <v>0</v>
      </c>
      <c r="H7012">
        <v>0</v>
      </c>
    </row>
    <row r="7013" spans="2:8" x14ac:dyDescent="0.25">
      <c r="B7013" t="s">
        <v>3</v>
      </c>
      <c r="C7013" t="s">
        <v>580</v>
      </c>
      <c r="D7013" t="s">
        <v>302</v>
      </c>
      <c r="E7013" t="s">
        <v>1</v>
      </c>
      <c r="F7013">
        <v>0</v>
      </c>
      <c r="G7013">
        <v>0</v>
      </c>
      <c r="H7013">
        <v>0</v>
      </c>
    </row>
    <row r="7014" spans="2:8" x14ac:dyDescent="0.25">
      <c r="B7014" t="s">
        <v>3</v>
      </c>
      <c r="C7014" t="s">
        <v>580</v>
      </c>
      <c r="D7014" t="s">
        <v>303</v>
      </c>
      <c r="E7014" t="s">
        <v>1</v>
      </c>
      <c r="F7014">
        <v>0</v>
      </c>
      <c r="G7014">
        <v>0</v>
      </c>
      <c r="H7014">
        <v>0</v>
      </c>
    </row>
    <row r="7015" spans="2:8" x14ac:dyDescent="0.25">
      <c r="B7015" t="s">
        <v>3</v>
      </c>
      <c r="C7015" t="s">
        <v>580</v>
      </c>
      <c r="D7015" t="s">
        <v>306</v>
      </c>
      <c r="E7015" t="s">
        <v>1</v>
      </c>
      <c r="F7015">
        <v>0</v>
      </c>
      <c r="G7015">
        <v>0</v>
      </c>
      <c r="H7015">
        <v>0</v>
      </c>
    </row>
    <row r="7016" spans="2:8" x14ac:dyDescent="0.25">
      <c r="B7016" t="s">
        <v>3</v>
      </c>
      <c r="C7016" t="s">
        <v>580</v>
      </c>
      <c r="D7016" t="s">
        <v>307</v>
      </c>
      <c r="E7016" t="s">
        <v>1</v>
      </c>
      <c r="F7016">
        <v>0</v>
      </c>
      <c r="G7016">
        <v>0</v>
      </c>
      <c r="H7016">
        <v>0</v>
      </c>
    </row>
    <row r="7017" spans="2:8" x14ac:dyDescent="0.25">
      <c r="B7017" t="s">
        <v>3</v>
      </c>
      <c r="C7017" t="s">
        <v>580</v>
      </c>
      <c r="D7017" t="s">
        <v>308</v>
      </c>
      <c r="E7017" t="s">
        <v>1</v>
      </c>
      <c r="F7017">
        <v>0</v>
      </c>
      <c r="G7017">
        <v>0</v>
      </c>
      <c r="H7017">
        <v>0</v>
      </c>
    </row>
    <row r="7018" spans="2:8" x14ac:dyDescent="0.25">
      <c r="B7018" t="s">
        <v>3</v>
      </c>
      <c r="C7018" t="s">
        <v>580</v>
      </c>
      <c r="D7018" t="s">
        <v>309</v>
      </c>
      <c r="E7018" t="s">
        <v>1</v>
      </c>
      <c r="F7018">
        <v>0</v>
      </c>
      <c r="G7018">
        <v>0</v>
      </c>
      <c r="H7018">
        <v>0</v>
      </c>
    </row>
    <row r="7019" spans="2:8" x14ac:dyDescent="0.25">
      <c r="B7019" t="s">
        <v>3</v>
      </c>
      <c r="C7019" t="s">
        <v>580</v>
      </c>
      <c r="D7019" t="s">
        <v>637</v>
      </c>
      <c r="E7019" t="s">
        <v>1</v>
      </c>
      <c r="F7019">
        <v>0</v>
      </c>
      <c r="G7019">
        <v>0</v>
      </c>
      <c r="H7019">
        <v>0</v>
      </c>
    </row>
    <row r="7020" spans="2:8" x14ac:dyDescent="0.25">
      <c r="B7020" t="s">
        <v>3</v>
      </c>
      <c r="C7020" t="s">
        <v>580</v>
      </c>
      <c r="D7020" t="s">
        <v>311</v>
      </c>
      <c r="E7020" t="s">
        <v>1</v>
      </c>
      <c r="F7020">
        <v>0</v>
      </c>
      <c r="G7020">
        <v>0</v>
      </c>
      <c r="H7020">
        <v>0</v>
      </c>
    </row>
    <row r="7021" spans="2:8" x14ac:dyDescent="0.25">
      <c r="B7021" t="s">
        <v>3</v>
      </c>
      <c r="C7021" t="s">
        <v>580</v>
      </c>
      <c r="D7021" t="s">
        <v>312</v>
      </c>
      <c r="E7021" t="s">
        <v>1</v>
      </c>
      <c r="F7021">
        <v>0</v>
      </c>
      <c r="G7021">
        <v>0</v>
      </c>
      <c r="H7021">
        <v>0</v>
      </c>
    </row>
    <row r="7022" spans="2:8" x14ac:dyDescent="0.25">
      <c r="B7022" t="s">
        <v>3</v>
      </c>
      <c r="C7022" t="s">
        <v>580</v>
      </c>
      <c r="D7022" t="s">
        <v>313</v>
      </c>
      <c r="E7022" t="s">
        <v>1</v>
      </c>
      <c r="F7022">
        <v>0</v>
      </c>
      <c r="G7022">
        <v>0</v>
      </c>
      <c r="H7022">
        <v>0</v>
      </c>
    </row>
    <row r="7023" spans="2:8" x14ac:dyDescent="0.25">
      <c r="B7023" t="s">
        <v>3</v>
      </c>
      <c r="C7023" t="s">
        <v>580</v>
      </c>
      <c r="D7023" t="s">
        <v>314</v>
      </c>
      <c r="E7023" t="s">
        <v>1</v>
      </c>
      <c r="F7023">
        <v>0</v>
      </c>
      <c r="G7023">
        <v>0</v>
      </c>
      <c r="H7023">
        <v>0</v>
      </c>
    </row>
    <row r="7024" spans="2:8" x14ac:dyDescent="0.25">
      <c r="B7024" t="s">
        <v>3</v>
      </c>
      <c r="C7024" t="s">
        <v>580</v>
      </c>
      <c r="D7024" t="s">
        <v>315</v>
      </c>
      <c r="E7024" t="s">
        <v>1</v>
      </c>
      <c r="F7024">
        <v>0</v>
      </c>
      <c r="G7024">
        <v>0</v>
      </c>
      <c r="H7024">
        <v>0</v>
      </c>
    </row>
    <row r="7025" spans="2:8" x14ac:dyDescent="0.25">
      <c r="B7025" t="s">
        <v>3</v>
      </c>
      <c r="C7025" t="s">
        <v>580</v>
      </c>
      <c r="D7025" t="s">
        <v>320</v>
      </c>
      <c r="E7025" t="s">
        <v>1</v>
      </c>
      <c r="F7025">
        <v>0</v>
      </c>
      <c r="G7025">
        <v>0</v>
      </c>
      <c r="H7025">
        <v>0</v>
      </c>
    </row>
    <row r="7026" spans="2:8" x14ac:dyDescent="0.25">
      <c r="B7026" t="s">
        <v>3</v>
      </c>
      <c r="C7026" t="s">
        <v>580</v>
      </c>
      <c r="D7026" t="s">
        <v>322</v>
      </c>
      <c r="E7026" t="s">
        <v>1</v>
      </c>
      <c r="F7026">
        <v>0</v>
      </c>
      <c r="G7026">
        <v>0</v>
      </c>
      <c r="H7026">
        <v>0</v>
      </c>
    </row>
    <row r="7027" spans="2:8" x14ac:dyDescent="0.25">
      <c r="B7027" t="s">
        <v>3</v>
      </c>
      <c r="C7027" t="s">
        <v>580</v>
      </c>
      <c r="D7027" t="s">
        <v>324</v>
      </c>
      <c r="E7027" t="s">
        <v>1</v>
      </c>
      <c r="F7027">
        <v>0</v>
      </c>
      <c r="G7027">
        <v>0</v>
      </c>
      <c r="H7027">
        <v>0</v>
      </c>
    </row>
    <row r="7028" spans="2:8" x14ac:dyDescent="0.25">
      <c r="B7028" t="s">
        <v>3</v>
      </c>
      <c r="C7028" t="s">
        <v>580</v>
      </c>
      <c r="D7028" t="s">
        <v>326</v>
      </c>
      <c r="E7028" t="s">
        <v>1</v>
      </c>
      <c r="F7028">
        <v>0</v>
      </c>
      <c r="G7028">
        <v>0</v>
      </c>
      <c r="H7028">
        <v>0</v>
      </c>
    </row>
    <row r="7029" spans="2:8" x14ac:dyDescent="0.25">
      <c r="B7029" t="s">
        <v>3</v>
      </c>
      <c r="C7029" t="s">
        <v>580</v>
      </c>
      <c r="D7029" t="s">
        <v>328</v>
      </c>
      <c r="E7029" t="s">
        <v>1</v>
      </c>
      <c r="F7029">
        <v>0</v>
      </c>
      <c r="G7029">
        <v>0</v>
      </c>
      <c r="H7029">
        <v>0</v>
      </c>
    </row>
    <row r="7030" spans="2:8" x14ac:dyDescent="0.25">
      <c r="B7030" t="s">
        <v>3</v>
      </c>
      <c r="C7030" t="s">
        <v>580</v>
      </c>
      <c r="D7030" t="s">
        <v>330</v>
      </c>
      <c r="E7030" t="s">
        <v>1</v>
      </c>
      <c r="F7030">
        <v>0</v>
      </c>
      <c r="G7030">
        <v>0</v>
      </c>
      <c r="H7030">
        <v>0</v>
      </c>
    </row>
    <row r="7031" spans="2:8" x14ac:dyDescent="0.25">
      <c r="B7031" t="s">
        <v>3</v>
      </c>
      <c r="C7031" t="s">
        <v>580</v>
      </c>
      <c r="D7031" t="s">
        <v>332</v>
      </c>
      <c r="E7031" t="s">
        <v>1</v>
      </c>
      <c r="F7031">
        <v>0</v>
      </c>
      <c r="G7031">
        <v>0</v>
      </c>
      <c r="H7031">
        <v>0</v>
      </c>
    </row>
    <row r="7032" spans="2:8" x14ac:dyDescent="0.25">
      <c r="B7032" t="s">
        <v>3</v>
      </c>
      <c r="C7032" t="s">
        <v>580</v>
      </c>
      <c r="D7032" t="s">
        <v>333</v>
      </c>
      <c r="E7032" t="s">
        <v>1</v>
      </c>
      <c r="F7032">
        <v>0</v>
      </c>
      <c r="G7032">
        <v>0</v>
      </c>
      <c r="H7032">
        <v>0</v>
      </c>
    </row>
    <row r="7033" spans="2:8" x14ac:dyDescent="0.25">
      <c r="B7033" t="s">
        <v>3</v>
      </c>
      <c r="C7033" t="s">
        <v>580</v>
      </c>
      <c r="D7033" t="s">
        <v>334</v>
      </c>
      <c r="E7033" t="s">
        <v>1</v>
      </c>
      <c r="F7033">
        <v>0</v>
      </c>
      <c r="G7033">
        <v>0</v>
      </c>
      <c r="H7033">
        <v>0</v>
      </c>
    </row>
    <row r="7034" spans="2:8" x14ac:dyDescent="0.25">
      <c r="B7034" t="s">
        <v>3</v>
      </c>
      <c r="C7034" t="s">
        <v>580</v>
      </c>
      <c r="D7034" t="s">
        <v>335</v>
      </c>
      <c r="E7034" t="s">
        <v>1</v>
      </c>
      <c r="F7034">
        <v>0</v>
      </c>
      <c r="G7034">
        <v>0</v>
      </c>
      <c r="H7034">
        <v>0</v>
      </c>
    </row>
    <row r="7035" spans="2:8" x14ac:dyDescent="0.25">
      <c r="B7035" t="s">
        <v>3</v>
      </c>
      <c r="C7035" t="s">
        <v>580</v>
      </c>
      <c r="D7035" t="s">
        <v>336</v>
      </c>
      <c r="E7035" t="s">
        <v>1</v>
      </c>
      <c r="F7035">
        <v>0</v>
      </c>
      <c r="G7035">
        <v>0</v>
      </c>
      <c r="H7035">
        <v>0</v>
      </c>
    </row>
    <row r="7036" spans="2:8" x14ac:dyDescent="0.25">
      <c r="B7036" t="s">
        <v>3</v>
      </c>
      <c r="C7036" t="s">
        <v>580</v>
      </c>
      <c r="D7036" t="s">
        <v>337</v>
      </c>
      <c r="E7036" t="s">
        <v>1</v>
      </c>
      <c r="F7036">
        <v>0</v>
      </c>
      <c r="G7036">
        <v>0</v>
      </c>
      <c r="H7036">
        <v>0</v>
      </c>
    </row>
    <row r="7037" spans="2:8" x14ac:dyDescent="0.25">
      <c r="B7037" t="s">
        <v>3</v>
      </c>
      <c r="C7037" t="s">
        <v>580</v>
      </c>
      <c r="D7037" t="s">
        <v>341</v>
      </c>
      <c r="E7037" t="s">
        <v>1</v>
      </c>
      <c r="F7037">
        <v>0</v>
      </c>
      <c r="G7037">
        <v>0</v>
      </c>
      <c r="H7037">
        <v>0</v>
      </c>
    </row>
    <row r="7038" spans="2:8" x14ac:dyDescent="0.25">
      <c r="B7038" t="s">
        <v>3</v>
      </c>
      <c r="C7038" t="s">
        <v>580</v>
      </c>
      <c r="D7038" t="s">
        <v>342</v>
      </c>
      <c r="E7038" t="s">
        <v>1</v>
      </c>
      <c r="F7038">
        <v>0</v>
      </c>
      <c r="G7038">
        <v>0</v>
      </c>
      <c r="H7038">
        <v>0</v>
      </c>
    </row>
    <row r="7039" spans="2:8" x14ac:dyDescent="0.25">
      <c r="B7039" t="s">
        <v>3</v>
      </c>
      <c r="C7039" t="s">
        <v>580</v>
      </c>
      <c r="D7039" t="s">
        <v>343</v>
      </c>
      <c r="E7039" t="s">
        <v>1</v>
      </c>
      <c r="F7039">
        <v>0</v>
      </c>
      <c r="G7039">
        <v>0</v>
      </c>
      <c r="H7039">
        <v>0</v>
      </c>
    </row>
    <row r="7040" spans="2:8" x14ac:dyDescent="0.25">
      <c r="B7040" t="s">
        <v>3</v>
      </c>
      <c r="C7040" t="s">
        <v>580</v>
      </c>
      <c r="D7040" t="s">
        <v>344</v>
      </c>
      <c r="E7040" t="s">
        <v>1</v>
      </c>
      <c r="F7040">
        <v>0</v>
      </c>
      <c r="G7040">
        <v>0</v>
      </c>
      <c r="H7040">
        <v>0</v>
      </c>
    </row>
    <row r="7041" spans="2:8" x14ac:dyDescent="0.25">
      <c r="B7041" t="s">
        <v>3</v>
      </c>
      <c r="C7041" t="s">
        <v>580</v>
      </c>
      <c r="D7041" t="s">
        <v>345</v>
      </c>
      <c r="E7041" t="s">
        <v>1</v>
      </c>
      <c r="F7041">
        <v>0</v>
      </c>
      <c r="G7041">
        <v>0</v>
      </c>
      <c r="H7041">
        <v>0</v>
      </c>
    </row>
    <row r="7042" spans="2:8" x14ac:dyDescent="0.25">
      <c r="B7042" t="s">
        <v>3</v>
      </c>
      <c r="C7042" t="s">
        <v>580</v>
      </c>
      <c r="D7042" t="s">
        <v>346</v>
      </c>
      <c r="E7042" t="s">
        <v>1</v>
      </c>
      <c r="F7042">
        <v>0</v>
      </c>
      <c r="G7042">
        <v>0</v>
      </c>
      <c r="H7042">
        <v>0</v>
      </c>
    </row>
    <row r="7043" spans="2:8" x14ac:dyDescent="0.25">
      <c r="B7043" t="s">
        <v>3</v>
      </c>
      <c r="C7043" t="s">
        <v>580</v>
      </c>
      <c r="D7043" t="s">
        <v>349</v>
      </c>
      <c r="E7043" t="s">
        <v>1</v>
      </c>
      <c r="F7043">
        <v>0</v>
      </c>
      <c r="G7043">
        <v>0</v>
      </c>
      <c r="H7043">
        <v>0</v>
      </c>
    </row>
    <row r="7044" spans="2:8" x14ac:dyDescent="0.25">
      <c r="B7044" t="s">
        <v>3</v>
      </c>
      <c r="C7044" t="s">
        <v>580</v>
      </c>
      <c r="D7044" t="s">
        <v>350</v>
      </c>
      <c r="E7044" t="s">
        <v>1</v>
      </c>
      <c r="F7044">
        <v>0</v>
      </c>
      <c r="G7044">
        <v>0</v>
      </c>
      <c r="H7044">
        <v>0</v>
      </c>
    </row>
    <row r="7045" spans="2:8" x14ac:dyDescent="0.25">
      <c r="B7045" t="s">
        <v>3</v>
      </c>
      <c r="C7045" t="s">
        <v>580</v>
      </c>
      <c r="D7045" t="s">
        <v>351</v>
      </c>
      <c r="E7045" t="s">
        <v>1</v>
      </c>
      <c r="F7045">
        <v>0</v>
      </c>
      <c r="G7045">
        <v>0</v>
      </c>
      <c r="H7045">
        <v>0</v>
      </c>
    </row>
    <row r="7046" spans="2:8" x14ac:dyDescent="0.25">
      <c r="B7046" t="s">
        <v>3</v>
      </c>
      <c r="C7046" t="s">
        <v>580</v>
      </c>
      <c r="D7046" t="s">
        <v>352</v>
      </c>
      <c r="E7046" t="s">
        <v>1</v>
      </c>
      <c r="F7046">
        <v>0</v>
      </c>
      <c r="G7046">
        <v>0</v>
      </c>
      <c r="H7046">
        <v>0</v>
      </c>
    </row>
    <row r="7047" spans="2:8" x14ac:dyDescent="0.25">
      <c r="B7047" t="s">
        <v>3</v>
      </c>
      <c r="C7047" t="s">
        <v>580</v>
      </c>
      <c r="D7047" t="s">
        <v>353</v>
      </c>
      <c r="E7047" t="s">
        <v>1</v>
      </c>
      <c r="F7047">
        <v>0</v>
      </c>
      <c r="G7047">
        <v>0</v>
      </c>
      <c r="H7047">
        <v>0</v>
      </c>
    </row>
    <row r="7048" spans="2:8" x14ac:dyDescent="0.25">
      <c r="B7048" t="s">
        <v>3</v>
      </c>
      <c r="C7048" t="s">
        <v>580</v>
      </c>
      <c r="D7048" t="s">
        <v>354</v>
      </c>
      <c r="E7048" t="s">
        <v>1</v>
      </c>
      <c r="F7048">
        <v>0</v>
      </c>
      <c r="G7048">
        <v>0</v>
      </c>
      <c r="H7048">
        <v>0</v>
      </c>
    </row>
    <row r="7049" spans="2:8" x14ac:dyDescent="0.25">
      <c r="B7049" t="s">
        <v>3</v>
      </c>
      <c r="C7049" t="s">
        <v>580</v>
      </c>
      <c r="D7049" t="s">
        <v>356</v>
      </c>
      <c r="E7049" t="s">
        <v>1</v>
      </c>
      <c r="F7049">
        <v>0</v>
      </c>
      <c r="G7049">
        <v>0</v>
      </c>
      <c r="H7049">
        <v>0</v>
      </c>
    </row>
    <row r="7050" spans="2:8" x14ac:dyDescent="0.25">
      <c r="B7050" t="s">
        <v>3</v>
      </c>
      <c r="C7050" t="s">
        <v>580</v>
      </c>
      <c r="D7050" t="s">
        <v>357</v>
      </c>
      <c r="E7050" t="s">
        <v>1</v>
      </c>
      <c r="F7050">
        <v>0</v>
      </c>
      <c r="G7050">
        <v>0</v>
      </c>
      <c r="H7050">
        <v>0</v>
      </c>
    </row>
    <row r="7051" spans="2:8" x14ac:dyDescent="0.25">
      <c r="B7051" t="s">
        <v>3</v>
      </c>
      <c r="C7051" t="s">
        <v>580</v>
      </c>
      <c r="D7051" t="s">
        <v>359</v>
      </c>
      <c r="E7051" t="s">
        <v>1</v>
      </c>
      <c r="F7051">
        <v>0</v>
      </c>
      <c r="G7051">
        <v>0</v>
      </c>
      <c r="H7051">
        <v>0</v>
      </c>
    </row>
    <row r="7052" spans="2:8" x14ac:dyDescent="0.25">
      <c r="B7052" t="s">
        <v>3</v>
      </c>
      <c r="C7052" t="s">
        <v>580</v>
      </c>
      <c r="D7052" t="s">
        <v>688</v>
      </c>
      <c r="E7052" t="s">
        <v>1</v>
      </c>
      <c r="F7052">
        <v>0</v>
      </c>
      <c r="G7052">
        <v>0</v>
      </c>
      <c r="H7052">
        <v>0</v>
      </c>
    </row>
    <row r="7053" spans="2:8" x14ac:dyDescent="0.25">
      <c r="B7053" t="s">
        <v>3</v>
      </c>
      <c r="C7053" t="s">
        <v>580</v>
      </c>
      <c r="D7053" t="s">
        <v>689</v>
      </c>
      <c r="E7053" t="s">
        <v>1</v>
      </c>
      <c r="F7053">
        <v>0</v>
      </c>
      <c r="G7053">
        <v>0</v>
      </c>
      <c r="H7053">
        <v>0</v>
      </c>
    </row>
    <row r="7054" spans="2:8" x14ac:dyDescent="0.25">
      <c r="B7054" t="s">
        <v>3</v>
      </c>
      <c r="C7054" t="s">
        <v>580</v>
      </c>
      <c r="D7054" t="s">
        <v>363</v>
      </c>
      <c r="E7054" t="s">
        <v>1</v>
      </c>
      <c r="F7054">
        <v>0</v>
      </c>
      <c r="G7054">
        <v>0</v>
      </c>
      <c r="H7054">
        <v>0</v>
      </c>
    </row>
    <row r="7055" spans="2:8" x14ac:dyDescent="0.25">
      <c r="B7055" t="s">
        <v>3</v>
      </c>
      <c r="C7055" t="s">
        <v>580</v>
      </c>
      <c r="D7055" t="s">
        <v>365</v>
      </c>
      <c r="E7055" t="s">
        <v>1</v>
      </c>
      <c r="F7055">
        <v>0</v>
      </c>
      <c r="G7055">
        <v>0</v>
      </c>
      <c r="H7055">
        <v>0</v>
      </c>
    </row>
    <row r="7056" spans="2:8" x14ac:dyDescent="0.25">
      <c r="B7056" t="s">
        <v>3</v>
      </c>
      <c r="C7056" t="s">
        <v>580</v>
      </c>
      <c r="D7056" t="s">
        <v>367</v>
      </c>
      <c r="E7056" t="s">
        <v>1</v>
      </c>
      <c r="F7056">
        <v>0</v>
      </c>
      <c r="G7056">
        <v>0</v>
      </c>
      <c r="H7056">
        <v>0</v>
      </c>
    </row>
    <row r="7057" spans="2:8" x14ac:dyDescent="0.25">
      <c r="B7057" t="s">
        <v>3</v>
      </c>
      <c r="C7057" t="s">
        <v>580</v>
      </c>
      <c r="D7057" t="s">
        <v>369</v>
      </c>
      <c r="E7057" t="s">
        <v>1</v>
      </c>
      <c r="F7057">
        <v>0</v>
      </c>
      <c r="G7057">
        <v>0</v>
      </c>
      <c r="H7057">
        <v>0</v>
      </c>
    </row>
    <row r="7058" spans="2:8" x14ac:dyDescent="0.25">
      <c r="B7058" t="s">
        <v>3</v>
      </c>
      <c r="C7058" t="s">
        <v>580</v>
      </c>
      <c r="D7058" t="s">
        <v>371</v>
      </c>
      <c r="E7058" t="s">
        <v>1</v>
      </c>
      <c r="F7058">
        <v>0</v>
      </c>
      <c r="G7058">
        <v>0</v>
      </c>
      <c r="H7058">
        <v>0</v>
      </c>
    </row>
    <row r="7059" spans="2:8" x14ac:dyDescent="0.25">
      <c r="B7059" t="s">
        <v>3</v>
      </c>
      <c r="C7059" t="s">
        <v>580</v>
      </c>
      <c r="D7059" t="s">
        <v>373</v>
      </c>
      <c r="E7059" t="s">
        <v>1</v>
      </c>
      <c r="F7059">
        <v>0</v>
      </c>
      <c r="G7059">
        <v>0</v>
      </c>
      <c r="H7059">
        <v>0</v>
      </c>
    </row>
    <row r="7060" spans="2:8" x14ac:dyDescent="0.25">
      <c r="B7060" t="s">
        <v>3</v>
      </c>
      <c r="C7060" t="s">
        <v>580</v>
      </c>
      <c r="D7060" t="s">
        <v>375</v>
      </c>
      <c r="E7060" t="s">
        <v>1</v>
      </c>
      <c r="F7060">
        <v>0</v>
      </c>
      <c r="G7060">
        <v>0</v>
      </c>
      <c r="H7060">
        <v>0</v>
      </c>
    </row>
    <row r="7061" spans="2:8" x14ac:dyDescent="0.25">
      <c r="B7061" t="s">
        <v>3</v>
      </c>
      <c r="C7061" t="s">
        <v>580</v>
      </c>
      <c r="D7061" t="s">
        <v>377</v>
      </c>
      <c r="E7061" t="s">
        <v>1</v>
      </c>
      <c r="F7061">
        <v>0</v>
      </c>
      <c r="G7061">
        <v>0</v>
      </c>
      <c r="H7061">
        <v>0</v>
      </c>
    </row>
    <row r="7062" spans="2:8" x14ac:dyDescent="0.25">
      <c r="B7062" t="s">
        <v>3</v>
      </c>
      <c r="C7062" t="s">
        <v>580</v>
      </c>
      <c r="D7062" t="s">
        <v>379</v>
      </c>
      <c r="E7062" t="s">
        <v>1</v>
      </c>
      <c r="F7062">
        <v>0</v>
      </c>
      <c r="G7062">
        <v>0</v>
      </c>
      <c r="H7062">
        <v>0</v>
      </c>
    </row>
    <row r="7063" spans="2:8" x14ac:dyDescent="0.25">
      <c r="B7063" t="s">
        <v>3</v>
      </c>
      <c r="C7063" t="s">
        <v>580</v>
      </c>
      <c r="D7063" t="s">
        <v>381</v>
      </c>
      <c r="E7063" t="s">
        <v>1</v>
      </c>
      <c r="F7063">
        <v>0</v>
      </c>
      <c r="G7063">
        <v>0</v>
      </c>
      <c r="H7063">
        <v>0</v>
      </c>
    </row>
    <row r="7064" spans="2:8" x14ac:dyDescent="0.25">
      <c r="B7064" t="s">
        <v>3</v>
      </c>
      <c r="C7064" t="s">
        <v>580</v>
      </c>
      <c r="D7064" t="s">
        <v>383</v>
      </c>
      <c r="E7064" t="s">
        <v>1</v>
      </c>
      <c r="F7064">
        <v>0</v>
      </c>
      <c r="G7064">
        <v>0</v>
      </c>
      <c r="H7064">
        <v>0</v>
      </c>
    </row>
    <row r="7065" spans="2:8" x14ac:dyDescent="0.25">
      <c r="B7065" t="s">
        <v>3</v>
      </c>
      <c r="C7065" t="s">
        <v>580</v>
      </c>
      <c r="D7065" t="s">
        <v>384</v>
      </c>
      <c r="E7065" t="s">
        <v>1</v>
      </c>
      <c r="F7065">
        <v>0</v>
      </c>
      <c r="G7065">
        <v>0</v>
      </c>
      <c r="H7065">
        <v>0</v>
      </c>
    </row>
    <row r="7066" spans="2:8" x14ac:dyDescent="0.25">
      <c r="B7066" t="s">
        <v>3</v>
      </c>
      <c r="C7066" t="s">
        <v>580</v>
      </c>
      <c r="D7066" t="s">
        <v>385</v>
      </c>
      <c r="E7066" t="s">
        <v>1</v>
      </c>
      <c r="F7066">
        <v>0</v>
      </c>
      <c r="G7066">
        <v>0</v>
      </c>
      <c r="H7066">
        <v>0</v>
      </c>
    </row>
    <row r="7067" spans="2:8" x14ac:dyDescent="0.25">
      <c r="B7067" t="s">
        <v>3</v>
      </c>
      <c r="C7067" t="s">
        <v>580</v>
      </c>
      <c r="D7067" t="s">
        <v>386</v>
      </c>
      <c r="E7067" t="s">
        <v>1</v>
      </c>
      <c r="F7067">
        <v>0</v>
      </c>
      <c r="G7067">
        <v>0</v>
      </c>
      <c r="H7067">
        <v>0</v>
      </c>
    </row>
    <row r="7068" spans="2:8" x14ac:dyDescent="0.25">
      <c r="B7068" t="s">
        <v>3</v>
      </c>
      <c r="C7068" t="s">
        <v>580</v>
      </c>
      <c r="D7068" t="s">
        <v>387</v>
      </c>
      <c r="E7068" t="s">
        <v>1</v>
      </c>
      <c r="F7068">
        <v>0</v>
      </c>
      <c r="G7068">
        <v>0</v>
      </c>
      <c r="H7068">
        <v>0</v>
      </c>
    </row>
    <row r="7069" spans="2:8" x14ac:dyDescent="0.25">
      <c r="B7069" t="s">
        <v>3</v>
      </c>
      <c r="C7069" t="s">
        <v>580</v>
      </c>
      <c r="D7069" t="s">
        <v>388</v>
      </c>
      <c r="E7069" t="s">
        <v>1</v>
      </c>
      <c r="F7069">
        <v>0</v>
      </c>
      <c r="G7069">
        <v>0</v>
      </c>
      <c r="H7069">
        <v>0</v>
      </c>
    </row>
    <row r="7070" spans="2:8" x14ac:dyDescent="0.25">
      <c r="B7070" t="s">
        <v>3</v>
      </c>
      <c r="C7070" t="s">
        <v>580</v>
      </c>
      <c r="D7070" t="s">
        <v>389</v>
      </c>
      <c r="E7070" t="s">
        <v>1</v>
      </c>
      <c r="F7070">
        <v>0</v>
      </c>
      <c r="G7070">
        <v>0</v>
      </c>
      <c r="H7070">
        <v>0</v>
      </c>
    </row>
    <row r="7071" spans="2:8" x14ac:dyDescent="0.25">
      <c r="B7071" t="s">
        <v>3</v>
      </c>
      <c r="C7071" t="s">
        <v>580</v>
      </c>
      <c r="D7071" t="s">
        <v>390</v>
      </c>
      <c r="E7071" t="s">
        <v>1</v>
      </c>
      <c r="F7071">
        <v>0</v>
      </c>
      <c r="G7071">
        <v>0</v>
      </c>
      <c r="H7071">
        <v>0</v>
      </c>
    </row>
    <row r="7072" spans="2:8" x14ac:dyDescent="0.25">
      <c r="B7072" t="s">
        <v>3</v>
      </c>
      <c r="C7072" t="s">
        <v>580</v>
      </c>
      <c r="D7072" t="s">
        <v>393</v>
      </c>
      <c r="E7072" t="s">
        <v>1</v>
      </c>
      <c r="F7072">
        <v>0</v>
      </c>
      <c r="G7072">
        <v>0</v>
      </c>
      <c r="H7072">
        <v>0</v>
      </c>
    </row>
    <row r="7073" spans="2:8" x14ac:dyDescent="0.25">
      <c r="B7073" t="s">
        <v>3</v>
      </c>
      <c r="C7073" t="s">
        <v>580</v>
      </c>
      <c r="D7073" t="s">
        <v>395</v>
      </c>
      <c r="E7073" t="s">
        <v>1</v>
      </c>
      <c r="F7073">
        <v>0</v>
      </c>
      <c r="G7073">
        <v>0</v>
      </c>
      <c r="H7073">
        <v>0</v>
      </c>
    </row>
    <row r="7074" spans="2:8" x14ac:dyDescent="0.25">
      <c r="B7074" t="s">
        <v>3</v>
      </c>
      <c r="C7074" t="s">
        <v>580</v>
      </c>
      <c r="D7074" t="s">
        <v>397</v>
      </c>
      <c r="E7074" t="s">
        <v>1</v>
      </c>
      <c r="F7074">
        <v>0</v>
      </c>
      <c r="G7074">
        <v>0</v>
      </c>
      <c r="H7074">
        <v>0</v>
      </c>
    </row>
    <row r="7075" spans="2:8" x14ac:dyDescent="0.25">
      <c r="B7075" t="s">
        <v>3</v>
      </c>
      <c r="C7075" t="s">
        <v>580</v>
      </c>
      <c r="D7075" t="s">
        <v>398</v>
      </c>
      <c r="E7075" t="s">
        <v>1</v>
      </c>
      <c r="F7075">
        <v>0</v>
      </c>
      <c r="G7075">
        <v>0</v>
      </c>
      <c r="H7075">
        <v>0</v>
      </c>
    </row>
    <row r="7076" spans="2:8" x14ac:dyDescent="0.25">
      <c r="B7076" t="s">
        <v>3</v>
      </c>
      <c r="C7076" t="s">
        <v>580</v>
      </c>
      <c r="D7076" t="s">
        <v>399</v>
      </c>
      <c r="E7076" t="s">
        <v>1</v>
      </c>
      <c r="F7076">
        <v>0</v>
      </c>
      <c r="G7076">
        <v>0</v>
      </c>
      <c r="H7076">
        <v>0</v>
      </c>
    </row>
    <row r="7077" spans="2:8" x14ac:dyDescent="0.25">
      <c r="B7077" t="s">
        <v>3</v>
      </c>
      <c r="C7077" t="s">
        <v>580</v>
      </c>
      <c r="D7077" t="s">
        <v>400</v>
      </c>
      <c r="E7077" t="s">
        <v>1</v>
      </c>
      <c r="F7077">
        <v>0</v>
      </c>
      <c r="G7077">
        <v>0</v>
      </c>
      <c r="H7077">
        <v>0</v>
      </c>
    </row>
    <row r="7078" spans="2:8" x14ac:dyDescent="0.25">
      <c r="B7078" t="s">
        <v>3</v>
      </c>
      <c r="C7078" t="s">
        <v>580</v>
      </c>
      <c r="D7078" t="s">
        <v>401</v>
      </c>
      <c r="E7078" t="s">
        <v>1</v>
      </c>
      <c r="F7078">
        <v>0</v>
      </c>
      <c r="G7078">
        <v>0</v>
      </c>
      <c r="H7078">
        <v>0</v>
      </c>
    </row>
    <row r="7079" spans="2:8" x14ac:dyDescent="0.25">
      <c r="B7079" t="s">
        <v>3</v>
      </c>
      <c r="C7079" t="s">
        <v>580</v>
      </c>
      <c r="D7079" t="s">
        <v>402</v>
      </c>
      <c r="E7079" t="s">
        <v>1</v>
      </c>
      <c r="F7079">
        <v>0</v>
      </c>
      <c r="G7079">
        <v>0</v>
      </c>
      <c r="H7079">
        <v>0</v>
      </c>
    </row>
    <row r="7080" spans="2:8" x14ac:dyDescent="0.25">
      <c r="B7080" t="s">
        <v>3</v>
      </c>
      <c r="C7080" t="s">
        <v>580</v>
      </c>
      <c r="D7080" t="s">
        <v>403</v>
      </c>
      <c r="E7080" t="s">
        <v>1</v>
      </c>
      <c r="F7080">
        <v>0</v>
      </c>
      <c r="G7080">
        <v>0</v>
      </c>
      <c r="H7080">
        <v>0</v>
      </c>
    </row>
    <row r="7081" spans="2:8" x14ac:dyDescent="0.25">
      <c r="B7081" t="s">
        <v>3</v>
      </c>
      <c r="C7081" t="s">
        <v>580</v>
      </c>
      <c r="D7081" t="s">
        <v>404</v>
      </c>
      <c r="E7081" t="s">
        <v>1</v>
      </c>
      <c r="F7081">
        <v>0</v>
      </c>
      <c r="G7081">
        <v>0</v>
      </c>
      <c r="H7081">
        <v>0</v>
      </c>
    </row>
    <row r="7082" spans="2:8" x14ac:dyDescent="0.25">
      <c r="B7082" t="s">
        <v>3</v>
      </c>
      <c r="C7082" t="s">
        <v>580</v>
      </c>
      <c r="D7082" t="s">
        <v>406</v>
      </c>
      <c r="E7082" t="s">
        <v>1</v>
      </c>
      <c r="F7082">
        <v>0</v>
      </c>
      <c r="G7082">
        <v>0</v>
      </c>
      <c r="H7082">
        <v>0</v>
      </c>
    </row>
    <row r="7083" spans="2:8" x14ac:dyDescent="0.25">
      <c r="B7083" t="s">
        <v>3</v>
      </c>
      <c r="C7083" t="s">
        <v>581</v>
      </c>
      <c r="D7083" t="s">
        <v>544</v>
      </c>
      <c r="E7083" t="s">
        <v>1</v>
      </c>
      <c r="F7083">
        <v>2421.1780812034167</v>
      </c>
      <c r="G7083">
        <v>2421.1780812034167</v>
      </c>
      <c r="H7083">
        <v>2421.1780812034167</v>
      </c>
    </row>
    <row r="7084" spans="2:8" x14ac:dyDescent="0.25">
      <c r="B7084" t="s">
        <v>3</v>
      </c>
      <c r="C7084" t="s">
        <v>581</v>
      </c>
      <c r="D7084" t="s">
        <v>16</v>
      </c>
      <c r="E7084" t="s">
        <v>1</v>
      </c>
      <c r="F7084">
        <v>26.132487646970581</v>
      </c>
      <c r="G7084">
        <v>26.132487646970581</v>
      </c>
      <c r="H7084">
        <v>26.132487646970581</v>
      </c>
    </row>
    <row r="7085" spans="2:8" x14ac:dyDescent="0.25">
      <c r="B7085" t="s">
        <v>3</v>
      </c>
      <c r="C7085" t="s">
        <v>581</v>
      </c>
      <c r="D7085" t="s">
        <v>17</v>
      </c>
      <c r="E7085" t="s">
        <v>1</v>
      </c>
      <c r="F7085">
        <v>26.132487646970581</v>
      </c>
      <c r="G7085">
        <v>26.132487646970581</v>
      </c>
      <c r="H7085">
        <v>26.132487646970581</v>
      </c>
    </row>
    <row r="7086" spans="2:8" x14ac:dyDescent="0.25">
      <c r="B7086" t="s">
        <v>3</v>
      </c>
      <c r="C7086" t="s">
        <v>581</v>
      </c>
      <c r="D7086" t="s">
        <v>18</v>
      </c>
      <c r="E7086" t="s">
        <v>1</v>
      </c>
      <c r="F7086">
        <v>56.983787645987569</v>
      </c>
      <c r="G7086">
        <v>56.983787645987569</v>
      </c>
      <c r="H7086">
        <v>56.983787645987569</v>
      </c>
    </row>
    <row r="7087" spans="2:8" x14ac:dyDescent="0.25">
      <c r="B7087" t="s">
        <v>3</v>
      </c>
      <c r="C7087" t="s">
        <v>581</v>
      </c>
      <c r="D7087" t="s">
        <v>19</v>
      </c>
      <c r="E7087" t="s">
        <v>1</v>
      </c>
      <c r="F7087">
        <v>56.983787645987569</v>
      </c>
      <c r="G7087">
        <v>56.983787645987569</v>
      </c>
      <c r="H7087">
        <v>56.983787645987569</v>
      </c>
    </row>
    <row r="7088" spans="2:8" x14ac:dyDescent="0.25">
      <c r="B7088" t="s">
        <v>3</v>
      </c>
      <c r="C7088" t="s">
        <v>581</v>
      </c>
      <c r="D7088" t="s">
        <v>20</v>
      </c>
      <c r="E7088" t="s">
        <v>1</v>
      </c>
      <c r="F7088">
        <v>16.545262971377305</v>
      </c>
      <c r="G7088">
        <v>16.545262971377305</v>
      </c>
      <c r="H7088">
        <v>16.545262971377305</v>
      </c>
    </row>
    <row r="7089" spans="2:8" x14ac:dyDescent="0.25">
      <c r="B7089" t="s">
        <v>3</v>
      </c>
      <c r="C7089" t="s">
        <v>581</v>
      </c>
      <c r="D7089" t="s">
        <v>21</v>
      </c>
      <c r="E7089" t="s">
        <v>1</v>
      </c>
      <c r="F7089">
        <v>16.545262971377305</v>
      </c>
      <c r="G7089">
        <v>16.545262971377305</v>
      </c>
      <c r="H7089">
        <v>16.545262971377305</v>
      </c>
    </row>
    <row r="7090" spans="2:8" x14ac:dyDescent="0.25">
      <c r="B7090" t="s">
        <v>3</v>
      </c>
      <c r="C7090" t="s">
        <v>581</v>
      </c>
      <c r="D7090" t="s">
        <v>22</v>
      </c>
      <c r="E7090" t="s">
        <v>1</v>
      </c>
      <c r="F7090">
        <v>8.2044857910561717</v>
      </c>
      <c r="G7090">
        <v>8.2044857910561717</v>
      </c>
      <c r="H7090">
        <v>8.2044857910561717</v>
      </c>
    </row>
    <row r="7091" spans="2:8" x14ac:dyDescent="0.25">
      <c r="B7091" t="s">
        <v>3</v>
      </c>
      <c r="C7091" t="s">
        <v>581</v>
      </c>
      <c r="D7091" t="s">
        <v>23</v>
      </c>
      <c r="E7091" t="s">
        <v>1</v>
      </c>
      <c r="F7091">
        <v>8.2044857910561717</v>
      </c>
      <c r="G7091">
        <v>8.2044857910561717</v>
      </c>
      <c r="H7091">
        <v>8.2044857910561717</v>
      </c>
    </row>
    <row r="7092" spans="2:8" x14ac:dyDescent="0.25">
      <c r="B7092" t="s">
        <v>3</v>
      </c>
      <c r="C7092" t="s">
        <v>581</v>
      </c>
      <c r="D7092" t="s">
        <v>24</v>
      </c>
      <c r="E7092" t="s">
        <v>1</v>
      </c>
      <c r="F7092">
        <v>4.4610447579613535</v>
      </c>
      <c r="G7092">
        <v>4.4610447579613535</v>
      </c>
      <c r="H7092">
        <v>4.4610447579613535</v>
      </c>
    </row>
    <row r="7093" spans="2:8" x14ac:dyDescent="0.25">
      <c r="B7093" t="s">
        <v>3</v>
      </c>
      <c r="C7093" t="s">
        <v>581</v>
      </c>
      <c r="D7093" t="s">
        <v>25</v>
      </c>
      <c r="E7093" t="s">
        <v>1</v>
      </c>
      <c r="F7093">
        <v>4.4610447579613535</v>
      </c>
      <c r="G7093">
        <v>4.4610447579613535</v>
      </c>
      <c r="H7093">
        <v>4.4610447579613535</v>
      </c>
    </row>
    <row r="7094" spans="2:8" x14ac:dyDescent="0.25">
      <c r="B7094" t="s">
        <v>3</v>
      </c>
      <c r="C7094" t="s">
        <v>581</v>
      </c>
      <c r="D7094" t="s">
        <v>26</v>
      </c>
      <c r="E7094" t="s">
        <v>1</v>
      </c>
      <c r="F7094">
        <v>-1.9879294557820195</v>
      </c>
      <c r="G7094">
        <v>-1.9879294557820195</v>
      </c>
      <c r="H7094">
        <v>-1.9879294557820195</v>
      </c>
    </row>
    <row r="7095" spans="2:8" x14ac:dyDescent="0.25">
      <c r="B7095" t="s">
        <v>3</v>
      </c>
      <c r="C7095" t="s">
        <v>581</v>
      </c>
      <c r="D7095" t="s">
        <v>27</v>
      </c>
      <c r="E7095" t="s">
        <v>1</v>
      </c>
      <c r="F7095">
        <v>-1.9879294557820195</v>
      </c>
      <c r="G7095">
        <v>-1.9879294557820195</v>
      </c>
      <c r="H7095">
        <v>-1.9879294557820195</v>
      </c>
    </row>
    <row r="7096" spans="2:8" x14ac:dyDescent="0.25">
      <c r="B7096" t="s">
        <v>3</v>
      </c>
      <c r="C7096" t="s">
        <v>581</v>
      </c>
      <c r="D7096" t="s">
        <v>28</v>
      </c>
      <c r="E7096" t="s">
        <v>1</v>
      </c>
      <c r="F7096">
        <v>15.78990963031557</v>
      </c>
      <c r="G7096">
        <v>15.78990963031557</v>
      </c>
      <c r="H7096">
        <v>15.78990963031557</v>
      </c>
    </row>
    <row r="7097" spans="2:8" x14ac:dyDescent="0.25">
      <c r="B7097" t="s">
        <v>3</v>
      </c>
      <c r="C7097" t="s">
        <v>581</v>
      </c>
      <c r="D7097" t="s">
        <v>29</v>
      </c>
      <c r="E7097" t="s">
        <v>1</v>
      </c>
      <c r="F7097">
        <v>15.78990963031557</v>
      </c>
      <c r="G7097">
        <v>15.78990963031557</v>
      </c>
      <c r="H7097">
        <v>15.78990963031557</v>
      </c>
    </row>
    <row r="7098" spans="2:8" x14ac:dyDescent="0.25">
      <c r="B7098" t="s">
        <v>3</v>
      </c>
      <c r="C7098" t="s">
        <v>581</v>
      </c>
      <c r="D7098" t="s">
        <v>30</v>
      </c>
      <c r="E7098" t="s">
        <v>1</v>
      </c>
      <c r="F7098">
        <v>96.03429020363771</v>
      </c>
      <c r="G7098">
        <v>96.03429020363771</v>
      </c>
      <c r="H7098">
        <v>96.03429020363771</v>
      </c>
    </row>
    <row r="7099" spans="2:8" x14ac:dyDescent="0.25">
      <c r="B7099" t="s">
        <v>3</v>
      </c>
      <c r="C7099" t="s">
        <v>581</v>
      </c>
      <c r="D7099" t="s">
        <v>31</v>
      </c>
      <c r="E7099" t="s">
        <v>1</v>
      </c>
      <c r="F7099">
        <v>96.03429020363771</v>
      </c>
      <c r="G7099">
        <v>96.03429020363771</v>
      </c>
      <c r="H7099">
        <v>96.03429020363771</v>
      </c>
    </row>
    <row r="7100" spans="2:8" x14ac:dyDescent="0.25">
      <c r="B7100" t="s">
        <v>3</v>
      </c>
      <c r="C7100" t="s">
        <v>581</v>
      </c>
      <c r="D7100" t="s">
        <v>32</v>
      </c>
      <c r="E7100" t="s">
        <v>1</v>
      </c>
      <c r="F7100">
        <v>-1.8300380850361044</v>
      </c>
      <c r="G7100">
        <v>-1.8300380850361044</v>
      </c>
      <c r="H7100">
        <v>-1.8300380850361044</v>
      </c>
    </row>
    <row r="7101" spans="2:8" x14ac:dyDescent="0.25">
      <c r="B7101" t="s">
        <v>3</v>
      </c>
      <c r="C7101" t="s">
        <v>581</v>
      </c>
      <c r="D7101" t="s">
        <v>33</v>
      </c>
      <c r="E7101" t="s">
        <v>1</v>
      </c>
      <c r="F7101">
        <v>-1.8300380850361044</v>
      </c>
      <c r="G7101">
        <v>-1.8300380850361044</v>
      </c>
      <c r="H7101">
        <v>-1.8300380850361044</v>
      </c>
    </row>
    <row r="7102" spans="2:8" x14ac:dyDescent="0.25">
      <c r="B7102" t="s">
        <v>3</v>
      </c>
      <c r="C7102" t="s">
        <v>581</v>
      </c>
      <c r="D7102" t="s">
        <v>34</v>
      </c>
      <c r="E7102" t="s">
        <v>1</v>
      </c>
      <c r="F7102">
        <v>31.803891680111427</v>
      </c>
      <c r="G7102">
        <v>31.803891680111427</v>
      </c>
      <c r="H7102">
        <v>31.803891680111427</v>
      </c>
    </row>
    <row r="7103" spans="2:8" x14ac:dyDescent="0.25">
      <c r="B7103" t="s">
        <v>3</v>
      </c>
      <c r="C7103" t="s">
        <v>581</v>
      </c>
      <c r="D7103" t="s">
        <v>35</v>
      </c>
      <c r="E7103" t="s">
        <v>1</v>
      </c>
      <c r="F7103">
        <v>31.803891680111427</v>
      </c>
      <c r="G7103">
        <v>31.803891680111427</v>
      </c>
      <c r="H7103">
        <v>31.803891680111427</v>
      </c>
    </row>
    <row r="7104" spans="2:8" x14ac:dyDescent="0.25">
      <c r="B7104" t="s">
        <v>3</v>
      </c>
      <c r="C7104" t="s">
        <v>581</v>
      </c>
      <c r="D7104" t="s">
        <v>36</v>
      </c>
      <c r="E7104" t="s">
        <v>1</v>
      </c>
      <c r="F7104">
        <v>97.924758214684672</v>
      </c>
      <c r="G7104">
        <v>97.924758214684672</v>
      </c>
      <c r="H7104">
        <v>97.924758214684672</v>
      </c>
    </row>
    <row r="7105" spans="2:8" x14ac:dyDescent="0.25">
      <c r="B7105" t="s">
        <v>3</v>
      </c>
      <c r="C7105" t="s">
        <v>581</v>
      </c>
      <c r="D7105" t="s">
        <v>37</v>
      </c>
      <c r="E7105" t="s">
        <v>1</v>
      </c>
      <c r="F7105">
        <v>97.924758214684672</v>
      </c>
      <c r="G7105">
        <v>97.924758214684672</v>
      </c>
      <c r="H7105">
        <v>97.924758214684672</v>
      </c>
    </row>
    <row r="7106" spans="2:8" x14ac:dyDescent="0.25">
      <c r="B7106" t="s">
        <v>3</v>
      </c>
      <c r="C7106" t="s">
        <v>581</v>
      </c>
      <c r="D7106" t="s">
        <v>38</v>
      </c>
      <c r="E7106" t="s">
        <v>1</v>
      </c>
      <c r="F7106">
        <v>6.0429926010844071E-2</v>
      </c>
      <c r="G7106">
        <v>6.0429926010844071E-2</v>
      </c>
      <c r="H7106">
        <v>6.0429926010844071E-2</v>
      </c>
    </row>
    <row r="7107" spans="2:8" x14ac:dyDescent="0.25">
      <c r="B7107" t="s">
        <v>3</v>
      </c>
      <c r="C7107" t="s">
        <v>581</v>
      </c>
      <c r="D7107" t="s">
        <v>39</v>
      </c>
      <c r="E7107" t="s">
        <v>1</v>
      </c>
      <c r="F7107">
        <v>6.0429926010844071E-2</v>
      </c>
      <c r="G7107">
        <v>6.0429926010844071E-2</v>
      </c>
      <c r="H7107">
        <v>6.0429926010844071E-2</v>
      </c>
    </row>
    <row r="7108" spans="2:8" x14ac:dyDescent="0.25">
      <c r="B7108" t="s">
        <v>3</v>
      </c>
      <c r="C7108" t="s">
        <v>581</v>
      </c>
      <c r="D7108" t="s">
        <v>40</v>
      </c>
      <c r="E7108" t="s">
        <v>1</v>
      </c>
      <c r="F7108">
        <v>33.694359691158354</v>
      </c>
      <c r="G7108">
        <v>33.694359691158354</v>
      </c>
      <c r="H7108">
        <v>33.694359691158354</v>
      </c>
    </row>
    <row r="7109" spans="2:8" x14ac:dyDescent="0.25">
      <c r="B7109" t="s">
        <v>3</v>
      </c>
      <c r="C7109" t="s">
        <v>581</v>
      </c>
      <c r="D7109" t="s">
        <v>41</v>
      </c>
      <c r="E7109" t="s">
        <v>1</v>
      </c>
      <c r="F7109">
        <v>33.694359691158354</v>
      </c>
      <c r="G7109">
        <v>33.694359691158354</v>
      </c>
      <c r="H7109">
        <v>33.694359691158354</v>
      </c>
    </row>
    <row r="7110" spans="2:8" x14ac:dyDescent="0.25">
      <c r="B7110" t="s">
        <v>3</v>
      </c>
      <c r="C7110" t="s">
        <v>581</v>
      </c>
      <c r="D7110" t="s">
        <v>42</v>
      </c>
      <c r="E7110" t="s">
        <v>1</v>
      </c>
      <c r="F7110">
        <v>-1369.8431447869216</v>
      </c>
      <c r="G7110">
        <v>-1369.8431447869216</v>
      </c>
      <c r="H7110">
        <v>-1369.8431447869216</v>
      </c>
    </row>
    <row r="7111" spans="2:8" x14ac:dyDescent="0.25">
      <c r="B7111" t="s">
        <v>3</v>
      </c>
      <c r="C7111" t="s">
        <v>581</v>
      </c>
      <c r="D7111" t="s">
        <v>44</v>
      </c>
      <c r="E7111" t="s">
        <v>1</v>
      </c>
      <c r="F7111">
        <v>2242.1999524653402</v>
      </c>
      <c r="G7111">
        <v>2242.1999524653402</v>
      </c>
      <c r="H7111">
        <v>2242.1999524653402</v>
      </c>
    </row>
    <row r="7112" spans="2:8" x14ac:dyDescent="0.25">
      <c r="B7112" t="s">
        <v>3</v>
      </c>
      <c r="C7112" t="s">
        <v>581</v>
      </c>
      <c r="D7112" t="s">
        <v>45</v>
      </c>
      <c r="E7112" t="s">
        <v>1</v>
      </c>
      <c r="F7112">
        <v>-67.61274016779663</v>
      </c>
      <c r="G7112">
        <v>-67.61274016779663</v>
      </c>
      <c r="H7112">
        <v>-67.61274016779663</v>
      </c>
    </row>
    <row r="7113" spans="2:8" x14ac:dyDescent="0.25">
      <c r="B7113" t="s">
        <v>3</v>
      </c>
      <c r="C7113" t="s">
        <v>581</v>
      </c>
      <c r="D7113" t="s">
        <v>48</v>
      </c>
      <c r="E7113" t="s">
        <v>1</v>
      </c>
      <c r="F7113">
        <v>660.77107516549586</v>
      </c>
      <c r="G7113">
        <v>660.77107516549586</v>
      </c>
      <c r="H7113">
        <v>660.77107516549586</v>
      </c>
    </row>
    <row r="7114" spans="2:8" x14ac:dyDescent="0.25">
      <c r="B7114" t="s">
        <v>3</v>
      </c>
      <c r="C7114" t="s">
        <v>581</v>
      </c>
      <c r="D7114" t="s">
        <v>49</v>
      </c>
      <c r="E7114" t="s">
        <v>1</v>
      </c>
      <c r="F7114">
        <v>3063.4662481511132</v>
      </c>
      <c r="G7114">
        <v>3063.4662481511132</v>
      </c>
      <c r="H7114">
        <v>3063.4662481511132</v>
      </c>
    </row>
    <row r="7115" spans="2:8" x14ac:dyDescent="0.25">
      <c r="B7115" t="s">
        <v>3</v>
      </c>
      <c r="C7115" t="s">
        <v>581</v>
      </c>
      <c r="D7115" t="s">
        <v>51</v>
      </c>
      <c r="E7115" t="s">
        <v>1</v>
      </c>
      <c r="F7115">
        <v>5941.4746932168046</v>
      </c>
      <c r="G7115">
        <v>5941.4746932168046</v>
      </c>
      <c r="H7115">
        <v>5941.4746932168046</v>
      </c>
    </row>
    <row r="7116" spans="2:8" x14ac:dyDescent="0.25">
      <c r="B7116" t="s">
        <v>3</v>
      </c>
      <c r="C7116" t="s">
        <v>581</v>
      </c>
      <c r="D7116" t="s">
        <v>53</v>
      </c>
      <c r="E7116" t="s">
        <v>1</v>
      </c>
      <c r="F7116">
        <v>6962.3898668547663</v>
      </c>
      <c r="G7116">
        <v>6962.3898668547663</v>
      </c>
      <c r="H7116">
        <v>6962.3898668547663</v>
      </c>
    </row>
    <row r="7117" spans="2:8" x14ac:dyDescent="0.25">
      <c r="B7117" t="s">
        <v>3</v>
      </c>
      <c r="C7117" t="s">
        <v>581</v>
      </c>
      <c r="D7117" t="s">
        <v>55</v>
      </c>
      <c r="E7117" t="s">
        <v>1</v>
      </c>
      <c r="F7117">
        <v>50.044063515616131</v>
      </c>
      <c r="G7117">
        <v>50.044063515616131</v>
      </c>
      <c r="H7117">
        <v>50.044063515616131</v>
      </c>
    </row>
    <row r="7118" spans="2:8" x14ac:dyDescent="0.25">
      <c r="B7118" t="s">
        <v>3</v>
      </c>
      <c r="C7118" t="s">
        <v>581</v>
      </c>
      <c r="D7118" t="s">
        <v>57</v>
      </c>
      <c r="E7118" t="s">
        <v>1</v>
      </c>
      <c r="F7118">
        <v>108.65408851653362</v>
      </c>
      <c r="G7118">
        <v>108.65408851653362</v>
      </c>
      <c r="H7118">
        <v>108.65408851653362</v>
      </c>
    </row>
    <row r="7119" spans="2:8" x14ac:dyDescent="0.25">
      <c r="B7119" t="s">
        <v>3</v>
      </c>
      <c r="C7119" t="s">
        <v>581</v>
      </c>
      <c r="D7119" t="s">
        <v>622</v>
      </c>
      <c r="E7119" t="s">
        <v>1</v>
      </c>
      <c r="F7119">
        <v>-1754.6275258057162</v>
      </c>
      <c r="G7119">
        <v>-1754.6275258057162</v>
      </c>
      <c r="H7119">
        <v>-1754.6275258057162</v>
      </c>
    </row>
    <row r="7120" spans="2:8" x14ac:dyDescent="0.25">
      <c r="B7120" t="s">
        <v>3</v>
      </c>
      <c r="C7120" t="s">
        <v>581</v>
      </c>
      <c r="D7120" t="s">
        <v>623</v>
      </c>
      <c r="E7120" t="s">
        <v>1</v>
      </c>
      <c r="F7120">
        <v>-1521.8453447548386</v>
      </c>
      <c r="G7120">
        <v>-1521.8453447548386</v>
      </c>
      <c r="H7120">
        <v>-1521.8453447548386</v>
      </c>
    </row>
    <row r="7121" spans="2:8" x14ac:dyDescent="0.25">
      <c r="B7121" t="s">
        <v>3</v>
      </c>
      <c r="C7121" t="s">
        <v>581</v>
      </c>
      <c r="D7121" t="s">
        <v>624</v>
      </c>
      <c r="E7121" t="s">
        <v>1</v>
      </c>
      <c r="F7121">
        <v>-1884.1125136513811</v>
      </c>
      <c r="G7121">
        <v>-1884.1125136513811</v>
      </c>
      <c r="H7121">
        <v>-1884.1125136513811</v>
      </c>
    </row>
    <row r="7122" spans="2:8" x14ac:dyDescent="0.25">
      <c r="B7122" t="s">
        <v>3</v>
      </c>
      <c r="C7122" t="s">
        <v>581</v>
      </c>
      <c r="D7122" t="s">
        <v>625</v>
      </c>
      <c r="E7122" t="s">
        <v>1</v>
      </c>
      <c r="F7122">
        <v>-2243.3954317315811</v>
      </c>
      <c r="G7122">
        <v>-2243.3954317315811</v>
      </c>
      <c r="H7122">
        <v>-2243.3954317315811</v>
      </c>
    </row>
    <row r="7123" spans="2:8" x14ac:dyDescent="0.25">
      <c r="B7123" t="s">
        <v>3</v>
      </c>
      <c r="C7123" t="s">
        <v>581</v>
      </c>
      <c r="D7123" t="s">
        <v>58</v>
      </c>
      <c r="E7123" t="s">
        <v>1</v>
      </c>
      <c r="F7123">
        <v>25286.077268985639</v>
      </c>
      <c r="G7123">
        <v>25286.077268985639</v>
      </c>
      <c r="H7123">
        <v>25286.077268985639</v>
      </c>
    </row>
    <row r="7124" spans="2:8" x14ac:dyDescent="0.25">
      <c r="B7124" t="s">
        <v>3</v>
      </c>
      <c r="C7124" t="s">
        <v>581</v>
      </c>
      <c r="D7124" t="s">
        <v>59</v>
      </c>
      <c r="E7124" t="s">
        <v>1</v>
      </c>
      <c r="F7124">
        <v>21243.34380782313</v>
      </c>
      <c r="G7124">
        <v>21243.34380782313</v>
      </c>
      <c r="H7124">
        <v>21243.34380782313</v>
      </c>
    </row>
    <row r="7125" spans="2:8" x14ac:dyDescent="0.25">
      <c r="B7125" t="s">
        <v>3</v>
      </c>
      <c r="C7125" t="s">
        <v>581</v>
      </c>
      <c r="D7125" t="s">
        <v>60</v>
      </c>
      <c r="E7125" t="s">
        <v>1</v>
      </c>
      <c r="F7125">
        <v>50572.154537971277</v>
      </c>
      <c r="G7125">
        <v>50572.154537971277</v>
      </c>
      <c r="H7125">
        <v>50572.154537971277</v>
      </c>
    </row>
    <row r="7126" spans="2:8" x14ac:dyDescent="0.25">
      <c r="B7126" t="s">
        <v>3</v>
      </c>
      <c r="C7126" t="s">
        <v>581</v>
      </c>
      <c r="D7126" t="s">
        <v>626</v>
      </c>
      <c r="E7126" t="s">
        <v>1</v>
      </c>
      <c r="F7126">
        <v>2168325.5762294838</v>
      </c>
      <c r="G7126">
        <v>2168325.5762294838</v>
      </c>
      <c r="H7126">
        <v>2168325.5762294838</v>
      </c>
    </row>
    <row r="7127" spans="2:8" x14ac:dyDescent="0.25">
      <c r="B7127" t="s">
        <v>3</v>
      </c>
      <c r="C7127" t="s">
        <v>581</v>
      </c>
      <c r="D7127" t="s">
        <v>64</v>
      </c>
      <c r="E7127" t="s">
        <v>1</v>
      </c>
      <c r="F7127">
        <v>2217775.427002429</v>
      </c>
      <c r="G7127">
        <v>2217775.427002429</v>
      </c>
      <c r="H7127">
        <v>2217775.427002429</v>
      </c>
    </row>
    <row r="7128" spans="2:8" x14ac:dyDescent="0.25">
      <c r="B7128" t="s">
        <v>3</v>
      </c>
      <c r="C7128" t="s">
        <v>581</v>
      </c>
      <c r="D7128" t="s">
        <v>67</v>
      </c>
      <c r="E7128" t="s">
        <v>1</v>
      </c>
      <c r="F7128">
        <v>39.487942499468318</v>
      </c>
      <c r="G7128">
        <v>39.487942499468318</v>
      </c>
      <c r="H7128">
        <v>39.487942499468318</v>
      </c>
    </row>
    <row r="7129" spans="2:8" x14ac:dyDescent="0.25">
      <c r="B7129" t="s">
        <v>3</v>
      </c>
      <c r="C7129" t="s">
        <v>581</v>
      </c>
      <c r="D7129" t="s">
        <v>69</v>
      </c>
      <c r="E7129" t="s">
        <v>1</v>
      </c>
      <c r="F7129">
        <v>88953.148723867926</v>
      </c>
      <c r="G7129">
        <v>88953.148723867926</v>
      </c>
      <c r="H7129">
        <v>88953.148723867926</v>
      </c>
    </row>
    <row r="7130" spans="2:8" x14ac:dyDescent="0.25">
      <c r="B7130" t="s">
        <v>3</v>
      </c>
      <c r="C7130" t="s">
        <v>581</v>
      </c>
      <c r="D7130" t="s">
        <v>71</v>
      </c>
      <c r="E7130" t="s">
        <v>1</v>
      </c>
      <c r="F7130">
        <v>40.551509909347317</v>
      </c>
      <c r="G7130">
        <v>40.551509909347317</v>
      </c>
      <c r="H7130">
        <v>40.551509909347317</v>
      </c>
    </row>
    <row r="7131" spans="2:8" x14ac:dyDescent="0.25">
      <c r="B7131" t="s">
        <v>3</v>
      </c>
      <c r="C7131" t="s">
        <v>581</v>
      </c>
      <c r="D7131" t="s">
        <v>73</v>
      </c>
      <c r="E7131" t="s">
        <v>1</v>
      </c>
      <c r="F7131">
        <v>-219.80821299971836</v>
      </c>
      <c r="G7131">
        <v>-219.80821299971836</v>
      </c>
      <c r="H7131">
        <v>-219.80821299971836</v>
      </c>
    </row>
    <row r="7132" spans="2:8" x14ac:dyDescent="0.25">
      <c r="B7132" t="s">
        <v>3</v>
      </c>
      <c r="C7132" t="s">
        <v>581</v>
      </c>
      <c r="D7132" t="s">
        <v>683</v>
      </c>
      <c r="E7132" t="s">
        <v>1</v>
      </c>
      <c r="F7132">
        <v>31.197985220876134</v>
      </c>
      <c r="G7132">
        <v>31.197985220876134</v>
      </c>
      <c r="H7132">
        <v>31.197985220876134</v>
      </c>
    </row>
    <row r="7133" spans="2:8" x14ac:dyDescent="0.25">
      <c r="B7133" t="s">
        <v>3</v>
      </c>
      <c r="C7133" t="s">
        <v>581</v>
      </c>
      <c r="D7133" t="s">
        <v>75</v>
      </c>
      <c r="E7133" t="s">
        <v>1</v>
      </c>
      <c r="F7133">
        <v>-308.55465023565858</v>
      </c>
      <c r="G7133">
        <v>-308.55465023565858</v>
      </c>
      <c r="H7133">
        <v>-308.55465023565858</v>
      </c>
    </row>
    <row r="7134" spans="2:8" x14ac:dyDescent="0.25">
      <c r="B7134" t="s">
        <v>3</v>
      </c>
      <c r="C7134" t="s">
        <v>581</v>
      </c>
      <c r="D7134" t="s">
        <v>76</v>
      </c>
      <c r="E7134" t="s">
        <v>1</v>
      </c>
      <c r="F7134">
        <v>174.2310388620358</v>
      </c>
      <c r="G7134">
        <v>174.2310388620358</v>
      </c>
      <c r="H7134">
        <v>174.2310388620358</v>
      </c>
    </row>
    <row r="7135" spans="2:8" x14ac:dyDescent="0.25">
      <c r="B7135" t="s">
        <v>3</v>
      </c>
      <c r="C7135" t="s">
        <v>581</v>
      </c>
      <c r="D7135" t="s">
        <v>77</v>
      </c>
      <c r="E7135" t="s">
        <v>1</v>
      </c>
      <c r="F7135">
        <v>183.49443729452673</v>
      </c>
      <c r="G7135">
        <v>183.49443729452673</v>
      </c>
      <c r="H7135">
        <v>183.49443729452673</v>
      </c>
    </row>
    <row r="7136" spans="2:8" x14ac:dyDescent="0.25">
      <c r="B7136" t="s">
        <v>3</v>
      </c>
      <c r="C7136" t="s">
        <v>581</v>
      </c>
      <c r="D7136" t="s">
        <v>78</v>
      </c>
      <c r="E7136" t="s">
        <v>1</v>
      </c>
      <c r="F7136">
        <v>-2.657097074282575</v>
      </c>
      <c r="G7136">
        <v>-2.657097074282575</v>
      </c>
      <c r="H7136">
        <v>-2.657097074282575</v>
      </c>
    </row>
    <row r="7137" spans="2:8" x14ac:dyDescent="0.25">
      <c r="B7137" t="s">
        <v>3</v>
      </c>
      <c r="C7137" t="s">
        <v>581</v>
      </c>
      <c r="D7137" t="s">
        <v>627</v>
      </c>
      <c r="E7137" t="s">
        <v>1</v>
      </c>
      <c r="F7137">
        <v>-1990.4890450940336</v>
      </c>
      <c r="G7137">
        <v>-1990.4890450940336</v>
      </c>
      <c r="H7137">
        <v>-1990.4890450940336</v>
      </c>
    </row>
    <row r="7138" spans="2:8" x14ac:dyDescent="0.25">
      <c r="B7138" t="s">
        <v>3</v>
      </c>
      <c r="C7138" t="s">
        <v>581</v>
      </c>
      <c r="D7138" t="s">
        <v>81</v>
      </c>
      <c r="E7138" t="s">
        <v>1</v>
      </c>
      <c r="F7138">
        <v>15896.605773383766</v>
      </c>
      <c r="G7138">
        <v>15896.605773383766</v>
      </c>
      <c r="H7138">
        <v>15896.605773383766</v>
      </c>
    </row>
    <row r="7139" spans="2:8" x14ac:dyDescent="0.25">
      <c r="B7139" t="s">
        <v>3</v>
      </c>
      <c r="C7139" t="s">
        <v>581</v>
      </c>
      <c r="D7139" t="s">
        <v>83</v>
      </c>
      <c r="E7139" t="s">
        <v>1</v>
      </c>
      <c r="F7139">
        <v>2578.2502194268918</v>
      </c>
      <c r="G7139">
        <v>2578.2502194268918</v>
      </c>
      <c r="H7139">
        <v>2578.2502194268918</v>
      </c>
    </row>
    <row r="7140" spans="2:8" x14ac:dyDescent="0.25">
      <c r="B7140" t="s">
        <v>3</v>
      </c>
      <c r="C7140" t="s">
        <v>581</v>
      </c>
      <c r="D7140" t="s">
        <v>85</v>
      </c>
      <c r="E7140" t="s">
        <v>1</v>
      </c>
      <c r="F7140">
        <v>306.25846433134257</v>
      </c>
      <c r="G7140">
        <v>306.25846433134257</v>
      </c>
      <c r="H7140">
        <v>306.25846433134257</v>
      </c>
    </row>
    <row r="7141" spans="2:8" x14ac:dyDescent="0.25">
      <c r="B7141" t="s">
        <v>3</v>
      </c>
      <c r="C7141" t="s">
        <v>581</v>
      </c>
      <c r="D7141" t="s">
        <v>86</v>
      </c>
      <c r="E7141" t="s">
        <v>1</v>
      </c>
      <c r="F7141">
        <v>667.29858585566637</v>
      </c>
      <c r="G7141">
        <v>667.29858585566637</v>
      </c>
      <c r="H7141">
        <v>667.29858585566637</v>
      </c>
    </row>
    <row r="7142" spans="2:8" x14ac:dyDescent="0.25">
      <c r="B7142" t="s">
        <v>3</v>
      </c>
      <c r="C7142" t="s">
        <v>581</v>
      </c>
      <c r="D7142" t="s">
        <v>87</v>
      </c>
      <c r="E7142" t="s">
        <v>1</v>
      </c>
      <c r="F7142">
        <v>306.46697800170148</v>
      </c>
      <c r="G7142">
        <v>306.46697800170148</v>
      </c>
      <c r="H7142">
        <v>306.46697800170148</v>
      </c>
    </row>
    <row r="7143" spans="2:8" x14ac:dyDescent="0.25">
      <c r="B7143" t="s">
        <v>3</v>
      </c>
      <c r="C7143" t="s">
        <v>581</v>
      </c>
      <c r="D7143" t="s">
        <v>88</v>
      </c>
      <c r="E7143" t="s">
        <v>1</v>
      </c>
      <c r="F7143">
        <v>1109.4107926032593</v>
      </c>
      <c r="G7143">
        <v>1109.4107926032593</v>
      </c>
      <c r="H7143">
        <v>1109.4107926032593</v>
      </c>
    </row>
    <row r="7144" spans="2:8" x14ac:dyDescent="0.25">
      <c r="B7144" t="s">
        <v>3</v>
      </c>
      <c r="C7144" t="s">
        <v>581</v>
      </c>
      <c r="D7144" t="s">
        <v>628</v>
      </c>
      <c r="E7144" t="s">
        <v>1</v>
      </c>
      <c r="F7144">
        <v>889.02796199308841</v>
      </c>
      <c r="G7144">
        <v>889.02796199308841</v>
      </c>
      <c r="H7144">
        <v>889.02796199308841</v>
      </c>
    </row>
    <row r="7145" spans="2:8" x14ac:dyDescent="0.25">
      <c r="B7145" t="s">
        <v>3</v>
      </c>
      <c r="C7145" t="s">
        <v>581</v>
      </c>
      <c r="D7145" t="s">
        <v>89</v>
      </c>
      <c r="E7145" t="s">
        <v>1</v>
      </c>
      <c r="F7145">
        <v>866.33237577200271</v>
      </c>
      <c r="G7145">
        <v>866.33237577200271</v>
      </c>
      <c r="H7145">
        <v>866.33237577200271</v>
      </c>
    </row>
    <row r="7146" spans="2:8" x14ac:dyDescent="0.25">
      <c r="B7146" t="s">
        <v>3</v>
      </c>
      <c r="C7146" t="s">
        <v>581</v>
      </c>
      <c r="D7146" t="s">
        <v>90</v>
      </c>
      <c r="E7146" t="s">
        <v>1</v>
      </c>
      <c r="F7146">
        <v>3502.6843799414464</v>
      </c>
      <c r="G7146">
        <v>3502.6843799414464</v>
      </c>
      <c r="H7146">
        <v>3502.6843799414464</v>
      </c>
    </row>
    <row r="7147" spans="2:8" x14ac:dyDescent="0.25">
      <c r="B7147" t="s">
        <v>3</v>
      </c>
      <c r="C7147" t="s">
        <v>581</v>
      </c>
      <c r="D7147" t="s">
        <v>92</v>
      </c>
      <c r="E7147" t="s">
        <v>1</v>
      </c>
      <c r="F7147">
        <v>573.54710363222512</v>
      </c>
      <c r="G7147">
        <v>573.54710363222512</v>
      </c>
      <c r="H7147">
        <v>573.54710363222512</v>
      </c>
    </row>
    <row r="7148" spans="2:8" x14ac:dyDescent="0.25">
      <c r="B7148" t="s">
        <v>3</v>
      </c>
      <c r="C7148" t="s">
        <v>581</v>
      </c>
      <c r="D7148" t="s">
        <v>93</v>
      </c>
      <c r="E7148" t="s">
        <v>1</v>
      </c>
      <c r="F7148">
        <v>2196.1182327516153</v>
      </c>
      <c r="G7148">
        <v>2196.1182327516153</v>
      </c>
      <c r="H7148">
        <v>2196.1182327516153</v>
      </c>
    </row>
    <row r="7149" spans="2:8" x14ac:dyDescent="0.25">
      <c r="B7149" t="s">
        <v>3</v>
      </c>
      <c r="C7149" t="s">
        <v>581</v>
      </c>
      <c r="D7149" t="s">
        <v>97</v>
      </c>
      <c r="E7149" t="s">
        <v>1</v>
      </c>
      <c r="F7149">
        <v>-337.7194263003272</v>
      </c>
      <c r="G7149">
        <v>-337.7194263003272</v>
      </c>
      <c r="H7149">
        <v>-337.7194263003272</v>
      </c>
    </row>
    <row r="7150" spans="2:8" x14ac:dyDescent="0.25">
      <c r="B7150" t="s">
        <v>3</v>
      </c>
      <c r="C7150" t="s">
        <v>581</v>
      </c>
      <c r="D7150" t="s">
        <v>98</v>
      </c>
      <c r="E7150" t="s">
        <v>1</v>
      </c>
      <c r="F7150">
        <v>-111.44155372603893</v>
      </c>
      <c r="G7150">
        <v>-111.44155372603893</v>
      </c>
      <c r="H7150">
        <v>-111.44155372603893</v>
      </c>
    </row>
    <row r="7151" spans="2:8" x14ac:dyDescent="0.25">
      <c r="B7151" t="s">
        <v>3</v>
      </c>
      <c r="C7151" t="s">
        <v>581</v>
      </c>
      <c r="D7151" t="s">
        <v>99</v>
      </c>
      <c r="E7151" t="s">
        <v>1</v>
      </c>
      <c r="F7151">
        <v>78.881525296814431</v>
      </c>
      <c r="G7151">
        <v>78.881525296814431</v>
      </c>
      <c r="H7151">
        <v>78.881525296814431</v>
      </c>
    </row>
    <row r="7152" spans="2:8" x14ac:dyDescent="0.25">
      <c r="B7152" t="s">
        <v>3</v>
      </c>
      <c r="C7152" t="s">
        <v>581</v>
      </c>
      <c r="D7152" t="s">
        <v>100</v>
      </c>
      <c r="E7152" t="s">
        <v>1</v>
      </c>
      <c r="F7152">
        <v>11682.765481316526</v>
      </c>
      <c r="G7152">
        <v>11682.765481316526</v>
      </c>
      <c r="H7152">
        <v>11682.765481316526</v>
      </c>
    </row>
    <row r="7153" spans="2:8" x14ac:dyDescent="0.25">
      <c r="B7153" t="s">
        <v>3</v>
      </c>
      <c r="C7153" t="s">
        <v>581</v>
      </c>
      <c r="D7153" t="s">
        <v>102</v>
      </c>
      <c r="E7153" t="s">
        <v>1</v>
      </c>
      <c r="F7153">
        <v>-22426.874890848674</v>
      </c>
      <c r="G7153">
        <v>-22426.874890848674</v>
      </c>
      <c r="H7153">
        <v>-22426.874890848674</v>
      </c>
    </row>
    <row r="7154" spans="2:8" x14ac:dyDescent="0.25">
      <c r="B7154" t="s">
        <v>3</v>
      </c>
      <c r="C7154" t="s">
        <v>581</v>
      </c>
      <c r="D7154" t="s">
        <v>104</v>
      </c>
      <c r="E7154" t="s">
        <v>1</v>
      </c>
      <c r="F7154">
        <v>1865.2116175514998</v>
      </c>
      <c r="G7154">
        <v>1865.2116175514998</v>
      </c>
      <c r="H7154">
        <v>1865.2116175514998</v>
      </c>
    </row>
    <row r="7155" spans="2:8" x14ac:dyDescent="0.25">
      <c r="B7155" t="s">
        <v>3</v>
      </c>
      <c r="C7155" t="s">
        <v>581</v>
      </c>
      <c r="D7155" t="s">
        <v>106</v>
      </c>
      <c r="E7155" t="s">
        <v>1</v>
      </c>
      <c r="F7155">
        <v>-9110.6920336292114</v>
      </c>
      <c r="G7155">
        <v>-9110.6920336292114</v>
      </c>
      <c r="H7155">
        <v>-9110.6920336292114</v>
      </c>
    </row>
    <row r="7156" spans="2:8" x14ac:dyDescent="0.25">
      <c r="B7156" t="s">
        <v>3</v>
      </c>
      <c r="C7156" t="s">
        <v>581</v>
      </c>
      <c r="D7156" t="s">
        <v>108</v>
      </c>
      <c r="E7156" t="s">
        <v>1</v>
      </c>
      <c r="F7156">
        <v>3070.9347203940615</v>
      </c>
      <c r="G7156">
        <v>3070.9347203940615</v>
      </c>
      <c r="H7156">
        <v>3070.9347203940615</v>
      </c>
    </row>
    <row r="7157" spans="2:8" x14ac:dyDescent="0.25">
      <c r="B7157" t="s">
        <v>3</v>
      </c>
      <c r="C7157" t="s">
        <v>581</v>
      </c>
      <c r="D7157" t="s">
        <v>112</v>
      </c>
      <c r="E7157" t="s">
        <v>1</v>
      </c>
      <c r="F7157">
        <v>-6963.8902614481676</v>
      </c>
      <c r="G7157">
        <v>-6963.8902614481676</v>
      </c>
      <c r="H7157">
        <v>-6963.8902614481676</v>
      </c>
    </row>
    <row r="7158" spans="2:8" x14ac:dyDescent="0.25">
      <c r="B7158" t="s">
        <v>3</v>
      </c>
      <c r="C7158" t="s">
        <v>581</v>
      </c>
      <c r="D7158" t="s">
        <v>114</v>
      </c>
      <c r="E7158" t="s">
        <v>1</v>
      </c>
      <c r="F7158">
        <v>19401.12475999476</v>
      </c>
      <c r="G7158">
        <v>19401.12475999476</v>
      </c>
      <c r="H7158">
        <v>19401.12475999476</v>
      </c>
    </row>
    <row r="7159" spans="2:8" x14ac:dyDescent="0.25">
      <c r="B7159" t="s">
        <v>3</v>
      </c>
      <c r="C7159" t="s">
        <v>581</v>
      </c>
      <c r="D7159" t="s">
        <v>443</v>
      </c>
      <c r="E7159" t="s">
        <v>1</v>
      </c>
      <c r="F7159">
        <v>-48505.986233949865</v>
      </c>
      <c r="G7159">
        <v>-48505.986233949865</v>
      </c>
      <c r="H7159">
        <v>-48505.986233949865</v>
      </c>
    </row>
    <row r="7160" spans="2:8" x14ac:dyDescent="0.25">
      <c r="B7160" t="s">
        <v>3</v>
      </c>
      <c r="C7160" t="s">
        <v>581</v>
      </c>
      <c r="D7160" t="s">
        <v>116</v>
      </c>
      <c r="E7160" t="s">
        <v>1</v>
      </c>
      <c r="F7160">
        <v>18804.648932053267</v>
      </c>
      <c r="G7160">
        <v>18804.648932053267</v>
      </c>
      <c r="H7160">
        <v>18804.648932053267</v>
      </c>
    </row>
    <row r="7161" spans="2:8" x14ac:dyDescent="0.25">
      <c r="B7161" t="s">
        <v>3</v>
      </c>
      <c r="C7161" t="s">
        <v>581</v>
      </c>
      <c r="D7161" t="s">
        <v>118</v>
      </c>
      <c r="E7161" t="s">
        <v>1</v>
      </c>
      <c r="F7161">
        <v>198033.37622476462</v>
      </c>
      <c r="G7161">
        <v>198033.37622476462</v>
      </c>
      <c r="H7161">
        <v>198033.37622476462</v>
      </c>
    </row>
    <row r="7162" spans="2:8" x14ac:dyDescent="0.25">
      <c r="B7162" t="s">
        <v>3</v>
      </c>
      <c r="C7162" t="s">
        <v>581</v>
      </c>
      <c r="D7162" t="s">
        <v>629</v>
      </c>
      <c r="E7162" t="s">
        <v>1</v>
      </c>
      <c r="F7162">
        <v>93.175621153127395</v>
      </c>
      <c r="G7162">
        <v>93.175621153127395</v>
      </c>
      <c r="H7162">
        <v>93.175621153127395</v>
      </c>
    </row>
    <row r="7163" spans="2:8" x14ac:dyDescent="0.25">
      <c r="B7163" t="s">
        <v>3</v>
      </c>
      <c r="C7163" t="s">
        <v>581</v>
      </c>
      <c r="D7163" t="s">
        <v>119</v>
      </c>
      <c r="E7163" t="s">
        <v>1</v>
      </c>
      <c r="F7163">
        <v>7856.507257017809</v>
      </c>
      <c r="G7163">
        <v>7856.507257017809</v>
      </c>
      <c r="H7163">
        <v>7856.507257017809</v>
      </c>
    </row>
    <row r="7164" spans="2:8" x14ac:dyDescent="0.25">
      <c r="B7164" t="s">
        <v>3</v>
      </c>
      <c r="C7164" t="s">
        <v>581</v>
      </c>
      <c r="D7164" t="s">
        <v>121</v>
      </c>
      <c r="E7164" t="s">
        <v>1</v>
      </c>
      <c r="F7164">
        <v>-92872.818024538472</v>
      </c>
      <c r="G7164">
        <v>-92872.818024538472</v>
      </c>
      <c r="H7164">
        <v>-92872.818024538472</v>
      </c>
    </row>
    <row r="7165" spans="2:8" x14ac:dyDescent="0.25">
      <c r="B7165" t="s">
        <v>3</v>
      </c>
      <c r="C7165" t="s">
        <v>581</v>
      </c>
      <c r="D7165" t="s">
        <v>123</v>
      </c>
      <c r="E7165" t="s">
        <v>1</v>
      </c>
      <c r="F7165">
        <v>2491.6982443659499</v>
      </c>
      <c r="G7165">
        <v>2491.6982443659499</v>
      </c>
      <c r="H7165">
        <v>2491.6982443659499</v>
      </c>
    </row>
    <row r="7166" spans="2:8" x14ac:dyDescent="0.25">
      <c r="B7166" t="s">
        <v>3</v>
      </c>
      <c r="C7166" t="s">
        <v>581</v>
      </c>
      <c r="D7166" t="s">
        <v>127</v>
      </c>
      <c r="E7166" t="s">
        <v>1</v>
      </c>
      <c r="F7166">
        <v>1561.4391834573307</v>
      </c>
      <c r="G7166">
        <v>1561.4391834573307</v>
      </c>
      <c r="H7166">
        <v>1561.4391834573307</v>
      </c>
    </row>
    <row r="7167" spans="2:8" x14ac:dyDescent="0.25">
      <c r="B7167" t="s">
        <v>3</v>
      </c>
      <c r="C7167" t="s">
        <v>581</v>
      </c>
      <c r="D7167" t="s">
        <v>129</v>
      </c>
      <c r="E7167" t="s">
        <v>1</v>
      </c>
      <c r="F7167">
        <v>236.01080379838479</v>
      </c>
      <c r="G7167">
        <v>236.01080379838479</v>
      </c>
      <c r="H7167">
        <v>236.01080379838479</v>
      </c>
    </row>
    <row r="7168" spans="2:8" x14ac:dyDescent="0.25">
      <c r="B7168" t="s">
        <v>3</v>
      </c>
      <c r="C7168" t="s">
        <v>581</v>
      </c>
      <c r="D7168" t="s">
        <v>130</v>
      </c>
      <c r="E7168" t="s">
        <v>1</v>
      </c>
      <c r="F7168">
        <v>238.78824688147841</v>
      </c>
      <c r="G7168">
        <v>238.78824688147841</v>
      </c>
      <c r="H7168">
        <v>238.78824688147841</v>
      </c>
    </row>
    <row r="7169" spans="2:8" x14ac:dyDescent="0.25">
      <c r="B7169" t="s">
        <v>3</v>
      </c>
      <c r="C7169" t="s">
        <v>581</v>
      </c>
      <c r="D7169" t="s">
        <v>131</v>
      </c>
      <c r="E7169" t="s">
        <v>1</v>
      </c>
      <c r="F7169">
        <v>2666.8747654705617</v>
      </c>
      <c r="G7169">
        <v>2666.8747654705617</v>
      </c>
      <c r="H7169">
        <v>2666.8747654705617</v>
      </c>
    </row>
    <row r="7170" spans="2:8" x14ac:dyDescent="0.25">
      <c r="B7170" t="s">
        <v>3</v>
      </c>
      <c r="C7170" t="s">
        <v>581</v>
      </c>
      <c r="D7170" t="s">
        <v>132</v>
      </c>
      <c r="E7170" t="s">
        <v>1</v>
      </c>
      <c r="F7170">
        <v>2266.7051613954773</v>
      </c>
      <c r="G7170">
        <v>2266.7051613954773</v>
      </c>
      <c r="H7170">
        <v>2266.7051613954773</v>
      </c>
    </row>
    <row r="7171" spans="2:8" x14ac:dyDescent="0.25">
      <c r="B7171" t="s">
        <v>3</v>
      </c>
      <c r="C7171" t="s">
        <v>581</v>
      </c>
      <c r="D7171" t="s">
        <v>133</v>
      </c>
      <c r="E7171" t="s">
        <v>1</v>
      </c>
      <c r="F7171">
        <v>6764.6471128289577</v>
      </c>
      <c r="G7171">
        <v>6764.6471128289577</v>
      </c>
      <c r="H7171">
        <v>6764.6471128289577</v>
      </c>
    </row>
    <row r="7172" spans="2:8" x14ac:dyDescent="0.25">
      <c r="B7172" t="s">
        <v>3</v>
      </c>
      <c r="C7172" t="s">
        <v>581</v>
      </c>
      <c r="D7172" t="s">
        <v>134</v>
      </c>
      <c r="E7172" t="s">
        <v>1</v>
      </c>
      <c r="F7172">
        <v>5464.3676821991421</v>
      </c>
      <c r="G7172">
        <v>5464.3676821991421</v>
      </c>
      <c r="H7172">
        <v>5464.3676821991421</v>
      </c>
    </row>
    <row r="7173" spans="2:8" x14ac:dyDescent="0.25">
      <c r="B7173" t="s">
        <v>3</v>
      </c>
      <c r="C7173" t="s">
        <v>581</v>
      </c>
      <c r="D7173" t="s">
        <v>135</v>
      </c>
      <c r="E7173" t="s">
        <v>1</v>
      </c>
      <c r="F7173">
        <v>132.528802759298</v>
      </c>
      <c r="G7173">
        <v>132.528802759298</v>
      </c>
      <c r="H7173">
        <v>132.528802759298</v>
      </c>
    </row>
    <row r="7174" spans="2:8" x14ac:dyDescent="0.25">
      <c r="B7174" t="s">
        <v>3</v>
      </c>
      <c r="C7174" t="s">
        <v>581</v>
      </c>
      <c r="D7174" t="s">
        <v>136</v>
      </c>
      <c r="E7174" t="s">
        <v>1</v>
      </c>
      <c r="F7174">
        <v>96.131402016107472</v>
      </c>
      <c r="G7174">
        <v>96.131402016107472</v>
      </c>
      <c r="H7174">
        <v>96.131402016107472</v>
      </c>
    </row>
    <row r="7175" spans="2:8" x14ac:dyDescent="0.25">
      <c r="B7175" t="s">
        <v>3</v>
      </c>
      <c r="C7175" t="s">
        <v>581</v>
      </c>
      <c r="D7175" t="s">
        <v>137</v>
      </c>
      <c r="E7175" t="s">
        <v>1</v>
      </c>
      <c r="F7175">
        <v>-748.24265146527614</v>
      </c>
      <c r="G7175">
        <v>-748.24265146527614</v>
      </c>
      <c r="H7175">
        <v>-748.24265146527614</v>
      </c>
    </row>
    <row r="7176" spans="2:8" x14ac:dyDescent="0.25">
      <c r="B7176" t="s">
        <v>3</v>
      </c>
      <c r="C7176" t="s">
        <v>581</v>
      </c>
      <c r="D7176" t="s">
        <v>138</v>
      </c>
      <c r="E7176" t="s">
        <v>1</v>
      </c>
      <c r="F7176">
        <v>-676.35446239317298</v>
      </c>
      <c r="G7176">
        <v>-676.35446239317298</v>
      </c>
      <c r="H7176">
        <v>-676.35446239317298</v>
      </c>
    </row>
    <row r="7177" spans="2:8" x14ac:dyDescent="0.25">
      <c r="B7177" t="s">
        <v>3</v>
      </c>
      <c r="C7177" t="s">
        <v>581</v>
      </c>
      <c r="D7177" t="s">
        <v>630</v>
      </c>
      <c r="E7177" t="s">
        <v>1</v>
      </c>
      <c r="F7177">
        <v>-690.98195129699661</v>
      </c>
      <c r="G7177">
        <v>-690.98195129699661</v>
      </c>
      <c r="H7177">
        <v>-690.98195129699661</v>
      </c>
    </row>
    <row r="7178" spans="2:8" x14ac:dyDescent="0.25">
      <c r="B7178" t="s">
        <v>3</v>
      </c>
      <c r="C7178" t="s">
        <v>581</v>
      </c>
      <c r="D7178" t="s">
        <v>139</v>
      </c>
      <c r="E7178" t="s">
        <v>1</v>
      </c>
      <c r="F7178">
        <v>534.81763196576276</v>
      </c>
      <c r="G7178">
        <v>534.81763196576276</v>
      </c>
      <c r="H7178">
        <v>534.81763196576276</v>
      </c>
    </row>
    <row r="7179" spans="2:8" x14ac:dyDescent="0.25">
      <c r="B7179" t="s">
        <v>3</v>
      </c>
      <c r="C7179" t="s">
        <v>581</v>
      </c>
      <c r="D7179" t="s">
        <v>631</v>
      </c>
      <c r="E7179" t="s">
        <v>1</v>
      </c>
      <c r="F7179">
        <v>-1482.4620485286057</v>
      </c>
      <c r="G7179">
        <v>-1482.4620485286057</v>
      </c>
      <c r="H7179">
        <v>-1482.4620485286057</v>
      </c>
    </row>
    <row r="7180" spans="2:8" x14ac:dyDescent="0.25">
      <c r="B7180" t="s">
        <v>3</v>
      </c>
      <c r="C7180" t="s">
        <v>581</v>
      </c>
      <c r="D7180" t="s">
        <v>141</v>
      </c>
      <c r="E7180" t="s">
        <v>1</v>
      </c>
      <c r="F7180">
        <v>1237.2763034797463</v>
      </c>
      <c r="G7180">
        <v>1237.2763034797463</v>
      </c>
      <c r="H7180">
        <v>1237.2763034797463</v>
      </c>
    </row>
    <row r="7181" spans="2:8" x14ac:dyDescent="0.25">
      <c r="B7181" t="s">
        <v>3</v>
      </c>
      <c r="C7181" t="s">
        <v>581</v>
      </c>
      <c r="D7181" t="s">
        <v>684</v>
      </c>
      <c r="E7181" t="s">
        <v>1</v>
      </c>
      <c r="F7181">
        <v>35.755889043901448</v>
      </c>
      <c r="G7181">
        <v>35.755889043901448</v>
      </c>
      <c r="H7181">
        <v>35.755889043901448</v>
      </c>
    </row>
    <row r="7182" spans="2:8" x14ac:dyDescent="0.25">
      <c r="B7182" t="s">
        <v>3</v>
      </c>
      <c r="C7182" t="s">
        <v>581</v>
      </c>
      <c r="D7182" t="s">
        <v>685</v>
      </c>
      <c r="E7182" t="s">
        <v>1</v>
      </c>
      <c r="F7182">
        <v>7992.450705594325</v>
      </c>
      <c r="G7182">
        <v>7992.450705594325</v>
      </c>
      <c r="H7182">
        <v>7992.450705594325</v>
      </c>
    </row>
    <row r="7183" spans="2:8" x14ac:dyDescent="0.25">
      <c r="B7183" t="s">
        <v>3</v>
      </c>
      <c r="C7183" t="s">
        <v>581</v>
      </c>
      <c r="D7183" t="s">
        <v>148</v>
      </c>
      <c r="E7183" t="s">
        <v>1</v>
      </c>
      <c r="F7183">
        <v>1759.3094651991407</v>
      </c>
      <c r="G7183">
        <v>1759.3094651991407</v>
      </c>
      <c r="H7183">
        <v>1759.3094651991407</v>
      </c>
    </row>
    <row r="7184" spans="2:8" x14ac:dyDescent="0.25">
      <c r="B7184" t="s">
        <v>3</v>
      </c>
      <c r="C7184" t="s">
        <v>581</v>
      </c>
      <c r="D7184" t="s">
        <v>149</v>
      </c>
      <c r="E7184" t="s">
        <v>1</v>
      </c>
      <c r="F7184">
        <v>1400.03598561071</v>
      </c>
      <c r="G7184">
        <v>1400.03598561071</v>
      </c>
      <c r="H7184">
        <v>1400.03598561071</v>
      </c>
    </row>
    <row r="7185" spans="2:8" x14ac:dyDescent="0.25">
      <c r="B7185" t="s">
        <v>3</v>
      </c>
      <c r="C7185" t="s">
        <v>581</v>
      </c>
      <c r="D7185" t="s">
        <v>150</v>
      </c>
      <c r="E7185" t="s">
        <v>1</v>
      </c>
      <c r="F7185">
        <v>176383.54802291834</v>
      </c>
      <c r="G7185">
        <v>176383.54802291834</v>
      </c>
      <c r="H7185">
        <v>176383.54802291834</v>
      </c>
    </row>
    <row r="7186" spans="2:8" x14ac:dyDescent="0.25">
      <c r="B7186" t="s">
        <v>3</v>
      </c>
      <c r="C7186" t="s">
        <v>581</v>
      </c>
      <c r="D7186" t="s">
        <v>151</v>
      </c>
      <c r="E7186" t="s">
        <v>1</v>
      </c>
      <c r="F7186">
        <v>163275.87079775895</v>
      </c>
      <c r="G7186">
        <v>163275.87079775895</v>
      </c>
      <c r="H7186">
        <v>163275.87079775895</v>
      </c>
    </row>
    <row r="7187" spans="2:8" x14ac:dyDescent="0.25">
      <c r="B7187" t="s">
        <v>3</v>
      </c>
      <c r="C7187" t="s">
        <v>581</v>
      </c>
      <c r="D7187" t="s">
        <v>152</v>
      </c>
      <c r="E7187" t="s">
        <v>1</v>
      </c>
      <c r="F7187">
        <v>59976.734082212744</v>
      </c>
      <c r="G7187">
        <v>59976.734082212744</v>
      </c>
      <c r="H7187">
        <v>59976.734082212744</v>
      </c>
    </row>
    <row r="7188" spans="2:8" x14ac:dyDescent="0.25">
      <c r="B7188" t="s">
        <v>3</v>
      </c>
      <c r="C7188" t="s">
        <v>581</v>
      </c>
      <c r="D7188" t="s">
        <v>153</v>
      </c>
      <c r="E7188" t="s">
        <v>1</v>
      </c>
      <c r="F7188">
        <v>5733.7658600096329</v>
      </c>
      <c r="G7188">
        <v>5733.7658600096329</v>
      </c>
      <c r="H7188">
        <v>5733.7658600096329</v>
      </c>
    </row>
    <row r="7189" spans="2:8" x14ac:dyDescent="0.25">
      <c r="B7189" t="s">
        <v>3</v>
      </c>
      <c r="C7189" t="s">
        <v>581</v>
      </c>
      <c r="D7189" t="s">
        <v>632</v>
      </c>
      <c r="E7189" t="s">
        <v>1</v>
      </c>
      <c r="F7189">
        <v>-1565.9844229602661</v>
      </c>
      <c r="G7189">
        <v>-1565.9844229602661</v>
      </c>
      <c r="H7189">
        <v>-1565.9844229602661</v>
      </c>
    </row>
    <row r="7190" spans="2:8" x14ac:dyDescent="0.25">
      <c r="B7190" t="s">
        <v>3</v>
      </c>
      <c r="C7190" t="s">
        <v>581</v>
      </c>
      <c r="D7190" t="s">
        <v>155</v>
      </c>
      <c r="E7190" t="s">
        <v>1</v>
      </c>
      <c r="F7190">
        <v>4624.6611869688622</v>
      </c>
      <c r="G7190">
        <v>4624.6611869688622</v>
      </c>
      <c r="H7190">
        <v>4624.6611869688622</v>
      </c>
    </row>
    <row r="7191" spans="2:8" x14ac:dyDescent="0.25">
      <c r="B7191" t="s">
        <v>3</v>
      </c>
      <c r="C7191" t="s">
        <v>581</v>
      </c>
      <c r="D7191" t="s">
        <v>633</v>
      </c>
      <c r="E7191" t="s">
        <v>1</v>
      </c>
      <c r="F7191">
        <v>-6236.5250193589463</v>
      </c>
      <c r="G7191">
        <v>-6236.5250193589463</v>
      </c>
      <c r="H7191">
        <v>-6236.5250193589463</v>
      </c>
    </row>
    <row r="7192" spans="2:8" x14ac:dyDescent="0.25">
      <c r="B7192" t="s">
        <v>3</v>
      </c>
      <c r="C7192" t="s">
        <v>581</v>
      </c>
      <c r="D7192" t="s">
        <v>156</v>
      </c>
      <c r="E7192" t="s">
        <v>1</v>
      </c>
      <c r="F7192">
        <v>-5076.6746534016229</v>
      </c>
      <c r="G7192">
        <v>-5076.6746534016229</v>
      </c>
      <c r="H7192">
        <v>-5076.6746534016229</v>
      </c>
    </row>
    <row r="7193" spans="2:8" x14ac:dyDescent="0.25">
      <c r="B7193" t="s">
        <v>3</v>
      </c>
      <c r="C7193" t="s">
        <v>581</v>
      </c>
      <c r="D7193" t="s">
        <v>157</v>
      </c>
      <c r="E7193" t="s">
        <v>1</v>
      </c>
      <c r="F7193">
        <v>-3882.7539899692847</v>
      </c>
      <c r="G7193">
        <v>-3882.7539899692847</v>
      </c>
      <c r="H7193">
        <v>-3882.7539899692847</v>
      </c>
    </row>
    <row r="7194" spans="2:8" x14ac:dyDescent="0.25">
      <c r="B7194" t="s">
        <v>3</v>
      </c>
      <c r="C7194" t="s">
        <v>581</v>
      </c>
      <c r="D7194" t="s">
        <v>158</v>
      </c>
      <c r="E7194" t="s">
        <v>1</v>
      </c>
      <c r="F7194">
        <v>3341.9202450103894</v>
      </c>
      <c r="G7194">
        <v>3341.9202450103894</v>
      </c>
      <c r="H7194">
        <v>3341.9202450103894</v>
      </c>
    </row>
    <row r="7195" spans="2:8" x14ac:dyDescent="0.25">
      <c r="B7195" t="s">
        <v>3</v>
      </c>
      <c r="C7195" t="s">
        <v>581</v>
      </c>
      <c r="D7195" t="s">
        <v>159</v>
      </c>
      <c r="E7195" t="s">
        <v>1</v>
      </c>
      <c r="F7195">
        <v>33060.239924384136</v>
      </c>
      <c r="G7195">
        <v>33060.239924384136</v>
      </c>
      <c r="H7195">
        <v>33060.239924384136</v>
      </c>
    </row>
    <row r="7196" spans="2:8" x14ac:dyDescent="0.25">
      <c r="B7196" t="s">
        <v>3</v>
      </c>
      <c r="C7196" t="s">
        <v>581</v>
      </c>
      <c r="D7196" t="s">
        <v>160</v>
      </c>
      <c r="E7196" t="s">
        <v>1</v>
      </c>
      <c r="F7196">
        <v>27917.266658203589</v>
      </c>
      <c r="G7196">
        <v>27917.266658203589</v>
      </c>
      <c r="H7196">
        <v>27917.266658203589</v>
      </c>
    </row>
    <row r="7197" spans="2:8" x14ac:dyDescent="0.25">
      <c r="B7197" t="s">
        <v>3</v>
      </c>
      <c r="C7197" t="s">
        <v>581</v>
      </c>
      <c r="D7197" t="s">
        <v>161</v>
      </c>
      <c r="E7197" t="s">
        <v>1</v>
      </c>
      <c r="F7197">
        <v>160.55003868931061</v>
      </c>
      <c r="G7197">
        <v>160.55003868931061</v>
      </c>
      <c r="H7197">
        <v>160.55003868931061</v>
      </c>
    </row>
    <row r="7198" spans="2:8" x14ac:dyDescent="0.25">
      <c r="B7198" t="s">
        <v>3</v>
      </c>
      <c r="C7198" t="s">
        <v>581</v>
      </c>
      <c r="D7198" t="s">
        <v>162</v>
      </c>
      <c r="E7198" t="s">
        <v>1</v>
      </c>
      <c r="F7198">
        <v>1255.1752499394509</v>
      </c>
      <c r="G7198">
        <v>1255.1752499394509</v>
      </c>
      <c r="H7198">
        <v>1255.1752499394509</v>
      </c>
    </row>
    <row r="7199" spans="2:8" x14ac:dyDescent="0.25">
      <c r="B7199" t="s">
        <v>3</v>
      </c>
      <c r="C7199" t="s">
        <v>581</v>
      </c>
      <c r="D7199" t="s">
        <v>163</v>
      </c>
      <c r="E7199" t="s">
        <v>1</v>
      </c>
      <c r="F7199">
        <v>1083.9135958318539</v>
      </c>
      <c r="G7199">
        <v>1083.9135958318539</v>
      </c>
      <c r="H7199">
        <v>1083.9135958318539</v>
      </c>
    </row>
    <row r="7200" spans="2:8" x14ac:dyDescent="0.25">
      <c r="B7200" t="s">
        <v>3</v>
      </c>
      <c r="C7200" t="s">
        <v>581</v>
      </c>
      <c r="D7200" t="s">
        <v>165</v>
      </c>
      <c r="E7200" t="s">
        <v>1</v>
      </c>
      <c r="F7200">
        <v>2962.4739370366683</v>
      </c>
      <c r="G7200">
        <v>2962.4739370366683</v>
      </c>
      <c r="H7200">
        <v>2962.4739370366683</v>
      </c>
    </row>
    <row r="7201" spans="2:8" x14ac:dyDescent="0.25">
      <c r="B7201" t="s">
        <v>3</v>
      </c>
      <c r="C7201" t="s">
        <v>581</v>
      </c>
      <c r="D7201" t="s">
        <v>168</v>
      </c>
      <c r="E7201" t="s">
        <v>1</v>
      </c>
      <c r="F7201">
        <v>647.71081798119849</v>
      </c>
      <c r="G7201">
        <v>647.71081798119849</v>
      </c>
      <c r="H7201">
        <v>647.71081798119849</v>
      </c>
    </row>
    <row r="7202" spans="2:8" x14ac:dyDescent="0.25">
      <c r="B7202" t="s">
        <v>3</v>
      </c>
      <c r="C7202" t="s">
        <v>581</v>
      </c>
      <c r="D7202" t="s">
        <v>170</v>
      </c>
      <c r="E7202" t="s">
        <v>1</v>
      </c>
      <c r="F7202">
        <v>1162.4722243239523</v>
      </c>
      <c r="G7202">
        <v>1162.4722243239523</v>
      </c>
      <c r="H7202">
        <v>1162.4722243239523</v>
      </c>
    </row>
    <row r="7203" spans="2:8" x14ac:dyDescent="0.25">
      <c r="B7203" t="s">
        <v>3</v>
      </c>
      <c r="C7203" t="s">
        <v>581</v>
      </c>
      <c r="D7203" t="s">
        <v>172</v>
      </c>
      <c r="E7203" t="s">
        <v>1</v>
      </c>
      <c r="F7203">
        <v>298.50290046811142</v>
      </c>
      <c r="G7203">
        <v>298.50290046811142</v>
      </c>
      <c r="H7203">
        <v>298.50290046811142</v>
      </c>
    </row>
    <row r="7204" spans="2:8" x14ac:dyDescent="0.25">
      <c r="B7204" t="s">
        <v>3</v>
      </c>
      <c r="C7204" t="s">
        <v>581</v>
      </c>
      <c r="D7204" t="s">
        <v>174</v>
      </c>
      <c r="E7204" t="s">
        <v>1</v>
      </c>
      <c r="F7204">
        <v>41527.529195516719</v>
      </c>
      <c r="G7204">
        <v>41527.529195516719</v>
      </c>
      <c r="H7204">
        <v>41527.529195516719</v>
      </c>
    </row>
    <row r="7205" spans="2:8" x14ac:dyDescent="0.25">
      <c r="B7205" t="s">
        <v>3</v>
      </c>
      <c r="C7205" t="s">
        <v>581</v>
      </c>
      <c r="D7205" t="s">
        <v>175</v>
      </c>
      <c r="E7205" t="s">
        <v>1</v>
      </c>
      <c r="F7205">
        <v>35506.691754175001</v>
      </c>
      <c r="G7205">
        <v>35506.691754175001</v>
      </c>
      <c r="H7205">
        <v>35506.691754175001</v>
      </c>
    </row>
    <row r="7206" spans="2:8" x14ac:dyDescent="0.25">
      <c r="B7206" t="s">
        <v>3</v>
      </c>
      <c r="C7206" t="s">
        <v>581</v>
      </c>
      <c r="D7206" t="s">
        <v>176</v>
      </c>
      <c r="E7206" t="s">
        <v>1</v>
      </c>
      <c r="F7206">
        <v>565.17847750362546</v>
      </c>
      <c r="G7206">
        <v>565.17847750362546</v>
      </c>
      <c r="H7206">
        <v>565.17847750362546</v>
      </c>
    </row>
    <row r="7207" spans="2:8" x14ac:dyDescent="0.25">
      <c r="B7207" t="s">
        <v>3</v>
      </c>
      <c r="C7207" t="s">
        <v>581</v>
      </c>
      <c r="D7207" t="s">
        <v>177</v>
      </c>
      <c r="E7207" t="s">
        <v>1</v>
      </c>
      <c r="F7207">
        <v>565.17847750362546</v>
      </c>
      <c r="G7207">
        <v>565.17847750362546</v>
      </c>
      <c r="H7207">
        <v>565.17847750362546</v>
      </c>
    </row>
    <row r="7208" spans="2:8" x14ac:dyDescent="0.25">
      <c r="B7208" t="s">
        <v>3</v>
      </c>
      <c r="C7208" t="s">
        <v>581</v>
      </c>
      <c r="D7208" t="s">
        <v>178</v>
      </c>
      <c r="E7208" t="s">
        <v>1</v>
      </c>
      <c r="F7208">
        <v>133.22402124734276</v>
      </c>
      <c r="G7208">
        <v>133.22402124734276</v>
      </c>
      <c r="H7208">
        <v>133.22402124734276</v>
      </c>
    </row>
    <row r="7209" spans="2:8" x14ac:dyDescent="0.25">
      <c r="B7209" t="s">
        <v>3</v>
      </c>
      <c r="C7209" t="s">
        <v>581</v>
      </c>
      <c r="D7209" t="s">
        <v>179</v>
      </c>
      <c r="E7209" t="s">
        <v>1</v>
      </c>
      <c r="F7209">
        <v>208.68433864490353</v>
      </c>
      <c r="G7209">
        <v>208.68433864490353</v>
      </c>
      <c r="H7209">
        <v>208.68433864490353</v>
      </c>
    </row>
    <row r="7210" spans="2:8" x14ac:dyDescent="0.25">
      <c r="B7210" t="s">
        <v>3</v>
      </c>
      <c r="C7210" t="s">
        <v>581</v>
      </c>
      <c r="D7210" t="s">
        <v>180</v>
      </c>
      <c r="E7210" t="s">
        <v>1</v>
      </c>
      <c r="F7210">
        <v>535.83274637174486</v>
      </c>
      <c r="G7210">
        <v>535.83274637174486</v>
      </c>
      <c r="H7210">
        <v>535.83274637174486</v>
      </c>
    </row>
    <row r="7211" spans="2:8" x14ac:dyDescent="0.25">
      <c r="B7211" t="s">
        <v>3</v>
      </c>
      <c r="C7211" t="s">
        <v>581</v>
      </c>
      <c r="D7211" t="s">
        <v>634</v>
      </c>
      <c r="E7211" t="s">
        <v>1</v>
      </c>
      <c r="F7211">
        <v>-864.68699412616047</v>
      </c>
      <c r="G7211">
        <v>-864.68699412616047</v>
      </c>
      <c r="H7211">
        <v>-864.68699412616047</v>
      </c>
    </row>
    <row r="7212" spans="2:8" x14ac:dyDescent="0.25">
      <c r="B7212" t="s">
        <v>3</v>
      </c>
      <c r="C7212" t="s">
        <v>581</v>
      </c>
      <c r="D7212" t="s">
        <v>182</v>
      </c>
      <c r="E7212" t="s">
        <v>1</v>
      </c>
      <c r="F7212">
        <v>1869.1419136087063</v>
      </c>
      <c r="G7212">
        <v>1869.1419136087063</v>
      </c>
      <c r="H7212">
        <v>1869.1419136087063</v>
      </c>
    </row>
    <row r="7213" spans="2:8" x14ac:dyDescent="0.25">
      <c r="B7213" t="s">
        <v>3</v>
      </c>
      <c r="C7213" t="s">
        <v>581</v>
      </c>
      <c r="D7213" t="s">
        <v>184</v>
      </c>
      <c r="E7213" t="s">
        <v>1</v>
      </c>
      <c r="F7213">
        <v>-1.8353599723857883</v>
      </c>
      <c r="G7213">
        <v>-1.8353599723857883</v>
      </c>
      <c r="H7213">
        <v>-1.8353599723857883</v>
      </c>
    </row>
    <row r="7214" spans="2:8" x14ac:dyDescent="0.25">
      <c r="B7214" t="s">
        <v>3</v>
      </c>
      <c r="C7214" t="s">
        <v>581</v>
      </c>
      <c r="D7214" t="s">
        <v>187</v>
      </c>
      <c r="E7214" t="s">
        <v>1</v>
      </c>
      <c r="F7214">
        <v>88883.384864225198</v>
      </c>
      <c r="G7214">
        <v>88883.384864225198</v>
      </c>
      <c r="H7214">
        <v>88883.384864225198</v>
      </c>
    </row>
    <row r="7215" spans="2:8" x14ac:dyDescent="0.25">
      <c r="B7215" t="s">
        <v>3</v>
      </c>
      <c r="C7215" t="s">
        <v>581</v>
      </c>
      <c r="D7215" t="s">
        <v>188</v>
      </c>
      <c r="E7215" t="s">
        <v>1</v>
      </c>
      <c r="F7215">
        <v>334.96839374971034</v>
      </c>
      <c r="G7215">
        <v>334.96839374971034</v>
      </c>
      <c r="H7215">
        <v>334.96839374971034</v>
      </c>
    </row>
    <row r="7216" spans="2:8" x14ac:dyDescent="0.25">
      <c r="B7216" t="s">
        <v>3</v>
      </c>
      <c r="C7216" t="s">
        <v>581</v>
      </c>
      <c r="D7216" t="s">
        <v>189</v>
      </c>
      <c r="E7216" t="s">
        <v>1</v>
      </c>
      <c r="F7216">
        <v>0.32452989111024522</v>
      </c>
      <c r="G7216">
        <v>0.32452989111024522</v>
      </c>
      <c r="H7216">
        <v>0.32452989111024522</v>
      </c>
    </row>
    <row r="7217" spans="2:8" x14ac:dyDescent="0.25">
      <c r="B7217" t="s">
        <v>3</v>
      </c>
      <c r="C7217" t="s">
        <v>581</v>
      </c>
      <c r="D7217" t="s">
        <v>190</v>
      </c>
      <c r="E7217" t="s">
        <v>1</v>
      </c>
      <c r="F7217">
        <v>25.390692653753192</v>
      </c>
      <c r="G7217">
        <v>25.390692653753192</v>
      </c>
      <c r="H7217">
        <v>25.390692653753192</v>
      </c>
    </row>
    <row r="7218" spans="2:8" x14ac:dyDescent="0.25">
      <c r="B7218" t="s">
        <v>3</v>
      </c>
      <c r="C7218" t="s">
        <v>581</v>
      </c>
      <c r="D7218" t="s">
        <v>191</v>
      </c>
      <c r="E7218" t="s">
        <v>1</v>
      </c>
      <c r="F7218">
        <v>18.313774551877298</v>
      </c>
      <c r="G7218">
        <v>18.313774551877298</v>
      </c>
      <c r="H7218">
        <v>18.313774551877298</v>
      </c>
    </row>
    <row r="7219" spans="2:8" x14ac:dyDescent="0.25">
      <c r="B7219" t="s">
        <v>3</v>
      </c>
      <c r="C7219" t="s">
        <v>581</v>
      </c>
      <c r="D7219" t="s">
        <v>192</v>
      </c>
      <c r="E7219" t="s">
        <v>1</v>
      </c>
      <c r="F7219">
        <v>-6.4423081922804286</v>
      </c>
      <c r="G7219">
        <v>-6.4423081922804286</v>
      </c>
      <c r="H7219">
        <v>-6.4423081922804286</v>
      </c>
    </row>
    <row r="7220" spans="2:8" x14ac:dyDescent="0.25">
      <c r="B7220" t="s">
        <v>3</v>
      </c>
      <c r="C7220" t="s">
        <v>581</v>
      </c>
      <c r="D7220" t="s">
        <v>193</v>
      </c>
      <c r="E7220" t="s">
        <v>1</v>
      </c>
      <c r="F7220">
        <v>117.79417524385875</v>
      </c>
      <c r="G7220">
        <v>117.79417524385875</v>
      </c>
      <c r="H7220">
        <v>117.79417524385875</v>
      </c>
    </row>
    <row r="7221" spans="2:8" x14ac:dyDescent="0.25">
      <c r="B7221" t="s">
        <v>3</v>
      </c>
      <c r="C7221" t="s">
        <v>581</v>
      </c>
      <c r="D7221" t="s">
        <v>194</v>
      </c>
      <c r="E7221" t="s">
        <v>1</v>
      </c>
      <c r="F7221">
        <v>117.79417524385875</v>
      </c>
      <c r="G7221">
        <v>117.79417524385875</v>
      </c>
      <c r="H7221">
        <v>117.79417524385875</v>
      </c>
    </row>
    <row r="7222" spans="2:8" x14ac:dyDescent="0.25">
      <c r="B7222" t="s">
        <v>3</v>
      </c>
      <c r="C7222" t="s">
        <v>581</v>
      </c>
      <c r="D7222" t="s">
        <v>195</v>
      </c>
      <c r="E7222" t="s">
        <v>1</v>
      </c>
      <c r="F7222">
        <v>249.544037800647</v>
      </c>
      <c r="G7222">
        <v>249.544037800647</v>
      </c>
      <c r="H7222">
        <v>249.544037800647</v>
      </c>
    </row>
    <row r="7223" spans="2:8" x14ac:dyDescent="0.25">
      <c r="B7223" t="s">
        <v>3</v>
      </c>
      <c r="C7223" t="s">
        <v>581</v>
      </c>
      <c r="D7223" t="s">
        <v>196</v>
      </c>
      <c r="E7223" t="s">
        <v>1</v>
      </c>
      <c r="F7223">
        <v>159.69364269224906</v>
      </c>
      <c r="G7223">
        <v>159.69364269224906</v>
      </c>
      <c r="H7223">
        <v>159.69364269224906</v>
      </c>
    </row>
    <row r="7224" spans="2:8" x14ac:dyDescent="0.25">
      <c r="B7224" t="s">
        <v>3</v>
      </c>
      <c r="C7224" t="s">
        <v>581</v>
      </c>
      <c r="D7224" t="s">
        <v>197</v>
      </c>
      <c r="E7224" t="s">
        <v>1</v>
      </c>
      <c r="F7224">
        <v>25.840264876077299</v>
      </c>
      <c r="G7224">
        <v>25.840264876077299</v>
      </c>
      <c r="H7224">
        <v>25.840264876077299</v>
      </c>
    </row>
    <row r="7225" spans="2:8" x14ac:dyDescent="0.25">
      <c r="B7225" t="s">
        <v>3</v>
      </c>
      <c r="C7225" t="s">
        <v>581</v>
      </c>
      <c r="D7225" t="s">
        <v>198</v>
      </c>
      <c r="E7225" t="s">
        <v>1</v>
      </c>
      <c r="F7225">
        <v>-11.82029666133252</v>
      </c>
      <c r="G7225">
        <v>-11.82029666133252</v>
      </c>
      <c r="H7225">
        <v>-11.82029666133252</v>
      </c>
    </row>
    <row r="7226" spans="2:8" x14ac:dyDescent="0.25">
      <c r="B7226" t="s">
        <v>3</v>
      </c>
      <c r="C7226" t="s">
        <v>581</v>
      </c>
      <c r="D7226" t="s">
        <v>199</v>
      </c>
      <c r="E7226" t="s">
        <v>1</v>
      </c>
      <c r="F7226">
        <v>107.15345960708765</v>
      </c>
      <c r="G7226">
        <v>107.15345960708765</v>
      </c>
      <c r="H7226">
        <v>107.15345960708765</v>
      </c>
    </row>
    <row r="7227" spans="2:8" x14ac:dyDescent="0.25">
      <c r="B7227" t="s">
        <v>3</v>
      </c>
      <c r="C7227" t="s">
        <v>581</v>
      </c>
      <c r="D7227" t="s">
        <v>200</v>
      </c>
      <c r="E7227" t="s">
        <v>1</v>
      </c>
      <c r="F7227">
        <v>34.059364229001972</v>
      </c>
      <c r="G7227">
        <v>34.059364229001972</v>
      </c>
      <c r="H7227">
        <v>34.059364229001972</v>
      </c>
    </row>
    <row r="7228" spans="2:8" x14ac:dyDescent="0.25">
      <c r="B7228" t="s">
        <v>3</v>
      </c>
      <c r="C7228" t="s">
        <v>581</v>
      </c>
      <c r="D7228" t="s">
        <v>201</v>
      </c>
      <c r="E7228" t="s">
        <v>1</v>
      </c>
      <c r="F7228">
        <v>46.908219470609879</v>
      </c>
      <c r="G7228">
        <v>46.908219470609879</v>
      </c>
      <c r="H7228">
        <v>46.908219470609879</v>
      </c>
    </row>
    <row r="7229" spans="2:8" x14ac:dyDescent="0.25">
      <c r="B7229" t="s">
        <v>3</v>
      </c>
      <c r="C7229" t="s">
        <v>581</v>
      </c>
      <c r="D7229" t="s">
        <v>202</v>
      </c>
      <c r="E7229" t="s">
        <v>1</v>
      </c>
      <c r="F7229">
        <v>-12.049491134565415</v>
      </c>
      <c r="G7229">
        <v>-12.049491134565415</v>
      </c>
      <c r="H7229">
        <v>-12.049491134565415</v>
      </c>
    </row>
    <row r="7230" spans="2:8" x14ac:dyDescent="0.25">
      <c r="B7230" t="s">
        <v>3</v>
      </c>
      <c r="C7230" t="s">
        <v>581</v>
      </c>
      <c r="D7230" t="s">
        <v>203</v>
      </c>
      <c r="E7230" t="s">
        <v>1</v>
      </c>
      <c r="F7230">
        <v>236.02829040776817</v>
      </c>
      <c r="G7230">
        <v>236.02829040776817</v>
      </c>
      <c r="H7230">
        <v>236.02829040776817</v>
      </c>
    </row>
    <row r="7231" spans="2:8" x14ac:dyDescent="0.25">
      <c r="B7231" t="s">
        <v>3</v>
      </c>
      <c r="C7231" t="s">
        <v>581</v>
      </c>
      <c r="D7231" t="s">
        <v>204</v>
      </c>
      <c r="E7231" t="s">
        <v>1</v>
      </c>
      <c r="F7231">
        <v>141.54690810641091</v>
      </c>
      <c r="G7231">
        <v>141.54690810641091</v>
      </c>
      <c r="H7231">
        <v>141.54690810641091</v>
      </c>
    </row>
    <row r="7232" spans="2:8" x14ac:dyDescent="0.25">
      <c r="B7232" t="s">
        <v>3</v>
      </c>
      <c r="C7232" t="s">
        <v>581</v>
      </c>
      <c r="D7232" t="s">
        <v>205</v>
      </c>
      <c r="E7232" t="s">
        <v>1</v>
      </c>
      <c r="F7232">
        <v>109.67141369912872</v>
      </c>
      <c r="G7232">
        <v>109.67141369912872</v>
      </c>
      <c r="H7232">
        <v>109.67141369912872</v>
      </c>
    </row>
    <row r="7233" spans="2:8" x14ac:dyDescent="0.25">
      <c r="B7233" t="s">
        <v>3</v>
      </c>
      <c r="C7233" t="s">
        <v>581</v>
      </c>
      <c r="D7233" t="s">
        <v>208</v>
      </c>
      <c r="E7233" t="s">
        <v>1</v>
      </c>
      <c r="F7233">
        <v>-137.41278158634373</v>
      </c>
      <c r="G7233">
        <v>-137.41278158634373</v>
      </c>
      <c r="H7233">
        <v>-137.41278158634373</v>
      </c>
    </row>
    <row r="7234" spans="2:8" x14ac:dyDescent="0.25">
      <c r="B7234" t="s">
        <v>3</v>
      </c>
      <c r="C7234" t="s">
        <v>581</v>
      </c>
      <c r="D7234" t="s">
        <v>209</v>
      </c>
      <c r="E7234" t="s">
        <v>1</v>
      </c>
      <c r="F7234">
        <v>-372.31397664135307</v>
      </c>
      <c r="G7234">
        <v>-372.31397664135307</v>
      </c>
      <c r="H7234">
        <v>-372.31397664135307</v>
      </c>
    </row>
    <row r="7235" spans="2:8" x14ac:dyDescent="0.25">
      <c r="B7235" t="s">
        <v>3</v>
      </c>
      <c r="C7235" t="s">
        <v>581</v>
      </c>
      <c r="D7235" t="s">
        <v>210</v>
      </c>
      <c r="E7235" t="s">
        <v>1</v>
      </c>
      <c r="F7235">
        <v>114.42195985016198</v>
      </c>
      <c r="G7235">
        <v>114.42195985016198</v>
      </c>
      <c r="H7235">
        <v>114.42195985016198</v>
      </c>
    </row>
    <row r="7236" spans="2:8" x14ac:dyDescent="0.25">
      <c r="B7236" t="s">
        <v>3</v>
      </c>
      <c r="C7236" t="s">
        <v>581</v>
      </c>
      <c r="D7236" t="s">
        <v>211</v>
      </c>
      <c r="E7236" t="s">
        <v>1</v>
      </c>
      <c r="F7236">
        <v>92.859173722690187</v>
      </c>
      <c r="G7236">
        <v>92.859173722690187</v>
      </c>
      <c r="H7236">
        <v>92.859173722690187</v>
      </c>
    </row>
    <row r="7237" spans="2:8" x14ac:dyDescent="0.25">
      <c r="B7237" t="s">
        <v>3</v>
      </c>
      <c r="C7237" t="s">
        <v>581</v>
      </c>
      <c r="D7237" t="s">
        <v>212</v>
      </c>
      <c r="E7237" t="s">
        <v>1</v>
      </c>
      <c r="F7237">
        <v>76.076807031535907</v>
      </c>
      <c r="G7237">
        <v>76.076807031535907</v>
      </c>
      <c r="H7237">
        <v>76.076807031535907</v>
      </c>
    </row>
    <row r="7238" spans="2:8" x14ac:dyDescent="0.25">
      <c r="B7238" t="s">
        <v>3</v>
      </c>
      <c r="C7238" t="s">
        <v>581</v>
      </c>
      <c r="D7238" t="s">
        <v>213</v>
      </c>
      <c r="E7238" t="s">
        <v>1</v>
      </c>
      <c r="F7238">
        <v>33.82198079743165</v>
      </c>
      <c r="G7238">
        <v>33.82198079743165</v>
      </c>
      <c r="H7238">
        <v>33.82198079743165</v>
      </c>
    </row>
    <row r="7239" spans="2:8" x14ac:dyDescent="0.25">
      <c r="B7239" t="s">
        <v>3</v>
      </c>
      <c r="C7239" t="s">
        <v>581</v>
      </c>
      <c r="D7239" t="s">
        <v>214</v>
      </c>
      <c r="E7239" t="s">
        <v>1</v>
      </c>
      <c r="F7239">
        <v>-563.15080349662264</v>
      </c>
      <c r="G7239">
        <v>-563.15080349662264</v>
      </c>
      <c r="H7239">
        <v>-563.15080349662264</v>
      </c>
    </row>
    <row r="7240" spans="2:8" x14ac:dyDescent="0.25">
      <c r="B7240" t="s">
        <v>3</v>
      </c>
      <c r="C7240" t="s">
        <v>581</v>
      </c>
      <c r="D7240" t="s">
        <v>215</v>
      </c>
      <c r="E7240" t="s">
        <v>1</v>
      </c>
      <c r="F7240">
        <v>-655.44850327715562</v>
      </c>
      <c r="G7240">
        <v>-655.44850327715562</v>
      </c>
      <c r="H7240">
        <v>-655.44850327715562</v>
      </c>
    </row>
    <row r="7241" spans="2:8" x14ac:dyDescent="0.25">
      <c r="B7241" t="s">
        <v>3</v>
      </c>
      <c r="C7241" t="s">
        <v>581</v>
      </c>
      <c r="D7241" t="s">
        <v>216</v>
      </c>
      <c r="E7241" t="s">
        <v>1</v>
      </c>
      <c r="F7241">
        <v>42.511586521496646</v>
      </c>
      <c r="G7241">
        <v>42.511586521496646</v>
      </c>
      <c r="H7241">
        <v>42.511586521496646</v>
      </c>
    </row>
    <row r="7242" spans="2:8" x14ac:dyDescent="0.25">
      <c r="B7242" t="s">
        <v>3</v>
      </c>
      <c r="C7242" t="s">
        <v>581</v>
      </c>
      <c r="D7242" t="s">
        <v>217</v>
      </c>
      <c r="E7242" t="s">
        <v>1</v>
      </c>
      <c r="F7242">
        <v>28.460431526169387</v>
      </c>
      <c r="G7242">
        <v>28.460431526169387</v>
      </c>
      <c r="H7242">
        <v>28.460431526169387</v>
      </c>
    </row>
    <row r="7243" spans="2:8" x14ac:dyDescent="0.25">
      <c r="B7243" t="s">
        <v>3</v>
      </c>
      <c r="C7243" t="s">
        <v>581</v>
      </c>
      <c r="D7243" t="s">
        <v>218</v>
      </c>
      <c r="E7243" t="s">
        <v>1</v>
      </c>
      <c r="F7243">
        <v>97.785164404858719</v>
      </c>
      <c r="G7243">
        <v>97.785164404858719</v>
      </c>
      <c r="H7243">
        <v>97.785164404858719</v>
      </c>
    </row>
    <row r="7244" spans="2:8" x14ac:dyDescent="0.25">
      <c r="B7244" t="s">
        <v>3</v>
      </c>
      <c r="C7244" t="s">
        <v>581</v>
      </c>
      <c r="D7244" t="s">
        <v>219</v>
      </c>
      <c r="E7244" t="s">
        <v>1</v>
      </c>
      <c r="F7244">
        <v>74.679581330472644</v>
      </c>
      <c r="G7244">
        <v>74.679581330472644</v>
      </c>
      <c r="H7244">
        <v>74.679581330472644</v>
      </c>
    </row>
    <row r="7245" spans="2:8" x14ac:dyDescent="0.25">
      <c r="B7245" t="s">
        <v>3</v>
      </c>
      <c r="C7245" t="s">
        <v>581</v>
      </c>
      <c r="D7245" t="s">
        <v>220</v>
      </c>
      <c r="E7245" t="s">
        <v>1</v>
      </c>
      <c r="F7245">
        <v>682.77088416436504</v>
      </c>
      <c r="G7245">
        <v>682.77088416436504</v>
      </c>
      <c r="H7245">
        <v>682.77088416436504</v>
      </c>
    </row>
    <row r="7246" spans="2:8" x14ac:dyDescent="0.25">
      <c r="B7246" t="s">
        <v>3</v>
      </c>
      <c r="C7246" t="s">
        <v>581</v>
      </c>
      <c r="D7246" t="s">
        <v>221</v>
      </c>
      <c r="E7246" t="s">
        <v>1</v>
      </c>
      <c r="F7246">
        <v>466.94372784774396</v>
      </c>
      <c r="G7246">
        <v>466.94372784774396</v>
      </c>
      <c r="H7246">
        <v>466.94372784774396</v>
      </c>
    </row>
    <row r="7247" spans="2:8" x14ac:dyDescent="0.25">
      <c r="B7247" t="s">
        <v>3</v>
      </c>
      <c r="C7247" t="s">
        <v>581</v>
      </c>
      <c r="D7247" t="s">
        <v>222</v>
      </c>
      <c r="E7247" t="s">
        <v>1</v>
      </c>
      <c r="F7247">
        <v>260.90209306463737</v>
      </c>
      <c r="G7247">
        <v>260.90209306463737</v>
      </c>
      <c r="H7247">
        <v>260.90209306463737</v>
      </c>
    </row>
    <row r="7248" spans="2:8" x14ac:dyDescent="0.25">
      <c r="B7248" t="s">
        <v>3</v>
      </c>
      <c r="C7248" t="s">
        <v>581</v>
      </c>
      <c r="D7248" t="s">
        <v>224</v>
      </c>
      <c r="E7248" t="s">
        <v>1</v>
      </c>
      <c r="F7248">
        <v>534.92876570312535</v>
      </c>
      <c r="G7248">
        <v>534.92876570312535</v>
      </c>
      <c r="H7248">
        <v>534.92876570312535</v>
      </c>
    </row>
    <row r="7249" spans="2:8" x14ac:dyDescent="0.25">
      <c r="B7249" t="s">
        <v>3</v>
      </c>
      <c r="C7249" t="s">
        <v>581</v>
      </c>
      <c r="D7249" t="s">
        <v>225</v>
      </c>
      <c r="E7249" t="s">
        <v>1</v>
      </c>
      <c r="F7249">
        <v>561.77816142543429</v>
      </c>
      <c r="G7249">
        <v>561.77816142543429</v>
      </c>
      <c r="H7249">
        <v>561.77816142543429</v>
      </c>
    </row>
    <row r="7250" spans="2:8" x14ac:dyDescent="0.25">
      <c r="B7250" t="s">
        <v>3</v>
      </c>
      <c r="C7250" t="s">
        <v>581</v>
      </c>
      <c r="D7250" t="s">
        <v>226</v>
      </c>
      <c r="E7250" t="s">
        <v>1</v>
      </c>
      <c r="F7250">
        <v>1191.6079120758536</v>
      </c>
      <c r="G7250">
        <v>1191.6079120758536</v>
      </c>
      <c r="H7250">
        <v>1191.6079120758536</v>
      </c>
    </row>
    <row r="7251" spans="2:8" x14ac:dyDescent="0.25">
      <c r="B7251" t="s">
        <v>3</v>
      </c>
      <c r="C7251" t="s">
        <v>581</v>
      </c>
      <c r="D7251" t="s">
        <v>227</v>
      </c>
      <c r="E7251" t="s">
        <v>1</v>
      </c>
      <c r="F7251">
        <v>1246.2325088273194</v>
      </c>
      <c r="G7251">
        <v>1246.2325088273194</v>
      </c>
      <c r="H7251">
        <v>1246.2325088273194</v>
      </c>
    </row>
    <row r="7252" spans="2:8" x14ac:dyDescent="0.25">
      <c r="B7252" t="s">
        <v>3</v>
      </c>
      <c r="C7252" t="s">
        <v>581</v>
      </c>
      <c r="D7252" t="s">
        <v>228</v>
      </c>
      <c r="E7252" t="s">
        <v>1</v>
      </c>
      <c r="F7252">
        <v>863.26833888216015</v>
      </c>
      <c r="G7252">
        <v>863.26833888216015</v>
      </c>
      <c r="H7252">
        <v>863.26833888216015</v>
      </c>
    </row>
    <row r="7253" spans="2:8" x14ac:dyDescent="0.25">
      <c r="B7253" t="s">
        <v>3</v>
      </c>
      <c r="C7253" t="s">
        <v>581</v>
      </c>
      <c r="D7253" t="s">
        <v>229</v>
      </c>
      <c r="E7253" t="s">
        <v>1</v>
      </c>
      <c r="F7253">
        <v>904.00533512637685</v>
      </c>
      <c r="G7253">
        <v>904.00533512637685</v>
      </c>
      <c r="H7253">
        <v>904.00533512637685</v>
      </c>
    </row>
    <row r="7254" spans="2:8" x14ac:dyDescent="0.25">
      <c r="B7254" t="s">
        <v>3</v>
      </c>
      <c r="C7254" t="s">
        <v>581</v>
      </c>
      <c r="D7254" t="s">
        <v>230</v>
      </c>
      <c r="E7254" t="s">
        <v>1</v>
      </c>
      <c r="F7254">
        <v>2164.4365968361471</v>
      </c>
      <c r="G7254">
        <v>2164.4365968361471</v>
      </c>
      <c r="H7254">
        <v>2164.4365968361471</v>
      </c>
    </row>
    <row r="7255" spans="2:8" x14ac:dyDescent="0.25">
      <c r="B7255" t="s">
        <v>3</v>
      </c>
      <c r="C7255" t="s">
        <v>581</v>
      </c>
      <c r="D7255" t="s">
        <v>232</v>
      </c>
      <c r="E7255" t="s">
        <v>1</v>
      </c>
      <c r="F7255">
        <v>536.43126171849133</v>
      </c>
      <c r="G7255">
        <v>536.43126171849133</v>
      </c>
      <c r="H7255">
        <v>536.43126171849133</v>
      </c>
    </row>
    <row r="7256" spans="2:8" x14ac:dyDescent="0.25">
      <c r="B7256" t="s">
        <v>3</v>
      </c>
      <c r="C7256" t="s">
        <v>581</v>
      </c>
      <c r="D7256" t="s">
        <v>234</v>
      </c>
      <c r="E7256" t="s">
        <v>1</v>
      </c>
      <c r="F7256">
        <v>926.47636106180721</v>
      </c>
      <c r="G7256">
        <v>926.47636106180721</v>
      </c>
      <c r="H7256">
        <v>926.47636106180721</v>
      </c>
    </row>
    <row r="7257" spans="2:8" x14ac:dyDescent="0.25">
      <c r="B7257" t="s">
        <v>3</v>
      </c>
      <c r="C7257" t="s">
        <v>581</v>
      </c>
      <c r="D7257" t="s">
        <v>236</v>
      </c>
      <c r="E7257" t="s">
        <v>1</v>
      </c>
      <c r="F7257">
        <v>44437.235355391327</v>
      </c>
      <c r="G7257">
        <v>44437.235355391327</v>
      </c>
      <c r="H7257">
        <v>44437.235355391327</v>
      </c>
    </row>
    <row r="7258" spans="2:8" x14ac:dyDescent="0.25">
      <c r="B7258" t="s">
        <v>3</v>
      </c>
      <c r="C7258" t="s">
        <v>581</v>
      </c>
      <c r="D7258" t="s">
        <v>237</v>
      </c>
      <c r="E7258" t="s">
        <v>1</v>
      </c>
      <c r="F7258">
        <v>48657.550053412342</v>
      </c>
      <c r="G7258">
        <v>48657.550053412342</v>
      </c>
      <c r="H7258">
        <v>48657.550053412342</v>
      </c>
    </row>
    <row r="7259" spans="2:8" x14ac:dyDescent="0.25">
      <c r="B7259" t="s">
        <v>3</v>
      </c>
      <c r="C7259" t="s">
        <v>581</v>
      </c>
      <c r="D7259" t="s">
        <v>238</v>
      </c>
      <c r="E7259" t="s">
        <v>1</v>
      </c>
      <c r="F7259">
        <v>17940.054746179139</v>
      </c>
      <c r="G7259">
        <v>17940.054746179139</v>
      </c>
      <c r="H7259">
        <v>17940.054746179139</v>
      </c>
    </row>
    <row r="7260" spans="2:8" x14ac:dyDescent="0.25">
      <c r="B7260" t="s">
        <v>3</v>
      </c>
      <c r="C7260" t="s">
        <v>581</v>
      </c>
      <c r="D7260" t="s">
        <v>240</v>
      </c>
      <c r="E7260" t="s">
        <v>1</v>
      </c>
      <c r="F7260">
        <v>151.87151754339538</v>
      </c>
      <c r="G7260">
        <v>151.87151754339538</v>
      </c>
      <c r="H7260">
        <v>151.87151754339538</v>
      </c>
    </row>
    <row r="7261" spans="2:8" x14ac:dyDescent="0.25">
      <c r="B7261" t="s">
        <v>3</v>
      </c>
      <c r="C7261" t="s">
        <v>581</v>
      </c>
      <c r="D7261" t="s">
        <v>241</v>
      </c>
      <c r="E7261" t="s">
        <v>1</v>
      </c>
      <c r="F7261">
        <v>67.775405179910109</v>
      </c>
      <c r="G7261">
        <v>67.775405179910109</v>
      </c>
      <c r="H7261">
        <v>67.775405179910109</v>
      </c>
    </row>
    <row r="7262" spans="2:8" x14ac:dyDescent="0.25">
      <c r="B7262" t="s">
        <v>3</v>
      </c>
      <c r="C7262" t="s">
        <v>581</v>
      </c>
      <c r="D7262" t="s">
        <v>242</v>
      </c>
      <c r="E7262" t="s">
        <v>1</v>
      </c>
      <c r="F7262">
        <v>10.161756546061937</v>
      </c>
      <c r="G7262">
        <v>10.161756546061937</v>
      </c>
      <c r="H7262">
        <v>10.161756546061937</v>
      </c>
    </row>
    <row r="7263" spans="2:8" x14ac:dyDescent="0.25">
      <c r="B7263" t="s">
        <v>3</v>
      </c>
      <c r="C7263" t="s">
        <v>581</v>
      </c>
      <c r="D7263" t="s">
        <v>243</v>
      </c>
      <c r="E7263" t="s">
        <v>1</v>
      </c>
      <c r="F7263">
        <v>7001.3933205861304</v>
      </c>
      <c r="G7263">
        <v>7001.3933205861304</v>
      </c>
      <c r="H7263">
        <v>7001.3933205861304</v>
      </c>
    </row>
    <row r="7264" spans="2:8" x14ac:dyDescent="0.25">
      <c r="B7264" t="s">
        <v>3</v>
      </c>
      <c r="C7264" t="s">
        <v>581</v>
      </c>
      <c r="D7264" t="s">
        <v>244</v>
      </c>
      <c r="E7264" t="s">
        <v>1</v>
      </c>
      <c r="F7264">
        <v>4421.8442383586917</v>
      </c>
      <c r="G7264">
        <v>4421.8442383586917</v>
      </c>
      <c r="H7264">
        <v>4421.8442383586917</v>
      </c>
    </row>
    <row r="7265" spans="2:8" x14ac:dyDescent="0.25">
      <c r="B7265" t="s">
        <v>3</v>
      </c>
      <c r="C7265" t="s">
        <v>581</v>
      </c>
      <c r="D7265" t="s">
        <v>245</v>
      </c>
      <c r="E7265" t="s">
        <v>1</v>
      </c>
      <c r="F7265">
        <v>105907.23347672493</v>
      </c>
      <c r="G7265">
        <v>105907.23347672493</v>
      </c>
      <c r="H7265">
        <v>105907.23347672493</v>
      </c>
    </row>
    <row r="7266" spans="2:8" x14ac:dyDescent="0.25">
      <c r="B7266" t="s">
        <v>3</v>
      </c>
      <c r="C7266" t="s">
        <v>581</v>
      </c>
      <c r="D7266" t="s">
        <v>246</v>
      </c>
      <c r="E7266" t="s">
        <v>1</v>
      </c>
      <c r="F7266">
        <v>94199.414663273579</v>
      </c>
      <c r="G7266">
        <v>94199.414663273579</v>
      </c>
      <c r="H7266">
        <v>94199.414663273579</v>
      </c>
    </row>
    <row r="7267" spans="2:8" x14ac:dyDescent="0.25">
      <c r="B7267" t="s">
        <v>3</v>
      </c>
      <c r="C7267" t="s">
        <v>581</v>
      </c>
      <c r="D7267" t="s">
        <v>247</v>
      </c>
      <c r="E7267" t="s">
        <v>1</v>
      </c>
      <c r="F7267">
        <v>71731.674729830178</v>
      </c>
      <c r="G7267">
        <v>71731.674729830178</v>
      </c>
      <c r="H7267">
        <v>71731.674729830178</v>
      </c>
    </row>
    <row r="7268" spans="2:8" x14ac:dyDescent="0.25">
      <c r="B7268" t="s">
        <v>3</v>
      </c>
      <c r="C7268" t="s">
        <v>581</v>
      </c>
      <c r="D7268" t="s">
        <v>248</v>
      </c>
      <c r="E7268" t="s">
        <v>1</v>
      </c>
      <c r="F7268">
        <v>63673.740609417619</v>
      </c>
      <c r="G7268">
        <v>63673.740609417619</v>
      </c>
      <c r="H7268">
        <v>63673.740609417619</v>
      </c>
    </row>
    <row r="7269" spans="2:8" x14ac:dyDescent="0.25">
      <c r="B7269" t="s">
        <v>3</v>
      </c>
      <c r="C7269" t="s">
        <v>581</v>
      </c>
      <c r="D7269" t="s">
        <v>251</v>
      </c>
      <c r="E7269" t="s">
        <v>1</v>
      </c>
      <c r="F7269">
        <v>8732.4193091298912</v>
      </c>
      <c r="G7269">
        <v>8732.4193091298912</v>
      </c>
      <c r="H7269">
        <v>8732.4193091298912</v>
      </c>
    </row>
    <row r="7270" spans="2:8" x14ac:dyDescent="0.25">
      <c r="B7270" t="s">
        <v>3</v>
      </c>
      <c r="C7270" t="s">
        <v>581</v>
      </c>
      <c r="D7270" t="s">
        <v>255</v>
      </c>
      <c r="E7270" t="s">
        <v>1</v>
      </c>
      <c r="F7270">
        <v>-170.05230681076998</v>
      </c>
      <c r="G7270">
        <v>-170.05230681076998</v>
      </c>
      <c r="H7270">
        <v>-170.05230681076998</v>
      </c>
    </row>
    <row r="7271" spans="2:8" x14ac:dyDescent="0.25">
      <c r="B7271" t="s">
        <v>3</v>
      </c>
      <c r="C7271" t="s">
        <v>581</v>
      </c>
      <c r="D7271" t="s">
        <v>256</v>
      </c>
      <c r="E7271" t="s">
        <v>1</v>
      </c>
      <c r="F7271">
        <v>537.36003379332874</v>
      </c>
      <c r="G7271">
        <v>537.36003379332874</v>
      </c>
      <c r="H7271">
        <v>537.36003379332874</v>
      </c>
    </row>
    <row r="7272" spans="2:8" x14ac:dyDescent="0.25">
      <c r="B7272" t="s">
        <v>3</v>
      </c>
      <c r="C7272" t="s">
        <v>581</v>
      </c>
      <c r="D7272" t="s">
        <v>258</v>
      </c>
      <c r="E7272" t="s">
        <v>1</v>
      </c>
      <c r="F7272">
        <v>679.52222495438627</v>
      </c>
      <c r="G7272">
        <v>679.52222495438627</v>
      </c>
      <c r="H7272">
        <v>679.52222495438627</v>
      </c>
    </row>
    <row r="7273" spans="2:8" x14ac:dyDescent="0.25">
      <c r="B7273" t="s">
        <v>3</v>
      </c>
      <c r="C7273" t="s">
        <v>581</v>
      </c>
      <c r="D7273" t="s">
        <v>260</v>
      </c>
      <c r="E7273" t="s">
        <v>1</v>
      </c>
      <c r="F7273">
        <v>7079.6028717077133</v>
      </c>
      <c r="G7273">
        <v>7079.6028717077133</v>
      </c>
      <c r="H7273">
        <v>7079.6028717077133</v>
      </c>
    </row>
    <row r="7274" spans="2:8" x14ac:dyDescent="0.25">
      <c r="B7274" t="s">
        <v>3</v>
      </c>
      <c r="C7274" t="s">
        <v>581</v>
      </c>
      <c r="D7274" t="s">
        <v>262</v>
      </c>
      <c r="E7274" t="s">
        <v>1</v>
      </c>
      <c r="F7274">
        <v>1706.3815637134867</v>
      </c>
      <c r="G7274">
        <v>1706.3815637134867</v>
      </c>
      <c r="H7274">
        <v>1706.3815637134867</v>
      </c>
    </row>
    <row r="7275" spans="2:8" x14ac:dyDescent="0.25">
      <c r="B7275" t="s">
        <v>3</v>
      </c>
      <c r="C7275" t="s">
        <v>581</v>
      </c>
      <c r="D7275" t="s">
        <v>263</v>
      </c>
      <c r="E7275" t="s">
        <v>1</v>
      </c>
      <c r="F7275">
        <v>1512.092237040993</v>
      </c>
      <c r="G7275">
        <v>1512.092237040993</v>
      </c>
      <c r="H7275">
        <v>1512.092237040993</v>
      </c>
    </row>
    <row r="7276" spans="2:8" x14ac:dyDescent="0.25">
      <c r="B7276" t="s">
        <v>3</v>
      </c>
      <c r="C7276" t="s">
        <v>581</v>
      </c>
      <c r="D7276" t="s">
        <v>264</v>
      </c>
      <c r="E7276" t="s">
        <v>1</v>
      </c>
      <c r="F7276">
        <v>930.51752606688501</v>
      </c>
      <c r="G7276">
        <v>930.51752606688501</v>
      </c>
      <c r="H7276">
        <v>930.51752606688501</v>
      </c>
    </row>
    <row r="7277" spans="2:8" x14ac:dyDescent="0.25">
      <c r="B7277" t="s">
        <v>3</v>
      </c>
      <c r="C7277" t="s">
        <v>581</v>
      </c>
      <c r="D7277" t="s">
        <v>265</v>
      </c>
      <c r="E7277" t="s">
        <v>1</v>
      </c>
      <c r="F7277">
        <v>814.12720015865841</v>
      </c>
      <c r="G7277">
        <v>814.12720015865841</v>
      </c>
      <c r="H7277">
        <v>814.12720015865841</v>
      </c>
    </row>
    <row r="7278" spans="2:8" x14ac:dyDescent="0.25">
      <c r="B7278" t="s">
        <v>3</v>
      </c>
      <c r="C7278" t="s">
        <v>581</v>
      </c>
      <c r="D7278" t="s">
        <v>266</v>
      </c>
      <c r="E7278" t="s">
        <v>1</v>
      </c>
      <c r="F7278">
        <v>40.180812313856904</v>
      </c>
      <c r="G7278">
        <v>40.180812313856904</v>
      </c>
      <c r="H7278">
        <v>40.180812313856904</v>
      </c>
    </row>
    <row r="7279" spans="2:8" x14ac:dyDescent="0.25">
      <c r="B7279" t="s">
        <v>3</v>
      </c>
      <c r="C7279" t="s">
        <v>581</v>
      </c>
      <c r="D7279" t="s">
        <v>268</v>
      </c>
      <c r="E7279" t="s">
        <v>1</v>
      </c>
      <c r="F7279">
        <v>-79496.372785863103</v>
      </c>
      <c r="G7279">
        <v>-79496.372785863103</v>
      </c>
      <c r="H7279">
        <v>-79496.372785863103</v>
      </c>
    </row>
    <row r="7280" spans="2:8" x14ac:dyDescent="0.25">
      <c r="B7280" t="s">
        <v>3</v>
      </c>
      <c r="C7280" t="s">
        <v>581</v>
      </c>
      <c r="D7280" t="s">
        <v>269</v>
      </c>
      <c r="E7280" t="s">
        <v>1</v>
      </c>
      <c r="F7280">
        <v>-90781.074828503683</v>
      </c>
      <c r="G7280">
        <v>-90781.074828503683</v>
      </c>
      <c r="H7280">
        <v>-90781.074828503683</v>
      </c>
    </row>
    <row r="7281" spans="2:8" x14ac:dyDescent="0.25">
      <c r="B7281" t="s">
        <v>3</v>
      </c>
      <c r="C7281" t="s">
        <v>581</v>
      </c>
      <c r="D7281" t="s">
        <v>270</v>
      </c>
      <c r="E7281" t="s">
        <v>1</v>
      </c>
      <c r="F7281">
        <v>180.16799532627959</v>
      </c>
      <c r="G7281">
        <v>180.16799532627959</v>
      </c>
      <c r="H7281">
        <v>180.16799532627959</v>
      </c>
    </row>
    <row r="7282" spans="2:8" x14ac:dyDescent="0.25">
      <c r="B7282" t="s">
        <v>3</v>
      </c>
      <c r="C7282" t="s">
        <v>581</v>
      </c>
      <c r="D7282" t="s">
        <v>271</v>
      </c>
      <c r="E7282" t="s">
        <v>1</v>
      </c>
      <c r="F7282">
        <v>35203.479864459769</v>
      </c>
      <c r="G7282">
        <v>35203.479864459769</v>
      </c>
      <c r="H7282">
        <v>35203.479864459769</v>
      </c>
    </row>
    <row r="7283" spans="2:8" x14ac:dyDescent="0.25">
      <c r="B7283" t="s">
        <v>3</v>
      </c>
      <c r="C7283" t="s">
        <v>581</v>
      </c>
      <c r="D7283" t="s">
        <v>273</v>
      </c>
      <c r="E7283" t="s">
        <v>1</v>
      </c>
      <c r="F7283">
        <v>12359.76027074115</v>
      </c>
      <c r="G7283">
        <v>12359.76027074115</v>
      </c>
      <c r="H7283">
        <v>12359.76027074115</v>
      </c>
    </row>
    <row r="7284" spans="2:8" x14ac:dyDescent="0.25">
      <c r="B7284" t="s">
        <v>3</v>
      </c>
      <c r="C7284" t="s">
        <v>581</v>
      </c>
      <c r="D7284" t="s">
        <v>276</v>
      </c>
      <c r="E7284" t="s">
        <v>1</v>
      </c>
      <c r="F7284">
        <v>515.83606980401487</v>
      </c>
      <c r="G7284">
        <v>515.83606980401487</v>
      </c>
      <c r="H7284">
        <v>515.83606980401487</v>
      </c>
    </row>
    <row r="7285" spans="2:8" x14ac:dyDescent="0.25">
      <c r="B7285" t="s">
        <v>3</v>
      </c>
      <c r="C7285" t="s">
        <v>581</v>
      </c>
      <c r="D7285" t="s">
        <v>279</v>
      </c>
      <c r="E7285" t="s">
        <v>1</v>
      </c>
      <c r="F7285">
        <v>46710.274363991404</v>
      </c>
      <c r="G7285">
        <v>46710.274363991404</v>
      </c>
      <c r="H7285">
        <v>46710.274363991404</v>
      </c>
    </row>
    <row r="7286" spans="2:8" x14ac:dyDescent="0.25">
      <c r="B7286" t="s">
        <v>3</v>
      </c>
      <c r="C7286" t="s">
        <v>581</v>
      </c>
      <c r="D7286" t="s">
        <v>280</v>
      </c>
      <c r="E7286" t="s">
        <v>1</v>
      </c>
      <c r="F7286">
        <v>24845.664257345114</v>
      </c>
      <c r="G7286">
        <v>24845.664257345114</v>
      </c>
      <c r="H7286">
        <v>24845.664257345114</v>
      </c>
    </row>
    <row r="7287" spans="2:8" x14ac:dyDescent="0.25">
      <c r="B7287" t="s">
        <v>3</v>
      </c>
      <c r="C7287" t="s">
        <v>581</v>
      </c>
      <c r="D7287" t="s">
        <v>281</v>
      </c>
      <c r="E7287" t="s">
        <v>1</v>
      </c>
      <c r="F7287">
        <v>40.80619070959591</v>
      </c>
      <c r="G7287">
        <v>40.80619070959591</v>
      </c>
      <c r="H7287">
        <v>40.80619070959591</v>
      </c>
    </row>
    <row r="7288" spans="2:8" x14ac:dyDescent="0.25">
      <c r="B7288" t="s">
        <v>3</v>
      </c>
      <c r="C7288" t="s">
        <v>581</v>
      </c>
      <c r="D7288" t="s">
        <v>282</v>
      </c>
      <c r="E7288" t="s">
        <v>1</v>
      </c>
      <c r="F7288">
        <v>40.80619070959591</v>
      </c>
      <c r="G7288">
        <v>40.80619070959591</v>
      </c>
      <c r="H7288">
        <v>40.80619070959591</v>
      </c>
    </row>
    <row r="7289" spans="2:8" x14ac:dyDescent="0.25">
      <c r="B7289" t="s">
        <v>3</v>
      </c>
      <c r="C7289" t="s">
        <v>581</v>
      </c>
      <c r="D7289" t="s">
        <v>283</v>
      </c>
      <c r="E7289" t="s">
        <v>1</v>
      </c>
      <c r="F7289">
        <v>2365.9854586335009</v>
      </c>
      <c r="G7289">
        <v>2365.9854586335009</v>
      </c>
      <c r="H7289">
        <v>2365.9854586335009</v>
      </c>
    </row>
    <row r="7290" spans="2:8" x14ac:dyDescent="0.25">
      <c r="B7290" t="s">
        <v>3</v>
      </c>
      <c r="C7290" t="s">
        <v>581</v>
      </c>
      <c r="D7290" t="s">
        <v>284</v>
      </c>
      <c r="E7290" t="s">
        <v>1</v>
      </c>
      <c r="F7290">
        <v>1823.146635777975</v>
      </c>
      <c r="G7290">
        <v>1823.146635777975</v>
      </c>
      <c r="H7290">
        <v>1823.146635777975</v>
      </c>
    </row>
    <row r="7291" spans="2:8" x14ac:dyDescent="0.25">
      <c r="B7291" t="s">
        <v>3</v>
      </c>
      <c r="C7291" t="s">
        <v>581</v>
      </c>
      <c r="D7291" t="s">
        <v>286</v>
      </c>
      <c r="E7291" t="s">
        <v>1</v>
      </c>
      <c r="F7291">
        <v>489.09132661238499</v>
      </c>
      <c r="G7291">
        <v>489.09132661238499</v>
      </c>
      <c r="H7291">
        <v>489.09132661238499</v>
      </c>
    </row>
    <row r="7292" spans="2:8" x14ac:dyDescent="0.25">
      <c r="B7292" t="s">
        <v>3</v>
      </c>
      <c r="C7292" t="s">
        <v>581</v>
      </c>
      <c r="D7292" t="s">
        <v>287</v>
      </c>
      <c r="E7292" t="s">
        <v>1</v>
      </c>
      <c r="F7292">
        <v>7200.4123852339562</v>
      </c>
      <c r="G7292">
        <v>7200.4123852339562</v>
      </c>
      <c r="H7292">
        <v>7200.4123852339562</v>
      </c>
    </row>
    <row r="7293" spans="2:8" x14ac:dyDescent="0.25">
      <c r="B7293" t="s">
        <v>3</v>
      </c>
      <c r="C7293" t="s">
        <v>581</v>
      </c>
      <c r="D7293" t="s">
        <v>290</v>
      </c>
      <c r="E7293" t="s">
        <v>1</v>
      </c>
      <c r="F7293">
        <v>1325.562903152028</v>
      </c>
      <c r="G7293">
        <v>1325.562903152028</v>
      </c>
      <c r="H7293">
        <v>1325.562903152028</v>
      </c>
    </row>
    <row r="7294" spans="2:8" x14ac:dyDescent="0.25">
      <c r="B7294" t="s">
        <v>3</v>
      </c>
      <c r="C7294" t="s">
        <v>581</v>
      </c>
      <c r="D7294" t="s">
        <v>291</v>
      </c>
      <c r="E7294" t="s">
        <v>1</v>
      </c>
      <c r="F7294">
        <v>1603.706520410577</v>
      </c>
      <c r="G7294">
        <v>1603.706520410577</v>
      </c>
      <c r="H7294">
        <v>1603.706520410577</v>
      </c>
    </row>
    <row r="7295" spans="2:8" x14ac:dyDescent="0.25">
      <c r="B7295" t="s">
        <v>3</v>
      </c>
      <c r="C7295" t="s">
        <v>581</v>
      </c>
      <c r="D7295" t="s">
        <v>292</v>
      </c>
      <c r="E7295" t="s">
        <v>1</v>
      </c>
      <c r="F7295">
        <v>1345.6945551240269</v>
      </c>
      <c r="G7295">
        <v>1345.6945551240269</v>
      </c>
      <c r="H7295">
        <v>1345.6945551240269</v>
      </c>
    </row>
    <row r="7296" spans="2:8" x14ac:dyDescent="0.25">
      <c r="B7296" t="s">
        <v>3</v>
      </c>
      <c r="C7296" t="s">
        <v>581</v>
      </c>
      <c r="D7296" t="s">
        <v>293</v>
      </c>
      <c r="E7296" t="s">
        <v>1</v>
      </c>
      <c r="F7296">
        <v>1981.247168655229</v>
      </c>
      <c r="G7296">
        <v>1981.247168655229</v>
      </c>
      <c r="H7296">
        <v>1981.247168655229</v>
      </c>
    </row>
    <row r="7297" spans="2:8" x14ac:dyDescent="0.25">
      <c r="B7297" t="s">
        <v>3</v>
      </c>
      <c r="C7297" t="s">
        <v>581</v>
      </c>
      <c r="D7297" t="s">
        <v>295</v>
      </c>
      <c r="E7297" t="s">
        <v>1</v>
      </c>
      <c r="F7297">
        <v>-34.691016595893828</v>
      </c>
      <c r="G7297">
        <v>-34.691016595893828</v>
      </c>
      <c r="H7297">
        <v>-34.691016595893828</v>
      </c>
    </row>
    <row r="7298" spans="2:8" x14ac:dyDescent="0.25">
      <c r="B7298" t="s">
        <v>3</v>
      </c>
      <c r="C7298" t="s">
        <v>581</v>
      </c>
      <c r="D7298" t="s">
        <v>296</v>
      </c>
      <c r="E7298" t="s">
        <v>1</v>
      </c>
      <c r="F7298">
        <v>1714.9218476433452</v>
      </c>
      <c r="G7298">
        <v>1714.9218476433452</v>
      </c>
      <c r="H7298">
        <v>1714.9218476433452</v>
      </c>
    </row>
    <row r="7299" spans="2:8" x14ac:dyDescent="0.25">
      <c r="B7299" t="s">
        <v>3</v>
      </c>
      <c r="C7299" t="s">
        <v>581</v>
      </c>
      <c r="D7299" t="s">
        <v>297</v>
      </c>
      <c r="E7299" t="s">
        <v>1</v>
      </c>
      <c r="F7299">
        <v>1491.7107948154448</v>
      </c>
      <c r="G7299">
        <v>1491.7107948154448</v>
      </c>
      <c r="H7299">
        <v>1491.7107948154448</v>
      </c>
    </row>
    <row r="7300" spans="2:8" x14ac:dyDescent="0.25">
      <c r="B7300" t="s">
        <v>3</v>
      </c>
      <c r="C7300" t="s">
        <v>581</v>
      </c>
      <c r="D7300" t="s">
        <v>298</v>
      </c>
      <c r="E7300" t="s">
        <v>1</v>
      </c>
      <c r="F7300">
        <v>3379.6457149123644</v>
      </c>
      <c r="G7300">
        <v>3379.6457149123644</v>
      </c>
      <c r="H7300">
        <v>3379.6457149123644</v>
      </c>
    </row>
    <row r="7301" spans="2:8" x14ac:dyDescent="0.25">
      <c r="B7301" t="s">
        <v>3</v>
      </c>
      <c r="C7301" t="s">
        <v>581</v>
      </c>
      <c r="D7301" t="s">
        <v>299</v>
      </c>
      <c r="E7301" t="s">
        <v>1</v>
      </c>
      <c r="F7301">
        <v>2844.3585622769833</v>
      </c>
      <c r="G7301">
        <v>2844.3585622769833</v>
      </c>
      <c r="H7301">
        <v>2844.3585622769833</v>
      </c>
    </row>
    <row r="7302" spans="2:8" x14ac:dyDescent="0.25">
      <c r="B7302" t="s">
        <v>3</v>
      </c>
      <c r="C7302" t="s">
        <v>581</v>
      </c>
      <c r="D7302" t="s">
        <v>300</v>
      </c>
      <c r="E7302" t="s">
        <v>1</v>
      </c>
      <c r="F7302">
        <v>5460.5505489986426</v>
      </c>
      <c r="G7302">
        <v>5460.5505489986426</v>
      </c>
      <c r="H7302">
        <v>5460.5505489986426</v>
      </c>
    </row>
    <row r="7303" spans="2:8" x14ac:dyDescent="0.25">
      <c r="B7303" t="s">
        <v>3</v>
      </c>
      <c r="C7303" t="s">
        <v>581</v>
      </c>
      <c r="D7303" t="s">
        <v>407</v>
      </c>
      <c r="E7303" t="s">
        <v>1</v>
      </c>
      <c r="F7303">
        <v>-74.90826779833975</v>
      </c>
      <c r="G7303">
        <v>-74.90826779833975</v>
      </c>
      <c r="H7303">
        <v>-74.90826779833975</v>
      </c>
    </row>
    <row r="7304" spans="2:8" x14ac:dyDescent="0.25">
      <c r="B7304" t="s">
        <v>3</v>
      </c>
      <c r="C7304" t="s">
        <v>581</v>
      </c>
      <c r="D7304" t="s">
        <v>635</v>
      </c>
      <c r="E7304" t="s">
        <v>1</v>
      </c>
      <c r="F7304">
        <v>-429.78678582661831</v>
      </c>
      <c r="G7304">
        <v>-429.78678582661831</v>
      </c>
      <c r="H7304">
        <v>-429.78678582661831</v>
      </c>
    </row>
    <row r="7305" spans="2:8" x14ac:dyDescent="0.25">
      <c r="B7305" t="s">
        <v>3</v>
      </c>
      <c r="C7305" t="s">
        <v>581</v>
      </c>
      <c r="D7305" t="s">
        <v>636</v>
      </c>
      <c r="E7305" t="s">
        <v>1</v>
      </c>
      <c r="F7305">
        <v>-2223.6373564167961</v>
      </c>
      <c r="G7305">
        <v>-2223.6373564167961</v>
      </c>
      <c r="H7305">
        <v>-2223.6373564167961</v>
      </c>
    </row>
    <row r="7306" spans="2:8" x14ac:dyDescent="0.25">
      <c r="B7306" t="s">
        <v>3</v>
      </c>
      <c r="C7306" t="s">
        <v>581</v>
      </c>
      <c r="D7306" t="s">
        <v>686</v>
      </c>
      <c r="E7306" t="s">
        <v>1</v>
      </c>
      <c r="F7306">
        <v>42.420103868375946</v>
      </c>
      <c r="G7306">
        <v>42.420103868375946</v>
      </c>
      <c r="H7306">
        <v>42.420103868375946</v>
      </c>
    </row>
    <row r="7307" spans="2:8" x14ac:dyDescent="0.25">
      <c r="B7307" t="s">
        <v>3</v>
      </c>
      <c r="C7307" t="s">
        <v>581</v>
      </c>
      <c r="D7307" t="s">
        <v>687</v>
      </c>
      <c r="E7307" t="s">
        <v>1</v>
      </c>
      <c r="F7307">
        <v>43.756849766320045</v>
      </c>
      <c r="G7307">
        <v>43.756849766320045</v>
      </c>
      <c r="H7307">
        <v>43.756849766320045</v>
      </c>
    </row>
    <row r="7308" spans="2:8" x14ac:dyDescent="0.25">
      <c r="B7308" t="s">
        <v>3</v>
      </c>
      <c r="C7308" t="s">
        <v>581</v>
      </c>
      <c r="D7308" t="s">
        <v>302</v>
      </c>
      <c r="E7308" t="s">
        <v>1</v>
      </c>
      <c r="F7308">
        <v>1087.9193057735561</v>
      </c>
      <c r="G7308">
        <v>1087.9193057735561</v>
      </c>
      <c r="H7308">
        <v>1087.9193057735561</v>
      </c>
    </row>
    <row r="7309" spans="2:8" x14ac:dyDescent="0.25">
      <c r="B7309" t="s">
        <v>3</v>
      </c>
      <c r="C7309" t="s">
        <v>581</v>
      </c>
      <c r="D7309" t="s">
        <v>303</v>
      </c>
      <c r="E7309" t="s">
        <v>1</v>
      </c>
      <c r="F7309">
        <v>889.20791267750985</v>
      </c>
      <c r="G7309">
        <v>889.20791267750985</v>
      </c>
      <c r="H7309">
        <v>889.20791267750985</v>
      </c>
    </row>
    <row r="7310" spans="2:8" x14ac:dyDescent="0.25">
      <c r="B7310" t="s">
        <v>3</v>
      </c>
      <c r="C7310" t="s">
        <v>581</v>
      </c>
      <c r="D7310" t="s">
        <v>306</v>
      </c>
      <c r="E7310" t="s">
        <v>1</v>
      </c>
      <c r="F7310">
        <v>-1899.8311616616741</v>
      </c>
      <c r="G7310">
        <v>-1899.8311616616741</v>
      </c>
      <c r="H7310">
        <v>-1899.8311616616741</v>
      </c>
    </row>
    <row r="7311" spans="2:8" x14ac:dyDescent="0.25">
      <c r="B7311" t="s">
        <v>3</v>
      </c>
      <c r="C7311" t="s">
        <v>581</v>
      </c>
      <c r="D7311" t="s">
        <v>307</v>
      </c>
      <c r="E7311" t="s">
        <v>1</v>
      </c>
      <c r="F7311">
        <v>-1674.5067861568457</v>
      </c>
      <c r="G7311">
        <v>-1674.5067861568457</v>
      </c>
      <c r="H7311">
        <v>-1674.5067861568457</v>
      </c>
    </row>
    <row r="7312" spans="2:8" x14ac:dyDescent="0.25">
      <c r="B7312" t="s">
        <v>3</v>
      </c>
      <c r="C7312" t="s">
        <v>581</v>
      </c>
      <c r="D7312" t="s">
        <v>308</v>
      </c>
      <c r="E7312" t="s">
        <v>1</v>
      </c>
      <c r="F7312">
        <v>442.23458020020405</v>
      </c>
      <c r="G7312">
        <v>442.23458020020405</v>
      </c>
      <c r="H7312">
        <v>442.23458020020405</v>
      </c>
    </row>
    <row r="7313" spans="2:8" x14ac:dyDescent="0.25">
      <c r="B7313" t="s">
        <v>3</v>
      </c>
      <c r="C7313" t="s">
        <v>581</v>
      </c>
      <c r="D7313" t="s">
        <v>309</v>
      </c>
      <c r="E7313" t="s">
        <v>1</v>
      </c>
      <c r="F7313">
        <v>5546.1648473554096</v>
      </c>
      <c r="G7313">
        <v>5546.1648473554096</v>
      </c>
      <c r="H7313">
        <v>5546.1648473554096</v>
      </c>
    </row>
    <row r="7314" spans="2:8" x14ac:dyDescent="0.25">
      <c r="B7314" t="s">
        <v>3</v>
      </c>
      <c r="C7314" t="s">
        <v>581</v>
      </c>
      <c r="D7314" t="s">
        <v>637</v>
      </c>
      <c r="E7314" t="s">
        <v>1</v>
      </c>
      <c r="F7314">
        <v>630.95407021398751</v>
      </c>
      <c r="G7314">
        <v>630.95407021398751</v>
      </c>
      <c r="H7314">
        <v>630.95407021398751</v>
      </c>
    </row>
    <row r="7315" spans="2:8" x14ac:dyDescent="0.25">
      <c r="B7315" t="s">
        <v>3</v>
      </c>
      <c r="C7315" t="s">
        <v>581</v>
      </c>
      <c r="D7315" t="s">
        <v>311</v>
      </c>
      <c r="E7315" t="s">
        <v>1</v>
      </c>
      <c r="F7315">
        <v>13762.743383544472</v>
      </c>
      <c r="G7315">
        <v>13762.743383544472</v>
      </c>
      <c r="H7315">
        <v>13762.743383544472</v>
      </c>
    </row>
    <row r="7316" spans="2:8" x14ac:dyDescent="0.25">
      <c r="B7316" t="s">
        <v>3</v>
      </c>
      <c r="C7316" t="s">
        <v>581</v>
      </c>
      <c r="D7316" t="s">
        <v>312</v>
      </c>
      <c r="E7316" t="s">
        <v>1</v>
      </c>
      <c r="F7316">
        <v>14570.334233032299</v>
      </c>
      <c r="G7316">
        <v>14570.334233032299</v>
      </c>
      <c r="H7316">
        <v>14570.334233032299</v>
      </c>
    </row>
    <row r="7317" spans="2:8" x14ac:dyDescent="0.25">
      <c r="B7317" t="s">
        <v>3</v>
      </c>
      <c r="C7317" t="s">
        <v>581</v>
      </c>
      <c r="D7317" t="s">
        <v>313</v>
      </c>
      <c r="E7317" t="s">
        <v>1</v>
      </c>
      <c r="F7317">
        <v>7522.8673555190881</v>
      </c>
      <c r="G7317">
        <v>7522.8673555190881</v>
      </c>
      <c r="H7317">
        <v>7522.8673555190881</v>
      </c>
    </row>
    <row r="7318" spans="2:8" x14ac:dyDescent="0.25">
      <c r="B7318" t="s">
        <v>3</v>
      </c>
      <c r="C7318" t="s">
        <v>581</v>
      </c>
      <c r="D7318" t="s">
        <v>314</v>
      </c>
      <c r="E7318" t="s">
        <v>1</v>
      </c>
      <c r="F7318">
        <v>7160.4814497521602</v>
      </c>
      <c r="G7318">
        <v>7160.4814497521602</v>
      </c>
      <c r="H7318">
        <v>7160.4814497521602</v>
      </c>
    </row>
    <row r="7319" spans="2:8" x14ac:dyDescent="0.25">
      <c r="B7319" t="s">
        <v>3</v>
      </c>
      <c r="C7319" t="s">
        <v>581</v>
      </c>
      <c r="D7319" t="s">
        <v>315</v>
      </c>
      <c r="E7319" t="s">
        <v>1</v>
      </c>
      <c r="F7319">
        <v>603.51885305287715</v>
      </c>
      <c r="G7319">
        <v>603.51885305287715</v>
      </c>
      <c r="H7319">
        <v>603.51885305287715</v>
      </c>
    </row>
    <row r="7320" spans="2:8" x14ac:dyDescent="0.25">
      <c r="B7320" t="s">
        <v>3</v>
      </c>
      <c r="C7320" t="s">
        <v>581</v>
      </c>
      <c r="D7320" t="s">
        <v>320</v>
      </c>
      <c r="E7320" t="s">
        <v>1</v>
      </c>
      <c r="F7320">
        <v>23894.566816958653</v>
      </c>
      <c r="G7320">
        <v>23894.566816958653</v>
      </c>
      <c r="H7320">
        <v>23894.566816958653</v>
      </c>
    </row>
    <row r="7321" spans="2:8" x14ac:dyDescent="0.25">
      <c r="B7321" t="s">
        <v>3</v>
      </c>
      <c r="C7321" t="s">
        <v>581</v>
      </c>
      <c r="D7321" t="s">
        <v>322</v>
      </c>
      <c r="E7321" t="s">
        <v>1</v>
      </c>
      <c r="F7321">
        <v>31361.224832573222</v>
      </c>
      <c r="G7321">
        <v>31361.224832573222</v>
      </c>
      <c r="H7321">
        <v>31361.224832573222</v>
      </c>
    </row>
    <row r="7322" spans="2:8" x14ac:dyDescent="0.25">
      <c r="B7322" t="s">
        <v>3</v>
      </c>
      <c r="C7322" t="s">
        <v>581</v>
      </c>
      <c r="D7322" t="s">
        <v>324</v>
      </c>
      <c r="E7322" t="s">
        <v>1</v>
      </c>
      <c r="F7322">
        <v>51093.33720037598</v>
      </c>
      <c r="G7322">
        <v>51093.33720037598</v>
      </c>
      <c r="H7322">
        <v>51093.33720037598</v>
      </c>
    </row>
    <row r="7323" spans="2:8" x14ac:dyDescent="0.25">
      <c r="B7323" t="s">
        <v>3</v>
      </c>
      <c r="C7323" t="s">
        <v>581</v>
      </c>
      <c r="D7323" t="s">
        <v>326</v>
      </c>
      <c r="E7323" t="s">
        <v>1</v>
      </c>
      <c r="F7323">
        <v>30045.806906115973</v>
      </c>
      <c r="G7323">
        <v>30045.806906115973</v>
      </c>
      <c r="H7323">
        <v>30045.806906115973</v>
      </c>
    </row>
    <row r="7324" spans="2:8" x14ac:dyDescent="0.25">
      <c r="B7324" t="s">
        <v>3</v>
      </c>
      <c r="C7324" t="s">
        <v>581</v>
      </c>
      <c r="D7324" t="s">
        <v>328</v>
      </c>
      <c r="E7324" t="s">
        <v>1</v>
      </c>
      <c r="F7324">
        <v>54217.971549664107</v>
      </c>
      <c r="G7324">
        <v>54217.971549664107</v>
      </c>
      <c r="H7324">
        <v>54217.971549664107</v>
      </c>
    </row>
    <row r="7325" spans="2:8" x14ac:dyDescent="0.25">
      <c r="B7325" t="s">
        <v>3</v>
      </c>
      <c r="C7325" t="s">
        <v>581</v>
      </c>
      <c r="D7325" t="s">
        <v>330</v>
      </c>
      <c r="E7325" t="s">
        <v>1</v>
      </c>
      <c r="F7325">
        <v>1328.2580558571071</v>
      </c>
      <c r="G7325">
        <v>1328.2580558571071</v>
      </c>
      <c r="H7325">
        <v>1328.2580558571071</v>
      </c>
    </row>
    <row r="7326" spans="2:8" x14ac:dyDescent="0.25">
      <c r="B7326" t="s">
        <v>3</v>
      </c>
      <c r="C7326" t="s">
        <v>581</v>
      </c>
      <c r="D7326" t="s">
        <v>332</v>
      </c>
      <c r="E7326" t="s">
        <v>1</v>
      </c>
      <c r="F7326">
        <v>22214.160600974399</v>
      </c>
      <c r="G7326">
        <v>22214.160600974399</v>
      </c>
      <c r="H7326">
        <v>22214.160600974399</v>
      </c>
    </row>
    <row r="7327" spans="2:8" x14ac:dyDescent="0.25">
      <c r="B7327" t="s">
        <v>3</v>
      </c>
      <c r="C7327" t="s">
        <v>581</v>
      </c>
      <c r="D7327" t="s">
        <v>333</v>
      </c>
      <c r="E7327" t="s">
        <v>1</v>
      </c>
      <c r="F7327">
        <v>24776.872285857306</v>
      </c>
      <c r="G7327">
        <v>24776.872285857306</v>
      </c>
      <c r="H7327">
        <v>24776.872285857306</v>
      </c>
    </row>
    <row r="7328" spans="2:8" x14ac:dyDescent="0.25">
      <c r="B7328" t="s">
        <v>3</v>
      </c>
      <c r="C7328" t="s">
        <v>581</v>
      </c>
      <c r="D7328" t="s">
        <v>334</v>
      </c>
      <c r="E7328" t="s">
        <v>1</v>
      </c>
      <c r="F7328">
        <v>-34.62051472123774</v>
      </c>
      <c r="G7328">
        <v>-34.62051472123774</v>
      </c>
      <c r="H7328">
        <v>-34.62051472123774</v>
      </c>
    </row>
    <row r="7329" spans="2:8" x14ac:dyDescent="0.25">
      <c r="B7329" t="s">
        <v>3</v>
      </c>
      <c r="C7329" t="s">
        <v>581</v>
      </c>
      <c r="D7329" t="s">
        <v>335</v>
      </c>
      <c r="E7329" t="s">
        <v>1</v>
      </c>
      <c r="F7329">
        <v>144.13526118468408</v>
      </c>
      <c r="G7329">
        <v>144.13526118468408</v>
      </c>
      <c r="H7329">
        <v>144.13526118468408</v>
      </c>
    </row>
    <row r="7330" spans="2:8" x14ac:dyDescent="0.25">
      <c r="B7330" t="s">
        <v>3</v>
      </c>
      <c r="C7330" t="s">
        <v>581</v>
      </c>
      <c r="D7330" t="s">
        <v>336</v>
      </c>
      <c r="E7330" t="s">
        <v>1</v>
      </c>
      <c r="F7330">
        <v>144.13526118468408</v>
      </c>
      <c r="G7330">
        <v>144.13526118468408</v>
      </c>
      <c r="H7330">
        <v>144.13526118468408</v>
      </c>
    </row>
    <row r="7331" spans="2:8" x14ac:dyDescent="0.25">
      <c r="B7331" t="s">
        <v>3</v>
      </c>
      <c r="C7331" t="s">
        <v>581</v>
      </c>
      <c r="D7331" t="s">
        <v>337</v>
      </c>
      <c r="E7331" t="s">
        <v>1</v>
      </c>
      <c r="F7331">
        <v>-9767.4319821039644</v>
      </c>
      <c r="G7331">
        <v>-9767.4319821039644</v>
      </c>
      <c r="H7331">
        <v>-9767.4319821039644</v>
      </c>
    </row>
    <row r="7332" spans="2:8" x14ac:dyDescent="0.25">
      <c r="B7332" t="s">
        <v>3</v>
      </c>
      <c r="C7332" t="s">
        <v>581</v>
      </c>
      <c r="D7332" t="s">
        <v>341</v>
      </c>
      <c r="E7332" t="s">
        <v>1</v>
      </c>
      <c r="F7332">
        <v>-772.44206635259798</v>
      </c>
      <c r="G7332">
        <v>-772.44206635259798</v>
      </c>
      <c r="H7332">
        <v>-772.44206635259798</v>
      </c>
    </row>
    <row r="7333" spans="2:8" x14ac:dyDescent="0.25">
      <c r="B7333" t="s">
        <v>3</v>
      </c>
      <c r="C7333" t="s">
        <v>581</v>
      </c>
      <c r="D7333" t="s">
        <v>342</v>
      </c>
      <c r="E7333" t="s">
        <v>1</v>
      </c>
      <c r="F7333">
        <v>-3582.5683112289043</v>
      </c>
      <c r="G7333">
        <v>-3582.5683112289043</v>
      </c>
      <c r="H7333">
        <v>-3582.5683112289043</v>
      </c>
    </row>
    <row r="7334" spans="2:8" x14ac:dyDescent="0.25">
      <c r="B7334" t="s">
        <v>3</v>
      </c>
      <c r="C7334" t="s">
        <v>581</v>
      </c>
      <c r="D7334" t="s">
        <v>343</v>
      </c>
      <c r="E7334" t="s">
        <v>1</v>
      </c>
      <c r="F7334">
        <v>4215.4573420202505</v>
      </c>
      <c r="G7334">
        <v>4215.4573420202505</v>
      </c>
      <c r="H7334">
        <v>4215.4573420202505</v>
      </c>
    </row>
    <row r="7335" spans="2:8" x14ac:dyDescent="0.25">
      <c r="B7335" t="s">
        <v>3</v>
      </c>
      <c r="C7335" t="s">
        <v>581</v>
      </c>
      <c r="D7335" t="s">
        <v>344</v>
      </c>
      <c r="E7335" t="s">
        <v>1</v>
      </c>
      <c r="F7335">
        <v>3354.9022039424767</v>
      </c>
      <c r="G7335">
        <v>3354.9022039424767</v>
      </c>
      <c r="H7335">
        <v>3354.9022039424767</v>
      </c>
    </row>
    <row r="7336" spans="2:8" x14ac:dyDescent="0.25">
      <c r="B7336" t="s">
        <v>3</v>
      </c>
      <c r="C7336" t="s">
        <v>581</v>
      </c>
      <c r="D7336" t="s">
        <v>345</v>
      </c>
      <c r="E7336" t="s">
        <v>1</v>
      </c>
      <c r="F7336">
        <v>1486.04128574075</v>
      </c>
      <c r="G7336">
        <v>1486.04128574075</v>
      </c>
      <c r="H7336">
        <v>1486.04128574075</v>
      </c>
    </row>
    <row r="7337" spans="2:8" x14ac:dyDescent="0.25">
      <c r="B7337" t="s">
        <v>3</v>
      </c>
      <c r="C7337" t="s">
        <v>581</v>
      </c>
      <c r="D7337" t="s">
        <v>346</v>
      </c>
      <c r="E7337" t="s">
        <v>1</v>
      </c>
      <c r="F7337">
        <v>1182.9743679180453</v>
      </c>
      <c r="G7337">
        <v>1182.9743679180453</v>
      </c>
      <c r="H7337">
        <v>1182.9743679180453</v>
      </c>
    </row>
    <row r="7338" spans="2:8" x14ac:dyDescent="0.25">
      <c r="B7338" t="s">
        <v>3</v>
      </c>
      <c r="C7338" t="s">
        <v>581</v>
      </c>
      <c r="D7338" t="s">
        <v>349</v>
      </c>
      <c r="E7338" t="s">
        <v>1</v>
      </c>
      <c r="F7338">
        <v>7558.2325997338075</v>
      </c>
      <c r="G7338">
        <v>7558.2325997338075</v>
      </c>
      <c r="H7338">
        <v>7558.2325997338075</v>
      </c>
    </row>
    <row r="7339" spans="2:8" x14ac:dyDescent="0.25">
      <c r="B7339" t="s">
        <v>3</v>
      </c>
      <c r="C7339" t="s">
        <v>581</v>
      </c>
      <c r="D7339" t="s">
        <v>350</v>
      </c>
      <c r="E7339" t="s">
        <v>1</v>
      </c>
      <c r="F7339">
        <v>6117.7436887508056</v>
      </c>
      <c r="G7339">
        <v>6117.7436887508056</v>
      </c>
      <c r="H7339">
        <v>6117.7436887508056</v>
      </c>
    </row>
    <row r="7340" spans="2:8" x14ac:dyDescent="0.25">
      <c r="B7340" t="s">
        <v>3</v>
      </c>
      <c r="C7340" t="s">
        <v>581</v>
      </c>
      <c r="D7340" t="s">
        <v>351</v>
      </c>
      <c r="E7340" t="s">
        <v>1</v>
      </c>
      <c r="F7340">
        <v>114852.46513991687</v>
      </c>
      <c r="G7340">
        <v>114852.46513991687</v>
      </c>
      <c r="H7340">
        <v>114852.46513991687</v>
      </c>
    </row>
    <row r="7341" spans="2:8" x14ac:dyDescent="0.25">
      <c r="B7341" t="s">
        <v>3</v>
      </c>
      <c r="C7341" t="s">
        <v>581</v>
      </c>
      <c r="D7341" t="s">
        <v>352</v>
      </c>
      <c r="E7341" t="s">
        <v>1</v>
      </c>
      <c r="F7341">
        <v>1282.5398914795414</v>
      </c>
      <c r="G7341">
        <v>1282.5398914795414</v>
      </c>
      <c r="H7341">
        <v>1282.5398914795414</v>
      </c>
    </row>
    <row r="7342" spans="2:8" x14ac:dyDescent="0.25">
      <c r="B7342" t="s">
        <v>3</v>
      </c>
      <c r="C7342" t="s">
        <v>581</v>
      </c>
      <c r="D7342" t="s">
        <v>353</v>
      </c>
      <c r="E7342" t="s">
        <v>1</v>
      </c>
      <c r="F7342">
        <v>413.75381497954913</v>
      </c>
      <c r="G7342">
        <v>413.75381497954913</v>
      </c>
      <c r="H7342">
        <v>413.75381497954913</v>
      </c>
    </row>
    <row r="7343" spans="2:8" x14ac:dyDescent="0.25">
      <c r="B7343" t="s">
        <v>3</v>
      </c>
      <c r="C7343" t="s">
        <v>581</v>
      </c>
      <c r="D7343" t="s">
        <v>354</v>
      </c>
      <c r="E7343" t="s">
        <v>1</v>
      </c>
      <c r="F7343">
        <v>557.64839092895716</v>
      </c>
      <c r="G7343">
        <v>557.64839092895716</v>
      </c>
      <c r="H7343">
        <v>557.64839092895716</v>
      </c>
    </row>
    <row r="7344" spans="2:8" x14ac:dyDescent="0.25">
      <c r="B7344" t="s">
        <v>3</v>
      </c>
      <c r="C7344" t="s">
        <v>581</v>
      </c>
      <c r="D7344" t="s">
        <v>356</v>
      </c>
      <c r="E7344" t="s">
        <v>1</v>
      </c>
      <c r="F7344">
        <v>9869.1603092255627</v>
      </c>
      <c r="G7344">
        <v>9869.1603092255627</v>
      </c>
      <c r="H7344">
        <v>9869.1603092255627</v>
      </c>
    </row>
    <row r="7345" spans="2:8" x14ac:dyDescent="0.25">
      <c r="B7345" t="s">
        <v>3</v>
      </c>
      <c r="C7345" t="s">
        <v>581</v>
      </c>
      <c r="D7345" t="s">
        <v>357</v>
      </c>
      <c r="E7345" t="s">
        <v>1</v>
      </c>
      <c r="F7345">
        <v>6775.9871656531759</v>
      </c>
      <c r="G7345">
        <v>6775.9871656531759</v>
      </c>
      <c r="H7345">
        <v>6775.9871656531759</v>
      </c>
    </row>
    <row r="7346" spans="2:8" x14ac:dyDescent="0.25">
      <c r="B7346" t="s">
        <v>3</v>
      </c>
      <c r="C7346" t="s">
        <v>581</v>
      </c>
      <c r="D7346" t="s">
        <v>359</v>
      </c>
      <c r="E7346" t="s">
        <v>1</v>
      </c>
      <c r="F7346">
        <v>5578.3230599662029</v>
      </c>
      <c r="G7346">
        <v>5578.3230599662029</v>
      </c>
      <c r="H7346">
        <v>5578.3230599662029</v>
      </c>
    </row>
    <row r="7347" spans="2:8" x14ac:dyDescent="0.25">
      <c r="B7347" t="s">
        <v>3</v>
      </c>
      <c r="C7347" t="s">
        <v>581</v>
      </c>
      <c r="D7347" t="s">
        <v>688</v>
      </c>
      <c r="E7347" t="s">
        <v>1</v>
      </c>
      <c r="F7347">
        <v>75927.318329487665</v>
      </c>
      <c r="G7347">
        <v>75927.318329487665</v>
      </c>
      <c r="H7347">
        <v>75927.318329487665</v>
      </c>
    </row>
    <row r="7348" spans="2:8" x14ac:dyDescent="0.25">
      <c r="B7348" t="s">
        <v>3</v>
      </c>
      <c r="C7348" t="s">
        <v>581</v>
      </c>
      <c r="D7348" t="s">
        <v>689</v>
      </c>
      <c r="E7348" t="s">
        <v>1</v>
      </c>
      <c r="F7348">
        <v>66272.624283711251</v>
      </c>
      <c r="G7348">
        <v>66272.624283711251</v>
      </c>
      <c r="H7348">
        <v>66272.624283711251</v>
      </c>
    </row>
    <row r="7349" spans="2:8" x14ac:dyDescent="0.25">
      <c r="B7349" t="s">
        <v>3</v>
      </c>
      <c r="C7349" t="s">
        <v>581</v>
      </c>
      <c r="D7349" t="s">
        <v>363</v>
      </c>
      <c r="E7349" t="s">
        <v>1</v>
      </c>
      <c r="F7349">
        <v>-1545.0466807225821</v>
      </c>
      <c r="G7349">
        <v>-1545.0466807225821</v>
      </c>
      <c r="H7349">
        <v>-1545.0466807225821</v>
      </c>
    </row>
    <row r="7350" spans="2:8" x14ac:dyDescent="0.25">
      <c r="B7350" t="s">
        <v>3</v>
      </c>
      <c r="C7350" t="s">
        <v>581</v>
      </c>
      <c r="D7350" t="s">
        <v>365</v>
      </c>
      <c r="E7350" t="s">
        <v>1</v>
      </c>
      <c r="F7350">
        <v>87099.49884619395</v>
      </c>
      <c r="G7350">
        <v>87099.49884619395</v>
      </c>
      <c r="H7350">
        <v>87099.49884619395</v>
      </c>
    </row>
    <row r="7351" spans="2:8" x14ac:dyDescent="0.25">
      <c r="B7351" t="s">
        <v>3</v>
      </c>
      <c r="C7351" t="s">
        <v>581</v>
      </c>
      <c r="D7351" t="s">
        <v>367</v>
      </c>
      <c r="E7351" t="s">
        <v>1</v>
      </c>
      <c r="F7351">
        <v>25095.391461097661</v>
      </c>
      <c r="G7351">
        <v>25095.391461097661</v>
      </c>
      <c r="H7351">
        <v>25095.391461097661</v>
      </c>
    </row>
    <row r="7352" spans="2:8" x14ac:dyDescent="0.25">
      <c r="B7352" t="s">
        <v>3</v>
      </c>
      <c r="C7352" t="s">
        <v>581</v>
      </c>
      <c r="D7352" t="s">
        <v>369</v>
      </c>
      <c r="E7352" t="s">
        <v>1</v>
      </c>
      <c r="F7352">
        <v>134143.76841915527</v>
      </c>
      <c r="G7352">
        <v>134143.76841915527</v>
      </c>
      <c r="H7352">
        <v>134143.76841915527</v>
      </c>
    </row>
    <row r="7353" spans="2:8" x14ac:dyDescent="0.25">
      <c r="B7353" t="s">
        <v>3</v>
      </c>
      <c r="C7353" t="s">
        <v>581</v>
      </c>
      <c r="D7353" t="s">
        <v>371</v>
      </c>
      <c r="E7353" t="s">
        <v>1</v>
      </c>
      <c r="F7353">
        <v>151305.81417556401</v>
      </c>
      <c r="G7353">
        <v>151305.81417556401</v>
      </c>
      <c r="H7353">
        <v>151305.81417556401</v>
      </c>
    </row>
    <row r="7354" spans="2:8" x14ac:dyDescent="0.25">
      <c r="B7354" t="s">
        <v>3</v>
      </c>
      <c r="C7354" t="s">
        <v>581</v>
      </c>
      <c r="D7354" t="s">
        <v>373</v>
      </c>
      <c r="E7354" t="s">
        <v>1</v>
      </c>
      <c r="F7354">
        <v>220537.94703778642</v>
      </c>
      <c r="G7354">
        <v>220537.94703778642</v>
      </c>
      <c r="H7354">
        <v>220537.94703778642</v>
      </c>
    </row>
    <row r="7355" spans="2:8" x14ac:dyDescent="0.25">
      <c r="B7355" t="s">
        <v>3</v>
      </c>
      <c r="C7355" t="s">
        <v>581</v>
      </c>
      <c r="D7355" t="s">
        <v>375</v>
      </c>
      <c r="E7355" t="s">
        <v>1</v>
      </c>
      <c r="F7355">
        <v>78990.657335680138</v>
      </c>
      <c r="G7355">
        <v>78990.657335680138</v>
      </c>
      <c r="H7355">
        <v>78990.657335680138</v>
      </c>
    </row>
    <row r="7356" spans="2:8" x14ac:dyDescent="0.25">
      <c r="B7356" t="s">
        <v>3</v>
      </c>
      <c r="C7356" t="s">
        <v>581</v>
      </c>
      <c r="D7356" t="s">
        <v>377</v>
      </c>
      <c r="E7356" t="s">
        <v>1</v>
      </c>
      <c r="F7356">
        <v>354638.87388788589</v>
      </c>
      <c r="G7356">
        <v>354638.87388788589</v>
      </c>
      <c r="H7356">
        <v>354638.87388788589</v>
      </c>
    </row>
    <row r="7357" spans="2:8" x14ac:dyDescent="0.25">
      <c r="B7357" t="s">
        <v>3</v>
      </c>
      <c r="C7357" t="s">
        <v>581</v>
      </c>
      <c r="D7357" t="s">
        <v>379</v>
      </c>
      <c r="E7357" t="s">
        <v>1</v>
      </c>
      <c r="F7357">
        <v>7767.5682377642588</v>
      </c>
      <c r="G7357">
        <v>7767.5682377642588</v>
      </c>
      <c r="H7357">
        <v>7767.5682377642588</v>
      </c>
    </row>
    <row r="7358" spans="2:8" x14ac:dyDescent="0.25">
      <c r="B7358" t="s">
        <v>3</v>
      </c>
      <c r="C7358" t="s">
        <v>581</v>
      </c>
      <c r="D7358" t="s">
        <v>381</v>
      </c>
      <c r="E7358" t="s">
        <v>1</v>
      </c>
      <c r="F7358">
        <v>35350.834607360724</v>
      </c>
      <c r="G7358">
        <v>35350.834607360724</v>
      </c>
      <c r="H7358">
        <v>35350.834607360724</v>
      </c>
    </row>
    <row r="7359" spans="2:8" x14ac:dyDescent="0.25">
      <c r="B7359" t="s">
        <v>3</v>
      </c>
      <c r="C7359" t="s">
        <v>581</v>
      </c>
      <c r="D7359" t="s">
        <v>383</v>
      </c>
      <c r="E7359" t="s">
        <v>1</v>
      </c>
      <c r="F7359">
        <v>-2509.9232774659486</v>
      </c>
      <c r="G7359">
        <v>-2509.9232774659486</v>
      </c>
      <c r="H7359">
        <v>-2509.9232774659486</v>
      </c>
    </row>
    <row r="7360" spans="2:8" x14ac:dyDescent="0.25">
      <c r="B7360" t="s">
        <v>3</v>
      </c>
      <c r="C7360" t="s">
        <v>581</v>
      </c>
      <c r="D7360" t="s">
        <v>384</v>
      </c>
      <c r="E7360" t="s">
        <v>1</v>
      </c>
      <c r="F7360">
        <v>-3884.6731276413557</v>
      </c>
      <c r="G7360">
        <v>-3884.6731276413557</v>
      </c>
      <c r="H7360">
        <v>-3884.6731276413557</v>
      </c>
    </row>
    <row r="7361" spans="2:8" x14ac:dyDescent="0.25">
      <c r="B7361" t="s">
        <v>3</v>
      </c>
      <c r="C7361" t="s">
        <v>581</v>
      </c>
      <c r="D7361" t="s">
        <v>385</v>
      </c>
      <c r="E7361" t="s">
        <v>1</v>
      </c>
      <c r="F7361">
        <v>17943.948672683506</v>
      </c>
      <c r="G7361">
        <v>17943.948672683506</v>
      </c>
      <c r="H7361">
        <v>17943.948672683506</v>
      </c>
    </row>
    <row r="7362" spans="2:8" x14ac:dyDescent="0.25">
      <c r="B7362" t="s">
        <v>3</v>
      </c>
      <c r="C7362" t="s">
        <v>581</v>
      </c>
      <c r="D7362" t="s">
        <v>386</v>
      </c>
      <c r="E7362" t="s">
        <v>1</v>
      </c>
      <c r="F7362">
        <v>13745.436811022664</v>
      </c>
      <c r="G7362">
        <v>13745.436811022664</v>
      </c>
      <c r="H7362">
        <v>13745.436811022664</v>
      </c>
    </row>
    <row r="7363" spans="2:8" x14ac:dyDescent="0.25">
      <c r="B7363" t="s">
        <v>3</v>
      </c>
      <c r="C7363" t="s">
        <v>581</v>
      </c>
      <c r="D7363" t="s">
        <v>387</v>
      </c>
      <c r="E7363" t="s">
        <v>1</v>
      </c>
      <c r="F7363">
        <v>636.06830790629613</v>
      </c>
      <c r="G7363">
        <v>636.06830790629613</v>
      </c>
      <c r="H7363">
        <v>636.06830790629613</v>
      </c>
    </row>
    <row r="7364" spans="2:8" x14ac:dyDescent="0.25">
      <c r="B7364" t="s">
        <v>3</v>
      </c>
      <c r="C7364" t="s">
        <v>581</v>
      </c>
      <c r="D7364" t="s">
        <v>388</v>
      </c>
      <c r="E7364" t="s">
        <v>1</v>
      </c>
      <c r="F7364">
        <v>571.59862096456982</v>
      </c>
      <c r="G7364">
        <v>571.59862096456982</v>
      </c>
      <c r="H7364">
        <v>571.59862096456982</v>
      </c>
    </row>
    <row r="7365" spans="2:8" x14ac:dyDescent="0.25">
      <c r="B7365" t="s">
        <v>3</v>
      </c>
      <c r="C7365" t="s">
        <v>581</v>
      </c>
      <c r="D7365" t="s">
        <v>389</v>
      </c>
      <c r="E7365" t="s">
        <v>1</v>
      </c>
      <c r="F7365">
        <v>2452.4673746232129</v>
      </c>
      <c r="G7365">
        <v>2452.4673746232129</v>
      </c>
      <c r="H7365">
        <v>2452.4673746232129</v>
      </c>
    </row>
    <row r="7366" spans="2:8" x14ac:dyDescent="0.25">
      <c r="B7366" t="s">
        <v>3</v>
      </c>
      <c r="C7366" t="s">
        <v>581</v>
      </c>
      <c r="D7366" t="s">
        <v>390</v>
      </c>
      <c r="E7366" t="s">
        <v>1</v>
      </c>
      <c r="F7366">
        <v>2117.7208893637589</v>
      </c>
      <c r="G7366">
        <v>2117.7208893637589</v>
      </c>
      <c r="H7366">
        <v>2117.7208893637589</v>
      </c>
    </row>
    <row r="7367" spans="2:8" x14ac:dyDescent="0.25">
      <c r="B7367" t="s">
        <v>3</v>
      </c>
      <c r="C7367" t="s">
        <v>581</v>
      </c>
      <c r="D7367" t="s">
        <v>393</v>
      </c>
      <c r="E7367" t="s">
        <v>1</v>
      </c>
      <c r="F7367">
        <v>375.62595210622516</v>
      </c>
      <c r="G7367">
        <v>375.62595210622516</v>
      </c>
      <c r="H7367">
        <v>375.62595210622516</v>
      </c>
    </row>
    <row r="7368" spans="2:8" x14ac:dyDescent="0.25">
      <c r="B7368" t="s">
        <v>3</v>
      </c>
      <c r="C7368" t="s">
        <v>581</v>
      </c>
      <c r="D7368" t="s">
        <v>395</v>
      </c>
      <c r="E7368" t="s">
        <v>1</v>
      </c>
      <c r="F7368">
        <v>696.01279360859371</v>
      </c>
      <c r="G7368">
        <v>696.01279360859371</v>
      </c>
      <c r="H7368">
        <v>696.01279360859371</v>
      </c>
    </row>
    <row r="7369" spans="2:8" x14ac:dyDescent="0.25">
      <c r="B7369" t="s">
        <v>3</v>
      </c>
      <c r="C7369" t="s">
        <v>581</v>
      </c>
      <c r="D7369" t="s">
        <v>397</v>
      </c>
      <c r="E7369" t="s">
        <v>1</v>
      </c>
      <c r="F7369">
        <v>12027.92803786671</v>
      </c>
      <c r="G7369">
        <v>12027.92803786671</v>
      </c>
      <c r="H7369">
        <v>12027.92803786671</v>
      </c>
    </row>
    <row r="7370" spans="2:8" x14ac:dyDescent="0.25">
      <c r="B7370" t="s">
        <v>3</v>
      </c>
      <c r="C7370" t="s">
        <v>581</v>
      </c>
      <c r="D7370" t="s">
        <v>398</v>
      </c>
      <c r="E7370" t="s">
        <v>1</v>
      </c>
      <c r="F7370">
        <v>15522.237056510046</v>
      </c>
      <c r="G7370">
        <v>15522.237056510046</v>
      </c>
      <c r="H7370">
        <v>15522.237056510046</v>
      </c>
    </row>
    <row r="7371" spans="2:8" x14ac:dyDescent="0.25">
      <c r="B7371" t="s">
        <v>3</v>
      </c>
      <c r="C7371" t="s">
        <v>581</v>
      </c>
      <c r="D7371" t="s">
        <v>399</v>
      </c>
      <c r="E7371" t="s">
        <v>1</v>
      </c>
      <c r="F7371">
        <v>25276.637221541474</v>
      </c>
      <c r="G7371">
        <v>25276.637221541474</v>
      </c>
      <c r="H7371">
        <v>25276.637221541474</v>
      </c>
    </row>
    <row r="7372" spans="2:8" x14ac:dyDescent="0.25">
      <c r="B7372" t="s">
        <v>3</v>
      </c>
      <c r="C7372" t="s">
        <v>581</v>
      </c>
      <c r="D7372" t="s">
        <v>400</v>
      </c>
      <c r="E7372" t="s">
        <v>1</v>
      </c>
      <c r="F7372">
        <v>9029.8081375210822</v>
      </c>
      <c r="G7372">
        <v>9029.8081375210822</v>
      </c>
      <c r="H7372">
        <v>9029.8081375210822</v>
      </c>
    </row>
    <row r="7373" spans="2:8" x14ac:dyDescent="0.25">
      <c r="B7373" t="s">
        <v>3</v>
      </c>
      <c r="C7373" t="s">
        <v>581</v>
      </c>
      <c r="D7373" t="s">
        <v>401</v>
      </c>
      <c r="E7373" t="s">
        <v>1</v>
      </c>
      <c r="F7373">
        <v>22977.457012328585</v>
      </c>
      <c r="G7373">
        <v>22977.457012328585</v>
      </c>
      <c r="H7373">
        <v>22977.457012328585</v>
      </c>
    </row>
    <row r="7374" spans="2:8" x14ac:dyDescent="0.25">
      <c r="B7374" t="s">
        <v>3</v>
      </c>
      <c r="C7374" t="s">
        <v>581</v>
      </c>
      <c r="D7374" t="s">
        <v>402</v>
      </c>
      <c r="E7374" t="s">
        <v>1</v>
      </c>
      <c r="F7374">
        <v>7488.4835036302975</v>
      </c>
      <c r="G7374">
        <v>7488.4835036302975</v>
      </c>
      <c r="H7374">
        <v>7488.4835036302975</v>
      </c>
    </row>
    <row r="7375" spans="2:8" x14ac:dyDescent="0.25">
      <c r="B7375" t="s">
        <v>3</v>
      </c>
      <c r="C7375" t="s">
        <v>581</v>
      </c>
      <c r="D7375" t="s">
        <v>403</v>
      </c>
      <c r="E7375" t="s">
        <v>1</v>
      </c>
      <c r="F7375">
        <v>29168.015790950762</v>
      </c>
      <c r="G7375">
        <v>29168.015790950762</v>
      </c>
      <c r="H7375">
        <v>29168.015790950762</v>
      </c>
    </row>
    <row r="7376" spans="2:8" x14ac:dyDescent="0.25">
      <c r="B7376" t="s">
        <v>3</v>
      </c>
      <c r="C7376" t="s">
        <v>581</v>
      </c>
      <c r="D7376" t="s">
        <v>404</v>
      </c>
      <c r="E7376" t="s">
        <v>1</v>
      </c>
      <c r="F7376">
        <v>25918.506899195272</v>
      </c>
      <c r="G7376">
        <v>25918.506899195272</v>
      </c>
      <c r="H7376">
        <v>25918.506899195272</v>
      </c>
    </row>
    <row r="7377" spans="2:8" x14ac:dyDescent="0.25">
      <c r="B7377" t="s">
        <v>3</v>
      </c>
      <c r="C7377" t="s">
        <v>581</v>
      </c>
      <c r="D7377" t="s">
        <v>406</v>
      </c>
      <c r="E7377" t="s">
        <v>1</v>
      </c>
      <c r="F7377">
        <v>1822.8229735025016</v>
      </c>
      <c r="G7377">
        <v>1822.8229735025016</v>
      </c>
      <c r="H7377">
        <v>1822.8229735025016</v>
      </c>
    </row>
    <row r="7378" spans="2:8" x14ac:dyDescent="0.25">
      <c r="B7378" t="s">
        <v>3</v>
      </c>
      <c r="C7378" t="s">
        <v>582</v>
      </c>
      <c r="D7378" t="s">
        <v>544</v>
      </c>
      <c r="E7378" t="s">
        <v>1</v>
      </c>
      <c r="F7378">
        <v>0</v>
      </c>
      <c r="G7378">
        <v>0</v>
      </c>
      <c r="H7378">
        <v>0</v>
      </c>
    </row>
    <row r="7379" spans="2:8" x14ac:dyDescent="0.25">
      <c r="B7379" t="s">
        <v>3</v>
      </c>
      <c r="C7379" t="s">
        <v>582</v>
      </c>
      <c r="D7379" t="s">
        <v>16</v>
      </c>
      <c r="E7379" t="s">
        <v>1</v>
      </c>
      <c r="F7379">
        <v>0</v>
      </c>
      <c r="G7379">
        <v>0</v>
      </c>
      <c r="H7379">
        <v>0</v>
      </c>
    </row>
    <row r="7380" spans="2:8" x14ac:dyDescent="0.25">
      <c r="B7380" t="s">
        <v>3</v>
      </c>
      <c r="C7380" t="s">
        <v>582</v>
      </c>
      <c r="D7380" t="s">
        <v>17</v>
      </c>
      <c r="E7380" t="s">
        <v>1</v>
      </c>
      <c r="F7380">
        <v>0</v>
      </c>
      <c r="G7380">
        <v>0</v>
      </c>
      <c r="H7380">
        <v>0</v>
      </c>
    </row>
    <row r="7381" spans="2:8" x14ac:dyDescent="0.25">
      <c r="B7381" t="s">
        <v>3</v>
      </c>
      <c r="C7381" t="s">
        <v>582</v>
      </c>
      <c r="D7381" t="s">
        <v>18</v>
      </c>
      <c r="E7381" t="s">
        <v>1</v>
      </c>
      <c r="F7381">
        <v>4.4936753535162473E-2</v>
      </c>
      <c r="G7381">
        <v>4.7490036339380745E-2</v>
      </c>
      <c r="H7381">
        <v>5.0350951008846762E-2</v>
      </c>
    </row>
    <row r="7382" spans="2:8" x14ac:dyDescent="0.25">
      <c r="B7382" t="s">
        <v>3</v>
      </c>
      <c r="C7382" t="s">
        <v>582</v>
      </c>
      <c r="D7382" t="s">
        <v>19</v>
      </c>
      <c r="E7382" t="s">
        <v>1</v>
      </c>
      <c r="F7382">
        <v>4.4936753535162473E-2</v>
      </c>
      <c r="G7382">
        <v>4.7490036339380738E-2</v>
      </c>
      <c r="H7382">
        <v>5.0350951008846762E-2</v>
      </c>
    </row>
    <row r="7383" spans="2:8" x14ac:dyDescent="0.25">
      <c r="B7383" t="s">
        <v>3</v>
      </c>
      <c r="C7383" t="s">
        <v>582</v>
      </c>
      <c r="D7383" t="s">
        <v>20</v>
      </c>
      <c r="E7383" t="s">
        <v>1</v>
      </c>
      <c r="F7383">
        <v>0</v>
      </c>
      <c r="G7383">
        <v>0</v>
      </c>
      <c r="H7383">
        <v>0</v>
      </c>
    </row>
    <row r="7384" spans="2:8" x14ac:dyDescent="0.25">
      <c r="B7384" t="s">
        <v>3</v>
      </c>
      <c r="C7384" t="s">
        <v>582</v>
      </c>
      <c r="D7384" t="s">
        <v>21</v>
      </c>
      <c r="E7384" t="s">
        <v>1</v>
      </c>
      <c r="F7384">
        <v>0</v>
      </c>
      <c r="G7384">
        <v>0</v>
      </c>
      <c r="H7384">
        <v>0</v>
      </c>
    </row>
    <row r="7385" spans="2:8" x14ac:dyDescent="0.25">
      <c r="B7385" t="s">
        <v>3</v>
      </c>
      <c r="C7385" t="s">
        <v>582</v>
      </c>
      <c r="D7385" t="s">
        <v>22</v>
      </c>
      <c r="E7385" t="s">
        <v>1</v>
      </c>
      <c r="F7385">
        <v>0</v>
      </c>
      <c r="G7385">
        <v>0</v>
      </c>
      <c r="H7385">
        <v>0</v>
      </c>
    </row>
    <row r="7386" spans="2:8" x14ac:dyDescent="0.25">
      <c r="B7386" t="s">
        <v>3</v>
      </c>
      <c r="C7386" t="s">
        <v>582</v>
      </c>
      <c r="D7386" t="s">
        <v>23</v>
      </c>
      <c r="E7386" t="s">
        <v>1</v>
      </c>
      <c r="F7386">
        <v>0</v>
      </c>
      <c r="G7386">
        <v>0</v>
      </c>
      <c r="H7386">
        <v>0</v>
      </c>
    </row>
    <row r="7387" spans="2:8" x14ac:dyDescent="0.25">
      <c r="B7387" t="s">
        <v>3</v>
      </c>
      <c r="C7387" t="s">
        <v>582</v>
      </c>
      <c r="D7387" t="s">
        <v>24</v>
      </c>
      <c r="E7387" t="s">
        <v>1</v>
      </c>
      <c r="F7387">
        <v>0</v>
      </c>
      <c r="G7387">
        <v>0</v>
      </c>
      <c r="H7387">
        <v>0</v>
      </c>
    </row>
    <row r="7388" spans="2:8" x14ac:dyDescent="0.25">
      <c r="B7388" t="s">
        <v>3</v>
      </c>
      <c r="C7388" t="s">
        <v>582</v>
      </c>
      <c r="D7388" t="s">
        <v>25</v>
      </c>
      <c r="E7388" t="s">
        <v>1</v>
      </c>
      <c r="F7388">
        <v>0</v>
      </c>
      <c r="G7388">
        <v>0</v>
      </c>
      <c r="H7388">
        <v>0</v>
      </c>
    </row>
    <row r="7389" spans="2:8" x14ac:dyDescent="0.25">
      <c r="B7389" t="s">
        <v>3</v>
      </c>
      <c r="C7389" t="s">
        <v>582</v>
      </c>
      <c r="D7389" t="s">
        <v>26</v>
      </c>
      <c r="E7389" t="s">
        <v>1</v>
      </c>
      <c r="F7389">
        <v>0</v>
      </c>
      <c r="G7389">
        <v>0</v>
      </c>
      <c r="H7389">
        <v>0</v>
      </c>
    </row>
    <row r="7390" spans="2:8" x14ac:dyDescent="0.25">
      <c r="B7390" t="s">
        <v>3</v>
      </c>
      <c r="C7390" t="s">
        <v>582</v>
      </c>
      <c r="D7390" t="s">
        <v>27</v>
      </c>
      <c r="E7390" t="s">
        <v>1</v>
      </c>
      <c r="F7390">
        <v>0</v>
      </c>
      <c r="G7390">
        <v>0</v>
      </c>
      <c r="H7390">
        <v>0</v>
      </c>
    </row>
    <row r="7391" spans="2:8" x14ac:dyDescent="0.25">
      <c r="B7391" t="s">
        <v>3</v>
      </c>
      <c r="C7391" t="s">
        <v>582</v>
      </c>
      <c r="D7391" t="s">
        <v>28</v>
      </c>
      <c r="E7391" t="s">
        <v>1</v>
      </c>
      <c r="F7391">
        <v>0</v>
      </c>
      <c r="G7391">
        <v>0</v>
      </c>
      <c r="H7391">
        <v>0</v>
      </c>
    </row>
    <row r="7392" spans="2:8" x14ac:dyDescent="0.25">
      <c r="B7392" t="s">
        <v>3</v>
      </c>
      <c r="C7392" t="s">
        <v>582</v>
      </c>
      <c r="D7392" t="s">
        <v>29</v>
      </c>
      <c r="E7392" t="s">
        <v>1</v>
      </c>
      <c r="F7392">
        <v>0</v>
      </c>
      <c r="G7392">
        <v>0</v>
      </c>
      <c r="H7392">
        <v>0</v>
      </c>
    </row>
    <row r="7393" spans="2:8" x14ac:dyDescent="0.25">
      <c r="B7393" t="s">
        <v>3</v>
      </c>
      <c r="C7393" t="s">
        <v>582</v>
      </c>
      <c r="D7393" t="s">
        <v>30</v>
      </c>
      <c r="E7393" t="s">
        <v>1</v>
      </c>
      <c r="F7393">
        <v>2.7621583377691359E-2</v>
      </c>
      <c r="G7393">
        <v>2.8792629625638361E-2</v>
      </c>
      <c r="H7393">
        <v>3.0067367477888445E-2</v>
      </c>
    </row>
    <row r="7394" spans="2:8" x14ac:dyDescent="0.25">
      <c r="B7394" t="s">
        <v>3</v>
      </c>
      <c r="C7394" t="s">
        <v>582</v>
      </c>
      <c r="D7394" t="s">
        <v>31</v>
      </c>
      <c r="E7394" t="s">
        <v>1</v>
      </c>
      <c r="F7394">
        <v>2.7621583377691356E-2</v>
      </c>
      <c r="G7394">
        <v>2.8792629625638357E-2</v>
      </c>
      <c r="H7394">
        <v>3.0067367477888445E-2</v>
      </c>
    </row>
    <row r="7395" spans="2:8" x14ac:dyDescent="0.25">
      <c r="B7395" t="s">
        <v>3</v>
      </c>
      <c r="C7395" t="s">
        <v>582</v>
      </c>
      <c r="D7395" t="s">
        <v>32</v>
      </c>
      <c r="E7395" t="s">
        <v>1</v>
      </c>
      <c r="F7395">
        <v>0</v>
      </c>
      <c r="G7395">
        <v>0</v>
      </c>
      <c r="H7395">
        <v>0</v>
      </c>
    </row>
    <row r="7396" spans="2:8" x14ac:dyDescent="0.25">
      <c r="B7396" t="s">
        <v>3</v>
      </c>
      <c r="C7396" t="s">
        <v>582</v>
      </c>
      <c r="D7396" t="s">
        <v>33</v>
      </c>
      <c r="E7396" t="s">
        <v>1</v>
      </c>
      <c r="F7396">
        <v>0</v>
      </c>
      <c r="G7396">
        <v>0</v>
      </c>
      <c r="H7396">
        <v>0</v>
      </c>
    </row>
    <row r="7397" spans="2:8" x14ac:dyDescent="0.25">
      <c r="B7397" t="s">
        <v>3</v>
      </c>
      <c r="C7397" t="s">
        <v>582</v>
      </c>
      <c r="D7397" t="s">
        <v>34</v>
      </c>
      <c r="E7397" t="s">
        <v>1</v>
      </c>
      <c r="F7397">
        <v>0</v>
      </c>
      <c r="G7397">
        <v>0</v>
      </c>
      <c r="H7397">
        <v>0</v>
      </c>
    </row>
    <row r="7398" spans="2:8" x14ac:dyDescent="0.25">
      <c r="B7398" t="s">
        <v>3</v>
      </c>
      <c r="C7398" t="s">
        <v>582</v>
      </c>
      <c r="D7398" t="s">
        <v>35</v>
      </c>
      <c r="E7398" t="s">
        <v>1</v>
      </c>
      <c r="F7398">
        <v>0</v>
      </c>
      <c r="G7398">
        <v>0</v>
      </c>
      <c r="H7398">
        <v>0</v>
      </c>
    </row>
    <row r="7399" spans="2:8" x14ac:dyDescent="0.25">
      <c r="B7399" t="s">
        <v>3</v>
      </c>
      <c r="C7399" t="s">
        <v>582</v>
      </c>
      <c r="D7399" t="s">
        <v>36</v>
      </c>
      <c r="E7399" t="s">
        <v>1</v>
      </c>
      <c r="F7399">
        <v>2.7270372059790354E-2</v>
      </c>
      <c r="G7399">
        <v>2.8409518439079188E-2</v>
      </c>
      <c r="H7399">
        <v>2.964798311972236E-2</v>
      </c>
    </row>
    <row r="7400" spans="2:8" x14ac:dyDescent="0.25">
      <c r="B7400" t="s">
        <v>3</v>
      </c>
      <c r="C7400" t="s">
        <v>582</v>
      </c>
      <c r="D7400" t="s">
        <v>37</v>
      </c>
      <c r="E7400" t="s">
        <v>1</v>
      </c>
      <c r="F7400">
        <v>2.7270372059790351E-2</v>
      </c>
      <c r="G7400">
        <v>2.8409518439079191E-2</v>
      </c>
      <c r="H7400">
        <v>2.964798311972236E-2</v>
      </c>
    </row>
    <row r="7401" spans="2:8" x14ac:dyDescent="0.25">
      <c r="B7401" t="s">
        <v>3</v>
      </c>
      <c r="C7401" t="s">
        <v>582</v>
      </c>
      <c r="D7401" t="s">
        <v>38</v>
      </c>
      <c r="E7401" t="s">
        <v>1</v>
      </c>
      <c r="F7401">
        <v>0</v>
      </c>
      <c r="G7401">
        <v>0</v>
      </c>
      <c r="H7401">
        <v>0</v>
      </c>
    </row>
    <row r="7402" spans="2:8" x14ac:dyDescent="0.25">
      <c r="B7402" t="s">
        <v>3</v>
      </c>
      <c r="C7402" t="s">
        <v>582</v>
      </c>
      <c r="D7402" t="s">
        <v>39</v>
      </c>
      <c r="E7402" t="s">
        <v>1</v>
      </c>
      <c r="F7402">
        <v>0</v>
      </c>
      <c r="G7402">
        <v>0</v>
      </c>
      <c r="H7402">
        <v>0</v>
      </c>
    </row>
    <row r="7403" spans="2:8" x14ac:dyDescent="0.25">
      <c r="B7403" t="s">
        <v>3</v>
      </c>
      <c r="C7403" t="s">
        <v>582</v>
      </c>
      <c r="D7403" t="s">
        <v>40</v>
      </c>
      <c r="E7403" t="s">
        <v>1</v>
      </c>
      <c r="F7403">
        <v>0</v>
      </c>
      <c r="G7403">
        <v>0</v>
      </c>
      <c r="H7403">
        <v>0</v>
      </c>
    </row>
    <row r="7404" spans="2:8" x14ac:dyDescent="0.25">
      <c r="B7404" t="s">
        <v>3</v>
      </c>
      <c r="C7404" t="s">
        <v>582</v>
      </c>
      <c r="D7404" t="s">
        <v>41</v>
      </c>
      <c r="E7404" t="s">
        <v>1</v>
      </c>
      <c r="F7404">
        <v>5.0873602310239414E-2</v>
      </c>
      <c r="G7404">
        <v>5.3691575895008788E-2</v>
      </c>
      <c r="H7404">
        <v>5.6840040426835464E-2</v>
      </c>
    </row>
    <row r="7405" spans="2:8" x14ac:dyDescent="0.25">
      <c r="B7405" t="s">
        <v>3</v>
      </c>
      <c r="C7405" t="s">
        <v>582</v>
      </c>
      <c r="D7405" t="s">
        <v>42</v>
      </c>
      <c r="E7405" t="s">
        <v>1</v>
      </c>
      <c r="F7405">
        <v>0</v>
      </c>
      <c r="G7405">
        <v>0</v>
      </c>
      <c r="H7405">
        <v>0</v>
      </c>
    </row>
    <row r="7406" spans="2:8" x14ac:dyDescent="0.25">
      <c r="B7406" t="s">
        <v>3</v>
      </c>
      <c r="C7406" t="s">
        <v>582</v>
      </c>
      <c r="D7406" t="s">
        <v>44</v>
      </c>
      <c r="E7406" t="s">
        <v>1</v>
      </c>
      <c r="F7406">
        <v>0</v>
      </c>
      <c r="G7406">
        <v>0</v>
      </c>
      <c r="H7406">
        <v>0</v>
      </c>
    </row>
    <row r="7407" spans="2:8" x14ac:dyDescent="0.25">
      <c r="B7407" t="s">
        <v>3</v>
      </c>
      <c r="C7407" t="s">
        <v>582</v>
      </c>
      <c r="D7407" t="s">
        <v>45</v>
      </c>
      <c r="E7407" t="s">
        <v>1</v>
      </c>
      <c r="F7407">
        <v>0</v>
      </c>
      <c r="G7407">
        <v>0</v>
      </c>
      <c r="H7407">
        <v>0</v>
      </c>
    </row>
    <row r="7408" spans="2:8" x14ac:dyDescent="0.25">
      <c r="B7408" t="s">
        <v>3</v>
      </c>
      <c r="C7408" t="s">
        <v>582</v>
      </c>
      <c r="D7408" t="s">
        <v>48</v>
      </c>
      <c r="E7408" t="s">
        <v>1</v>
      </c>
      <c r="F7408">
        <v>5.5965214506017054E-2</v>
      </c>
      <c r="G7408">
        <v>4.798504887209213E-2</v>
      </c>
      <c r="H7408">
        <v>4.0004883238167213E-2</v>
      </c>
    </row>
    <row r="7409" spans="2:8" x14ac:dyDescent="0.25">
      <c r="B7409" t="s">
        <v>3</v>
      </c>
      <c r="C7409" t="s">
        <v>582</v>
      </c>
      <c r="D7409" t="s">
        <v>49</v>
      </c>
      <c r="E7409" t="s">
        <v>1</v>
      </c>
      <c r="F7409">
        <v>1.4122578135206461E-2</v>
      </c>
      <c r="G7409">
        <v>1.4122578135206461E-2</v>
      </c>
      <c r="H7409">
        <v>1.4122578135206461E-2</v>
      </c>
    </row>
    <row r="7410" spans="2:8" x14ac:dyDescent="0.25">
      <c r="B7410" t="s">
        <v>3</v>
      </c>
      <c r="C7410" t="s">
        <v>582</v>
      </c>
      <c r="D7410" t="s">
        <v>51</v>
      </c>
      <c r="E7410" t="s">
        <v>1</v>
      </c>
      <c r="F7410">
        <v>0</v>
      </c>
      <c r="G7410">
        <v>0</v>
      </c>
      <c r="H7410">
        <v>0</v>
      </c>
    </row>
    <row r="7411" spans="2:8" x14ac:dyDescent="0.25">
      <c r="B7411" t="s">
        <v>3</v>
      </c>
      <c r="C7411" t="s">
        <v>582</v>
      </c>
      <c r="D7411" t="s">
        <v>53</v>
      </c>
      <c r="E7411" t="s">
        <v>1</v>
      </c>
      <c r="F7411">
        <v>0</v>
      </c>
      <c r="G7411">
        <v>0</v>
      </c>
      <c r="H7411">
        <v>0</v>
      </c>
    </row>
    <row r="7412" spans="2:8" x14ac:dyDescent="0.25">
      <c r="B7412" t="s">
        <v>3</v>
      </c>
      <c r="C7412" t="s">
        <v>582</v>
      </c>
      <c r="D7412" t="s">
        <v>55</v>
      </c>
      <c r="E7412" t="s">
        <v>1</v>
      </c>
      <c r="F7412">
        <v>0</v>
      </c>
      <c r="G7412">
        <v>0</v>
      </c>
      <c r="H7412">
        <v>0</v>
      </c>
    </row>
    <row r="7413" spans="2:8" x14ac:dyDescent="0.25">
      <c r="B7413" t="s">
        <v>3</v>
      </c>
      <c r="C7413" t="s">
        <v>582</v>
      </c>
      <c r="D7413" t="s">
        <v>57</v>
      </c>
      <c r="E7413" t="s">
        <v>1</v>
      </c>
      <c r="F7413">
        <v>0</v>
      </c>
      <c r="G7413">
        <v>0</v>
      </c>
      <c r="H7413">
        <v>0</v>
      </c>
    </row>
    <row r="7414" spans="2:8" x14ac:dyDescent="0.25">
      <c r="B7414" t="s">
        <v>3</v>
      </c>
      <c r="C7414" t="s">
        <v>582</v>
      </c>
      <c r="D7414" t="s">
        <v>622</v>
      </c>
      <c r="E7414" t="s">
        <v>1</v>
      </c>
      <c r="F7414">
        <v>0</v>
      </c>
      <c r="G7414">
        <v>0</v>
      </c>
      <c r="H7414">
        <v>0</v>
      </c>
    </row>
    <row r="7415" spans="2:8" x14ac:dyDescent="0.25">
      <c r="B7415" t="s">
        <v>3</v>
      </c>
      <c r="C7415" t="s">
        <v>582</v>
      </c>
      <c r="D7415" t="s">
        <v>623</v>
      </c>
      <c r="E7415" t="s">
        <v>1</v>
      </c>
      <c r="F7415">
        <v>0</v>
      </c>
      <c r="G7415">
        <v>0</v>
      </c>
      <c r="H7415">
        <v>0</v>
      </c>
    </row>
    <row r="7416" spans="2:8" x14ac:dyDescent="0.25">
      <c r="B7416" t="s">
        <v>3</v>
      </c>
      <c r="C7416" t="s">
        <v>582</v>
      </c>
      <c r="D7416" t="s">
        <v>624</v>
      </c>
      <c r="E7416" t="s">
        <v>1</v>
      </c>
      <c r="F7416">
        <v>0</v>
      </c>
      <c r="G7416">
        <v>0</v>
      </c>
      <c r="H7416">
        <v>0</v>
      </c>
    </row>
    <row r="7417" spans="2:8" x14ac:dyDescent="0.25">
      <c r="B7417" t="s">
        <v>3</v>
      </c>
      <c r="C7417" t="s">
        <v>582</v>
      </c>
      <c r="D7417" t="s">
        <v>625</v>
      </c>
      <c r="E7417" t="s">
        <v>1</v>
      </c>
      <c r="F7417">
        <v>0</v>
      </c>
      <c r="G7417">
        <v>0</v>
      </c>
      <c r="H7417">
        <v>0</v>
      </c>
    </row>
    <row r="7418" spans="2:8" x14ac:dyDescent="0.25">
      <c r="B7418" t="s">
        <v>3</v>
      </c>
      <c r="C7418" t="s">
        <v>582</v>
      </c>
      <c r="D7418" t="s">
        <v>58</v>
      </c>
      <c r="E7418" t="s">
        <v>1</v>
      </c>
      <c r="F7418">
        <v>1.1719399375253334E-2</v>
      </c>
      <c r="G7418">
        <v>1.1719399375253332E-2</v>
      </c>
      <c r="H7418">
        <v>1.1719399375253334E-2</v>
      </c>
    </row>
    <row r="7419" spans="2:8" x14ac:dyDescent="0.25">
      <c r="B7419" t="s">
        <v>3</v>
      </c>
      <c r="C7419" t="s">
        <v>582</v>
      </c>
      <c r="D7419" t="s">
        <v>59</v>
      </c>
      <c r="E7419" t="s">
        <v>1</v>
      </c>
      <c r="F7419">
        <v>0</v>
      </c>
      <c r="G7419">
        <v>0</v>
      </c>
      <c r="H7419">
        <v>0</v>
      </c>
    </row>
    <row r="7420" spans="2:8" x14ac:dyDescent="0.25">
      <c r="B7420" t="s">
        <v>3</v>
      </c>
      <c r="C7420" t="s">
        <v>582</v>
      </c>
      <c r="D7420" t="s">
        <v>60</v>
      </c>
      <c r="E7420" t="s">
        <v>1</v>
      </c>
      <c r="F7420">
        <v>1.1719399375253335E-2</v>
      </c>
      <c r="G7420">
        <v>1.1719399375253335E-2</v>
      </c>
      <c r="H7420">
        <v>1.1719399375253335E-2</v>
      </c>
    </row>
    <row r="7421" spans="2:8" x14ac:dyDescent="0.25">
      <c r="B7421" t="s">
        <v>3</v>
      </c>
      <c r="C7421" t="s">
        <v>582</v>
      </c>
      <c r="D7421" t="s">
        <v>626</v>
      </c>
      <c r="E7421" t="s">
        <v>1</v>
      </c>
      <c r="F7421">
        <v>6.4089504190482607E-2</v>
      </c>
      <c r="G7421">
        <v>6.4089504190482607E-2</v>
      </c>
      <c r="H7421">
        <v>6.4089504190482621E-2</v>
      </c>
    </row>
    <row r="7422" spans="2:8" x14ac:dyDescent="0.25">
      <c r="B7422" t="s">
        <v>3</v>
      </c>
      <c r="C7422" t="s">
        <v>582</v>
      </c>
      <c r="D7422" t="s">
        <v>64</v>
      </c>
      <c r="E7422" t="s">
        <v>1</v>
      </c>
      <c r="F7422">
        <v>2.8453390935258571E-2</v>
      </c>
      <c r="G7422">
        <v>2.8453390935258567E-2</v>
      </c>
      <c r="H7422">
        <v>2.8453390935258571E-2</v>
      </c>
    </row>
    <row r="7423" spans="2:8" x14ac:dyDescent="0.25">
      <c r="B7423" t="s">
        <v>3</v>
      </c>
      <c r="C7423" t="s">
        <v>582</v>
      </c>
      <c r="D7423" t="s">
        <v>67</v>
      </c>
      <c r="E7423" t="s">
        <v>1</v>
      </c>
      <c r="F7423">
        <v>0</v>
      </c>
      <c r="G7423">
        <v>0</v>
      </c>
      <c r="H7423">
        <v>0</v>
      </c>
    </row>
    <row r="7424" spans="2:8" x14ac:dyDescent="0.25">
      <c r="B7424" t="s">
        <v>3</v>
      </c>
      <c r="C7424" t="s">
        <v>582</v>
      </c>
      <c r="D7424" t="s">
        <v>69</v>
      </c>
      <c r="E7424" t="s">
        <v>1</v>
      </c>
      <c r="F7424">
        <v>4.2161570053322302E-3</v>
      </c>
      <c r="G7424">
        <v>4.2161570053322311E-3</v>
      </c>
      <c r="H7424">
        <v>4.2161570053322302E-3</v>
      </c>
    </row>
    <row r="7425" spans="2:8" x14ac:dyDescent="0.25">
      <c r="B7425" t="s">
        <v>3</v>
      </c>
      <c r="C7425" t="s">
        <v>582</v>
      </c>
      <c r="D7425" t="s">
        <v>71</v>
      </c>
      <c r="E7425" t="s">
        <v>1</v>
      </c>
      <c r="F7425">
        <v>0</v>
      </c>
      <c r="G7425">
        <v>0</v>
      </c>
      <c r="H7425">
        <v>0</v>
      </c>
    </row>
    <row r="7426" spans="2:8" x14ac:dyDescent="0.25">
      <c r="B7426" t="s">
        <v>3</v>
      </c>
      <c r="C7426" t="s">
        <v>582</v>
      </c>
      <c r="D7426" t="s">
        <v>73</v>
      </c>
      <c r="E7426" t="s">
        <v>1</v>
      </c>
      <c r="F7426">
        <v>0</v>
      </c>
      <c r="G7426">
        <v>0</v>
      </c>
      <c r="H7426">
        <v>0</v>
      </c>
    </row>
    <row r="7427" spans="2:8" x14ac:dyDescent="0.25">
      <c r="B7427" t="s">
        <v>3</v>
      </c>
      <c r="C7427" t="s">
        <v>582</v>
      </c>
      <c r="D7427" t="s">
        <v>683</v>
      </c>
      <c r="E7427" t="s">
        <v>1</v>
      </c>
      <c r="F7427">
        <v>6.8528117879157052E-2</v>
      </c>
      <c r="G7427">
        <v>8.3337719874136074E-2</v>
      </c>
      <c r="H7427">
        <v>0.10999125625646343</v>
      </c>
    </row>
    <row r="7428" spans="2:8" x14ac:dyDescent="0.25">
      <c r="B7428" t="s">
        <v>3</v>
      </c>
      <c r="C7428" t="s">
        <v>582</v>
      </c>
      <c r="D7428" t="s">
        <v>75</v>
      </c>
      <c r="E7428" t="s">
        <v>1</v>
      </c>
      <c r="F7428">
        <v>4.559227089614732E-2</v>
      </c>
      <c r="G7428">
        <v>4.559227089614732E-2</v>
      </c>
      <c r="H7428">
        <v>4.559227089614732E-2</v>
      </c>
    </row>
    <row r="7429" spans="2:8" x14ac:dyDescent="0.25">
      <c r="B7429" t="s">
        <v>3</v>
      </c>
      <c r="C7429" t="s">
        <v>582</v>
      </c>
      <c r="D7429" t="s">
        <v>76</v>
      </c>
      <c r="E7429" t="s">
        <v>1</v>
      </c>
      <c r="F7429">
        <v>0.13075396194226413</v>
      </c>
      <c r="G7429">
        <v>0.13252707333652314</v>
      </c>
      <c r="H7429">
        <v>0.13433210073587884</v>
      </c>
    </row>
    <row r="7430" spans="2:8" x14ac:dyDescent="0.25">
      <c r="B7430" t="s">
        <v>3</v>
      </c>
      <c r="C7430" t="s">
        <v>582</v>
      </c>
      <c r="D7430" t="s">
        <v>77</v>
      </c>
      <c r="E7430" t="s">
        <v>1</v>
      </c>
      <c r="F7430">
        <v>0.13139857491997192</v>
      </c>
      <c r="G7430">
        <v>0.13139857491997192</v>
      </c>
      <c r="H7430">
        <v>0.13139857491997192</v>
      </c>
    </row>
    <row r="7431" spans="2:8" x14ac:dyDescent="0.25">
      <c r="B7431" t="s">
        <v>3</v>
      </c>
      <c r="C7431" t="s">
        <v>582</v>
      </c>
      <c r="D7431" t="s">
        <v>78</v>
      </c>
      <c r="E7431" t="s">
        <v>1</v>
      </c>
      <c r="F7431">
        <v>3.3136793565846659E-2</v>
      </c>
      <c r="G7431">
        <v>3.3136793565846659E-2</v>
      </c>
      <c r="H7431">
        <v>3.3136793565846659E-2</v>
      </c>
    </row>
    <row r="7432" spans="2:8" x14ac:dyDescent="0.25">
      <c r="B7432" t="s">
        <v>3</v>
      </c>
      <c r="C7432" t="s">
        <v>582</v>
      </c>
      <c r="D7432" t="s">
        <v>627</v>
      </c>
      <c r="E7432" t="s">
        <v>1</v>
      </c>
      <c r="F7432">
        <v>0</v>
      </c>
      <c r="G7432">
        <v>0</v>
      </c>
      <c r="H7432">
        <v>0</v>
      </c>
    </row>
    <row r="7433" spans="2:8" x14ac:dyDescent="0.25">
      <c r="B7433" t="s">
        <v>3</v>
      </c>
      <c r="C7433" t="s">
        <v>582</v>
      </c>
      <c r="D7433" t="s">
        <v>81</v>
      </c>
      <c r="E7433" t="s">
        <v>1</v>
      </c>
      <c r="F7433">
        <v>0</v>
      </c>
      <c r="G7433">
        <v>0</v>
      </c>
      <c r="H7433">
        <v>0</v>
      </c>
    </row>
    <row r="7434" spans="2:8" x14ac:dyDescent="0.25">
      <c r="B7434" t="s">
        <v>3</v>
      </c>
      <c r="C7434" t="s">
        <v>582</v>
      </c>
      <c r="D7434" t="s">
        <v>83</v>
      </c>
      <c r="E7434" t="s">
        <v>1</v>
      </c>
      <c r="F7434">
        <v>0</v>
      </c>
      <c r="G7434">
        <v>0</v>
      </c>
      <c r="H7434">
        <v>0</v>
      </c>
    </row>
    <row r="7435" spans="2:8" x14ac:dyDescent="0.25">
      <c r="B7435" t="s">
        <v>3</v>
      </c>
      <c r="C7435" t="s">
        <v>582</v>
      </c>
      <c r="D7435" t="s">
        <v>85</v>
      </c>
      <c r="E7435" t="s">
        <v>1</v>
      </c>
      <c r="F7435">
        <v>0</v>
      </c>
      <c r="G7435">
        <v>0</v>
      </c>
      <c r="H7435">
        <v>0</v>
      </c>
    </row>
    <row r="7436" spans="2:8" x14ac:dyDescent="0.25">
      <c r="B7436" t="s">
        <v>3</v>
      </c>
      <c r="C7436" t="s">
        <v>582</v>
      </c>
      <c r="D7436" t="s">
        <v>86</v>
      </c>
      <c r="E7436" t="s">
        <v>1</v>
      </c>
      <c r="F7436">
        <v>0</v>
      </c>
      <c r="G7436">
        <v>0</v>
      </c>
      <c r="H7436">
        <v>0</v>
      </c>
    </row>
    <row r="7437" spans="2:8" x14ac:dyDescent="0.25">
      <c r="B7437" t="s">
        <v>3</v>
      </c>
      <c r="C7437" t="s">
        <v>582</v>
      </c>
      <c r="D7437" t="s">
        <v>87</v>
      </c>
      <c r="E7437" t="s">
        <v>1</v>
      </c>
      <c r="F7437">
        <v>0</v>
      </c>
      <c r="G7437">
        <v>0</v>
      </c>
      <c r="H7437">
        <v>0</v>
      </c>
    </row>
    <row r="7438" spans="2:8" x14ac:dyDescent="0.25">
      <c r="B7438" t="s">
        <v>3</v>
      </c>
      <c r="C7438" t="s">
        <v>582</v>
      </c>
      <c r="D7438" t="s">
        <v>88</v>
      </c>
      <c r="E7438" t="s">
        <v>1</v>
      </c>
      <c r="F7438">
        <v>0</v>
      </c>
      <c r="G7438">
        <v>0</v>
      </c>
      <c r="H7438">
        <v>0</v>
      </c>
    </row>
    <row r="7439" spans="2:8" x14ac:dyDescent="0.25">
      <c r="B7439" t="s">
        <v>3</v>
      </c>
      <c r="C7439" t="s">
        <v>582</v>
      </c>
      <c r="D7439" t="s">
        <v>628</v>
      </c>
      <c r="E7439" t="s">
        <v>1</v>
      </c>
      <c r="F7439">
        <v>0</v>
      </c>
      <c r="G7439">
        <v>0</v>
      </c>
      <c r="H7439">
        <v>0</v>
      </c>
    </row>
    <row r="7440" spans="2:8" x14ac:dyDescent="0.25">
      <c r="B7440" t="s">
        <v>3</v>
      </c>
      <c r="C7440" t="s">
        <v>582</v>
      </c>
      <c r="D7440" t="s">
        <v>89</v>
      </c>
      <c r="E7440" t="s">
        <v>1</v>
      </c>
      <c r="F7440">
        <v>0</v>
      </c>
      <c r="G7440">
        <v>0</v>
      </c>
      <c r="H7440">
        <v>0</v>
      </c>
    </row>
    <row r="7441" spans="2:8" x14ac:dyDescent="0.25">
      <c r="B7441" t="s">
        <v>3</v>
      </c>
      <c r="C7441" t="s">
        <v>582</v>
      </c>
      <c r="D7441" t="s">
        <v>90</v>
      </c>
      <c r="E7441" t="s">
        <v>1</v>
      </c>
      <c r="F7441">
        <v>0</v>
      </c>
      <c r="G7441">
        <v>0</v>
      </c>
      <c r="H7441">
        <v>0</v>
      </c>
    </row>
    <row r="7442" spans="2:8" x14ac:dyDescent="0.25">
      <c r="B7442" t="s">
        <v>3</v>
      </c>
      <c r="C7442" t="s">
        <v>582</v>
      </c>
      <c r="D7442" t="s">
        <v>92</v>
      </c>
      <c r="E7442" t="s">
        <v>1</v>
      </c>
      <c r="F7442">
        <v>0</v>
      </c>
      <c r="G7442">
        <v>0</v>
      </c>
      <c r="H7442">
        <v>0</v>
      </c>
    </row>
    <row r="7443" spans="2:8" x14ac:dyDescent="0.25">
      <c r="B7443" t="s">
        <v>3</v>
      </c>
      <c r="C7443" t="s">
        <v>582</v>
      </c>
      <c r="D7443" t="s">
        <v>93</v>
      </c>
      <c r="E7443" t="s">
        <v>1</v>
      </c>
      <c r="F7443">
        <v>0</v>
      </c>
      <c r="G7443">
        <v>0</v>
      </c>
      <c r="H7443">
        <v>0</v>
      </c>
    </row>
    <row r="7444" spans="2:8" x14ac:dyDescent="0.25">
      <c r="B7444" t="s">
        <v>3</v>
      </c>
      <c r="C7444" t="s">
        <v>582</v>
      </c>
      <c r="D7444" t="s">
        <v>97</v>
      </c>
      <c r="E7444" t="s">
        <v>1</v>
      </c>
      <c r="F7444">
        <v>0</v>
      </c>
      <c r="G7444">
        <v>0</v>
      </c>
      <c r="H7444">
        <v>0</v>
      </c>
    </row>
    <row r="7445" spans="2:8" x14ac:dyDescent="0.25">
      <c r="B7445" t="s">
        <v>3</v>
      </c>
      <c r="C7445" t="s">
        <v>582</v>
      </c>
      <c r="D7445" t="s">
        <v>98</v>
      </c>
      <c r="E7445" t="s">
        <v>1</v>
      </c>
      <c r="F7445">
        <v>0</v>
      </c>
      <c r="G7445">
        <v>0</v>
      </c>
      <c r="H7445">
        <v>0</v>
      </c>
    </row>
    <row r="7446" spans="2:8" x14ac:dyDescent="0.25">
      <c r="B7446" t="s">
        <v>3</v>
      </c>
      <c r="C7446" t="s">
        <v>582</v>
      </c>
      <c r="D7446" t="s">
        <v>99</v>
      </c>
      <c r="E7446" t="s">
        <v>1</v>
      </c>
      <c r="F7446">
        <v>0</v>
      </c>
      <c r="G7446">
        <v>0</v>
      </c>
      <c r="H7446">
        <v>0</v>
      </c>
    </row>
    <row r="7447" spans="2:8" x14ac:dyDescent="0.25">
      <c r="B7447" t="s">
        <v>3</v>
      </c>
      <c r="C7447" t="s">
        <v>582</v>
      </c>
      <c r="D7447" t="s">
        <v>100</v>
      </c>
      <c r="E7447" t="s">
        <v>1</v>
      </c>
      <c r="F7447">
        <v>0</v>
      </c>
      <c r="G7447">
        <v>0</v>
      </c>
      <c r="H7447">
        <v>0</v>
      </c>
    </row>
    <row r="7448" spans="2:8" x14ac:dyDescent="0.25">
      <c r="B7448" t="s">
        <v>3</v>
      </c>
      <c r="C7448" t="s">
        <v>582</v>
      </c>
      <c r="D7448" t="s">
        <v>102</v>
      </c>
      <c r="E7448" t="s">
        <v>1</v>
      </c>
      <c r="F7448">
        <v>0</v>
      </c>
      <c r="G7448">
        <v>0</v>
      </c>
      <c r="H7448">
        <v>0</v>
      </c>
    </row>
    <row r="7449" spans="2:8" x14ac:dyDescent="0.25">
      <c r="B7449" t="s">
        <v>3</v>
      </c>
      <c r="C7449" t="s">
        <v>582</v>
      </c>
      <c r="D7449" t="s">
        <v>104</v>
      </c>
      <c r="E7449" t="s">
        <v>1</v>
      </c>
      <c r="F7449">
        <v>0</v>
      </c>
      <c r="G7449">
        <v>0</v>
      </c>
      <c r="H7449">
        <v>0</v>
      </c>
    </row>
    <row r="7450" spans="2:8" x14ac:dyDescent="0.25">
      <c r="B7450" t="s">
        <v>3</v>
      </c>
      <c r="C7450" t="s">
        <v>582</v>
      </c>
      <c r="D7450" t="s">
        <v>106</v>
      </c>
      <c r="E7450" t="s">
        <v>1</v>
      </c>
      <c r="F7450">
        <v>0</v>
      </c>
      <c r="G7450">
        <v>0</v>
      </c>
      <c r="H7450">
        <v>0</v>
      </c>
    </row>
    <row r="7451" spans="2:8" x14ac:dyDescent="0.25">
      <c r="B7451" t="s">
        <v>3</v>
      </c>
      <c r="C7451" t="s">
        <v>582</v>
      </c>
      <c r="D7451" t="s">
        <v>108</v>
      </c>
      <c r="E7451" t="s">
        <v>1</v>
      </c>
      <c r="F7451">
        <v>0</v>
      </c>
      <c r="G7451">
        <v>0</v>
      </c>
      <c r="H7451">
        <v>0</v>
      </c>
    </row>
    <row r="7452" spans="2:8" x14ac:dyDescent="0.25">
      <c r="B7452" t="s">
        <v>3</v>
      </c>
      <c r="C7452" t="s">
        <v>582</v>
      </c>
      <c r="D7452" t="s">
        <v>112</v>
      </c>
      <c r="E7452" t="s">
        <v>1</v>
      </c>
      <c r="F7452">
        <v>0</v>
      </c>
      <c r="G7452">
        <v>0</v>
      </c>
      <c r="H7452">
        <v>0</v>
      </c>
    </row>
    <row r="7453" spans="2:8" x14ac:dyDescent="0.25">
      <c r="B7453" t="s">
        <v>3</v>
      </c>
      <c r="C7453" t="s">
        <v>582</v>
      </c>
      <c r="D7453" t="s">
        <v>114</v>
      </c>
      <c r="E7453" t="s">
        <v>1</v>
      </c>
      <c r="F7453">
        <v>0</v>
      </c>
      <c r="G7453">
        <v>0</v>
      </c>
      <c r="H7453">
        <v>0</v>
      </c>
    </row>
    <row r="7454" spans="2:8" x14ac:dyDescent="0.25">
      <c r="B7454" t="s">
        <v>3</v>
      </c>
      <c r="C7454" t="s">
        <v>582</v>
      </c>
      <c r="D7454" t="s">
        <v>443</v>
      </c>
      <c r="E7454" t="s">
        <v>1</v>
      </c>
      <c r="F7454">
        <v>0</v>
      </c>
      <c r="G7454">
        <v>0</v>
      </c>
      <c r="H7454">
        <v>0</v>
      </c>
    </row>
    <row r="7455" spans="2:8" x14ac:dyDescent="0.25">
      <c r="B7455" t="s">
        <v>3</v>
      </c>
      <c r="C7455" t="s">
        <v>582</v>
      </c>
      <c r="D7455" t="s">
        <v>116</v>
      </c>
      <c r="E7455" t="s">
        <v>1</v>
      </c>
      <c r="F7455">
        <v>2.1112825234669241E-2</v>
      </c>
      <c r="G7455">
        <v>2.1112825234669241E-2</v>
      </c>
      <c r="H7455">
        <v>2.1112825234669241E-2</v>
      </c>
    </row>
    <row r="7456" spans="2:8" x14ac:dyDescent="0.25">
      <c r="B7456" t="s">
        <v>3</v>
      </c>
      <c r="C7456" t="s">
        <v>582</v>
      </c>
      <c r="D7456" t="s">
        <v>118</v>
      </c>
      <c r="E7456" t="s">
        <v>1</v>
      </c>
      <c r="F7456">
        <v>0</v>
      </c>
      <c r="G7456">
        <v>0</v>
      </c>
      <c r="H7456">
        <v>0</v>
      </c>
    </row>
    <row r="7457" spans="2:8" x14ac:dyDescent="0.25">
      <c r="B7457" t="s">
        <v>3</v>
      </c>
      <c r="C7457" t="s">
        <v>582</v>
      </c>
      <c r="D7457" t="s">
        <v>629</v>
      </c>
      <c r="E7457" t="s">
        <v>1</v>
      </c>
      <c r="F7457">
        <v>0</v>
      </c>
      <c r="G7457">
        <v>0</v>
      </c>
      <c r="H7457">
        <v>0</v>
      </c>
    </row>
    <row r="7458" spans="2:8" x14ac:dyDescent="0.25">
      <c r="B7458" t="s">
        <v>3</v>
      </c>
      <c r="C7458" t="s">
        <v>582</v>
      </c>
      <c r="D7458" t="s">
        <v>119</v>
      </c>
      <c r="E7458" t="s">
        <v>1</v>
      </c>
      <c r="F7458">
        <v>0</v>
      </c>
      <c r="G7458">
        <v>0</v>
      </c>
      <c r="H7458">
        <v>0</v>
      </c>
    </row>
    <row r="7459" spans="2:8" x14ac:dyDescent="0.25">
      <c r="B7459" t="s">
        <v>3</v>
      </c>
      <c r="C7459" t="s">
        <v>582</v>
      </c>
      <c r="D7459" t="s">
        <v>121</v>
      </c>
      <c r="E7459" t="s">
        <v>1</v>
      </c>
      <c r="F7459">
        <v>0</v>
      </c>
      <c r="G7459">
        <v>0</v>
      </c>
      <c r="H7459">
        <v>0</v>
      </c>
    </row>
    <row r="7460" spans="2:8" x14ac:dyDescent="0.25">
      <c r="B7460" t="s">
        <v>3</v>
      </c>
      <c r="C7460" t="s">
        <v>582</v>
      </c>
      <c r="D7460" t="s">
        <v>123</v>
      </c>
      <c r="E7460" t="s">
        <v>1</v>
      </c>
      <c r="F7460">
        <v>2.9630182551254016E-2</v>
      </c>
      <c r="G7460">
        <v>2.9630182551254016E-2</v>
      </c>
      <c r="H7460">
        <v>2.9630182551254016E-2</v>
      </c>
    </row>
    <row r="7461" spans="2:8" x14ac:dyDescent="0.25">
      <c r="B7461" t="s">
        <v>3</v>
      </c>
      <c r="C7461" t="s">
        <v>582</v>
      </c>
      <c r="D7461" t="s">
        <v>127</v>
      </c>
      <c r="E7461" t="s">
        <v>1</v>
      </c>
      <c r="F7461">
        <v>0</v>
      </c>
      <c r="G7461">
        <v>0</v>
      </c>
      <c r="H7461">
        <v>0</v>
      </c>
    </row>
    <row r="7462" spans="2:8" x14ac:dyDescent="0.25">
      <c r="B7462" t="s">
        <v>3</v>
      </c>
      <c r="C7462" t="s">
        <v>582</v>
      </c>
      <c r="D7462" t="s">
        <v>129</v>
      </c>
      <c r="E7462" t="s">
        <v>1</v>
      </c>
      <c r="F7462">
        <v>0</v>
      </c>
      <c r="G7462">
        <v>0</v>
      </c>
      <c r="H7462">
        <v>0</v>
      </c>
    </row>
    <row r="7463" spans="2:8" x14ac:dyDescent="0.25">
      <c r="B7463" t="s">
        <v>3</v>
      </c>
      <c r="C7463" t="s">
        <v>582</v>
      </c>
      <c r="D7463" t="s">
        <v>130</v>
      </c>
      <c r="E7463" t="s">
        <v>1</v>
      </c>
      <c r="F7463">
        <v>0</v>
      </c>
      <c r="G7463">
        <v>0</v>
      </c>
      <c r="H7463">
        <v>0</v>
      </c>
    </row>
    <row r="7464" spans="2:8" x14ac:dyDescent="0.25">
      <c r="B7464" t="s">
        <v>3</v>
      </c>
      <c r="C7464" t="s">
        <v>582</v>
      </c>
      <c r="D7464" t="s">
        <v>131</v>
      </c>
      <c r="E7464" t="s">
        <v>1</v>
      </c>
      <c r="F7464">
        <v>1.4369769412594218E-2</v>
      </c>
      <c r="G7464">
        <v>1.4369769412594218E-2</v>
      </c>
      <c r="H7464">
        <v>1.4369769412594218E-2</v>
      </c>
    </row>
    <row r="7465" spans="2:8" x14ac:dyDescent="0.25">
      <c r="B7465" t="s">
        <v>3</v>
      </c>
      <c r="C7465" t="s">
        <v>582</v>
      </c>
      <c r="D7465" t="s">
        <v>132</v>
      </c>
      <c r="E7465" t="s">
        <v>1</v>
      </c>
      <c r="F7465">
        <v>0</v>
      </c>
      <c r="G7465">
        <v>0</v>
      </c>
      <c r="H7465">
        <v>0</v>
      </c>
    </row>
    <row r="7466" spans="2:8" x14ac:dyDescent="0.25">
      <c r="B7466" t="s">
        <v>3</v>
      </c>
      <c r="C7466" t="s">
        <v>582</v>
      </c>
      <c r="D7466" t="s">
        <v>133</v>
      </c>
      <c r="E7466" t="s">
        <v>1</v>
      </c>
      <c r="F7466">
        <v>2.0396456102634214E-2</v>
      </c>
      <c r="G7466">
        <v>2.0396456102634214E-2</v>
      </c>
      <c r="H7466">
        <v>2.0396456102634214E-2</v>
      </c>
    </row>
    <row r="7467" spans="2:8" x14ac:dyDescent="0.25">
      <c r="B7467" t="s">
        <v>3</v>
      </c>
      <c r="C7467" t="s">
        <v>582</v>
      </c>
      <c r="D7467" t="s">
        <v>134</v>
      </c>
      <c r="E7467" t="s">
        <v>1</v>
      </c>
      <c r="F7467">
        <v>0</v>
      </c>
      <c r="G7467">
        <v>0</v>
      </c>
      <c r="H7467">
        <v>0</v>
      </c>
    </row>
    <row r="7468" spans="2:8" x14ac:dyDescent="0.25">
      <c r="B7468" t="s">
        <v>3</v>
      </c>
      <c r="C7468" t="s">
        <v>582</v>
      </c>
      <c r="D7468" t="s">
        <v>135</v>
      </c>
      <c r="E7468" t="s">
        <v>1</v>
      </c>
      <c r="F7468">
        <v>1.2261121631216464E-2</v>
      </c>
      <c r="G7468">
        <v>1.2261121631216464E-2</v>
      </c>
      <c r="H7468">
        <v>1.2261121631216464E-2</v>
      </c>
    </row>
    <row r="7469" spans="2:8" x14ac:dyDescent="0.25">
      <c r="B7469" t="s">
        <v>3</v>
      </c>
      <c r="C7469" t="s">
        <v>582</v>
      </c>
      <c r="D7469" t="s">
        <v>136</v>
      </c>
      <c r="E7469" t="s">
        <v>1</v>
      </c>
      <c r="F7469">
        <v>0</v>
      </c>
      <c r="G7469">
        <v>0</v>
      </c>
      <c r="H7469">
        <v>0</v>
      </c>
    </row>
    <row r="7470" spans="2:8" x14ac:dyDescent="0.25">
      <c r="B7470" t="s">
        <v>3</v>
      </c>
      <c r="C7470" t="s">
        <v>582</v>
      </c>
      <c r="D7470" t="s">
        <v>137</v>
      </c>
      <c r="E7470" t="s">
        <v>1</v>
      </c>
      <c r="F7470">
        <v>0.15145513471736616</v>
      </c>
      <c r="G7470">
        <v>0</v>
      </c>
      <c r="H7470">
        <v>0</v>
      </c>
    </row>
    <row r="7471" spans="2:8" x14ac:dyDescent="0.25">
      <c r="B7471" t="s">
        <v>3</v>
      </c>
      <c r="C7471" t="s">
        <v>582</v>
      </c>
      <c r="D7471" t="s">
        <v>138</v>
      </c>
      <c r="E7471" t="s">
        <v>1</v>
      </c>
      <c r="F7471">
        <v>0.14911845792556752</v>
      </c>
      <c r="G7471">
        <v>0.14911845792556752</v>
      </c>
      <c r="H7471">
        <v>0.14911845792556752</v>
      </c>
    </row>
    <row r="7472" spans="2:8" x14ac:dyDescent="0.25">
      <c r="B7472" t="s">
        <v>3</v>
      </c>
      <c r="C7472" t="s">
        <v>582</v>
      </c>
      <c r="D7472" t="s">
        <v>630</v>
      </c>
      <c r="E7472" t="s">
        <v>1</v>
      </c>
      <c r="F7472">
        <v>0</v>
      </c>
      <c r="G7472">
        <v>0</v>
      </c>
      <c r="H7472">
        <v>0</v>
      </c>
    </row>
    <row r="7473" spans="2:8" x14ac:dyDescent="0.25">
      <c r="B7473" t="s">
        <v>3</v>
      </c>
      <c r="C7473" t="s">
        <v>582</v>
      </c>
      <c r="D7473" t="s">
        <v>139</v>
      </c>
      <c r="E7473" t="s">
        <v>1</v>
      </c>
      <c r="F7473">
        <v>0</v>
      </c>
      <c r="G7473">
        <v>0</v>
      </c>
      <c r="H7473">
        <v>0</v>
      </c>
    </row>
    <row r="7474" spans="2:8" x14ac:dyDescent="0.25">
      <c r="B7474" t="s">
        <v>3</v>
      </c>
      <c r="C7474" t="s">
        <v>582</v>
      </c>
      <c r="D7474" t="s">
        <v>631</v>
      </c>
      <c r="E7474" t="s">
        <v>1</v>
      </c>
      <c r="F7474">
        <v>0</v>
      </c>
      <c r="G7474">
        <v>0</v>
      </c>
      <c r="H7474">
        <v>0</v>
      </c>
    </row>
    <row r="7475" spans="2:8" x14ac:dyDescent="0.25">
      <c r="B7475" t="s">
        <v>3</v>
      </c>
      <c r="C7475" t="s">
        <v>582</v>
      </c>
      <c r="D7475" t="s">
        <v>141</v>
      </c>
      <c r="E7475" t="s">
        <v>1</v>
      </c>
      <c r="F7475">
        <v>0</v>
      </c>
      <c r="G7475">
        <v>0</v>
      </c>
      <c r="H7475">
        <v>0</v>
      </c>
    </row>
    <row r="7476" spans="2:8" x14ac:dyDescent="0.25">
      <c r="B7476" t="s">
        <v>3</v>
      </c>
      <c r="C7476" t="s">
        <v>582</v>
      </c>
      <c r="D7476" t="s">
        <v>684</v>
      </c>
      <c r="E7476" t="s">
        <v>1</v>
      </c>
      <c r="F7476">
        <v>0</v>
      </c>
      <c r="G7476">
        <v>0</v>
      </c>
      <c r="H7476">
        <v>0</v>
      </c>
    </row>
    <row r="7477" spans="2:8" x14ac:dyDescent="0.25">
      <c r="B7477" t="s">
        <v>3</v>
      </c>
      <c r="C7477" t="s">
        <v>582</v>
      </c>
      <c r="D7477" t="s">
        <v>685</v>
      </c>
      <c r="E7477" t="s">
        <v>1</v>
      </c>
      <c r="F7477">
        <v>0</v>
      </c>
      <c r="G7477">
        <v>0</v>
      </c>
      <c r="H7477">
        <v>0</v>
      </c>
    </row>
    <row r="7478" spans="2:8" x14ac:dyDescent="0.25">
      <c r="B7478" t="s">
        <v>3</v>
      </c>
      <c r="C7478" t="s">
        <v>582</v>
      </c>
      <c r="D7478" t="s">
        <v>148</v>
      </c>
      <c r="E7478" t="s">
        <v>1</v>
      </c>
      <c r="F7478">
        <v>0</v>
      </c>
      <c r="G7478">
        <v>0</v>
      </c>
      <c r="H7478">
        <v>0</v>
      </c>
    </row>
    <row r="7479" spans="2:8" x14ac:dyDescent="0.25">
      <c r="B7479" t="s">
        <v>3</v>
      </c>
      <c r="C7479" t="s">
        <v>582</v>
      </c>
      <c r="D7479" t="s">
        <v>149</v>
      </c>
      <c r="E7479" t="s">
        <v>1</v>
      </c>
      <c r="F7479">
        <v>0</v>
      </c>
      <c r="G7479">
        <v>0</v>
      </c>
      <c r="H7479">
        <v>0</v>
      </c>
    </row>
    <row r="7480" spans="2:8" x14ac:dyDescent="0.25">
      <c r="B7480" t="s">
        <v>3</v>
      </c>
      <c r="C7480" t="s">
        <v>582</v>
      </c>
      <c r="D7480" t="s">
        <v>150</v>
      </c>
      <c r="E7480" t="s">
        <v>1</v>
      </c>
      <c r="F7480">
        <v>0</v>
      </c>
      <c r="G7480">
        <v>0</v>
      </c>
      <c r="H7480">
        <v>0</v>
      </c>
    </row>
    <row r="7481" spans="2:8" x14ac:dyDescent="0.25">
      <c r="B7481" t="s">
        <v>3</v>
      </c>
      <c r="C7481" t="s">
        <v>582</v>
      </c>
      <c r="D7481" t="s">
        <v>151</v>
      </c>
      <c r="E7481" t="s">
        <v>1</v>
      </c>
      <c r="F7481">
        <v>0</v>
      </c>
      <c r="G7481">
        <v>0</v>
      </c>
      <c r="H7481">
        <v>0</v>
      </c>
    </row>
    <row r="7482" spans="2:8" x14ac:dyDescent="0.25">
      <c r="B7482" t="s">
        <v>3</v>
      </c>
      <c r="C7482" t="s">
        <v>582</v>
      </c>
      <c r="D7482" t="s">
        <v>152</v>
      </c>
      <c r="E7482" t="s">
        <v>1</v>
      </c>
      <c r="F7482">
        <v>4.8209068739467231E-2</v>
      </c>
      <c r="G7482">
        <v>4.8209068739467231E-2</v>
      </c>
      <c r="H7482">
        <v>4.8209068739467231E-2</v>
      </c>
    </row>
    <row r="7483" spans="2:8" x14ac:dyDescent="0.25">
      <c r="B7483" t="s">
        <v>3</v>
      </c>
      <c r="C7483" t="s">
        <v>582</v>
      </c>
      <c r="D7483" t="s">
        <v>153</v>
      </c>
      <c r="E7483" t="s">
        <v>1</v>
      </c>
      <c r="F7483">
        <v>3.2728737347673661E-2</v>
      </c>
      <c r="G7483">
        <v>3.2728737347673661E-2</v>
      </c>
      <c r="H7483">
        <v>3.2728737347673661E-2</v>
      </c>
    </row>
    <row r="7484" spans="2:8" x14ac:dyDescent="0.25">
      <c r="B7484" t="s">
        <v>3</v>
      </c>
      <c r="C7484" t="s">
        <v>582</v>
      </c>
      <c r="D7484" t="s">
        <v>632</v>
      </c>
      <c r="E7484" t="s">
        <v>1</v>
      </c>
      <c r="F7484">
        <v>0</v>
      </c>
      <c r="G7484">
        <v>0</v>
      </c>
      <c r="H7484">
        <v>0</v>
      </c>
    </row>
    <row r="7485" spans="2:8" x14ac:dyDescent="0.25">
      <c r="B7485" t="s">
        <v>3</v>
      </c>
      <c r="C7485" t="s">
        <v>582</v>
      </c>
      <c r="D7485" t="s">
        <v>155</v>
      </c>
      <c r="E7485" t="s">
        <v>1</v>
      </c>
      <c r="F7485">
        <v>0</v>
      </c>
      <c r="G7485">
        <v>0</v>
      </c>
      <c r="H7485">
        <v>0</v>
      </c>
    </row>
    <row r="7486" spans="2:8" x14ac:dyDescent="0.25">
      <c r="B7486" t="s">
        <v>3</v>
      </c>
      <c r="C7486" t="s">
        <v>582</v>
      </c>
      <c r="D7486" t="s">
        <v>633</v>
      </c>
      <c r="E7486" t="s">
        <v>1</v>
      </c>
      <c r="F7486">
        <v>0</v>
      </c>
      <c r="G7486">
        <v>0</v>
      </c>
      <c r="H7486">
        <v>0</v>
      </c>
    </row>
    <row r="7487" spans="2:8" x14ac:dyDescent="0.25">
      <c r="B7487" t="s">
        <v>3</v>
      </c>
      <c r="C7487" t="s">
        <v>582</v>
      </c>
      <c r="D7487" t="s">
        <v>156</v>
      </c>
      <c r="E7487" t="s">
        <v>1</v>
      </c>
      <c r="F7487">
        <v>7.7915720338050179E-2</v>
      </c>
      <c r="G7487">
        <v>7.7915720338050179E-2</v>
      </c>
      <c r="H7487">
        <v>7.7915720338050179E-2</v>
      </c>
    </row>
    <row r="7488" spans="2:8" x14ac:dyDescent="0.25">
      <c r="B7488" t="s">
        <v>3</v>
      </c>
      <c r="C7488" t="s">
        <v>582</v>
      </c>
      <c r="D7488" t="s">
        <v>157</v>
      </c>
      <c r="E7488" t="s">
        <v>1</v>
      </c>
      <c r="F7488">
        <v>0</v>
      </c>
      <c r="G7488">
        <v>0</v>
      </c>
      <c r="H7488">
        <v>0</v>
      </c>
    </row>
    <row r="7489" spans="2:8" x14ac:dyDescent="0.25">
      <c r="B7489" t="s">
        <v>3</v>
      </c>
      <c r="C7489" t="s">
        <v>582</v>
      </c>
      <c r="D7489" t="s">
        <v>158</v>
      </c>
      <c r="E7489" t="s">
        <v>1</v>
      </c>
      <c r="F7489">
        <v>0</v>
      </c>
      <c r="G7489">
        <v>0</v>
      </c>
      <c r="H7489">
        <v>0</v>
      </c>
    </row>
    <row r="7490" spans="2:8" x14ac:dyDescent="0.25">
      <c r="B7490" t="s">
        <v>3</v>
      </c>
      <c r="C7490" t="s">
        <v>582</v>
      </c>
      <c r="D7490" t="s">
        <v>159</v>
      </c>
      <c r="E7490" t="s">
        <v>1</v>
      </c>
      <c r="F7490">
        <v>0</v>
      </c>
      <c r="G7490">
        <v>0</v>
      </c>
      <c r="H7490">
        <v>0</v>
      </c>
    </row>
    <row r="7491" spans="2:8" x14ac:dyDescent="0.25">
      <c r="B7491" t="s">
        <v>3</v>
      </c>
      <c r="C7491" t="s">
        <v>582</v>
      </c>
      <c r="D7491" t="s">
        <v>160</v>
      </c>
      <c r="E7491" t="s">
        <v>1</v>
      </c>
      <c r="F7491">
        <v>0</v>
      </c>
      <c r="G7491">
        <v>0</v>
      </c>
      <c r="H7491">
        <v>0</v>
      </c>
    </row>
    <row r="7492" spans="2:8" x14ac:dyDescent="0.25">
      <c r="B7492" t="s">
        <v>3</v>
      </c>
      <c r="C7492" t="s">
        <v>582</v>
      </c>
      <c r="D7492" t="s">
        <v>161</v>
      </c>
      <c r="E7492" t="s">
        <v>1</v>
      </c>
      <c r="F7492">
        <v>0</v>
      </c>
      <c r="G7492">
        <v>0</v>
      </c>
      <c r="H7492">
        <v>0</v>
      </c>
    </row>
    <row r="7493" spans="2:8" x14ac:dyDescent="0.25">
      <c r="B7493" t="s">
        <v>3</v>
      </c>
      <c r="C7493" t="s">
        <v>582</v>
      </c>
      <c r="D7493" t="s">
        <v>162</v>
      </c>
      <c r="E7493" t="s">
        <v>1</v>
      </c>
      <c r="F7493">
        <v>0</v>
      </c>
      <c r="G7493">
        <v>0</v>
      </c>
      <c r="H7493">
        <v>0</v>
      </c>
    </row>
    <row r="7494" spans="2:8" x14ac:dyDescent="0.25">
      <c r="B7494" t="s">
        <v>3</v>
      </c>
      <c r="C7494" t="s">
        <v>582</v>
      </c>
      <c r="D7494" t="s">
        <v>163</v>
      </c>
      <c r="E7494" t="s">
        <v>1</v>
      </c>
      <c r="F7494">
        <v>0</v>
      </c>
      <c r="G7494">
        <v>0</v>
      </c>
      <c r="H7494">
        <v>0</v>
      </c>
    </row>
    <row r="7495" spans="2:8" x14ac:dyDescent="0.25">
      <c r="B7495" t="s">
        <v>3</v>
      </c>
      <c r="C7495" t="s">
        <v>582</v>
      </c>
      <c r="D7495" t="s">
        <v>165</v>
      </c>
      <c r="E7495" t="s">
        <v>1</v>
      </c>
      <c r="F7495">
        <v>0</v>
      </c>
      <c r="G7495">
        <v>0</v>
      </c>
      <c r="H7495">
        <v>0</v>
      </c>
    </row>
    <row r="7496" spans="2:8" x14ac:dyDescent="0.25">
      <c r="B7496" t="s">
        <v>3</v>
      </c>
      <c r="C7496" t="s">
        <v>582</v>
      </c>
      <c r="D7496" t="s">
        <v>168</v>
      </c>
      <c r="E7496" t="s">
        <v>1</v>
      </c>
      <c r="F7496">
        <v>0</v>
      </c>
      <c r="G7496">
        <v>0</v>
      </c>
      <c r="H7496">
        <v>0</v>
      </c>
    </row>
    <row r="7497" spans="2:8" x14ac:dyDescent="0.25">
      <c r="B7497" t="s">
        <v>3</v>
      </c>
      <c r="C7497" t="s">
        <v>582</v>
      </c>
      <c r="D7497" t="s">
        <v>170</v>
      </c>
      <c r="E7497" t="s">
        <v>1</v>
      </c>
      <c r="F7497">
        <v>0</v>
      </c>
      <c r="G7497">
        <v>0</v>
      </c>
      <c r="H7497">
        <v>0</v>
      </c>
    </row>
    <row r="7498" spans="2:8" x14ac:dyDescent="0.25">
      <c r="B7498" t="s">
        <v>3</v>
      </c>
      <c r="C7498" t="s">
        <v>582</v>
      </c>
      <c r="D7498" t="s">
        <v>172</v>
      </c>
      <c r="E7498" t="s">
        <v>1</v>
      </c>
      <c r="F7498">
        <v>0</v>
      </c>
      <c r="G7498">
        <v>0</v>
      </c>
      <c r="H7498">
        <v>0</v>
      </c>
    </row>
    <row r="7499" spans="2:8" x14ac:dyDescent="0.25">
      <c r="B7499" t="s">
        <v>3</v>
      </c>
      <c r="C7499" t="s">
        <v>582</v>
      </c>
      <c r="D7499" t="s">
        <v>174</v>
      </c>
      <c r="E7499" t="s">
        <v>1</v>
      </c>
      <c r="F7499">
        <v>0</v>
      </c>
      <c r="G7499">
        <v>0</v>
      </c>
      <c r="H7499">
        <v>0</v>
      </c>
    </row>
    <row r="7500" spans="2:8" x14ac:dyDescent="0.25">
      <c r="B7500" t="s">
        <v>3</v>
      </c>
      <c r="C7500" t="s">
        <v>582</v>
      </c>
      <c r="D7500" t="s">
        <v>175</v>
      </c>
      <c r="E7500" t="s">
        <v>1</v>
      </c>
      <c r="F7500">
        <v>0</v>
      </c>
      <c r="G7500">
        <v>0</v>
      </c>
      <c r="H7500">
        <v>0</v>
      </c>
    </row>
    <row r="7501" spans="2:8" x14ac:dyDescent="0.25">
      <c r="B7501" t="s">
        <v>3</v>
      </c>
      <c r="C7501" t="s">
        <v>582</v>
      </c>
      <c r="D7501" t="s">
        <v>176</v>
      </c>
      <c r="E7501" t="s">
        <v>1</v>
      </c>
      <c r="F7501">
        <v>4.9542890591275618E-2</v>
      </c>
      <c r="G7501">
        <v>4.9542890591275618E-2</v>
      </c>
      <c r="H7501">
        <v>4.9542890591275618E-2</v>
      </c>
    </row>
    <row r="7502" spans="2:8" x14ac:dyDescent="0.25">
      <c r="B7502" t="s">
        <v>3</v>
      </c>
      <c r="C7502" t="s">
        <v>582</v>
      </c>
      <c r="D7502" t="s">
        <v>177</v>
      </c>
      <c r="E7502" t="s">
        <v>1</v>
      </c>
      <c r="F7502">
        <v>4.9542890591275618E-2</v>
      </c>
      <c r="G7502">
        <v>4.9542890591275618E-2</v>
      </c>
      <c r="H7502">
        <v>4.9542890591275618E-2</v>
      </c>
    </row>
    <row r="7503" spans="2:8" x14ac:dyDescent="0.25">
      <c r="B7503" t="s">
        <v>3</v>
      </c>
      <c r="C7503" t="s">
        <v>582</v>
      </c>
      <c r="D7503" t="s">
        <v>178</v>
      </c>
      <c r="E7503" t="s">
        <v>1</v>
      </c>
      <c r="F7503">
        <v>0</v>
      </c>
      <c r="G7503">
        <v>0</v>
      </c>
      <c r="H7503">
        <v>0</v>
      </c>
    </row>
    <row r="7504" spans="2:8" x14ac:dyDescent="0.25">
      <c r="B7504" t="s">
        <v>3</v>
      </c>
      <c r="C7504" t="s">
        <v>582</v>
      </c>
      <c r="D7504" t="s">
        <v>179</v>
      </c>
      <c r="E7504" t="s">
        <v>1</v>
      </c>
      <c r="F7504">
        <v>0</v>
      </c>
      <c r="G7504">
        <v>0</v>
      </c>
      <c r="H7504">
        <v>0</v>
      </c>
    </row>
    <row r="7505" spans="2:8" x14ac:dyDescent="0.25">
      <c r="B7505" t="s">
        <v>3</v>
      </c>
      <c r="C7505" t="s">
        <v>582</v>
      </c>
      <c r="D7505" t="s">
        <v>180</v>
      </c>
      <c r="E7505" t="s">
        <v>1</v>
      </c>
      <c r="F7505">
        <v>0</v>
      </c>
      <c r="G7505">
        <v>0</v>
      </c>
      <c r="H7505">
        <v>0</v>
      </c>
    </row>
    <row r="7506" spans="2:8" x14ac:dyDescent="0.25">
      <c r="B7506" t="s">
        <v>3</v>
      </c>
      <c r="C7506" t="s">
        <v>582</v>
      </c>
      <c r="D7506" t="s">
        <v>634</v>
      </c>
      <c r="E7506" t="s">
        <v>1</v>
      </c>
      <c r="F7506">
        <v>0</v>
      </c>
      <c r="G7506">
        <v>0</v>
      </c>
      <c r="H7506">
        <v>0</v>
      </c>
    </row>
    <row r="7507" spans="2:8" x14ac:dyDescent="0.25">
      <c r="B7507" t="s">
        <v>3</v>
      </c>
      <c r="C7507" t="s">
        <v>582</v>
      </c>
      <c r="D7507" t="s">
        <v>182</v>
      </c>
      <c r="E7507" t="s">
        <v>1</v>
      </c>
      <c r="F7507">
        <v>0</v>
      </c>
      <c r="G7507">
        <v>0</v>
      </c>
      <c r="H7507">
        <v>0</v>
      </c>
    </row>
    <row r="7508" spans="2:8" x14ac:dyDescent="0.25">
      <c r="B7508" t="s">
        <v>3</v>
      </c>
      <c r="C7508" t="s">
        <v>582</v>
      </c>
      <c r="D7508" t="s">
        <v>184</v>
      </c>
      <c r="E7508" t="s">
        <v>1</v>
      </c>
      <c r="F7508">
        <v>0</v>
      </c>
      <c r="G7508">
        <v>0</v>
      </c>
      <c r="H7508">
        <v>0</v>
      </c>
    </row>
    <row r="7509" spans="2:8" x14ac:dyDescent="0.25">
      <c r="B7509" t="s">
        <v>3</v>
      </c>
      <c r="C7509" t="s">
        <v>582</v>
      </c>
      <c r="D7509" t="s">
        <v>187</v>
      </c>
      <c r="E7509" t="s">
        <v>1</v>
      </c>
      <c r="F7509">
        <v>0</v>
      </c>
      <c r="G7509">
        <v>0</v>
      </c>
      <c r="H7509">
        <v>0</v>
      </c>
    </row>
    <row r="7510" spans="2:8" x14ac:dyDescent="0.25">
      <c r="B7510" t="s">
        <v>3</v>
      </c>
      <c r="C7510" t="s">
        <v>582</v>
      </c>
      <c r="D7510" t="s">
        <v>188</v>
      </c>
      <c r="E7510" t="s">
        <v>1</v>
      </c>
      <c r="F7510">
        <v>1.6784054976408617E-2</v>
      </c>
      <c r="G7510">
        <v>1.9008243786027588E-2</v>
      </c>
      <c r="H7510">
        <v>2.2143347503330968E-2</v>
      </c>
    </row>
    <row r="7511" spans="2:8" x14ac:dyDescent="0.25">
      <c r="B7511" t="s">
        <v>3</v>
      </c>
      <c r="C7511" t="s">
        <v>582</v>
      </c>
      <c r="D7511" t="s">
        <v>189</v>
      </c>
      <c r="E7511" t="s">
        <v>1</v>
      </c>
      <c r="F7511">
        <v>3.7092646147030089E-2</v>
      </c>
      <c r="G7511">
        <v>4.280521397287769E-2</v>
      </c>
      <c r="H7511">
        <v>5.1850680130583547E-2</v>
      </c>
    </row>
    <row r="7512" spans="2:8" x14ac:dyDescent="0.25">
      <c r="B7512" t="s">
        <v>3</v>
      </c>
      <c r="C7512" t="s">
        <v>582</v>
      </c>
      <c r="D7512" t="s">
        <v>190</v>
      </c>
      <c r="E7512" t="s">
        <v>1</v>
      </c>
      <c r="F7512">
        <v>2.7784458122565577E-2</v>
      </c>
      <c r="G7512">
        <v>3.3411366794891678E-2</v>
      </c>
      <c r="H7512">
        <v>4.2636790460540371E-2</v>
      </c>
    </row>
    <row r="7513" spans="2:8" x14ac:dyDescent="0.25">
      <c r="B7513" t="s">
        <v>3</v>
      </c>
      <c r="C7513" t="s">
        <v>582</v>
      </c>
      <c r="D7513" t="s">
        <v>191</v>
      </c>
      <c r="E7513" t="s">
        <v>1</v>
      </c>
      <c r="F7513">
        <v>2.9743520791393831E-2</v>
      </c>
      <c r="G7513">
        <v>3.5976065722171179E-2</v>
      </c>
      <c r="H7513">
        <v>4.6353483444075964E-2</v>
      </c>
    </row>
    <row r="7514" spans="2:8" x14ac:dyDescent="0.25">
      <c r="B7514" t="s">
        <v>3</v>
      </c>
      <c r="C7514" t="s">
        <v>582</v>
      </c>
      <c r="D7514" t="s">
        <v>192</v>
      </c>
      <c r="E7514" t="s">
        <v>1</v>
      </c>
      <c r="F7514">
        <v>4.6068353571349807E-2</v>
      </c>
      <c r="G7514">
        <v>5.6162880590610711E-2</v>
      </c>
      <c r="H7514">
        <v>7.3330073279457023E-2</v>
      </c>
    </row>
    <row r="7515" spans="2:8" x14ac:dyDescent="0.25">
      <c r="B7515" t="s">
        <v>3</v>
      </c>
      <c r="C7515" t="s">
        <v>582</v>
      </c>
      <c r="D7515" t="s">
        <v>193</v>
      </c>
      <c r="E7515" t="s">
        <v>1</v>
      </c>
      <c r="F7515">
        <v>7.4065005006861357E-3</v>
      </c>
      <c r="G7515">
        <v>7.4065005006861357E-3</v>
      </c>
      <c r="H7515">
        <v>7.4065005006861357E-3</v>
      </c>
    </row>
    <row r="7516" spans="2:8" x14ac:dyDescent="0.25">
      <c r="B7516" t="s">
        <v>3</v>
      </c>
      <c r="C7516" t="s">
        <v>582</v>
      </c>
      <c r="D7516" t="s">
        <v>194</v>
      </c>
      <c r="E7516" t="s">
        <v>1</v>
      </c>
      <c r="F7516">
        <v>7.4065005006861374E-3</v>
      </c>
      <c r="G7516">
        <v>7.4065005006861374E-3</v>
      </c>
      <c r="H7516">
        <v>7.4065005006861374E-3</v>
      </c>
    </row>
    <row r="7517" spans="2:8" x14ac:dyDescent="0.25">
      <c r="B7517" t="s">
        <v>3</v>
      </c>
      <c r="C7517" t="s">
        <v>582</v>
      </c>
      <c r="D7517" t="s">
        <v>195</v>
      </c>
      <c r="E7517" t="s">
        <v>1</v>
      </c>
      <c r="F7517">
        <v>0</v>
      </c>
      <c r="G7517">
        <v>0</v>
      </c>
      <c r="H7517">
        <v>0</v>
      </c>
    </row>
    <row r="7518" spans="2:8" x14ac:dyDescent="0.25">
      <c r="B7518" t="s">
        <v>3</v>
      </c>
      <c r="C7518" t="s">
        <v>582</v>
      </c>
      <c r="D7518" t="s">
        <v>196</v>
      </c>
      <c r="E7518" t="s">
        <v>1</v>
      </c>
      <c r="F7518">
        <v>0</v>
      </c>
      <c r="G7518">
        <v>0</v>
      </c>
      <c r="H7518">
        <v>0</v>
      </c>
    </row>
    <row r="7519" spans="2:8" x14ac:dyDescent="0.25">
      <c r="B7519" t="s">
        <v>3</v>
      </c>
      <c r="C7519" t="s">
        <v>582</v>
      </c>
      <c r="D7519" t="s">
        <v>197</v>
      </c>
      <c r="E7519" t="s">
        <v>1</v>
      </c>
      <c r="F7519">
        <v>0</v>
      </c>
      <c r="G7519">
        <v>0</v>
      </c>
      <c r="H7519">
        <v>0</v>
      </c>
    </row>
    <row r="7520" spans="2:8" x14ac:dyDescent="0.25">
      <c r="B7520" t="s">
        <v>3</v>
      </c>
      <c r="C7520" t="s">
        <v>582</v>
      </c>
      <c r="D7520" t="s">
        <v>198</v>
      </c>
      <c r="E7520" t="s">
        <v>1</v>
      </c>
      <c r="F7520">
        <v>0</v>
      </c>
      <c r="G7520">
        <v>0</v>
      </c>
      <c r="H7520">
        <v>0</v>
      </c>
    </row>
    <row r="7521" spans="2:8" x14ac:dyDescent="0.25">
      <c r="B7521" t="s">
        <v>3</v>
      </c>
      <c r="C7521" t="s">
        <v>582</v>
      </c>
      <c r="D7521" t="s">
        <v>199</v>
      </c>
      <c r="E7521" t="s">
        <v>1</v>
      </c>
      <c r="F7521">
        <v>0</v>
      </c>
      <c r="G7521">
        <v>0</v>
      </c>
      <c r="H7521">
        <v>0</v>
      </c>
    </row>
    <row r="7522" spans="2:8" x14ac:dyDescent="0.25">
      <c r="B7522" t="s">
        <v>3</v>
      </c>
      <c r="C7522" t="s">
        <v>582</v>
      </c>
      <c r="D7522" t="s">
        <v>200</v>
      </c>
      <c r="E7522" t="s">
        <v>1</v>
      </c>
      <c r="F7522">
        <v>0</v>
      </c>
      <c r="G7522">
        <v>0</v>
      </c>
      <c r="H7522">
        <v>0</v>
      </c>
    </row>
    <row r="7523" spans="2:8" x14ac:dyDescent="0.25">
      <c r="B7523" t="s">
        <v>3</v>
      </c>
      <c r="C7523" t="s">
        <v>582</v>
      </c>
      <c r="D7523" t="s">
        <v>201</v>
      </c>
      <c r="E7523" t="s">
        <v>1</v>
      </c>
      <c r="F7523">
        <v>0</v>
      </c>
      <c r="G7523">
        <v>0</v>
      </c>
      <c r="H7523">
        <v>0</v>
      </c>
    </row>
    <row r="7524" spans="2:8" x14ac:dyDescent="0.25">
      <c r="B7524" t="s">
        <v>3</v>
      </c>
      <c r="C7524" t="s">
        <v>582</v>
      </c>
      <c r="D7524" t="s">
        <v>202</v>
      </c>
      <c r="E7524" t="s">
        <v>1</v>
      </c>
      <c r="F7524">
        <v>0</v>
      </c>
      <c r="G7524">
        <v>0</v>
      </c>
      <c r="H7524">
        <v>0</v>
      </c>
    </row>
    <row r="7525" spans="2:8" x14ac:dyDescent="0.25">
      <c r="B7525" t="s">
        <v>3</v>
      </c>
      <c r="C7525" t="s">
        <v>582</v>
      </c>
      <c r="D7525" t="s">
        <v>203</v>
      </c>
      <c r="E7525" t="s">
        <v>1</v>
      </c>
      <c r="F7525">
        <v>0</v>
      </c>
      <c r="G7525">
        <v>0</v>
      </c>
      <c r="H7525">
        <v>0</v>
      </c>
    </row>
    <row r="7526" spans="2:8" x14ac:dyDescent="0.25">
      <c r="B7526" t="s">
        <v>3</v>
      </c>
      <c r="C7526" t="s">
        <v>582</v>
      </c>
      <c r="D7526" t="s">
        <v>204</v>
      </c>
      <c r="E7526" t="s">
        <v>1</v>
      </c>
      <c r="F7526">
        <v>0</v>
      </c>
      <c r="G7526">
        <v>0</v>
      </c>
      <c r="H7526">
        <v>0</v>
      </c>
    </row>
    <row r="7527" spans="2:8" x14ac:dyDescent="0.25">
      <c r="B7527" t="s">
        <v>3</v>
      </c>
      <c r="C7527" t="s">
        <v>582</v>
      </c>
      <c r="D7527" t="s">
        <v>205</v>
      </c>
      <c r="E7527" t="s">
        <v>1</v>
      </c>
      <c r="F7527">
        <v>0</v>
      </c>
      <c r="G7527">
        <v>0</v>
      </c>
      <c r="H7527">
        <v>0</v>
      </c>
    </row>
    <row r="7528" spans="2:8" x14ac:dyDescent="0.25">
      <c r="B7528" t="s">
        <v>3</v>
      </c>
      <c r="C7528" t="s">
        <v>582</v>
      </c>
      <c r="D7528" t="s">
        <v>208</v>
      </c>
      <c r="E7528" t="s">
        <v>1</v>
      </c>
      <c r="F7528">
        <v>0</v>
      </c>
      <c r="G7528">
        <v>0</v>
      </c>
      <c r="H7528">
        <v>0</v>
      </c>
    </row>
    <row r="7529" spans="2:8" x14ac:dyDescent="0.25">
      <c r="B7529" t="s">
        <v>3</v>
      </c>
      <c r="C7529" t="s">
        <v>582</v>
      </c>
      <c r="D7529" t="s">
        <v>209</v>
      </c>
      <c r="E7529" t="s">
        <v>1</v>
      </c>
      <c r="F7529">
        <v>0</v>
      </c>
      <c r="G7529">
        <v>0</v>
      </c>
      <c r="H7529">
        <v>0</v>
      </c>
    </row>
    <row r="7530" spans="2:8" x14ac:dyDescent="0.25">
      <c r="B7530" t="s">
        <v>3</v>
      </c>
      <c r="C7530" t="s">
        <v>582</v>
      </c>
      <c r="D7530" t="s">
        <v>210</v>
      </c>
      <c r="E7530" t="s">
        <v>1</v>
      </c>
      <c r="F7530">
        <v>0</v>
      </c>
      <c r="G7530">
        <v>0</v>
      </c>
      <c r="H7530">
        <v>0</v>
      </c>
    </row>
    <row r="7531" spans="2:8" x14ac:dyDescent="0.25">
      <c r="B7531" t="s">
        <v>3</v>
      </c>
      <c r="C7531" t="s">
        <v>582</v>
      </c>
      <c r="D7531" t="s">
        <v>211</v>
      </c>
      <c r="E7531" t="s">
        <v>1</v>
      </c>
      <c r="F7531">
        <v>0</v>
      </c>
      <c r="G7531">
        <v>0</v>
      </c>
      <c r="H7531">
        <v>0</v>
      </c>
    </row>
    <row r="7532" spans="2:8" x14ac:dyDescent="0.25">
      <c r="B7532" t="s">
        <v>3</v>
      </c>
      <c r="C7532" t="s">
        <v>582</v>
      </c>
      <c r="D7532" t="s">
        <v>212</v>
      </c>
      <c r="E7532" t="s">
        <v>1</v>
      </c>
      <c r="F7532">
        <v>0</v>
      </c>
      <c r="G7532">
        <v>0</v>
      </c>
      <c r="H7532">
        <v>0</v>
      </c>
    </row>
    <row r="7533" spans="2:8" x14ac:dyDescent="0.25">
      <c r="B7533" t="s">
        <v>3</v>
      </c>
      <c r="C7533" t="s">
        <v>582</v>
      </c>
      <c r="D7533" t="s">
        <v>213</v>
      </c>
      <c r="E7533" t="s">
        <v>1</v>
      </c>
      <c r="F7533">
        <v>0</v>
      </c>
      <c r="G7533">
        <v>0</v>
      </c>
      <c r="H7533">
        <v>0</v>
      </c>
    </row>
    <row r="7534" spans="2:8" x14ac:dyDescent="0.25">
      <c r="B7534" t="s">
        <v>3</v>
      </c>
      <c r="C7534" t="s">
        <v>582</v>
      </c>
      <c r="D7534" t="s">
        <v>214</v>
      </c>
      <c r="E7534" t="s">
        <v>1</v>
      </c>
      <c r="F7534">
        <v>0</v>
      </c>
      <c r="G7534">
        <v>0</v>
      </c>
      <c r="H7534">
        <v>0</v>
      </c>
    </row>
    <row r="7535" spans="2:8" x14ac:dyDescent="0.25">
      <c r="B7535" t="s">
        <v>3</v>
      </c>
      <c r="C7535" t="s">
        <v>582</v>
      </c>
      <c r="D7535" t="s">
        <v>215</v>
      </c>
      <c r="E7535" t="s">
        <v>1</v>
      </c>
      <c r="F7535">
        <v>0</v>
      </c>
      <c r="G7535">
        <v>0</v>
      </c>
      <c r="H7535">
        <v>0</v>
      </c>
    </row>
    <row r="7536" spans="2:8" x14ac:dyDescent="0.25">
      <c r="B7536" t="s">
        <v>3</v>
      </c>
      <c r="C7536" t="s">
        <v>582</v>
      </c>
      <c r="D7536" t="s">
        <v>216</v>
      </c>
      <c r="E7536" t="s">
        <v>1</v>
      </c>
      <c r="F7536">
        <v>1.5051028894815277E-2</v>
      </c>
      <c r="G7536">
        <v>1.5051028894815277E-2</v>
      </c>
      <c r="H7536">
        <v>1.5051028894815277E-2</v>
      </c>
    </row>
    <row r="7537" spans="2:8" x14ac:dyDescent="0.25">
      <c r="B7537" t="s">
        <v>3</v>
      </c>
      <c r="C7537" t="s">
        <v>582</v>
      </c>
      <c r="D7537" t="s">
        <v>217</v>
      </c>
      <c r="E7537" t="s">
        <v>1</v>
      </c>
      <c r="F7537">
        <v>0</v>
      </c>
      <c r="G7537">
        <v>0</v>
      </c>
      <c r="H7537">
        <v>0</v>
      </c>
    </row>
    <row r="7538" spans="2:8" x14ac:dyDescent="0.25">
      <c r="B7538" t="s">
        <v>3</v>
      </c>
      <c r="C7538" t="s">
        <v>582</v>
      </c>
      <c r="D7538" t="s">
        <v>218</v>
      </c>
      <c r="E7538" t="s">
        <v>1</v>
      </c>
      <c r="F7538">
        <v>1.4459136867309496E-2</v>
      </c>
      <c r="G7538">
        <v>1.3106240804439133E-2</v>
      </c>
      <c r="H7538">
        <v>1.3106240804439133E-2</v>
      </c>
    </row>
    <row r="7539" spans="2:8" x14ac:dyDescent="0.25">
      <c r="B7539" t="s">
        <v>3</v>
      </c>
      <c r="C7539" t="s">
        <v>582</v>
      </c>
      <c r="D7539" t="s">
        <v>219</v>
      </c>
      <c r="E7539" t="s">
        <v>1</v>
      </c>
      <c r="F7539">
        <v>0</v>
      </c>
      <c r="G7539">
        <v>0</v>
      </c>
      <c r="H7539">
        <v>0</v>
      </c>
    </row>
    <row r="7540" spans="2:8" x14ac:dyDescent="0.25">
      <c r="B7540" t="s">
        <v>3</v>
      </c>
      <c r="C7540" t="s">
        <v>582</v>
      </c>
      <c r="D7540" t="s">
        <v>220</v>
      </c>
      <c r="E7540" t="s">
        <v>1</v>
      </c>
      <c r="F7540">
        <v>0</v>
      </c>
      <c r="G7540">
        <v>0</v>
      </c>
      <c r="H7540">
        <v>0</v>
      </c>
    </row>
    <row r="7541" spans="2:8" x14ac:dyDescent="0.25">
      <c r="B7541" t="s">
        <v>3</v>
      </c>
      <c r="C7541" t="s">
        <v>582</v>
      </c>
      <c r="D7541" t="s">
        <v>221</v>
      </c>
      <c r="E7541" t="s">
        <v>1</v>
      </c>
      <c r="F7541">
        <v>0</v>
      </c>
      <c r="G7541">
        <v>0</v>
      </c>
      <c r="H7541">
        <v>0</v>
      </c>
    </row>
    <row r="7542" spans="2:8" x14ac:dyDescent="0.25">
      <c r="B7542" t="s">
        <v>3</v>
      </c>
      <c r="C7542" t="s">
        <v>582</v>
      </c>
      <c r="D7542" t="s">
        <v>222</v>
      </c>
      <c r="E7542" t="s">
        <v>1</v>
      </c>
      <c r="F7542">
        <v>0</v>
      </c>
      <c r="G7542">
        <v>0</v>
      </c>
      <c r="H7542">
        <v>0</v>
      </c>
    </row>
    <row r="7543" spans="2:8" x14ac:dyDescent="0.25">
      <c r="B7543" t="s">
        <v>3</v>
      </c>
      <c r="C7543" t="s">
        <v>582</v>
      </c>
      <c r="D7543" t="s">
        <v>224</v>
      </c>
      <c r="E7543" t="s">
        <v>1</v>
      </c>
      <c r="F7543">
        <v>0</v>
      </c>
      <c r="G7543">
        <v>0</v>
      </c>
      <c r="H7543">
        <v>0</v>
      </c>
    </row>
    <row r="7544" spans="2:8" x14ac:dyDescent="0.25">
      <c r="B7544" t="s">
        <v>3</v>
      </c>
      <c r="C7544" t="s">
        <v>582</v>
      </c>
      <c r="D7544" t="s">
        <v>225</v>
      </c>
      <c r="E7544" t="s">
        <v>1</v>
      </c>
      <c r="F7544">
        <v>0</v>
      </c>
      <c r="G7544">
        <v>0</v>
      </c>
      <c r="H7544">
        <v>0</v>
      </c>
    </row>
    <row r="7545" spans="2:8" x14ac:dyDescent="0.25">
      <c r="B7545" t="s">
        <v>3</v>
      </c>
      <c r="C7545" t="s">
        <v>582</v>
      </c>
      <c r="D7545" t="s">
        <v>226</v>
      </c>
      <c r="E7545" t="s">
        <v>1</v>
      </c>
      <c r="F7545">
        <v>1.5939521907744798E-2</v>
      </c>
      <c r="G7545">
        <v>1.3947081669276697E-2</v>
      </c>
      <c r="H7545">
        <v>1.3947081669276697E-2</v>
      </c>
    </row>
    <row r="7546" spans="2:8" x14ac:dyDescent="0.25">
      <c r="B7546" t="s">
        <v>3</v>
      </c>
      <c r="C7546" t="s">
        <v>582</v>
      </c>
      <c r="D7546" t="s">
        <v>227</v>
      </c>
      <c r="E7546" t="s">
        <v>1</v>
      </c>
      <c r="F7546">
        <v>1.4428058351548263E-2</v>
      </c>
      <c r="G7546">
        <v>1.4428058351548263E-2</v>
      </c>
      <c r="H7546">
        <v>1.4428058351548263E-2</v>
      </c>
    </row>
    <row r="7547" spans="2:8" x14ac:dyDescent="0.25">
      <c r="B7547" t="s">
        <v>3</v>
      </c>
      <c r="C7547" t="s">
        <v>582</v>
      </c>
      <c r="D7547" t="s">
        <v>228</v>
      </c>
      <c r="E7547" t="s">
        <v>1</v>
      </c>
      <c r="F7547">
        <v>0</v>
      </c>
      <c r="G7547">
        <v>1.7476547349454318E-2</v>
      </c>
      <c r="H7547">
        <v>1.7476547349454318E-2</v>
      </c>
    </row>
    <row r="7548" spans="2:8" x14ac:dyDescent="0.25">
      <c r="B7548" t="s">
        <v>3</v>
      </c>
      <c r="C7548" t="s">
        <v>582</v>
      </c>
      <c r="D7548" t="s">
        <v>229</v>
      </c>
      <c r="E7548" t="s">
        <v>1</v>
      </c>
      <c r="F7548">
        <v>1.7954806649340172E-2</v>
      </c>
      <c r="G7548">
        <v>0</v>
      </c>
      <c r="H7548">
        <v>1.7954806649340169E-2</v>
      </c>
    </row>
    <row r="7549" spans="2:8" x14ac:dyDescent="0.25">
      <c r="B7549" t="s">
        <v>3</v>
      </c>
      <c r="C7549" t="s">
        <v>582</v>
      </c>
      <c r="D7549" t="s">
        <v>230</v>
      </c>
      <c r="E7549" t="s">
        <v>1</v>
      </c>
      <c r="F7549">
        <v>0</v>
      </c>
      <c r="G7549">
        <v>0</v>
      </c>
      <c r="H7549">
        <v>0</v>
      </c>
    </row>
    <row r="7550" spans="2:8" x14ac:dyDescent="0.25">
      <c r="B7550" t="s">
        <v>3</v>
      </c>
      <c r="C7550" t="s">
        <v>582</v>
      </c>
      <c r="D7550" t="s">
        <v>232</v>
      </c>
      <c r="E7550" t="s">
        <v>1</v>
      </c>
      <c r="F7550">
        <v>2.4786068532013355E-2</v>
      </c>
      <c r="G7550">
        <v>2.4786068532013355E-2</v>
      </c>
      <c r="H7550">
        <v>2.4786068532013355E-2</v>
      </c>
    </row>
    <row r="7551" spans="2:8" x14ac:dyDescent="0.25">
      <c r="B7551" t="s">
        <v>3</v>
      </c>
      <c r="C7551" t="s">
        <v>582</v>
      </c>
      <c r="D7551" t="s">
        <v>234</v>
      </c>
      <c r="E7551" t="s">
        <v>1</v>
      </c>
      <c r="F7551">
        <v>2.558935224042742E-2</v>
      </c>
      <c r="G7551">
        <v>2.558935224042742E-2</v>
      </c>
      <c r="H7551">
        <v>2.558935224042742E-2</v>
      </c>
    </row>
    <row r="7552" spans="2:8" x14ac:dyDescent="0.25">
      <c r="B7552" t="s">
        <v>3</v>
      </c>
      <c r="C7552" t="s">
        <v>582</v>
      </c>
      <c r="D7552" t="s">
        <v>236</v>
      </c>
      <c r="E7552" t="s">
        <v>1</v>
      </c>
      <c r="F7552">
        <v>0</v>
      </c>
      <c r="G7552">
        <v>0</v>
      </c>
      <c r="H7552">
        <v>0</v>
      </c>
    </row>
    <row r="7553" spans="2:8" x14ac:dyDescent="0.25">
      <c r="B7553" t="s">
        <v>3</v>
      </c>
      <c r="C7553" t="s">
        <v>582</v>
      </c>
      <c r="D7553" t="s">
        <v>237</v>
      </c>
      <c r="E7553" t="s">
        <v>1</v>
      </c>
      <c r="F7553">
        <v>0</v>
      </c>
      <c r="G7553">
        <v>0</v>
      </c>
      <c r="H7553">
        <v>0</v>
      </c>
    </row>
    <row r="7554" spans="2:8" x14ac:dyDescent="0.25">
      <c r="B7554" t="s">
        <v>3</v>
      </c>
      <c r="C7554" t="s">
        <v>582</v>
      </c>
      <c r="D7554" t="s">
        <v>238</v>
      </c>
      <c r="E7554" t="s">
        <v>1</v>
      </c>
      <c r="F7554">
        <v>0</v>
      </c>
      <c r="G7554">
        <v>0</v>
      </c>
      <c r="H7554">
        <v>0</v>
      </c>
    </row>
    <row r="7555" spans="2:8" x14ac:dyDescent="0.25">
      <c r="B7555" t="s">
        <v>3</v>
      </c>
      <c r="C7555" t="s">
        <v>582</v>
      </c>
      <c r="D7555" t="s">
        <v>240</v>
      </c>
      <c r="E7555" t="s">
        <v>1</v>
      </c>
      <c r="F7555">
        <v>0</v>
      </c>
      <c r="G7555">
        <v>0</v>
      </c>
      <c r="H7555">
        <v>0</v>
      </c>
    </row>
    <row r="7556" spans="2:8" x14ac:dyDescent="0.25">
      <c r="B7556" t="s">
        <v>3</v>
      </c>
      <c r="C7556" t="s">
        <v>582</v>
      </c>
      <c r="D7556" t="s">
        <v>241</v>
      </c>
      <c r="E7556" t="s">
        <v>1</v>
      </c>
      <c r="F7556">
        <v>0</v>
      </c>
      <c r="G7556">
        <v>0</v>
      </c>
      <c r="H7556">
        <v>0</v>
      </c>
    </row>
    <row r="7557" spans="2:8" x14ac:dyDescent="0.25">
      <c r="B7557" t="s">
        <v>3</v>
      </c>
      <c r="C7557" t="s">
        <v>582</v>
      </c>
      <c r="D7557" t="s">
        <v>242</v>
      </c>
      <c r="E7557" t="s">
        <v>1</v>
      </c>
      <c r="F7557">
        <v>0</v>
      </c>
      <c r="G7557">
        <v>0</v>
      </c>
      <c r="H7557">
        <v>0</v>
      </c>
    </row>
    <row r="7558" spans="2:8" x14ac:dyDescent="0.25">
      <c r="B7558" t="s">
        <v>3</v>
      </c>
      <c r="C7558" t="s">
        <v>582</v>
      </c>
      <c r="D7558" t="s">
        <v>243</v>
      </c>
      <c r="E7558" t="s">
        <v>1</v>
      </c>
      <c r="F7558">
        <v>1.6987404810494103E-2</v>
      </c>
      <c r="G7558">
        <v>1.6987404810494103E-2</v>
      </c>
      <c r="H7558">
        <v>1.6987404810494103E-2</v>
      </c>
    </row>
    <row r="7559" spans="2:8" x14ac:dyDescent="0.25">
      <c r="B7559" t="s">
        <v>3</v>
      </c>
      <c r="C7559" t="s">
        <v>582</v>
      </c>
      <c r="D7559" t="s">
        <v>244</v>
      </c>
      <c r="E7559" t="s">
        <v>1</v>
      </c>
      <c r="F7559">
        <v>3.2048133281408285E-2</v>
      </c>
      <c r="G7559">
        <v>3.2048133281408285E-2</v>
      </c>
      <c r="H7559">
        <v>3.2048133281408285E-2</v>
      </c>
    </row>
    <row r="7560" spans="2:8" x14ac:dyDescent="0.25">
      <c r="B7560" t="s">
        <v>3</v>
      </c>
      <c r="C7560" t="s">
        <v>582</v>
      </c>
      <c r="D7560" t="s">
        <v>245</v>
      </c>
      <c r="E7560" t="s">
        <v>1</v>
      </c>
      <c r="F7560">
        <v>0</v>
      </c>
      <c r="G7560">
        <v>0</v>
      </c>
      <c r="H7560">
        <v>0</v>
      </c>
    </row>
    <row r="7561" spans="2:8" x14ac:dyDescent="0.25">
      <c r="B7561" t="s">
        <v>3</v>
      </c>
      <c r="C7561" t="s">
        <v>582</v>
      </c>
      <c r="D7561" t="s">
        <v>246</v>
      </c>
      <c r="E7561" t="s">
        <v>1</v>
      </c>
      <c r="F7561">
        <v>0</v>
      </c>
      <c r="G7561">
        <v>0</v>
      </c>
      <c r="H7561">
        <v>0</v>
      </c>
    </row>
    <row r="7562" spans="2:8" x14ac:dyDescent="0.25">
      <c r="B7562" t="s">
        <v>3</v>
      </c>
      <c r="C7562" t="s">
        <v>582</v>
      </c>
      <c r="D7562" t="s">
        <v>247</v>
      </c>
      <c r="E7562" t="s">
        <v>1</v>
      </c>
      <c r="F7562">
        <v>0</v>
      </c>
      <c r="G7562">
        <v>0</v>
      </c>
      <c r="H7562">
        <v>0</v>
      </c>
    </row>
    <row r="7563" spans="2:8" x14ac:dyDescent="0.25">
      <c r="B7563" t="s">
        <v>3</v>
      </c>
      <c r="C7563" t="s">
        <v>582</v>
      </c>
      <c r="D7563" t="s">
        <v>248</v>
      </c>
      <c r="E7563" t="s">
        <v>1</v>
      </c>
      <c r="F7563">
        <v>0</v>
      </c>
      <c r="G7563">
        <v>0</v>
      </c>
      <c r="H7563">
        <v>0</v>
      </c>
    </row>
    <row r="7564" spans="2:8" x14ac:dyDescent="0.25">
      <c r="B7564" t="s">
        <v>3</v>
      </c>
      <c r="C7564" t="s">
        <v>582</v>
      </c>
      <c r="D7564" t="s">
        <v>251</v>
      </c>
      <c r="E7564" t="s">
        <v>1</v>
      </c>
      <c r="F7564">
        <v>0</v>
      </c>
      <c r="G7564">
        <v>0</v>
      </c>
      <c r="H7564">
        <v>0</v>
      </c>
    </row>
    <row r="7565" spans="2:8" x14ac:dyDescent="0.25">
      <c r="B7565" t="s">
        <v>3</v>
      </c>
      <c r="C7565" t="s">
        <v>582</v>
      </c>
      <c r="D7565" t="s">
        <v>255</v>
      </c>
      <c r="E7565" t="s">
        <v>1</v>
      </c>
      <c r="F7565">
        <v>0</v>
      </c>
      <c r="G7565">
        <v>0</v>
      </c>
      <c r="H7565">
        <v>0</v>
      </c>
    </row>
    <row r="7566" spans="2:8" x14ac:dyDescent="0.25">
      <c r="B7566" t="s">
        <v>3</v>
      </c>
      <c r="C7566" t="s">
        <v>582</v>
      </c>
      <c r="D7566" t="s">
        <v>256</v>
      </c>
      <c r="E7566" t="s">
        <v>1</v>
      </c>
      <c r="F7566">
        <v>2.6189256596215151E-2</v>
      </c>
      <c r="G7566">
        <v>2.6189256596215151E-2</v>
      </c>
      <c r="H7566">
        <v>2.6189256596215151E-2</v>
      </c>
    </row>
    <row r="7567" spans="2:8" x14ac:dyDescent="0.25">
      <c r="B7567" t="s">
        <v>3</v>
      </c>
      <c r="C7567" t="s">
        <v>582</v>
      </c>
      <c r="D7567" t="s">
        <v>258</v>
      </c>
      <c r="E7567" t="s">
        <v>1</v>
      </c>
      <c r="F7567">
        <v>2.5211877523376836E-2</v>
      </c>
      <c r="G7567">
        <v>2.5211877523376836E-2</v>
      </c>
      <c r="H7567">
        <v>2.5211877523376836E-2</v>
      </c>
    </row>
    <row r="7568" spans="2:8" x14ac:dyDescent="0.25">
      <c r="B7568" t="s">
        <v>3</v>
      </c>
      <c r="C7568" t="s">
        <v>582</v>
      </c>
      <c r="D7568" t="s">
        <v>260</v>
      </c>
      <c r="E7568" t="s">
        <v>1</v>
      </c>
      <c r="F7568">
        <v>0</v>
      </c>
      <c r="G7568">
        <v>0</v>
      </c>
      <c r="H7568">
        <v>0</v>
      </c>
    </row>
    <row r="7569" spans="2:8" x14ac:dyDescent="0.25">
      <c r="B7569" t="s">
        <v>3</v>
      </c>
      <c r="C7569" t="s">
        <v>582</v>
      </c>
      <c r="D7569" t="s">
        <v>262</v>
      </c>
      <c r="E7569" t="s">
        <v>1</v>
      </c>
      <c r="F7569">
        <v>1.9912040508065637E-2</v>
      </c>
      <c r="G7569">
        <v>1.9912040508065641E-2</v>
      </c>
      <c r="H7569">
        <v>1.9912040508065641E-2</v>
      </c>
    </row>
    <row r="7570" spans="2:8" x14ac:dyDescent="0.25">
      <c r="B7570" t="s">
        <v>3</v>
      </c>
      <c r="C7570" t="s">
        <v>582</v>
      </c>
      <c r="D7570" t="s">
        <v>263</v>
      </c>
      <c r="E7570" t="s">
        <v>1</v>
      </c>
      <c r="F7570">
        <v>6.4612096850529488E-2</v>
      </c>
      <c r="G7570">
        <v>6.1594177420458224E-2</v>
      </c>
      <c r="H7570">
        <v>6.0085217705422599E-2</v>
      </c>
    </row>
    <row r="7571" spans="2:8" x14ac:dyDescent="0.25">
      <c r="B7571" t="s">
        <v>3</v>
      </c>
      <c r="C7571" t="s">
        <v>582</v>
      </c>
      <c r="D7571" t="s">
        <v>264</v>
      </c>
      <c r="E7571" t="s">
        <v>1</v>
      </c>
      <c r="F7571">
        <v>3.6414391128473375E-2</v>
      </c>
      <c r="G7571">
        <v>3.6414391128473375E-2</v>
      </c>
      <c r="H7571">
        <v>3.6414391128473375E-2</v>
      </c>
    </row>
    <row r="7572" spans="2:8" x14ac:dyDescent="0.25">
      <c r="B7572" t="s">
        <v>3</v>
      </c>
      <c r="C7572" t="s">
        <v>582</v>
      </c>
      <c r="D7572" t="s">
        <v>265</v>
      </c>
      <c r="E7572" t="s">
        <v>1</v>
      </c>
      <c r="F7572">
        <v>8.2645199811391096E-2</v>
      </c>
      <c r="G7572">
        <v>7.8059184471679671E-2</v>
      </c>
      <c r="H7572">
        <v>7.5766176801823987E-2</v>
      </c>
    </row>
    <row r="7573" spans="2:8" x14ac:dyDescent="0.25">
      <c r="B7573" t="s">
        <v>3</v>
      </c>
      <c r="C7573" t="s">
        <v>582</v>
      </c>
      <c r="D7573" t="s">
        <v>266</v>
      </c>
      <c r="E7573" t="s">
        <v>1</v>
      </c>
      <c r="F7573">
        <v>1.6663040698703266E-2</v>
      </c>
      <c r="G7573">
        <v>1.6663040698703266E-2</v>
      </c>
      <c r="H7573">
        <v>1.6663040698703266E-2</v>
      </c>
    </row>
    <row r="7574" spans="2:8" x14ac:dyDescent="0.25">
      <c r="B7574" t="s">
        <v>3</v>
      </c>
      <c r="C7574" t="s">
        <v>582</v>
      </c>
      <c r="D7574" t="s">
        <v>268</v>
      </c>
      <c r="E7574" t="s">
        <v>1</v>
      </c>
      <c r="F7574">
        <v>0</v>
      </c>
      <c r="G7574">
        <v>0</v>
      </c>
      <c r="H7574">
        <v>0</v>
      </c>
    </row>
    <row r="7575" spans="2:8" x14ac:dyDescent="0.25">
      <c r="B7575" t="s">
        <v>3</v>
      </c>
      <c r="C7575" t="s">
        <v>582</v>
      </c>
      <c r="D7575" t="s">
        <v>269</v>
      </c>
      <c r="E7575" t="s">
        <v>1</v>
      </c>
      <c r="F7575">
        <v>0</v>
      </c>
      <c r="G7575">
        <v>0</v>
      </c>
      <c r="H7575">
        <v>0</v>
      </c>
    </row>
    <row r="7576" spans="2:8" x14ac:dyDescent="0.25">
      <c r="B7576" t="s">
        <v>3</v>
      </c>
      <c r="C7576" t="s">
        <v>582</v>
      </c>
      <c r="D7576" t="s">
        <v>270</v>
      </c>
      <c r="E7576" t="s">
        <v>1</v>
      </c>
      <c r="F7576">
        <v>0</v>
      </c>
      <c r="G7576">
        <v>0</v>
      </c>
      <c r="H7576">
        <v>0</v>
      </c>
    </row>
    <row r="7577" spans="2:8" x14ac:dyDescent="0.25">
      <c r="B7577" t="s">
        <v>3</v>
      </c>
      <c r="C7577" t="s">
        <v>582</v>
      </c>
      <c r="D7577" t="s">
        <v>271</v>
      </c>
      <c r="E7577" t="s">
        <v>1</v>
      </c>
      <c r="F7577">
        <v>2.5076871693004463E-2</v>
      </c>
      <c r="G7577">
        <v>2.5076871693004463E-2</v>
      </c>
      <c r="H7577">
        <v>2.5076871693004463E-2</v>
      </c>
    </row>
    <row r="7578" spans="2:8" x14ac:dyDescent="0.25">
      <c r="B7578" t="s">
        <v>3</v>
      </c>
      <c r="C7578" t="s">
        <v>582</v>
      </c>
      <c r="D7578" t="s">
        <v>273</v>
      </c>
      <c r="E7578" t="s">
        <v>1</v>
      </c>
      <c r="F7578">
        <v>0</v>
      </c>
      <c r="G7578">
        <v>0</v>
      </c>
      <c r="H7578">
        <v>0</v>
      </c>
    </row>
    <row r="7579" spans="2:8" x14ac:dyDescent="0.25">
      <c r="B7579" t="s">
        <v>3</v>
      </c>
      <c r="C7579" t="s">
        <v>582</v>
      </c>
      <c r="D7579" t="s">
        <v>276</v>
      </c>
      <c r="E7579" t="s">
        <v>1</v>
      </c>
      <c r="F7579">
        <v>0</v>
      </c>
      <c r="G7579">
        <v>0</v>
      </c>
      <c r="H7579">
        <v>0</v>
      </c>
    </row>
    <row r="7580" spans="2:8" x14ac:dyDescent="0.25">
      <c r="B7580" t="s">
        <v>3</v>
      </c>
      <c r="C7580" t="s">
        <v>582</v>
      </c>
      <c r="D7580" t="s">
        <v>279</v>
      </c>
      <c r="E7580" t="s">
        <v>1</v>
      </c>
      <c r="F7580">
        <v>5.0435164900292838E-2</v>
      </c>
      <c r="G7580">
        <v>5.0435164900292838E-2</v>
      </c>
      <c r="H7580">
        <v>5.0435164900292838E-2</v>
      </c>
    </row>
    <row r="7581" spans="2:8" x14ac:dyDescent="0.25">
      <c r="B7581" t="s">
        <v>3</v>
      </c>
      <c r="C7581" t="s">
        <v>582</v>
      </c>
      <c r="D7581" t="s">
        <v>280</v>
      </c>
      <c r="E7581" t="s">
        <v>1</v>
      </c>
      <c r="F7581">
        <v>3.3377465316344807E-2</v>
      </c>
      <c r="G7581">
        <v>3.3377465316344807E-2</v>
      </c>
      <c r="H7581">
        <v>3.3377465316344807E-2</v>
      </c>
    </row>
    <row r="7582" spans="2:8" x14ac:dyDescent="0.25">
      <c r="B7582" t="s">
        <v>3</v>
      </c>
      <c r="C7582" t="s">
        <v>582</v>
      </c>
      <c r="D7582" t="s">
        <v>281</v>
      </c>
      <c r="E7582" t="s">
        <v>1</v>
      </c>
      <c r="F7582">
        <v>0</v>
      </c>
      <c r="G7582">
        <v>0</v>
      </c>
      <c r="H7582">
        <v>0</v>
      </c>
    </row>
    <row r="7583" spans="2:8" x14ac:dyDescent="0.25">
      <c r="B7583" t="s">
        <v>3</v>
      </c>
      <c r="C7583" t="s">
        <v>582</v>
      </c>
      <c r="D7583" t="s">
        <v>282</v>
      </c>
      <c r="E7583" t="s">
        <v>1</v>
      </c>
      <c r="F7583">
        <v>0</v>
      </c>
      <c r="G7583">
        <v>0</v>
      </c>
      <c r="H7583">
        <v>0</v>
      </c>
    </row>
    <row r="7584" spans="2:8" x14ac:dyDescent="0.25">
      <c r="B7584" t="s">
        <v>3</v>
      </c>
      <c r="C7584" t="s">
        <v>582</v>
      </c>
      <c r="D7584" t="s">
        <v>283</v>
      </c>
      <c r="E7584" t="s">
        <v>1</v>
      </c>
      <c r="F7584">
        <v>1.9444527967532828E-2</v>
      </c>
      <c r="G7584">
        <v>1.5386289981639108E-2</v>
      </c>
      <c r="H7584">
        <v>1.5386289981639108E-2</v>
      </c>
    </row>
    <row r="7585" spans="2:8" x14ac:dyDescent="0.25">
      <c r="B7585" t="s">
        <v>3</v>
      </c>
      <c r="C7585" t="s">
        <v>582</v>
      </c>
      <c r="D7585" t="s">
        <v>284</v>
      </c>
      <c r="E7585" t="s">
        <v>1</v>
      </c>
      <c r="F7585">
        <v>0</v>
      </c>
      <c r="G7585">
        <v>0</v>
      </c>
      <c r="H7585">
        <v>0</v>
      </c>
    </row>
    <row r="7586" spans="2:8" x14ac:dyDescent="0.25">
      <c r="B7586" t="s">
        <v>3</v>
      </c>
      <c r="C7586" t="s">
        <v>582</v>
      </c>
      <c r="D7586" t="s">
        <v>286</v>
      </c>
      <c r="E7586" t="s">
        <v>1</v>
      </c>
      <c r="F7586">
        <v>0</v>
      </c>
      <c r="G7586">
        <v>0</v>
      </c>
      <c r="H7586">
        <v>0</v>
      </c>
    </row>
    <row r="7587" spans="2:8" x14ac:dyDescent="0.25">
      <c r="B7587" t="s">
        <v>3</v>
      </c>
      <c r="C7587" t="s">
        <v>582</v>
      </c>
      <c r="D7587" t="s">
        <v>287</v>
      </c>
      <c r="E7587" t="s">
        <v>1</v>
      </c>
      <c r="F7587">
        <v>1.0752220930179386E-2</v>
      </c>
      <c r="G7587">
        <v>9.2440919489351001E-3</v>
      </c>
      <c r="H7587">
        <v>9.2440919489351001E-3</v>
      </c>
    </row>
    <row r="7588" spans="2:8" x14ac:dyDescent="0.25">
      <c r="B7588" t="s">
        <v>3</v>
      </c>
      <c r="C7588" t="s">
        <v>582</v>
      </c>
      <c r="D7588" t="s">
        <v>290</v>
      </c>
      <c r="E7588" t="s">
        <v>1</v>
      </c>
      <c r="F7588">
        <v>0</v>
      </c>
      <c r="G7588">
        <v>0</v>
      </c>
      <c r="H7588">
        <v>0</v>
      </c>
    </row>
    <row r="7589" spans="2:8" x14ac:dyDescent="0.25">
      <c r="B7589" t="s">
        <v>3</v>
      </c>
      <c r="C7589" t="s">
        <v>582</v>
      </c>
      <c r="D7589" t="s">
        <v>291</v>
      </c>
      <c r="E7589" t="s">
        <v>1</v>
      </c>
      <c r="F7589">
        <v>1.8616697212741617E-2</v>
      </c>
      <c r="G7589">
        <v>1.8616697212741617E-2</v>
      </c>
      <c r="H7589">
        <v>1.8616697212741617E-2</v>
      </c>
    </row>
    <row r="7590" spans="2:8" x14ac:dyDescent="0.25">
      <c r="B7590" t="s">
        <v>3</v>
      </c>
      <c r="C7590" t="s">
        <v>582</v>
      </c>
      <c r="D7590" t="s">
        <v>292</v>
      </c>
      <c r="E7590" t="s">
        <v>1</v>
      </c>
      <c r="F7590">
        <v>0</v>
      </c>
      <c r="G7590">
        <v>0</v>
      </c>
      <c r="H7590">
        <v>0</v>
      </c>
    </row>
    <row r="7591" spans="2:8" x14ac:dyDescent="0.25">
      <c r="B7591" t="s">
        <v>3</v>
      </c>
      <c r="C7591" t="s">
        <v>582</v>
      </c>
      <c r="D7591" t="s">
        <v>293</v>
      </c>
      <c r="E7591" t="s">
        <v>1</v>
      </c>
      <c r="F7591">
        <v>0</v>
      </c>
      <c r="G7591">
        <v>0</v>
      </c>
      <c r="H7591">
        <v>0</v>
      </c>
    </row>
    <row r="7592" spans="2:8" x14ac:dyDescent="0.25">
      <c r="B7592" t="s">
        <v>3</v>
      </c>
      <c r="C7592" t="s">
        <v>582</v>
      </c>
      <c r="D7592" t="s">
        <v>295</v>
      </c>
      <c r="E7592" t="s">
        <v>1</v>
      </c>
      <c r="F7592">
        <v>0</v>
      </c>
      <c r="G7592">
        <v>0</v>
      </c>
      <c r="H7592">
        <v>0</v>
      </c>
    </row>
    <row r="7593" spans="2:8" x14ac:dyDescent="0.25">
      <c r="B7593" t="s">
        <v>3</v>
      </c>
      <c r="C7593" t="s">
        <v>582</v>
      </c>
      <c r="D7593" t="s">
        <v>296</v>
      </c>
      <c r="E7593" t="s">
        <v>1</v>
      </c>
      <c r="F7593">
        <v>0</v>
      </c>
      <c r="G7593">
        <v>0</v>
      </c>
      <c r="H7593">
        <v>0</v>
      </c>
    </row>
    <row r="7594" spans="2:8" x14ac:dyDescent="0.25">
      <c r="B7594" t="s">
        <v>3</v>
      </c>
      <c r="C7594" t="s">
        <v>582</v>
      </c>
      <c r="D7594" t="s">
        <v>297</v>
      </c>
      <c r="E7594" t="s">
        <v>1</v>
      </c>
      <c r="F7594">
        <v>0</v>
      </c>
      <c r="G7594">
        <v>0</v>
      </c>
      <c r="H7594">
        <v>0</v>
      </c>
    </row>
    <row r="7595" spans="2:8" x14ac:dyDescent="0.25">
      <c r="B7595" t="s">
        <v>3</v>
      </c>
      <c r="C7595" t="s">
        <v>582</v>
      </c>
      <c r="D7595" t="s">
        <v>298</v>
      </c>
      <c r="E7595" t="s">
        <v>1</v>
      </c>
      <c r="F7595">
        <v>0</v>
      </c>
      <c r="G7595">
        <v>0</v>
      </c>
      <c r="H7595">
        <v>0</v>
      </c>
    </row>
    <row r="7596" spans="2:8" x14ac:dyDescent="0.25">
      <c r="B7596" t="s">
        <v>3</v>
      </c>
      <c r="C7596" t="s">
        <v>582</v>
      </c>
      <c r="D7596" t="s">
        <v>299</v>
      </c>
      <c r="E7596" t="s">
        <v>1</v>
      </c>
      <c r="F7596">
        <v>0</v>
      </c>
      <c r="G7596">
        <v>0</v>
      </c>
      <c r="H7596">
        <v>0</v>
      </c>
    </row>
    <row r="7597" spans="2:8" x14ac:dyDescent="0.25">
      <c r="B7597" t="s">
        <v>3</v>
      </c>
      <c r="C7597" t="s">
        <v>582</v>
      </c>
      <c r="D7597" t="s">
        <v>300</v>
      </c>
      <c r="E7597" t="s">
        <v>1</v>
      </c>
      <c r="F7597">
        <v>0</v>
      </c>
      <c r="G7597">
        <v>0</v>
      </c>
      <c r="H7597">
        <v>0</v>
      </c>
    </row>
    <row r="7598" spans="2:8" x14ac:dyDescent="0.25">
      <c r="B7598" t="s">
        <v>3</v>
      </c>
      <c r="C7598" t="s">
        <v>582</v>
      </c>
      <c r="D7598" t="s">
        <v>407</v>
      </c>
      <c r="E7598" t="s">
        <v>1</v>
      </c>
      <c r="F7598">
        <v>0</v>
      </c>
      <c r="G7598">
        <v>0</v>
      </c>
      <c r="H7598">
        <v>0</v>
      </c>
    </row>
    <row r="7599" spans="2:8" x14ac:dyDescent="0.25">
      <c r="B7599" t="s">
        <v>3</v>
      </c>
      <c r="C7599" t="s">
        <v>582</v>
      </c>
      <c r="D7599" t="s">
        <v>635</v>
      </c>
      <c r="E7599" t="s">
        <v>1</v>
      </c>
      <c r="F7599">
        <v>0</v>
      </c>
      <c r="G7599">
        <v>0</v>
      </c>
      <c r="H7599">
        <v>0</v>
      </c>
    </row>
    <row r="7600" spans="2:8" x14ac:dyDescent="0.25">
      <c r="B7600" t="s">
        <v>3</v>
      </c>
      <c r="C7600" t="s">
        <v>582</v>
      </c>
      <c r="D7600" t="s">
        <v>636</v>
      </c>
      <c r="E7600" t="s">
        <v>1</v>
      </c>
      <c r="F7600">
        <v>0</v>
      </c>
      <c r="G7600">
        <v>0</v>
      </c>
      <c r="H7600">
        <v>0</v>
      </c>
    </row>
    <row r="7601" spans="2:8" x14ac:dyDescent="0.25">
      <c r="B7601" t="s">
        <v>3</v>
      </c>
      <c r="C7601" t="s">
        <v>582</v>
      </c>
      <c r="D7601" t="s">
        <v>686</v>
      </c>
      <c r="E7601" t="s">
        <v>1</v>
      </c>
      <c r="F7601">
        <v>0</v>
      </c>
      <c r="G7601">
        <v>0</v>
      </c>
      <c r="H7601">
        <v>0</v>
      </c>
    </row>
    <row r="7602" spans="2:8" x14ac:dyDescent="0.25">
      <c r="B7602" t="s">
        <v>3</v>
      </c>
      <c r="C7602" t="s">
        <v>582</v>
      </c>
      <c r="D7602" t="s">
        <v>687</v>
      </c>
      <c r="E7602" t="s">
        <v>1</v>
      </c>
      <c r="F7602">
        <v>0</v>
      </c>
      <c r="G7602">
        <v>0</v>
      </c>
      <c r="H7602">
        <v>0</v>
      </c>
    </row>
    <row r="7603" spans="2:8" x14ac:dyDescent="0.25">
      <c r="B7603" t="s">
        <v>3</v>
      </c>
      <c r="C7603" t="s">
        <v>582</v>
      </c>
      <c r="D7603" t="s">
        <v>302</v>
      </c>
      <c r="E7603" t="s">
        <v>1</v>
      </c>
      <c r="F7603">
        <v>0</v>
      </c>
      <c r="G7603">
        <v>0</v>
      </c>
      <c r="H7603">
        <v>0</v>
      </c>
    </row>
    <row r="7604" spans="2:8" x14ac:dyDescent="0.25">
      <c r="B7604" t="s">
        <v>3</v>
      </c>
      <c r="C7604" t="s">
        <v>582</v>
      </c>
      <c r="D7604" t="s">
        <v>303</v>
      </c>
      <c r="E7604" t="s">
        <v>1</v>
      </c>
      <c r="F7604">
        <v>0</v>
      </c>
      <c r="G7604">
        <v>0</v>
      </c>
      <c r="H7604">
        <v>0</v>
      </c>
    </row>
    <row r="7605" spans="2:8" x14ac:dyDescent="0.25">
      <c r="B7605" t="s">
        <v>3</v>
      </c>
      <c r="C7605" t="s">
        <v>582</v>
      </c>
      <c r="D7605" t="s">
        <v>306</v>
      </c>
      <c r="E7605" t="s">
        <v>1</v>
      </c>
      <c r="F7605">
        <v>0</v>
      </c>
      <c r="G7605">
        <v>0</v>
      </c>
      <c r="H7605">
        <v>0</v>
      </c>
    </row>
    <row r="7606" spans="2:8" x14ac:dyDescent="0.25">
      <c r="B7606" t="s">
        <v>3</v>
      </c>
      <c r="C7606" t="s">
        <v>582</v>
      </c>
      <c r="D7606" t="s">
        <v>307</v>
      </c>
      <c r="E7606" t="s">
        <v>1</v>
      </c>
      <c r="F7606">
        <v>0</v>
      </c>
      <c r="G7606">
        <v>0</v>
      </c>
      <c r="H7606">
        <v>0</v>
      </c>
    </row>
    <row r="7607" spans="2:8" x14ac:dyDescent="0.25">
      <c r="B7607" t="s">
        <v>3</v>
      </c>
      <c r="C7607" t="s">
        <v>582</v>
      </c>
      <c r="D7607" t="s">
        <v>308</v>
      </c>
      <c r="E7607" t="s">
        <v>1</v>
      </c>
      <c r="F7607">
        <v>0</v>
      </c>
      <c r="G7607">
        <v>0</v>
      </c>
      <c r="H7607">
        <v>0</v>
      </c>
    </row>
    <row r="7608" spans="2:8" x14ac:dyDescent="0.25">
      <c r="B7608" t="s">
        <v>3</v>
      </c>
      <c r="C7608" t="s">
        <v>582</v>
      </c>
      <c r="D7608" t="s">
        <v>309</v>
      </c>
      <c r="E7608" t="s">
        <v>1</v>
      </c>
      <c r="F7608">
        <v>0</v>
      </c>
      <c r="G7608">
        <v>0</v>
      </c>
      <c r="H7608">
        <v>0</v>
      </c>
    </row>
    <row r="7609" spans="2:8" x14ac:dyDescent="0.25">
      <c r="B7609" t="s">
        <v>3</v>
      </c>
      <c r="C7609" t="s">
        <v>582</v>
      </c>
      <c r="D7609" t="s">
        <v>637</v>
      </c>
      <c r="E7609" t="s">
        <v>1</v>
      </c>
      <c r="F7609">
        <v>0</v>
      </c>
      <c r="G7609">
        <v>0</v>
      </c>
      <c r="H7609">
        <v>0</v>
      </c>
    </row>
    <row r="7610" spans="2:8" x14ac:dyDescent="0.25">
      <c r="B7610" t="s">
        <v>3</v>
      </c>
      <c r="C7610" t="s">
        <v>582</v>
      </c>
      <c r="D7610" t="s">
        <v>311</v>
      </c>
      <c r="E7610" t="s">
        <v>1</v>
      </c>
      <c r="F7610">
        <v>0</v>
      </c>
      <c r="G7610">
        <v>0</v>
      </c>
      <c r="H7610">
        <v>0</v>
      </c>
    </row>
    <row r="7611" spans="2:8" x14ac:dyDescent="0.25">
      <c r="B7611" t="s">
        <v>3</v>
      </c>
      <c r="C7611" t="s">
        <v>582</v>
      </c>
      <c r="D7611" t="s">
        <v>312</v>
      </c>
      <c r="E7611" t="s">
        <v>1</v>
      </c>
      <c r="F7611">
        <v>0</v>
      </c>
      <c r="G7611">
        <v>0</v>
      </c>
      <c r="H7611">
        <v>0</v>
      </c>
    </row>
    <row r="7612" spans="2:8" x14ac:dyDescent="0.25">
      <c r="B7612" t="s">
        <v>3</v>
      </c>
      <c r="C7612" t="s">
        <v>582</v>
      </c>
      <c r="D7612" t="s">
        <v>313</v>
      </c>
      <c r="E7612" t="s">
        <v>1</v>
      </c>
      <c r="F7612">
        <v>0</v>
      </c>
      <c r="G7612">
        <v>0</v>
      </c>
      <c r="H7612">
        <v>0</v>
      </c>
    </row>
    <row r="7613" spans="2:8" x14ac:dyDescent="0.25">
      <c r="B7613" t="s">
        <v>3</v>
      </c>
      <c r="C7613" t="s">
        <v>582</v>
      </c>
      <c r="D7613" t="s">
        <v>314</v>
      </c>
      <c r="E7613" t="s">
        <v>1</v>
      </c>
      <c r="F7613">
        <v>0</v>
      </c>
      <c r="G7613">
        <v>0</v>
      </c>
      <c r="H7613">
        <v>0</v>
      </c>
    </row>
    <row r="7614" spans="2:8" x14ac:dyDescent="0.25">
      <c r="B7614" t="s">
        <v>3</v>
      </c>
      <c r="C7614" t="s">
        <v>582</v>
      </c>
      <c r="D7614" t="s">
        <v>315</v>
      </c>
      <c r="E7614" t="s">
        <v>1</v>
      </c>
      <c r="F7614">
        <v>1.8992917160025578E-2</v>
      </c>
      <c r="G7614">
        <v>1.8992917160025574E-2</v>
      </c>
      <c r="H7614">
        <v>1.8992917160025574E-2</v>
      </c>
    </row>
    <row r="7615" spans="2:8" x14ac:dyDescent="0.25">
      <c r="B7615" t="s">
        <v>3</v>
      </c>
      <c r="C7615" t="s">
        <v>582</v>
      </c>
      <c r="D7615" t="s">
        <v>320</v>
      </c>
      <c r="E7615" t="s">
        <v>1</v>
      </c>
      <c r="F7615">
        <v>0</v>
      </c>
      <c r="G7615">
        <v>0</v>
      </c>
      <c r="H7615">
        <v>0</v>
      </c>
    </row>
    <row r="7616" spans="2:8" x14ac:dyDescent="0.25">
      <c r="B7616" t="s">
        <v>3</v>
      </c>
      <c r="C7616" t="s">
        <v>582</v>
      </c>
      <c r="D7616" t="s">
        <v>322</v>
      </c>
      <c r="E7616" t="s">
        <v>1</v>
      </c>
      <c r="F7616">
        <v>0</v>
      </c>
      <c r="G7616">
        <v>0</v>
      </c>
      <c r="H7616">
        <v>0</v>
      </c>
    </row>
    <row r="7617" spans="2:8" x14ac:dyDescent="0.25">
      <c r="B7617" t="s">
        <v>3</v>
      </c>
      <c r="C7617" t="s">
        <v>582</v>
      </c>
      <c r="D7617" t="s">
        <v>324</v>
      </c>
      <c r="E7617" t="s">
        <v>1</v>
      </c>
      <c r="F7617">
        <v>0</v>
      </c>
      <c r="G7617">
        <v>0</v>
      </c>
      <c r="H7617">
        <v>0</v>
      </c>
    </row>
    <row r="7618" spans="2:8" x14ac:dyDescent="0.25">
      <c r="B7618" t="s">
        <v>3</v>
      </c>
      <c r="C7618" t="s">
        <v>582</v>
      </c>
      <c r="D7618" t="s">
        <v>326</v>
      </c>
      <c r="E7618" t="s">
        <v>1</v>
      </c>
      <c r="F7618">
        <v>0</v>
      </c>
      <c r="G7618">
        <v>0</v>
      </c>
      <c r="H7618">
        <v>0</v>
      </c>
    </row>
    <row r="7619" spans="2:8" x14ac:dyDescent="0.25">
      <c r="B7619" t="s">
        <v>3</v>
      </c>
      <c r="C7619" t="s">
        <v>582</v>
      </c>
      <c r="D7619" t="s">
        <v>328</v>
      </c>
      <c r="E7619" t="s">
        <v>1</v>
      </c>
      <c r="F7619">
        <v>0</v>
      </c>
      <c r="G7619">
        <v>0</v>
      </c>
      <c r="H7619">
        <v>0</v>
      </c>
    </row>
    <row r="7620" spans="2:8" x14ac:dyDescent="0.25">
      <c r="B7620" t="s">
        <v>3</v>
      </c>
      <c r="C7620" t="s">
        <v>582</v>
      </c>
      <c r="D7620" t="s">
        <v>330</v>
      </c>
      <c r="E7620" t="s">
        <v>1</v>
      </c>
      <c r="F7620">
        <v>0</v>
      </c>
      <c r="G7620">
        <v>0</v>
      </c>
      <c r="H7620">
        <v>0</v>
      </c>
    </row>
    <row r="7621" spans="2:8" x14ac:dyDescent="0.25">
      <c r="B7621" t="s">
        <v>3</v>
      </c>
      <c r="C7621" t="s">
        <v>582</v>
      </c>
      <c r="D7621" t="s">
        <v>332</v>
      </c>
      <c r="E7621" t="s">
        <v>1</v>
      </c>
      <c r="F7621">
        <v>0</v>
      </c>
      <c r="G7621">
        <v>0</v>
      </c>
      <c r="H7621">
        <v>0</v>
      </c>
    </row>
    <row r="7622" spans="2:8" x14ac:dyDescent="0.25">
      <c r="B7622" t="s">
        <v>3</v>
      </c>
      <c r="C7622" t="s">
        <v>582</v>
      </c>
      <c r="D7622" t="s">
        <v>333</v>
      </c>
      <c r="E7622" t="s">
        <v>1</v>
      </c>
      <c r="F7622">
        <v>0</v>
      </c>
      <c r="G7622">
        <v>0</v>
      </c>
      <c r="H7622">
        <v>0</v>
      </c>
    </row>
    <row r="7623" spans="2:8" x14ac:dyDescent="0.25">
      <c r="B7623" t="s">
        <v>3</v>
      </c>
      <c r="C7623" t="s">
        <v>582</v>
      </c>
      <c r="D7623" t="s">
        <v>334</v>
      </c>
      <c r="E7623" t="s">
        <v>1</v>
      </c>
      <c r="F7623">
        <v>0</v>
      </c>
      <c r="G7623">
        <v>0</v>
      </c>
      <c r="H7623">
        <v>0</v>
      </c>
    </row>
    <row r="7624" spans="2:8" x14ac:dyDescent="0.25">
      <c r="B7624" t="s">
        <v>3</v>
      </c>
      <c r="C7624" t="s">
        <v>582</v>
      </c>
      <c r="D7624" t="s">
        <v>335</v>
      </c>
      <c r="E7624" t="s">
        <v>1</v>
      </c>
      <c r="F7624">
        <v>0</v>
      </c>
      <c r="G7624">
        <v>0</v>
      </c>
      <c r="H7624">
        <v>0</v>
      </c>
    </row>
    <row r="7625" spans="2:8" x14ac:dyDescent="0.25">
      <c r="B7625" t="s">
        <v>3</v>
      </c>
      <c r="C7625" t="s">
        <v>582</v>
      </c>
      <c r="D7625" t="s">
        <v>336</v>
      </c>
      <c r="E7625" t="s">
        <v>1</v>
      </c>
      <c r="F7625">
        <v>0</v>
      </c>
      <c r="G7625">
        <v>0</v>
      </c>
      <c r="H7625">
        <v>0</v>
      </c>
    </row>
    <row r="7626" spans="2:8" x14ac:dyDescent="0.25">
      <c r="B7626" t="s">
        <v>3</v>
      </c>
      <c r="C7626" t="s">
        <v>582</v>
      </c>
      <c r="D7626" t="s">
        <v>337</v>
      </c>
      <c r="E7626" t="s">
        <v>1</v>
      </c>
      <c r="F7626">
        <v>0</v>
      </c>
      <c r="G7626">
        <v>0</v>
      </c>
      <c r="H7626">
        <v>0</v>
      </c>
    </row>
    <row r="7627" spans="2:8" x14ac:dyDescent="0.25">
      <c r="B7627" t="s">
        <v>3</v>
      </c>
      <c r="C7627" t="s">
        <v>582</v>
      </c>
      <c r="D7627" t="s">
        <v>341</v>
      </c>
      <c r="E7627" t="s">
        <v>1</v>
      </c>
      <c r="F7627">
        <v>0</v>
      </c>
      <c r="G7627">
        <v>0</v>
      </c>
      <c r="H7627">
        <v>0</v>
      </c>
    </row>
    <row r="7628" spans="2:8" x14ac:dyDescent="0.25">
      <c r="B7628" t="s">
        <v>3</v>
      </c>
      <c r="C7628" t="s">
        <v>582</v>
      </c>
      <c r="D7628" t="s">
        <v>342</v>
      </c>
      <c r="E7628" t="s">
        <v>1</v>
      </c>
      <c r="F7628">
        <v>0</v>
      </c>
      <c r="G7628">
        <v>0</v>
      </c>
      <c r="H7628">
        <v>0</v>
      </c>
    </row>
    <row r="7629" spans="2:8" x14ac:dyDescent="0.25">
      <c r="B7629" t="s">
        <v>3</v>
      </c>
      <c r="C7629" t="s">
        <v>582</v>
      </c>
      <c r="D7629" t="s">
        <v>343</v>
      </c>
      <c r="E7629" t="s">
        <v>1</v>
      </c>
      <c r="F7629">
        <v>0</v>
      </c>
      <c r="G7629">
        <v>0</v>
      </c>
      <c r="H7629">
        <v>0</v>
      </c>
    </row>
    <row r="7630" spans="2:8" x14ac:dyDescent="0.25">
      <c r="B7630" t="s">
        <v>3</v>
      </c>
      <c r="C7630" t="s">
        <v>582</v>
      </c>
      <c r="D7630" t="s">
        <v>344</v>
      </c>
      <c r="E7630" t="s">
        <v>1</v>
      </c>
      <c r="F7630">
        <v>0</v>
      </c>
      <c r="G7630">
        <v>0</v>
      </c>
      <c r="H7630">
        <v>0</v>
      </c>
    </row>
    <row r="7631" spans="2:8" x14ac:dyDescent="0.25">
      <c r="B7631" t="s">
        <v>3</v>
      </c>
      <c r="C7631" t="s">
        <v>582</v>
      </c>
      <c r="D7631" t="s">
        <v>345</v>
      </c>
      <c r="E7631" t="s">
        <v>1</v>
      </c>
      <c r="F7631">
        <v>0</v>
      </c>
      <c r="G7631">
        <v>0</v>
      </c>
      <c r="H7631">
        <v>0</v>
      </c>
    </row>
    <row r="7632" spans="2:8" x14ac:dyDescent="0.25">
      <c r="B7632" t="s">
        <v>3</v>
      </c>
      <c r="C7632" t="s">
        <v>582</v>
      </c>
      <c r="D7632" t="s">
        <v>346</v>
      </c>
      <c r="E7632" t="s">
        <v>1</v>
      </c>
      <c r="F7632">
        <v>0</v>
      </c>
      <c r="G7632">
        <v>0</v>
      </c>
      <c r="H7632">
        <v>0</v>
      </c>
    </row>
    <row r="7633" spans="2:8" x14ac:dyDescent="0.25">
      <c r="B7633" t="s">
        <v>3</v>
      </c>
      <c r="C7633" t="s">
        <v>582</v>
      </c>
      <c r="D7633" t="s">
        <v>349</v>
      </c>
      <c r="E7633" t="s">
        <v>1</v>
      </c>
      <c r="F7633">
        <v>0</v>
      </c>
      <c r="G7633">
        <v>0</v>
      </c>
      <c r="H7633">
        <v>0</v>
      </c>
    </row>
    <row r="7634" spans="2:8" x14ac:dyDescent="0.25">
      <c r="B7634" t="s">
        <v>3</v>
      </c>
      <c r="C7634" t="s">
        <v>582</v>
      </c>
      <c r="D7634" t="s">
        <v>350</v>
      </c>
      <c r="E7634" t="s">
        <v>1</v>
      </c>
      <c r="F7634">
        <v>0</v>
      </c>
      <c r="G7634">
        <v>0</v>
      </c>
      <c r="H7634">
        <v>0</v>
      </c>
    </row>
    <row r="7635" spans="2:8" x14ac:dyDescent="0.25">
      <c r="B7635" t="s">
        <v>3</v>
      </c>
      <c r="C7635" t="s">
        <v>582</v>
      </c>
      <c r="D7635" t="s">
        <v>351</v>
      </c>
      <c r="E7635" t="s">
        <v>1</v>
      </c>
      <c r="F7635">
        <v>0</v>
      </c>
      <c r="G7635">
        <v>0</v>
      </c>
      <c r="H7635">
        <v>0</v>
      </c>
    </row>
    <row r="7636" spans="2:8" x14ac:dyDescent="0.25">
      <c r="B7636" t="s">
        <v>3</v>
      </c>
      <c r="C7636" t="s">
        <v>582</v>
      </c>
      <c r="D7636" t="s">
        <v>352</v>
      </c>
      <c r="E7636" t="s">
        <v>1</v>
      </c>
      <c r="F7636">
        <v>0</v>
      </c>
      <c r="G7636">
        <v>0</v>
      </c>
      <c r="H7636">
        <v>0</v>
      </c>
    </row>
    <row r="7637" spans="2:8" x14ac:dyDescent="0.25">
      <c r="B7637" t="s">
        <v>3</v>
      </c>
      <c r="C7637" t="s">
        <v>582</v>
      </c>
      <c r="D7637" t="s">
        <v>353</v>
      </c>
      <c r="E7637" t="s">
        <v>1</v>
      </c>
      <c r="F7637">
        <v>0</v>
      </c>
      <c r="G7637">
        <v>0</v>
      </c>
      <c r="H7637">
        <v>0</v>
      </c>
    </row>
    <row r="7638" spans="2:8" x14ac:dyDescent="0.25">
      <c r="B7638" t="s">
        <v>3</v>
      </c>
      <c r="C7638" t="s">
        <v>582</v>
      </c>
      <c r="D7638" t="s">
        <v>354</v>
      </c>
      <c r="E7638" t="s">
        <v>1</v>
      </c>
      <c r="F7638">
        <v>1.3008633002392828E-2</v>
      </c>
      <c r="G7638">
        <v>1.3008633002392828E-2</v>
      </c>
      <c r="H7638">
        <v>1.3008633002392828E-2</v>
      </c>
    </row>
    <row r="7639" spans="2:8" x14ac:dyDescent="0.25">
      <c r="B7639" t="s">
        <v>3</v>
      </c>
      <c r="C7639" t="s">
        <v>582</v>
      </c>
      <c r="D7639" t="s">
        <v>356</v>
      </c>
      <c r="E7639" t="s">
        <v>1</v>
      </c>
      <c r="F7639">
        <v>2.3905444969724677E-2</v>
      </c>
      <c r="G7639">
        <v>2.3905444969724677E-2</v>
      </c>
      <c r="H7639">
        <v>2.3905444969724677E-2</v>
      </c>
    </row>
    <row r="7640" spans="2:8" x14ac:dyDescent="0.25">
      <c r="B7640" t="s">
        <v>3</v>
      </c>
      <c r="C7640" t="s">
        <v>582</v>
      </c>
      <c r="D7640" t="s">
        <v>357</v>
      </c>
      <c r="E7640" t="s">
        <v>1</v>
      </c>
      <c r="F7640">
        <v>0</v>
      </c>
      <c r="G7640">
        <v>0</v>
      </c>
      <c r="H7640">
        <v>0</v>
      </c>
    </row>
    <row r="7641" spans="2:8" x14ac:dyDescent="0.25">
      <c r="B7641" t="s">
        <v>3</v>
      </c>
      <c r="C7641" t="s">
        <v>582</v>
      </c>
      <c r="D7641" t="s">
        <v>359</v>
      </c>
      <c r="E7641" t="s">
        <v>1</v>
      </c>
      <c r="F7641">
        <v>0</v>
      </c>
      <c r="G7641">
        <v>0</v>
      </c>
      <c r="H7641">
        <v>0</v>
      </c>
    </row>
    <row r="7642" spans="2:8" x14ac:dyDescent="0.25">
      <c r="B7642" t="s">
        <v>3</v>
      </c>
      <c r="C7642" t="s">
        <v>582</v>
      </c>
      <c r="D7642" t="s">
        <v>688</v>
      </c>
      <c r="E7642" t="s">
        <v>1</v>
      </c>
      <c r="F7642">
        <v>1.561239423575549E-2</v>
      </c>
      <c r="G7642">
        <v>1.561239423575549E-2</v>
      </c>
      <c r="H7642">
        <v>1.5612394235755488E-2</v>
      </c>
    </row>
    <row r="7643" spans="2:8" x14ac:dyDescent="0.25">
      <c r="B7643" t="s">
        <v>3</v>
      </c>
      <c r="C7643" t="s">
        <v>582</v>
      </c>
      <c r="D7643" t="s">
        <v>689</v>
      </c>
      <c r="E7643" t="s">
        <v>1</v>
      </c>
      <c r="F7643">
        <v>0</v>
      </c>
      <c r="G7643">
        <v>0</v>
      </c>
      <c r="H7643">
        <v>0</v>
      </c>
    </row>
    <row r="7644" spans="2:8" x14ac:dyDescent="0.25">
      <c r="B7644" t="s">
        <v>3</v>
      </c>
      <c r="C7644" t="s">
        <v>582</v>
      </c>
      <c r="D7644" t="s">
        <v>363</v>
      </c>
      <c r="E7644" t="s">
        <v>1</v>
      </c>
      <c r="F7644">
        <v>0</v>
      </c>
      <c r="G7644">
        <v>0</v>
      </c>
      <c r="H7644">
        <v>0</v>
      </c>
    </row>
    <row r="7645" spans="2:8" x14ac:dyDescent="0.25">
      <c r="B7645" t="s">
        <v>3</v>
      </c>
      <c r="C7645" t="s">
        <v>582</v>
      </c>
      <c r="D7645" t="s">
        <v>365</v>
      </c>
      <c r="E7645" t="s">
        <v>1</v>
      </c>
      <c r="F7645">
        <v>0</v>
      </c>
      <c r="G7645">
        <v>0</v>
      </c>
      <c r="H7645">
        <v>0</v>
      </c>
    </row>
    <row r="7646" spans="2:8" x14ac:dyDescent="0.25">
      <c r="B7646" t="s">
        <v>3</v>
      </c>
      <c r="C7646" t="s">
        <v>582</v>
      </c>
      <c r="D7646" t="s">
        <v>367</v>
      </c>
      <c r="E7646" t="s">
        <v>1</v>
      </c>
      <c r="F7646">
        <v>0</v>
      </c>
      <c r="G7646">
        <v>0</v>
      </c>
      <c r="H7646">
        <v>0</v>
      </c>
    </row>
    <row r="7647" spans="2:8" x14ac:dyDescent="0.25">
      <c r="B7647" t="s">
        <v>3</v>
      </c>
      <c r="C7647" t="s">
        <v>582</v>
      </c>
      <c r="D7647" t="s">
        <v>369</v>
      </c>
      <c r="E7647" t="s">
        <v>1</v>
      </c>
      <c r="F7647">
        <v>0</v>
      </c>
      <c r="G7647">
        <v>0</v>
      </c>
      <c r="H7647">
        <v>0</v>
      </c>
    </row>
    <row r="7648" spans="2:8" x14ac:dyDescent="0.25">
      <c r="B7648" t="s">
        <v>3</v>
      </c>
      <c r="C7648" t="s">
        <v>582</v>
      </c>
      <c r="D7648" t="s">
        <v>371</v>
      </c>
      <c r="E7648" t="s">
        <v>1</v>
      </c>
      <c r="F7648">
        <v>0</v>
      </c>
      <c r="G7648">
        <v>0</v>
      </c>
      <c r="H7648">
        <v>0</v>
      </c>
    </row>
    <row r="7649" spans="2:8" x14ac:dyDescent="0.25">
      <c r="B7649" t="s">
        <v>3</v>
      </c>
      <c r="C7649" t="s">
        <v>582</v>
      </c>
      <c r="D7649" t="s">
        <v>373</v>
      </c>
      <c r="E7649" t="s">
        <v>1</v>
      </c>
      <c r="F7649">
        <v>0</v>
      </c>
      <c r="G7649">
        <v>0</v>
      </c>
      <c r="H7649">
        <v>0</v>
      </c>
    </row>
    <row r="7650" spans="2:8" x14ac:dyDescent="0.25">
      <c r="B7650" t="s">
        <v>3</v>
      </c>
      <c r="C7650" t="s">
        <v>582</v>
      </c>
      <c r="D7650" t="s">
        <v>375</v>
      </c>
      <c r="E7650" t="s">
        <v>1</v>
      </c>
      <c r="F7650">
        <v>0</v>
      </c>
      <c r="G7650">
        <v>0</v>
      </c>
      <c r="H7650">
        <v>0</v>
      </c>
    </row>
    <row r="7651" spans="2:8" x14ac:dyDescent="0.25">
      <c r="B7651" t="s">
        <v>3</v>
      </c>
      <c r="C7651" t="s">
        <v>582</v>
      </c>
      <c r="D7651" t="s">
        <v>377</v>
      </c>
      <c r="E7651" t="s">
        <v>1</v>
      </c>
      <c r="F7651">
        <v>0</v>
      </c>
      <c r="G7651">
        <v>0</v>
      </c>
      <c r="H7651">
        <v>0</v>
      </c>
    </row>
    <row r="7652" spans="2:8" x14ac:dyDescent="0.25">
      <c r="B7652" t="s">
        <v>3</v>
      </c>
      <c r="C7652" t="s">
        <v>582</v>
      </c>
      <c r="D7652" t="s">
        <v>379</v>
      </c>
      <c r="E7652" t="s">
        <v>1</v>
      </c>
      <c r="F7652">
        <v>0</v>
      </c>
      <c r="G7652">
        <v>0</v>
      </c>
      <c r="H7652">
        <v>0</v>
      </c>
    </row>
    <row r="7653" spans="2:8" x14ac:dyDescent="0.25">
      <c r="B7653" t="s">
        <v>3</v>
      </c>
      <c r="C7653" t="s">
        <v>582</v>
      </c>
      <c r="D7653" t="s">
        <v>381</v>
      </c>
      <c r="E7653" t="s">
        <v>1</v>
      </c>
      <c r="F7653">
        <v>0</v>
      </c>
      <c r="G7653">
        <v>0</v>
      </c>
      <c r="H7653">
        <v>0</v>
      </c>
    </row>
    <row r="7654" spans="2:8" x14ac:dyDescent="0.25">
      <c r="B7654" t="s">
        <v>3</v>
      </c>
      <c r="C7654" t="s">
        <v>582</v>
      </c>
      <c r="D7654" t="s">
        <v>383</v>
      </c>
      <c r="E7654" t="s">
        <v>1</v>
      </c>
      <c r="F7654">
        <v>0</v>
      </c>
      <c r="G7654">
        <v>0</v>
      </c>
      <c r="H7654">
        <v>0</v>
      </c>
    </row>
    <row r="7655" spans="2:8" x14ac:dyDescent="0.25">
      <c r="B7655" t="s">
        <v>3</v>
      </c>
      <c r="C7655" t="s">
        <v>582</v>
      </c>
      <c r="D7655" t="s">
        <v>384</v>
      </c>
      <c r="E7655" t="s">
        <v>1</v>
      </c>
      <c r="F7655">
        <v>0</v>
      </c>
      <c r="G7655">
        <v>0</v>
      </c>
      <c r="H7655">
        <v>0</v>
      </c>
    </row>
    <row r="7656" spans="2:8" x14ac:dyDescent="0.25">
      <c r="B7656" t="s">
        <v>3</v>
      </c>
      <c r="C7656" t="s">
        <v>582</v>
      </c>
      <c r="D7656" t="s">
        <v>385</v>
      </c>
      <c r="E7656" t="s">
        <v>1</v>
      </c>
      <c r="F7656">
        <v>0</v>
      </c>
      <c r="G7656">
        <v>0</v>
      </c>
      <c r="H7656">
        <v>0</v>
      </c>
    </row>
    <row r="7657" spans="2:8" x14ac:dyDescent="0.25">
      <c r="B7657" t="s">
        <v>3</v>
      </c>
      <c r="C7657" t="s">
        <v>582</v>
      </c>
      <c r="D7657" t="s">
        <v>386</v>
      </c>
      <c r="E7657" t="s">
        <v>1</v>
      </c>
      <c r="F7657">
        <v>0</v>
      </c>
      <c r="G7657">
        <v>0</v>
      </c>
      <c r="H7657">
        <v>0</v>
      </c>
    </row>
    <row r="7658" spans="2:8" x14ac:dyDescent="0.25">
      <c r="B7658" t="s">
        <v>3</v>
      </c>
      <c r="C7658" t="s">
        <v>582</v>
      </c>
      <c r="D7658" t="s">
        <v>387</v>
      </c>
      <c r="E7658" t="s">
        <v>1</v>
      </c>
      <c r="F7658">
        <v>1.2470973428975674E-2</v>
      </c>
      <c r="G7658">
        <v>1.2470973428975674E-2</v>
      </c>
      <c r="H7658">
        <v>1.2470973428975674E-2</v>
      </c>
    </row>
    <row r="7659" spans="2:8" x14ac:dyDescent="0.25">
      <c r="B7659" t="s">
        <v>3</v>
      </c>
      <c r="C7659" t="s">
        <v>582</v>
      </c>
      <c r="D7659" t="s">
        <v>388</v>
      </c>
      <c r="E7659" t="s">
        <v>1</v>
      </c>
      <c r="F7659">
        <v>0</v>
      </c>
      <c r="G7659">
        <v>0</v>
      </c>
      <c r="H7659">
        <v>0</v>
      </c>
    </row>
    <row r="7660" spans="2:8" x14ac:dyDescent="0.25">
      <c r="B7660" t="s">
        <v>3</v>
      </c>
      <c r="C7660" t="s">
        <v>582</v>
      </c>
      <c r="D7660" t="s">
        <v>389</v>
      </c>
      <c r="E7660" t="s">
        <v>1</v>
      </c>
      <c r="F7660">
        <v>7.9835581701485896E-3</v>
      </c>
      <c r="G7660">
        <v>7.9835581701485896E-3</v>
      </c>
      <c r="H7660">
        <v>7.9835581701485896E-3</v>
      </c>
    </row>
    <row r="7661" spans="2:8" x14ac:dyDescent="0.25">
      <c r="B7661" t="s">
        <v>3</v>
      </c>
      <c r="C7661" t="s">
        <v>582</v>
      </c>
      <c r="D7661" t="s">
        <v>390</v>
      </c>
      <c r="E7661" t="s">
        <v>1</v>
      </c>
      <c r="F7661">
        <v>0</v>
      </c>
      <c r="G7661">
        <v>0</v>
      </c>
      <c r="H7661">
        <v>0</v>
      </c>
    </row>
    <row r="7662" spans="2:8" x14ac:dyDescent="0.25">
      <c r="B7662" t="s">
        <v>3</v>
      </c>
      <c r="C7662" t="s">
        <v>582</v>
      </c>
      <c r="D7662" t="s">
        <v>393</v>
      </c>
      <c r="E7662" t="s">
        <v>1</v>
      </c>
      <c r="F7662">
        <v>1.2768016788721543E-2</v>
      </c>
      <c r="G7662">
        <v>1.2768016788721543E-2</v>
      </c>
      <c r="H7662">
        <v>1.2768016788721543E-2</v>
      </c>
    </row>
    <row r="7663" spans="2:8" x14ac:dyDescent="0.25">
      <c r="B7663" t="s">
        <v>3</v>
      </c>
      <c r="C7663" t="s">
        <v>582</v>
      </c>
      <c r="D7663" t="s">
        <v>395</v>
      </c>
      <c r="E7663" t="s">
        <v>1</v>
      </c>
      <c r="F7663">
        <v>1.3492782536687807E-2</v>
      </c>
      <c r="G7663">
        <v>1.3492782536687807E-2</v>
      </c>
      <c r="H7663">
        <v>1.3492782536687807E-2</v>
      </c>
    </row>
    <row r="7664" spans="2:8" x14ac:dyDescent="0.25">
      <c r="B7664" t="s">
        <v>3</v>
      </c>
      <c r="C7664" t="s">
        <v>582</v>
      </c>
      <c r="D7664" t="s">
        <v>397</v>
      </c>
      <c r="E7664" t="s">
        <v>1</v>
      </c>
      <c r="F7664">
        <v>1.5698270158075039E-2</v>
      </c>
      <c r="G7664">
        <v>1.5698270158075039E-2</v>
      </c>
      <c r="H7664">
        <v>1.5698270158075039E-2</v>
      </c>
    </row>
    <row r="7665" spans="2:8" x14ac:dyDescent="0.25">
      <c r="B7665" t="s">
        <v>3</v>
      </c>
      <c r="C7665" t="s">
        <v>582</v>
      </c>
      <c r="D7665" t="s">
        <v>398</v>
      </c>
      <c r="E7665" t="s">
        <v>1</v>
      </c>
      <c r="F7665">
        <v>0</v>
      </c>
      <c r="G7665">
        <v>0</v>
      </c>
      <c r="H7665">
        <v>0</v>
      </c>
    </row>
    <row r="7666" spans="2:8" x14ac:dyDescent="0.25">
      <c r="B7666" t="s">
        <v>3</v>
      </c>
      <c r="C7666" t="s">
        <v>582</v>
      </c>
      <c r="D7666" t="s">
        <v>399</v>
      </c>
      <c r="E7666" t="s">
        <v>1</v>
      </c>
      <c r="F7666">
        <v>0</v>
      </c>
      <c r="G7666">
        <v>0</v>
      </c>
      <c r="H7666">
        <v>0</v>
      </c>
    </row>
    <row r="7667" spans="2:8" x14ac:dyDescent="0.25">
      <c r="B7667" t="s">
        <v>3</v>
      </c>
      <c r="C7667" t="s">
        <v>582</v>
      </c>
      <c r="D7667" t="s">
        <v>400</v>
      </c>
      <c r="E7667" t="s">
        <v>1</v>
      </c>
      <c r="F7667">
        <v>0</v>
      </c>
      <c r="G7667">
        <v>0</v>
      </c>
      <c r="H7667">
        <v>0</v>
      </c>
    </row>
    <row r="7668" spans="2:8" x14ac:dyDescent="0.25">
      <c r="B7668" t="s">
        <v>3</v>
      </c>
      <c r="C7668" t="s">
        <v>582</v>
      </c>
      <c r="D7668" t="s">
        <v>401</v>
      </c>
      <c r="E7668" t="s">
        <v>1</v>
      </c>
      <c r="F7668">
        <v>3.5227238487052712E-2</v>
      </c>
      <c r="G7668">
        <v>3.5227238487052719E-2</v>
      </c>
      <c r="H7668">
        <v>3.5227238487052719E-2</v>
      </c>
    </row>
    <row r="7669" spans="2:8" x14ac:dyDescent="0.25">
      <c r="B7669" t="s">
        <v>3</v>
      </c>
      <c r="C7669" t="s">
        <v>582</v>
      </c>
      <c r="D7669" t="s">
        <v>402</v>
      </c>
      <c r="E7669" t="s">
        <v>1</v>
      </c>
      <c r="F7669">
        <v>0</v>
      </c>
      <c r="G7669">
        <v>0</v>
      </c>
      <c r="H7669">
        <v>0</v>
      </c>
    </row>
    <row r="7670" spans="2:8" x14ac:dyDescent="0.25">
      <c r="B7670" t="s">
        <v>3</v>
      </c>
      <c r="C7670" t="s">
        <v>582</v>
      </c>
      <c r="D7670" t="s">
        <v>403</v>
      </c>
      <c r="E7670" t="s">
        <v>1</v>
      </c>
      <c r="F7670">
        <v>5.0342248885278829E-2</v>
      </c>
      <c r="G7670">
        <v>5.0342248885278829E-2</v>
      </c>
      <c r="H7670">
        <v>5.0342248885278829E-2</v>
      </c>
    </row>
    <row r="7671" spans="2:8" x14ac:dyDescent="0.25">
      <c r="B7671" t="s">
        <v>3</v>
      </c>
      <c r="C7671" t="s">
        <v>582</v>
      </c>
      <c r="D7671" t="s">
        <v>404</v>
      </c>
      <c r="E7671" t="s">
        <v>1</v>
      </c>
      <c r="F7671">
        <v>3.2115136606342354E-2</v>
      </c>
      <c r="G7671">
        <v>3.2115136606342354E-2</v>
      </c>
      <c r="H7671">
        <v>3.2115136606342354E-2</v>
      </c>
    </row>
    <row r="7672" spans="2:8" x14ac:dyDescent="0.25">
      <c r="B7672" t="s">
        <v>3</v>
      </c>
      <c r="C7672" t="s">
        <v>582</v>
      </c>
      <c r="D7672" t="s">
        <v>406</v>
      </c>
      <c r="E7672" t="s">
        <v>1</v>
      </c>
      <c r="F7672">
        <v>0</v>
      </c>
      <c r="G7672">
        <v>0</v>
      </c>
      <c r="H7672">
        <v>0</v>
      </c>
    </row>
    <row r="7673" spans="2:8" x14ac:dyDescent="0.25">
      <c r="B7673" t="s">
        <v>3</v>
      </c>
      <c r="C7673" t="s">
        <v>583</v>
      </c>
      <c r="D7673" t="s">
        <v>544</v>
      </c>
      <c r="E7673" t="s">
        <v>1</v>
      </c>
      <c r="F7673">
        <v>0</v>
      </c>
      <c r="G7673">
        <v>0</v>
      </c>
      <c r="H7673">
        <v>0</v>
      </c>
    </row>
    <row r="7674" spans="2:8" x14ac:dyDescent="0.25">
      <c r="B7674" t="s">
        <v>3</v>
      </c>
      <c r="C7674" t="s">
        <v>583</v>
      </c>
      <c r="D7674" t="s">
        <v>16</v>
      </c>
      <c r="E7674" t="s">
        <v>1</v>
      </c>
      <c r="F7674">
        <v>0</v>
      </c>
      <c r="G7674">
        <v>0</v>
      </c>
      <c r="H7674">
        <v>0</v>
      </c>
    </row>
    <row r="7675" spans="2:8" x14ac:dyDescent="0.25">
      <c r="B7675" t="s">
        <v>3</v>
      </c>
      <c r="C7675" t="s">
        <v>583</v>
      </c>
      <c r="D7675" t="s">
        <v>17</v>
      </c>
      <c r="E7675" t="s">
        <v>1</v>
      </c>
      <c r="F7675">
        <v>0</v>
      </c>
      <c r="G7675">
        <v>0</v>
      </c>
      <c r="H7675">
        <v>0</v>
      </c>
    </row>
    <row r="7676" spans="2:8" x14ac:dyDescent="0.25">
      <c r="B7676" t="s">
        <v>3</v>
      </c>
      <c r="C7676" t="s">
        <v>583</v>
      </c>
      <c r="D7676" t="s">
        <v>18</v>
      </c>
      <c r="E7676" t="s">
        <v>1</v>
      </c>
      <c r="F7676">
        <v>47578.294214999987</v>
      </c>
      <c r="G7676">
        <v>44649.181259999968</v>
      </c>
      <c r="H7676">
        <v>41720.068304999986</v>
      </c>
    </row>
    <row r="7677" spans="2:8" x14ac:dyDescent="0.25">
      <c r="B7677" t="s">
        <v>3</v>
      </c>
      <c r="C7677" t="s">
        <v>583</v>
      </c>
      <c r="D7677" t="s">
        <v>19</v>
      </c>
      <c r="E7677" t="s">
        <v>1</v>
      </c>
      <c r="F7677">
        <v>1518699.1513427994</v>
      </c>
      <c r="G7677">
        <v>1425201.865819199</v>
      </c>
      <c r="H7677">
        <v>1331704.5802955998</v>
      </c>
    </row>
    <row r="7678" spans="2:8" x14ac:dyDescent="0.25">
      <c r="B7678" t="s">
        <v>3</v>
      </c>
      <c r="C7678" t="s">
        <v>583</v>
      </c>
      <c r="D7678" t="s">
        <v>20</v>
      </c>
      <c r="E7678" t="s">
        <v>1</v>
      </c>
      <c r="F7678">
        <v>0</v>
      </c>
      <c r="G7678">
        <v>0</v>
      </c>
      <c r="H7678">
        <v>0</v>
      </c>
    </row>
    <row r="7679" spans="2:8" x14ac:dyDescent="0.25">
      <c r="B7679" t="s">
        <v>3</v>
      </c>
      <c r="C7679" t="s">
        <v>583</v>
      </c>
      <c r="D7679" t="s">
        <v>21</v>
      </c>
      <c r="E7679" t="s">
        <v>1</v>
      </c>
      <c r="F7679">
        <v>0</v>
      </c>
      <c r="G7679">
        <v>0</v>
      </c>
      <c r="H7679">
        <v>0</v>
      </c>
    </row>
    <row r="7680" spans="2:8" x14ac:dyDescent="0.25">
      <c r="B7680" t="s">
        <v>3</v>
      </c>
      <c r="C7680" t="s">
        <v>583</v>
      </c>
      <c r="D7680" t="s">
        <v>22</v>
      </c>
      <c r="E7680" t="s">
        <v>1</v>
      </c>
      <c r="F7680">
        <v>0</v>
      </c>
      <c r="G7680">
        <v>0</v>
      </c>
      <c r="H7680">
        <v>0</v>
      </c>
    </row>
    <row r="7681" spans="2:8" x14ac:dyDescent="0.25">
      <c r="B7681" t="s">
        <v>3</v>
      </c>
      <c r="C7681" t="s">
        <v>583</v>
      </c>
      <c r="D7681" t="s">
        <v>23</v>
      </c>
      <c r="E7681" t="s">
        <v>1</v>
      </c>
      <c r="F7681">
        <v>0</v>
      </c>
      <c r="G7681">
        <v>0</v>
      </c>
      <c r="H7681">
        <v>0</v>
      </c>
    </row>
    <row r="7682" spans="2:8" x14ac:dyDescent="0.25">
      <c r="B7682" t="s">
        <v>3</v>
      </c>
      <c r="C7682" t="s">
        <v>583</v>
      </c>
      <c r="D7682" t="s">
        <v>24</v>
      </c>
      <c r="E7682" t="s">
        <v>1</v>
      </c>
      <c r="F7682">
        <v>0</v>
      </c>
      <c r="G7682">
        <v>0</v>
      </c>
      <c r="H7682">
        <v>0</v>
      </c>
    </row>
    <row r="7683" spans="2:8" x14ac:dyDescent="0.25">
      <c r="B7683" t="s">
        <v>3</v>
      </c>
      <c r="C7683" t="s">
        <v>583</v>
      </c>
      <c r="D7683" t="s">
        <v>25</v>
      </c>
      <c r="E7683" t="s">
        <v>1</v>
      </c>
      <c r="F7683">
        <v>0</v>
      </c>
      <c r="G7683">
        <v>0</v>
      </c>
      <c r="H7683">
        <v>0</v>
      </c>
    </row>
    <row r="7684" spans="2:8" x14ac:dyDescent="0.25">
      <c r="B7684" t="s">
        <v>3</v>
      </c>
      <c r="C7684" t="s">
        <v>583</v>
      </c>
      <c r="D7684" t="s">
        <v>26</v>
      </c>
      <c r="E7684" t="s">
        <v>1</v>
      </c>
      <c r="F7684">
        <v>0</v>
      </c>
      <c r="G7684">
        <v>0</v>
      </c>
      <c r="H7684">
        <v>0</v>
      </c>
    </row>
    <row r="7685" spans="2:8" x14ac:dyDescent="0.25">
      <c r="B7685" t="s">
        <v>3</v>
      </c>
      <c r="C7685" t="s">
        <v>583</v>
      </c>
      <c r="D7685" t="s">
        <v>27</v>
      </c>
      <c r="E7685" t="s">
        <v>1</v>
      </c>
      <c r="F7685">
        <v>0</v>
      </c>
      <c r="G7685">
        <v>0</v>
      </c>
      <c r="H7685">
        <v>0</v>
      </c>
    </row>
    <row r="7686" spans="2:8" x14ac:dyDescent="0.25">
      <c r="B7686" t="s">
        <v>3</v>
      </c>
      <c r="C7686" t="s">
        <v>583</v>
      </c>
      <c r="D7686" t="s">
        <v>28</v>
      </c>
      <c r="E7686" t="s">
        <v>1</v>
      </c>
      <c r="F7686">
        <v>0</v>
      </c>
      <c r="G7686">
        <v>0</v>
      </c>
      <c r="H7686">
        <v>0</v>
      </c>
    </row>
    <row r="7687" spans="2:8" x14ac:dyDescent="0.25">
      <c r="B7687" t="s">
        <v>3</v>
      </c>
      <c r="C7687" t="s">
        <v>583</v>
      </c>
      <c r="D7687" t="s">
        <v>29</v>
      </c>
      <c r="E7687" t="s">
        <v>1</v>
      </c>
      <c r="F7687">
        <v>0</v>
      </c>
      <c r="G7687">
        <v>0</v>
      </c>
      <c r="H7687">
        <v>0</v>
      </c>
    </row>
    <row r="7688" spans="2:8" x14ac:dyDescent="0.25">
      <c r="B7688" t="s">
        <v>3</v>
      </c>
      <c r="C7688" t="s">
        <v>583</v>
      </c>
      <c r="D7688" t="s">
        <v>30</v>
      </c>
      <c r="E7688" t="s">
        <v>1</v>
      </c>
      <c r="F7688">
        <v>64400.902402500156</v>
      </c>
      <c r="G7688">
        <v>61471.789447499847</v>
      </c>
      <c r="H7688">
        <v>58542.67649249985</v>
      </c>
    </row>
    <row r="7689" spans="2:8" x14ac:dyDescent="0.25">
      <c r="B7689" t="s">
        <v>3</v>
      </c>
      <c r="C7689" t="s">
        <v>583</v>
      </c>
      <c r="D7689" t="s">
        <v>31</v>
      </c>
      <c r="E7689" t="s">
        <v>1</v>
      </c>
      <c r="F7689">
        <v>1093527.3227944502</v>
      </c>
      <c r="G7689">
        <v>1043790.9848185498</v>
      </c>
      <c r="H7689">
        <v>994054.64684264979</v>
      </c>
    </row>
    <row r="7690" spans="2:8" x14ac:dyDescent="0.25">
      <c r="B7690" t="s">
        <v>3</v>
      </c>
      <c r="C7690" t="s">
        <v>583</v>
      </c>
      <c r="D7690" t="s">
        <v>32</v>
      </c>
      <c r="E7690" t="s">
        <v>1</v>
      </c>
      <c r="F7690">
        <v>0</v>
      </c>
      <c r="G7690">
        <v>0</v>
      </c>
      <c r="H7690">
        <v>0</v>
      </c>
    </row>
    <row r="7691" spans="2:8" x14ac:dyDescent="0.25">
      <c r="B7691" t="s">
        <v>3</v>
      </c>
      <c r="C7691" t="s">
        <v>583</v>
      </c>
      <c r="D7691" t="s">
        <v>33</v>
      </c>
      <c r="E7691" t="s">
        <v>1</v>
      </c>
      <c r="F7691">
        <v>0</v>
      </c>
      <c r="G7691">
        <v>0</v>
      </c>
      <c r="H7691">
        <v>0</v>
      </c>
    </row>
    <row r="7692" spans="2:8" x14ac:dyDescent="0.25">
      <c r="B7692" t="s">
        <v>3</v>
      </c>
      <c r="C7692" t="s">
        <v>583</v>
      </c>
      <c r="D7692" t="s">
        <v>34</v>
      </c>
      <c r="E7692" t="s">
        <v>1</v>
      </c>
      <c r="F7692">
        <v>0</v>
      </c>
      <c r="G7692">
        <v>0</v>
      </c>
      <c r="H7692">
        <v>0</v>
      </c>
    </row>
    <row r="7693" spans="2:8" x14ac:dyDescent="0.25">
      <c r="B7693" t="s">
        <v>3</v>
      </c>
      <c r="C7693" t="s">
        <v>583</v>
      </c>
      <c r="D7693" t="s">
        <v>35</v>
      </c>
      <c r="E7693" t="s">
        <v>1</v>
      </c>
      <c r="F7693">
        <v>0</v>
      </c>
      <c r="G7693">
        <v>0</v>
      </c>
      <c r="H7693">
        <v>0</v>
      </c>
    </row>
    <row r="7694" spans="2:8" x14ac:dyDescent="0.25">
      <c r="B7694" t="s">
        <v>3</v>
      </c>
      <c r="C7694" t="s">
        <v>583</v>
      </c>
      <c r="D7694" t="s">
        <v>36</v>
      </c>
      <c r="E7694" t="s">
        <v>1</v>
      </c>
      <c r="F7694">
        <v>65390.467590000015</v>
      </c>
      <c r="G7694">
        <v>62461.354635000011</v>
      </c>
      <c r="H7694">
        <v>59532.241680000006</v>
      </c>
    </row>
    <row r="7695" spans="2:8" x14ac:dyDescent="0.25">
      <c r="B7695" t="s">
        <v>3</v>
      </c>
      <c r="C7695" t="s">
        <v>583</v>
      </c>
      <c r="D7695" t="s">
        <v>37</v>
      </c>
      <c r="E7695" t="s">
        <v>1</v>
      </c>
      <c r="F7695">
        <v>3654019.3289292012</v>
      </c>
      <c r="G7695">
        <v>3490340.4970038002</v>
      </c>
      <c r="H7695">
        <v>3326661.6650784006</v>
      </c>
    </row>
    <row r="7696" spans="2:8" x14ac:dyDescent="0.25">
      <c r="B7696" t="s">
        <v>3</v>
      </c>
      <c r="C7696" t="s">
        <v>583</v>
      </c>
      <c r="D7696" t="s">
        <v>38</v>
      </c>
      <c r="E7696" t="s">
        <v>1</v>
      </c>
      <c r="F7696">
        <v>0</v>
      </c>
      <c r="G7696">
        <v>0</v>
      </c>
      <c r="H7696">
        <v>0</v>
      </c>
    </row>
    <row r="7697" spans="2:8" x14ac:dyDescent="0.25">
      <c r="B7697" t="s">
        <v>3</v>
      </c>
      <c r="C7697" t="s">
        <v>583</v>
      </c>
      <c r="D7697" t="s">
        <v>39</v>
      </c>
      <c r="E7697" t="s">
        <v>1</v>
      </c>
      <c r="F7697">
        <v>0</v>
      </c>
      <c r="G7697">
        <v>0</v>
      </c>
      <c r="H7697">
        <v>0</v>
      </c>
    </row>
    <row r="7698" spans="2:8" x14ac:dyDescent="0.25">
      <c r="B7698" t="s">
        <v>3</v>
      </c>
      <c r="C7698" t="s">
        <v>583</v>
      </c>
      <c r="D7698" t="s">
        <v>40</v>
      </c>
      <c r="E7698" t="s">
        <v>1</v>
      </c>
      <c r="F7698">
        <v>0</v>
      </c>
      <c r="G7698">
        <v>0</v>
      </c>
      <c r="H7698">
        <v>0</v>
      </c>
    </row>
    <row r="7699" spans="2:8" x14ac:dyDescent="0.25">
      <c r="B7699" t="s">
        <v>3</v>
      </c>
      <c r="C7699" t="s">
        <v>583</v>
      </c>
      <c r="D7699" t="s">
        <v>41</v>
      </c>
      <c r="E7699" t="s">
        <v>1</v>
      </c>
      <c r="F7699">
        <v>76031200.662827104</v>
      </c>
      <c r="G7699">
        <v>64999092.655523159</v>
      </c>
      <c r="H7699">
        <v>68608275.913590223</v>
      </c>
    </row>
    <row r="7700" spans="2:8" x14ac:dyDescent="0.25">
      <c r="B7700" t="s">
        <v>3</v>
      </c>
      <c r="C7700" t="s">
        <v>583</v>
      </c>
      <c r="D7700" t="s">
        <v>42</v>
      </c>
      <c r="E7700" t="s">
        <v>1</v>
      </c>
      <c r="F7700">
        <v>0</v>
      </c>
      <c r="G7700">
        <v>0</v>
      </c>
      <c r="H7700">
        <v>0</v>
      </c>
    </row>
    <row r="7701" spans="2:8" x14ac:dyDescent="0.25">
      <c r="B7701" t="s">
        <v>3</v>
      </c>
      <c r="C7701" t="s">
        <v>583</v>
      </c>
      <c r="D7701" t="s">
        <v>44</v>
      </c>
      <c r="E7701" t="s">
        <v>1</v>
      </c>
      <c r="F7701">
        <v>0</v>
      </c>
      <c r="G7701">
        <v>0</v>
      </c>
      <c r="H7701">
        <v>0</v>
      </c>
    </row>
    <row r="7702" spans="2:8" x14ac:dyDescent="0.25">
      <c r="B7702" t="s">
        <v>3</v>
      </c>
      <c r="C7702" t="s">
        <v>583</v>
      </c>
      <c r="D7702" t="s">
        <v>45</v>
      </c>
      <c r="E7702" t="s">
        <v>1</v>
      </c>
      <c r="F7702">
        <v>0</v>
      </c>
      <c r="G7702">
        <v>0</v>
      </c>
      <c r="H7702">
        <v>0</v>
      </c>
    </row>
    <row r="7703" spans="2:8" x14ac:dyDescent="0.25">
      <c r="B7703" t="s">
        <v>3</v>
      </c>
      <c r="C7703" t="s">
        <v>583</v>
      </c>
      <c r="D7703" t="s">
        <v>48</v>
      </c>
      <c r="E7703" t="s">
        <v>1</v>
      </c>
      <c r="F7703">
        <v>6804731.5741583267</v>
      </c>
      <c r="G7703">
        <v>6804731.5741583267</v>
      </c>
      <c r="H7703">
        <v>6804731.5741583267</v>
      </c>
    </row>
    <row r="7704" spans="2:8" x14ac:dyDescent="0.25">
      <c r="B7704" t="s">
        <v>3</v>
      </c>
      <c r="C7704" t="s">
        <v>583</v>
      </c>
      <c r="D7704" t="s">
        <v>49</v>
      </c>
      <c r="E7704" t="s">
        <v>1</v>
      </c>
      <c r="F7704">
        <v>131079.15761448347</v>
      </c>
      <c r="G7704">
        <v>131079.15761448347</v>
      </c>
      <c r="H7704">
        <v>131079.15761448347</v>
      </c>
    </row>
    <row r="7705" spans="2:8" x14ac:dyDescent="0.25">
      <c r="B7705" t="s">
        <v>3</v>
      </c>
      <c r="C7705" t="s">
        <v>583</v>
      </c>
      <c r="D7705" t="s">
        <v>51</v>
      </c>
      <c r="E7705" t="s">
        <v>1</v>
      </c>
      <c r="F7705">
        <v>0</v>
      </c>
      <c r="G7705">
        <v>0</v>
      </c>
      <c r="H7705">
        <v>0</v>
      </c>
    </row>
    <row r="7706" spans="2:8" x14ac:dyDescent="0.25">
      <c r="B7706" t="s">
        <v>3</v>
      </c>
      <c r="C7706" t="s">
        <v>583</v>
      </c>
      <c r="D7706" t="s">
        <v>53</v>
      </c>
      <c r="E7706" t="s">
        <v>1</v>
      </c>
      <c r="F7706">
        <v>0</v>
      </c>
      <c r="G7706">
        <v>0</v>
      </c>
      <c r="H7706">
        <v>0</v>
      </c>
    </row>
    <row r="7707" spans="2:8" x14ac:dyDescent="0.25">
      <c r="B7707" t="s">
        <v>3</v>
      </c>
      <c r="C7707" t="s">
        <v>583</v>
      </c>
      <c r="D7707" t="s">
        <v>55</v>
      </c>
      <c r="E7707" t="s">
        <v>1</v>
      </c>
      <c r="F7707">
        <v>0</v>
      </c>
      <c r="G7707">
        <v>0</v>
      </c>
      <c r="H7707">
        <v>0</v>
      </c>
    </row>
    <row r="7708" spans="2:8" x14ac:dyDescent="0.25">
      <c r="B7708" t="s">
        <v>3</v>
      </c>
      <c r="C7708" t="s">
        <v>583</v>
      </c>
      <c r="D7708" t="s">
        <v>57</v>
      </c>
      <c r="E7708" t="s">
        <v>1</v>
      </c>
      <c r="F7708">
        <v>0</v>
      </c>
      <c r="G7708">
        <v>0</v>
      </c>
      <c r="H7708">
        <v>0</v>
      </c>
    </row>
    <row r="7709" spans="2:8" x14ac:dyDescent="0.25">
      <c r="B7709" t="s">
        <v>3</v>
      </c>
      <c r="C7709" t="s">
        <v>583</v>
      </c>
      <c r="D7709" t="s">
        <v>622</v>
      </c>
      <c r="E7709" t="s">
        <v>1</v>
      </c>
      <c r="F7709">
        <v>0</v>
      </c>
      <c r="G7709">
        <v>0</v>
      </c>
      <c r="H7709">
        <v>0</v>
      </c>
    </row>
    <row r="7710" spans="2:8" x14ac:dyDescent="0.25">
      <c r="B7710" t="s">
        <v>3</v>
      </c>
      <c r="C7710" t="s">
        <v>583</v>
      </c>
      <c r="D7710" t="s">
        <v>623</v>
      </c>
      <c r="E7710" t="s">
        <v>1</v>
      </c>
      <c r="F7710">
        <v>0</v>
      </c>
      <c r="G7710">
        <v>0</v>
      </c>
      <c r="H7710">
        <v>0</v>
      </c>
    </row>
    <row r="7711" spans="2:8" x14ac:dyDescent="0.25">
      <c r="B7711" t="s">
        <v>3</v>
      </c>
      <c r="C7711" t="s">
        <v>583</v>
      </c>
      <c r="D7711" t="s">
        <v>624</v>
      </c>
      <c r="E7711" t="s">
        <v>1</v>
      </c>
      <c r="F7711">
        <v>0</v>
      </c>
      <c r="G7711">
        <v>0</v>
      </c>
      <c r="H7711">
        <v>0</v>
      </c>
    </row>
    <row r="7712" spans="2:8" x14ac:dyDescent="0.25">
      <c r="B7712" t="s">
        <v>3</v>
      </c>
      <c r="C7712" t="s">
        <v>583</v>
      </c>
      <c r="D7712" t="s">
        <v>625</v>
      </c>
      <c r="E7712" t="s">
        <v>1</v>
      </c>
      <c r="F7712">
        <v>0</v>
      </c>
      <c r="G7712">
        <v>0</v>
      </c>
      <c r="H7712">
        <v>0</v>
      </c>
    </row>
    <row r="7713" spans="2:8" x14ac:dyDescent="0.25">
      <c r="B7713" t="s">
        <v>3</v>
      </c>
      <c r="C7713" t="s">
        <v>583</v>
      </c>
      <c r="D7713" t="s">
        <v>58</v>
      </c>
      <c r="E7713" t="s">
        <v>1</v>
      </c>
      <c r="F7713">
        <v>5700699.2615429107</v>
      </c>
      <c r="G7713">
        <v>6529395.6156845661</v>
      </c>
      <c r="H7713">
        <v>8258731.4625192713</v>
      </c>
    </row>
    <row r="7714" spans="2:8" x14ac:dyDescent="0.25">
      <c r="B7714" t="s">
        <v>3</v>
      </c>
      <c r="C7714" t="s">
        <v>583</v>
      </c>
      <c r="D7714" t="s">
        <v>59</v>
      </c>
      <c r="E7714" t="s">
        <v>1</v>
      </c>
      <c r="F7714">
        <v>0</v>
      </c>
      <c r="G7714">
        <v>0</v>
      </c>
      <c r="H7714">
        <v>0</v>
      </c>
    </row>
    <row r="7715" spans="2:8" x14ac:dyDescent="0.25">
      <c r="B7715" t="s">
        <v>3</v>
      </c>
      <c r="C7715" t="s">
        <v>583</v>
      </c>
      <c r="D7715" t="s">
        <v>60</v>
      </c>
      <c r="E7715" t="s">
        <v>1</v>
      </c>
      <c r="F7715">
        <v>23624190.548242815</v>
      </c>
      <c r="G7715">
        <v>23624190.548242815</v>
      </c>
      <c r="H7715">
        <v>23624190.548242815</v>
      </c>
    </row>
    <row r="7716" spans="2:8" x14ac:dyDescent="0.25">
      <c r="B7716" t="s">
        <v>3</v>
      </c>
      <c r="C7716" t="s">
        <v>583</v>
      </c>
      <c r="D7716" t="s">
        <v>626</v>
      </c>
      <c r="E7716" t="s">
        <v>1</v>
      </c>
      <c r="F7716">
        <v>22943004.341298658</v>
      </c>
      <c r="G7716">
        <v>32156211.299429253</v>
      </c>
      <c r="H7716">
        <v>32379526.174907461</v>
      </c>
    </row>
    <row r="7717" spans="2:8" x14ac:dyDescent="0.25">
      <c r="B7717" t="s">
        <v>3</v>
      </c>
      <c r="C7717" t="s">
        <v>583</v>
      </c>
      <c r="D7717" t="s">
        <v>64</v>
      </c>
      <c r="E7717" t="s">
        <v>1</v>
      </c>
      <c r="F7717">
        <v>562536712.83393276</v>
      </c>
      <c r="G7717">
        <v>573070168.09815347</v>
      </c>
      <c r="H7717">
        <v>572164975.69417644</v>
      </c>
    </row>
    <row r="7718" spans="2:8" x14ac:dyDescent="0.25">
      <c r="B7718" t="s">
        <v>3</v>
      </c>
      <c r="C7718" t="s">
        <v>583</v>
      </c>
      <c r="D7718" t="s">
        <v>67</v>
      </c>
      <c r="E7718" t="s">
        <v>1</v>
      </c>
      <c r="F7718">
        <v>0</v>
      </c>
      <c r="G7718">
        <v>0</v>
      </c>
      <c r="H7718">
        <v>0</v>
      </c>
    </row>
    <row r="7719" spans="2:8" x14ac:dyDescent="0.25">
      <c r="B7719" t="s">
        <v>3</v>
      </c>
      <c r="C7719" t="s">
        <v>583</v>
      </c>
      <c r="D7719" t="s">
        <v>69</v>
      </c>
      <c r="E7719" t="s">
        <v>1</v>
      </c>
      <c r="F7719">
        <v>9318849.5624999981</v>
      </c>
      <c r="G7719">
        <v>9735676.6875</v>
      </c>
      <c r="H7719">
        <v>10202263.874999998</v>
      </c>
    </row>
    <row r="7720" spans="2:8" x14ac:dyDescent="0.25">
      <c r="B7720" t="s">
        <v>3</v>
      </c>
      <c r="C7720" t="s">
        <v>583</v>
      </c>
      <c r="D7720" t="s">
        <v>71</v>
      </c>
      <c r="E7720" t="s">
        <v>1</v>
      </c>
      <c r="F7720">
        <v>0</v>
      </c>
      <c r="G7720">
        <v>0</v>
      </c>
      <c r="H7720">
        <v>0</v>
      </c>
    </row>
    <row r="7721" spans="2:8" x14ac:dyDescent="0.25">
      <c r="B7721" t="s">
        <v>3</v>
      </c>
      <c r="C7721" t="s">
        <v>583</v>
      </c>
      <c r="D7721" t="s">
        <v>73</v>
      </c>
      <c r="E7721" t="s">
        <v>1</v>
      </c>
      <c r="F7721">
        <v>0</v>
      </c>
      <c r="G7721">
        <v>0</v>
      </c>
      <c r="H7721">
        <v>0</v>
      </c>
    </row>
    <row r="7722" spans="2:8" x14ac:dyDescent="0.25">
      <c r="B7722" t="s">
        <v>3</v>
      </c>
      <c r="C7722" t="s">
        <v>583</v>
      </c>
      <c r="D7722" t="s">
        <v>683</v>
      </c>
      <c r="E7722" t="s">
        <v>1</v>
      </c>
      <c r="F7722">
        <v>35412.127795527158</v>
      </c>
      <c r="G7722">
        <v>27835.130990415335</v>
      </c>
      <c r="H7722">
        <v>20258.134185303516</v>
      </c>
    </row>
    <row r="7723" spans="2:8" x14ac:dyDescent="0.25">
      <c r="B7723" t="s">
        <v>3</v>
      </c>
      <c r="C7723" t="s">
        <v>583</v>
      </c>
      <c r="D7723" t="s">
        <v>75</v>
      </c>
      <c r="E7723" t="s">
        <v>1</v>
      </c>
      <c r="F7723">
        <v>108399.99999999999</v>
      </c>
      <c r="G7723">
        <v>108400.00000000001</v>
      </c>
      <c r="H7723">
        <v>108400.00000000001</v>
      </c>
    </row>
    <row r="7724" spans="2:8" x14ac:dyDescent="0.25">
      <c r="B7724" t="s">
        <v>3</v>
      </c>
      <c r="C7724" t="s">
        <v>583</v>
      </c>
      <c r="D7724" t="s">
        <v>76</v>
      </c>
      <c r="E7724" t="s">
        <v>1</v>
      </c>
      <c r="F7724">
        <v>906026.66666666663</v>
      </c>
      <c r="G7724">
        <v>906026.66666666663</v>
      </c>
      <c r="H7724">
        <v>906026.66666666663</v>
      </c>
    </row>
    <row r="7725" spans="2:8" x14ac:dyDescent="0.25">
      <c r="B7725" t="s">
        <v>3</v>
      </c>
      <c r="C7725" t="s">
        <v>583</v>
      </c>
      <c r="D7725" t="s">
        <v>77</v>
      </c>
      <c r="E7725" t="s">
        <v>1</v>
      </c>
      <c r="F7725">
        <v>365333.33333333331</v>
      </c>
      <c r="G7725">
        <v>365333.33333333331</v>
      </c>
      <c r="H7725">
        <v>365333.33333333331</v>
      </c>
    </row>
    <row r="7726" spans="2:8" x14ac:dyDescent="0.25">
      <c r="B7726" t="s">
        <v>3</v>
      </c>
      <c r="C7726" t="s">
        <v>583</v>
      </c>
      <c r="D7726" t="s">
        <v>78</v>
      </c>
      <c r="E7726" t="s">
        <v>1</v>
      </c>
      <c r="F7726">
        <v>3331969.777777778</v>
      </c>
      <c r="G7726">
        <v>3331969.777777778</v>
      </c>
      <c r="H7726">
        <v>3331969.777777778</v>
      </c>
    </row>
    <row r="7727" spans="2:8" x14ac:dyDescent="0.25">
      <c r="B7727" t="s">
        <v>3</v>
      </c>
      <c r="C7727" t="s">
        <v>583</v>
      </c>
      <c r="D7727" t="s">
        <v>627</v>
      </c>
      <c r="E7727" t="s">
        <v>1</v>
      </c>
      <c r="F7727">
        <v>0</v>
      </c>
      <c r="G7727">
        <v>0</v>
      </c>
      <c r="H7727">
        <v>0</v>
      </c>
    </row>
    <row r="7728" spans="2:8" x14ac:dyDescent="0.25">
      <c r="B7728" t="s">
        <v>3</v>
      </c>
      <c r="C7728" t="s">
        <v>583</v>
      </c>
      <c r="D7728" t="s">
        <v>81</v>
      </c>
      <c r="E7728" t="s">
        <v>1</v>
      </c>
      <c r="F7728">
        <v>0</v>
      </c>
      <c r="G7728">
        <v>0</v>
      </c>
      <c r="H7728">
        <v>0</v>
      </c>
    </row>
    <row r="7729" spans="2:8" x14ac:dyDescent="0.25">
      <c r="B7729" t="s">
        <v>3</v>
      </c>
      <c r="C7729" t="s">
        <v>583</v>
      </c>
      <c r="D7729" t="s">
        <v>83</v>
      </c>
      <c r="E7729" t="s">
        <v>1</v>
      </c>
      <c r="F7729">
        <v>0</v>
      </c>
      <c r="G7729">
        <v>0</v>
      </c>
      <c r="H7729">
        <v>0</v>
      </c>
    </row>
    <row r="7730" spans="2:8" x14ac:dyDescent="0.25">
      <c r="B7730" t="s">
        <v>3</v>
      </c>
      <c r="C7730" t="s">
        <v>583</v>
      </c>
      <c r="D7730" t="s">
        <v>85</v>
      </c>
      <c r="E7730" t="s">
        <v>1</v>
      </c>
      <c r="F7730">
        <v>0</v>
      </c>
      <c r="G7730">
        <v>0</v>
      </c>
      <c r="H7730">
        <v>0</v>
      </c>
    </row>
    <row r="7731" spans="2:8" x14ac:dyDescent="0.25">
      <c r="B7731" t="s">
        <v>3</v>
      </c>
      <c r="C7731" t="s">
        <v>583</v>
      </c>
      <c r="D7731" t="s">
        <v>86</v>
      </c>
      <c r="E7731" t="s">
        <v>1</v>
      </c>
      <c r="F7731">
        <v>0</v>
      </c>
      <c r="G7731">
        <v>0</v>
      </c>
      <c r="H7731">
        <v>0</v>
      </c>
    </row>
    <row r="7732" spans="2:8" x14ac:dyDescent="0.25">
      <c r="B7732" t="s">
        <v>3</v>
      </c>
      <c r="C7732" t="s">
        <v>583</v>
      </c>
      <c r="D7732" t="s">
        <v>87</v>
      </c>
      <c r="E7732" t="s">
        <v>1</v>
      </c>
      <c r="F7732">
        <v>0</v>
      </c>
      <c r="G7732">
        <v>0</v>
      </c>
      <c r="H7732">
        <v>0</v>
      </c>
    </row>
    <row r="7733" spans="2:8" x14ac:dyDescent="0.25">
      <c r="B7733" t="s">
        <v>3</v>
      </c>
      <c r="C7733" t="s">
        <v>583</v>
      </c>
      <c r="D7733" t="s">
        <v>88</v>
      </c>
      <c r="E7733" t="s">
        <v>1</v>
      </c>
      <c r="F7733">
        <v>0</v>
      </c>
      <c r="G7733">
        <v>0</v>
      </c>
      <c r="H7733">
        <v>0</v>
      </c>
    </row>
    <row r="7734" spans="2:8" x14ac:dyDescent="0.25">
      <c r="B7734" t="s">
        <v>3</v>
      </c>
      <c r="C7734" t="s">
        <v>583</v>
      </c>
      <c r="D7734" t="s">
        <v>628</v>
      </c>
      <c r="E7734" t="s">
        <v>1</v>
      </c>
      <c r="F7734">
        <v>0</v>
      </c>
      <c r="G7734">
        <v>0</v>
      </c>
      <c r="H7734">
        <v>0</v>
      </c>
    </row>
    <row r="7735" spans="2:8" x14ac:dyDescent="0.25">
      <c r="B7735" t="s">
        <v>3</v>
      </c>
      <c r="C7735" t="s">
        <v>583</v>
      </c>
      <c r="D7735" t="s">
        <v>89</v>
      </c>
      <c r="E7735" t="s">
        <v>1</v>
      </c>
      <c r="F7735">
        <v>0</v>
      </c>
      <c r="G7735">
        <v>0</v>
      </c>
      <c r="H7735">
        <v>0</v>
      </c>
    </row>
    <row r="7736" spans="2:8" x14ac:dyDescent="0.25">
      <c r="B7736" t="s">
        <v>3</v>
      </c>
      <c r="C7736" t="s">
        <v>583</v>
      </c>
      <c r="D7736" t="s">
        <v>90</v>
      </c>
      <c r="E7736" t="s">
        <v>1</v>
      </c>
      <c r="F7736">
        <v>0</v>
      </c>
      <c r="G7736">
        <v>0</v>
      </c>
      <c r="H7736">
        <v>0</v>
      </c>
    </row>
    <row r="7737" spans="2:8" x14ac:dyDescent="0.25">
      <c r="B7737" t="s">
        <v>3</v>
      </c>
      <c r="C7737" t="s">
        <v>583</v>
      </c>
      <c r="D7737" t="s">
        <v>92</v>
      </c>
      <c r="E7737" t="s">
        <v>1</v>
      </c>
      <c r="F7737">
        <v>0</v>
      </c>
      <c r="G7737">
        <v>0</v>
      </c>
      <c r="H7737">
        <v>0</v>
      </c>
    </row>
    <row r="7738" spans="2:8" x14ac:dyDescent="0.25">
      <c r="B7738" t="s">
        <v>3</v>
      </c>
      <c r="C7738" t="s">
        <v>583</v>
      </c>
      <c r="D7738" t="s">
        <v>93</v>
      </c>
      <c r="E7738" t="s">
        <v>1</v>
      </c>
      <c r="F7738">
        <v>0</v>
      </c>
      <c r="G7738">
        <v>0</v>
      </c>
      <c r="H7738">
        <v>0</v>
      </c>
    </row>
    <row r="7739" spans="2:8" x14ac:dyDescent="0.25">
      <c r="B7739" t="s">
        <v>3</v>
      </c>
      <c r="C7739" t="s">
        <v>583</v>
      </c>
      <c r="D7739" t="s">
        <v>97</v>
      </c>
      <c r="E7739" t="s">
        <v>1</v>
      </c>
      <c r="F7739">
        <v>0</v>
      </c>
      <c r="G7739">
        <v>0</v>
      </c>
      <c r="H7739">
        <v>0</v>
      </c>
    </row>
    <row r="7740" spans="2:8" x14ac:dyDescent="0.25">
      <c r="B7740" t="s">
        <v>3</v>
      </c>
      <c r="C7740" t="s">
        <v>583</v>
      </c>
      <c r="D7740" t="s">
        <v>98</v>
      </c>
      <c r="E7740" t="s">
        <v>1</v>
      </c>
      <c r="F7740">
        <v>0</v>
      </c>
      <c r="G7740">
        <v>0</v>
      </c>
      <c r="H7740">
        <v>0</v>
      </c>
    </row>
    <row r="7741" spans="2:8" x14ac:dyDescent="0.25">
      <c r="B7741" t="s">
        <v>3</v>
      </c>
      <c r="C7741" t="s">
        <v>583</v>
      </c>
      <c r="D7741" t="s">
        <v>99</v>
      </c>
      <c r="E7741" t="s">
        <v>1</v>
      </c>
      <c r="F7741">
        <v>0</v>
      </c>
      <c r="G7741">
        <v>0</v>
      </c>
      <c r="H7741">
        <v>0</v>
      </c>
    </row>
    <row r="7742" spans="2:8" x14ac:dyDescent="0.25">
      <c r="B7742" t="s">
        <v>3</v>
      </c>
      <c r="C7742" t="s">
        <v>583</v>
      </c>
      <c r="D7742" t="s">
        <v>100</v>
      </c>
      <c r="E7742" t="s">
        <v>1</v>
      </c>
      <c r="F7742">
        <v>0</v>
      </c>
      <c r="G7742">
        <v>0</v>
      </c>
      <c r="H7742">
        <v>0</v>
      </c>
    </row>
    <row r="7743" spans="2:8" x14ac:dyDescent="0.25">
      <c r="B7743" t="s">
        <v>3</v>
      </c>
      <c r="C7743" t="s">
        <v>583</v>
      </c>
      <c r="D7743" t="s">
        <v>102</v>
      </c>
      <c r="E7743" t="s">
        <v>1</v>
      </c>
      <c r="F7743">
        <v>0</v>
      </c>
      <c r="G7743">
        <v>0</v>
      </c>
      <c r="H7743">
        <v>0</v>
      </c>
    </row>
    <row r="7744" spans="2:8" x14ac:dyDescent="0.25">
      <c r="B7744" t="s">
        <v>3</v>
      </c>
      <c r="C7744" t="s">
        <v>583</v>
      </c>
      <c r="D7744" t="s">
        <v>104</v>
      </c>
      <c r="E7744" t="s">
        <v>1</v>
      </c>
      <c r="F7744">
        <v>0</v>
      </c>
      <c r="G7744">
        <v>0</v>
      </c>
      <c r="H7744">
        <v>0</v>
      </c>
    </row>
    <row r="7745" spans="2:8" x14ac:dyDescent="0.25">
      <c r="B7745" t="s">
        <v>3</v>
      </c>
      <c r="C7745" t="s">
        <v>583</v>
      </c>
      <c r="D7745" t="s">
        <v>106</v>
      </c>
      <c r="E7745" t="s">
        <v>1</v>
      </c>
      <c r="F7745">
        <v>0</v>
      </c>
      <c r="G7745">
        <v>0</v>
      </c>
      <c r="H7745">
        <v>0</v>
      </c>
    </row>
    <row r="7746" spans="2:8" x14ac:dyDescent="0.25">
      <c r="B7746" t="s">
        <v>3</v>
      </c>
      <c r="C7746" t="s">
        <v>583</v>
      </c>
      <c r="D7746" t="s">
        <v>108</v>
      </c>
      <c r="E7746" t="s">
        <v>1</v>
      </c>
      <c r="F7746">
        <v>0</v>
      </c>
      <c r="G7746">
        <v>0</v>
      </c>
      <c r="H7746">
        <v>0</v>
      </c>
    </row>
    <row r="7747" spans="2:8" x14ac:dyDescent="0.25">
      <c r="B7747" t="s">
        <v>3</v>
      </c>
      <c r="C7747" t="s">
        <v>583</v>
      </c>
      <c r="D7747" t="s">
        <v>112</v>
      </c>
      <c r="E7747" t="s">
        <v>1</v>
      </c>
      <c r="F7747">
        <v>0</v>
      </c>
      <c r="G7747">
        <v>0</v>
      </c>
      <c r="H7747">
        <v>0</v>
      </c>
    </row>
    <row r="7748" spans="2:8" x14ac:dyDescent="0.25">
      <c r="B7748" t="s">
        <v>3</v>
      </c>
      <c r="C7748" t="s">
        <v>583</v>
      </c>
      <c r="D7748" t="s">
        <v>114</v>
      </c>
      <c r="E7748" t="s">
        <v>1</v>
      </c>
      <c r="F7748">
        <v>0</v>
      </c>
      <c r="G7748">
        <v>0</v>
      </c>
      <c r="H7748">
        <v>0</v>
      </c>
    </row>
    <row r="7749" spans="2:8" x14ac:dyDescent="0.25">
      <c r="B7749" t="s">
        <v>3</v>
      </c>
      <c r="C7749" t="s">
        <v>583</v>
      </c>
      <c r="D7749" t="s">
        <v>443</v>
      </c>
      <c r="E7749" t="s">
        <v>1</v>
      </c>
      <c r="F7749">
        <v>0</v>
      </c>
      <c r="G7749">
        <v>0</v>
      </c>
      <c r="H7749">
        <v>0</v>
      </c>
    </row>
    <row r="7750" spans="2:8" x14ac:dyDescent="0.25">
      <c r="B7750" t="s">
        <v>3</v>
      </c>
      <c r="C7750" t="s">
        <v>583</v>
      </c>
      <c r="D7750" t="s">
        <v>116</v>
      </c>
      <c r="E7750" t="s">
        <v>1</v>
      </c>
      <c r="F7750">
        <v>8443622.8753993623</v>
      </c>
      <c r="G7750">
        <v>8443622.8753993623</v>
      </c>
      <c r="H7750">
        <v>8443622.8753993623</v>
      </c>
    </row>
    <row r="7751" spans="2:8" x14ac:dyDescent="0.25">
      <c r="B7751" t="s">
        <v>3</v>
      </c>
      <c r="C7751" t="s">
        <v>583</v>
      </c>
      <c r="D7751" t="s">
        <v>118</v>
      </c>
      <c r="E7751" t="s">
        <v>1</v>
      </c>
      <c r="F7751">
        <v>0</v>
      </c>
      <c r="G7751">
        <v>0</v>
      </c>
      <c r="H7751">
        <v>0</v>
      </c>
    </row>
    <row r="7752" spans="2:8" x14ac:dyDescent="0.25">
      <c r="B7752" t="s">
        <v>3</v>
      </c>
      <c r="C7752" t="s">
        <v>583</v>
      </c>
      <c r="D7752" t="s">
        <v>629</v>
      </c>
      <c r="E7752" t="s">
        <v>1</v>
      </c>
      <c r="F7752">
        <v>0</v>
      </c>
      <c r="G7752">
        <v>0</v>
      </c>
      <c r="H7752">
        <v>0</v>
      </c>
    </row>
    <row r="7753" spans="2:8" x14ac:dyDescent="0.25">
      <c r="B7753" t="s">
        <v>3</v>
      </c>
      <c r="C7753" t="s">
        <v>583</v>
      </c>
      <c r="D7753" t="s">
        <v>119</v>
      </c>
      <c r="E7753" t="s">
        <v>1</v>
      </c>
      <c r="F7753">
        <v>0</v>
      </c>
      <c r="G7753">
        <v>0</v>
      </c>
      <c r="H7753">
        <v>0</v>
      </c>
    </row>
    <row r="7754" spans="2:8" x14ac:dyDescent="0.25">
      <c r="B7754" t="s">
        <v>3</v>
      </c>
      <c r="C7754" t="s">
        <v>583</v>
      </c>
      <c r="D7754" t="s">
        <v>121</v>
      </c>
      <c r="E7754" t="s">
        <v>1</v>
      </c>
      <c r="F7754">
        <v>0</v>
      </c>
      <c r="G7754">
        <v>0</v>
      </c>
      <c r="H7754">
        <v>0</v>
      </c>
    </row>
    <row r="7755" spans="2:8" x14ac:dyDescent="0.25">
      <c r="B7755" t="s">
        <v>3</v>
      </c>
      <c r="C7755" t="s">
        <v>583</v>
      </c>
      <c r="D7755" t="s">
        <v>123</v>
      </c>
      <c r="E7755" t="s">
        <v>1</v>
      </c>
      <c r="F7755">
        <v>15759.473439829608</v>
      </c>
      <c r="G7755">
        <v>15759.473439829608</v>
      </c>
      <c r="H7755">
        <v>15759.473439829608</v>
      </c>
    </row>
    <row r="7756" spans="2:8" x14ac:dyDescent="0.25">
      <c r="B7756" t="s">
        <v>3</v>
      </c>
      <c r="C7756" t="s">
        <v>583</v>
      </c>
      <c r="D7756" t="s">
        <v>127</v>
      </c>
      <c r="E7756" t="s">
        <v>1</v>
      </c>
      <c r="F7756">
        <v>0</v>
      </c>
      <c r="G7756">
        <v>0</v>
      </c>
      <c r="H7756">
        <v>0</v>
      </c>
    </row>
    <row r="7757" spans="2:8" x14ac:dyDescent="0.25">
      <c r="B7757" t="s">
        <v>3</v>
      </c>
      <c r="C7757" t="s">
        <v>583</v>
      </c>
      <c r="D7757" t="s">
        <v>129</v>
      </c>
      <c r="E7757" t="s">
        <v>1</v>
      </c>
      <c r="F7757">
        <v>0</v>
      </c>
      <c r="G7757">
        <v>0</v>
      </c>
      <c r="H7757">
        <v>0</v>
      </c>
    </row>
    <row r="7758" spans="2:8" x14ac:dyDescent="0.25">
      <c r="B7758" t="s">
        <v>3</v>
      </c>
      <c r="C7758" t="s">
        <v>583</v>
      </c>
      <c r="D7758" t="s">
        <v>130</v>
      </c>
      <c r="E7758" t="s">
        <v>1</v>
      </c>
      <c r="F7758">
        <v>0</v>
      </c>
      <c r="G7758">
        <v>0</v>
      </c>
      <c r="H7758">
        <v>0</v>
      </c>
    </row>
    <row r="7759" spans="2:8" x14ac:dyDescent="0.25">
      <c r="B7759" t="s">
        <v>3</v>
      </c>
      <c r="C7759" t="s">
        <v>583</v>
      </c>
      <c r="D7759" t="s">
        <v>131</v>
      </c>
      <c r="E7759" t="s">
        <v>1</v>
      </c>
      <c r="F7759">
        <v>133419601.97095563</v>
      </c>
      <c r="G7759">
        <v>133419601.97095563</v>
      </c>
      <c r="H7759">
        <v>133419601.97095563</v>
      </c>
    </row>
    <row r="7760" spans="2:8" x14ac:dyDescent="0.25">
      <c r="B7760" t="s">
        <v>3</v>
      </c>
      <c r="C7760" t="s">
        <v>583</v>
      </c>
      <c r="D7760" t="s">
        <v>132</v>
      </c>
      <c r="E7760" t="s">
        <v>1</v>
      </c>
      <c r="F7760">
        <v>0</v>
      </c>
      <c r="G7760">
        <v>0</v>
      </c>
      <c r="H7760">
        <v>0</v>
      </c>
    </row>
    <row r="7761" spans="2:8" x14ac:dyDescent="0.25">
      <c r="B7761" t="s">
        <v>3</v>
      </c>
      <c r="C7761" t="s">
        <v>583</v>
      </c>
      <c r="D7761" t="s">
        <v>133</v>
      </c>
      <c r="E7761" t="s">
        <v>1</v>
      </c>
      <c r="F7761">
        <v>16071079.00412431</v>
      </c>
      <c r="G7761">
        <v>16071079.00412431</v>
      </c>
      <c r="H7761">
        <v>16071079.00412431</v>
      </c>
    </row>
    <row r="7762" spans="2:8" x14ac:dyDescent="0.25">
      <c r="B7762" t="s">
        <v>3</v>
      </c>
      <c r="C7762" t="s">
        <v>583</v>
      </c>
      <c r="D7762" t="s">
        <v>134</v>
      </c>
      <c r="E7762" t="s">
        <v>1</v>
      </c>
      <c r="F7762">
        <v>0</v>
      </c>
      <c r="G7762">
        <v>0</v>
      </c>
      <c r="H7762">
        <v>0</v>
      </c>
    </row>
    <row r="7763" spans="2:8" x14ac:dyDescent="0.25">
      <c r="B7763" t="s">
        <v>3</v>
      </c>
      <c r="C7763" t="s">
        <v>583</v>
      </c>
      <c r="D7763" t="s">
        <v>135</v>
      </c>
      <c r="E7763" t="s">
        <v>1</v>
      </c>
      <c r="F7763">
        <v>79723.481233226819</v>
      </c>
      <c r="G7763">
        <v>79723.481233226819</v>
      </c>
      <c r="H7763">
        <v>79723.481233226819</v>
      </c>
    </row>
    <row r="7764" spans="2:8" x14ac:dyDescent="0.25">
      <c r="B7764" t="s">
        <v>3</v>
      </c>
      <c r="C7764" t="s">
        <v>583</v>
      </c>
      <c r="D7764" t="s">
        <v>136</v>
      </c>
      <c r="E7764" t="s">
        <v>1</v>
      </c>
      <c r="F7764">
        <v>0</v>
      </c>
      <c r="G7764">
        <v>0</v>
      </c>
      <c r="H7764">
        <v>0</v>
      </c>
    </row>
    <row r="7765" spans="2:8" x14ac:dyDescent="0.25">
      <c r="B7765" t="s">
        <v>3</v>
      </c>
      <c r="C7765" t="s">
        <v>583</v>
      </c>
      <c r="D7765" t="s">
        <v>137</v>
      </c>
      <c r="E7765" t="s">
        <v>1</v>
      </c>
      <c r="F7765">
        <v>2690426.666666667</v>
      </c>
      <c r="G7765">
        <v>0</v>
      </c>
      <c r="H7765">
        <v>0</v>
      </c>
    </row>
    <row r="7766" spans="2:8" x14ac:dyDescent="0.25">
      <c r="B7766" t="s">
        <v>3</v>
      </c>
      <c r="C7766" t="s">
        <v>583</v>
      </c>
      <c r="D7766" t="s">
        <v>138</v>
      </c>
      <c r="E7766" t="s">
        <v>1</v>
      </c>
      <c r="F7766">
        <v>662666.66666666674</v>
      </c>
      <c r="G7766">
        <v>662666.66666666674</v>
      </c>
      <c r="H7766">
        <v>662666.66666666674</v>
      </c>
    </row>
    <row r="7767" spans="2:8" x14ac:dyDescent="0.25">
      <c r="B7767" t="s">
        <v>3</v>
      </c>
      <c r="C7767" t="s">
        <v>583</v>
      </c>
      <c r="D7767" t="s">
        <v>630</v>
      </c>
      <c r="E7767" t="s">
        <v>1</v>
      </c>
      <c r="F7767">
        <v>0</v>
      </c>
      <c r="G7767">
        <v>0</v>
      </c>
      <c r="H7767">
        <v>0</v>
      </c>
    </row>
    <row r="7768" spans="2:8" x14ac:dyDescent="0.25">
      <c r="B7768" t="s">
        <v>3</v>
      </c>
      <c r="C7768" t="s">
        <v>583</v>
      </c>
      <c r="D7768" t="s">
        <v>139</v>
      </c>
      <c r="E7768" t="s">
        <v>1</v>
      </c>
      <c r="F7768">
        <v>0</v>
      </c>
      <c r="G7768">
        <v>0</v>
      </c>
      <c r="H7768">
        <v>0</v>
      </c>
    </row>
    <row r="7769" spans="2:8" x14ac:dyDescent="0.25">
      <c r="B7769" t="s">
        <v>3</v>
      </c>
      <c r="C7769" t="s">
        <v>583</v>
      </c>
      <c r="D7769" t="s">
        <v>631</v>
      </c>
      <c r="E7769" t="s">
        <v>1</v>
      </c>
      <c r="F7769">
        <v>0</v>
      </c>
      <c r="G7769">
        <v>0</v>
      </c>
      <c r="H7769">
        <v>0</v>
      </c>
    </row>
    <row r="7770" spans="2:8" x14ac:dyDescent="0.25">
      <c r="B7770" t="s">
        <v>3</v>
      </c>
      <c r="C7770" t="s">
        <v>583</v>
      </c>
      <c r="D7770" t="s">
        <v>141</v>
      </c>
      <c r="E7770" t="s">
        <v>1</v>
      </c>
      <c r="F7770">
        <v>0</v>
      </c>
      <c r="G7770">
        <v>0</v>
      </c>
      <c r="H7770">
        <v>0</v>
      </c>
    </row>
    <row r="7771" spans="2:8" x14ac:dyDescent="0.25">
      <c r="B7771" t="s">
        <v>3</v>
      </c>
      <c r="C7771" t="s">
        <v>583</v>
      </c>
      <c r="D7771" t="s">
        <v>684</v>
      </c>
      <c r="E7771" t="s">
        <v>1</v>
      </c>
      <c r="F7771">
        <v>0</v>
      </c>
      <c r="G7771">
        <v>0</v>
      </c>
      <c r="H7771">
        <v>0</v>
      </c>
    </row>
    <row r="7772" spans="2:8" x14ac:dyDescent="0.25">
      <c r="B7772" t="s">
        <v>3</v>
      </c>
      <c r="C7772" t="s">
        <v>583</v>
      </c>
      <c r="D7772" t="s">
        <v>685</v>
      </c>
      <c r="E7772" t="s">
        <v>1</v>
      </c>
      <c r="F7772">
        <v>0</v>
      </c>
      <c r="G7772">
        <v>0</v>
      </c>
      <c r="H7772">
        <v>0</v>
      </c>
    </row>
    <row r="7773" spans="2:8" x14ac:dyDescent="0.25">
      <c r="B7773" t="s">
        <v>3</v>
      </c>
      <c r="C7773" t="s">
        <v>583</v>
      </c>
      <c r="D7773" t="s">
        <v>148</v>
      </c>
      <c r="E7773" t="s">
        <v>1</v>
      </c>
      <c r="F7773">
        <v>0</v>
      </c>
      <c r="G7773">
        <v>0</v>
      </c>
      <c r="H7773">
        <v>0</v>
      </c>
    </row>
    <row r="7774" spans="2:8" x14ac:dyDescent="0.25">
      <c r="B7774" t="s">
        <v>3</v>
      </c>
      <c r="C7774" t="s">
        <v>583</v>
      </c>
      <c r="D7774" t="s">
        <v>149</v>
      </c>
      <c r="E7774" t="s">
        <v>1</v>
      </c>
      <c r="F7774">
        <v>0</v>
      </c>
      <c r="G7774">
        <v>0</v>
      </c>
      <c r="H7774">
        <v>0</v>
      </c>
    </row>
    <row r="7775" spans="2:8" x14ac:dyDescent="0.25">
      <c r="B7775" t="s">
        <v>3</v>
      </c>
      <c r="C7775" t="s">
        <v>583</v>
      </c>
      <c r="D7775" t="s">
        <v>150</v>
      </c>
      <c r="E7775" t="s">
        <v>1</v>
      </c>
      <c r="F7775">
        <v>0</v>
      </c>
      <c r="G7775">
        <v>0</v>
      </c>
      <c r="H7775">
        <v>0</v>
      </c>
    </row>
    <row r="7776" spans="2:8" x14ac:dyDescent="0.25">
      <c r="B7776" t="s">
        <v>3</v>
      </c>
      <c r="C7776" t="s">
        <v>583</v>
      </c>
      <c r="D7776" t="s">
        <v>151</v>
      </c>
      <c r="E7776" t="s">
        <v>1</v>
      </c>
      <c r="F7776">
        <v>0</v>
      </c>
      <c r="G7776">
        <v>0</v>
      </c>
      <c r="H7776">
        <v>0</v>
      </c>
    </row>
    <row r="7777" spans="2:8" x14ac:dyDescent="0.25">
      <c r="B7777" t="s">
        <v>3</v>
      </c>
      <c r="C7777" t="s">
        <v>583</v>
      </c>
      <c r="D7777" t="s">
        <v>152</v>
      </c>
      <c r="E7777" t="s">
        <v>1</v>
      </c>
      <c r="F7777">
        <v>3069457.0821959353</v>
      </c>
      <c r="G7777">
        <v>3069457.0821959353</v>
      </c>
      <c r="H7777">
        <v>3069457.0821959353</v>
      </c>
    </row>
    <row r="7778" spans="2:8" x14ac:dyDescent="0.25">
      <c r="B7778" t="s">
        <v>3</v>
      </c>
      <c r="C7778" t="s">
        <v>583</v>
      </c>
      <c r="D7778" t="s">
        <v>153</v>
      </c>
      <c r="E7778" t="s">
        <v>1</v>
      </c>
      <c r="F7778">
        <v>1642342.6411075611</v>
      </c>
      <c r="G7778">
        <v>1642342.6411075615</v>
      </c>
      <c r="H7778">
        <v>1642342.6411075613</v>
      </c>
    </row>
    <row r="7779" spans="2:8" x14ac:dyDescent="0.25">
      <c r="B7779" t="s">
        <v>3</v>
      </c>
      <c r="C7779" t="s">
        <v>583</v>
      </c>
      <c r="D7779" t="s">
        <v>632</v>
      </c>
      <c r="E7779" t="s">
        <v>1</v>
      </c>
      <c r="F7779">
        <v>0</v>
      </c>
      <c r="G7779">
        <v>0</v>
      </c>
      <c r="H7779">
        <v>0</v>
      </c>
    </row>
    <row r="7780" spans="2:8" x14ac:dyDescent="0.25">
      <c r="B7780" t="s">
        <v>3</v>
      </c>
      <c r="C7780" t="s">
        <v>583</v>
      </c>
      <c r="D7780" t="s">
        <v>155</v>
      </c>
      <c r="E7780" t="s">
        <v>1</v>
      </c>
      <c r="F7780">
        <v>0</v>
      </c>
      <c r="G7780">
        <v>0</v>
      </c>
      <c r="H7780">
        <v>0</v>
      </c>
    </row>
    <row r="7781" spans="2:8" x14ac:dyDescent="0.25">
      <c r="B7781" t="s">
        <v>3</v>
      </c>
      <c r="C7781" t="s">
        <v>583</v>
      </c>
      <c r="D7781" t="s">
        <v>633</v>
      </c>
      <c r="E7781" t="s">
        <v>1</v>
      </c>
      <c r="F7781">
        <v>0</v>
      </c>
      <c r="G7781">
        <v>0</v>
      </c>
      <c r="H7781">
        <v>0</v>
      </c>
    </row>
    <row r="7782" spans="2:8" x14ac:dyDescent="0.25">
      <c r="B7782" t="s">
        <v>3</v>
      </c>
      <c r="C7782" t="s">
        <v>583</v>
      </c>
      <c r="D7782" t="s">
        <v>156</v>
      </c>
      <c r="E7782" t="s">
        <v>1</v>
      </c>
      <c r="F7782">
        <v>51400</v>
      </c>
      <c r="G7782">
        <v>51400</v>
      </c>
      <c r="H7782">
        <v>51400</v>
      </c>
    </row>
    <row r="7783" spans="2:8" x14ac:dyDescent="0.25">
      <c r="B7783" t="s">
        <v>3</v>
      </c>
      <c r="C7783" t="s">
        <v>583</v>
      </c>
      <c r="D7783" t="s">
        <v>157</v>
      </c>
      <c r="E7783" t="s">
        <v>1</v>
      </c>
      <c r="F7783">
        <v>0</v>
      </c>
      <c r="G7783">
        <v>0</v>
      </c>
      <c r="H7783">
        <v>0</v>
      </c>
    </row>
    <row r="7784" spans="2:8" x14ac:dyDescent="0.25">
      <c r="B7784" t="s">
        <v>3</v>
      </c>
      <c r="C7784" t="s">
        <v>583</v>
      </c>
      <c r="D7784" t="s">
        <v>158</v>
      </c>
      <c r="E7784" t="s">
        <v>1</v>
      </c>
      <c r="F7784">
        <v>0</v>
      </c>
      <c r="G7784">
        <v>0</v>
      </c>
      <c r="H7784">
        <v>0</v>
      </c>
    </row>
    <row r="7785" spans="2:8" x14ac:dyDescent="0.25">
      <c r="B7785" t="s">
        <v>3</v>
      </c>
      <c r="C7785" t="s">
        <v>583</v>
      </c>
      <c r="D7785" t="s">
        <v>159</v>
      </c>
      <c r="E7785" t="s">
        <v>1</v>
      </c>
      <c r="F7785">
        <v>0</v>
      </c>
      <c r="G7785">
        <v>0</v>
      </c>
      <c r="H7785">
        <v>0</v>
      </c>
    </row>
    <row r="7786" spans="2:8" x14ac:dyDescent="0.25">
      <c r="B7786" t="s">
        <v>3</v>
      </c>
      <c r="C7786" t="s">
        <v>583</v>
      </c>
      <c r="D7786" t="s">
        <v>160</v>
      </c>
      <c r="E7786" t="s">
        <v>1</v>
      </c>
      <c r="F7786">
        <v>0</v>
      </c>
      <c r="G7786">
        <v>0</v>
      </c>
      <c r="H7786">
        <v>0</v>
      </c>
    </row>
    <row r="7787" spans="2:8" x14ac:dyDescent="0.25">
      <c r="B7787" t="s">
        <v>3</v>
      </c>
      <c r="C7787" t="s">
        <v>583</v>
      </c>
      <c r="D7787" t="s">
        <v>161</v>
      </c>
      <c r="E7787" t="s">
        <v>1</v>
      </c>
      <c r="F7787">
        <v>0</v>
      </c>
      <c r="G7787">
        <v>0</v>
      </c>
      <c r="H7787">
        <v>0</v>
      </c>
    </row>
    <row r="7788" spans="2:8" x14ac:dyDescent="0.25">
      <c r="B7788" t="s">
        <v>3</v>
      </c>
      <c r="C7788" t="s">
        <v>583</v>
      </c>
      <c r="D7788" t="s">
        <v>162</v>
      </c>
      <c r="E7788" t="s">
        <v>1</v>
      </c>
      <c r="F7788">
        <v>0</v>
      </c>
      <c r="G7788">
        <v>0</v>
      </c>
      <c r="H7788">
        <v>0</v>
      </c>
    </row>
    <row r="7789" spans="2:8" x14ac:dyDescent="0.25">
      <c r="B7789" t="s">
        <v>3</v>
      </c>
      <c r="C7789" t="s">
        <v>583</v>
      </c>
      <c r="D7789" t="s">
        <v>163</v>
      </c>
      <c r="E7789" t="s">
        <v>1</v>
      </c>
      <c r="F7789">
        <v>0</v>
      </c>
      <c r="G7789">
        <v>0</v>
      </c>
      <c r="H7789">
        <v>0</v>
      </c>
    </row>
    <row r="7790" spans="2:8" x14ac:dyDescent="0.25">
      <c r="B7790" t="s">
        <v>3</v>
      </c>
      <c r="C7790" t="s">
        <v>583</v>
      </c>
      <c r="D7790" t="s">
        <v>165</v>
      </c>
      <c r="E7790" t="s">
        <v>1</v>
      </c>
      <c r="F7790">
        <v>0</v>
      </c>
      <c r="G7790">
        <v>0</v>
      </c>
      <c r="H7790">
        <v>0</v>
      </c>
    </row>
    <row r="7791" spans="2:8" x14ac:dyDescent="0.25">
      <c r="B7791" t="s">
        <v>3</v>
      </c>
      <c r="C7791" t="s">
        <v>583</v>
      </c>
      <c r="D7791" t="s">
        <v>168</v>
      </c>
      <c r="E7791" t="s">
        <v>1</v>
      </c>
      <c r="F7791">
        <v>0</v>
      </c>
      <c r="G7791">
        <v>0</v>
      </c>
      <c r="H7791">
        <v>0</v>
      </c>
    </row>
    <row r="7792" spans="2:8" x14ac:dyDescent="0.25">
      <c r="B7792" t="s">
        <v>3</v>
      </c>
      <c r="C7792" t="s">
        <v>583</v>
      </c>
      <c r="D7792" t="s">
        <v>170</v>
      </c>
      <c r="E7792" t="s">
        <v>1</v>
      </c>
      <c r="F7792">
        <v>0</v>
      </c>
      <c r="G7792">
        <v>0</v>
      </c>
      <c r="H7792">
        <v>0</v>
      </c>
    </row>
    <row r="7793" spans="2:8" x14ac:dyDescent="0.25">
      <c r="B7793" t="s">
        <v>3</v>
      </c>
      <c r="C7793" t="s">
        <v>583</v>
      </c>
      <c r="D7793" t="s">
        <v>172</v>
      </c>
      <c r="E7793" t="s">
        <v>1</v>
      </c>
      <c r="F7793">
        <v>0</v>
      </c>
      <c r="G7793">
        <v>0</v>
      </c>
      <c r="H7793">
        <v>0</v>
      </c>
    </row>
    <row r="7794" spans="2:8" x14ac:dyDescent="0.25">
      <c r="B7794" t="s">
        <v>3</v>
      </c>
      <c r="C7794" t="s">
        <v>583</v>
      </c>
      <c r="D7794" t="s">
        <v>174</v>
      </c>
      <c r="E7794" t="s">
        <v>1</v>
      </c>
      <c r="F7794">
        <v>0</v>
      </c>
      <c r="G7794">
        <v>0</v>
      </c>
      <c r="H7794">
        <v>0</v>
      </c>
    </row>
    <row r="7795" spans="2:8" x14ac:dyDescent="0.25">
      <c r="B7795" t="s">
        <v>3</v>
      </c>
      <c r="C7795" t="s">
        <v>583</v>
      </c>
      <c r="D7795" t="s">
        <v>175</v>
      </c>
      <c r="E7795" t="s">
        <v>1</v>
      </c>
      <c r="F7795">
        <v>0</v>
      </c>
      <c r="G7795">
        <v>0</v>
      </c>
      <c r="H7795">
        <v>0</v>
      </c>
    </row>
    <row r="7796" spans="2:8" x14ac:dyDescent="0.25">
      <c r="B7796" t="s">
        <v>3</v>
      </c>
      <c r="C7796" t="s">
        <v>583</v>
      </c>
      <c r="D7796" t="s">
        <v>176</v>
      </c>
      <c r="E7796" t="s">
        <v>1</v>
      </c>
      <c r="F7796">
        <v>115375.28888888894</v>
      </c>
      <c r="G7796">
        <v>115375.28888888894</v>
      </c>
      <c r="H7796">
        <v>115375.28888888894</v>
      </c>
    </row>
    <row r="7797" spans="2:8" x14ac:dyDescent="0.25">
      <c r="B7797" t="s">
        <v>3</v>
      </c>
      <c r="C7797" t="s">
        <v>583</v>
      </c>
      <c r="D7797" t="s">
        <v>177</v>
      </c>
      <c r="E7797" t="s">
        <v>1</v>
      </c>
      <c r="F7797">
        <v>1525261.3191111118</v>
      </c>
      <c r="G7797">
        <v>1525261.3191111118</v>
      </c>
      <c r="H7797">
        <v>1525261.3191111118</v>
      </c>
    </row>
    <row r="7798" spans="2:8" x14ac:dyDescent="0.25">
      <c r="B7798" t="s">
        <v>3</v>
      </c>
      <c r="C7798" t="s">
        <v>583</v>
      </c>
      <c r="D7798" t="s">
        <v>178</v>
      </c>
      <c r="E7798" t="s">
        <v>1</v>
      </c>
      <c r="F7798">
        <v>0</v>
      </c>
      <c r="G7798">
        <v>0</v>
      </c>
      <c r="H7798">
        <v>0</v>
      </c>
    </row>
    <row r="7799" spans="2:8" x14ac:dyDescent="0.25">
      <c r="B7799" t="s">
        <v>3</v>
      </c>
      <c r="C7799" t="s">
        <v>583</v>
      </c>
      <c r="D7799" t="s">
        <v>179</v>
      </c>
      <c r="E7799" t="s">
        <v>1</v>
      </c>
      <c r="F7799">
        <v>0</v>
      </c>
      <c r="G7799">
        <v>0</v>
      </c>
      <c r="H7799">
        <v>0</v>
      </c>
    </row>
    <row r="7800" spans="2:8" x14ac:dyDescent="0.25">
      <c r="B7800" t="s">
        <v>3</v>
      </c>
      <c r="C7800" t="s">
        <v>583</v>
      </c>
      <c r="D7800" t="s">
        <v>180</v>
      </c>
      <c r="E7800" t="s">
        <v>1</v>
      </c>
      <c r="F7800">
        <v>0</v>
      </c>
      <c r="G7800">
        <v>0</v>
      </c>
      <c r="H7800">
        <v>0</v>
      </c>
    </row>
    <row r="7801" spans="2:8" x14ac:dyDescent="0.25">
      <c r="B7801" t="s">
        <v>3</v>
      </c>
      <c r="C7801" t="s">
        <v>583</v>
      </c>
      <c r="D7801" t="s">
        <v>634</v>
      </c>
      <c r="E7801" t="s">
        <v>1</v>
      </c>
      <c r="F7801">
        <v>0</v>
      </c>
      <c r="G7801">
        <v>0</v>
      </c>
      <c r="H7801">
        <v>0</v>
      </c>
    </row>
    <row r="7802" spans="2:8" x14ac:dyDescent="0.25">
      <c r="B7802" t="s">
        <v>3</v>
      </c>
      <c r="C7802" t="s">
        <v>583</v>
      </c>
      <c r="D7802" t="s">
        <v>182</v>
      </c>
      <c r="E7802" t="s">
        <v>1</v>
      </c>
      <c r="F7802">
        <v>0</v>
      </c>
      <c r="G7802">
        <v>0</v>
      </c>
      <c r="H7802">
        <v>0</v>
      </c>
    </row>
    <row r="7803" spans="2:8" x14ac:dyDescent="0.25">
      <c r="B7803" t="s">
        <v>3</v>
      </c>
      <c r="C7803" t="s">
        <v>583</v>
      </c>
      <c r="D7803" t="s">
        <v>184</v>
      </c>
      <c r="E7803" t="s">
        <v>1</v>
      </c>
      <c r="F7803">
        <v>0</v>
      </c>
      <c r="G7803">
        <v>0</v>
      </c>
      <c r="H7803">
        <v>0</v>
      </c>
    </row>
    <row r="7804" spans="2:8" x14ac:dyDescent="0.25">
      <c r="B7804" t="s">
        <v>3</v>
      </c>
      <c r="C7804" t="s">
        <v>583</v>
      </c>
      <c r="D7804" t="s">
        <v>187</v>
      </c>
      <c r="E7804" t="s">
        <v>1</v>
      </c>
      <c r="F7804">
        <v>0</v>
      </c>
      <c r="G7804">
        <v>0</v>
      </c>
      <c r="H7804">
        <v>0</v>
      </c>
    </row>
    <row r="7805" spans="2:8" x14ac:dyDescent="0.25">
      <c r="B7805" t="s">
        <v>3</v>
      </c>
      <c r="C7805" t="s">
        <v>583</v>
      </c>
      <c r="D7805" t="s">
        <v>188</v>
      </c>
      <c r="E7805" t="s">
        <v>1</v>
      </c>
      <c r="F7805">
        <v>7883731.9133999953</v>
      </c>
      <c r="G7805">
        <v>7145589.3854666613</v>
      </c>
      <c r="H7805">
        <v>6407446.8575333282</v>
      </c>
    </row>
    <row r="7806" spans="2:8" x14ac:dyDescent="0.25">
      <c r="B7806" t="s">
        <v>3</v>
      </c>
      <c r="C7806" t="s">
        <v>583</v>
      </c>
      <c r="D7806" t="s">
        <v>189</v>
      </c>
      <c r="E7806" t="s">
        <v>1</v>
      </c>
      <c r="F7806">
        <v>22731295.155733328</v>
      </c>
      <c r="G7806">
        <v>20279750.082799982</v>
      </c>
      <c r="H7806">
        <v>17529276.141866658</v>
      </c>
    </row>
    <row r="7807" spans="2:8" x14ac:dyDescent="0.25">
      <c r="B7807" t="s">
        <v>3</v>
      </c>
      <c r="C7807" t="s">
        <v>583</v>
      </c>
      <c r="D7807" t="s">
        <v>190</v>
      </c>
      <c r="E7807" t="s">
        <v>1</v>
      </c>
      <c r="F7807">
        <v>34968602.47551997</v>
      </c>
      <c r="G7807">
        <v>29494873.997567985</v>
      </c>
      <c r="H7807">
        <v>24021145.519616015</v>
      </c>
    </row>
    <row r="7808" spans="2:8" x14ac:dyDescent="0.25">
      <c r="B7808" t="s">
        <v>3</v>
      </c>
      <c r="C7808" t="s">
        <v>583</v>
      </c>
      <c r="D7808" t="s">
        <v>191</v>
      </c>
      <c r="E7808" t="s">
        <v>1</v>
      </c>
      <c r="F7808">
        <v>19682699.019468803</v>
      </c>
      <c r="G7808">
        <v>16245937.728204789</v>
      </c>
      <c r="H7808">
        <v>12809176.436940789</v>
      </c>
    </row>
    <row r="7809" spans="2:8" x14ac:dyDescent="0.25">
      <c r="B7809" t="s">
        <v>3</v>
      </c>
      <c r="C7809" t="s">
        <v>583</v>
      </c>
      <c r="D7809" t="s">
        <v>192</v>
      </c>
      <c r="E7809" t="s">
        <v>1</v>
      </c>
      <c r="F7809">
        <v>6104964.7690666607</v>
      </c>
      <c r="G7809">
        <v>5059710.8856888833</v>
      </c>
      <c r="H7809">
        <v>4014457.0023111119</v>
      </c>
    </row>
    <row r="7810" spans="2:8" x14ac:dyDescent="0.25">
      <c r="B7810" t="s">
        <v>3</v>
      </c>
      <c r="C7810" t="s">
        <v>583</v>
      </c>
      <c r="D7810" t="s">
        <v>193</v>
      </c>
      <c r="E7810" t="s">
        <v>1</v>
      </c>
      <c r="F7810">
        <v>62339.506666666646</v>
      </c>
      <c r="G7810">
        <v>62339.506666666646</v>
      </c>
      <c r="H7810">
        <v>62339.506666666646</v>
      </c>
    </row>
    <row r="7811" spans="2:8" x14ac:dyDescent="0.25">
      <c r="B7811" t="s">
        <v>3</v>
      </c>
      <c r="C7811" t="s">
        <v>583</v>
      </c>
      <c r="D7811" t="s">
        <v>194</v>
      </c>
      <c r="E7811" t="s">
        <v>1</v>
      </c>
      <c r="F7811">
        <v>10638860.207733329</v>
      </c>
      <c r="G7811">
        <v>10638860.207733329</v>
      </c>
      <c r="H7811">
        <v>10638860.207733329</v>
      </c>
    </row>
    <row r="7812" spans="2:8" x14ac:dyDescent="0.25">
      <c r="B7812" t="s">
        <v>3</v>
      </c>
      <c r="C7812" t="s">
        <v>583</v>
      </c>
      <c r="D7812" t="s">
        <v>195</v>
      </c>
      <c r="E7812" t="s">
        <v>1</v>
      </c>
      <c r="F7812">
        <v>0</v>
      </c>
      <c r="G7812">
        <v>0</v>
      </c>
      <c r="H7812">
        <v>0</v>
      </c>
    </row>
    <row r="7813" spans="2:8" x14ac:dyDescent="0.25">
      <c r="B7813" t="s">
        <v>3</v>
      </c>
      <c r="C7813" t="s">
        <v>583</v>
      </c>
      <c r="D7813" t="s">
        <v>196</v>
      </c>
      <c r="E7813" t="s">
        <v>1</v>
      </c>
      <c r="F7813">
        <v>0</v>
      </c>
      <c r="G7813">
        <v>0</v>
      </c>
      <c r="H7813">
        <v>0</v>
      </c>
    </row>
    <row r="7814" spans="2:8" x14ac:dyDescent="0.25">
      <c r="B7814" t="s">
        <v>3</v>
      </c>
      <c r="C7814" t="s">
        <v>583</v>
      </c>
      <c r="D7814" t="s">
        <v>197</v>
      </c>
      <c r="E7814" t="s">
        <v>1</v>
      </c>
      <c r="F7814">
        <v>0</v>
      </c>
      <c r="G7814">
        <v>0</v>
      </c>
      <c r="H7814">
        <v>0</v>
      </c>
    </row>
    <row r="7815" spans="2:8" x14ac:dyDescent="0.25">
      <c r="B7815" t="s">
        <v>3</v>
      </c>
      <c r="C7815" t="s">
        <v>583</v>
      </c>
      <c r="D7815" t="s">
        <v>198</v>
      </c>
      <c r="E7815" t="s">
        <v>1</v>
      </c>
      <c r="F7815">
        <v>0</v>
      </c>
      <c r="G7815">
        <v>0</v>
      </c>
      <c r="H7815">
        <v>0</v>
      </c>
    </row>
    <row r="7816" spans="2:8" x14ac:dyDescent="0.25">
      <c r="B7816" t="s">
        <v>3</v>
      </c>
      <c r="C7816" t="s">
        <v>583</v>
      </c>
      <c r="D7816" t="s">
        <v>199</v>
      </c>
      <c r="E7816" t="s">
        <v>1</v>
      </c>
      <c r="F7816">
        <v>0</v>
      </c>
      <c r="G7816">
        <v>0</v>
      </c>
      <c r="H7816">
        <v>0</v>
      </c>
    </row>
    <row r="7817" spans="2:8" x14ac:dyDescent="0.25">
      <c r="B7817" t="s">
        <v>3</v>
      </c>
      <c r="C7817" t="s">
        <v>583</v>
      </c>
      <c r="D7817" t="s">
        <v>200</v>
      </c>
      <c r="E7817" t="s">
        <v>1</v>
      </c>
      <c r="F7817">
        <v>0</v>
      </c>
      <c r="G7817">
        <v>0</v>
      </c>
      <c r="H7817">
        <v>0</v>
      </c>
    </row>
    <row r="7818" spans="2:8" x14ac:dyDescent="0.25">
      <c r="B7818" t="s">
        <v>3</v>
      </c>
      <c r="C7818" t="s">
        <v>583</v>
      </c>
      <c r="D7818" t="s">
        <v>201</v>
      </c>
      <c r="E7818" t="s">
        <v>1</v>
      </c>
      <c r="F7818">
        <v>0</v>
      </c>
      <c r="G7818">
        <v>0</v>
      </c>
      <c r="H7818">
        <v>0</v>
      </c>
    </row>
    <row r="7819" spans="2:8" x14ac:dyDescent="0.25">
      <c r="B7819" t="s">
        <v>3</v>
      </c>
      <c r="C7819" t="s">
        <v>583</v>
      </c>
      <c r="D7819" t="s">
        <v>202</v>
      </c>
      <c r="E7819" t="s">
        <v>1</v>
      </c>
      <c r="F7819">
        <v>0</v>
      </c>
      <c r="G7819">
        <v>0</v>
      </c>
      <c r="H7819">
        <v>0</v>
      </c>
    </row>
    <row r="7820" spans="2:8" x14ac:dyDescent="0.25">
      <c r="B7820" t="s">
        <v>3</v>
      </c>
      <c r="C7820" t="s">
        <v>583</v>
      </c>
      <c r="D7820" t="s">
        <v>203</v>
      </c>
      <c r="E7820" t="s">
        <v>1</v>
      </c>
      <c r="F7820">
        <v>0</v>
      </c>
      <c r="G7820">
        <v>0</v>
      </c>
      <c r="H7820">
        <v>0</v>
      </c>
    </row>
    <row r="7821" spans="2:8" x14ac:dyDescent="0.25">
      <c r="B7821" t="s">
        <v>3</v>
      </c>
      <c r="C7821" t="s">
        <v>583</v>
      </c>
      <c r="D7821" t="s">
        <v>204</v>
      </c>
      <c r="E7821" t="s">
        <v>1</v>
      </c>
      <c r="F7821">
        <v>0</v>
      </c>
      <c r="G7821">
        <v>0</v>
      </c>
      <c r="H7821">
        <v>0</v>
      </c>
    </row>
    <row r="7822" spans="2:8" x14ac:dyDescent="0.25">
      <c r="B7822" t="s">
        <v>3</v>
      </c>
      <c r="C7822" t="s">
        <v>583</v>
      </c>
      <c r="D7822" t="s">
        <v>205</v>
      </c>
      <c r="E7822" t="s">
        <v>1</v>
      </c>
      <c r="F7822">
        <v>0</v>
      </c>
      <c r="G7822">
        <v>0</v>
      </c>
      <c r="H7822">
        <v>0</v>
      </c>
    </row>
    <row r="7823" spans="2:8" x14ac:dyDescent="0.25">
      <c r="B7823" t="s">
        <v>3</v>
      </c>
      <c r="C7823" t="s">
        <v>583</v>
      </c>
      <c r="D7823" t="s">
        <v>208</v>
      </c>
      <c r="E7823" t="s">
        <v>1</v>
      </c>
      <c r="F7823">
        <v>0</v>
      </c>
      <c r="G7823">
        <v>0</v>
      </c>
      <c r="H7823">
        <v>0</v>
      </c>
    </row>
    <row r="7824" spans="2:8" x14ac:dyDescent="0.25">
      <c r="B7824" t="s">
        <v>3</v>
      </c>
      <c r="C7824" t="s">
        <v>583</v>
      </c>
      <c r="D7824" t="s">
        <v>209</v>
      </c>
      <c r="E7824" t="s">
        <v>1</v>
      </c>
      <c r="F7824">
        <v>0</v>
      </c>
      <c r="G7824">
        <v>0</v>
      </c>
      <c r="H7824">
        <v>0</v>
      </c>
    </row>
    <row r="7825" spans="2:8" x14ac:dyDescent="0.25">
      <c r="B7825" t="s">
        <v>3</v>
      </c>
      <c r="C7825" t="s">
        <v>583</v>
      </c>
      <c r="D7825" t="s">
        <v>210</v>
      </c>
      <c r="E7825" t="s">
        <v>1</v>
      </c>
      <c r="F7825">
        <v>0</v>
      </c>
      <c r="G7825">
        <v>0</v>
      </c>
      <c r="H7825">
        <v>0</v>
      </c>
    </row>
    <row r="7826" spans="2:8" x14ac:dyDescent="0.25">
      <c r="B7826" t="s">
        <v>3</v>
      </c>
      <c r="C7826" t="s">
        <v>583</v>
      </c>
      <c r="D7826" t="s">
        <v>211</v>
      </c>
      <c r="E7826" t="s">
        <v>1</v>
      </c>
      <c r="F7826">
        <v>0</v>
      </c>
      <c r="G7826">
        <v>0</v>
      </c>
      <c r="H7826">
        <v>0</v>
      </c>
    </row>
    <row r="7827" spans="2:8" x14ac:dyDescent="0.25">
      <c r="B7827" t="s">
        <v>3</v>
      </c>
      <c r="C7827" t="s">
        <v>583</v>
      </c>
      <c r="D7827" t="s">
        <v>212</v>
      </c>
      <c r="E7827" t="s">
        <v>1</v>
      </c>
      <c r="F7827">
        <v>0</v>
      </c>
      <c r="G7827">
        <v>0</v>
      </c>
      <c r="H7827">
        <v>0</v>
      </c>
    </row>
    <row r="7828" spans="2:8" x14ac:dyDescent="0.25">
      <c r="B7828" t="s">
        <v>3</v>
      </c>
      <c r="C7828" t="s">
        <v>583</v>
      </c>
      <c r="D7828" t="s">
        <v>213</v>
      </c>
      <c r="E7828" t="s">
        <v>1</v>
      </c>
      <c r="F7828">
        <v>0</v>
      </c>
      <c r="G7828">
        <v>0</v>
      </c>
      <c r="H7828">
        <v>0</v>
      </c>
    </row>
    <row r="7829" spans="2:8" x14ac:dyDescent="0.25">
      <c r="B7829" t="s">
        <v>3</v>
      </c>
      <c r="C7829" t="s">
        <v>583</v>
      </c>
      <c r="D7829" t="s">
        <v>214</v>
      </c>
      <c r="E7829" t="s">
        <v>1</v>
      </c>
      <c r="F7829">
        <v>0</v>
      </c>
      <c r="G7829">
        <v>0</v>
      </c>
      <c r="H7829">
        <v>0</v>
      </c>
    </row>
    <row r="7830" spans="2:8" x14ac:dyDescent="0.25">
      <c r="B7830" t="s">
        <v>3</v>
      </c>
      <c r="C7830" t="s">
        <v>583</v>
      </c>
      <c r="D7830" t="s">
        <v>215</v>
      </c>
      <c r="E7830" t="s">
        <v>1</v>
      </c>
      <c r="F7830">
        <v>0</v>
      </c>
      <c r="G7830">
        <v>0</v>
      </c>
      <c r="H7830">
        <v>0</v>
      </c>
    </row>
    <row r="7831" spans="2:8" x14ac:dyDescent="0.25">
      <c r="B7831" t="s">
        <v>3</v>
      </c>
      <c r="C7831" t="s">
        <v>583</v>
      </c>
      <c r="D7831" t="s">
        <v>216</v>
      </c>
      <c r="E7831" t="s">
        <v>1</v>
      </c>
      <c r="F7831">
        <v>536461.1034923963</v>
      </c>
      <c r="G7831">
        <v>536461.1034923963</v>
      </c>
      <c r="H7831">
        <v>536461.1034923963</v>
      </c>
    </row>
    <row r="7832" spans="2:8" x14ac:dyDescent="0.25">
      <c r="B7832" t="s">
        <v>3</v>
      </c>
      <c r="C7832" t="s">
        <v>583</v>
      </c>
      <c r="D7832" t="s">
        <v>217</v>
      </c>
      <c r="E7832" t="s">
        <v>1</v>
      </c>
      <c r="F7832">
        <v>0</v>
      </c>
      <c r="G7832">
        <v>0</v>
      </c>
      <c r="H7832">
        <v>0</v>
      </c>
    </row>
    <row r="7833" spans="2:8" x14ac:dyDescent="0.25">
      <c r="B7833" t="s">
        <v>3</v>
      </c>
      <c r="C7833" t="s">
        <v>583</v>
      </c>
      <c r="D7833" t="s">
        <v>218</v>
      </c>
      <c r="E7833" t="s">
        <v>1</v>
      </c>
      <c r="F7833">
        <v>141527176.9147222</v>
      </c>
      <c r="G7833">
        <v>141527176.9147222</v>
      </c>
      <c r="H7833">
        <v>141527176.9147222</v>
      </c>
    </row>
    <row r="7834" spans="2:8" x14ac:dyDescent="0.25">
      <c r="B7834" t="s">
        <v>3</v>
      </c>
      <c r="C7834" t="s">
        <v>583</v>
      </c>
      <c r="D7834" t="s">
        <v>219</v>
      </c>
      <c r="E7834" t="s">
        <v>1</v>
      </c>
      <c r="F7834">
        <v>0</v>
      </c>
      <c r="G7834">
        <v>0</v>
      </c>
      <c r="H7834">
        <v>0</v>
      </c>
    </row>
    <row r="7835" spans="2:8" x14ac:dyDescent="0.25">
      <c r="B7835" t="s">
        <v>3</v>
      </c>
      <c r="C7835" t="s">
        <v>583</v>
      </c>
      <c r="D7835" t="s">
        <v>220</v>
      </c>
      <c r="E7835" t="s">
        <v>1</v>
      </c>
      <c r="F7835">
        <v>0</v>
      </c>
      <c r="G7835">
        <v>0</v>
      </c>
      <c r="H7835">
        <v>0</v>
      </c>
    </row>
    <row r="7836" spans="2:8" x14ac:dyDescent="0.25">
      <c r="B7836" t="s">
        <v>3</v>
      </c>
      <c r="C7836" t="s">
        <v>583</v>
      </c>
      <c r="D7836" t="s">
        <v>221</v>
      </c>
      <c r="E7836" t="s">
        <v>1</v>
      </c>
      <c r="F7836">
        <v>0</v>
      </c>
      <c r="G7836">
        <v>0</v>
      </c>
      <c r="H7836">
        <v>0</v>
      </c>
    </row>
    <row r="7837" spans="2:8" x14ac:dyDescent="0.25">
      <c r="B7837" t="s">
        <v>3</v>
      </c>
      <c r="C7837" t="s">
        <v>583</v>
      </c>
      <c r="D7837" t="s">
        <v>222</v>
      </c>
      <c r="E7837" t="s">
        <v>1</v>
      </c>
      <c r="F7837">
        <v>0</v>
      </c>
      <c r="G7837">
        <v>0</v>
      </c>
      <c r="H7837">
        <v>0</v>
      </c>
    </row>
    <row r="7838" spans="2:8" x14ac:dyDescent="0.25">
      <c r="B7838" t="s">
        <v>3</v>
      </c>
      <c r="C7838" t="s">
        <v>583</v>
      </c>
      <c r="D7838" t="s">
        <v>224</v>
      </c>
      <c r="E7838" t="s">
        <v>1</v>
      </c>
      <c r="F7838">
        <v>0</v>
      </c>
      <c r="G7838">
        <v>0</v>
      </c>
      <c r="H7838">
        <v>0</v>
      </c>
    </row>
    <row r="7839" spans="2:8" x14ac:dyDescent="0.25">
      <c r="B7839" t="s">
        <v>3</v>
      </c>
      <c r="C7839" t="s">
        <v>583</v>
      </c>
      <c r="D7839" t="s">
        <v>225</v>
      </c>
      <c r="E7839" t="s">
        <v>1</v>
      </c>
      <c r="F7839">
        <v>0</v>
      </c>
      <c r="G7839">
        <v>0</v>
      </c>
      <c r="H7839">
        <v>0</v>
      </c>
    </row>
    <row r="7840" spans="2:8" x14ac:dyDescent="0.25">
      <c r="B7840" t="s">
        <v>3</v>
      </c>
      <c r="C7840" t="s">
        <v>583</v>
      </c>
      <c r="D7840" t="s">
        <v>226</v>
      </c>
      <c r="E7840" t="s">
        <v>1</v>
      </c>
      <c r="F7840">
        <v>477244.44444444444</v>
      </c>
      <c r="G7840">
        <v>545422.22222222225</v>
      </c>
      <c r="H7840">
        <v>545422.22222222225</v>
      </c>
    </row>
    <row r="7841" spans="2:8" x14ac:dyDescent="0.25">
      <c r="B7841" t="s">
        <v>3</v>
      </c>
      <c r="C7841" t="s">
        <v>583</v>
      </c>
      <c r="D7841" t="s">
        <v>227</v>
      </c>
      <c r="E7841" t="s">
        <v>1</v>
      </c>
      <c r="F7841">
        <v>26594787.555555552</v>
      </c>
      <c r="G7841">
        <v>26594787.555555552</v>
      </c>
      <c r="H7841">
        <v>26594787.555555552</v>
      </c>
    </row>
    <row r="7842" spans="2:8" x14ac:dyDescent="0.25">
      <c r="B7842" t="s">
        <v>3</v>
      </c>
      <c r="C7842" t="s">
        <v>583</v>
      </c>
      <c r="D7842" t="s">
        <v>228</v>
      </c>
      <c r="E7842" t="s">
        <v>1</v>
      </c>
      <c r="F7842">
        <v>0</v>
      </c>
      <c r="G7842">
        <v>279987.09722222574</v>
      </c>
      <c r="H7842">
        <v>409066.66666666663</v>
      </c>
    </row>
    <row r="7843" spans="2:8" x14ac:dyDescent="0.25">
      <c r="B7843" t="s">
        <v>3</v>
      </c>
      <c r="C7843" t="s">
        <v>583</v>
      </c>
      <c r="D7843" t="s">
        <v>229</v>
      </c>
      <c r="E7843" t="s">
        <v>1</v>
      </c>
      <c r="F7843">
        <v>179548.25000000646</v>
      </c>
      <c r="G7843">
        <v>0</v>
      </c>
      <c r="H7843">
        <v>81662.055555559025</v>
      </c>
    </row>
    <row r="7844" spans="2:8" x14ac:dyDescent="0.25">
      <c r="B7844" t="s">
        <v>3</v>
      </c>
      <c r="C7844" t="s">
        <v>583</v>
      </c>
      <c r="D7844" t="s">
        <v>230</v>
      </c>
      <c r="E7844" t="s">
        <v>1</v>
      </c>
      <c r="F7844">
        <v>0</v>
      </c>
      <c r="G7844">
        <v>0</v>
      </c>
      <c r="H7844">
        <v>0</v>
      </c>
    </row>
    <row r="7845" spans="2:8" x14ac:dyDescent="0.25">
      <c r="B7845" t="s">
        <v>3</v>
      </c>
      <c r="C7845" t="s">
        <v>583</v>
      </c>
      <c r="D7845" t="s">
        <v>232</v>
      </c>
      <c r="E7845" t="s">
        <v>1</v>
      </c>
      <c r="F7845">
        <v>278959.07846645376</v>
      </c>
      <c r="G7845">
        <v>278959.07846645371</v>
      </c>
      <c r="H7845">
        <v>278959.07846645371</v>
      </c>
    </row>
    <row r="7846" spans="2:8" x14ac:dyDescent="0.25">
      <c r="B7846" t="s">
        <v>3</v>
      </c>
      <c r="C7846" t="s">
        <v>583</v>
      </c>
      <c r="D7846" t="s">
        <v>234</v>
      </c>
      <c r="E7846" t="s">
        <v>1</v>
      </c>
      <c r="F7846">
        <v>571796.08030351461</v>
      </c>
      <c r="G7846">
        <v>571796.08030351449</v>
      </c>
      <c r="H7846">
        <v>571796.08030351449</v>
      </c>
    </row>
    <row r="7847" spans="2:8" x14ac:dyDescent="0.25">
      <c r="B7847" t="s">
        <v>3</v>
      </c>
      <c r="C7847" t="s">
        <v>583</v>
      </c>
      <c r="D7847" t="s">
        <v>236</v>
      </c>
      <c r="E7847" t="s">
        <v>1</v>
      </c>
      <c r="F7847">
        <v>0</v>
      </c>
      <c r="G7847">
        <v>0</v>
      </c>
      <c r="H7847">
        <v>0</v>
      </c>
    </row>
    <row r="7848" spans="2:8" x14ac:dyDescent="0.25">
      <c r="B7848" t="s">
        <v>3</v>
      </c>
      <c r="C7848" t="s">
        <v>583</v>
      </c>
      <c r="D7848" t="s">
        <v>237</v>
      </c>
      <c r="E7848" t="s">
        <v>1</v>
      </c>
      <c r="F7848">
        <v>0</v>
      </c>
      <c r="G7848">
        <v>0</v>
      </c>
      <c r="H7848">
        <v>0</v>
      </c>
    </row>
    <row r="7849" spans="2:8" x14ac:dyDescent="0.25">
      <c r="B7849" t="s">
        <v>3</v>
      </c>
      <c r="C7849" t="s">
        <v>583</v>
      </c>
      <c r="D7849" t="s">
        <v>238</v>
      </c>
      <c r="E7849" t="s">
        <v>1</v>
      </c>
      <c r="F7849">
        <v>0</v>
      </c>
      <c r="G7849">
        <v>0</v>
      </c>
      <c r="H7849">
        <v>0</v>
      </c>
    </row>
    <row r="7850" spans="2:8" x14ac:dyDescent="0.25">
      <c r="B7850" t="s">
        <v>3</v>
      </c>
      <c r="C7850" t="s">
        <v>583</v>
      </c>
      <c r="D7850" t="s">
        <v>240</v>
      </c>
      <c r="E7850" t="s">
        <v>1</v>
      </c>
      <c r="F7850">
        <v>0</v>
      </c>
      <c r="G7850">
        <v>0</v>
      </c>
      <c r="H7850">
        <v>0</v>
      </c>
    </row>
    <row r="7851" spans="2:8" x14ac:dyDescent="0.25">
      <c r="B7851" t="s">
        <v>3</v>
      </c>
      <c r="C7851" t="s">
        <v>583</v>
      </c>
      <c r="D7851" t="s">
        <v>241</v>
      </c>
      <c r="E7851" t="s">
        <v>1</v>
      </c>
      <c r="F7851">
        <v>0</v>
      </c>
      <c r="G7851">
        <v>0</v>
      </c>
      <c r="H7851">
        <v>0</v>
      </c>
    </row>
    <row r="7852" spans="2:8" x14ac:dyDescent="0.25">
      <c r="B7852" t="s">
        <v>3</v>
      </c>
      <c r="C7852" t="s">
        <v>583</v>
      </c>
      <c r="D7852" t="s">
        <v>242</v>
      </c>
      <c r="E7852" t="s">
        <v>1</v>
      </c>
      <c r="F7852">
        <v>0</v>
      </c>
      <c r="G7852">
        <v>0</v>
      </c>
      <c r="H7852">
        <v>0</v>
      </c>
    </row>
    <row r="7853" spans="2:8" x14ac:dyDescent="0.25">
      <c r="B7853" t="s">
        <v>3</v>
      </c>
      <c r="C7853" t="s">
        <v>583</v>
      </c>
      <c r="D7853" t="s">
        <v>243</v>
      </c>
      <c r="E7853" t="s">
        <v>1</v>
      </c>
      <c r="F7853">
        <v>221593454.39999995</v>
      </c>
      <c r="G7853">
        <v>221593454.39999995</v>
      </c>
      <c r="H7853">
        <v>221593454.39999995</v>
      </c>
    </row>
    <row r="7854" spans="2:8" x14ac:dyDescent="0.25">
      <c r="B7854" t="s">
        <v>3</v>
      </c>
      <c r="C7854" t="s">
        <v>583</v>
      </c>
      <c r="D7854" t="s">
        <v>244</v>
      </c>
      <c r="E7854" t="s">
        <v>1</v>
      </c>
      <c r="F7854">
        <v>9853536.0000000019</v>
      </c>
      <c r="G7854">
        <v>9853536.0000000019</v>
      </c>
      <c r="H7854">
        <v>9853536.0000000019</v>
      </c>
    </row>
    <row r="7855" spans="2:8" x14ac:dyDescent="0.25">
      <c r="B7855" t="s">
        <v>3</v>
      </c>
      <c r="C7855" t="s">
        <v>583</v>
      </c>
      <c r="D7855" t="s">
        <v>245</v>
      </c>
      <c r="E7855" t="s">
        <v>1</v>
      </c>
      <c r="F7855">
        <v>0</v>
      </c>
      <c r="G7855">
        <v>0</v>
      </c>
      <c r="H7855">
        <v>0</v>
      </c>
    </row>
    <row r="7856" spans="2:8" x14ac:dyDescent="0.25">
      <c r="B7856" t="s">
        <v>3</v>
      </c>
      <c r="C7856" t="s">
        <v>583</v>
      </c>
      <c r="D7856" t="s">
        <v>246</v>
      </c>
      <c r="E7856" t="s">
        <v>1</v>
      </c>
      <c r="F7856">
        <v>0</v>
      </c>
      <c r="G7856">
        <v>0</v>
      </c>
      <c r="H7856">
        <v>0</v>
      </c>
    </row>
    <row r="7857" spans="2:8" x14ac:dyDescent="0.25">
      <c r="B7857" t="s">
        <v>3</v>
      </c>
      <c r="C7857" t="s">
        <v>583</v>
      </c>
      <c r="D7857" t="s">
        <v>247</v>
      </c>
      <c r="E7857" t="s">
        <v>1</v>
      </c>
      <c r="F7857">
        <v>0</v>
      </c>
      <c r="G7857">
        <v>0</v>
      </c>
      <c r="H7857">
        <v>0</v>
      </c>
    </row>
    <row r="7858" spans="2:8" x14ac:dyDescent="0.25">
      <c r="B7858" t="s">
        <v>3</v>
      </c>
      <c r="C7858" t="s">
        <v>583</v>
      </c>
      <c r="D7858" t="s">
        <v>248</v>
      </c>
      <c r="E7858" t="s">
        <v>1</v>
      </c>
      <c r="F7858">
        <v>0</v>
      </c>
      <c r="G7858">
        <v>0</v>
      </c>
      <c r="H7858">
        <v>0</v>
      </c>
    </row>
    <row r="7859" spans="2:8" x14ac:dyDescent="0.25">
      <c r="B7859" t="s">
        <v>3</v>
      </c>
      <c r="C7859" t="s">
        <v>583</v>
      </c>
      <c r="D7859" t="s">
        <v>251</v>
      </c>
      <c r="E7859" t="s">
        <v>1</v>
      </c>
      <c r="F7859">
        <v>0</v>
      </c>
      <c r="G7859">
        <v>0</v>
      </c>
      <c r="H7859">
        <v>0</v>
      </c>
    </row>
    <row r="7860" spans="2:8" x14ac:dyDescent="0.25">
      <c r="B7860" t="s">
        <v>3</v>
      </c>
      <c r="C7860" t="s">
        <v>583</v>
      </c>
      <c r="D7860" t="s">
        <v>255</v>
      </c>
      <c r="E7860" t="s">
        <v>1</v>
      </c>
      <c r="F7860">
        <v>0</v>
      </c>
      <c r="G7860">
        <v>0</v>
      </c>
      <c r="H7860">
        <v>0</v>
      </c>
    </row>
    <row r="7861" spans="2:8" x14ac:dyDescent="0.25">
      <c r="B7861" t="s">
        <v>3</v>
      </c>
      <c r="C7861" t="s">
        <v>583</v>
      </c>
      <c r="D7861" t="s">
        <v>256</v>
      </c>
      <c r="E7861" t="s">
        <v>1</v>
      </c>
      <c r="F7861">
        <v>327684.5570127797</v>
      </c>
      <c r="G7861">
        <v>327684.5570127797</v>
      </c>
      <c r="H7861">
        <v>327684.5570127797</v>
      </c>
    </row>
    <row r="7862" spans="2:8" x14ac:dyDescent="0.25">
      <c r="B7862" t="s">
        <v>3</v>
      </c>
      <c r="C7862" t="s">
        <v>583</v>
      </c>
      <c r="D7862" t="s">
        <v>258</v>
      </c>
      <c r="E7862" t="s">
        <v>1</v>
      </c>
      <c r="F7862">
        <v>649880.69966453698</v>
      </c>
      <c r="G7862">
        <v>649880.69966453698</v>
      </c>
      <c r="H7862">
        <v>649880.69966453698</v>
      </c>
    </row>
    <row r="7863" spans="2:8" x14ac:dyDescent="0.25">
      <c r="B7863" t="s">
        <v>3</v>
      </c>
      <c r="C7863" t="s">
        <v>583</v>
      </c>
      <c r="D7863" t="s">
        <v>260</v>
      </c>
      <c r="E7863" t="s">
        <v>1</v>
      </c>
      <c r="F7863">
        <v>0</v>
      </c>
      <c r="G7863">
        <v>0</v>
      </c>
      <c r="H7863">
        <v>0</v>
      </c>
    </row>
    <row r="7864" spans="2:8" x14ac:dyDescent="0.25">
      <c r="B7864" t="s">
        <v>3</v>
      </c>
      <c r="C7864" t="s">
        <v>583</v>
      </c>
      <c r="D7864" t="s">
        <v>262</v>
      </c>
      <c r="E7864" t="s">
        <v>1</v>
      </c>
      <c r="F7864">
        <v>22786619.789266191</v>
      </c>
      <c r="G7864">
        <v>22786619.789266195</v>
      </c>
      <c r="H7864">
        <v>22786619.789266195</v>
      </c>
    </row>
    <row r="7865" spans="2:8" x14ac:dyDescent="0.25">
      <c r="B7865" t="s">
        <v>3</v>
      </c>
      <c r="C7865" t="s">
        <v>583</v>
      </c>
      <c r="D7865" t="s">
        <v>263</v>
      </c>
      <c r="E7865" t="s">
        <v>1</v>
      </c>
      <c r="F7865">
        <v>76336.438929584678</v>
      </c>
      <c r="G7865">
        <v>76336.438929584678</v>
      </c>
      <c r="H7865">
        <v>76336.438929584678</v>
      </c>
    </row>
    <row r="7866" spans="2:8" x14ac:dyDescent="0.25">
      <c r="B7866" t="s">
        <v>3</v>
      </c>
      <c r="C7866" t="s">
        <v>583</v>
      </c>
      <c r="D7866" t="s">
        <v>264</v>
      </c>
      <c r="E7866" t="s">
        <v>1</v>
      </c>
      <c r="F7866">
        <v>15027163.875864539</v>
      </c>
      <c r="G7866">
        <v>15027163.875864539</v>
      </c>
      <c r="H7866">
        <v>15027163.875864539</v>
      </c>
    </row>
    <row r="7867" spans="2:8" x14ac:dyDescent="0.25">
      <c r="B7867" t="s">
        <v>3</v>
      </c>
      <c r="C7867" t="s">
        <v>583</v>
      </c>
      <c r="D7867" t="s">
        <v>265</v>
      </c>
      <c r="E7867" t="s">
        <v>1</v>
      </c>
      <c r="F7867">
        <v>1826381.7029520778</v>
      </c>
      <c r="G7867">
        <v>1826381.7029520778</v>
      </c>
      <c r="H7867">
        <v>1826381.7029520778</v>
      </c>
    </row>
    <row r="7868" spans="2:8" x14ac:dyDescent="0.25">
      <c r="B7868" t="s">
        <v>3</v>
      </c>
      <c r="C7868" t="s">
        <v>583</v>
      </c>
      <c r="D7868" t="s">
        <v>266</v>
      </c>
      <c r="E7868" t="s">
        <v>1</v>
      </c>
      <c r="F7868">
        <v>328895.48921047919</v>
      </c>
      <c r="G7868">
        <v>328895.48921047919</v>
      </c>
      <c r="H7868">
        <v>328895.48921047919</v>
      </c>
    </row>
    <row r="7869" spans="2:8" x14ac:dyDescent="0.25">
      <c r="B7869" t="s">
        <v>3</v>
      </c>
      <c r="C7869" t="s">
        <v>583</v>
      </c>
      <c r="D7869" t="s">
        <v>268</v>
      </c>
      <c r="E7869" t="s">
        <v>1</v>
      </c>
      <c r="F7869">
        <v>0</v>
      </c>
      <c r="G7869">
        <v>0</v>
      </c>
      <c r="H7869">
        <v>0</v>
      </c>
    </row>
    <row r="7870" spans="2:8" x14ac:dyDescent="0.25">
      <c r="B7870" t="s">
        <v>3</v>
      </c>
      <c r="C7870" t="s">
        <v>583</v>
      </c>
      <c r="D7870" t="s">
        <v>269</v>
      </c>
      <c r="E7870" t="s">
        <v>1</v>
      </c>
      <c r="F7870">
        <v>0</v>
      </c>
      <c r="G7870">
        <v>0</v>
      </c>
      <c r="H7870">
        <v>0</v>
      </c>
    </row>
    <row r="7871" spans="2:8" x14ac:dyDescent="0.25">
      <c r="B7871" t="s">
        <v>3</v>
      </c>
      <c r="C7871" t="s">
        <v>583</v>
      </c>
      <c r="D7871" t="s">
        <v>270</v>
      </c>
      <c r="E7871" t="s">
        <v>1</v>
      </c>
      <c r="F7871">
        <v>0</v>
      </c>
      <c r="G7871">
        <v>0</v>
      </c>
      <c r="H7871">
        <v>0</v>
      </c>
    </row>
    <row r="7872" spans="2:8" x14ac:dyDescent="0.25">
      <c r="B7872" t="s">
        <v>3</v>
      </c>
      <c r="C7872" t="s">
        <v>583</v>
      </c>
      <c r="D7872" t="s">
        <v>271</v>
      </c>
      <c r="E7872" t="s">
        <v>1</v>
      </c>
      <c r="F7872">
        <v>11234517.562500002</v>
      </c>
      <c r="G7872">
        <v>11315902.312500002</v>
      </c>
      <c r="H7872">
        <v>11437048.125000002</v>
      </c>
    </row>
    <row r="7873" spans="2:8" x14ac:dyDescent="0.25">
      <c r="B7873" t="s">
        <v>3</v>
      </c>
      <c r="C7873" t="s">
        <v>583</v>
      </c>
      <c r="D7873" t="s">
        <v>273</v>
      </c>
      <c r="E7873" t="s">
        <v>1</v>
      </c>
      <c r="F7873">
        <v>0</v>
      </c>
      <c r="G7873">
        <v>0</v>
      </c>
      <c r="H7873">
        <v>0</v>
      </c>
    </row>
    <row r="7874" spans="2:8" x14ac:dyDescent="0.25">
      <c r="B7874" t="s">
        <v>3</v>
      </c>
      <c r="C7874" t="s">
        <v>583</v>
      </c>
      <c r="D7874" t="s">
        <v>276</v>
      </c>
      <c r="E7874" t="s">
        <v>1</v>
      </c>
      <c r="F7874">
        <v>0</v>
      </c>
      <c r="G7874">
        <v>0</v>
      </c>
      <c r="H7874">
        <v>0</v>
      </c>
    </row>
    <row r="7875" spans="2:8" x14ac:dyDescent="0.25">
      <c r="B7875" t="s">
        <v>3</v>
      </c>
      <c r="C7875" t="s">
        <v>583</v>
      </c>
      <c r="D7875" t="s">
        <v>279</v>
      </c>
      <c r="E7875" t="s">
        <v>1</v>
      </c>
      <c r="F7875">
        <v>17619199.999999996</v>
      </c>
      <c r="G7875">
        <v>17619199.999999996</v>
      </c>
      <c r="H7875">
        <v>17619199.999999996</v>
      </c>
    </row>
    <row r="7876" spans="2:8" x14ac:dyDescent="0.25">
      <c r="B7876" t="s">
        <v>3</v>
      </c>
      <c r="C7876" t="s">
        <v>583</v>
      </c>
      <c r="D7876" t="s">
        <v>280</v>
      </c>
      <c r="E7876" t="s">
        <v>1</v>
      </c>
      <c r="F7876">
        <v>4183439.4904458583</v>
      </c>
      <c r="G7876">
        <v>4183439.4904458583</v>
      </c>
      <c r="H7876">
        <v>4183439.4904458583</v>
      </c>
    </row>
    <row r="7877" spans="2:8" x14ac:dyDescent="0.25">
      <c r="B7877" t="s">
        <v>3</v>
      </c>
      <c r="C7877" t="s">
        <v>583</v>
      </c>
      <c r="D7877" t="s">
        <v>281</v>
      </c>
      <c r="E7877" t="s">
        <v>1</v>
      </c>
      <c r="F7877">
        <v>0</v>
      </c>
      <c r="G7877">
        <v>0</v>
      </c>
      <c r="H7877">
        <v>0</v>
      </c>
    </row>
    <row r="7878" spans="2:8" x14ac:dyDescent="0.25">
      <c r="B7878" t="s">
        <v>3</v>
      </c>
      <c r="C7878" t="s">
        <v>583</v>
      </c>
      <c r="D7878" t="s">
        <v>282</v>
      </c>
      <c r="E7878" t="s">
        <v>1</v>
      </c>
      <c r="F7878">
        <v>0</v>
      </c>
      <c r="G7878">
        <v>0</v>
      </c>
      <c r="H7878">
        <v>0</v>
      </c>
    </row>
    <row r="7879" spans="2:8" x14ac:dyDescent="0.25">
      <c r="B7879" t="s">
        <v>3</v>
      </c>
      <c r="C7879" t="s">
        <v>583</v>
      </c>
      <c r="D7879" t="s">
        <v>283</v>
      </c>
      <c r="E7879" t="s">
        <v>1</v>
      </c>
      <c r="F7879">
        <v>15118168.534696484</v>
      </c>
      <c r="G7879">
        <v>15118168.534696486</v>
      </c>
      <c r="H7879">
        <v>15118168.534696486</v>
      </c>
    </row>
    <row r="7880" spans="2:8" x14ac:dyDescent="0.25">
      <c r="B7880" t="s">
        <v>3</v>
      </c>
      <c r="C7880" t="s">
        <v>583</v>
      </c>
      <c r="D7880" t="s">
        <v>284</v>
      </c>
      <c r="E7880" t="s">
        <v>1</v>
      </c>
      <c r="F7880">
        <v>0</v>
      </c>
      <c r="G7880">
        <v>0</v>
      </c>
      <c r="H7880">
        <v>0</v>
      </c>
    </row>
    <row r="7881" spans="2:8" x14ac:dyDescent="0.25">
      <c r="B7881" t="s">
        <v>3</v>
      </c>
      <c r="C7881" t="s">
        <v>583</v>
      </c>
      <c r="D7881" t="s">
        <v>286</v>
      </c>
      <c r="E7881" t="s">
        <v>1</v>
      </c>
      <c r="F7881">
        <v>0</v>
      </c>
      <c r="G7881">
        <v>0</v>
      </c>
      <c r="H7881">
        <v>0</v>
      </c>
    </row>
    <row r="7882" spans="2:8" x14ac:dyDescent="0.25">
      <c r="B7882" t="s">
        <v>3</v>
      </c>
      <c r="C7882" t="s">
        <v>583</v>
      </c>
      <c r="D7882" t="s">
        <v>287</v>
      </c>
      <c r="E7882" t="s">
        <v>1</v>
      </c>
      <c r="F7882">
        <v>21473022.486900963</v>
      </c>
      <c r="G7882">
        <v>21473022.486900963</v>
      </c>
      <c r="H7882">
        <v>21473022.486900963</v>
      </c>
    </row>
    <row r="7883" spans="2:8" x14ac:dyDescent="0.25">
      <c r="B7883" t="s">
        <v>3</v>
      </c>
      <c r="C7883" t="s">
        <v>583</v>
      </c>
      <c r="D7883" t="s">
        <v>290</v>
      </c>
      <c r="E7883" t="s">
        <v>1</v>
      </c>
      <c r="F7883">
        <v>0</v>
      </c>
      <c r="G7883">
        <v>0</v>
      </c>
      <c r="H7883">
        <v>0</v>
      </c>
    </row>
    <row r="7884" spans="2:8" x14ac:dyDescent="0.25">
      <c r="B7884" t="s">
        <v>3</v>
      </c>
      <c r="C7884" t="s">
        <v>583</v>
      </c>
      <c r="D7884" t="s">
        <v>291</v>
      </c>
      <c r="E7884" t="s">
        <v>1</v>
      </c>
      <c r="F7884">
        <v>716646.73738019168</v>
      </c>
      <c r="G7884">
        <v>716646.73738019168</v>
      </c>
      <c r="H7884">
        <v>716646.73738019168</v>
      </c>
    </row>
    <row r="7885" spans="2:8" x14ac:dyDescent="0.25">
      <c r="B7885" t="s">
        <v>3</v>
      </c>
      <c r="C7885" t="s">
        <v>583</v>
      </c>
      <c r="D7885" t="s">
        <v>292</v>
      </c>
      <c r="E7885" t="s">
        <v>1</v>
      </c>
      <c r="F7885">
        <v>0</v>
      </c>
      <c r="G7885">
        <v>0</v>
      </c>
      <c r="H7885">
        <v>0</v>
      </c>
    </row>
    <row r="7886" spans="2:8" x14ac:dyDescent="0.25">
      <c r="B7886" t="s">
        <v>3</v>
      </c>
      <c r="C7886" t="s">
        <v>583</v>
      </c>
      <c r="D7886" t="s">
        <v>293</v>
      </c>
      <c r="E7886" t="s">
        <v>1</v>
      </c>
      <c r="F7886">
        <v>0</v>
      </c>
      <c r="G7886">
        <v>0</v>
      </c>
      <c r="H7886">
        <v>0</v>
      </c>
    </row>
    <row r="7887" spans="2:8" x14ac:dyDescent="0.25">
      <c r="B7887" t="s">
        <v>3</v>
      </c>
      <c r="C7887" t="s">
        <v>583</v>
      </c>
      <c r="D7887" t="s">
        <v>295</v>
      </c>
      <c r="E7887" t="s">
        <v>1</v>
      </c>
      <c r="F7887">
        <v>0</v>
      </c>
      <c r="G7887">
        <v>0</v>
      </c>
      <c r="H7887">
        <v>0</v>
      </c>
    </row>
    <row r="7888" spans="2:8" x14ac:dyDescent="0.25">
      <c r="B7888" t="s">
        <v>3</v>
      </c>
      <c r="C7888" t="s">
        <v>583</v>
      </c>
      <c r="D7888" t="s">
        <v>296</v>
      </c>
      <c r="E7888" t="s">
        <v>1</v>
      </c>
      <c r="F7888">
        <v>0</v>
      </c>
      <c r="G7888">
        <v>0</v>
      </c>
      <c r="H7888">
        <v>0</v>
      </c>
    </row>
    <row r="7889" spans="2:8" x14ac:dyDescent="0.25">
      <c r="B7889" t="s">
        <v>3</v>
      </c>
      <c r="C7889" t="s">
        <v>583</v>
      </c>
      <c r="D7889" t="s">
        <v>297</v>
      </c>
      <c r="E7889" t="s">
        <v>1</v>
      </c>
      <c r="F7889">
        <v>0</v>
      </c>
      <c r="G7889">
        <v>0</v>
      </c>
      <c r="H7889">
        <v>0</v>
      </c>
    </row>
    <row r="7890" spans="2:8" x14ac:dyDescent="0.25">
      <c r="B7890" t="s">
        <v>3</v>
      </c>
      <c r="C7890" t="s">
        <v>583</v>
      </c>
      <c r="D7890" t="s">
        <v>298</v>
      </c>
      <c r="E7890" t="s">
        <v>1</v>
      </c>
      <c r="F7890">
        <v>0</v>
      </c>
      <c r="G7890">
        <v>0</v>
      </c>
      <c r="H7890">
        <v>0</v>
      </c>
    </row>
    <row r="7891" spans="2:8" x14ac:dyDescent="0.25">
      <c r="B7891" t="s">
        <v>3</v>
      </c>
      <c r="C7891" t="s">
        <v>583</v>
      </c>
      <c r="D7891" t="s">
        <v>299</v>
      </c>
      <c r="E7891" t="s">
        <v>1</v>
      </c>
      <c r="F7891">
        <v>0</v>
      </c>
      <c r="G7891">
        <v>0</v>
      </c>
      <c r="H7891">
        <v>0</v>
      </c>
    </row>
    <row r="7892" spans="2:8" x14ac:dyDescent="0.25">
      <c r="B7892" t="s">
        <v>3</v>
      </c>
      <c r="C7892" t="s">
        <v>583</v>
      </c>
      <c r="D7892" t="s">
        <v>300</v>
      </c>
      <c r="E7892" t="s">
        <v>1</v>
      </c>
      <c r="F7892">
        <v>0</v>
      </c>
      <c r="G7892">
        <v>0</v>
      </c>
      <c r="H7892">
        <v>0</v>
      </c>
    </row>
    <row r="7893" spans="2:8" x14ac:dyDescent="0.25">
      <c r="B7893" t="s">
        <v>3</v>
      </c>
      <c r="C7893" t="s">
        <v>583</v>
      </c>
      <c r="D7893" t="s">
        <v>407</v>
      </c>
      <c r="E7893" t="s">
        <v>1</v>
      </c>
      <c r="F7893">
        <v>0</v>
      </c>
      <c r="G7893">
        <v>0</v>
      </c>
      <c r="H7893">
        <v>0</v>
      </c>
    </row>
    <row r="7894" spans="2:8" x14ac:dyDescent="0.25">
      <c r="B7894" t="s">
        <v>3</v>
      </c>
      <c r="C7894" t="s">
        <v>583</v>
      </c>
      <c r="D7894" t="s">
        <v>635</v>
      </c>
      <c r="E7894" t="s">
        <v>1</v>
      </c>
      <c r="F7894">
        <v>0</v>
      </c>
      <c r="G7894">
        <v>0</v>
      </c>
      <c r="H7894">
        <v>0</v>
      </c>
    </row>
    <row r="7895" spans="2:8" x14ac:dyDescent="0.25">
      <c r="B7895" t="s">
        <v>3</v>
      </c>
      <c r="C7895" t="s">
        <v>583</v>
      </c>
      <c r="D7895" t="s">
        <v>636</v>
      </c>
      <c r="E7895" t="s">
        <v>1</v>
      </c>
      <c r="F7895">
        <v>0</v>
      </c>
      <c r="G7895">
        <v>0</v>
      </c>
      <c r="H7895">
        <v>0</v>
      </c>
    </row>
    <row r="7896" spans="2:8" x14ac:dyDescent="0.25">
      <c r="B7896" t="s">
        <v>3</v>
      </c>
      <c r="C7896" t="s">
        <v>583</v>
      </c>
      <c r="D7896" t="s">
        <v>686</v>
      </c>
      <c r="E7896" t="s">
        <v>1</v>
      </c>
      <c r="F7896">
        <v>0</v>
      </c>
      <c r="G7896">
        <v>0</v>
      </c>
      <c r="H7896">
        <v>0</v>
      </c>
    </row>
    <row r="7897" spans="2:8" x14ac:dyDescent="0.25">
      <c r="B7897" t="s">
        <v>3</v>
      </c>
      <c r="C7897" t="s">
        <v>583</v>
      </c>
      <c r="D7897" t="s">
        <v>687</v>
      </c>
      <c r="E7897" t="s">
        <v>1</v>
      </c>
      <c r="F7897">
        <v>0</v>
      </c>
      <c r="G7897">
        <v>0</v>
      </c>
      <c r="H7897">
        <v>0</v>
      </c>
    </row>
    <row r="7898" spans="2:8" x14ac:dyDescent="0.25">
      <c r="B7898" t="s">
        <v>3</v>
      </c>
      <c r="C7898" t="s">
        <v>583</v>
      </c>
      <c r="D7898" t="s">
        <v>302</v>
      </c>
      <c r="E7898" t="s">
        <v>1</v>
      </c>
      <c r="F7898">
        <v>0</v>
      </c>
      <c r="G7898">
        <v>0</v>
      </c>
      <c r="H7898">
        <v>0</v>
      </c>
    </row>
    <row r="7899" spans="2:8" x14ac:dyDescent="0.25">
      <c r="B7899" t="s">
        <v>3</v>
      </c>
      <c r="C7899" t="s">
        <v>583</v>
      </c>
      <c r="D7899" t="s">
        <v>303</v>
      </c>
      <c r="E7899" t="s">
        <v>1</v>
      </c>
      <c r="F7899">
        <v>0</v>
      </c>
      <c r="G7899">
        <v>0</v>
      </c>
      <c r="H7899">
        <v>0</v>
      </c>
    </row>
    <row r="7900" spans="2:8" x14ac:dyDescent="0.25">
      <c r="B7900" t="s">
        <v>3</v>
      </c>
      <c r="C7900" t="s">
        <v>583</v>
      </c>
      <c r="D7900" t="s">
        <v>306</v>
      </c>
      <c r="E7900" t="s">
        <v>1</v>
      </c>
      <c r="F7900">
        <v>0</v>
      </c>
      <c r="G7900">
        <v>0</v>
      </c>
      <c r="H7900">
        <v>0</v>
      </c>
    </row>
    <row r="7901" spans="2:8" x14ac:dyDescent="0.25">
      <c r="B7901" t="s">
        <v>3</v>
      </c>
      <c r="C7901" t="s">
        <v>583</v>
      </c>
      <c r="D7901" t="s">
        <v>307</v>
      </c>
      <c r="E7901" t="s">
        <v>1</v>
      </c>
      <c r="F7901">
        <v>0</v>
      </c>
      <c r="G7901">
        <v>0</v>
      </c>
      <c r="H7901">
        <v>0</v>
      </c>
    </row>
    <row r="7902" spans="2:8" x14ac:dyDescent="0.25">
      <c r="B7902" t="s">
        <v>3</v>
      </c>
      <c r="C7902" t="s">
        <v>583</v>
      </c>
      <c r="D7902" t="s">
        <v>308</v>
      </c>
      <c r="E7902" t="s">
        <v>1</v>
      </c>
      <c r="F7902">
        <v>0</v>
      </c>
      <c r="G7902">
        <v>0</v>
      </c>
      <c r="H7902">
        <v>0</v>
      </c>
    </row>
    <row r="7903" spans="2:8" x14ac:dyDescent="0.25">
      <c r="B7903" t="s">
        <v>3</v>
      </c>
      <c r="C7903" t="s">
        <v>583</v>
      </c>
      <c r="D7903" t="s">
        <v>309</v>
      </c>
      <c r="E7903" t="s">
        <v>1</v>
      </c>
      <c r="F7903">
        <v>0</v>
      </c>
      <c r="G7903">
        <v>0</v>
      </c>
      <c r="H7903">
        <v>0</v>
      </c>
    </row>
    <row r="7904" spans="2:8" x14ac:dyDescent="0.25">
      <c r="B7904" t="s">
        <v>3</v>
      </c>
      <c r="C7904" t="s">
        <v>583</v>
      </c>
      <c r="D7904" t="s">
        <v>637</v>
      </c>
      <c r="E7904" t="s">
        <v>1</v>
      </c>
      <c r="F7904">
        <v>0</v>
      </c>
      <c r="G7904">
        <v>0</v>
      </c>
      <c r="H7904">
        <v>0</v>
      </c>
    </row>
    <row r="7905" spans="2:8" x14ac:dyDescent="0.25">
      <c r="B7905" t="s">
        <v>3</v>
      </c>
      <c r="C7905" t="s">
        <v>583</v>
      </c>
      <c r="D7905" t="s">
        <v>311</v>
      </c>
      <c r="E7905" t="s">
        <v>1</v>
      </c>
      <c r="F7905">
        <v>0</v>
      </c>
      <c r="G7905">
        <v>0</v>
      </c>
      <c r="H7905">
        <v>0</v>
      </c>
    </row>
    <row r="7906" spans="2:8" x14ac:dyDescent="0.25">
      <c r="B7906" t="s">
        <v>3</v>
      </c>
      <c r="C7906" t="s">
        <v>583</v>
      </c>
      <c r="D7906" t="s">
        <v>312</v>
      </c>
      <c r="E7906" t="s">
        <v>1</v>
      </c>
      <c r="F7906">
        <v>0</v>
      </c>
      <c r="G7906">
        <v>0</v>
      </c>
      <c r="H7906">
        <v>0</v>
      </c>
    </row>
    <row r="7907" spans="2:8" x14ac:dyDescent="0.25">
      <c r="B7907" t="s">
        <v>3</v>
      </c>
      <c r="C7907" t="s">
        <v>583</v>
      </c>
      <c r="D7907" t="s">
        <v>313</v>
      </c>
      <c r="E7907" t="s">
        <v>1</v>
      </c>
      <c r="F7907">
        <v>0</v>
      </c>
      <c r="G7907">
        <v>0</v>
      </c>
      <c r="H7907">
        <v>0</v>
      </c>
    </row>
    <row r="7908" spans="2:8" x14ac:dyDescent="0.25">
      <c r="B7908" t="s">
        <v>3</v>
      </c>
      <c r="C7908" t="s">
        <v>583</v>
      </c>
      <c r="D7908" t="s">
        <v>314</v>
      </c>
      <c r="E7908" t="s">
        <v>1</v>
      </c>
      <c r="F7908">
        <v>0</v>
      </c>
      <c r="G7908">
        <v>0</v>
      </c>
      <c r="H7908">
        <v>0</v>
      </c>
    </row>
    <row r="7909" spans="2:8" x14ac:dyDescent="0.25">
      <c r="B7909" t="s">
        <v>3</v>
      </c>
      <c r="C7909" t="s">
        <v>583</v>
      </c>
      <c r="D7909" t="s">
        <v>315</v>
      </c>
      <c r="E7909" t="s">
        <v>1</v>
      </c>
      <c r="F7909">
        <v>1276800</v>
      </c>
      <c r="G7909">
        <v>1276800.0000000002</v>
      </c>
      <c r="H7909">
        <v>1276800.0000000002</v>
      </c>
    </row>
    <row r="7910" spans="2:8" x14ac:dyDescent="0.25">
      <c r="B7910" t="s">
        <v>3</v>
      </c>
      <c r="C7910" t="s">
        <v>583</v>
      </c>
      <c r="D7910" t="s">
        <v>320</v>
      </c>
      <c r="E7910" t="s">
        <v>1</v>
      </c>
      <c r="F7910">
        <v>0</v>
      </c>
      <c r="G7910">
        <v>0</v>
      </c>
      <c r="H7910">
        <v>0</v>
      </c>
    </row>
    <row r="7911" spans="2:8" x14ac:dyDescent="0.25">
      <c r="B7911" t="s">
        <v>3</v>
      </c>
      <c r="C7911" t="s">
        <v>583</v>
      </c>
      <c r="D7911" t="s">
        <v>322</v>
      </c>
      <c r="E7911" t="s">
        <v>1</v>
      </c>
      <c r="F7911">
        <v>0</v>
      </c>
      <c r="G7911">
        <v>0</v>
      </c>
      <c r="H7911">
        <v>0</v>
      </c>
    </row>
    <row r="7912" spans="2:8" x14ac:dyDescent="0.25">
      <c r="B7912" t="s">
        <v>3</v>
      </c>
      <c r="C7912" t="s">
        <v>583</v>
      </c>
      <c r="D7912" t="s">
        <v>324</v>
      </c>
      <c r="E7912" t="s">
        <v>1</v>
      </c>
      <c r="F7912">
        <v>0</v>
      </c>
      <c r="G7912">
        <v>0</v>
      </c>
      <c r="H7912">
        <v>0</v>
      </c>
    </row>
    <row r="7913" spans="2:8" x14ac:dyDescent="0.25">
      <c r="B7913" t="s">
        <v>3</v>
      </c>
      <c r="C7913" t="s">
        <v>583</v>
      </c>
      <c r="D7913" t="s">
        <v>326</v>
      </c>
      <c r="E7913" t="s">
        <v>1</v>
      </c>
      <c r="F7913">
        <v>0</v>
      </c>
      <c r="G7913">
        <v>0</v>
      </c>
      <c r="H7913">
        <v>0</v>
      </c>
    </row>
    <row r="7914" spans="2:8" x14ac:dyDescent="0.25">
      <c r="B7914" t="s">
        <v>3</v>
      </c>
      <c r="C7914" t="s">
        <v>583</v>
      </c>
      <c r="D7914" t="s">
        <v>328</v>
      </c>
      <c r="E7914" t="s">
        <v>1</v>
      </c>
      <c r="F7914">
        <v>0</v>
      </c>
      <c r="G7914">
        <v>0</v>
      </c>
      <c r="H7914">
        <v>0</v>
      </c>
    </row>
    <row r="7915" spans="2:8" x14ac:dyDescent="0.25">
      <c r="B7915" t="s">
        <v>3</v>
      </c>
      <c r="C7915" t="s">
        <v>583</v>
      </c>
      <c r="D7915" t="s">
        <v>330</v>
      </c>
      <c r="E7915" t="s">
        <v>1</v>
      </c>
      <c r="F7915">
        <v>0</v>
      </c>
      <c r="G7915">
        <v>0</v>
      </c>
      <c r="H7915">
        <v>0</v>
      </c>
    </row>
    <row r="7916" spans="2:8" x14ac:dyDescent="0.25">
      <c r="B7916" t="s">
        <v>3</v>
      </c>
      <c r="C7916" t="s">
        <v>583</v>
      </c>
      <c r="D7916" t="s">
        <v>332</v>
      </c>
      <c r="E7916" t="s">
        <v>1</v>
      </c>
      <c r="F7916">
        <v>0</v>
      </c>
      <c r="G7916">
        <v>0</v>
      </c>
      <c r="H7916">
        <v>0</v>
      </c>
    </row>
    <row r="7917" spans="2:8" x14ac:dyDescent="0.25">
      <c r="B7917" t="s">
        <v>3</v>
      </c>
      <c r="C7917" t="s">
        <v>583</v>
      </c>
      <c r="D7917" t="s">
        <v>333</v>
      </c>
      <c r="E7917" t="s">
        <v>1</v>
      </c>
      <c r="F7917">
        <v>0</v>
      </c>
      <c r="G7917">
        <v>0</v>
      </c>
      <c r="H7917">
        <v>0</v>
      </c>
    </row>
    <row r="7918" spans="2:8" x14ac:dyDescent="0.25">
      <c r="B7918" t="s">
        <v>3</v>
      </c>
      <c r="C7918" t="s">
        <v>583</v>
      </c>
      <c r="D7918" t="s">
        <v>334</v>
      </c>
      <c r="E7918" t="s">
        <v>1</v>
      </c>
      <c r="F7918">
        <v>0</v>
      </c>
      <c r="G7918">
        <v>0</v>
      </c>
      <c r="H7918">
        <v>0</v>
      </c>
    </row>
    <row r="7919" spans="2:8" x14ac:dyDescent="0.25">
      <c r="B7919" t="s">
        <v>3</v>
      </c>
      <c r="C7919" t="s">
        <v>583</v>
      </c>
      <c r="D7919" t="s">
        <v>335</v>
      </c>
      <c r="E7919" t="s">
        <v>1</v>
      </c>
      <c r="F7919">
        <v>0</v>
      </c>
      <c r="G7919">
        <v>0</v>
      </c>
      <c r="H7919">
        <v>0</v>
      </c>
    </row>
    <row r="7920" spans="2:8" x14ac:dyDescent="0.25">
      <c r="B7920" t="s">
        <v>3</v>
      </c>
      <c r="C7920" t="s">
        <v>583</v>
      </c>
      <c r="D7920" t="s">
        <v>336</v>
      </c>
      <c r="E7920" t="s">
        <v>1</v>
      </c>
      <c r="F7920">
        <v>0</v>
      </c>
      <c r="G7920">
        <v>0</v>
      </c>
      <c r="H7920">
        <v>0</v>
      </c>
    </row>
    <row r="7921" spans="2:8" x14ac:dyDescent="0.25">
      <c r="B7921" t="s">
        <v>3</v>
      </c>
      <c r="C7921" t="s">
        <v>583</v>
      </c>
      <c r="D7921" t="s">
        <v>337</v>
      </c>
      <c r="E7921" t="s">
        <v>1</v>
      </c>
      <c r="F7921">
        <v>0</v>
      </c>
      <c r="G7921">
        <v>0</v>
      </c>
      <c r="H7921">
        <v>0</v>
      </c>
    </row>
    <row r="7922" spans="2:8" x14ac:dyDescent="0.25">
      <c r="B7922" t="s">
        <v>3</v>
      </c>
      <c r="C7922" t="s">
        <v>583</v>
      </c>
      <c r="D7922" t="s">
        <v>341</v>
      </c>
      <c r="E7922" t="s">
        <v>1</v>
      </c>
      <c r="F7922">
        <v>0</v>
      </c>
      <c r="G7922">
        <v>0</v>
      </c>
      <c r="H7922">
        <v>0</v>
      </c>
    </row>
    <row r="7923" spans="2:8" x14ac:dyDescent="0.25">
      <c r="B7923" t="s">
        <v>3</v>
      </c>
      <c r="C7923" t="s">
        <v>583</v>
      </c>
      <c r="D7923" t="s">
        <v>342</v>
      </c>
      <c r="E7923" t="s">
        <v>1</v>
      </c>
      <c r="F7923">
        <v>0</v>
      </c>
      <c r="G7923">
        <v>0</v>
      </c>
      <c r="H7923">
        <v>0</v>
      </c>
    </row>
    <row r="7924" spans="2:8" x14ac:dyDescent="0.25">
      <c r="B7924" t="s">
        <v>3</v>
      </c>
      <c r="C7924" t="s">
        <v>583</v>
      </c>
      <c r="D7924" t="s">
        <v>343</v>
      </c>
      <c r="E7924" t="s">
        <v>1</v>
      </c>
      <c r="F7924">
        <v>0</v>
      </c>
      <c r="G7924">
        <v>0</v>
      </c>
      <c r="H7924">
        <v>0</v>
      </c>
    </row>
    <row r="7925" spans="2:8" x14ac:dyDescent="0.25">
      <c r="B7925" t="s">
        <v>3</v>
      </c>
      <c r="C7925" t="s">
        <v>583</v>
      </c>
      <c r="D7925" t="s">
        <v>344</v>
      </c>
      <c r="E7925" t="s">
        <v>1</v>
      </c>
      <c r="F7925">
        <v>0</v>
      </c>
      <c r="G7925">
        <v>0</v>
      </c>
      <c r="H7925">
        <v>0</v>
      </c>
    </row>
    <row r="7926" spans="2:8" x14ac:dyDescent="0.25">
      <c r="B7926" t="s">
        <v>3</v>
      </c>
      <c r="C7926" t="s">
        <v>583</v>
      </c>
      <c r="D7926" t="s">
        <v>345</v>
      </c>
      <c r="E7926" t="s">
        <v>1</v>
      </c>
      <c r="F7926">
        <v>0</v>
      </c>
      <c r="G7926">
        <v>0</v>
      </c>
      <c r="H7926">
        <v>0</v>
      </c>
    </row>
    <row r="7927" spans="2:8" x14ac:dyDescent="0.25">
      <c r="B7927" t="s">
        <v>3</v>
      </c>
      <c r="C7927" t="s">
        <v>583</v>
      </c>
      <c r="D7927" t="s">
        <v>346</v>
      </c>
      <c r="E7927" t="s">
        <v>1</v>
      </c>
      <c r="F7927">
        <v>0</v>
      </c>
      <c r="G7927">
        <v>0</v>
      </c>
      <c r="H7927">
        <v>0</v>
      </c>
    </row>
    <row r="7928" spans="2:8" x14ac:dyDescent="0.25">
      <c r="B7928" t="s">
        <v>3</v>
      </c>
      <c r="C7928" t="s">
        <v>583</v>
      </c>
      <c r="D7928" t="s">
        <v>349</v>
      </c>
      <c r="E7928" t="s">
        <v>1</v>
      </c>
      <c r="F7928">
        <v>0</v>
      </c>
      <c r="G7928">
        <v>0</v>
      </c>
      <c r="H7928">
        <v>0</v>
      </c>
    </row>
    <row r="7929" spans="2:8" x14ac:dyDescent="0.25">
      <c r="B7929" t="s">
        <v>3</v>
      </c>
      <c r="C7929" t="s">
        <v>583</v>
      </c>
      <c r="D7929" t="s">
        <v>350</v>
      </c>
      <c r="E7929" t="s">
        <v>1</v>
      </c>
      <c r="F7929">
        <v>0</v>
      </c>
      <c r="G7929">
        <v>0</v>
      </c>
      <c r="H7929">
        <v>0</v>
      </c>
    </row>
    <row r="7930" spans="2:8" x14ac:dyDescent="0.25">
      <c r="B7930" t="s">
        <v>3</v>
      </c>
      <c r="C7930" t="s">
        <v>583</v>
      </c>
      <c r="D7930" t="s">
        <v>351</v>
      </c>
      <c r="E7930" t="s">
        <v>1</v>
      </c>
      <c r="F7930">
        <v>0</v>
      </c>
      <c r="G7930">
        <v>0</v>
      </c>
      <c r="H7930">
        <v>0</v>
      </c>
    </row>
    <row r="7931" spans="2:8" x14ac:dyDescent="0.25">
      <c r="B7931" t="s">
        <v>3</v>
      </c>
      <c r="C7931" t="s">
        <v>583</v>
      </c>
      <c r="D7931" t="s">
        <v>352</v>
      </c>
      <c r="E7931" t="s">
        <v>1</v>
      </c>
      <c r="F7931">
        <v>0</v>
      </c>
      <c r="G7931">
        <v>0</v>
      </c>
      <c r="H7931">
        <v>0</v>
      </c>
    </row>
    <row r="7932" spans="2:8" x14ac:dyDescent="0.25">
      <c r="B7932" t="s">
        <v>3</v>
      </c>
      <c r="C7932" t="s">
        <v>583</v>
      </c>
      <c r="D7932" t="s">
        <v>353</v>
      </c>
      <c r="E7932" t="s">
        <v>1</v>
      </c>
      <c r="F7932">
        <v>0</v>
      </c>
      <c r="G7932">
        <v>0</v>
      </c>
      <c r="H7932">
        <v>0</v>
      </c>
    </row>
    <row r="7933" spans="2:8" x14ac:dyDescent="0.25">
      <c r="B7933" t="s">
        <v>3</v>
      </c>
      <c r="C7933" t="s">
        <v>583</v>
      </c>
      <c r="D7933" t="s">
        <v>354</v>
      </c>
      <c r="E7933" t="s">
        <v>1</v>
      </c>
      <c r="F7933">
        <v>3119415.0348115014</v>
      </c>
      <c r="G7933">
        <v>3119415.0348115014</v>
      </c>
      <c r="H7933">
        <v>3119415.0348115014</v>
      </c>
    </row>
    <row r="7934" spans="2:8" x14ac:dyDescent="0.25">
      <c r="B7934" t="s">
        <v>3</v>
      </c>
      <c r="C7934" t="s">
        <v>583</v>
      </c>
      <c r="D7934" t="s">
        <v>356</v>
      </c>
      <c r="E7934" t="s">
        <v>1</v>
      </c>
      <c r="F7934">
        <v>49449780.000000022</v>
      </c>
      <c r="G7934">
        <v>49449780.000000022</v>
      </c>
      <c r="H7934">
        <v>49449780.000000022</v>
      </c>
    </row>
    <row r="7935" spans="2:8" x14ac:dyDescent="0.25">
      <c r="B7935" t="s">
        <v>3</v>
      </c>
      <c r="C7935" t="s">
        <v>583</v>
      </c>
      <c r="D7935" t="s">
        <v>357</v>
      </c>
      <c r="E7935" t="s">
        <v>1</v>
      </c>
      <c r="F7935">
        <v>0</v>
      </c>
      <c r="G7935">
        <v>0</v>
      </c>
      <c r="H7935">
        <v>0</v>
      </c>
    </row>
    <row r="7936" spans="2:8" x14ac:dyDescent="0.25">
      <c r="B7936" t="s">
        <v>3</v>
      </c>
      <c r="C7936" t="s">
        <v>583</v>
      </c>
      <c r="D7936" t="s">
        <v>359</v>
      </c>
      <c r="E7936" t="s">
        <v>1</v>
      </c>
      <c r="F7936">
        <v>0</v>
      </c>
      <c r="G7936">
        <v>0</v>
      </c>
      <c r="H7936">
        <v>0</v>
      </c>
    </row>
    <row r="7937" spans="2:8" x14ac:dyDescent="0.25">
      <c r="B7937" t="s">
        <v>3</v>
      </c>
      <c r="C7937" t="s">
        <v>583</v>
      </c>
      <c r="D7937" t="s">
        <v>688</v>
      </c>
      <c r="E7937" t="s">
        <v>1</v>
      </c>
      <c r="F7937">
        <v>14597436.661980836</v>
      </c>
      <c r="G7937">
        <v>14991050.724480828</v>
      </c>
      <c r="H7937">
        <v>15452206.786980832</v>
      </c>
    </row>
    <row r="7938" spans="2:8" x14ac:dyDescent="0.25">
      <c r="B7938" t="s">
        <v>3</v>
      </c>
      <c r="C7938" t="s">
        <v>583</v>
      </c>
      <c r="D7938" t="s">
        <v>689</v>
      </c>
      <c r="E7938" t="s">
        <v>1</v>
      </c>
      <c r="F7938">
        <v>0</v>
      </c>
      <c r="G7938">
        <v>0</v>
      </c>
      <c r="H7938">
        <v>0</v>
      </c>
    </row>
    <row r="7939" spans="2:8" x14ac:dyDescent="0.25">
      <c r="B7939" t="s">
        <v>3</v>
      </c>
      <c r="C7939" t="s">
        <v>583</v>
      </c>
      <c r="D7939" t="s">
        <v>363</v>
      </c>
      <c r="E7939" t="s">
        <v>1</v>
      </c>
      <c r="F7939">
        <v>0</v>
      </c>
      <c r="G7939">
        <v>0</v>
      </c>
      <c r="H7939">
        <v>0</v>
      </c>
    </row>
    <row r="7940" spans="2:8" x14ac:dyDescent="0.25">
      <c r="B7940" t="s">
        <v>3</v>
      </c>
      <c r="C7940" t="s">
        <v>583</v>
      </c>
      <c r="D7940" t="s">
        <v>365</v>
      </c>
      <c r="E7940" t="s">
        <v>1</v>
      </c>
      <c r="F7940">
        <v>0</v>
      </c>
      <c r="G7940">
        <v>0</v>
      </c>
      <c r="H7940">
        <v>0</v>
      </c>
    </row>
    <row r="7941" spans="2:8" x14ac:dyDescent="0.25">
      <c r="B7941" t="s">
        <v>3</v>
      </c>
      <c r="C7941" t="s">
        <v>583</v>
      </c>
      <c r="D7941" t="s">
        <v>367</v>
      </c>
      <c r="E7941" t="s">
        <v>1</v>
      </c>
      <c r="F7941">
        <v>0</v>
      </c>
      <c r="G7941">
        <v>0</v>
      </c>
      <c r="H7941">
        <v>0</v>
      </c>
    </row>
    <row r="7942" spans="2:8" x14ac:dyDescent="0.25">
      <c r="B7942" t="s">
        <v>3</v>
      </c>
      <c r="C7942" t="s">
        <v>583</v>
      </c>
      <c r="D7942" t="s">
        <v>369</v>
      </c>
      <c r="E7942" t="s">
        <v>1</v>
      </c>
      <c r="F7942">
        <v>0</v>
      </c>
      <c r="G7942">
        <v>0</v>
      </c>
      <c r="H7942">
        <v>0</v>
      </c>
    </row>
    <row r="7943" spans="2:8" x14ac:dyDescent="0.25">
      <c r="B7943" t="s">
        <v>3</v>
      </c>
      <c r="C7943" t="s">
        <v>583</v>
      </c>
      <c r="D7943" t="s">
        <v>371</v>
      </c>
      <c r="E7943" t="s">
        <v>1</v>
      </c>
      <c r="F7943">
        <v>0</v>
      </c>
      <c r="G7943">
        <v>0</v>
      </c>
      <c r="H7943">
        <v>0</v>
      </c>
    </row>
    <row r="7944" spans="2:8" x14ac:dyDescent="0.25">
      <c r="B7944" t="s">
        <v>3</v>
      </c>
      <c r="C7944" t="s">
        <v>583</v>
      </c>
      <c r="D7944" t="s">
        <v>373</v>
      </c>
      <c r="E7944" t="s">
        <v>1</v>
      </c>
      <c r="F7944">
        <v>0</v>
      </c>
      <c r="G7944">
        <v>0</v>
      </c>
      <c r="H7944">
        <v>0</v>
      </c>
    </row>
    <row r="7945" spans="2:8" x14ac:dyDescent="0.25">
      <c r="B7945" t="s">
        <v>3</v>
      </c>
      <c r="C7945" t="s">
        <v>583</v>
      </c>
      <c r="D7945" t="s">
        <v>375</v>
      </c>
      <c r="E7945" t="s">
        <v>1</v>
      </c>
      <c r="F7945">
        <v>0</v>
      </c>
      <c r="G7945">
        <v>0</v>
      </c>
      <c r="H7945">
        <v>0</v>
      </c>
    </row>
    <row r="7946" spans="2:8" x14ac:dyDescent="0.25">
      <c r="B7946" t="s">
        <v>3</v>
      </c>
      <c r="C7946" t="s">
        <v>583</v>
      </c>
      <c r="D7946" t="s">
        <v>377</v>
      </c>
      <c r="E7946" t="s">
        <v>1</v>
      </c>
      <c r="F7946">
        <v>0</v>
      </c>
      <c r="G7946">
        <v>0</v>
      </c>
      <c r="H7946">
        <v>0</v>
      </c>
    </row>
    <row r="7947" spans="2:8" x14ac:dyDescent="0.25">
      <c r="B7947" t="s">
        <v>3</v>
      </c>
      <c r="C7947" t="s">
        <v>583</v>
      </c>
      <c r="D7947" t="s">
        <v>379</v>
      </c>
      <c r="E7947" t="s">
        <v>1</v>
      </c>
      <c r="F7947">
        <v>0</v>
      </c>
      <c r="G7947">
        <v>0</v>
      </c>
      <c r="H7947">
        <v>0</v>
      </c>
    </row>
    <row r="7948" spans="2:8" x14ac:dyDescent="0.25">
      <c r="B7948" t="s">
        <v>3</v>
      </c>
      <c r="C7948" t="s">
        <v>583</v>
      </c>
      <c r="D7948" t="s">
        <v>381</v>
      </c>
      <c r="E7948" t="s">
        <v>1</v>
      </c>
      <c r="F7948">
        <v>0</v>
      </c>
      <c r="G7948">
        <v>0</v>
      </c>
      <c r="H7948">
        <v>0</v>
      </c>
    </row>
    <row r="7949" spans="2:8" x14ac:dyDescent="0.25">
      <c r="B7949" t="s">
        <v>3</v>
      </c>
      <c r="C7949" t="s">
        <v>583</v>
      </c>
      <c r="D7949" t="s">
        <v>383</v>
      </c>
      <c r="E7949" t="s">
        <v>1</v>
      </c>
      <c r="F7949">
        <v>0</v>
      </c>
      <c r="G7949">
        <v>0</v>
      </c>
      <c r="H7949">
        <v>0</v>
      </c>
    </row>
    <row r="7950" spans="2:8" x14ac:dyDescent="0.25">
      <c r="B7950" t="s">
        <v>3</v>
      </c>
      <c r="C7950" t="s">
        <v>583</v>
      </c>
      <c r="D7950" t="s">
        <v>384</v>
      </c>
      <c r="E7950" t="s">
        <v>1</v>
      </c>
      <c r="F7950">
        <v>0</v>
      </c>
      <c r="G7950">
        <v>0</v>
      </c>
      <c r="H7950">
        <v>0</v>
      </c>
    </row>
    <row r="7951" spans="2:8" x14ac:dyDescent="0.25">
      <c r="B7951" t="s">
        <v>3</v>
      </c>
      <c r="C7951" t="s">
        <v>583</v>
      </c>
      <c r="D7951" t="s">
        <v>385</v>
      </c>
      <c r="E7951" t="s">
        <v>1</v>
      </c>
      <c r="F7951">
        <v>0</v>
      </c>
      <c r="G7951">
        <v>0</v>
      </c>
      <c r="H7951">
        <v>0</v>
      </c>
    </row>
    <row r="7952" spans="2:8" x14ac:dyDescent="0.25">
      <c r="B7952" t="s">
        <v>3</v>
      </c>
      <c r="C7952" t="s">
        <v>583</v>
      </c>
      <c r="D7952" t="s">
        <v>386</v>
      </c>
      <c r="E7952" t="s">
        <v>1</v>
      </c>
      <c r="F7952">
        <v>0</v>
      </c>
      <c r="G7952">
        <v>0</v>
      </c>
      <c r="H7952">
        <v>0</v>
      </c>
    </row>
    <row r="7953" spans="2:8" x14ac:dyDescent="0.25">
      <c r="B7953" t="s">
        <v>3</v>
      </c>
      <c r="C7953" t="s">
        <v>583</v>
      </c>
      <c r="D7953" t="s">
        <v>387</v>
      </c>
      <c r="E7953" t="s">
        <v>1</v>
      </c>
      <c r="F7953">
        <v>6387445.7980830669</v>
      </c>
      <c r="G7953">
        <v>6387445.7980830669</v>
      </c>
      <c r="H7953">
        <v>6387445.7980830669</v>
      </c>
    </row>
    <row r="7954" spans="2:8" x14ac:dyDescent="0.25">
      <c r="B7954" t="s">
        <v>3</v>
      </c>
      <c r="C7954" t="s">
        <v>583</v>
      </c>
      <c r="D7954" t="s">
        <v>388</v>
      </c>
      <c r="E7954" t="s">
        <v>1</v>
      </c>
      <c r="F7954">
        <v>0</v>
      </c>
      <c r="G7954">
        <v>0</v>
      </c>
      <c r="H7954">
        <v>0</v>
      </c>
    </row>
    <row r="7955" spans="2:8" x14ac:dyDescent="0.25">
      <c r="B7955" t="s">
        <v>3</v>
      </c>
      <c r="C7955" t="s">
        <v>583</v>
      </c>
      <c r="D7955" t="s">
        <v>389</v>
      </c>
      <c r="E7955" t="s">
        <v>1</v>
      </c>
      <c r="F7955">
        <v>16459216.727923322</v>
      </c>
      <c r="G7955">
        <v>16459216.727923322</v>
      </c>
      <c r="H7955">
        <v>16459216.727923322</v>
      </c>
    </row>
    <row r="7956" spans="2:8" x14ac:dyDescent="0.25">
      <c r="B7956" t="s">
        <v>3</v>
      </c>
      <c r="C7956" t="s">
        <v>583</v>
      </c>
      <c r="D7956" t="s">
        <v>390</v>
      </c>
      <c r="E7956" t="s">
        <v>1</v>
      </c>
      <c r="F7956">
        <v>0</v>
      </c>
      <c r="G7956">
        <v>0</v>
      </c>
      <c r="H7956">
        <v>0</v>
      </c>
    </row>
    <row r="7957" spans="2:8" x14ac:dyDescent="0.25">
      <c r="B7957" t="s">
        <v>3</v>
      </c>
      <c r="C7957" t="s">
        <v>583</v>
      </c>
      <c r="D7957" t="s">
        <v>393</v>
      </c>
      <c r="E7957" t="s">
        <v>1</v>
      </c>
      <c r="F7957">
        <v>6020.8878057507991</v>
      </c>
      <c r="G7957">
        <v>6020.8878057507991</v>
      </c>
      <c r="H7957">
        <v>6020.8878057507991</v>
      </c>
    </row>
    <row r="7958" spans="2:8" x14ac:dyDescent="0.25">
      <c r="B7958" t="s">
        <v>3</v>
      </c>
      <c r="C7958" t="s">
        <v>583</v>
      </c>
      <c r="D7958" t="s">
        <v>395</v>
      </c>
      <c r="E7958" t="s">
        <v>1</v>
      </c>
      <c r="F7958">
        <v>278908.77335463261</v>
      </c>
      <c r="G7958">
        <v>278908.77335463261</v>
      </c>
      <c r="H7958">
        <v>278908.77335463261</v>
      </c>
    </row>
    <row r="7959" spans="2:8" x14ac:dyDescent="0.25">
      <c r="B7959" t="s">
        <v>3</v>
      </c>
      <c r="C7959" t="s">
        <v>583</v>
      </c>
      <c r="D7959" t="s">
        <v>397</v>
      </c>
      <c r="E7959" t="s">
        <v>1</v>
      </c>
      <c r="F7959">
        <v>32735843.460387755</v>
      </c>
      <c r="G7959">
        <v>32735843.460387755</v>
      </c>
      <c r="H7959">
        <v>32735843.460387755</v>
      </c>
    </row>
    <row r="7960" spans="2:8" x14ac:dyDescent="0.25">
      <c r="B7960" t="s">
        <v>3</v>
      </c>
      <c r="C7960" t="s">
        <v>583</v>
      </c>
      <c r="D7960" t="s">
        <v>398</v>
      </c>
      <c r="E7960" t="s">
        <v>1</v>
      </c>
      <c r="F7960">
        <v>0</v>
      </c>
      <c r="G7960">
        <v>0</v>
      </c>
      <c r="H7960">
        <v>0</v>
      </c>
    </row>
    <row r="7961" spans="2:8" x14ac:dyDescent="0.25">
      <c r="B7961" t="s">
        <v>3</v>
      </c>
      <c r="C7961" t="s">
        <v>583</v>
      </c>
      <c r="D7961" t="s">
        <v>399</v>
      </c>
      <c r="E7961" t="s">
        <v>1</v>
      </c>
      <c r="F7961">
        <v>0</v>
      </c>
      <c r="G7961">
        <v>0</v>
      </c>
      <c r="H7961">
        <v>0</v>
      </c>
    </row>
    <row r="7962" spans="2:8" x14ac:dyDescent="0.25">
      <c r="B7962" t="s">
        <v>3</v>
      </c>
      <c r="C7962" t="s">
        <v>583</v>
      </c>
      <c r="D7962" t="s">
        <v>400</v>
      </c>
      <c r="E7962" t="s">
        <v>1</v>
      </c>
      <c r="F7962">
        <v>0</v>
      </c>
      <c r="G7962">
        <v>0</v>
      </c>
      <c r="H7962">
        <v>0</v>
      </c>
    </row>
    <row r="7963" spans="2:8" x14ac:dyDescent="0.25">
      <c r="B7963" t="s">
        <v>3</v>
      </c>
      <c r="C7963" t="s">
        <v>583</v>
      </c>
      <c r="D7963" t="s">
        <v>401</v>
      </c>
      <c r="E7963" t="s">
        <v>1</v>
      </c>
      <c r="F7963">
        <v>113787271.66547406</v>
      </c>
      <c r="G7963">
        <v>98914334.915474132</v>
      </c>
      <c r="H7963">
        <v>87592267.665474102</v>
      </c>
    </row>
    <row r="7964" spans="2:8" x14ac:dyDescent="0.25">
      <c r="B7964" t="s">
        <v>3</v>
      </c>
      <c r="C7964" t="s">
        <v>583</v>
      </c>
      <c r="D7964" t="s">
        <v>402</v>
      </c>
      <c r="E7964" t="s">
        <v>1</v>
      </c>
      <c r="F7964">
        <v>0</v>
      </c>
      <c r="G7964">
        <v>0</v>
      </c>
      <c r="H7964">
        <v>0</v>
      </c>
    </row>
    <row r="7965" spans="2:8" x14ac:dyDescent="0.25">
      <c r="B7965" t="s">
        <v>3</v>
      </c>
      <c r="C7965" t="s">
        <v>583</v>
      </c>
      <c r="D7965" t="s">
        <v>403</v>
      </c>
      <c r="E7965" t="s">
        <v>1</v>
      </c>
      <c r="F7965">
        <v>706764.79999999993</v>
      </c>
      <c r="G7965">
        <v>706764.79999999993</v>
      </c>
      <c r="H7965">
        <v>706764.79999999993</v>
      </c>
    </row>
    <row r="7966" spans="2:8" x14ac:dyDescent="0.25">
      <c r="B7966" t="s">
        <v>3</v>
      </c>
      <c r="C7966" t="s">
        <v>583</v>
      </c>
      <c r="D7966" t="s">
        <v>404</v>
      </c>
      <c r="E7966" t="s">
        <v>1</v>
      </c>
      <c r="F7966">
        <v>11364877.161055509</v>
      </c>
      <c r="G7966">
        <v>11364877.161055509</v>
      </c>
      <c r="H7966">
        <v>11364877.161055509</v>
      </c>
    </row>
    <row r="7967" spans="2:8" x14ac:dyDescent="0.25">
      <c r="B7967" t="s">
        <v>3</v>
      </c>
      <c r="C7967" t="s">
        <v>583</v>
      </c>
      <c r="D7967" t="s">
        <v>406</v>
      </c>
      <c r="E7967" t="s">
        <v>1</v>
      </c>
      <c r="F7967">
        <v>0</v>
      </c>
      <c r="G7967">
        <v>0</v>
      </c>
      <c r="H7967">
        <v>0</v>
      </c>
    </row>
    <row r="7968" spans="2:8" x14ac:dyDescent="0.25">
      <c r="B7968" t="s">
        <v>3</v>
      </c>
      <c r="C7968" t="s">
        <v>642</v>
      </c>
      <c r="D7968" t="s">
        <v>544</v>
      </c>
      <c r="E7968" t="s">
        <v>1</v>
      </c>
      <c r="F7968">
        <v>290</v>
      </c>
      <c r="G7968">
        <v>290</v>
      </c>
      <c r="H7968">
        <v>290</v>
      </c>
    </row>
    <row r="7969" spans="2:8" x14ac:dyDescent="0.25">
      <c r="B7969" t="s">
        <v>3</v>
      </c>
      <c r="C7969" t="s">
        <v>642</v>
      </c>
      <c r="D7969" t="s">
        <v>16</v>
      </c>
      <c r="E7969" t="s">
        <v>1</v>
      </c>
      <c r="F7969">
        <v>0</v>
      </c>
      <c r="G7969">
        <v>0</v>
      </c>
      <c r="H7969">
        <v>0</v>
      </c>
    </row>
    <row r="7970" spans="2:8" x14ac:dyDescent="0.25">
      <c r="B7970" t="s">
        <v>3</v>
      </c>
      <c r="C7970" t="s">
        <v>642</v>
      </c>
      <c r="D7970" t="s">
        <v>17</v>
      </c>
      <c r="E7970" t="s">
        <v>1</v>
      </c>
      <c r="F7970">
        <v>0</v>
      </c>
      <c r="G7970">
        <v>0</v>
      </c>
      <c r="H7970">
        <v>0</v>
      </c>
    </row>
    <row r="7971" spans="2:8" x14ac:dyDescent="0.25">
      <c r="B7971" t="s">
        <v>3</v>
      </c>
      <c r="C7971" t="s">
        <v>642</v>
      </c>
      <c r="D7971" t="s">
        <v>18</v>
      </c>
      <c r="E7971" t="s">
        <v>1</v>
      </c>
      <c r="F7971">
        <v>0</v>
      </c>
      <c r="G7971">
        <v>0</v>
      </c>
      <c r="H7971">
        <v>0</v>
      </c>
    </row>
    <row r="7972" spans="2:8" x14ac:dyDescent="0.25">
      <c r="B7972" t="s">
        <v>3</v>
      </c>
      <c r="C7972" t="s">
        <v>642</v>
      </c>
      <c r="D7972" t="s">
        <v>19</v>
      </c>
      <c r="E7972" t="s">
        <v>1</v>
      </c>
      <c r="F7972">
        <v>0</v>
      </c>
      <c r="G7972">
        <v>0</v>
      </c>
      <c r="H7972">
        <v>0</v>
      </c>
    </row>
    <row r="7973" spans="2:8" x14ac:dyDescent="0.25">
      <c r="B7973" t="s">
        <v>3</v>
      </c>
      <c r="C7973" t="s">
        <v>642</v>
      </c>
      <c r="D7973" t="s">
        <v>20</v>
      </c>
      <c r="E7973" t="s">
        <v>1</v>
      </c>
      <c r="F7973">
        <v>0</v>
      </c>
      <c r="G7973">
        <v>0</v>
      </c>
      <c r="H7973">
        <v>0</v>
      </c>
    </row>
    <row r="7974" spans="2:8" x14ac:dyDescent="0.25">
      <c r="B7974" t="s">
        <v>3</v>
      </c>
      <c r="C7974" t="s">
        <v>642</v>
      </c>
      <c r="D7974" t="s">
        <v>21</v>
      </c>
      <c r="E7974" t="s">
        <v>1</v>
      </c>
      <c r="F7974">
        <v>0</v>
      </c>
      <c r="G7974">
        <v>0</v>
      </c>
      <c r="H7974">
        <v>0</v>
      </c>
    </row>
    <row r="7975" spans="2:8" x14ac:dyDescent="0.25">
      <c r="B7975" t="s">
        <v>3</v>
      </c>
      <c r="C7975" t="s">
        <v>642</v>
      </c>
      <c r="D7975" t="s">
        <v>22</v>
      </c>
      <c r="E7975" t="s">
        <v>1</v>
      </c>
      <c r="F7975">
        <v>0</v>
      </c>
      <c r="G7975">
        <v>0</v>
      </c>
      <c r="H7975">
        <v>0</v>
      </c>
    </row>
    <row r="7976" spans="2:8" x14ac:dyDescent="0.25">
      <c r="B7976" t="s">
        <v>3</v>
      </c>
      <c r="C7976" t="s">
        <v>642</v>
      </c>
      <c r="D7976" t="s">
        <v>23</v>
      </c>
      <c r="E7976" t="s">
        <v>1</v>
      </c>
      <c r="F7976">
        <v>0</v>
      </c>
      <c r="G7976">
        <v>0</v>
      </c>
      <c r="H7976">
        <v>0</v>
      </c>
    </row>
    <row r="7977" spans="2:8" x14ac:dyDescent="0.25">
      <c r="B7977" t="s">
        <v>3</v>
      </c>
      <c r="C7977" t="s">
        <v>642</v>
      </c>
      <c r="D7977" t="s">
        <v>24</v>
      </c>
      <c r="E7977" t="s">
        <v>1</v>
      </c>
      <c r="F7977">
        <v>0</v>
      </c>
      <c r="G7977">
        <v>0</v>
      </c>
      <c r="H7977">
        <v>0</v>
      </c>
    </row>
    <row r="7978" spans="2:8" x14ac:dyDescent="0.25">
      <c r="B7978" t="s">
        <v>3</v>
      </c>
      <c r="C7978" t="s">
        <v>642</v>
      </c>
      <c r="D7978" t="s">
        <v>25</v>
      </c>
      <c r="E7978" t="s">
        <v>1</v>
      </c>
      <c r="F7978">
        <v>0</v>
      </c>
      <c r="G7978">
        <v>0</v>
      </c>
      <c r="H7978">
        <v>0</v>
      </c>
    </row>
    <row r="7979" spans="2:8" x14ac:dyDescent="0.25">
      <c r="B7979" t="s">
        <v>3</v>
      </c>
      <c r="C7979" t="s">
        <v>642</v>
      </c>
      <c r="D7979" t="s">
        <v>26</v>
      </c>
      <c r="E7979" t="s">
        <v>1</v>
      </c>
      <c r="F7979">
        <v>0</v>
      </c>
      <c r="G7979">
        <v>0</v>
      </c>
      <c r="H7979">
        <v>0</v>
      </c>
    </row>
    <row r="7980" spans="2:8" x14ac:dyDescent="0.25">
      <c r="B7980" t="s">
        <v>3</v>
      </c>
      <c r="C7980" t="s">
        <v>642</v>
      </c>
      <c r="D7980" t="s">
        <v>27</v>
      </c>
      <c r="E7980" t="s">
        <v>1</v>
      </c>
      <c r="F7980">
        <v>0</v>
      </c>
      <c r="G7980">
        <v>0</v>
      </c>
      <c r="H7980">
        <v>0</v>
      </c>
    </row>
    <row r="7981" spans="2:8" x14ac:dyDescent="0.25">
      <c r="B7981" t="s">
        <v>3</v>
      </c>
      <c r="C7981" t="s">
        <v>642</v>
      </c>
      <c r="D7981" t="s">
        <v>28</v>
      </c>
      <c r="E7981" t="s">
        <v>1</v>
      </c>
      <c r="F7981">
        <v>0</v>
      </c>
      <c r="G7981">
        <v>0</v>
      </c>
      <c r="H7981">
        <v>0</v>
      </c>
    </row>
    <row r="7982" spans="2:8" x14ac:dyDescent="0.25">
      <c r="B7982" t="s">
        <v>3</v>
      </c>
      <c r="C7982" t="s">
        <v>642</v>
      </c>
      <c r="D7982" t="s">
        <v>29</v>
      </c>
      <c r="E7982" t="s">
        <v>1</v>
      </c>
      <c r="F7982">
        <v>0</v>
      </c>
      <c r="G7982">
        <v>0</v>
      </c>
      <c r="H7982">
        <v>0</v>
      </c>
    </row>
    <row r="7983" spans="2:8" x14ac:dyDescent="0.25">
      <c r="B7983" t="s">
        <v>3</v>
      </c>
      <c r="C7983" t="s">
        <v>642</v>
      </c>
      <c r="D7983" t="s">
        <v>30</v>
      </c>
      <c r="E7983" t="s">
        <v>1</v>
      </c>
      <c r="F7983">
        <v>0</v>
      </c>
      <c r="G7983">
        <v>0</v>
      </c>
      <c r="H7983">
        <v>0</v>
      </c>
    </row>
    <row r="7984" spans="2:8" x14ac:dyDescent="0.25">
      <c r="B7984" t="s">
        <v>3</v>
      </c>
      <c r="C7984" t="s">
        <v>642</v>
      </c>
      <c r="D7984" t="s">
        <v>31</v>
      </c>
      <c r="E7984" t="s">
        <v>1</v>
      </c>
      <c r="F7984">
        <v>0</v>
      </c>
      <c r="G7984">
        <v>0</v>
      </c>
      <c r="H7984">
        <v>0</v>
      </c>
    </row>
    <row r="7985" spans="2:8" x14ac:dyDescent="0.25">
      <c r="B7985" t="s">
        <v>3</v>
      </c>
      <c r="C7985" t="s">
        <v>642</v>
      </c>
      <c r="D7985" t="s">
        <v>32</v>
      </c>
      <c r="E7985" t="s">
        <v>1</v>
      </c>
      <c r="F7985">
        <v>0</v>
      </c>
      <c r="G7985">
        <v>0</v>
      </c>
      <c r="H7985">
        <v>0</v>
      </c>
    </row>
    <row r="7986" spans="2:8" x14ac:dyDescent="0.25">
      <c r="B7986" t="s">
        <v>3</v>
      </c>
      <c r="C7986" t="s">
        <v>642</v>
      </c>
      <c r="D7986" t="s">
        <v>33</v>
      </c>
      <c r="E7986" t="s">
        <v>1</v>
      </c>
      <c r="F7986">
        <v>0</v>
      </c>
      <c r="G7986">
        <v>0</v>
      </c>
      <c r="H7986">
        <v>0</v>
      </c>
    </row>
    <row r="7987" spans="2:8" x14ac:dyDescent="0.25">
      <c r="B7987" t="s">
        <v>3</v>
      </c>
      <c r="C7987" t="s">
        <v>642</v>
      </c>
      <c r="D7987" t="s">
        <v>34</v>
      </c>
      <c r="E7987" t="s">
        <v>1</v>
      </c>
      <c r="F7987">
        <v>0</v>
      </c>
      <c r="G7987">
        <v>0</v>
      </c>
      <c r="H7987">
        <v>0</v>
      </c>
    </row>
    <row r="7988" spans="2:8" x14ac:dyDescent="0.25">
      <c r="B7988" t="s">
        <v>3</v>
      </c>
      <c r="C7988" t="s">
        <v>642</v>
      </c>
      <c r="D7988" t="s">
        <v>35</v>
      </c>
      <c r="E7988" t="s">
        <v>1</v>
      </c>
      <c r="F7988">
        <v>0</v>
      </c>
      <c r="G7988">
        <v>0</v>
      </c>
      <c r="H7988">
        <v>0</v>
      </c>
    </row>
    <row r="7989" spans="2:8" x14ac:dyDescent="0.25">
      <c r="B7989" t="s">
        <v>3</v>
      </c>
      <c r="C7989" t="s">
        <v>642</v>
      </c>
      <c r="D7989" t="s">
        <v>36</v>
      </c>
      <c r="E7989" t="s">
        <v>1</v>
      </c>
      <c r="F7989">
        <v>0</v>
      </c>
      <c r="G7989">
        <v>0</v>
      </c>
      <c r="H7989">
        <v>0</v>
      </c>
    </row>
    <row r="7990" spans="2:8" x14ac:dyDescent="0.25">
      <c r="B7990" t="s">
        <v>3</v>
      </c>
      <c r="C7990" t="s">
        <v>642</v>
      </c>
      <c r="D7990" t="s">
        <v>37</v>
      </c>
      <c r="E7990" t="s">
        <v>1</v>
      </c>
      <c r="F7990">
        <v>0</v>
      </c>
      <c r="G7990">
        <v>0</v>
      </c>
      <c r="H7990">
        <v>0</v>
      </c>
    </row>
    <row r="7991" spans="2:8" x14ac:dyDescent="0.25">
      <c r="B7991" t="s">
        <v>3</v>
      </c>
      <c r="C7991" t="s">
        <v>642</v>
      </c>
      <c r="D7991" t="s">
        <v>38</v>
      </c>
      <c r="E7991" t="s">
        <v>1</v>
      </c>
      <c r="F7991">
        <v>0</v>
      </c>
      <c r="G7991">
        <v>0</v>
      </c>
      <c r="H7991">
        <v>0</v>
      </c>
    </row>
    <row r="7992" spans="2:8" x14ac:dyDescent="0.25">
      <c r="B7992" t="s">
        <v>3</v>
      </c>
      <c r="C7992" t="s">
        <v>642</v>
      </c>
      <c r="D7992" t="s">
        <v>39</v>
      </c>
      <c r="E7992" t="s">
        <v>1</v>
      </c>
      <c r="F7992">
        <v>0</v>
      </c>
      <c r="G7992">
        <v>0</v>
      </c>
      <c r="H7992">
        <v>0</v>
      </c>
    </row>
    <row r="7993" spans="2:8" x14ac:dyDescent="0.25">
      <c r="B7993" t="s">
        <v>3</v>
      </c>
      <c r="C7993" t="s">
        <v>642</v>
      </c>
      <c r="D7993" t="s">
        <v>40</v>
      </c>
      <c r="E7993" t="s">
        <v>1</v>
      </c>
      <c r="F7993">
        <v>0</v>
      </c>
      <c r="G7993">
        <v>0</v>
      </c>
      <c r="H7993">
        <v>0</v>
      </c>
    </row>
    <row r="7994" spans="2:8" x14ac:dyDescent="0.25">
      <c r="B7994" t="s">
        <v>3</v>
      </c>
      <c r="C7994" t="s">
        <v>642</v>
      </c>
      <c r="D7994" t="s">
        <v>41</v>
      </c>
      <c r="E7994" t="s">
        <v>1</v>
      </c>
      <c r="F7994">
        <v>0</v>
      </c>
      <c r="G7994">
        <v>0</v>
      </c>
      <c r="H7994">
        <v>0</v>
      </c>
    </row>
    <row r="7995" spans="2:8" x14ac:dyDescent="0.25">
      <c r="B7995" t="s">
        <v>3</v>
      </c>
      <c r="C7995" t="s">
        <v>642</v>
      </c>
      <c r="D7995" t="s">
        <v>42</v>
      </c>
      <c r="E7995" t="s">
        <v>1</v>
      </c>
      <c r="F7995">
        <v>175</v>
      </c>
      <c r="G7995">
        <v>175</v>
      </c>
      <c r="H7995">
        <v>175</v>
      </c>
    </row>
    <row r="7996" spans="2:8" x14ac:dyDescent="0.25">
      <c r="B7996" t="s">
        <v>3</v>
      </c>
      <c r="C7996" t="s">
        <v>642</v>
      </c>
      <c r="D7996" t="s">
        <v>44</v>
      </c>
      <c r="E7996" t="s">
        <v>1</v>
      </c>
      <c r="F7996">
        <v>50</v>
      </c>
      <c r="G7996">
        <v>50</v>
      </c>
      <c r="H7996">
        <v>50</v>
      </c>
    </row>
    <row r="7997" spans="2:8" x14ac:dyDescent="0.25">
      <c r="B7997" t="s">
        <v>3</v>
      </c>
      <c r="C7997" t="s">
        <v>642</v>
      </c>
      <c r="D7997" t="s">
        <v>45</v>
      </c>
      <c r="E7997" t="s">
        <v>1</v>
      </c>
      <c r="F7997">
        <v>34.15671244</v>
      </c>
      <c r="G7997">
        <v>34.591533263919999</v>
      </c>
      <c r="H7997">
        <v>35.03418086267056</v>
      </c>
    </row>
    <row r="7998" spans="2:8" x14ac:dyDescent="0.25">
      <c r="B7998" t="s">
        <v>3</v>
      </c>
      <c r="C7998" t="s">
        <v>642</v>
      </c>
      <c r="D7998" t="s">
        <v>48</v>
      </c>
      <c r="E7998" t="s">
        <v>1</v>
      </c>
      <c r="F7998">
        <v>900</v>
      </c>
      <c r="G7998">
        <v>700</v>
      </c>
      <c r="H7998">
        <v>500</v>
      </c>
    </row>
    <row r="7999" spans="2:8" x14ac:dyDescent="0.25">
      <c r="B7999" t="s">
        <v>3</v>
      </c>
      <c r="C7999" t="s">
        <v>642</v>
      </c>
      <c r="D7999" t="s">
        <v>49</v>
      </c>
      <c r="E7999" t="s">
        <v>1</v>
      </c>
      <c r="F7999">
        <v>125</v>
      </c>
      <c r="G7999">
        <v>125</v>
      </c>
      <c r="H7999">
        <v>125</v>
      </c>
    </row>
    <row r="8000" spans="2:8" x14ac:dyDescent="0.25">
      <c r="B8000" t="s">
        <v>3</v>
      </c>
      <c r="C8000" t="s">
        <v>642</v>
      </c>
      <c r="D8000" t="s">
        <v>51</v>
      </c>
      <c r="E8000" t="s">
        <v>1</v>
      </c>
      <c r="F8000">
        <v>450</v>
      </c>
      <c r="G8000">
        <v>450</v>
      </c>
      <c r="H8000">
        <v>450</v>
      </c>
    </row>
    <row r="8001" spans="2:8" x14ac:dyDescent="0.25">
      <c r="B8001" t="s">
        <v>3</v>
      </c>
      <c r="C8001" t="s">
        <v>642</v>
      </c>
      <c r="D8001" t="s">
        <v>53</v>
      </c>
      <c r="E8001" t="s">
        <v>1</v>
      </c>
      <c r="F8001">
        <v>550</v>
      </c>
      <c r="G8001">
        <v>550</v>
      </c>
      <c r="H8001">
        <v>550</v>
      </c>
    </row>
    <row r="8002" spans="2:8" x14ac:dyDescent="0.25">
      <c r="B8002" t="s">
        <v>3</v>
      </c>
      <c r="C8002" t="s">
        <v>642</v>
      </c>
      <c r="D8002" t="s">
        <v>55</v>
      </c>
      <c r="E8002" t="s">
        <v>1</v>
      </c>
      <c r="F8002">
        <v>50</v>
      </c>
      <c r="G8002">
        <v>50</v>
      </c>
      <c r="H8002">
        <v>50</v>
      </c>
    </row>
    <row r="8003" spans="2:8" x14ac:dyDescent="0.25">
      <c r="B8003" t="s">
        <v>3</v>
      </c>
      <c r="C8003" t="s">
        <v>642</v>
      </c>
      <c r="D8003" t="s">
        <v>57</v>
      </c>
      <c r="E8003" t="s">
        <v>1</v>
      </c>
      <c r="F8003">
        <v>5</v>
      </c>
      <c r="G8003">
        <v>5</v>
      </c>
      <c r="H8003">
        <v>5</v>
      </c>
    </row>
    <row r="8004" spans="2:8" x14ac:dyDescent="0.25">
      <c r="B8004" t="s">
        <v>3</v>
      </c>
      <c r="C8004" t="s">
        <v>642</v>
      </c>
      <c r="D8004" t="s">
        <v>622</v>
      </c>
      <c r="E8004" t="s">
        <v>1</v>
      </c>
      <c r="F8004">
        <v>150</v>
      </c>
      <c r="G8004">
        <v>150</v>
      </c>
      <c r="H8004">
        <v>150</v>
      </c>
    </row>
    <row r="8005" spans="2:8" x14ac:dyDescent="0.25">
      <c r="B8005" t="s">
        <v>3</v>
      </c>
      <c r="C8005" t="s">
        <v>642</v>
      </c>
      <c r="D8005" t="s">
        <v>623</v>
      </c>
      <c r="E8005" t="s">
        <v>1</v>
      </c>
      <c r="F8005">
        <v>0</v>
      </c>
      <c r="G8005">
        <v>0</v>
      </c>
      <c r="H8005">
        <v>0</v>
      </c>
    </row>
    <row r="8006" spans="2:8" x14ac:dyDescent="0.25">
      <c r="B8006" t="s">
        <v>3</v>
      </c>
      <c r="C8006" t="s">
        <v>642</v>
      </c>
      <c r="D8006" t="s">
        <v>624</v>
      </c>
      <c r="E8006" t="s">
        <v>1</v>
      </c>
      <c r="F8006">
        <v>175</v>
      </c>
      <c r="G8006">
        <v>175</v>
      </c>
      <c r="H8006">
        <v>175</v>
      </c>
    </row>
    <row r="8007" spans="2:8" x14ac:dyDescent="0.25">
      <c r="B8007" t="s">
        <v>3</v>
      </c>
      <c r="C8007" t="s">
        <v>642</v>
      </c>
      <c r="D8007" t="s">
        <v>625</v>
      </c>
      <c r="E8007" t="s">
        <v>1</v>
      </c>
      <c r="F8007">
        <v>0</v>
      </c>
      <c r="G8007">
        <v>0</v>
      </c>
      <c r="H8007">
        <v>0</v>
      </c>
    </row>
    <row r="8008" spans="2:8" x14ac:dyDescent="0.25">
      <c r="B8008" t="s">
        <v>3</v>
      </c>
      <c r="C8008" t="s">
        <v>642</v>
      </c>
      <c r="D8008" t="s">
        <v>58</v>
      </c>
      <c r="E8008" t="s">
        <v>1</v>
      </c>
      <c r="F8008">
        <v>800</v>
      </c>
      <c r="G8008">
        <v>800</v>
      </c>
      <c r="H8008">
        <v>800</v>
      </c>
    </row>
    <row r="8009" spans="2:8" x14ac:dyDescent="0.25">
      <c r="B8009" t="s">
        <v>3</v>
      </c>
      <c r="C8009" t="s">
        <v>642</v>
      </c>
      <c r="D8009" t="s">
        <v>59</v>
      </c>
      <c r="E8009" t="s">
        <v>1</v>
      </c>
      <c r="F8009">
        <v>2059.9630300000003</v>
      </c>
      <c r="G8009">
        <v>1880.83581</v>
      </c>
      <c r="H8009">
        <v>1791.2722000000003</v>
      </c>
    </row>
    <row r="8010" spans="2:8" x14ac:dyDescent="0.25">
      <c r="B8010" t="s">
        <v>3</v>
      </c>
      <c r="C8010" t="s">
        <v>642</v>
      </c>
      <c r="D8010" t="s">
        <v>60</v>
      </c>
      <c r="E8010" t="s">
        <v>1</v>
      </c>
      <c r="F8010">
        <v>1600</v>
      </c>
      <c r="G8010">
        <v>1600</v>
      </c>
      <c r="H8010">
        <v>1600</v>
      </c>
    </row>
    <row r="8011" spans="2:8" x14ac:dyDescent="0.25">
      <c r="B8011" t="s">
        <v>3</v>
      </c>
      <c r="C8011" t="s">
        <v>642</v>
      </c>
      <c r="D8011" t="s">
        <v>626</v>
      </c>
      <c r="E8011" t="s">
        <v>1</v>
      </c>
      <c r="F8011">
        <v>500000</v>
      </c>
      <c r="G8011">
        <v>500000</v>
      </c>
      <c r="H8011">
        <v>500000</v>
      </c>
    </row>
    <row r="8012" spans="2:8" x14ac:dyDescent="0.25">
      <c r="B8012" t="s">
        <v>3</v>
      </c>
      <c r="C8012" t="s">
        <v>642</v>
      </c>
      <c r="D8012" t="s">
        <v>64</v>
      </c>
      <c r="E8012" t="s">
        <v>1</v>
      </c>
      <c r="F8012">
        <v>142343.53</v>
      </c>
      <c r="G8012">
        <v>142343.53</v>
      </c>
      <c r="H8012">
        <v>142343.53</v>
      </c>
    </row>
    <row r="8013" spans="2:8" x14ac:dyDescent="0.25">
      <c r="B8013" t="s">
        <v>3</v>
      </c>
      <c r="C8013" t="s">
        <v>642</v>
      </c>
      <c r="D8013" t="s">
        <v>67</v>
      </c>
      <c r="E8013" t="s">
        <v>1</v>
      </c>
      <c r="F8013">
        <v>50</v>
      </c>
      <c r="G8013">
        <v>50</v>
      </c>
      <c r="H8013">
        <v>50</v>
      </c>
    </row>
    <row r="8014" spans="2:8" x14ac:dyDescent="0.25">
      <c r="B8014" t="s">
        <v>3</v>
      </c>
      <c r="C8014" t="s">
        <v>642</v>
      </c>
      <c r="D8014" t="s">
        <v>69</v>
      </c>
      <c r="E8014" t="s">
        <v>1</v>
      </c>
      <c r="F8014">
        <v>250</v>
      </c>
      <c r="G8014">
        <v>250</v>
      </c>
      <c r="H8014">
        <v>250</v>
      </c>
    </row>
    <row r="8015" spans="2:8" x14ac:dyDescent="0.25">
      <c r="B8015" t="s">
        <v>3</v>
      </c>
      <c r="C8015" t="s">
        <v>642</v>
      </c>
      <c r="D8015" t="s">
        <v>71</v>
      </c>
      <c r="E8015" t="s">
        <v>1</v>
      </c>
      <c r="F8015">
        <v>50</v>
      </c>
      <c r="G8015">
        <v>50</v>
      </c>
      <c r="H8015">
        <v>50</v>
      </c>
    </row>
    <row r="8016" spans="2:8" x14ac:dyDescent="0.25">
      <c r="B8016" t="s">
        <v>3</v>
      </c>
      <c r="C8016" t="s">
        <v>642</v>
      </c>
      <c r="D8016" t="s">
        <v>73</v>
      </c>
      <c r="E8016" t="s">
        <v>1</v>
      </c>
      <c r="F8016">
        <v>10</v>
      </c>
      <c r="G8016">
        <v>10</v>
      </c>
      <c r="H8016">
        <v>10</v>
      </c>
    </row>
    <row r="8017" spans="2:8" x14ac:dyDescent="0.25">
      <c r="B8017" t="s">
        <v>3</v>
      </c>
      <c r="C8017" t="s">
        <v>642</v>
      </c>
      <c r="D8017" t="s">
        <v>683</v>
      </c>
      <c r="E8017" t="s">
        <v>1</v>
      </c>
      <c r="F8017">
        <v>2.7121499999999998</v>
      </c>
      <c r="G8017">
        <v>2.2601249999999999</v>
      </c>
      <c r="H8017">
        <v>1.8081</v>
      </c>
    </row>
    <row r="8018" spans="2:8" x14ac:dyDescent="0.25">
      <c r="B8018" t="s">
        <v>3</v>
      </c>
      <c r="C8018" t="s">
        <v>642</v>
      </c>
      <c r="D8018" t="s">
        <v>75</v>
      </c>
      <c r="E8018" t="s">
        <v>1</v>
      </c>
      <c r="F8018">
        <v>30</v>
      </c>
      <c r="G8018">
        <v>30</v>
      </c>
      <c r="H8018">
        <v>30</v>
      </c>
    </row>
    <row r="8019" spans="2:8" x14ac:dyDescent="0.25">
      <c r="B8019" t="s">
        <v>3</v>
      </c>
      <c r="C8019" t="s">
        <v>642</v>
      </c>
      <c r="D8019" t="s">
        <v>76</v>
      </c>
      <c r="E8019" t="s">
        <v>1</v>
      </c>
      <c r="F8019">
        <v>0</v>
      </c>
      <c r="G8019">
        <v>0</v>
      </c>
      <c r="H8019">
        <v>0</v>
      </c>
    </row>
    <row r="8020" spans="2:8" x14ac:dyDescent="0.25">
      <c r="B8020" t="s">
        <v>3</v>
      </c>
      <c r="C8020" t="s">
        <v>642</v>
      </c>
      <c r="D8020" t="s">
        <v>77</v>
      </c>
      <c r="E8020" t="s">
        <v>1</v>
      </c>
      <c r="F8020">
        <v>0</v>
      </c>
      <c r="G8020">
        <v>0</v>
      </c>
      <c r="H8020">
        <v>0</v>
      </c>
    </row>
    <row r="8021" spans="2:8" x14ac:dyDescent="0.25">
      <c r="B8021" t="s">
        <v>3</v>
      </c>
      <c r="C8021" t="s">
        <v>642</v>
      </c>
      <c r="D8021" t="s">
        <v>78</v>
      </c>
      <c r="E8021" t="s">
        <v>1</v>
      </c>
      <c r="F8021">
        <v>2.98</v>
      </c>
      <c r="G8021">
        <v>2.98</v>
      </c>
      <c r="H8021">
        <v>2.98</v>
      </c>
    </row>
    <row r="8022" spans="2:8" x14ac:dyDescent="0.25">
      <c r="B8022" t="s">
        <v>3</v>
      </c>
      <c r="C8022" t="s">
        <v>642</v>
      </c>
      <c r="D8022" t="s">
        <v>627</v>
      </c>
      <c r="E8022" t="s">
        <v>1</v>
      </c>
      <c r="F8022">
        <v>200</v>
      </c>
      <c r="G8022">
        <v>200</v>
      </c>
      <c r="H8022">
        <v>200</v>
      </c>
    </row>
    <row r="8023" spans="2:8" x14ac:dyDescent="0.25">
      <c r="B8023" t="s">
        <v>3</v>
      </c>
      <c r="C8023" t="s">
        <v>642</v>
      </c>
      <c r="D8023" t="s">
        <v>81</v>
      </c>
      <c r="E8023" t="s">
        <v>1</v>
      </c>
      <c r="F8023">
        <v>236</v>
      </c>
      <c r="G8023">
        <v>236</v>
      </c>
      <c r="H8023">
        <v>236</v>
      </c>
    </row>
    <row r="8024" spans="2:8" x14ac:dyDescent="0.25">
      <c r="B8024" t="s">
        <v>3</v>
      </c>
      <c r="C8024" t="s">
        <v>642</v>
      </c>
      <c r="D8024" t="s">
        <v>83</v>
      </c>
      <c r="E8024" t="s">
        <v>1</v>
      </c>
      <c r="F8024">
        <v>120</v>
      </c>
      <c r="G8024">
        <v>120</v>
      </c>
      <c r="H8024">
        <v>120</v>
      </c>
    </row>
    <row r="8025" spans="2:8" x14ac:dyDescent="0.25">
      <c r="B8025" t="s">
        <v>3</v>
      </c>
      <c r="C8025" t="s">
        <v>642</v>
      </c>
      <c r="D8025" t="s">
        <v>85</v>
      </c>
      <c r="E8025" t="s">
        <v>1</v>
      </c>
      <c r="F8025">
        <v>58.322249999999997</v>
      </c>
      <c r="G8025">
        <v>53.250749999999996</v>
      </c>
      <c r="H8025">
        <v>50.715000000000003</v>
      </c>
    </row>
    <row r="8026" spans="2:8" x14ac:dyDescent="0.25">
      <c r="B8026" t="s">
        <v>3</v>
      </c>
      <c r="C8026" t="s">
        <v>642</v>
      </c>
      <c r="D8026" t="s">
        <v>86</v>
      </c>
      <c r="E8026" t="s">
        <v>1</v>
      </c>
      <c r="F8026">
        <v>145.80562500000002</v>
      </c>
      <c r="G8026">
        <v>133.12687499999998</v>
      </c>
      <c r="H8026">
        <v>126.78750000000001</v>
      </c>
    </row>
    <row r="8027" spans="2:8" x14ac:dyDescent="0.25">
      <c r="B8027" t="s">
        <v>3</v>
      </c>
      <c r="C8027" t="s">
        <v>642</v>
      </c>
      <c r="D8027" t="s">
        <v>87</v>
      </c>
      <c r="E8027" t="s">
        <v>1</v>
      </c>
      <c r="F8027">
        <v>33.471900000000005</v>
      </c>
      <c r="G8027">
        <v>30.561299999999999</v>
      </c>
      <c r="H8027">
        <v>29.106000000000002</v>
      </c>
    </row>
    <row r="8028" spans="2:8" x14ac:dyDescent="0.25">
      <c r="B8028" t="s">
        <v>3</v>
      </c>
      <c r="C8028" t="s">
        <v>642</v>
      </c>
      <c r="D8028" t="s">
        <v>88</v>
      </c>
      <c r="E8028" t="s">
        <v>1</v>
      </c>
      <c r="F8028">
        <v>0</v>
      </c>
      <c r="G8028">
        <v>0</v>
      </c>
      <c r="H8028">
        <v>0</v>
      </c>
    </row>
    <row r="8029" spans="2:8" x14ac:dyDescent="0.25">
      <c r="B8029" t="s">
        <v>3</v>
      </c>
      <c r="C8029" t="s">
        <v>642</v>
      </c>
      <c r="D8029" t="s">
        <v>628</v>
      </c>
      <c r="E8029" t="s">
        <v>1</v>
      </c>
      <c r="F8029">
        <v>200</v>
      </c>
      <c r="G8029">
        <v>200</v>
      </c>
      <c r="H8029">
        <v>200</v>
      </c>
    </row>
    <row r="8030" spans="2:8" x14ac:dyDescent="0.25">
      <c r="B8030" t="s">
        <v>3</v>
      </c>
      <c r="C8030" t="s">
        <v>642</v>
      </c>
      <c r="D8030" t="s">
        <v>89</v>
      </c>
      <c r="E8030" t="s">
        <v>1</v>
      </c>
      <c r="F8030">
        <v>300.45655215890645</v>
      </c>
      <c r="G8030">
        <v>300.45655215890645</v>
      </c>
      <c r="H8030">
        <v>300.45655215890645</v>
      </c>
    </row>
    <row r="8031" spans="2:8" x14ac:dyDescent="0.25">
      <c r="B8031" t="s">
        <v>3</v>
      </c>
      <c r="C8031" t="s">
        <v>642</v>
      </c>
      <c r="D8031" t="s">
        <v>90</v>
      </c>
      <c r="E8031" t="s">
        <v>1</v>
      </c>
      <c r="F8031">
        <v>500</v>
      </c>
      <c r="G8031">
        <v>500</v>
      </c>
      <c r="H8031">
        <v>500</v>
      </c>
    </row>
    <row r="8032" spans="2:8" x14ac:dyDescent="0.25">
      <c r="B8032" t="s">
        <v>3</v>
      </c>
      <c r="C8032" t="s">
        <v>642</v>
      </c>
      <c r="D8032" t="s">
        <v>92</v>
      </c>
      <c r="E8032" t="s">
        <v>1</v>
      </c>
      <c r="F8032">
        <v>60</v>
      </c>
      <c r="G8032">
        <v>60</v>
      </c>
      <c r="H8032">
        <v>60</v>
      </c>
    </row>
    <row r="8033" spans="2:8" x14ac:dyDescent="0.25">
      <c r="B8033" t="s">
        <v>3</v>
      </c>
      <c r="C8033" t="s">
        <v>642</v>
      </c>
      <c r="D8033" t="s">
        <v>93</v>
      </c>
      <c r="E8033" t="s">
        <v>1</v>
      </c>
      <c r="F8033">
        <v>180</v>
      </c>
      <c r="G8033">
        <v>180</v>
      </c>
      <c r="H8033">
        <v>180</v>
      </c>
    </row>
    <row r="8034" spans="2:8" x14ac:dyDescent="0.25">
      <c r="B8034" t="s">
        <v>3</v>
      </c>
      <c r="C8034" t="s">
        <v>642</v>
      </c>
      <c r="D8034" t="s">
        <v>97</v>
      </c>
      <c r="E8034" t="s">
        <v>1</v>
      </c>
      <c r="F8034">
        <v>50</v>
      </c>
      <c r="G8034">
        <v>50</v>
      </c>
      <c r="H8034">
        <v>50</v>
      </c>
    </row>
    <row r="8035" spans="2:8" x14ac:dyDescent="0.25">
      <c r="B8035" t="s">
        <v>3</v>
      </c>
      <c r="C8035" t="s">
        <v>642</v>
      </c>
      <c r="D8035" t="s">
        <v>98</v>
      </c>
      <c r="E8035" t="s">
        <v>1</v>
      </c>
      <c r="F8035">
        <v>75</v>
      </c>
      <c r="G8035">
        <v>75</v>
      </c>
      <c r="H8035">
        <v>75</v>
      </c>
    </row>
    <row r="8036" spans="2:8" x14ac:dyDescent="0.25">
      <c r="B8036" t="s">
        <v>3</v>
      </c>
      <c r="C8036" t="s">
        <v>642</v>
      </c>
      <c r="D8036" t="s">
        <v>99</v>
      </c>
      <c r="E8036" t="s">
        <v>1</v>
      </c>
      <c r="F8036">
        <v>75</v>
      </c>
      <c r="G8036">
        <v>75</v>
      </c>
      <c r="H8036">
        <v>75</v>
      </c>
    </row>
    <row r="8037" spans="2:8" x14ac:dyDescent="0.25">
      <c r="B8037" t="s">
        <v>3</v>
      </c>
      <c r="C8037" t="s">
        <v>642</v>
      </c>
      <c r="D8037" t="s">
        <v>100</v>
      </c>
      <c r="E8037" t="s">
        <v>1</v>
      </c>
      <c r="F8037">
        <v>1400</v>
      </c>
      <c r="G8037">
        <v>1400</v>
      </c>
      <c r="H8037">
        <v>1400</v>
      </c>
    </row>
    <row r="8038" spans="2:8" x14ac:dyDescent="0.25">
      <c r="B8038" t="s">
        <v>3</v>
      </c>
      <c r="C8038" t="s">
        <v>642</v>
      </c>
      <c r="D8038" t="s">
        <v>102</v>
      </c>
      <c r="E8038" t="s">
        <v>1</v>
      </c>
      <c r="F8038">
        <v>2000</v>
      </c>
      <c r="G8038">
        <v>2000</v>
      </c>
      <c r="H8038">
        <v>2000</v>
      </c>
    </row>
    <row r="8039" spans="2:8" x14ac:dyDescent="0.25">
      <c r="B8039" t="s">
        <v>3</v>
      </c>
      <c r="C8039" t="s">
        <v>642</v>
      </c>
      <c r="D8039" t="s">
        <v>104</v>
      </c>
      <c r="E8039" t="s">
        <v>1</v>
      </c>
      <c r="F8039">
        <v>400</v>
      </c>
      <c r="G8039">
        <v>400</v>
      </c>
      <c r="H8039">
        <v>400</v>
      </c>
    </row>
    <row r="8040" spans="2:8" x14ac:dyDescent="0.25">
      <c r="B8040" t="s">
        <v>3</v>
      </c>
      <c r="C8040" t="s">
        <v>642</v>
      </c>
      <c r="D8040" t="s">
        <v>106</v>
      </c>
      <c r="E8040" t="s">
        <v>1</v>
      </c>
      <c r="F8040">
        <v>2000</v>
      </c>
      <c r="G8040">
        <v>2000</v>
      </c>
      <c r="H8040">
        <v>2000</v>
      </c>
    </row>
    <row r="8041" spans="2:8" x14ac:dyDescent="0.25">
      <c r="B8041" t="s">
        <v>3</v>
      </c>
      <c r="C8041" t="s">
        <v>642</v>
      </c>
      <c r="D8041" t="s">
        <v>108</v>
      </c>
      <c r="E8041" t="s">
        <v>1</v>
      </c>
      <c r="F8041">
        <v>2000</v>
      </c>
      <c r="G8041">
        <v>2000</v>
      </c>
      <c r="H8041">
        <v>2000</v>
      </c>
    </row>
    <row r="8042" spans="2:8" x14ac:dyDescent="0.25">
      <c r="B8042" t="s">
        <v>3</v>
      </c>
      <c r="C8042" t="s">
        <v>642</v>
      </c>
      <c r="D8042" t="s">
        <v>112</v>
      </c>
      <c r="E8042" t="s">
        <v>1</v>
      </c>
      <c r="F8042">
        <v>2500</v>
      </c>
      <c r="G8042">
        <v>2500</v>
      </c>
      <c r="H8042">
        <v>2500</v>
      </c>
    </row>
    <row r="8043" spans="2:8" x14ac:dyDescent="0.25">
      <c r="B8043" t="s">
        <v>3</v>
      </c>
      <c r="C8043" t="s">
        <v>642</v>
      </c>
      <c r="D8043" t="s">
        <v>114</v>
      </c>
      <c r="E8043" t="s">
        <v>1</v>
      </c>
      <c r="F8043">
        <v>900</v>
      </c>
      <c r="G8043">
        <v>900</v>
      </c>
      <c r="H8043">
        <v>900</v>
      </c>
    </row>
    <row r="8044" spans="2:8" x14ac:dyDescent="0.25">
      <c r="B8044" t="s">
        <v>3</v>
      </c>
      <c r="C8044" t="s">
        <v>642</v>
      </c>
      <c r="D8044" t="s">
        <v>443</v>
      </c>
      <c r="E8044" t="s">
        <v>1</v>
      </c>
      <c r="F8044">
        <v>1800</v>
      </c>
      <c r="G8044">
        <v>1800</v>
      </c>
      <c r="H8044">
        <v>1800</v>
      </c>
    </row>
    <row r="8045" spans="2:8" x14ac:dyDescent="0.25">
      <c r="B8045" t="s">
        <v>3</v>
      </c>
      <c r="C8045" t="s">
        <v>642</v>
      </c>
      <c r="D8045" t="s">
        <v>116</v>
      </c>
      <c r="E8045" t="s">
        <v>1</v>
      </c>
      <c r="F8045">
        <v>1000</v>
      </c>
      <c r="G8045">
        <v>1000</v>
      </c>
      <c r="H8045">
        <v>1000</v>
      </c>
    </row>
    <row r="8046" spans="2:8" x14ac:dyDescent="0.25">
      <c r="B8046" t="s">
        <v>3</v>
      </c>
      <c r="C8046" t="s">
        <v>642</v>
      </c>
      <c r="D8046" t="s">
        <v>118</v>
      </c>
      <c r="E8046" t="s">
        <v>1</v>
      </c>
      <c r="F8046">
        <v>70000</v>
      </c>
      <c r="G8046">
        <v>70000</v>
      </c>
      <c r="H8046">
        <v>70000</v>
      </c>
    </row>
    <row r="8047" spans="2:8" x14ac:dyDescent="0.25">
      <c r="B8047" t="s">
        <v>3</v>
      </c>
      <c r="C8047" t="s">
        <v>642</v>
      </c>
      <c r="D8047" t="s">
        <v>629</v>
      </c>
      <c r="E8047" t="s">
        <v>1</v>
      </c>
      <c r="F8047">
        <v>75</v>
      </c>
      <c r="G8047">
        <v>75</v>
      </c>
      <c r="H8047">
        <v>75</v>
      </c>
    </row>
    <row r="8048" spans="2:8" x14ac:dyDescent="0.25">
      <c r="B8048" t="s">
        <v>3</v>
      </c>
      <c r="C8048" t="s">
        <v>642</v>
      </c>
      <c r="D8048" t="s">
        <v>119</v>
      </c>
      <c r="E8048" t="s">
        <v>1</v>
      </c>
      <c r="F8048">
        <v>350</v>
      </c>
      <c r="G8048">
        <v>350</v>
      </c>
      <c r="H8048">
        <v>350</v>
      </c>
    </row>
    <row r="8049" spans="2:8" x14ac:dyDescent="0.25">
      <c r="B8049" t="s">
        <v>3</v>
      </c>
      <c r="C8049" t="s">
        <v>642</v>
      </c>
      <c r="D8049" t="s">
        <v>121</v>
      </c>
      <c r="E8049" t="s">
        <v>1</v>
      </c>
      <c r="F8049">
        <v>1300</v>
      </c>
      <c r="G8049">
        <v>1300</v>
      </c>
      <c r="H8049">
        <v>1300</v>
      </c>
    </row>
    <row r="8050" spans="2:8" x14ac:dyDescent="0.25">
      <c r="B8050" t="s">
        <v>3</v>
      </c>
      <c r="C8050" t="s">
        <v>642</v>
      </c>
      <c r="D8050" t="s">
        <v>123</v>
      </c>
      <c r="E8050" t="s">
        <v>1</v>
      </c>
      <c r="F8050">
        <v>150</v>
      </c>
      <c r="G8050">
        <v>150</v>
      </c>
      <c r="H8050">
        <v>150</v>
      </c>
    </row>
    <row r="8051" spans="2:8" x14ac:dyDescent="0.25">
      <c r="B8051" t="s">
        <v>3</v>
      </c>
      <c r="C8051" t="s">
        <v>642</v>
      </c>
      <c r="D8051" t="s">
        <v>127</v>
      </c>
      <c r="E8051" t="s">
        <v>1</v>
      </c>
      <c r="F8051">
        <v>500</v>
      </c>
      <c r="G8051">
        <v>500</v>
      </c>
      <c r="H8051">
        <v>500</v>
      </c>
    </row>
    <row r="8052" spans="2:8" x14ac:dyDescent="0.25">
      <c r="B8052" t="s">
        <v>3</v>
      </c>
      <c r="C8052" t="s">
        <v>642</v>
      </c>
      <c r="D8052" t="s">
        <v>129</v>
      </c>
      <c r="E8052" t="s">
        <v>1</v>
      </c>
      <c r="F8052">
        <v>0</v>
      </c>
      <c r="G8052">
        <v>0</v>
      </c>
      <c r="H8052">
        <v>0</v>
      </c>
    </row>
    <row r="8053" spans="2:8" x14ac:dyDescent="0.25">
      <c r="B8053" t="s">
        <v>3</v>
      </c>
      <c r="C8053" t="s">
        <v>642</v>
      </c>
      <c r="D8053" t="s">
        <v>130</v>
      </c>
      <c r="E8053" t="s">
        <v>1</v>
      </c>
      <c r="F8053">
        <v>0</v>
      </c>
      <c r="G8053">
        <v>0</v>
      </c>
      <c r="H8053">
        <v>0</v>
      </c>
    </row>
    <row r="8054" spans="2:8" x14ac:dyDescent="0.25">
      <c r="B8054" t="s">
        <v>3</v>
      </c>
      <c r="C8054" t="s">
        <v>642</v>
      </c>
      <c r="D8054" t="s">
        <v>131</v>
      </c>
      <c r="E8054" t="s">
        <v>1</v>
      </c>
      <c r="F8054">
        <v>100</v>
      </c>
      <c r="G8054">
        <v>100</v>
      </c>
      <c r="H8054">
        <v>100</v>
      </c>
    </row>
    <row r="8055" spans="2:8" x14ac:dyDescent="0.25">
      <c r="B8055" t="s">
        <v>3</v>
      </c>
      <c r="C8055" t="s">
        <v>642</v>
      </c>
      <c r="D8055" t="s">
        <v>132</v>
      </c>
      <c r="E8055" t="s">
        <v>1</v>
      </c>
      <c r="F8055">
        <v>209.30305359499999</v>
      </c>
      <c r="G8055">
        <v>191.102788065</v>
      </c>
      <c r="H8055">
        <v>182.00265530000001</v>
      </c>
    </row>
    <row r="8056" spans="2:8" x14ac:dyDescent="0.25">
      <c r="B8056" t="s">
        <v>3</v>
      </c>
      <c r="C8056" t="s">
        <v>642</v>
      </c>
      <c r="D8056" t="s">
        <v>133</v>
      </c>
      <c r="E8056" t="s">
        <v>1</v>
      </c>
      <c r="F8056">
        <v>480</v>
      </c>
      <c r="G8056">
        <v>480</v>
      </c>
      <c r="H8056">
        <v>480</v>
      </c>
    </row>
    <row r="8057" spans="2:8" x14ac:dyDescent="0.25">
      <c r="B8057" t="s">
        <v>3</v>
      </c>
      <c r="C8057" t="s">
        <v>642</v>
      </c>
      <c r="D8057" t="s">
        <v>134</v>
      </c>
      <c r="E8057" t="s">
        <v>1</v>
      </c>
      <c r="F8057">
        <v>686.9460600000001</v>
      </c>
      <c r="G8057">
        <v>627.21162000000004</v>
      </c>
      <c r="H8057">
        <v>597.34440000000006</v>
      </c>
    </row>
    <row r="8058" spans="2:8" x14ac:dyDescent="0.25">
      <c r="B8058" t="s">
        <v>3</v>
      </c>
      <c r="C8058" t="s">
        <v>642</v>
      </c>
      <c r="D8058" t="s">
        <v>135</v>
      </c>
      <c r="E8058" t="s">
        <v>1</v>
      </c>
      <c r="F8058">
        <v>5</v>
      </c>
      <c r="G8058">
        <v>5</v>
      </c>
      <c r="H8058">
        <v>5</v>
      </c>
    </row>
    <row r="8059" spans="2:8" x14ac:dyDescent="0.25">
      <c r="B8059" t="s">
        <v>3</v>
      </c>
      <c r="C8059" t="s">
        <v>642</v>
      </c>
      <c r="D8059" t="s">
        <v>136</v>
      </c>
      <c r="E8059" t="s">
        <v>1</v>
      </c>
      <c r="F8059">
        <v>17.750250000000001</v>
      </c>
      <c r="G8059">
        <v>16.20675</v>
      </c>
      <c r="H8059">
        <v>15.435</v>
      </c>
    </row>
    <row r="8060" spans="2:8" x14ac:dyDescent="0.25">
      <c r="B8060" t="s">
        <v>3</v>
      </c>
      <c r="C8060" t="s">
        <v>642</v>
      </c>
      <c r="D8060" t="s">
        <v>137</v>
      </c>
      <c r="E8060" t="s">
        <v>1</v>
      </c>
      <c r="F8060">
        <v>0</v>
      </c>
      <c r="G8060">
        <v>0</v>
      </c>
      <c r="H8060">
        <v>0</v>
      </c>
    </row>
    <row r="8061" spans="2:8" x14ac:dyDescent="0.25">
      <c r="B8061" t="s">
        <v>3</v>
      </c>
      <c r="C8061" t="s">
        <v>642</v>
      </c>
      <c r="D8061" t="s">
        <v>138</v>
      </c>
      <c r="E8061" t="s">
        <v>1</v>
      </c>
      <c r="F8061">
        <v>0</v>
      </c>
      <c r="G8061">
        <v>0</v>
      </c>
      <c r="H8061">
        <v>0</v>
      </c>
    </row>
    <row r="8062" spans="2:8" x14ac:dyDescent="0.25">
      <c r="B8062" t="s">
        <v>3</v>
      </c>
      <c r="C8062" t="s">
        <v>642</v>
      </c>
      <c r="D8062" t="s">
        <v>630</v>
      </c>
      <c r="E8062" t="s">
        <v>1</v>
      </c>
      <c r="F8062">
        <v>200</v>
      </c>
      <c r="G8062">
        <v>200</v>
      </c>
      <c r="H8062">
        <v>200</v>
      </c>
    </row>
    <row r="8063" spans="2:8" x14ac:dyDescent="0.25">
      <c r="B8063" t="s">
        <v>3</v>
      </c>
      <c r="C8063" t="s">
        <v>642</v>
      </c>
      <c r="D8063" t="s">
        <v>139</v>
      </c>
      <c r="E8063" t="s">
        <v>1</v>
      </c>
      <c r="F8063">
        <v>145.45685684</v>
      </c>
      <c r="G8063">
        <v>147.53508026311999</v>
      </c>
      <c r="H8063">
        <v>149.65071170785615</v>
      </c>
    </row>
    <row r="8064" spans="2:8" x14ac:dyDescent="0.25">
      <c r="B8064" t="s">
        <v>3</v>
      </c>
      <c r="C8064" t="s">
        <v>642</v>
      </c>
      <c r="D8064" t="s">
        <v>631</v>
      </c>
      <c r="E8064" t="s">
        <v>1</v>
      </c>
      <c r="F8064">
        <v>350</v>
      </c>
      <c r="G8064">
        <v>350</v>
      </c>
      <c r="H8064">
        <v>350</v>
      </c>
    </row>
    <row r="8065" spans="2:8" x14ac:dyDescent="0.25">
      <c r="B8065" t="s">
        <v>3</v>
      </c>
      <c r="C8065" t="s">
        <v>642</v>
      </c>
      <c r="D8065" t="s">
        <v>141</v>
      </c>
      <c r="E8065" t="s">
        <v>1</v>
      </c>
      <c r="F8065">
        <v>53.168333333333322</v>
      </c>
      <c r="G8065">
        <v>48.544999999999995</v>
      </c>
      <c r="H8065">
        <v>46.233333333333327</v>
      </c>
    </row>
    <row r="8066" spans="2:8" x14ac:dyDescent="0.25">
      <c r="B8066" t="s">
        <v>3</v>
      </c>
      <c r="C8066" t="s">
        <v>642</v>
      </c>
      <c r="D8066" t="s">
        <v>684</v>
      </c>
      <c r="E8066" t="s">
        <v>1</v>
      </c>
      <c r="F8066">
        <v>4.3658999999999999</v>
      </c>
      <c r="G8066">
        <v>3.6382500000000002</v>
      </c>
      <c r="H8066">
        <v>2.9106000000000001</v>
      </c>
    </row>
    <row r="8067" spans="2:8" x14ac:dyDescent="0.25">
      <c r="B8067" t="s">
        <v>3</v>
      </c>
      <c r="C8067" t="s">
        <v>642</v>
      </c>
      <c r="D8067" t="s">
        <v>685</v>
      </c>
      <c r="E8067" t="s">
        <v>1</v>
      </c>
      <c r="F8067">
        <v>500</v>
      </c>
      <c r="G8067">
        <v>500</v>
      </c>
      <c r="H8067">
        <v>500</v>
      </c>
    </row>
    <row r="8068" spans="2:8" x14ac:dyDescent="0.25">
      <c r="B8068" t="s">
        <v>3</v>
      </c>
      <c r="C8068" t="s">
        <v>642</v>
      </c>
      <c r="D8068" t="s">
        <v>148</v>
      </c>
      <c r="E8068" t="s">
        <v>1</v>
      </c>
      <c r="F8068">
        <v>160</v>
      </c>
      <c r="G8068">
        <v>160</v>
      </c>
      <c r="H8068">
        <v>160</v>
      </c>
    </row>
    <row r="8069" spans="2:8" x14ac:dyDescent="0.25">
      <c r="B8069" t="s">
        <v>3</v>
      </c>
      <c r="C8069" t="s">
        <v>642</v>
      </c>
      <c r="D8069" t="s">
        <v>149</v>
      </c>
      <c r="E8069" t="s">
        <v>1</v>
      </c>
      <c r="F8069">
        <v>232.2</v>
      </c>
      <c r="G8069">
        <v>247.68</v>
      </c>
      <c r="H8069">
        <v>255.42000000000002</v>
      </c>
    </row>
    <row r="8070" spans="2:8" x14ac:dyDescent="0.25">
      <c r="B8070" t="s">
        <v>3</v>
      </c>
      <c r="C8070" t="s">
        <v>642</v>
      </c>
      <c r="D8070" t="s">
        <v>150</v>
      </c>
      <c r="E8070" t="s">
        <v>1</v>
      </c>
      <c r="F8070">
        <v>6000</v>
      </c>
      <c r="G8070">
        <v>6000</v>
      </c>
      <c r="H8070">
        <v>6000</v>
      </c>
    </row>
    <row r="8071" spans="2:8" x14ac:dyDescent="0.25">
      <c r="B8071" t="s">
        <v>3</v>
      </c>
      <c r="C8071" t="s">
        <v>642</v>
      </c>
      <c r="D8071" t="s">
        <v>151</v>
      </c>
      <c r="E8071" t="s">
        <v>1</v>
      </c>
      <c r="F8071">
        <v>7410.9328100000002</v>
      </c>
      <c r="G8071">
        <v>6766.5038699999996</v>
      </c>
      <c r="H8071">
        <v>6444.2894000000006</v>
      </c>
    </row>
    <row r="8072" spans="2:8" x14ac:dyDescent="0.25">
      <c r="B8072" t="s">
        <v>3</v>
      </c>
      <c r="C8072" t="s">
        <v>642</v>
      </c>
      <c r="D8072" t="s">
        <v>152</v>
      </c>
      <c r="E8072" t="s">
        <v>1</v>
      </c>
      <c r="F8072">
        <v>4000</v>
      </c>
      <c r="G8072">
        <v>4000</v>
      </c>
      <c r="H8072">
        <v>4000</v>
      </c>
    </row>
    <row r="8073" spans="2:8" x14ac:dyDescent="0.25">
      <c r="B8073" t="s">
        <v>3</v>
      </c>
      <c r="C8073" t="s">
        <v>642</v>
      </c>
      <c r="D8073" t="s">
        <v>153</v>
      </c>
      <c r="E8073" t="s">
        <v>1</v>
      </c>
      <c r="F8073">
        <v>350</v>
      </c>
      <c r="G8073">
        <v>350</v>
      </c>
      <c r="H8073">
        <v>350</v>
      </c>
    </row>
    <row r="8074" spans="2:8" x14ac:dyDescent="0.25">
      <c r="B8074" t="s">
        <v>3</v>
      </c>
      <c r="C8074" t="s">
        <v>642</v>
      </c>
      <c r="D8074" t="s">
        <v>632</v>
      </c>
      <c r="E8074" t="s">
        <v>1</v>
      </c>
      <c r="F8074">
        <v>300</v>
      </c>
      <c r="G8074">
        <v>300</v>
      </c>
      <c r="H8074">
        <v>300</v>
      </c>
    </row>
    <row r="8075" spans="2:8" x14ac:dyDescent="0.25">
      <c r="B8075" t="s">
        <v>3</v>
      </c>
      <c r="C8075" t="s">
        <v>642</v>
      </c>
      <c r="D8075" t="s">
        <v>155</v>
      </c>
      <c r="E8075" t="s">
        <v>1</v>
      </c>
      <c r="F8075">
        <v>700</v>
      </c>
      <c r="G8075">
        <v>700</v>
      </c>
      <c r="H8075">
        <v>700</v>
      </c>
    </row>
    <row r="8076" spans="2:8" x14ac:dyDescent="0.25">
      <c r="B8076" t="s">
        <v>3</v>
      </c>
      <c r="C8076" t="s">
        <v>642</v>
      </c>
      <c r="D8076" t="s">
        <v>633</v>
      </c>
      <c r="E8076" t="s">
        <v>1</v>
      </c>
      <c r="F8076">
        <v>0</v>
      </c>
      <c r="G8076">
        <v>0</v>
      </c>
      <c r="H8076">
        <v>0</v>
      </c>
    </row>
    <row r="8077" spans="2:8" x14ac:dyDescent="0.25">
      <c r="B8077" t="s">
        <v>3</v>
      </c>
      <c r="C8077" t="s">
        <v>642</v>
      </c>
      <c r="D8077" t="s">
        <v>156</v>
      </c>
      <c r="E8077" t="s">
        <v>1</v>
      </c>
      <c r="F8077">
        <v>400</v>
      </c>
      <c r="G8077">
        <v>400</v>
      </c>
      <c r="H8077">
        <v>400</v>
      </c>
    </row>
    <row r="8078" spans="2:8" x14ac:dyDescent="0.25">
      <c r="B8078" t="s">
        <v>3</v>
      </c>
      <c r="C8078" t="s">
        <v>642</v>
      </c>
      <c r="D8078" t="s">
        <v>157</v>
      </c>
      <c r="E8078" t="s">
        <v>1</v>
      </c>
      <c r="F8078">
        <v>600.91310431781289</v>
      </c>
      <c r="G8078">
        <v>600.91310431781289</v>
      </c>
      <c r="H8078">
        <v>600.91310431781289</v>
      </c>
    </row>
    <row r="8079" spans="2:8" x14ac:dyDescent="0.25">
      <c r="B8079" t="s">
        <v>3</v>
      </c>
      <c r="C8079" t="s">
        <v>642</v>
      </c>
      <c r="D8079" t="s">
        <v>158</v>
      </c>
      <c r="E8079" t="s">
        <v>1</v>
      </c>
      <c r="F8079">
        <v>806.68560000000002</v>
      </c>
      <c r="G8079">
        <v>860.46464000000014</v>
      </c>
      <c r="H8079">
        <v>887.35416000000009</v>
      </c>
    </row>
    <row r="8080" spans="2:8" x14ac:dyDescent="0.25">
      <c r="B8080" t="s">
        <v>3</v>
      </c>
      <c r="C8080" t="s">
        <v>642</v>
      </c>
      <c r="D8080" t="s">
        <v>159</v>
      </c>
      <c r="E8080" t="s">
        <v>1</v>
      </c>
      <c r="F8080">
        <v>2500</v>
      </c>
      <c r="G8080">
        <v>2500</v>
      </c>
      <c r="H8080">
        <v>2500</v>
      </c>
    </row>
    <row r="8081" spans="2:8" x14ac:dyDescent="0.25">
      <c r="B8081" t="s">
        <v>3</v>
      </c>
      <c r="C8081" t="s">
        <v>642</v>
      </c>
      <c r="D8081" t="s">
        <v>160</v>
      </c>
      <c r="E8081" t="s">
        <v>1</v>
      </c>
      <c r="F8081">
        <v>3430.2</v>
      </c>
      <c r="G8081">
        <v>3658.88</v>
      </c>
      <c r="H8081">
        <v>3773.2200000000003</v>
      </c>
    </row>
    <row r="8082" spans="2:8" x14ac:dyDescent="0.25">
      <c r="B8082" t="s">
        <v>3</v>
      </c>
      <c r="C8082" t="s">
        <v>642</v>
      </c>
      <c r="D8082" t="s">
        <v>161</v>
      </c>
      <c r="E8082" t="s">
        <v>1</v>
      </c>
      <c r="F8082">
        <v>6</v>
      </c>
      <c r="G8082">
        <v>6</v>
      </c>
      <c r="H8082">
        <v>6</v>
      </c>
    </row>
    <row r="8083" spans="2:8" x14ac:dyDescent="0.25">
      <c r="B8083" t="s">
        <v>3</v>
      </c>
      <c r="C8083" t="s">
        <v>642</v>
      </c>
      <c r="D8083" t="s">
        <v>162</v>
      </c>
      <c r="E8083" t="s">
        <v>1</v>
      </c>
      <c r="F8083">
        <v>70</v>
      </c>
      <c r="G8083">
        <v>70</v>
      </c>
      <c r="H8083">
        <v>65</v>
      </c>
    </row>
    <row r="8084" spans="2:8" x14ac:dyDescent="0.25">
      <c r="B8084" t="s">
        <v>3</v>
      </c>
      <c r="C8084" t="s">
        <v>642</v>
      </c>
      <c r="D8084" t="s">
        <v>163</v>
      </c>
      <c r="E8084" t="s">
        <v>1</v>
      </c>
      <c r="F8084">
        <v>100.51713000000001</v>
      </c>
      <c r="G8084">
        <v>91.776510000000002</v>
      </c>
      <c r="H8084">
        <v>87.406200000000013</v>
      </c>
    </row>
    <row r="8085" spans="2:8" x14ac:dyDescent="0.25">
      <c r="B8085" t="s">
        <v>3</v>
      </c>
      <c r="C8085" t="s">
        <v>642</v>
      </c>
      <c r="D8085" t="s">
        <v>165</v>
      </c>
      <c r="E8085" t="s">
        <v>1</v>
      </c>
      <c r="F8085">
        <v>234.53997000000001</v>
      </c>
      <c r="G8085">
        <v>214.14518999999999</v>
      </c>
      <c r="H8085">
        <v>203.94780000000003</v>
      </c>
    </row>
    <row r="8086" spans="2:8" x14ac:dyDescent="0.25">
      <c r="B8086" t="s">
        <v>3</v>
      </c>
      <c r="C8086" t="s">
        <v>642</v>
      </c>
      <c r="D8086" t="s">
        <v>168</v>
      </c>
      <c r="E8086" t="s">
        <v>1</v>
      </c>
      <c r="F8086">
        <v>500</v>
      </c>
      <c r="G8086">
        <v>500</v>
      </c>
      <c r="H8086">
        <v>500</v>
      </c>
    </row>
    <row r="8087" spans="2:8" x14ac:dyDescent="0.25">
      <c r="B8087" t="s">
        <v>3</v>
      </c>
      <c r="C8087" t="s">
        <v>642</v>
      </c>
      <c r="D8087" t="s">
        <v>170</v>
      </c>
      <c r="E8087" t="s">
        <v>1</v>
      </c>
      <c r="F8087">
        <v>80</v>
      </c>
      <c r="G8087">
        <v>80</v>
      </c>
      <c r="H8087">
        <v>80</v>
      </c>
    </row>
    <row r="8088" spans="2:8" x14ac:dyDescent="0.25">
      <c r="B8088" t="s">
        <v>3</v>
      </c>
      <c r="C8088" t="s">
        <v>642</v>
      </c>
      <c r="D8088" t="s">
        <v>172</v>
      </c>
      <c r="E8088" t="s">
        <v>1</v>
      </c>
      <c r="F8088">
        <v>160</v>
      </c>
      <c r="G8088">
        <v>160</v>
      </c>
      <c r="H8088">
        <v>160</v>
      </c>
    </row>
    <row r="8089" spans="2:8" x14ac:dyDescent="0.25">
      <c r="B8089" t="s">
        <v>3</v>
      </c>
      <c r="C8089" t="s">
        <v>642</v>
      </c>
      <c r="D8089" t="s">
        <v>174</v>
      </c>
      <c r="E8089" t="s">
        <v>1</v>
      </c>
      <c r="F8089">
        <v>2500</v>
      </c>
      <c r="G8089">
        <v>2500</v>
      </c>
      <c r="H8089">
        <v>2500</v>
      </c>
    </row>
    <row r="8090" spans="2:8" x14ac:dyDescent="0.25">
      <c r="B8090" t="s">
        <v>3</v>
      </c>
      <c r="C8090" t="s">
        <v>642</v>
      </c>
      <c r="D8090" t="s">
        <v>175</v>
      </c>
      <c r="E8090" t="s">
        <v>1</v>
      </c>
      <c r="F8090">
        <v>4053.8159999999998</v>
      </c>
      <c r="G8090">
        <v>4324.0703999999996</v>
      </c>
      <c r="H8090">
        <v>4459.1976000000004</v>
      </c>
    </row>
    <row r="8091" spans="2:8" x14ac:dyDescent="0.25">
      <c r="B8091" t="s">
        <v>3</v>
      </c>
      <c r="C8091" t="s">
        <v>642</v>
      </c>
      <c r="D8091" t="s">
        <v>176</v>
      </c>
      <c r="E8091" t="s">
        <v>1</v>
      </c>
      <c r="F8091">
        <v>0</v>
      </c>
      <c r="G8091">
        <v>0</v>
      </c>
      <c r="H8091">
        <v>0</v>
      </c>
    </row>
    <row r="8092" spans="2:8" x14ac:dyDescent="0.25">
      <c r="B8092" t="s">
        <v>3</v>
      </c>
      <c r="C8092" t="s">
        <v>642</v>
      </c>
      <c r="D8092" t="s">
        <v>177</v>
      </c>
      <c r="E8092" t="s">
        <v>1</v>
      </c>
      <c r="F8092">
        <v>0</v>
      </c>
      <c r="G8092">
        <v>0</v>
      </c>
      <c r="H8092">
        <v>0</v>
      </c>
    </row>
    <row r="8093" spans="2:8" x14ac:dyDescent="0.25">
      <c r="B8093" t="s">
        <v>3</v>
      </c>
      <c r="C8093" t="s">
        <v>642</v>
      </c>
      <c r="D8093" t="s">
        <v>178</v>
      </c>
      <c r="E8093" t="s">
        <v>1</v>
      </c>
      <c r="F8093">
        <v>0</v>
      </c>
      <c r="G8093">
        <v>0</v>
      </c>
      <c r="H8093">
        <v>0</v>
      </c>
    </row>
    <row r="8094" spans="2:8" x14ac:dyDescent="0.25">
      <c r="B8094" t="s">
        <v>3</v>
      </c>
      <c r="C8094" t="s">
        <v>642</v>
      </c>
      <c r="D8094" t="s">
        <v>179</v>
      </c>
      <c r="E8094" t="s">
        <v>1</v>
      </c>
      <c r="F8094">
        <v>0</v>
      </c>
      <c r="G8094">
        <v>0</v>
      </c>
      <c r="H8094">
        <v>0</v>
      </c>
    </row>
    <row r="8095" spans="2:8" x14ac:dyDescent="0.25">
      <c r="B8095" t="s">
        <v>3</v>
      </c>
      <c r="C8095" t="s">
        <v>642</v>
      </c>
      <c r="D8095" t="s">
        <v>180</v>
      </c>
      <c r="E8095" t="s">
        <v>1</v>
      </c>
      <c r="F8095">
        <v>90</v>
      </c>
      <c r="G8095">
        <v>90</v>
      </c>
      <c r="H8095">
        <v>90</v>
      </c>
    </row>
    <row r="8096" spans="2:8" x14ac:dyDescent="0.25">
      <c r="B8096" t="s">
        <v>3</v>
      </c>
      <c r="C8096" t="s">
        <v>642</v>
      </c>
      <c r="D8096" t="s">
        <v>634</v>
      </c>
      <c r="E8096" t="s">
        <v>1</v>
      </c>
      <c r="F8096">
        <v>100</v>
      </c>
      <c r="G8096">
        <v>100</v>
      </c>
      <c r="H8096">
        <v>100</v>
      </c>
    </row>
    <row r="8097" spans="2:8" x14ac:dyDescent="0.25">
      <c r="B8097" t="s">
        <v>3</v>
      </c>
      <c r="C8097" t="s">
        <v>642</v>
      </c>
      <c r="D8097" t="s">
        <v>182</v>
      </c>
      <c r="E8097" t="s">
        <v>1</v>
      </c>
      <c r="F8097">
        <v>145</v>
      </c>
      <c r="G8097">
        <v>145</v>
      </c>
      <c r="H8097">
        <v>145</v>
      </c>
    </row>
    <row r="8098" spans="2:8" x14ac:dyDescent="0.25">
      <c r="B8098" t="s">
        <v>3</v>
      </c>
      <c r="C8098" t="s">
        <v>642</v>
      </c>
      <c r="D8098" t="s">
        <v>184</v>
      </c>
      <c r="E8098" t="s">
        <v>1</v>
      </c>
      <c r="F8098">
        <v>5</v>
      </c>
      <c r="G8098">
        <v>5</v>
      </c>
      <c r="H8098">
        <v>5</v>
      </c>
    </row>
    <row r="8099" spans="2:8" x14ac:dyDescent="0.25">
      <c r="B8099" t="s">
        <v>3</v>
      </c>
      <c r="C8099" t="s">
        <v>642</v>
      </c>
      <c r="D8099" t="s">
        <v>187</v>
      </c>
      <c r="E8099" t="s">
        <v>1</v>
      </c>
      <c r="F8099">
        <v>6000</v>
      </c>
      <c r="G8099">
        <v>6000</v>
      </c>
      <c r="H8099">
        <v>6000</v>
      </c>
    </row>
    <row r="8100" spans="2:8" x14ac:dyDescent="0.25">
      <c r="B8100" t="s">
        <v>3</v>
      </c>
      <c r="C8100" t="s">
        <v>642</v>
      </c>
      <c r="D8100" t="s">
        <v>188</v>
      </c>
      <c r="E8100" t="s">
        <v>1</v>
      </c>
      <c r="F8100">
        <v>10</v>
      </c>
      <c r="G8100">
        <v>10</v>
      </c>
      <c r="H8100">
        <v>10</v>
      </c>
    </row>
    <row r="8101" spans="2:8" x14ac:dyDescent="0.25">
      <c r="B8101" t="s">
        <v>3</v>
      </c>
      <c r="C8101" t="s">
        <v>642</v>
      </c>
      <c r="D8101" t="s">
        <v>189</v>
      </c>
      <c r="E8101" t="s">
        <v>1</v>
      </c>
      <c r="F8101">
        <v>10</v>
      </c>
      <c r="G8101">
        <v>10</v>
      </c>
      <c r="H8101">
        <v>10</v>
      </c>
    </row>
    <row r="8102" spans="2:8" x14ac:dyDescent="0.25">
      <c r="B8102" t="s">
        <v>3</v>
      </c>
      <c r="C8102" t="s">
        <v>642</v>
      </c>
      <c r="D8102" t="s">
        <v>190</v>
      </c>
      <c r="E8102" t="s">
        <v>1</v>
      </c>
      <c r="F8102">
        <v>2.0099999999999998</v>
      </c>
      <c r="G8102">
        <v>2.0099999999999998</v>
      </c>
      <c r="H8102">
        <v>2.0099999999999998</v>
      </c>
    </row>
    <row r="8103" spans="2:8" x14ac:dyDescent="0.25">
      <c r="B8103" t="s">
        <v>3</v>
      </c>
      <c r="C8103" t="s">
        <v>642</v>
      </c>
      <c r="D8103" t="s">
        <v>191</v>
      </c>
      <c r="E8103" t="s">
        <v>1</v>
      </c>
      <c r="F8103">
        <v>1.86</v>
      </c>
      <c r="G8103">
        <v>1.86</v>
      </c>
      <c r="H8103">
        <v>1.86</v>
      </c>
    </row>
    <row r="8104" spans="2:8" x14ac:dyDescent="0.25">
      <c r="B8104" t="s">
        <v>3</v>
      </c>
      <c r="C8104" t="s">
        <v>642</v>
      </c>
      <c r="D8104" t="s">
        <v>192</v>
      </c>
      <c r="E8104" t="s">
        <v>1</v>
      </c>
      <c r="F8104">
        <v>6</v>
      </c>
      <c r="G8104">
        <v>6</v>
      </c>
      <c r="H8104">
        <v>6</v>
      </c>
    </row>
    <row r="8105" spans="2:8" x14ac:dyDescent="0.25">
      <c r="B8105" t="s">
        <v>3</v>
      </c>
      <c r="C8105" t="s">
        <v>642</v>
      </c>
      <c r="D8105" t="s">
        <v>193</v>
      </c>
      <c r="E8105" t="s">
        <v>1</v>
      </c>
      <c r="F8105">
        <v>0</v>
      </c>
      <c r="G8105">
        <v>0</v>
      </c>
      <c r="H8105">
        <v>0</v>
      </c>
    </row>
    <row r="8106" spans="2:8" x14ac:dyDescent="0.25">
      <c r="B8106" t="s">
        <v>3</v>
      </c>
      <c r="C8106" t="s">
        <v>642</v>
      </c>
      <c r="D8106" t="s">
        <v>194</v>
      </c>
      <c r="E8106" t="s">
        <v>1</v>
      </c>
      <c r="F8106">
        <v>0</v>
      </c>
      <c r="G8106">
        <v>0</v>
      </c>
      <c r="H8106">
        <v>0</v>
      </c>
    </row>
    <row r="8107" spans="2:8" x14ac:dyDescent="0.25">
      <c r="B8107" t="s">
        <v>3</v>
      </c>
      <c r="C8107" t="s">
        <v>642</v>
      </c>
      <c r="D8107" t="s">
        <v>195</v>
      </c>
      <c r="E8107" t="s">
        <v>1</v>
      </c>
      <c r="F8107">
        <v>60</v>
      </c>
      <c r="G8107">
        <v>60</v>
      </c>
      <c r="H8107">
        <v>60</v>
      </c>
    </row>
    <row r="8108" spans="2:8" x14ac:dyDescent="0.25">
      <c r="B8108" t="s">
        <v>3</v>
      </c>
      <c r="C8108" t="s">
        <v>642</v>
      </c>
      <c r="D8108" t="s">
        <v>196</v>
      </c>
      <c r="E8108" t="s">
        <v>1</v>
      </c>
      <c r="F8108">
        <v>139.91666666666671</v>
      </c>
      <c r="G8108">
        <v>127.75000000000003</v>
      </c>
      <c r="H8108">
        <v>121.6666666666667</v>
      </c>
    </row>
    <row r="8109" spans="2:8" x14ac:dyDescent="0.25">
      <c r="B8109" t="s">
        <v>3</v>
      </c>
      <c r="C8109" t="s">
        <v>642</v>
      </c>
      <c r="D8109" t="s">
        <v>197</v>
      </c>
      <c r="E8109" t="s">
        <v>1</v>
      </c>
      <c r="F8109">
        <v>30</v>
      </c>
      <c r="G8109">
        <v>30</v>
      </c>
      <c r="H8109">
        <v>30</v>
      </c>
    </row>
    <row r="8110" spans="2:8" x14ac:dyDescent="0.25">
      <c r="B8110" t="s">
        <v>3</v>
      </c>
      <c r="C8110" t="s">
        <v>642</v>
      </c>
      <c r="D8110" t="s">
        <v>198</v>
      </c>
      <c r="E8110" t="s">
        <v>1</v>
      </c>
      <c r="F8110">
        <v>55.966666666666661</v>
      </c>
      <c r="G8110">
        <v>51.099999999999994</v>
      </c>
      <c r="H8110">
        <v>48.666666666666664</v>
      </c>
    </row>
    <row r="8111" spans="2:8" x14ac:dyDescent="0.25">
      <c r="B8111" t="s">
        <v>3</v>
      </c>
      <c r="C8111" t="s">
        <v>642</v>
      </c>
      <c r="D8111" t="s">
        <v>199</v>
      </c>
      <c r="E8111" t="s">
        <v>1</v>
      </c>
      <c r="F8111">
        <v>25</v>
      </c>
      <c r="G8111">
        <v>25</v>
      </c>
      <c r="H8111">
        <v>25</v>
      </c>
    </row>
    <row r="8112" spans="2:8" x14ac:dyDescent="0.25">
      <c r="B8112" t="s">
        <v>3</v>
      </c>
      <c r="C8112" t="s">
        <v>642</v>
      </c>
      <c r="D8112" t="s">
        <v>200</v>
      </c>
      <c r="E8112" t="s">
        <v>1</v>
      </c>
      <c r="F8112">
        <v>34.891804999999998</v>
      </c>
      <c r="G8112">
        <v>31.857734999999998</v>
      </c>
      <c r="H8112">
        <v>30.340699999999998</v>
      </c>
    </row>
    <row r="8113" spans="2:8" x14ac:dyDescent="0.25">
      <c r="B8113" t="s">
        <v>3</v>
      </c>
      <c r="C8113" t="s">
        <v>642</v>
      </c>
      <c r="D8113" t="s">
        <v>201</v>
      </c>
      <c r="E8113" t="s">
        <v>1</v>
      </c>
      <c r="F8113">
        <v>25</v>
      </c>
      <c r="G8113">
        <v>25</v>
      </c>
      <c r="H8113">
        <v>25</v>
      </c>
    </row>
    <row r="8114" spans="2:8" x14ac:dyDescent="0.25">
      <c r="B8114" t="s">
        <v>3</v>
      </c>
      <c r="C8114" t="s">
        <v>642</v>
      </c>
      <c r="D8114" t="s">
        <v>202</v>
      </c>
      <c r="E8114" t="s">
        <v>1</v>
      </c>
      <c r="F8114">
        <v>27.865880000000004</v>
      </c>
      <c r="G8114">
        <v>25.44276</v>
      </c>
      <c r="H8114">
        <v>24.231200000000001</v>
      </c>
    </row>
    <row r="8115" spans="2:8" x14ac:dyDescent="0.25">
      <c r="B8115" t="s">
        <v>3</v>
      </c>
      <c r="C8115" t="s">
        <v>642</v>
      </c>
      <c r="D8115" t="s">
        <v>203</v>
      </c>
      <c r="E8115" t="s">
        <v>1</v>
      </c>
      <c r="F8115">
        <v>30</v>
      </c>
      <c r="G8115">
        <v>30</v>
      </c>
      <c r="H8115">
        <v>30</v>
      </c>
    </row>
    <row r="8116" spans="2:8" x14ac:dyDescent="0.25">
      <c r="B8116" t="s">
        <v>3</v>
      </c>
      <c r="C8116" t="s">
        <v>642</v>
      </c>
      <c r="D8116" t="s">
        <v>204</v>
      </c>
      <c r="E8116" t="s">
        <v>1</v>
      </c>
      <c r="F8116">
        <v>46.434699999999999</v>
      </c>
      <c r="G8116">
        <v>42.396899999999995</v>
      </c>
      <c r="H8116">
        <v>40.378</v>
      </c>
    </row>
    <row r="8117" spans="2:8" x14ac:dyDescent="0.25">
      <c r="B8117" t="s">
        <v>3</v>
      </c>
      <c r="C8117" t="s">
        <v>642</v>
      </c>
      <c r="D8117" t="s">
        <v>205</v>
      </c>
      <c r="E8117" t="s">
        <v>1</v>
      </c>
      <c r="F8117">
        <v>58.322249999999997</v>
      </c>
      <c r="G8117">
        <v>53.250749999999996</v>
      </c>
      <c r="H8117">
        <v>50.715000000000003</v>
      </c>
    </row>
    <row r="8118" spans="2:8" x14ac:dyDescent="0.25">
      <c r="B8118" t="s">
        <v>3</v>
      </c>
      <c r="C8118" t="s">
        <v>642</v>
      </c>
      <c r="D8118" t="s">
        <v>208</v>
      </c>
      <c r="E8118" t="s">
        <v>1</v>
      </c>
      <c r="F8118">
        <v>50</v>
      </c>
      <c r="G8118">
        <v>50</v>
      </c>
      <c r="H8118">
        <v>50</v>
      </c>
    </row>
    <row r="8119" spans="2:8" x14ac:dyDescent="0.25">
      <c r="B8119" t="s">
        <v>3</v>
      </c>
      <c r="C8119" t="s">
        <v>642</v>
      </c>
      <c r="D8119" t="s">
        <v>209</v>
      </c>
      <c r="E8119" t="s">
        <v>1</v>
      </c>
      <c r="F8119">
        <v>98.984319839999998</v>
      </c>
      <c r="G8119">
        <v>90.376987679999999</v>
      </c>
      <c r="H8119">
        <v>86.0733216</v>
      </c>
    </row>
    <row r="8120" spans="2:8" x14ac:dyDescent="0.25">
      <c r="B8120" t="s">
        <v>3</v>
      </c>
      <c r="C8120" t="s">
        <v>642</v>
      </c>
      <c r="D8120" t="s">
        <v>210</v>
      </c>
      <c r="E8120" t="s">
        <v>1</v>
      </c>
      <c r="F8120">
        <v>10</v>
      </c>
      <c r="G8120">
        <v>10</v>
      </c>
      <c r="H8120">
        <v>10</v>
      </c>
    </row>
    <row r="8121" spans="2:8" x14ac:dyDescent="0.25">
      <c r="B8121" t="s">
        <v>3</v>
      </c>
      <c r="C8121" t="s">
        <v>642</v>
      </c>
      <c r="D8121" t="s">
        <v>211</v>
      </c>
      <c r="E8121" t="s">
        <v>1</v>
      </c>
      <c r="F8121">
        <v>10.618134</v>
      </c>
      <c r="G8121">
        <v>9.6948179999999997</v>
      </c>
      <c r="H8121">
        <v>9.2331599999999998</v>
      </c>
    </row>
    <row r="8122" spans="2:8" x14ac:dyDescent="0.25">
      <c r="B8122" t="s">
        <v>3</v>
      </c>
      <c r="C8122" t="s">
        <v>642</v>
      </c>
      <c r="D8122" t="s">
        <v>212</v>
      </c>
      <c r="E8122" t="s">
        <v>1</v>
      </c>
      <c r="F8122">
        <v>15</v>
      </c>
      <c r="G8122">
        <v>15</v>
      </c>
      <c r="H8122">
        <v>15</v>
      </c>
    </row>
    <row r="8123" spans="2:8" x14ac:dyDescent="0.25">
      <c r="B8123" t="s">
        <v>3</v>
      </c>
      <c r="C8123" t="s">
        <v>642</v>
      </c>
      <c r="D8123" t="s">
        <v>213</v>
      </c>
      <c r="E8123" t="s">
        <v>1</v>
      </c>
      <c r="F8123">
        <v>19.55</v>
      </c>
      <c r="G8123">
        <v>17.849999999999998</v>
      </c>
      <c r="H8123">
        <v>17</v>
      </c>
    </row>
    <row r="8124" spans="2:8" x14ac:dyDescent="0.25">
      <c r="B8124" t="s">
        <v>3</v>
      </c>
      <c r="C8124" t="s">
        <v>642</v>
      </c>
      <c r="D8124" t="s">
        <v>214</v>
      </c>
      <c r="E8124" t="s">
        <v>1</v>
      </c>
      <c r="F8124">
        <v>30</v>
      </c>
      <c r="G8124">
        <v>30</v>
      </c>
      <c r="H8124">
        <v>30</v>
      </c>
    </row>
    <row r="8125" spans="2:8" x14ac:dyDescent="0.25">
      <c r="B8125" t="s">
        <v>3</v>
      </c>
      <c r="C8125" t="s">
        <v>642</v>
      </c>
      <c r="D8125" t="s">
        <v>215</v>
      </c>
      <c r="E8125" t="s">
        <v>1</v>
      </c>
      <c r="F8125">
        <v>42.147207899999998</v>
      </c>
      <c r="G8125">
        <v>38.482233299999997</v>
      </c>
      <c r="H8125">
        <v>36.649746</v>
      </c>
    </row>
    <row r="8126" spans="2:8" x14ac:dyDescent="0.25">
      <c r="B8126" t="s">
        <v>3</v>
      </c>
      <c r="C8126" t="s">
        <v>642</v>
      </c>
      <c r="D8126" t="s">
        <v>216</v>
      </c>
      <c r="E8126" t="s">
        <v>1</v>
      </c>
      <c r="F8126">
        <v>2.5</v>
      </c>
      <c r="G8126">
        <v>2.5</v>
      </c>
      <c r="H8126">
        <v>2.5</v>
      </c>
    </row>
    <row r="8127" spans="2:8" x14ac:dyDescent="0.25">
      <c r="B8127" t="s">
        <v>3</v>
      </c>
      <c r="C8127" t="s">
        <v>642</v>
      </c>
      <c r="D8127" t="s">
        <v>217</v>
      </c>
      <c r="E8127" t="s">
        <v>1</v>
      </c>
      <c r="F8127">
        <v>4.8278024558000006</v>
      </c>
      <c r="G8127">
        <v>4.4079935466000002</v>
      </c>
      <c r="H8127">
        <v>4.198089092</v>
      </c>
    </row>
    <row r="8128" spans="2:8" x14ac:dyDescent="0.25">
      <c r="B8128" t="s">
        <v>3</v>
      </c>
      <c r="C8128" t="s">
        <v>642</v>
      </c>
      <c r="D8128" t="s">
        <v>218</v>
      </c>
      <c r="E8128" t="s">
        <v>1</v>
      </c>
      <c r="F8128">
        <v>4</v>
      </c>
      <c r="G8128">
        <v>3.5</v>
      </c>
      <c r="H8128">
        <v>3.5</v>
      </c>
    </row>
    <row r="8129" spans="2:8" x14ac:dyDescent="0.25">
      <c r="B8129" t="s">
        <v>3</v>
      </c>
      <c r="C8129" t="s">
        <v>642</v>
      </c>
      <c r="D8129" t="s">
        <v>219</v>
      </c>
      <c r="E8129" t="s">
        <v>1</v>
      </c>
      <c r="F8129">
        <v>8.974340523016</v>
      </c>
      <c r="G8129">
        <v>8.1939630862319994</v>
      </c>
      <c r="H8129">
        <v>7.80377436784</v>
      </c>
    </row>
    <row r="8130" spans="2:8" x14ac:dyDescent="0.25">
      <c r="B8130" t="s">
        <v>3</v>
      </c>
      <c r="C8130" t="s">
        <v>642</v>
      </c>
      <c r="D8130" t="s">
        <v>220</v>
      </c>
      <c r="E8130" t="s">
        <v>1</v>
      </c>
      <c r="F8130">
        <v>50</v>
      </c>
      <c r="G8130">
        <v>50</v>
      </c>
      <c r="H8130">
        <v>50</v>
      </c>
    </row>
    <row r="8131" spans="2:8" x14ac:dyDescent="0.25">
      <c r="B8131" t="s">
        <v>3</v>
      </c>
      <c r="C8131" t="s">
        <v>642</v>
      </c>
      <c r="D8131" t="s">
        <v>221</v>
      </c>
      <c r="E8131" t="s">
        <v>1</v>
      </c>
      <c r="F8131">
        <v>121.43310000000001</v>
      </c>
      <c r="G8131">
        <v>110.8737</v>
      </c>
      <c r="H8131">
        <v>105.59400000000001</v>
      </c>
    </row>
    <row r="8132" spans="2:8" x14ac:dyDescent="0.25">
      <c r="B8132" t="s">
        <v>3</v>
      </c>
      <c r="C8132" t="s">
        <v>642</v>
      </c>
      <c r="D8132" t="s">
        <v>222</v>
      </c>
      <c r="E8132" t="s">
        <v>1</v>
      </c>
      <c r="F8132">
        <v>30</v>
      </c>
      <c r="G8132">
        <v>30</v>
      </c>
      <c r="H8132">
        <v>30</v>
      </c>
    </row>
    <row r="8133" spans="2:8" x14ac:dyDescent="0.25">
      <c r="B8133" t="s">
        <v>3</v>
      </c>
      <c r="C8133" t="s">
        <v>642</v>
      </c>
      <c r="D8133" t="s">
        <v>224</v>
      </c>
      <c r="E8133" t="s">
        <v>1</v>
      </c>
      <c r="F8133">
        <v>0</v>
      </c>
      <c r="G8133">
        <v>0</v>
      </c>
      <c r="H8133">
        <v>0</v>
      </c>
    </row>
    <row r="8134" spans="2:8" x14ac:dyDescent="0.25">
      <c r="B8134" t="s">
        <v>3</v>
      </c>
      <c r="C8134" t="s">
        <v>642</v>
      </c>
      <c r="D8134" t="s">
        <v>225</v>
      </c>
      <c r="E8134" t="s">
        <v>1</v>
      </c>
      <c r="F8134">
        <v>0</v>
      </c>
      <c r="G8134">
        <v>0</v>
      </c>
      <c r="H8134">
        <v>0</v>
      </c>
    </row>
    <row r="8135" spans="2:8" x14ac:dyDescent="0.25">
      <c r="B8135" t="s">
        <v>3</v>
      </c>
      <c r="C8135" t="s">
        <v>642</v>
      </c>
      <c r="D8135" t="s">
        <v>226</v>
      </c>
      <c r="E8135" t="s">
        <v>1</v>
      </c>
      <c r="F8135">
        <v>0</v>
      </c>
      <c r="G8135">
        <v>0</v>
      </c>
      <c r="H8135">
        <v>0</v>
      </c>
    </row>
    <row r="8136" spans="2:8" x14ac:dyDescent="0.25">
      <c r="B8136" t="s">
        <v>3</v>
      </c>
      <c r="C8136" t="s">
        <v>642</v>
      </c>
      <c r="D8136" t="s">
        <v>227</v>
      </c>
      <c r="E8136" t="s">
        <v>1</v>
      </c>
      <c r="F8136">
        <v>0</v>
      </c>
      <c r="G8136">
        <v>0</v>
      </c>
      <c r="H8136">
        <v>0</v>
      </c>
    </row>
    <row r="8137" spans="2:8" x14ac:dyDescent="0.25">
      <c r="B8137" t="s">
        <v>3</v>
      </c>
      <c r="C8137" t="s">
        <v>642</v>
      </c>
      <c r="D8137" t="s">
        <v>228</v>
      </c>
      <c r="E8137" t="s">
        <v>1</v>
      </c>
      <c r="F8137">
        <v>0</v>
      </c>
      <c r="G8137">
        <v>0</v>
      </c>
      <c r="H8137">
        <v>0</v>
      </c>
    </row>
    <row r="8138" spans="2:8" x14ac:dyDescent="0.25">
      <c r="B8138" t="s">
        <v>3</v>
      </c>
      <c r="C8138" t="s">
        <v>642</v>
      </c>
      <c r="D8138" t="s">
        <v>229</v>
      </c>
      <c r="E8138" t="s">
        <v>1</v>
      </c>
      <c r="F8138">
        <v>0</v>
      </c>
      <c r="G8138">
        <v>0</v>
      </c>
      <c r="H8138">
        <v>0</v>
      </c>
    </row>
    <row r="8139" spans="2:8" x14ac:dyDescent="0.25">
      <c r="B8139" t="s">
        <v>3</v>
      </c>
      <c r="C8139" t="s">
        <v>642</v>
      </c>
      <c r="D8139" t="s">
        <v>230</v>
      </c>
      <c r="E8139" t="s">
        <v>1</v>
      </c>
      <c r="F8139">
        <v>300</v>
      </c>
      <c r="G8139">
        <v>300</v>
      </c>
      <c r="H8139">
        <v>300</v>
      </c>
    </row>
    <row r="8140" spans="2:8" x14ac:dyDescent="0.25">
      <c r="B8140" t="s">
        <v>3</v>
      </c>
      <c r="C8140" t="s">
        <v>642</v>
      </c>
      <c r="D8140" t="s">
        <v>232</v>
      </c>
      <c r="E8140" t="s">
        <v>1</v>
      </c>
      <c r="F8140">
        <v>40</v>
      </c>
      <c r="G8140">
        <v>40</v>
      </c>
      <c r="H8140">
        <v>40</v>
      </c>
    </row>
    <row r="8141" spans="2:8" x14ac:dyDescent="0.25">
      <c r="B8141" t="s">
        <v>3</v>
      </c>
      <c r="C8141" t="s">
        <v>642</v>
      </c>
      <c r="D8141" t="s">
        <v>234</v>
      </c>
      <c r="E8141" t="s">
        <v>1</v>
      </c>
      <c r="F8141">
        <v>85</v>
      </c>
      <c r="G8141">
        <v>85</v>
      </c>
      <c r="H8141">
        <v>85</v>
      </c>
    </row>
    <row r="8142" spans="2:8" x14ac:dyDescent="0.25">
      <c r="B8142" t="s">
        <v>3</v>
      </c>
      <c r="C8142" t="s">
        <v>642</v>
      </c>
      <c r="D8142" t="s">
        <v>236</v>
      </c>
      <c r="E8142" t="s">
        <v>1</v>
      </c>
      <c r="F8142">
        <v>3000</v>
      </c>
      <c r="G8142">
        <v>3000</v>
      </c>
      <c r="H8142">
        <v>3000</v>
      </c>
    </row>
    <row r="8143" spans="2:8" x14ac:dyDescent="0.25">
      <c r="B8143" t="s">
        <v>3</v>
      </c>
      <c r="C8143" t="s">
        <v>642</v>
      </c>
      <c r="D8143" t="s">
        <v>237</v>
      </c>
      <c r="E8143" t="s">
        <v>1</v>
      </c>
      <c r="F8143">
        <v>3999.8999999999996</v>
      </c>
      <c r="G8143">
        <v>3999.8999999999996</v>
      </c>
      <c r="H8143">
        <v>3999.8999999999996</v>
      </c>
    </row>
    <row r="8144" spans="2:8" x14ac:dyDescent="0.25">
      <c r="B8144" t="s">
        <v>3</v>
      </c>
      <c r="C8144" t="s">
        <v>642</v>
      </c>
      <c r="D8144" t="s">
        <v>238</v>
      </c>
      <c r="E8144" t="s">
        <v>1</v>
      </c>
      <c r="F8144">
        <v>1500</v>
      </c>
      <c r="G8144">
        <v>1500</v>
      </c>
      <c r="H8144">
        <v>1500</v>
      </c>
    </row>
    <row r="8145" spans="2:8" x14ac:dyDescent="0.25">
      <c r="B8145" t="s">
        <v>3</v>
      </c>
      <c r="C8145" t="s">
        <v>642</v>
      </c>
      <c r="D8145" t="s">
        <v>240</v>
      </c>
      <c r="E8145" t="s">
        <v>1</v>
      </c>
      <c r="F8145">
        <v>67.733610040000002</v>
      </c>
      <c r="G8145">
        <v>68.772815020720003</v>
      </c>
      <c r="H8145">
        <v>69.830725691092965</v>
      </c>
    </row>
    <row r="8146" spans="2:8" x14ac:dyDescent="0.25">
      <c r="B8146" t="s">
        <v>3</v>
      </c>
      <c r="C8146" t="s">
        <v>642</v>
      </c>
      <c r="D8146" t="s">
        <v>241</v>
      </c>
      <c r="E8146" t="s">
        <v>1</v>
      </c>
      <c r="F8146">
        <v>67.733610040000002</v>
      </c>
      <c r="G8146">
        <v>68.772815020720003</v>
      </c>
      <c r="H8146">
        <v>69.830725691092965</v>
      </c>
    </row>
    <row r="8147" spans="2:8" x14ac:dyDescent="0.25">
      <c r="B8147" t="s">
        <v>3</v>
      </c>
      <c r="C8147" t="s">
        <v>642</v>
      </c>
      <c r="D8147" t="s">
        <v>242</v>
      </c>
      <c r="E8147" t="s">
        <v>1</v>
      </c>
      <c r="F8147">
        <v>5</v>
      </c>
      <c r="G8147">
        <v>5</v>
      </c>
      <c r="H8147">
        <v>5</v>
      </c>
    </row>
    <row r="8148" spans="2:8" x14ac:dyDescent="0.25">
      <c r="B8148" t="s">
        <v>3</v>
      </c>
      <c r="C8148" t="s">
        <v>642</v>
      </c>
      <c r="D8148" t="s">
        <v>243</v>
      </c>
      <c r="E8148" t="s">
        <v>1</v>
      </c>
      <c r="F8148">
        <v>200</v>
      </c>
      <c r="G8148">
        <v>200</v>
      </c>
      <c r="H8148">
        <v>200</v>
      </c>
    </row>
    <row r="8149" spans="2:8" x14ac:dyDescent="0.25">
      <c r="B8149" t="s">
        <v>3</v>
      </c>
      <c r="C8149" t="s">
        <v>642</v>
      </c>
      <c r="D8149" t="s">
        <v>244</v>
      </c>
      <c r="E8149" t="s">
        <v>1</v>
      </c>
      <c r="F8149">
        <v>200</v>
      </c>
      <c r="G8149">
        <v>200</v>
      </c>
      <c r="H8149">
        <v>200</v>
      </c>
    </row>
    <row r="8150" spans="2:8" x14ac:dyDescent="0.25">
      <c r="B8150" t="s">
        <v>3</v>
      </c>
      <c r="C8150" t="s">
        <v>642</v>
      </c>
      <c r="D8150" t="s">
        <v>245</v>
      </c>
      <c r="E8150" t="s">
        <v>1</v>
      </c>
      <c r="F8150">
        <v>1500</v>
      </c>
      <c r="G8150">
        <v>1500</v>
      </c>
      <c r="H8150">
        <v>1500</v>
      </c>
    </row>
    <row r="8151" spans="2:8" x14ac:dyDescent="0.25">
      <c r="B8151" t="s">
        <v>3</v>
      </c>
      <c r="C8151" t="s">
        <v>642</v>
      </c>
      <c r="D8151" t="s">
        <v>246</v>
      </c>
      <c r="E8151" t="s">
        <v>1</v>
      </c>
      <c r="F8151">
        <v>8222.2791307158641</v>
      </c>
      <c r="G8151">
        <v>8770.4310727635893</v>
      </c>
      <c r="H8151">
        <v>9044.507043787451</v>
      </c>
    </row>
    <row r="8152" spans="2:8" x14ac:dyDescent="0.25">
      <c r="B8152" t="s">
        <v>3</v>
      </c>
      <c r="C8152" t="s">
        <v>642</v>
      </c>
      <c r="D8152" t="s">
        <v>247</v>
      </c>
      <c r="E8152" t="s">
        <v>1</v>
      </c>
      <c r="F8152">
        <v>1100</v>
      </c>
      <c r="G8152">
        <v>1100</v>
      </c>
      <c r="H8152">
        <v>1100</v>
      </c>
    </row>
    <row r="8153" spans="2:8" x14ac:dyDescent="0.25">
      <c r="B8153" t="s">
        <v>3</v>
      </c>
      <c r="C8153" t="s">
        <v>642</v>
      </c>
      <c r="D8153" t="s">
        <v>248</v>
      </c>
      <c r="E8153" t="s">
        <v>1</v>
      </c>
      <c r="F8153">
        <v>5643.360878965228</v>
      </c>
      <c r="G8153">
        <v>6019.5849375629105</v>
      </c>
      <c r="H8153">
        <v>6207.6969668617512</v>
      </c>
    </row>
    <row r="8154" spans="2:8" x14ac:dyDescent="0.25">
      <c r="B8154" t="s">
        <v>3</v>
      </c>
      <c r="C8154" t="s">
        <v>642</v>
      </c>
      <c r="D8154" t="s">
        <v>251</v>
      </c>
      <c r="E8154" t="s">
        <v>1</v>
      </c>
      <c r="F8154">
        <v>1000</v>
      </c>
      <c r="G8154">
        <v>1000</v>
      </c>
      <c r="H8154">
        <v>1000</v>
      </c>
    </row>
    <row r="8155" spans="2:8" x14ac:dyDescent="0.25">
      <c r="B8155" t="s">
        <v>3</v>
      </c>
      <c r="C8155" t="s">
        <v>642</v>
      </c>
      <c r="D8155" t="s">
        <v>255</v>
      </c>
      <c r="E8155" t="s">
        <v>1</v>
      </c>
      <c r="F8155">
        <v>32.630550000000007</v>
      </c>
      <c r="G8155">
        <v>32.630550000000007</v>
      </c>
      <c r="H8155">
        <v>32.630550000000007</v>
      </c>
    </row>
    <row r="8156" spans="2:8" x14ac:dyDescent="0.25">
      <c r="B8156" t="s">
        <v>3</v>
      </c>
      <c r="C8156" t="s">
        <v>642</v>
      </c>
      <c r="D8156" t="s">
        <v>256</v>
      </c>
      <c r="E8156" t="s">
        <v>1</v>
      </c>
      <c r="F8156">
        <v>50</v>
      </c>
      <c r="G8156">
        <v>50</v>
      </c>
      <c r="H8156">
        <v>50</v>
      </c>
    </row>
    <row r="8157" spans="2:8" x14ac:dyDescent="0.25">
      <c r="B8157" t="s">
        <v>3</v>
      </c>
      <c r="C8157" t="s">
        <v>642</v>
      </c>
      <c r="D8157" t="s">
        <v>258</v>
      </c>
      <c r="E8157" t="s">
        <v>1</v>
      </c>
      <c r="F8157">
        <v>95</v>
      </c>
      <c r="G8157">
        <v>95</v>
      </c>
      <c r="H8157">
        <v>95</v>
      </c>
    </row>
    <row r="8158" spans="2:8" x14ac:dyDescent="0.25">
      <c r="B8158" t="s">
        <v>3</v>
      </c>
      <c r="C8158" t="s">
        <v>642</v>
      </c>
      <c r="D8158" t="s">
        <v>260</v>
      </c>
      <c r="E8158" t="s">
        <v>1</v>
      </c>
      <c r="F8158">
        <v>160</v>
      </c>
      <c r="G8158">
        <v>160</v>
      </c>
      <c r="H8158">
        <v>160</v>
      </c>
    </row>
    <row r="8159" spans="2:8" x14ac:dyDescent="0.25">
      <c r="B8159" t="s">
        <v>3</v>
      </c>
      <c r="C8159" t="s">
        <v>642</v>
      </c>
      <c r="D8159" t="s">
        <v>262</v>
      </c>
      <c r="E8159" t="s">
        <v>1</v>
      </c>
      <c r="F8159">
        <v>50</v>
      </c>
      <c r="G8159">
        <v>50</v>
      </c>
      <c r="H8159">
        <v>50</v>
      </c>
    </row>
    <row r="8160" spans="2:8" x14ac:dyDescent="0.25">
      <c r="B8160" t="s">
        <v>3</v>
      </c>
      <c r="C8160" t="s">
        <v>642</v>
      </c>
      <c r="D8160" t="s">
        <v>263</v>
      </c>
      <c r="E8160" t="s">
        <v>1</v>
      </c>
      <c r="F8160">
        <v>111.2694</v>
      </c>
      <c r="G8160">
        <v>101.59379999999999</v>
      </c>
      <c r="H8160">
        <v>96.756</v>
      </c>
    </row>
    <row r="8161" spans="2:8" x14ac:dyDescent="0.25">
      <c r="B8161" t="s">
        <v>3</v>
      </c>
      <c r="C8161" t="s">
        <v>642</v>
      </c>
      <c r="D8161" t="s">
        <v>264</v>
      </c>
      <c r="E8161" t="s">
        <v>1</v>
      </c>
      <c r="F8161">
        <v>60</v>
      </c>
      <c r="G8161">
        <v>60</v>
      </c>
      <c r="H8161">
        <v>60</v>
      </c>
    </row>
    <row r="8162" spans="2:8" x14ac:dyDescent="0.25">
      <c r="B8162" t="s">
        <v>3</v>
      </c>
      <c r="C8162" t="s">
        <v>642</v>
      </c>
      <c r="D8162" t="s">
        <v>265</v>
      </c>
      <c r="E8162" t="s">
        <v>1</v>
      </c>
      <c r="F8162">
        <v>99.75</v>
      </c>
      <c r="G8162">
        <v>91.076086956521721</v>
      </c>
      <c r="H8162">
        <v>86.739130434782595</v>
      </c>
    </row>
    <row r="8163" spans="2:8" x14ac:dyDescent="0.25">
      <c r="B8163" t="s">
        <v>3</v>
      </c>
      <c r="C8163" t="s">
        <v>642</v>
      </c>
      <c r="D8163" t="s">
        <v>266</v>
      </c>
      <c r="E8163" t="s">
        <v>1</v>
      </c>
      <c r="F8163">
        <v>10</v>
      </c>
      <c r="G8163">
        <v>10</v>
      </c>
      <c r="H8163">
        <v>10</v>
      </c>
    </row>
    <row r="8164" spans="2:8" x14ac:dyDescent="0.25">
      <c r="B8164" t="s">
        <v>3</v>
      </c>
      <c r="C8164" t="s">
        <v>642</v>
      </c>
      <c r="D8164" t="s">
        <v>268</v>
      </c>
      <c r="E8164" t="s">
        <v>1</v>
      </c>
      <c r="F8164">
        <v>3500</v>
      </c>
      <c r="G8164">
        <v>3500</v>
      </c>
      <c r="H8164">
        <v>3500</v>
      </c>
    </row>
    <row r="8165" spans="2:8" x14ac:dyDescent="0.25">
      <c r="B8165" t="s">
        <v>3</v>
      </c>
      <c r="C8165" t="s">
        <v>642</v>
      </c>
      <c r="D8165" t="s">
        <v>269</v>
      </c>
      <c r="E8165" t="s">
        <v>1</v>
      </c>
      <c r="F8165">
        <v>5475</v>
      </c>
      <c r="G8165">
        <v>5840</v>
      </c>
      <c r="H8165">
        <v>6022.5</v>
      </c>
    </row>
    <row r="8166" spans="2:8" x14ac:dyDescent="0.25">
      <c r="B8166" t="s">
        <v>3</v>
      </c>
      <c r="C8166" t="s">
        <v>642</v>
      </c>
      <c r="D8166" t="s">
        <v>270</v>
      </c>
      <c r="E8166" t="s">
        <v>1</v>
      </c>
      <c r="F8166">
        <v>5</v>
      </c>
      <c r="G8166">
        <v>5</v>
      </c>
      <c r="H8166">
        <v>5</v>
      </c>
    </row>
    <row r="8167" spans="2:8" x14ac:dyDescent="0.25">
      <c r="B8167" t="s">
        <v>3</v>
      </c>
      <c r="C8167" t="s">
        <v>642</v>
      </c>
      <c r="D8167" t="s">
        <v>271</v>
      </c>
      <c r="E8167" t="s">
        <v>1</v>
      </c>
      <c r="F8167">
        <v>2000</v>
      </c>
      <c r="G8167">
        <v>2000</v>
      </c>
      <c r="H8167">
        <v>2000</v>
      </c>
    </row>
    <row r="8168" spans="2:8" x14ac:dyDescent="0.25">
      <c r="B8168" t="s">
        <v>3</v>
      </c>
      <c r="C8168" t="s">
        <v>642</v>
      </c>
      <c r="D8168" t="s">
        <v>273</v>
      </c>
      <c r="E8168" t="s">
        <v>1</v>
      </c>
      <c r="F8168">
        <v>600</v>
      </c>
      <c r="G8168">
        <v>600</v>
      </c>
      <c r="H8168">
        <v>600</v>
      </c>
    </row>
    <row r="8169" spans="2:8" x14ac:dyDescent="0.25">
      <c r="B8169" t="s">
        <v>3</v>
      </c>
      <c r="C8169" t="s">
        <v>642</v>
      </c>
      <c r="D8169" t="s">
        <v>276</v>
      </c>
      <c r="E8169" t="s">
        <v>1</v>
      </c>
      <c r="F8169">
        <v>54.516699999999993</v>
      </c>
      <c r="G8169">
        <v>51.099999999999994</v>
      </c>
      <c r="H8169">
        <v>48.666666666666664</v>
      </c>
    </row>
    <row r="8170" spans="2:8" x14ac:dyDescent="0.25">
      <c r="B8170" t="s">
        <v>3</v>
      </c>
      <c r="C8170" t="s">
        <v>642</v>
      </c>
      <c r="D8170" t="s">
        <v>279</v>
      </c>
      <c r="E8170" t="s">
        <v>1</v>
      </c>
      <c r="F8170">
        <v>3500</v>
      </c>
      <c r="G8170">
        <v>3500</v>
      </c>
      <c r="H8170">
        <v>3500</v>
      </c>
    </row>
    <row r="8171" spans="2:8" x14ac:dyDescent="0.25">
      <c r="B8171" t="s">
        <v>3</v>
      </c>
      <c r="C8171" t="s">
        <v>642</v>
      </c>
      <c r="D8171" t="s">
        <v>280</v>
      </c>
      <c r="E8171" t="s">
        <v>1</v>
      </c>
      <c r="F8171">
        <v>1000</v>
      </c>
      <c r="G8171">
        <v>1000</v>
      </c>
      <c r="H8171">
        <v>1000</v>
      </c>
    </row>
    <row r="8172" spans="2:8" x14ac:dyDescent="0.25">
      <c r="B8172" t="s">
        <v>3</v>
      </c>
      <c r="C8172" t="s">
        <v>642</v>
      </c>
      <c r="D8172" t="s">
        <v>281</v>
      </c>
      <c r="E8172" t="s">
        <v>1</v>
      </c>
      <c r="F8172">
        <v>0</v>
      </c>
      <c r="G8172">
        <v>0</v>
      </c>
      <c r="H8172">
        <v>0</v>
      </c>
    </row>
    <row r="8173" spans="2:8" x14ac:dyDescent="0.25">
      <c r="B8173" t="s">
        <v>3</v>
      </c>
      <c r="C8173" t="s">
        <v>642</v>
      </c>
      <c r="D8173" t="s">
        <v>282</v>
      </c>
      <c r="E8173" t="s">
        <v>1</v>
      </c>
      <c r="F8173">
        <v>0</v>
      </c>
      <c r="G8173">
        <v>0</v>
      </c>
      <c r="H8173">
        <v>0</v>
      </c>
    </row>
    <row r="8174" spans="2:8" x14ac:dyDescent="0.25">
      <c r="B8174" t="s">
        <v>3</v>
      </c>
      <c r="C8174" t="s">
        <v>642</v>
      </c>
      <c r="D8174" t="s">
        <v>283</v>
      </c>
      <c r="E8174" t="s">
        <v>1</v>
      </c>
      <c r="F8174">
        <v>160</v>
      </c>
      <c r="G8174">
        <v>120</v>
      </c>
      <c r="H8174">
        <v>120</v>
      </c>
    </row>
    <row r="8175" spans="2:8" x14ac:dyDescent="0.25">
      <c r="B8175" t="s">
        <v>3</v>
      </c>
      <c r="C8175" t="s">
        <v>642</v>
      </c>
      <c r="D8175" t="s">
        <v>284</v>
      </c>
      <c r="E8175" t="s">
        <v>1</v>
      </c>
      <c r="F8175">
        <v>83.950000000000017</v>
      </c>
      <c r="G8175">
        <v>76.650000000000006</v>
      </c>
      <c r="H8175">
        <v>73.000000000000014</v>
      </c>
    </row>
    <row r="8176" spans="2:8" x14ac:dyDescent="0.25">
      <c r="B8176" t="s">
        <v>3</v>
      </c>
      <c r="C8176" t="s">
        <v>642</v>
      </c>
      <c r="D8176" t="s">
        <v>286</v>
      </c>
      <c r="E8176" t="s">
        <v>1</v>
      </c>
      <c r="F8176">
        <v>16.79</v>
      </c>
      <c r="G8176">
        <v>15.329999999999997</v>
      </c>
      <c r="H8176">
        <v>14.599999999999998</v>
      </c>
    </row>
    <row r="8177" spans="2:8" x14ac:dyDescent="0.25">
      <c r="B8177" t="s">
        <v>3</v>
      </c>
      <c r="C8177" t="s">
        <v>642</v>
      </c>
      <c r="D8177" t="s">
        <v>287</v>
      </c>
      <c r="E8177" t="s">
        <v>1</v>
      </c>
      <c r="F8177">
        <v>250</v>
      </c>
      <c r="G8177">
        <v>200</v>
      </c>
      <c r="H8177">
        <v>200</v>
      </c>
    </row>
    <row r="8178" spans="2:8" x14ac:dyDescent="0.25">
      <c r="B8178" t="s">
        <v>3</v>
      </c>
      <c r="C8178" t="s">
        <v>642</v>
      </c>
      <c r="D8178" t="s">
        <v>290</v>
      </c>
      <c r="E8178" t="s">
        <v>1</v>
      </c>
      <c r="F8178">
        <v>22.666499999999999</v>
      </c>
      <c r="G8178">
        <v>20.695499999999999</v>
      </c>
      <c r="H8178">
        <v>19.71</v>
      </c>
    </row>
    <row r="8179" spans="2:8" x14ac:dyDescent="0.25">
      <c r="B8179" t="s">
        <v>3</v>
      </c>
      <c r="C8179" t="s">
        <v>642</v>
      </c>
      <c r="D8179" t="s">
        <v>291</v>
      </c>
      <c r="E8179" t="s">
        <v>1</v>
      </c>
      <c r="F8179">
        <v>75</v>
      </c>
      <c r="G8179">
        <v>75</v>
      </c>
      <c r="H8179">
        <v>75</v>
      </c>
    </row>
    <row r="8180" spans="2:8" x14ac:dyDescent="0.25">
      <c r="B8180" t="s">
        <v>3</v>
      </c>
      <c r="C8180" t="s">
        <v>642</v>
      </c>
      <c r="D8180" t="s">
        <v>292</v>
      </c>
      <c r="E8180" t="s">
        <v>1</v>
      </c>
      <c r="F8180">
        <v>75.555000000000007</v>
      </c>
      <c r="G8180">
        <v>68.984999999999999</v>
      </c>
      <c r="H8180">
        <v>65.7</v>
      </c>
    </row>
    <row r="8181" spans="2:8" x14ac:dyDescent="0.25">
      <c r="B8181" t="s">
        <v>3</v>
      </c>
      <c r="C8181" t="s">
        <v>642</v>
      </c>
      <c r="D8181" t="s">
        <v>293</v>
      </c>
      <c r="E8181" t="s">
        <v>1</v>
      </c>
      <c r="F8181">
        <v>500</v>
      </c>
      <c r="G8181">
        <v>500</v>
      </c>
      <c r="H8181">
        <v>500</v>
      </c>
    </row>
    <row r="8182" spans="2:8" x14ac:dyDescent="0.25">
      <c r="B8182" t="s">
        <v>3</v>
      </c>
      <c r="C8182" t="s">
        <v>642</v>
      </c>
      <c r="D8182" t="s">
        <v>295</v>
      </c>
      <c r="E8182" t="s">
        <v>1</v>
      </c>
      <c r="F8182">
        <v>5</v>
      </c>
      <c r="G8182">
        <v>5</v>
      </c>
      <c r="H8182">
        <v>5</v>
      </c>
    </row>
    <row r="8183" spans="2:8" x14ac:dyDescent="0.25">
      <c r="B8183" t="s">
        <v>3</v>
      </c>
      <c r="C8183" t="s">
        <v>642</v>
      </c>
      <c r="D8183" t="s">
        <v>296</v>
      </c>
      <c r="E8183" t="s">
        <v>1</v>
      </c>
      <c r="F8183">
        <v>100</v>
      </c>
      <c r="G8183">
        <v>80</v>
      </c>
      <c r="H8183">
        <v>80</v>
      </c>
    </row>
    <row r="8184" spans="2:8" x14ac:dyDescent="0.25">
      <c r="B8184" t="s">
        <v>3</v>
      </c>
      <c r="C8184" t="s">
        <v>642</v>
      </c>
      <c r="D8184" t="s">
        <v>297</v>
      </c>
      <c r="E8184" t="s">
        <v>1</v>
      </c>
      <c r="F8184">
        <v>118.67310000000001</v>
      </c>
      <c r="G8184">
        <v>108.3537</v>
      </c>
      <c r="H8184">
        <v>103.19400000000002</v>
      </c>
    </row>
    <row r="8185" spans="2:8" x14ac:dyDescent="0.25">
      <c r="B8185" t="s">
        <v>3</v>
      </c>
      <c r="C8185" t="s">
        <v>642</v>
      </c>
      <c r="D8185" t="s">
        <v>298</v>
      </c>
      <c r="E8185" t="s">
        <v>1</v>
      </c>
      <c r="F8185">
        <v>250</v>
      </c>
      <c r="G8185">
        <v>220</v>
      </c>
      <c r="H8185">
        <v>220</v>
      </c>
    </row>
    <row r="8186" spans="2:8" x14ac:dyDescent="0.25">
      <c r="B8186" t="s">
        <v>3</v>
      </c>
      <c r="C8186" t="s">
        <v>642</v>
      </c>
      <c r="D8186" t="s">
        <v>299</v>
      </c>
      <c r="E8186" t="s">
        <v>1</v>
      </c>
      <c r="F8186">
        <v>276.90390000000002</v>
      </c>
      <c r="G8186">
        <v>252.8253</v>
      </c>
      <c r="H8186">
        <v>240.78600000000003</v>
      </c>
    </row>
    <row r="8187" spans="2:8" x14ac:dyDescent="0.25">
      <c r="B8187" t="s">
        <v>3</v>
      </c>
      <c r="C8187" t="s">
        <v>642</v>
      </c>
      <c r="D8187" t="s">
        <v>300</v>
      </c>
      <c r="E8187" t="s">
        <v>1</v>
      </c>
      <c r="F8187">
        <v>450</v>
      </c>
      <c r="G8187">
        <v>450</v>
      </c>
      <c r="H8187">
        <v>400</v>
      </c>
    </row>
    <row r="8188" spans="2:8" x14ac:dyDescent="0.25">
      <c r="B8188" t="s">
        <v>3</v>
      </c>
      <c r="C8188" t="s">
        <v>642</v>
      </c>
      <c r="D8188" t="s">
        <v>407</v>
      </c>
      <c r="E8188" t="s">
        <v>1</v>
      </c>
      <c r="F8188">
        <v>9.3000000000000007</v>
      </c>
      <c r="G8188">
        <v>9.3000000000000007</v>
      </c>
      <c r="H8188">
        <v>9.3000000000000007</v>
      </c>
    </row>
    <row r="8189" spans="2:8" x14ac:dyDescent="0.25">
      <c r="B8189" t="s">
        <v>3</v>
      </c>
      <c r="C8189" t="s">
        <v>642</v>
      </c>
      <c r="D8189" t="s">
        <v>635</v>
      </c>
      <c r="E8189" t="s">
        <v>1</v>
      </c>
      <c r="F8189">
        <v>0</v>
      </c>
      <c r="G8189">
        <v>0</v>
      </c>
      <c r="H8189">
        <v>0</v>
      </c>
    </row>
    <row r="8190" spans="2:8" x14ac:dyDescent="0.25">
      <c r="B8190" t="s">
        <v>3</v>
      </c>
      <c r="C8190" t="s">
        <v>642</v>
      </c>
      <c r="D8190" t="s">
        <v>636</v>
      </c>
      <c r="E8190" t="s">
        <v>1</v>
      </c>
      <c r="F8190">
        <v>200</v>
      </c>
      <c r="G8190">
        <v>200</v>
      </c>
      <c r="H8190">
        <v>200</v>
      </c>
    </row>
    <row r="8191" spans="2:8" x14ac:dyDescent="0.25">
      <c r="B8191" t="s">
        <v>3</v>
      </c>
      <c r="C8191" t="s">
        <v>642</v>
      </c>
      <c r="D8191" t="s">
        <v>686</v>
      </c>
      <c r="E8191" t="s">
        <v>1</v>
      </c>
      <c r="F8191">
        <v>5.4904499999999992</v>
      </c>
      <c r="G8191">
        <v>4.5753750000000002</v>
      </c>
      <c r="H8191">
        <v>3.6602999999999999</v>
      </c>
    </row>
    <row r="8192" spans="2:8" x14ac:dyDescent="0.25">
      <c r="B8192" t="s">
        <v>3</v>
      </c>
      <c r="C8192" t="s">
        <v>642</v>
      </c>
      <c r="D8192" t="s">
        <v>687</v>
      </c>
      <c r="E8192" t="s">
        <v>1</v>
      </c>
      <c r="F8192">
        <v>7.4088000000000003</v>
      </c>
      <c r="G8192">
        <v>6.1740000000000004</v>
      </c>
      <c r="H8192">
        <v>4.9392000000000005</v>
      </c>
    </row>
    <row r="8193" spans="2:8" x14ac:dyDescent="0.25">
      <c r="B8193" t="s">
        <v>3</v>
      </c>
      <c r="C8193" t="s">
        <v>642</v>
      </c>
      <c r="D8193" t="s">
        <v>302</v>
      </c>
      <c r="E8193" t="s">
        <v>1</v>
      </c>
      <c r="F8193">
        <v>60</v>
      </c>
      <c r="G8193">
        <v>60</v>
      </c>
      <c r="H8193">
        <v>60</v>
      </c>
    </row>
    <row r="8194" spans="2:8" x14ac:dyDescent="0.25">
      <c r="B8194" t="s">
        <v>3</v>
      </c>
      <c r="C8194" t="s">
        <v>642</v>
      </c>
      <c r="D8194" t="s">
        <v>303</v>
      </c>
      <c r="E8194" t="s">
        <v>1</v>
      </c>
      <c r="F8194">
        <v>85.965030000000013</v>
      </c>
      <c r="G8194">
        <v>78.489810000000006</v>
      </c>
      <c r="H8194">
        <v>74.752200000000002</v>
      </c>
    </row>
    <row r="8195" spans="2:8" x14ac:dyDescent="0.25">
      <c r="B8195" t="s">
        <v>3</v>
      </c>
      <c r="C8195" t="s">
        <v>642</v>
      </c>
      <c r="D8195" t="s">
        <v>306</v>
      </c>
      <c r="E8195" t="s">
        <v>1</v>
      </c>
      <c r="F8195">
        <v>0</v>
      </c>
      <c r="G8195">
        <v>0</v>
      </c>
      <c r="H8195">
        <v>0</v>
      </c>
    </row>
    <row r="8196" spans="2:8" x14ac:dyDescent="0.25">
      <c r="B8196" t="s">
        <v>3</v>
      </c>
      <c r="C8196" t="s">
        <v>642</v>
      </c>
      <c r="D8196" t="s">
        <v>307</v>
      </c>
      <c r="E8196" t="s">
        <v>1</v>
      </c>
      <c r="F8196">
        <v>0</v>
      </c>
      <c r="G8196">
        <v>0</v>
      </c>
      <c r="H8196">
        <v>0</v>
      </c>
    </row>
    <row r="8197" spans="2:8" x14ac:dyDescent="0.25">
      <c r="B8197" t="s">
        <v>3</v>
      </c>
      <c r="C8197" t="s">
        <v>642</v>
      </c>
      <c r="D8197" t="s">
        <v>308</v>
      </c>
      <c r="E8197" t="s">
        <v>1</v>
      </c>
      <c r="F8197">
        <v>145.45685684</v>
      </c>
      <c r="G8197">
        <v>147.53508026311999</v>
      </c>
      <c r="H8197">
        <v>149.65071170785615</v>
      </c>
    </row>
    <row r="8198" spans="2:8" x14ac:dyDescent="0.25">
      <c r="B8198" t="s">
        <v>3</v>
      </c>
      <c r="C8198" t="s">
        <v>642</v>
      </c>
      <c r="D8198" t="s">
        <v>309</v>
      </c>
      <c r="E8198" t="s">
        <v>1</v>
      </c>
      <c r="F8198">
        <v>240</v>
      </c>
      <c r="G8198">
        <v>240</v>
      </c>
      <c r="H8198">
        <v>240</v>
      </c>
    </row>
    <row r="8199" spans="2:8" x14ac:dyDescent="0.25">
      <c r="B8199" t="s">
        <v>3</v>
      </c>
      <c r="C8199" t="s">
        <v>642</v>
      </c>
      <c r="D8199" t="s">
        <v>637</v>
      </c>
      <c r="E8199" t="s">
        <v>1</v>
      </c>
      <c r="F8199">
        <v>50</v>
      </c>
      <c r="G8199">
        <v>50</v>
      </c>
      <c r="H8199">
        <v>50</v>
      </c>
    </row>
    <row r="8200" spans="2:8" x14ac:dyDescent="0.25">
      <c r="B8200" t="s">
        <v>3</v>
      </c>
      <c r="C8200" t="s">
        <v>642</v>
      </c>
      <c r="D8200" t="s">
        <v>311</v>
      </c>
      <c r="E8200" t="s">
        <v>1</v>
      </c>
      <c r="F8200">
        <v>1500</v>
      </c>
      <c r="G8200">
        <v>1500</v>
      </c>
      <c r="H8200">
        <v>1500</v>
      </c>
    </row>
    <row r="8201" spans="2:8" x14ac:dyDescent="0.25">
      <c r="B8201" t="s">
        <v>3</v>
      </c>
      <c r="C8201" t="s">
        <v>642</v>
      </c>
      <c r="D8201" t="s">
        <v>312</v>
      </c>
      <c r="E8201" t="s">
        <v>1</v>
      </c>
      <c r="F8201">
        <v>2000</v>
      </c>
      <c r="G8201">
        <v>2000</v>
      </c>
      <c r="H8201">
        <v>2000</v>
      </c>
    </row>
    <row r="8202" spans="2:8" x14ac:dyDescent="0.25">
      <c r="B8202" t="s">
        <v>3</v>
      </c>
      <c r="C8202" t="s">
        <v>642</v>
      </c>
      <c r="D8202" t="s">
        <v>313</v>
      </c>
      <c r="E8202" t="s">
        <v>1</v>
      </c>
      <c r="F8202">
        <v>750</v>
      </c>
      <c r="G8202">
        <v>750</v>
      </c>
      <c r="H8202">
        <v>750</v>
      </c>
    </row>
    <row r="8203" spans="2:8" x14ac:dyDescent="0.25">
      <c r="B8203" t="s">
        <v>3</v>
      </c>
      <c r="C8203" t="s">
        <v>642</v>
      </c>
      <c r="D8203" t="s">
        <v>314</v>
      </c>
      <c r="E8203" t="s">
        <v>1</v>
      </c>
      <c r="F8203">
        <v>1000</v>
      </c>
      <c r="G8203">
        <v>1000</v>
      </c>
      <c r="H8203">
        <v>1000</v>
      </c>
    </row>
    <row r="8204" spans="2:8" x14ac:dyDescent="0.25">
      <c r="B8204" t="s">
        <v>3</v>
      </c>
      <c r="C8204" t="s">
        <v>642</v>
      </c>
      <c r="D8204" t="s">
        <v>315</v>
      </c>
      <c r="E8204" t="s">
        <v>1</v>
      </c>
      <c r="F8204">
        <v>40</v>
      </c>
      <c r="G8204">
        <v>40</v>
      </c>
      <c r="H8204">
        <v>40</v>
      </c>
    </row>
    <row r="8205" spans="2:8" x14ac:dyDescent="0.25">
      <c r="B8205" t="s">
        <v>3</v>
      </c>
      <c r="C8205" t="s">
        <v>642</v>
      </c>
      <c r="D8205" t="s">
        <v>320</v>
      </c>
      <c r="E8205" t="s">
        <v>1</v>
      </c>
      <c r="F8205">
        <v>400</v>
      </c>
      <c r="G8205">
        <v>400</v>
      </c>
      <c r="H8205">
        <v>400</v>
      </c>
    </row>
    <row r="8206" spans="2:8" x14ac:dyDescent="0.25">
      <c r="B8206" t="s">
        <v>3</v>
      </c>
      <c r="C8206" t="s">
        <v>642</v>
      </c>
      <c r="D8206" t="s">
        <v>322</v>
      </c>
      <c r="E8206" t="s">
        <v>1</v>
      </c>
      <c r="F8206">
        <v>800</v>
      </c>
      <c r="G8206">
        <v>800</v>
      </c>
      <c r="H8206">
        <v>800</v>
      </c>
    </row>
    <row r="8207" spans="2:8" x14ac:dyDescent="0.25">
      <c r="B8207" t="s">
        <v>3</v>
      </c>
      <c r="C8207" t="s">
        <v>642</v>
      </c>
      <c r="D8207" t="s">
        <v>324</v>
      </c>
      <c r="E8207" t="s">
        <v>1</v>
      </c>
      <c r="F8207">
        <v>1000</v>
      </c>
      <c r="G8207">
        <v>1000</v>
      </c>
      <c r="H8207">
        <v>1000</v>
      </c>
    </row>
    <row r="8208" spans="2:8" x14ac:dyDescent="0.25">
      <c r="B8208" t="s">
        <v>3</v>
      </c>
      <c r="C8208" t="s">
        <v>642</v>
      </c>
      <c r="D8208" t="s">
        <v>326</v>
      </c>
      <c r="E8208" t="s">
        <v>1</v>
      </c>
      <c r="F8208">
        <v>1000</v>
      </c>
      <c r="G8208">
        <v>1000</v>
      </c>
      <c r="H8208">
        <v>1000</v>
      </c>
    </row>
    <row r="8209" spans="2:8" x14ac:dyDescent="0.25">
      <c r="B8209" t="s">
        <v>3</v>
      </c>
      <c r="C8209" t="s">
        <v>642</v>
      </c>
      <c r="D8209" t="s">
        <v>328</v>
      </c>
      <c r="E8209" t="s">
        <v>1</v>
      </c>
      <c r="F8209">
        <v>800</v>
      </c>
      <c r="G8209">
        <v>800</v>
      </c>
      <c r="H8209">
        <v>800</v>
      </c>
    </row>
    <row r="8210" spans="2:8" x14ac:dyDescent="0.25">
      <c r="B8210" t="s">
        <v>3</v>
      </c>
      <c r="C8210" t="s">
        <v>642</v>
      </c>
      <c r="D8210" t="s">
        <v>330</v>
      </c>
      <c r="E8210" t="s">
        <v>1</v>
      </c>
      <c r="F8210">
        <v>60</v>
      </c>
      <c r="G8210">
        <v>60</v>
      </c>
      <c r="H8210">
        <v>60</v>
      </c>
    </row>
    <row r="8211" spans="2:8" x14ac:dyDescent="0.25">
      <c r="B8211" t="s">
        <v>3</v>
      </c>
      <c r="C8211" t="s">
        <v>642</v>
      </c>
      <c r="D8211" t="s">
        <v>332</v>
      </c>
      <c r="E8211" t="s">
        <v>1</v>
      </c>
      <c r="F8211">
        <v>1500</v>
      </c>
      <c r="G8211">
        <v>1500</v>
      </c>
      <c r="H8211">
        <v>1500</v>
      </c>
    </row>
    <row r="8212" spans="2:8" x14ac:dyDescent="0.25">
      <c r="B8212" t="s">
        <v>3</v>
      </c>
      <c r="C8212" t="s">
        <v>642</v>
      </c>
      <c r="D8212" t="s">
        <v>333</v>
      </c>
      <c r="E8212" t="s">
        <v>1</v>
      </c>
      <c r="F8212">
        <v>1999.9499999999998</v>
      </c>
      <c r="G8212">
        <v>1999.9499999999998</v>
      </c>
      <c r="H8212">
        <v>1999.9499999999998</v>
      </c>
    </row>
    <row r="8213" spans="2:8" x14ac:dyDescent="0.25">
      <c r="B8213" t="s">
        <v>3</v>
      </c>
      <c r="C8213" t="s">
        <v>642</v>
      </c>
      <c r="D8213" t="s">
        <v>334</v>
      </c>
      <c r="E8213" t="s">
        <v>1</v>
      </c>
      <c r="F8213">
        <v>10</v>
      </c>
      <c r="G8213">
        <v>10</v>
      </c>
      <c r="H8213">
        <v>10</v>
      </c>
    </row>
    <row r="8214" spans="2:8" x14ac:dyDescent="0.25">
      <c r="B8214" t="s">
        <v>3</v>
      </c>
      <c r="C8214" t="s">
        <v>642</v>
      </c>
      <c r="D8214" t="s">
        <v>335</v>
      </c>
      <c r="E8214" t="s">
        <v>1</v>
      </c>
      <c r="F8214">
        <v>0</v>
      </c>
      <c r="G8214">
        <v>0</v>
      </c>
      <c r="H8214">
        <v>0</v>
      </c>
    </row>
    <row r="8215" spans="2:8" x14ac:dyDescent="0.25">
      <c r="B8215" t="s">
        <v>3</v>
      </c>
      <c r="C8215" t="s">
        <v>642</v>
      </c>
      <c r="D8215" t="s">
        <v>336</v>
      </c>
      <c r="E8215" t="s">
        <v>1</v>
      </c>
      <c r="F8215">
        <v>0</v>
      </c>
      <c r="G8215">
        <v>0</v>
      </c>
      <c r="H8215">
        <v>0</v>
      </c>
    </row>
    <row r="8216" spans="2:8" x14ac:dyDescent="0.25">
      <c r="B8216" t="s">
        <v>3</v>
      </c>
      <c r="C8216" t="s">
        <v>642</v>
      </c>
      <c r="D8216" t="s">
        <v>337</v>
      </c>
      <c r="E8216" t="s">
        <v>1</v>
      </c>
      <c r="F8216">
        <v>300</v>
      </c>
      <c r="G8216">
        <v>300</v>
      </c>
      <c r="H8216">
        <v>300</v>
      </c>
    </row>
    <row r="8217" spans="2:8" x14ac:dyDescent="0.25">
      <c r="B8217" t="s">
        <v>3</v>
      </c>
      <c r="C8217" t="s">
        <v>642</v>
      </c>
      <c r="D8217" t="s">
        <v>341</v>
      </c>
      <c r="E8217" t="s">
        <v>1</v>
      </c>
      <c r="F8217">
        <v>800</v>
      </c>
      <c r="G8217">
        <v>800</v>
      </c>
      <c r="H8217">
        <v>800</v>
      </c>
    </row>
    <row r="8218" spans="2:8" x14ac:dyDescent="0.25">
      <c r="B8218" t="s">
        <v>3</v>
      </c>
      <c r="C8218" t="s">
        <v>642</v>
      </c>
      <c r="D8218" t="s">
        <v>342</v>
      </c>
      <c r="E8218" t="s">
        <v>1</v>
      </c>
      <c r="F8218">
        <v>1502.2827607945324</v>
      </c>
      <c r="G8218">
        <v>1502.2827607945324</v>
      </c>
      <c r="H8218">
        <v>1502.2827607945324</v>
      </c>
    </row>
    <row r="8219" spans="2:8" x14ac:dyDescent="0.25">
      <c r="B8219" t="s">
        <v>3</v>
      </c>
      <c r="C8219" t="s">
        <v>642</v>
      </c>
      <c r="D8219" t="s">
        <v>343</v>
      </c>
      <c r="E8219" t="s">
        <v>1</v>
      </c>
      <c r="F8219">
        <v>300</v>
      </c>
      <c r="G8219">
        <v>300</v>
      </c>
      <c r="H8219">
        <v>300</v>
      </c>
    </row>
    <row r="8220" spans="2:8" x14ac:dyDescent="0.25">
      <c r="B8220" t="s">
        <v>3</v>
      </c>
      <c r="C8220" t="s">
        <v>642</v>
      </c>
      <c r="D8220" t="s">
        <v>344</v>
      </c>
      <c r="E8220" t="s">
        <v>1</v>
      </c>
      <c r="F8220">
        <v>556.19999999999993</v>
      </c>
      <c r="G8220">
        <v>593.28</v>
      </c>
      <c r="H8220">
        <v>611.82000000000005</v>
      </c>
    </row>
    <row r="8221" spans="2:8" x14ac:dyDescent="0.25">
      <c r="B8221" t="s">
        <v>3</v>
      </c>
      <c r="C8221" t="s">
        <v>642</v>
      </c>
      <c r="D8221" t="s">
        <v>345</v>
      </c>
      <c r="E8221" t="s">
        <v>1</v>
      </c>
      <c r="F8221">
        <v>140</v>
      </c>
      <c r="G8221">
        <v>140</v>
      </c>
      <c r="H8221">
        <v>140</v>
      </c>
    </row>
    <row r="8222" spans="2:8" x14ac:dyDescent="0.25">
      <c r="B8222" t="s">
        <v>3</v>
      </c>
      <c r="C8222" t="s">
        <v>642</v>
      </c>
      <c r="D8222" t="s">
        <v>346</v>
      </c>
      <c r="E8222" t="s">
        <v>1</v>
      </c>
      <c r="F8222">
        <v>195.9</v>
      </c>
      <c r="G8222">
        <v>208.96</v>
      </c>
      <c r="H8222">
        <v>215.49</v>
      </c>
    </row>
    <row r="8223" spans="2:8" x14ac:dyDescent="0.25">
      <c r="B8223" t="s">
        <v>3</v>
      </c>
      <c r="C8223" t="s">
        <v>642</v>
      </c>
      <c r="D8223" t="s">
        <v>349</v>
      </c>
      <c r="E8223" t="s">
        <v>1</v>
      </c>
      <c r="F8223">
        <v>500</v>
      </c>
      <c r="G8223">
        <v>500</v>
      </c>
      <c r="H8223">
        <v>500</v>
      </c>
    </row>
    <row r="8224" spans="2:8" x14ac:dyDescent="0.25">
      <c r="B8224" t="s">
        <v>3</v>
      </c>
      <c r="C8224" t="s">
        <v>642</v>
      </c>
      <c r="D8224" t="s">
        <v>350</v>
      </c>
      <c r="E8224" t="s">
        <v>1</v>
      </c>
      <c r="F8224">
        <v>937.8</v>
      </c>
      <c r="G8224">
        <v>1000.32</v>
      </c>
      <c r="H8224">
        <v>1031.5800000000002</v>
      </c>
    </row>
    <row r="8225" spans="2:8" x14ac:dyDescent="0.25">
      <c r="B8225" t="s">
        <v>3</v>
      </c>
      <c r="C8225" t="s">
        <v>642</v>
      </c>
      <c r="D8225" t="s">
        <v>351</v>
      </c>
      <c r="E8225" t="s">
        <v>1</v>
      </c>
      <c r="F8225">
        <v>115000</v>
      </c>
      <c r="G8225">
        <v>115000</v>
      </c>
      <c r="H8225">
        <v>115000</v>
      </c>
    </row>
    <row r="8226" spans="2:8" x14ac:dyDescent="0.25">
      <c r="B8226" t="s">
        <v>3</v>
      </c>
      <c r="C8226" t="s">
        <v>642</v>
      </c>
      <c r="D8226" t="s">
        <v>352</v>
      </c>
      <c r="E8226" t="s">
        <v>1</v>
      </c>
      <c r="F8226">
        <v>48</v>
      </c>
      <c r="G8226">
        <v>48</v>
      </c>
      <c r="H8226">
        <v>48</v>
      </c>
    </row>
    <row r="8227" spans="2:8" x14ac:dyDescent="0.25">
      <c r="B8227" t="s">
        <v>3</v>
      </c>
      <c r="C8227" t="s">
        <v>642</v>
      </c>
      <c r="D8227" t="s">
        <v>353</v>
      </c>
      <c r="E8227" t="s">
        <v>1</v>
      </c>
      <c r="F8227">
        <v>87.583522727272708</v>
      </c>
      <c r="G8227">
        <v>93.422424242424228</v>
      </c>
      <c r="H8227">
        <v>96.341875000000002</v>
      </c>
    </row>
    <row r="8228" spans="2:8" x14ac:dyDescent="0.25">
      <c r="B8228" t="s">
        <v>3</v>
      </c>
      <c r="C8228" t="s">
        <v>642</v>
      </c>
      <c r="D8228" t="s">
        <v>354</v>
      </c>
      <c r="E8228" t="s">
        <v>1</v>
      </c>
      <c r="F8228">
        <v>15</v>
      </c>
      <c r="G8228">
        <v>15</v>
      </c>
      <c r="H8228">
        <v>15</v>
      </c>
    </row>
    <row r="8229" spans="2:8" x14ac:dyDescent="0.25">
      <c r="B8229" t="s">
        <v>3</v>
      </c>
      <c r="C8229" t="s">
        <v>642</v>
      </c>
      <c r="D8229" t="s">
        <v>356</v>
      </c>
      <c r="E8229" t="s">
        <v>1</v>
      </c>
      <c r="F8229">
        <v>321</v>
      </c>
      <c r="G8229">
        <v>321</v>
      </c>
      <c r="H8229">
        <v>321</v>
      </c>
    </row>
    <row r="8230" spans="2:8" x14ac:dyDescent="0.25">
      <c r="B8230" t="s">
        <v>3</v>
      </c>
      <c r="C8230" t="s">
        <v>642</v>
      </c>
      <c r="D8230" t="s">
        <v>357</v>
      </c>
      <c r="E8230" t="s">
        <v>1</v>
      </c>
      <c r="F8230">
        <v>500</v>
      </c>
      <c r="G8230">
        <v>500</v>
      </c>
      <c r="H8230">
        <v>500</v>
      </c>
    </row>
    <row r="8231" spans="2:8" x14ac:dyDescent="0.25">
      <c r="B8231" t="s">
        <v>3</v>
      </c>
      <c r="C8231" t="s">
        <v>642</v>
      </c>
      <c r="D8231" t="s">
        <v>359</v>
      </c>
      <c r="E8231" t="s">
        <v>1</v>
      </c>
      <c r="F8231">
        <v>200</v>
      </c>
      <c r="G8231">
        <v>200</v>
      </c>
      <c r="H8231">
        <v>200</v>
      </c>
    </row>
    <row r="8232" spans="2:8" x14ac:dyDescent="0.25">
      <c r="B8232" t="s">
        <v>3</v>
      </c>
      <c r="C8232" t="s">
        <v>642</v>
      </c>
      <c r="D8232" t="s">
        <v>688</v>
      </c>
      <c r="E8232" t="s">
        <v>1</v>
      </c>
      <c r="F8232">
        <v>2500</v>
      </c>
      <c r="G8232">
        <v>2500</v>
      </c>
      <c r="H8232">
        <v>2500</v>
      </c>
    </row>
    <row r="8233" spans="2:8" x14ac:dyDescent="0.25">
      <c r="B8233" t="s">
        <v>3</v>
      </c>
      <c r="C8233" t="s">
        <v>642</v>
      </c>
      <c r="D8233" t="s">
        <v>689</v>
      </c>
      <c r="E8233" t="s">
        <v>1</v>
      </c>
      <c r="F8233">
        <v>5963.72</v>
      </c>
      <c r="G8233">
        <v>5963.72</v>
      </c>
      <c r="H8233">
        <v>5963.72</v>
      </c>
    </row>
    <row r="8234" spans="2:8" x14ac:dyDescent="0.25">
      <c r="B8234" t="s">
        <v>3</v>
      </c>
      <c r="C8234" t="s">
        <v>642</v>
      </c>
      <c r="D8234" t="s">
        <v>363</v>
      </c>
      <c r="E8234" t="s">
        <v>1</v>
      </c>
      <c r="F8234">
        <v>65</v>
      </c>
      <c r="G8234">
        <v>65</v>
      </c>
      <c r="H8234">
        <v>65</v>
      </c>
    </row>
    <row r="8235" spans="2:8" x14ac:dyDescent="0.25">
      <c r="B8235" t="s">
        <v>3</v>
      </c>
      <c r="C8235" t="s">
        <v>642</v>
      </c>
      <c r="D8235" t="s">
        <v>365</v>
      </c>
      <c r="E8235" t="s">
        <v>1</v>
      </c>
      <c r="F8235">
        <v>1200</v>
      </c>
      <c r="G8235">
        <v>1200</v>
      </c>
      <c r="H8235">
        <v>1200</v>
      </c>
    </row>
    <row r="8236" spans="2:8" x14ac:dyDescent="0.25">
      <c r="B8236" t="s">
        <v>3</v>
      </c>
      <c r="C8236" t="s">
        <v>642</v>
      </c>
      <c r="D8236" t="s">
        <v>367</v>
      </c>
      <c r="E8236" t="s">
        <v>1</v>
      </c>
      <c r="F8236">
        <v>1600</v>
      </c>
      <c r="G8236">
        <v>1600</v>
      </c>
      <c r="H8236">
        <v>1600</v>
      </c>
    </row>
    <row r="8237" spans="2:8" x14ac:dyDescent="0.25">
      <c r="B8237" t="s">
        <v>3</v>
      </c>
      <c r="C8237" t="s">
        <v>642</v>
      </c>
      <c r="D8237" t="s">
        <v>369</v>
      </c>
      <c r="E8237" t="s">
        <v>1</v>
      </c>
      <c r="F8237">
        <v>3500</v>
      </c>
      <c r="G8237">
        <v>3500</v>
      </c>
      <c r="H8237">
        <v>3500</v>
      </c>
    </row>
    <row r="8238" spans="2:8" x14ac:dyDescent="0.25">
      <c r="B8238" t="s">
        <v>3</v>
      </c>
      <c r="C8238" t="s">
        <v>642</v>
      </c>
      <c r="D8238" t="s">
        <v>371</v>
      </c>
      <c r="E8238" t="s">
        <v>1</v>
      </c>
      <c r="F8238">
        <v>7000</v>
      </c>
      <c r="G8238">
        <v>7000</v>
      </c>
      <c r="H8238">
        <v>7000</v>
      </c>
    </row>
    <row r="8239" spans="2:8" x14ac:dyDescent="0.25">
      <c r="B8239" t="s">
        <v>3</v>
      </c>
      <c r="C8239" t="s">
        <v>642</v>
      </c>
      <c r="D8239" t="s">
        <v>373</v>
      </c>
      <c r="E8239" t="s">
        <v>1</v>
      </c>
      <c r="F8239">
        <v>3000</v>
      </c>
      <c r="G8239">
        <v>3000</v>
      </c>
      <c r="H8239">
        <v>3000</v>
      </c>
    </row>
    <row r="8240" spans="2:8" x14ac:dyDescent="0.25">
      <c r="B8240" t="s">
        <v>3</v>
      </c>
      <c r="C8240" t="s">
        <v>642</v>
      </c>
      <c r="D8240" t="s">
        <v>375</v>
      </c>
      <c r="E8240" t="s">
        <v>1</v>
      </c>
      <c r="F8240">
        <v>3000</v>
      </c>
      <c r="G8240">
        <v>3000</v>
      </c>
      <c r="H8240">
        <v>3000</v>
      </c>
    </row>
    <row r="8241" spans="2:8" x14ac:dyDescent="0.25">
      <c r="B8241" t="s">
        <v>3</v>
      </c>
      <c r="C8241" t="s">
        <v>642</v>
      </c>
      <c r="D8241" t="s">
        <v>377</v>
      </c>
      <c r="E8241" t="s">
        <v>1</v>
      </c>
      <c r="F8241">
        <v>15000</v>
      </c>
      <c r="G8241">
        <v>15000</v>
      </c>
      <c r="H8241">
        <v>15000</v>
      </c>
    </row>
    <row r="8242" spans="2:8" x14ac:dyDescent="0.25">
      <c r="B8242" t="s">
        <v>3</v>
      </c>
      <c r="C8242" t="s">
        <v>642</v>
      </c>
      <c r="D8242" t="s">
        <v>379</v>
      </c>
      <c r="E8242" t="s">
        <v>1</v>
      </c>
      <c r="F8242">
        <v>750</v>
      </c>
      <c r="G8242">
        <v>750</v>
      </c>
      <c r="H8242">
        <v>750</v>
      </c>
    </row>
    <row r="8243" spans="2:8" x14ac:dyDescent="0.25">
      <c r="B8243" t="s">
        <v>3</v>
      </c>
      <c r="C8243" t="s">
        <v>642</v>
      </c>
      <c r="D8243" t="s">
        <v>381</v>
      </c>
      <c r="E8243" t="s">
        <v>1</v>
      </c>
      <c r="F8243">
        <v>2000</v>
      </c>
      <c r="G8243">
        <v>2000</v>
      </c>
      <c r="H8243">
        <v>2000</v>
      </c>
    </row>
    <row r="8244" spans="2:8" x14ac:dyDescent="0.25">
      <c r="B8244" t="s">
        <v>3</v>
      </c>
      <c r="C8244" t="s">
        <v>642</v>
      </c>
      <c r="D8244" t="s">
        <v>383</v>
      </c>
      <c r="E8244" t="s">
        <v>1</v>
      </c>
      <c r="F8244">
        <v>500</v>
      </c>
      <c r="G8244">
        <v>500</v>
      </c>
      <c r="H8244">
        <v>500</v>
      </c>
    </row>
    <row r="8245" spans="2:8" x14ac:dyDescent="0.25">
      <c r="B8245" t="s">
        <v>3</v>
      </c>
      <c r="C8245" t="s">
        <v>642</v>
      </c>
      <c r="D8245" t="s">
        <v>384</v>
      </c>
      <c r="E8245" t="s">
        <v>1</v>
      </c>
      <c r="F8245">
        <v>763.8</v>
      </c>
      <c r="G8245">
        <v>814.72</v>
      </c>
      <c r="H8245">
        <v>840.18000000000006</v>
      </c>
    </row>
    <row r="8246" spans="2:8" x14ac:dyDescent="0.25">
      <c r="B8246" t="s">
        <v>3</v>
      </c>
      <c r="C8246" t="s">
        <v>642</v>
      </c>
      <c r="D8246" t="s">
        <v>385</v>
      </c>
      <c r="E8246" t="s">
        <v>1</v>
      </c>
      <c r="F8246">
        <v>1800</v>
      </c>
      <c r="G8246">
        <v>1800</v>
      </c>
      <c r="H8246">
        <v>1800</v>
      </c>
    </row>
    <row r="8247" spans="2:8" x14ac:dyDescent="0.25">
      <c r="B8247" t="s">
        <v>3</v>
      </c>
      <c r="C8247" t="s">
        <v>642</v>
      </c>
      <c r="D8247" t="s">
        <v>386</v>
      </c>
      <c r="E8247" t="s">
        <v>1</v>
      </c>
      <c r="F8247">
        <v>2678.223</v>
      </c>
      <c r="G8247">
        <v>2856.7712000000001</v>
      </c>
      <c r="H8247">
        <v>2946.0453000000002</v>
      </c>
    </row>
    <row r="8248" spans="2:8" x14ac:dyDescent="0.25">
      <c r="B8248" t="s">
        <v>3</v>
      </c>
      <c r="C8248" t="s">
        <v>642</v>
      </c>
      <c r="D8248" t="s">
        <v>387</v>
      </c>
      <c r="E8248" t="s">
        <v>1</v>
      </c>
      <c r="F8248">
        <v>15</v>
      </c>
      <c r="G8248">
        <v>15</v>
      </c>
      <c r="H8248">
        <v>15</v>
      </c>
    </row>
    <row r="8249" spans="2:8" x14ac:dyDescent="0.25">
      <c r="B8249" t="s">
        <v>3</v>
      </c>
      <c r="C8249" t="s">
        <v>642</v>
      </c>
      <c r="D8249" t="s">
        <v>388</v>
      </c>
      <c r="E8249" t="s">
        <v>1</v>
      </c>
      <c r="F8249">
        <v>42.3108</v>
      </c>
      <c r="G8249">
        <v>38.631599999999999</v>
      </c>
      <c r="H8249">
        <v>36.792000000000002</v>
      </c>
    </row>
    <row r="8250" spans="2:8" x14ac:dyDescent="0.25">
      <c r="B8250" t="s">
        <v>3</v>
      </c>
      <c r="C8250" t="s">
        <v>642</v>
      </c>
      <c r="D8250" t="s">
        <v>389</v>
      </c>
      <c r="E8250" t="s">
        <v>1</v>
      </c>
      <c r="F8250">
        <v>40</v>
      </c>
      <c r="G8250">
        <v>40</v>
      </c>
      <c r="H8250">
        <v>40</v>
      </c>
    </row>
    <row r="8251" spans="2:8" x14ac:dyDescent="0.25">
      <c r="B8251" t="s">
        <v>3</v>
      </c>
      <c r="C8251" t="s">
        <v>642</v>
      </c>
      <c r="D8251" t="s">
        <v>390</v>
      </c>
      <c r="E8251" t="s">
        <v>1</v>
      </c>
      <c r="F8251">
        <v>45.332999999999998</v>
      </c>
      <c r="G8251">
        <v>41.390999999999998</v>
      </c>
      <c r="H8251">
        <v>39.42</v>
      </c>
    </row>
    <row r="8252" spans="2:8" x14ac:dyDescent="0.25">
      <c r="B8252" t="s">
        <v>3</v>
      </c>
      <c r="C8252" t="s">
        <v>642</v>
      </c>
      <c r="D8252" t="s">
        <v>393</v>
      </c>
      <c r="E8252" t="s">
        <v>1</v>
      </c>
      <c r="F8252">
        <v>10</v>
      </c>
      <c r="G8252">
        <v>10</v>
      </c>
      <c r="H8252">
        <v>10</v>
      </c>
    </row>
    <row r="8253" spans="2:8" x14ac:dyDescent="0.25">
      <c r="B8253" t="s">
        <v>3</v>
      </c>
      <c r="C8253" t="s">
        <v>642</v>
      </c>
      <c r="D8253" t="s">
        <v>395</v>
      </c>
      <c r="E8253" t="s">
        <v>1</v>
      </c>
      <c r="F8253">
        <v>20</v>
      </c>
      <c r="G8253">
        <v>20</v>
      </c>
      <c r="H8253">
        <v>20</v>
      </c>
    </row>
    <row r="8254" spans="2:8" x14ac:dyDescent="0.25">
      <c r="B8254" t="s">
        <v>3</v>
      </c>
      <c r="C8254" t="s">
        <v>642</v>
      </c>
      <c r="D8254" t="s">
        <v>397</v>
      </c>
      <c r="E8254" t="s">
        <v>1</v>
      </c>
      <c r="F8254">
        <v>500</v>
      </c>
      <c r="G8254">
        <v>500</v>
      </c>
      <c r="H8254">
        <v>500</v>
      </c>
    </row>
    <row r="8255" spans="2:8" x14ac:dyDescent="0.25">
      <c r="B8255" t="s">
        <v>3</v>
      </c>
      <c r="C8255" t="s">
        <v>642</v>
      </c>
      <c r="D8255" t="s">
        <v>398</v>
      </c>
      <c r="E8255" t="s">
        <v>1</v>
      </c>
      <c r="F8255">
        <v>2500</v>
      </c>
      <c r="G8255">
        <v>2500</v>
      </c>
      <c r="H8255">
        <v>2500</v>
      </c>
    </row>
    <row r="8256" spans="2:8" x14ac:dyDescent="0.25">
      <c r="B8256" t="s">
        <v>3</v>
      </c>
      <c r="C8256" t="s">
        <v>642</v>
      </c>
      <c r="D8256" t="s">
        <v>399</v>
      </c>
      <c r="E8256" t="s">
        <v>1</v>
      </c>
      <c r="F8256">
        <v>5550</v>
      </c>
      <c r="G8256">
        <v>5550</v>
      </c>
      <c r="H8256">
        <v>5550</v>
      </c>
    </row>
    <row r="8257" spans="2:8" x14ac:dyDescent="0.25">
      <c r="B8257" t="s">
        <v>3</v>
      </c>
      <c r="C8257" t="s">
        <v>642</v>
      </c>
      <c r="D8257" t="s">
        <v>400</v>
      </c>
      <c r="E8257" t="s">
        <v>1</v>
      </c>
      <c r="F8257">
        <v>7650</v>
      </c>
      <c r="G8257">
        <v>7650</v>
      </c>
      <c r="H8257">
        <v>7650</v>
      </c>
    </row>
    <row r="8258" spans="2:8" x14ac:dyDescent="0.25">
      <c r="B8258" t="s">
        <v>3</v>
      </c>
      <c r="C8258" t="s">
        <v>642</v>
      </c>
      <c r="D8258" t="s">
        <v>401</v>
      </c>
      <c r="E8258" t="s">
        <v>1</v>
      </c>
      <c r="F8258">
        <v>1888.3393846635113</v>
      </c>
      <c r="G8258">
        <v>1888.3393846635113</v>
      </c>
      <c r="H8258">
        <v>1888.3393846635113</v>
      </c>
    </row>
    <row r="8259" spans="2:8" x14ac:dyDescent="0.25">
      <c r="B8259" t="s">
        <v>3</v>
      </c>
      <c r="C8259" t="s">
        <v>642</v>
      </c>
      <c r="D8259" t="s">
        <v>402</v>
      </c>
      <c r="E8259" t="s">
        <v>1</v>
      </c>
      <c r="F8259">
        <v>0</v>
      </c>
      <c r="G8259">
        <v>0</v>
      </c>
      <c r="H8259">
        <v>0</v>
      </c>
    </row>
    <row r="8260" spans="2:8" x14ac:dyDescent="0.25">
      <c r="B8260" t="s">
        <v>3</v>
      </c>
      <c r="C8260" t="s">
        <v>642</v>
      </c>
      <c r="D8260" t="s">
        <v>403</v>
      </c>
      <c r="E8260" t="s">
        <v>1</v>
      </c>
      <c r="F8260">
        <v>3500</v>
      </c>
      <c r="G8260">
        <v>3500</v>
      </c>
      <c r="H8260">
        <v>3500</v>
      </c>
    </row>
    <row r="8261" spans="2:8" x14ac:dyDescent="0.25">
      <c r="B8261" t="s">
        <v>3</v>
      </c>
      <c r="C8261" t="s">
        <v>642</v>
      </c>
      <c r="D8261" t="s">
        <v>404</v>
      </c>
      <c r="E8261" t="s">
        <v>1</v>
      </c>
      <c r="F8261">
        <v>1000</v>
      </c>
      <c r="G8261">
        <v>1000</v>
      </c>
      <c r="H8261">
        <v>1000</v>
      </c>
    </row>
    <row r="8262" spans="2:8" x14ac:dyDescent="0.25">
      <c r="B8262" t="s">
        <v>3</v>
      </c>
      <c r="C8262" t="s">
        <v>642</v>
      </c>
      <c r="D8262" t="s">
        <v>406</v>
      </c>
      <c r="E8262" t="s">
        <v>1</v>
      </c>
      <c r="F8262">
        <v>347.13000000000005</v>
      </c>
      <c r="G8262">
        <v>370.27200000000005</v>
      </c>
      <c r="H8262">
        <v>381.84300000000007</v>
      </c>
    </row>
    <row r="8263" spans="2:8" x14ac:dyDescent="0.25">
      <c r="B8263" t="s">
        <v>3</v>
      </c>
      <c r="C8263" t="s">
        <v>643</v>
      </c>
      <c r="D8263" t="s">
        <v>544</v>
      </c>
      <c r="E8263" t="s">
        <v>1</v>
      </c>
      <c r="F8263">
        <v>506.73</v>
      </c>
      <c r="G8263">
        <v>506.73</v>
      </c>
      <c r="H8263">
        <v>506.73</v>
      </c>
    </row>
    <row r="8264" spans="2:8" x14ac:dyDescent="0.25">
      <c r="B8264" t="s">
        <v>3</v>
      </c>
      <c r="C8264" t="s">
        <v>643</v>
      </c>
      <c r="D8264" t="s">
        <v>16</v>
      </c>
      <c r="E8264" t="s">
        <v>1</v>
      </c>
      <c r="F8264">
        <v>0</v>
      </c>
      <c r="G8264">
        <v>0</v>
      </c>
      <c r="H8264">
        <v>0</v>
      </c>
    </row>
    <row r="8265" spans="2:8" x14ac:dyDescent="0.25">
      <c r="B8265" t="s">
        <v>3</v>
      </c>
      <c r="C8265" t="s">
        <v>643</v>
      </c>
      <c r="D8265" t="s">
        <v>17</v>
      </c>
      <c r="E8265" t="s">
        <v>1</v>
      </c>
      <c r="F8265">
        <v>0</v>
      </c>
      <c r="G8265">
        <v>0</v>
      </c>
      <c r="H8265">
        <v>0</v>
      </c>
    </row>
    <row r="8266" spans="2:8" x14ac:dyDescent="0.25">
      <c r="B8266" t="s">
        <v>3</v>
      </c>
      <c r="C8266" t="s">
        <v>643</v>
      </c>
      <c r="D8266" t="s">
        <v>18</v>
      </c>
      <c r="E8266" t="s">
        <v>1</v>
      </c>
      <c r="F8266">
        <v>0</v>
      </c>
      <c r="G8266">
        <v>0</v>
      </c>
      <c r="H8266">
        <v>0</v>
      </c>
    </row>
    <row r="8267" spans="2:8" x14ac:dyDescent="0.25">
      <c r="B8267" t="s">
        <v>3</v>
      </c>
      <c r="C8267" t="s">
        <v>643</v>
      </c>
      <c r="D8267" t="s">
        <v>19</v>
      </c>
      <c r="E8267" t="s">
        <v>1</v>
      </c>
      <c r="F8267">
        <v>0</v>
      </c>
      <c r="G8267">
        <v>0</v>
      </c>
      <c r="H8267">
        <v>0</v>
      </c>
    </row>
    <row r="8268" spans="2:8" x14ac:dyDescent="0.25">
      <c r="B8268" t="s">
        <v>3</v>
      </c>
      <c r="C8268" t="s">
        <v>643</v>
      </c>
      <c r="D8268" t="s">
        <v>20</v>
      </c>
      <c r="E8268" t="s">
        <v>1</v>
      </c>
      <c r="F8268">
        <v>0</v>
      </c>
      <c r="G8268">
        <v>0</v>
      </c>
      <c r="H8268">
        <v>0</v>
      </c>
    </row>
    <row r="8269" spans="2:8" x14ac:dyDescent="0.25">
      <c r="B8269" t="s">
        <v>3</v>
      </c>
      <c r="C8269" t="s">
        <v>643</v>
      </c>
      <c r="D8269" t="s">
        <v>21</v>
      </c>
      <c r="E8269" t="s">
        <v>1</v>
      </c>
      <c r="F8269">
        <v>0</v>
      </c>
      <c r="G8269">
        <v>0</v>
      </c>
      <c r="H8269">
        <v>0</v>
      </c>
    </row>
    <row r="8270" spans="2:8" x14ac:dyDescent="0.25">
      <c r="B8270" t="s">
        <v>3</v>
      </c>
      <c r="C8270" t="s">
        <v>643</v>
      </c>
      <c r="D8270" t="s">
        <v>22</v>
      </c>
      <c r="E8270" t="s">
        <v>1</v>
      </c>
      <c r="F8270">
        <v>0</v>
      </c>
      <c r="G8270">
        <v>0</v>
      </c>
      <c r="H8270">
        <v>0</v>
      </c>
    </row>
    <row r="8271" spans="2:8" x14ac:dyDescent="0.25">
      <c r="B8271" t="s">
        <v>3</v>
      </c>
      <c r="C8271" t="s">
        <v>643</v>
      </c>
      <c r="D8271" t="s">
        <v>23</v>
      </c>
      <c r="E8271" t="s">
        <v>1</v>
      </c>
      <c r="F8271">
        <v>0</v>
      </c>
      <c r="G8271">
        <v>0</v>
      </c>
      <c r="H8271">
        <v>0</v>
      </c>
    </row>
    <row r="8272" spans="2:8" x14ac:dyDescent="0.25">
      <c r="B8272" t="s">
        <v>3</v>
      </c>
      <c r="C8272" t="s">
        <v>643</v>
      </c>
      <c r="D8272" t="s">
        <v>24</v>
      </c>
      <c r="E8272" t="s">
        <v>1</v>
      </c>
      <c r="F8272">
        <v>0</v>
      </c>
      <c r="G8272">
        <v>0</v>
      </c>
      <c r="H8272">
        <v>0</v>
      </c>
    </row>
    <row r="8273" spans="2:8" x14ac:dyDescent="0.25">
      <c r="B8273" t="s">
        <v>3</v>
      </c>
      <c r="C8273" t="s">
        <v>643</v>
      </c>
      <c r="D8273" t="s">
        <v>25</v>
      </c>
      <c r="E8273" t="s">
        <v>1</v>
      </c>
      <c r="F8273">
        <v>0</v>
      </c>
      <c r="G8273">
        <v>0</v>
      </c>
      <c r="H8273">
        <v>0</v>
      </c>
    </row>
    <row r="8274" spans="2:8" x14ac:dyDescent="0.25">
      <c r="B8274" t="s">
        <v>3</v>
      </c>
      <c r="C8274" t="s">
        <v>643</v>
      </c>
      <c r="D8274" t="s">
        <v>26</v>
      </c>
      <c r="E8274" t="s">
        <v>1</v>
      </c>
      <c r="F8274">
        <v>0</v>
      </c>
      <c r="G8274">
        <v>0</v>
      </c>
      <c r="H8274">
        <v>0</v>
      </c>
    </row>
    <row r="8275" spans="2:8" x14ac:dyDescent="0.25">
      <c r="B8275" t="s">
        <v>3</v>
      </c>
      <c r="C8275" t="s">
        <v>643</v>
      </c>
      <c r="D8275" t="s">
        <v>27</v>
      </c>
      <c r="E8275" t="s">
        <v>1</v>
      </c>
      <c r="F8275">
        <v>0</v>
      </c>
      <c r="G8275">
        <v>0</v>
      </c>
      <c r="H8275">
        <v>0</v>
      </c>
    </row>
    <row r="8276" spans="2:8" x14ac:dyDescent="0.25">
      <c r="B8276" t="s">
        <v>3</v>
      </c>
      <c r="C8276" t="s">
        <v>643</v>
      </c>
      <c r="D8276" t="s">
        <v>28</v>
      </c>
      <c r="E8276" t="s">
        <v>1</v>
      </c>
      <c r="F8276">
        <v>0</v>
      </c>
      <c r="G8276">
        <v>0</v>
      </c>
      <c r="H8276">
        <v>0</v>
      </c>
    </row>
    <row r="8277" spans="2:8" x14ac:dyDescent="0.25">
      <c r="B8277" t="s">
        <v>3</v>
      </c>
      <c r="C8277" t="s">
        <v>643</v>
      </c>
      <c r="D8277" t="s">
        <v>29</v>
      </c>
      <c r="E8277" t="s">
        <v>1</v>
      </c>
      <c r="F8277">
        <v>0</v>
      </c>
      <c r="G8277">
        <v>0</v>
      </c>
      <c r="H8277">
        <v>0</v>
      </c>
    </row>
    <row r="8278" spans="2:8" x14ac:dyDescent="0.25">
      <c r="B8278" t="s">
        <v>3</v>
      </c>
      <c r="C8278" t="s">
        <v>643</v>
      </c>
      <c r="D8278" t="s">
        <v>30</v>
      </c>
      <c r="E8278" t="s">
        <v>1</v>
      </c>
      <c r="F8278">
        <v>0</v>
      </c>
      <c r="G8278">
        <v>0</v>
      </c>
      <c r="H8278">
        <v>0</v>
      </c>
    </row>
    <row r="8279" spans="2:8" x14ac:dyDescent="0.25">
      <c r="B8279" t="s">
        <v>3</v>
      </c>
      <c r="C8279" t="s">
        <v>643</v>
      </c>
      <c r="D8279" t="s">
        <v>31</v>
      </c>
      <c r="E8279" t="s">
        <v>1</v>
      </c>
      <c r="F8279">
        <v>0</v>
      </c>
      <c r="G8279">
        <v>0</v>
      </c>
      <c r="H8279">
        <v>0</v>
      </c>
    </row>
    <row r="8280" spans="2:8" x14ac:dyDescent="0.25">
      <c r="B8280" t="s">
        <v>3</v>
      </c>
      <c r="C8280" t="s">
        <v>643</v>
      </c>
      <c r="D8280" t="s">
        <v>32</v>
      </c>
      <c r="E8280" t="s">
        <v>1</v>
      </c>
      <c r="F8280">
        <v>0</v>
      </c>
      <c r="G8280">
        <v>0</v>
      </c>
      <c r="H8280">
        <v>0</v>
      </c>
    </row>
    <row r="8281" spans="2:8" x14ac:dyDescent="0.25">
      <c r="B8281" t="s">
        <v>3</v>
      </c>
      <c r="C8281" t="s">
        <v>643</v>
      </c>
      <c r="D8281" t="s">
        <v>33</v>
      </c>
      <c r="E8281" t="s">
        <v>1</v>
      </c>
      <c r="F8281">
        <v>0</v>
      </c>
      <c r="G8281">
        <v>0</v>
      </c>
      <c r="H8281">
        <v>0</v>
      </c>
    </row>
    <row r="8282" spans="2:8" x14ac:dyDescent="0.25">
      <c r="B8282" t="s">
        <v>3</v>
      </c>
      <c r="C8282" t="s">
        <v>643</v>
      </c>
      <c r="D8282" t="s">
        <v>34</v>
      </c>
      <c r="E8282" t="s">
        <v>1</v>
      </c>
      <c r="F8282">
        <v>0</v>
      </c>
      <c r="G8282">
        <v>0</v>
      </c>
      <c r="H8282">
        <v>0</v>
      </c>
    </row>
    <row r="8283" spans="2:8" x14ac:dyDescent="0.25">
      <c r="B8283" t="s">
        <v>3</v>
      </c>
      <c r="C8283" t="s">
        <v>643</v>
      </c>
      <c r="D8283" t="s">
        <v>35</v>
      </c>
      <c r="E8283" t="s">
        <v>1</v>
      </c>
      <c r="F8283">
        <v>0</v>
      </c>
      <c r="G8283">
        <v>0</v>
      </c>
      <c r="H8283">
        <v>0</v>
      </c>
    </row>
    <row r="8284" spans="2:8" x14ac:dyDescent="0.25">
      <c r="B8284" t="s">
        <v>3</v>
      </c>
      <c r="C8284" t="s">
        <v>643</v>
      </c>
      <c r="D8284" t="s">
        <v>36</v>
      </c>
      <c r="E8284" t="s">
        <v>1</v>
      </c>
      <c r="F8284">
        <v>0</v>
      </c>
      <c r="G8284">
        <v>0</v>
      </c>
      <c r="H8284">
        <v>0</v>
      </c>
    </row>
    <row r="8285" spans="2:8" x14ac:dyDescent="0.25">
      <c r="B8285" t="s">
        <v>3</v>
      </c>
      <c r="C8285" t="s">
        <v>643</v>
      </c>
      <c r="D8285" t="s">
        <v>37</v>
      </c>
      <c r="E8285" t="s">
        <v>1</v>
      </c>
      <c r="F8285">
        <v>0</v>
      </c>
      <c r="G8285">
        <v>0</v>
      </c>
      <c r="H8285">
        <v>0</v>
      </c>
    </row>
    <row r="8286" spans="2:8" x14ac:dyDescent="0.25">
      <c r="B8286" t="s">
        <v>3</v>
      </c>
      <c r="C8286" t="s">
        <v>643</v>
      </c>
      <c r="D8286" t="s">
        <v>38</v>
      </c>
      <c r="E8286" t="s">
        <v>1</v>
      </c>
      <c r="F8286">
        <v>0</v>
      </c>
      <c r="G8286">
        <v>0</v>
      </c>
      <c r="H8286">
        <v>0</v>
      </c>
    </row>
    <row r="8287" spans="2:8" x14ac:dyDescent="0.25">
      <c r="B8287" t="s">
        <v>3</v>
      </c>
      <c r="C8287" t="s">
        <v>643</v>
      </c>
      <c r="D8287" t="s">
        <v>39</v>
      </c>
      <c r="E8287" t="s">
        <v>1</v>
      </c>
      <c r="F8287">
        <v>0</v>
      </c>
      <c r="G8287">
        <v>0</v>
      </c>
      <c r="H8287">
        <v>0</v>
      </c>
    </row>
    <row r="8288" spans="2:8" x14ac:dyDescent="0.25">
      <c r="B8288" t="s">
        <v>3</v>
      </c>
      <c r="C8288" t="s">
        <v>643</v>
      </c>
      <c r="D8288" t="s">
        <v>40</v>
      </c>
      <c r="E8288" t="s">
        <v>1</v>
      </c>
      <c r="F8288">
        <v>0</v>
      </c>
      <c r="G8288">
        <v>0</v>
      </c>
      <c r="H8288">
        <v>0</v>
      </c>
    </row>
    <row r="8289" spans="2:8" x14ac:dyDescent="0.25">
      <c r="B8289" t="s">
        <v>3</v>
      </c>
      <c r="C8289" t="s">
        <v>643</v>
      </c>
      <c r="D8289" t="s">
        <v>41</v>
      </c>
      <c r="E8289" t="s">
        <v>1</v>
      </c>
      <c r="F8289">
        <v>0</v>
      </c>
      <c r="G8289">
        <v>0</v>
      </c>
      <c r="H8289">
        <v>0</v>
      </c>
    </row>
    <row r="8290" spans="2:8" x14ac:dyDescent="0.25">
      <c r="B8290" t="s">
        <v>3</v>
      </c>
      <c r="C8290" t="s">
        <v>643</v>
      </c>
      <c r="D8290" t="s">
        <v>42</v>
      </c>
      <c r="E8290" t="s">
        <v>1</v>
      </c>
      <c r="F8290">
        <v>1572.6584999999998</v>
      </c>
      <c r="G8290">
        <v>1572.6584999999998</v>
      </c>
      <c r="H8290">
        <v>1572.6584999999998</v>
      </c>
    </row>
    <row r="8291" spans="2:8" x14ac:dyDescent="0.25">
      <c r="B8291" t="s">
        <v>3</v>
      </c>
      <c r="C8291" t="s">
        <v>643</v>
      </c>
      <c r="D8291" t="s">
        <v>44</v>
      </c>
      <c r="E8291" t="s">
        <v>1</v>
      </c>
      <c r="F8291">
        <v>58.52</v>
      </c>
      <c r="G8291">
        <v>58.52</v>
      </c>
      <c r="H8291">
        <v>58.52</v>
      </c>
    </row>
    <row r="8292" spans="2:8" x14ac:dyDescent="0.25">
      <c r="B8292" t="s">
        <v>3</v>
      </c>
      <c r="C8292" t="s">
        <v>643</v>
      </c>
      <c r="D8292" t="s">
        <v>45</v>
      </c>
      <c r="E8292" t="s">
        <v>1</v>
      </c>
      <c r="F8292">
        <v>24.15671244</v>
      </c>
      <c r="G8292">
        <v>24.15671244</v>
      </c>
      <c r="H8292">
        <v>24.15671244</v>
      </c>
    </row>
    <row r="8293" spans="2:8" x14ac:dyDescent="0.25">
      <c r="B8293" t="s">
        <v>3</v>
      </c>
      <c r="C8293" t="s">
        <v>643</v>
      </c>
      <c r="D8293" t="s">
        <v>48</v>
      </c>
      <c r="E8293" t="s">
        <v>1</v>
      </c>
      <c r="F8293">
        <v>11752</v>
      </c>
      <c r="G8293">
        <v>11752</v>
      </c>
      <c r="H8293">
        <v>11752</v>
      </c>
    </row>
    <row r="8294" spans="2:8" x14ac:dyDescent="0.25">
      <c r="B8294" t="s">
        <v>3</v>
      </c>
      <c r="C8294" t="s">
        <v>643</v>
      </c>
      <c r="D8294" t="s">
        <v>49</v>
      </c>
      <c r="E8294" t="s">
        <v>1</v>
      </c>
      <c r="F8294">
        <v>721.52500000000009</v>
      </c>
      <c r="G8294">
        <v>721.52500000000009</v>
      </c>
      <c r="H8294">
        <v>721.52500000000009</v>
      </c>
    </row>
    <row r="8295" spans="2:8" x14ac:dyDescent="0.25">
      <c r="B8295" t="s">
        <v>3</v>
      </c>
      <c r="C8295" t="s">
        <v>643</v>
      </c>
      <c r="D8295" t="s">
        <v>51</v>
      </c>
      <c r="E8295" t="s">
        <v>1</v>
      </c>
      <c r="F8295">
        <v>514.71</v>
      </c>
      <c r="G8295">
        <v>514.71</v>
      </c>
      <c r="H8295">
        <v>514.71</v>
      </c>
    </row>
    <row r="8296" spans="2:8" x14ac:dyDescent="0.25">
      <c r="B8296" t="s">
        <v>3</v>
      </c>
      <c r="C8296" t="s">
        <v>643</v>
      </c>
      <c r="D8296" t="s">
        <v>53</v>
      </c>
      <c r="E8296" t="s">
        <v>1</v>
      </c>
      <c r="F8296">
        <v>554.61</v>
      </c>
      <c r="G8296">
        <v>554.61</v>
      </c>
      <c r="H8296">
        <v>554.61</v>
      </c>
    </row>
    <row r="8297" spans="2:8" x14ac:dyDescent="0.25">
      <c r="B8297" t="s">
        <v>3</v>
      </c>
      <c r="C8297" t="s">
        <v>643</v>
      </c>
      <c r="D8297" t="s">
        <v>55</v>
      </c>
      <c r="E8297" t="s">
        <v>1</v>
      </c>
      <c r="F8297">
        <v>199.5</v>
      </c>
      <c r="G8297">
        <v>199.5</v>
      </c>
      <c r="H8297">
        <v>199.5</v>
      </c>
    </row>
    <row r="8298" spans="2:8" x14ac:dyDescent="0.25">
      <c r="B8298" t="s">
        <v>3</v>
      </c>
      <c r="C8298" t="s">
        <v>643</v>
      </c>
      <c r="D8298" t="s">
        <v>57</v>
      </c>
      <c r="E8298" t="s">
        <v>1</v>
      </c>
      <c r="F8298">
        <v>61.416067193676042</v>
      </c>
      <c r="G8298">
        <v>61.416067193676042</v>
      </c>
      <c r="H8298">
        <v>61.416067193676042</v>
      </c>
    </row>
    <row r="8299" spans="2:8" x14ac:dyDescent="0.25">
      <c r="B8299" t="s">
        <v>3</v>
      </c>
      <c r="C8299" t="s">
        <v>643</v>
      </c>
      <c r="D8299" t="s">
        <v>622</v>
      </c>
      <c r="E8299" t="s">
        <v>1</v>
      </c>
      <c r="F8299">
        <v>920</v>
      </c>
      <c r="G8299">
        <v>920</v>
      </c>
      <c r="H8299">
        <v>920</v>
      </c>
    </row>
    <row r="8300" spans="2:8" x14ac:dyDescent="0.25">
      <c r="B8300" t="s">
        <v>3</v>
      </c>
      <c r="C8300" t="s">
        <v>643</v>
      </c>
      <c r="D8300" t="s">
        <v>623</v>
      </c>
      <c r="E8300" t="s">
        <v>1</v>
      </c>
      <c r="F8300">
        <v>0</v>
      </c>
      <c r="G8300">
        <v>0</v>
      </c>
      <c r="H8300">
        <v>0</v>
      </c>
    </row>
    <row r="8301" spans="2:8" x14ac:dyDescent="0.25">
      <c r="B8301" t="s">
        <v>3</v>
      </c>
      <c r="C8301" t="s">
        <v>643</v>
      </c>
      <c r="D8301" t="s">
        <v>624</v>
      </c>
      <c r="E8301" t="s">
        <v>1</v>
      </c>
      <c r="F8301">
        <v>1070</v>
      </c>
      <c r="G8301">
        <v>1070</v>
      </c>
      <c r="H8301">
        <v>1070</v>
      </c>
    </row>
    <row r="8302" spans="2:8" x14ac:dyDescent="0.25">
      <c r="B8302" t="s">
        <v>3</v>
      </c>
      <c r="C8302" t="s">
        <v>643</v>
      </c>
      <c r="D8302" t="s">
        <v>625</v>
      </c>
      <c r="E8302" t="s">
        <v>1</v>
      </c>
      <c r="F8302">
        <v>0</v>
      </c>
      <c r="G8302">
        <v>0</v>
      </c>
      <c r="H8302">
        <v>0</v>
      </c>
    </row>
    <row r="8303" spans="2:8" x14ac:dyDescent="0.25">
      <c r="B8303" t="s">
        <v>3</v>
      </c>
      <c r="C8303" t="s">
        <v>643</v>
      </c>
      <c r="D8303" t="s">
        <v>58</v>
      </c>
      <c r="E8303" t="s">
        <v>1</v>
      </c>
      <c r="F8303">
        <v>6884.08</v>
      </c>
      <c r="G8303">
        <v>6884.08</v>
      </c>
      <c r="H8303">
        <v>6884.08</v>
      </c>
    </row>
    <row r="8304" spans="2:8" x14ac:dyDescent="0.25">
      <c r="B8304" t="s">
        <v>3</v>
      </c>
      <c r="C8304" t="s">
        <v>643</v>
      </c>
      <c r="D8304" t="s">
        <v>59</v>
      </c>
      <c r="E8304" t="s">
        <v>1</v>
      </c>
      <c r="F8304">
        <v>6884.08</v>
      </c>
      <c r="G8304">
        <v>6884.08</v>
      </c>
      <c r="H8304">
        <v>6884.08</v>
      </c>
    </row>
    <row r="8305" spans="2:8" x14ac:dyDescent="0.25">
      <c r="B8305" t="s">
        <v>3</v>
      </c>
      <c r="C8305" t="s">
        <v>643</v>
      </c>
      <c r="D8305" t="s">
        <v>60</v>
      </c>
      <c r="E8305" t="s">
        <v>1</v>
      </c>
      <c r="F8305">
        <v>13768.16</v>
      </c>
      <c r="G8305">
        <v>13768.16</v>
      </c>
      <c r="H8305">
        <v>13768.16</v>
      </c>
    </row>
    <row r="8306" spans="2:8" x14ac:dyDescent="0.25">
      <c r="B8306" t="s">
        <v>3</v>
      </c>
      <c r="C8306" t="s">
        <v>643</v>
      </c>
      <c r="D8306" t="s">
        <v>626</v>
      </c>
      <c r="E8306" t="s">
        <v>1</v>
      </c>
      <c r="F8306">
        <v>459665</v>
      </c>
      <c r="G8306">
        <v>459665</v>
      </c>
      <c r="H8306">
        <v>459665</v>
      </c>
    </row>
    <row r="8307" spans="2:8" x14ac:dyDescent="0.25">
      <c r="B8307" t="s">
        <v>3</v>
      </c>
      <c r="C8307" t="s">
        <v>643</v>
      </c>
      <c r="D8307" t="s">
        <v>64</v>
      </c>
      <c r="E8307" t="s">
        <v>1</v>
      </c>
      <c r="F8307">
        <v>612886.66669999994</v>
      </c>
      <c r="G8307">
        <v>612886.66669999994</v>
      </c>
      <c r="H8307">
        <v>612886.66669999994</v>
      </c>
    </row>
    <row r="8308" spans="2:8" x14ac:dyDescent="0.25">
      <c r="B8308" t="s">
        <v>3</v>
      </c>
      <c r="C8308" t="s">
        <v>643</v>
      </c>
      <c r="D8308" t="s">
        <v>67</v>
      </c>
      <c r="E8308" t="s">
        <v>1</v>
      </c>
      <c r="F8308">
        <v>563.25500000000011</v>
      </c>
      <c r="G8308">
        <v>563.25500000000011</v>
      </c>
      <c r="H8308">
        <v>563.25500000000011</v>
      </c>
    </row>
    <row r="8309" spans="2:8" x14ac:dyDescent="0.25">
      <c r="B8309" t="s">
        <v>3</v>
      </c>
      <c r="C8309" t="s">
        <v>643</v>
      </c>
      <c r="D8309" t="s">
        <v>69</v>
      </c>
      <c r="E8309" t="s">
        <v>1</v>
      </c>
      <c r="F8309">
        <v>1025.2305000000003</v>
      </c>
      <c r="G8309">
        <v>1025.2305000000003</v>
      </c>
      <c r="H8309">
        <v>1025.2305000000003</v>
      </c>
    </row>
    <row r="8310" spans="2:8" x14ac:dyDescent="0.25">
      <c r="B8310" t="s">
        <v>3</v>
      </c>
      <c r="C8310" t="s">
        <v>643</v>
      </c>
      <c r="D8310" t="s">
        <v>71</v>
      </c>
      <c r="E8310" t="s">
        <v>1</v>
      </c>
      <c r="F8310">
        <v>148.72059999999999</v>
      </c>
      <c r="G8310">
        <v>148.72059999999999</v>
      </c>
      <c r="H8310">
        <v>148.72059999999999</v>
      </c>
    </row>
    <row r="8311" spans="2:8" x14ac:dyDescent="0.25">
      <c r="B8311" t="s">
        <v>3</v>
      </c>
      <c r="C8311" t="s">
        <v>643</v>
      </c>
      <c r="D8311" t="s">
        <v>73</v>
      </c>
      <c r="E8311" t="s">
        <v>1</v>
      </c>
      <c r="F8311">
        <v>148.72059999999999</v>
      </c>
      <c r="G8311">
        <v>148.72059999999999</v>
      </c>
      <c r="H8311">
        <v>148.72059999999999</v>
      </c>
    </row>
    <row r="8312" spans="2:8" x14ac:dyDescent="0.25">
      <c r="B8312" t="s">
        <v>3</v>
      </c>
      <c r="C8312" t="s">
        <v>643</v>
      </c>
      <c r="D8312" t="s">
        <v>683</v>
      </c>
      <c r="E8312" t="s">
        <v>1</v>
      </c>
      <c r="F8312">
        <v>5.23</v>
      </c>
      <c r="G8312">
        <v>5.23</v>
      </c>
      <c r="H8312">
        <v>5.23</v>
      </c>
    </row>
    <row r="8313" spans="2:8" x14ac:dyDescent="0.25">
      <c r="B8313" t="s">
        <v>3</v>
      </c>
      <c r="C8313" t="s">
        <v>643</v>
      </c>
      <c r="D8313" t="s">
        <v>75</v>
      </c>
      <c r="E8313" t="s">
        <v>1</v>
      </c>
      <c r="F8313">
        <v>229.75567295597446</v>
      </c>
      <c r="G8313">
        <v>229.75567295597446</v>
      </c>
      <c r="H8313">
        <v>229.75567295597446</v>
      </c>
    </row>
    <row r="8314" spans="2:8" x14ac:dyDescent="0.25">
      <c r="B8314" t="s">
        <v>3</v>
      </c>
      <c r="C8314" t="s">
        <v>643</v>
      </c>
      <c r="D8314" t="s">
        <v>76</v>
      </c>
      <c r="E8314" t="s">
        <v>1</v>
      </c>
      <c r="F8314">
        <v>0</v>
      </c>
      <c r="G8314">
        <v>0</v>
      </c>
      <c r="H8314">
        <v>0</v>
      </c>
    </row>
    <row r="8315" spans="2:8" x14ac:dyDescent="0.25">
      <c r="B8315" t="s">
        <v>3</v>
      </c>
      <c r="C8315" t="s">
        <v>643</v>
      </c>
      <c r="D8315" t="s">
        <v>77</v>
      </c>
      <c r="E8315" t="s">
        <v>1</v>
      </c>
      <c r="F8315">
        <v>0</v>
      </c>
      <c r="G8315">
        <v>0</v>
      </c>
      <c r="H8315">
        <v>0</v>
      </c>
    </row>
    <row r="8316" spans="2:8" x14ac:dyDescent="0.25">
      <c r="B8316" t="s">
        <v>3</v>
      </c>
      <c r="C8316" t="s">
        <v>643</v>
      </c>
      <c r="D8316" t="s">
        <v>78</v>
      </c>
      <c r="E8316" t="s">
        <v>1</v>
      </c>
      <c r="F8316">
        <v>14.090553800408903</v>
      </c>
      <c r="G8316">
        <v>14.090553800408903</v>
      </c>
      <c r="H8316">
        <v>14.090553800408903</v>
      </c>
    </row>
    <row r="8317" spans="2:8" x14ac:dyDescent="0.25">
      <c r="B8317" t="s">
        <v>3</v>
      </c>
      <c r="C8317" t="s">
        <v>643</v>
      </c>
      <c r="D8317" t="s">
        <v>627</v>
      </c>
      <c r="E8317" t="s">
        <v>1</v>
      </c>
      <c r="F8317">
        <v>1050</v>
      </c>
      <c r="G8317">
        <v>1050</v>
      </c>
      <c r="H8317">
        <v>1050</v>
      </c>
    </row>
    <row r="8318" spans="2:8" x14ac:dyDescent="0.25">
      <c r="B8318" t="s">
        <v>3</v>
      </c>
      <c r="C8318" t="s">
        <v>643</v>
      </c>
      <c r="D8318" t="s">
        <v>81</v>
      </c>
      <c r="E8318" t="s">
        <v>1</v>
      </c>
      <c r="F8318">
        <v>1683.9262999999999</v>
      </c>
      <c r="G8318">
        <v>1683.9262999999999</v>
      </c>
      <c r="H8318">
        <v>1683.9262999999999</v>
      </c>
    </row>
    <row r="8319" spans="2:8" x14ac:dyDescent="0.25">
      <c r="B8319" t="s">
        <v>3</v>
      </c>
      <c r="C8319" t="s">
        <v>643</v>
      </c>
      <c r="D8319" t="s">
        <v>83</v>
      </c>
      <c r="E8319" t="s">
        <v>1</v>
      </c>
      <c r="F8319">
        <v>256.69</v>
      </c>
      <c r="G8319">
        <v>256.69</v>
      </c>
      <c r="H8319">
        <v>256.69</v>
      </c>
    </row>
    <row r="8320" spans="2:8" x14ac:dyDescent="0.25">
      <c r="B8320" t="s">
        <v>3</v>
      </c>
      <c r="C8320" t="s">
        <v>643</v>
      </c>
      <c r="D8320" t="s">
        <v>85</v>
      </c>
      <c r="E8320" t="s">
        <v>1</v>
      </c>
      <c r="F8320">
        <v>65.755200000000016</v>
      </c>
      <c r="G8320">
        <v>65.755200000000016</v>
      </c>
      <c r="H8320">
        <v>65.755200000000016</v>
      </c>
    </row>
    <row r="8321" spans="2:8" x14ac:dyDescent="0.25">
      <c r="B8321" t="s">
        <v>3</v>
      </c>
      <c r="C8321" t="s">
        <v>643</v>
      </c>
      <c r="D8321" t="s">
        <v>86</v>
      </c>
      <c r="E8321" t="s">
        <v>1</v>
      </c>
      <c r="F8321">
        <v>164.38800000000003</v>
      </c>
      <c r="G8321">
        <v>164.38800000000003</v>
      </c>
      <c r="H8321">
        <v>164.38800000000003</v>
      </c>
    </row>
    <row r="8322" spans="2:8" x14ac:dyDescent="0.25">
      <c r="B8322" t="s">
        <v>3</v>
      </c>
      <c r="C8322" t="s">
        <v>643</v>
      </c>
      <c r="D8322" t="s">
        <v>87</v>
      </c>
      <c r="E8322" t="s">
        <v>1</v>
      </c>
      <c r="F8322">
        <v>43.836800000000004</v>
      </c>
      <c r="G8322">
        <v>43.836800000000004</v>
      </c>
      <c r="H8322">
        <v>43.836800000000004</v>
      </c>
    </row>
    <row r="8323" spans="2:8" x14ac:dyDescent="0.25">
      <c r="B8323" t="s">
        <v>3</v>
      </c>
      <c r="C8323" t="s">
        <v>643</v>
      </c>
      <c r="D8323" t="s">
        <v>88</v>
      </c>
      <c r="E8323" t="s">
        <v>1</v>
      </c>
      <c r="F8323">
        <v>0</v>
      </c>
      <c r="G8323">
        <v>0</v>
      </c>
      <c r="H8323">
        <v>0</v>
      </c>
    </row>
    <row r="8324" spans="2:8" x14ac:dyDescent="0.25">
      <c r="B8324" t="s">
        <v>3</v>
      </c>
      <c r="C8324" t="s">
        <v>643</v>
      </c>
      <c r="D8324" t="s">
        <v>628</v>
      </c>
      <c r="E8324" t="s">
        <v>1</v>
      </c>
      <c r="F8324">
        <v>900</v>
      </c>
      <c r="G8324">
        <v>900</v>
      </c>
      <c r="H8324">
        <v>900</v>
      </c>
    </row>
    <row r="8325" spans="2:8" x14ac:dyDescent="0.25">
      <c r="B8325" t="s">
        <v>3</v>
      </c>
      <c r="C8325" t="s">
        <v>643</v>
      </c>
      <c r="D8325" t="s">
        <v>89</v>
      </c>
      <c r="E8325" t="s">
        <v>1</v>
      </c>
      <c r="F8325">
        <v>900</v>
      </c>
      <c r="G8325">
        <v>900</v>
      </c>
      <c r="H8325">
        <v>900</v>
      </c>
    </row>
    <row r="8326" spans="2:8" x14ac:dyDescent="0.25">
      <c r="B8326" t="s">
        <v>3</v>
      </c>
      <c r="C8326" t="s">
        <v>643</v>
      </c>
      <c r="D8326" t="s">
        <v>90</v>
      </c>
      <c r="E8326" t="s">
        <v>1</v>
      </c>
      <c r="F8326">
        <v>1264.8300000000002</v>
      </c>
      <c r="G8326">
        <v>1264.8300000000002</v>
      </c>
      <c r="H8326">
        <v>1264.8300000000002</v>
      </c>
    </row>
    <row r="8327" spans="2:8" x14ac:dyDescent="0.25">
      <c r="B8327" t="s">
        <v>3</v>
      </c>
      <c r="C8327" t="s">
        <v>643</v>
      </c>
      <c r="D8327" t="s">
        <v>92</v>
      </c>
      <c r="E8327" t="s">
        <v>1</v>
      </c>
      <c r="F8327">
        <v>178.7653</v>
      </c>
      <c r="G8327">
        <v>178.7653</v>
      </c>
      <c r="H8327">
        <v>178.7653</v>
      </c>
    </row>
    <row r="8328" spans="2:8" x14ac:dyDescent="0.25">
      <c r="B8328" t="s">
        <v>3</v>
      </c>
      <c r="C8328" t="s">
        <v>643</v>
      </c>
      <c r="D8328" t="s">
        <v>93</v>
      </c>
      <c r="E8328" t="s">
        <v>1</v>
      </c>
      <c r="F8328">
        <v>367.41250000000002</v>
      </c>
      <c r="G8328">
        <v>367.41250000000002</v>
      </c>
      <c r="H8328">
        <v>367.41250000000002</v>
      </c>
    </row>
    <row r="8329" spans="2:8" x14ac:dyDescent="0.25">
      <c r="B8329" t="s">
        <v>3</v>
      </c>
      <c r="C8329" t="s">
        <v>643</v>
      </c>
      <c r="D8329" t="s">
        <v>97</v>
      </c>
      <c r="E8329" t="s">
        <v>1</v>
      </c>
      <c r="F8329">
        <v>313.76117939376894</v>
      </c>
      <c r="G8329">
        <v>313.76117939376894</v>
      </c>
      <c r="H8329">
        <v>313.76117939376894</v>
      </c>
    </row>
    <row r="8330" spans="2:8" x14ac:dyDescent="0.25">
      <c r="B8330" t="s">
        <v>3</v>
      </c>
      <c r="C8330" t="s">
        <v>643</v>
      </c>
      <c r="D8330" t="s">
        <v>98</v>
      </c>
      <c r="E8330" t="s">
        <v>1</v>
      </c>
      <c r="F8330">
        <v>269.76894444703072</v>
      </c>
      <c r="G8330">
        <v>269.76894444703072</v>
      </c>
      <c r="H8330">
        <v>269.76894444703072</v>
      </c>
    </row>
    <row r="8331" spans="2:8" x14ac:dyDescent="0.25">
      <c r="B8331" t="s">
        <v>3</v>
      </c>
      <c r="C8331" t="s">
        <v>643</v>
      </c>
      <c r="D8331" t="s">
        <v>99</v>
      </c>
      <c r="E8331" t="s">
        <v>1</v>
      </c>
      <c r="F8331">
        <v>26</v>
      </c>
      <c r="G8331">
        <v>26</v>
      </c>
      <c r="H8331">
        <v>26</v>
      </c>
    </row>
    <row r="8332" spans="2:8" x14ac:dyDescent="0.25">
      <c r="B8332" t="s">
        <v>3</v>
      </c>
      <c r="C8332" t="s">
        <v>643</v>
      </c>
      <c r="D8332" t="s">
        <v>100</v>
      </c>
      <c r="E8332" t="s">
        <v>1</v>
      </c>
      <c r="F8332">
        <v>2106.7200000000003</v>
      </c>
      <c r="G8332">
        <v>2106.7200000000003</v>
      </c>
      <c r="H8332">
        <v>2106.7200000000003</v>
      </c>
    </row>
    <row r="8333" spans="2:8" x14ac:dyDescent="0.25">
      <c r="B8333" t="s">
        <v>3</v>
      </c>
      <c r="C8333" t="s">
        <v>643</v>
      </c>
      <c r="D8333" t="s">
        <v>102</v>
      </c>
      <c r="E8333" t="s">
        <v>1</v>
      </c>
      <c r="F8333">
        <v>14838.810000000001</v>
      </c>
      <c r="G8333">
        <v>14838.810000000001</v>
      </c>
      <c r="H8333">
        <v>14838.810000000001</v>
      </c>
    </row>
    <row r="8334" spans="2:8" x14ac:dyDescent="0.25">
      <c r="B8334" t="s">
        <v>3</v>
      </c>
      <c r="C8334" t="s">
        <v>643</v>
      </c>
      <c r="D8334" t="s">
        <v>104</v>
      </c>
      <c r="E8334" t="s">
        <v>1</v>
      </c>
      <c r="F8334">
        <v>1339.3100000000002</v>
      </c>
      <c r="G8334">
        <v>1339.3100000000002</v>
      </c>
      <c r="H8334">
        <v>1339.3100000000002</v>
      </c>
    </row>
    <row r="8335" spans="2:8" x14ac:dyDescent="0.25">
      <c r="B8335" t="s">
        <v>3</v>
      </c>
      <c r="C8335" t="s">
        <v>643</v>
      </c>
      <c r="D8335" t="s">
        <v>106</v>
      </c>
      <c r="E8335" t="s">
        <v>1</v>
      </c>
      <c r="F8335">
        <v>5784.17</v>
      </c>
      <c r="G8335">
        <v>5784.17</v>
      </c>
      <c r="H8335">
        <v>5784.17</v>
      </c>
    </row>
    <row r="8336" spans="2:8" x14ac:dyDescent="0.25">
      <c r="B8336" t="s">
        <v>3</v>
      </c>
      <c r="C8336" t="s">
        <v>643</v>
      </c>
      <c r="D8336" t="s">
        <v>108</v>
      </c>
      <c r="E8336" t="s">
        <v>1</v>
      </c>
      <c r="F8336">
        <v>2578.471</v>
      </c>
      <c r="G8336">
        <v>2578.471</v>
      </c>
      <c r="H8336">
        <v>2578.471</v>
      </c>
    </row>
    <row r="8337" spans="2:8" x14ac:dyDescent="0.25">
      <c r="B8337" t="s">
        <v>3</v>
      </c>
      <c r="C8337" t="s">
        <v>643</v>
      </c>
      <c r="D8337" t="s">
        <v>112</v>
      </c>
      <c r="E8337" t="s">
        <v>1</v>
      </c>
      <c r="F8337">
        <v>4093.7400000000002</v>
      </c>
      <c r="G8337">
        <v>4093.7400000000002</v>
      </c>
      <c r="H8337">
        <v>4093.7400000000002</v>
      </c>
    </row>
    <row r="8338" spans="2:8" x14ac:dyDescent="0.25">
      <c r="B8338" t="s">
        <v>3</v>
      </c>
      <c r="C8338" t="s">
        <v>643</v>
      </c>
      <c r="D8338" t="s">
        <v>114</v>
      </c>
      <c r="E8338" t="s">
        <v>1</v>
      </c>
      <c r="F8338">
        <v>2834.23</v>
      </c>
      <c r="G8338">
        <v>2834.23</v>
      </c>
      <c r="H8338">
        <v>2834.23</v>
      </c>
    </row>
    <row r="8339" spans="2:8" x14ac:dyDescent="0.25">
      <c r="B8339" t="s">
        <v>3</v>
      </c>
      <c r="C8339" t="s">
        <v>643</v>
      </c>
      <c r="D8339" t="s">
        <v>443</v>
      </c>
      <c r="E8339" t="s">
        <v>1</v>
      </c>
      <c r="F8339">
        <v>11485.880000000001</v>
      </c>
      <c r="G8339">
        <v>11485.880000000001</v>
      </c>
      <c r="H8339">
        <v>11485.880000000001</v>
      </c>
    </row>
    <row r="8340" spans="2:8" x14ac:dyDescent="0.25">
      <c r="B8340" t="s">
        <v>3</v>
      </c>
      <c r="C8340" t="s">
        <v>643</v>
      </c>
      <c r="D8340" t="s">
        <v>116</v>
      </c>
      <c r="E8340" t="s">
        <v>1</v>
      </c>
      <c r="F8340">
        <v>1859.3400000000001</v>
      </c>
      <c r="G8340">
        <v>1859.3400000000001</v>
      </c>
      <c r="H8340">
        <v>1859.3400000000001</v>
      </c>
    </row>
    <row r="8341" spans="2:8" x14ac:dyDescent="0.25">
      <c r="B8341" t="s">
        <v>3</v>
      </c>
      <c r="C8341" t="s">
        <v>643</v>
      </c>
      <c r="D8341" t="s">
        <v>118</v>
      </c>
      <c r="E8341" t="s">
        <v>1</v>
      </c>
      <c r="F8341">
        <v>140000</v>
      </c>
      <c r="G8341">
        <v>140000</v>
      </c>
      <c r="H8341">
        <v>140000</v>
      </c>
    </row>
    <row r="8342" spans="2:8" x14ac:dyDescent="0.25">
      <c r="B8342" t="s">
        <v>3</v>
      </c>
      <c r="C8342" t="s">
        <v>643</v>
      </c>
      <c r="D8342" t="s">
        <v>629</v>
      </c>
      <c r="E8342" t="s">
        <v>1</v>
      </c>
      <c r="F8342">
        <v>127.33333333333337</v>
      </c>
      <c r="G8342">
        <v>127.33333333333337</v>
      </c>
      <c r="H8342">
        <v>127.33333333333337</v>
      </c>
    </row>
    <row r="8343" spans="2:8" x14ac:dyDescent="0.25">
      <c r="B8343" t="s">
        <v>3</v>
      </c>
      <c r="C8343" t="s">
        <v>643</v>
      </c>
      <c r="D8343" t="s">
        <v>119</v>
      </c>
      <c r="E8343" t="s">
        <v>1</v>
      </c>
      <c r="F8343">
        <v>466.57729999999998</v>
      </c>
      <c r="G8343">
        <v>466.57729999999998</v>
      </c>
      <c r="H8343">
        <v>466.57729999999998</v>
      </c>
    </row>
    <row r="8344" spans="2:8" x14ac:dyDescent="0.25">
      <c r="B8344" t="s">
        <v>3</v>
      </c>
      <c r="C8344" t="s">
        <v>643</v>
      </c>
      <c r="D8344" t="s">
        <v>121</v>
      </c>
      <c r="E8344" t="s">
        <v>1</v>
      </c>
      <c r="F8344">
        <v>42500</v>
      </c>
      <c r="G8344">
        <v>42500</v>
      </c>
      <c r="H8344">
        <v>42500</v>
      </c>
    </row>
    <row r="8345" spans="2:8" x14ac:dyDescent="0.25">
      <c r="B8345" t="s">
        <v>3</v>
      </c>
      <c r="C8345" t="s">
        <v>643</v>
      </c>
      <c r="D8345" t="s">
        <v>123</v>
      </c>
      <c r="E8345" t="s">
        <v>1</v>
      </c>
      <c r="F8345">
        <v>252.70000000000002</v>
      </c>
      <c r="G8345">
        <v>252.70000000000002</v>
      </c>
      <c r="H8345">
        <v>252.70000000000002</v>
      </c>
    </row>
    <row r="8346" spans="2:8" x14ac:dyDescent="0.25">
      <c r="B8346" t="s">
        <v>3</v>
      </c>
      <c r="C8346" t="s">
        <v>643</v>
      </c>
      <c r="D8346" t="s">
        <v>127</v>
      </c>
      <c r="E8346" t="s">
        <v>1</v>
      </c>
      <c r="F8346">
        <v>1641.22</v>
      </c>
      <c r="G8346">
        <v>1641.22</v>
      </c>
      <c r="H8346">
        <v>1641.22</v>
      </c>
    </row>
    <row r="8347" spans="2:8" x14ac:dyDescent="0.25">
      <c r="B8347" t="s">
        <v>3</v>
      </c>
      <c r="C8347" t="s">
        <v>643</v>
      </c>
      <c r="D8347" t="s">
        <v>129</v>
      </c>
      <c r="E8347" t="s">
        <v>1</v>
      </c>
      <c r="F8347">
        <v>0</v>
      </c>
      <c r="G8347">
        <v>0</v>
      </c>
      <c r="H8347">
        <v>0</v>
      </c>
    </row>
    <row r="8348" spans="2:8" x14ac:dyDescent="0.25">
      <c r="B8348" t="s">
        <v>3</v>
      </c>
      <c r="C8348" t="s">
        <v>643</v>
      </c>
      <c r="D8348" t="s">
        <v>130</v>
      </c>
      <c r="E8348" t="s">
        <v>1</v>
      </c>
      <c r="F8348">
        <v>0</v>
      </c>
      <c r="G8348">
        <v>0</v>
      </c>
      <c r="H8348">
        <v>0</v>
      </c>
    </row>
    <row r="8349" spans="2:8" x14ac:dyDescent="0.25">
      <c r="B8349" t="s">
        <v>3</v>
      </c>
      <c r="C8349" t="s">
        <v>643</v>
      </c>
      <c r="D8349" t="s">
        <v>131</v>
      </c>
      <c r="E8349" t="s">
        <v>1</v>
      </c>
      <c r="F8349">
        <v>354.04599999999999</v>
      </c>
      <c r="G8349">
        <v>354.04599999999999</v>
      </c>
      <c r="H8349">
        <v>354.04599999999999</v>
      </c>
    </row>
    <row r="8350" spans="2:8" x14ac:dyDescent="0.25">
      <c r="B8350" t="s">
        <v>3</v>
      </c>
      <c r="C8350" t="s">
        <v>643</v>
      </c>
      <c r="D8350" t="s">
        <v>132</v>
      </c>
      <c r="E8350" t="s">
        <v>1</v>
      </c>
      <c r="F8350">
        <v>354.04599999999999</v>
      </c>
      <c r="G8350">
        <v>354.04599999999999</v>
      </c>
      <c r="H8350">
        <v>354.04599999999999</v>
      </c>
    </row>
    <row r="8351" spans="2:8" x14ac:dyDescent="0.25">
      <c r="B8351" t="s">
        <v>3</v>
      </c>
      <c r="C8351" t="s">
        <v>643</v>
      </c>
      <c r="D8351" t="s">
        <v>133</v>
      </c>
      <c r="E8351" t="s">
        <v>1</v>
      </c>
      <c r="F8351">
        <v>1797.0959999999998</v>
      </c>
      <c r="G8351">
        <v>1797.0959999999998</v>
      </c>
      <c r="H8351">
        <v>1797.0959999999998</v>
      </c>
    </row>
    <row r="8352" spans="2:8" x14ac:dyDescent="0.25">
      <c r="B8352" t="s">
        <v>3</v>
      </c>
      <c r="C8352" t="s">
        <v>643</v>
      </c>
      <c r="D8352" t="s">
        <v>134</v>
      </c>
      <c r="E8352" t="s">
        <v>1</v>
      </c>
      <c r="F8352">
        <v>1797.0959999999998</v>
      </c>
      <c r="G8352">
        <v>1797.0959999999998</v>
      </c>
      <c r="H8352">
        <v>1797.0959999999998</v>
      </c>
    </row>
    <row r="8353" spans="2:8" x14ac:dyDescent="0.25">
      <c r="B8353" t="s">
        <v>3</v>
      </c>
      <c r="C8353" t="s">
        <v>643</v>
      </c>
      <c r="D8353" t="s">
        <v>135</v>
      </c>
      <c r="E8353" t="s">
        <v>1</v>
      </c>
      <c r="F8353">
        <v>22.876000000000001</v>
      </c>
      <c r="G8353">
        <v>22.876000000000001</v>
      </c>
      <c r="H8353">
        <v>22.876000000000001</v>
      </c>
    </row>
    <row r="8354" spans="2:8" x14ac:dyDescent="0.25">
      <c r="B8354" t="s">
        <v>3</v>
      </c>
      <c r="C8354" t="s">
        <v>643</v>
      </c>
      <c r="D8354" t="s">
        <v>136</v>
      </c>
      <c r="E8354" t="s">
        <v>1</v>
      </c>
      <c r="F8354">
        <v>22.876000000000001</v>
      </c>
      <c r="G8354">
        <v>22.876000000000001</v>
      </c>
      <c r="H8354">
        <v>22.876000000000001</v>
      </c>
    </row>
    <row r="8355" spans="2:8" x14ac:dyDescent="0.25">
      <c r="B8355" t="s">
        <v>3</v>
      </c>
      <c r="C8355" t="s">
        <v>643</v>
      </c>
      <c r="D8355" t="s">
        <v>137</v>
      </c>
      <c r="E8355" t="s">
        <v>1</v>
      </c>
      <c r="F8355">
        <v>0</v>
      </c>
      <c r="G8355">
        <v>0</v>
      </c>
      <c r="H8355">
        <v>0</v>
      </c>
    </row>
    <row r="8356" spans="2:8" x14ac:dyDescent="0.25">
      <c r="B8356" t="s">
        <v>3</v>
      </c>
      <c r="C8356" t="s">
        <v>643</v>
      </c>
      <c r="D8356" t="s">
        <v>138</v>
      </c>
      <c r="E8356" t="s">
        <v>1</v>
      </c>
      <c r="F8356">
        <v>0</v>
      </c>
      <c r="G8356">
        <v>0</v>
      </c>
      <c r="H8356">
        <v>0</v>
      </c>
    </row>
    <row r="8357" spans="2:8" x14ac:dyDescent="0.25">
      <c r="B8357" t="s">
        <v>3</v>
      </c>
      <c r="C8357" t="s">
        <v>643</v>
      </c>
      <c r="D8357" t="s">
        <v>630</v>
      </c>
      <c r="E8357" t="s">
        <v>1</v>
      </c>
      <c r="F8357">
        <v>683.38200000000006</v>
      </c>
      <c r="G8357">
        <v>683.38200000000006</v>
      </c>
      <c r="H8357">
        <v>683.38200000000006</v>
      </c>
    </row>
    <row r="8358" spans="2:8" x14ac:dyDescent="0.25">
      <c r="B8358" t="s">
        <v>3</v>
      </c>
      <c r="C8358" t="s">
        <v>643</v>
      </c>
      <c r="D8358" t="s">
        <v>139</v>
      </c>
      <c r="E8358" t="s">
        <v>1</v>
      </c>
      <c r="F8358">
        <v>115.45685684</v>
      </c>
      <c r="G8358">
        <v>115.45685684</v>
      </c>
      <c r="H8358">
        <v>115.45685684</v>
      </c>
    </row>
    <row r="8359" spans="2:8" x14ac:dyDescent="0.25">
      <c r="B8359" t="s">
        <v>3</v>
      </c>
      <c r="C8359" t="s">
        <v>643</v>
      </c>
      <c r="D8359" t="s">
        <v>631</v>
      </c>
      <c r="E8359" t="s">
        <v>1</v>
      </c>
      <c r="F8359">
        <v>900.41700000000014</v>
      </c>
      <c r="G8359">
        <v>900.41700000000014</v>
      </c>
      <c r="H8359">
        <v>900.41700000000014</v>
      </c>
    </row>
    <row r="8360" spans="2:8" x14ac:dyDescent="0.25">
      <c r="B8360" t="s">
        <v>3</v>
      </c>
      <c r="C8360" t="s">
        <v>643</v>
      </c>
      <c r="D8360" t="s">
        <v>141</v>
      </c>
      <c r="E8360" t="s">
        <v>1</v>
      </c>
      <c r="F8360">
        <v>54.516699999999993</v>
      </c>
      <c r="G8360">
        <v>54.516699999999993</v>
      </c>
      <c r="H8360">
        <v>54.516699999999993</v>
      </c>
    </row>
    <row r="8361" spans="2:8" x14ac:dyDescent="0.25">
      <c r="B8361" t="s">
        <v>3</v>
      </c>
      <c r="C8361" t="s">
        <v>643</v>
      </c>
      <c r="D8361" t="s">
        <v>684</v>
      </c>
      <c r="E8361" t="s">
        <v>1</v>
      </c>
      <c r="F8361">
        <v>4.6100000000000003</v>
      </c>
      <c r="G8361">
        <v>4.6100000000000003</v>
      </c>
      <c r="H8361">
        <v>4.6100000000000003</v>
      </c>
    </row>
    <row r="8362" spans="2:8" x14ac:dyDescent="0.25">
      <c r="B8362" t="s">
        <v>3</v>
      </c>
      <c r="C8362" t="s">
        <v>643</v>
      </c>
      <c r="D8362" t="s">
        <v>685</v>
      </c>
      <c r="E8362" t="s">
        <v>1</v>
      </c>
      <c r="F8362">
        <v>0</v>
      </c>
      <c r="G8362">
        <v>0</v>
      </c>
      <c r="H8362">
        <v>0</v>
      </c>
    </row>
    <row r="8363" spans="2:8" x14ac:dyDescent="0.25">
      <c r="B8363" t="s">
        <v>3</v>
      </c>
      <c r="C8363" t="s">
        <v>643</v>
      </c>
      <c r="D8363" t="s">
        <v>148</v>
      </c>
      <c r="E8363" t="s">
        <v>1</v>
      </c>
      <c r="F8363">
        <v>0</v>
      </c>
      <c r="G8363">
        <v>0</v>
      </c>
      <c r="H8363">
        <v>0</v>
      </c>
    </row>
    <row r="8364" spans="2:8" x14ac:dyDescent="0.25">
      <c r="B8364" t="s">
        <v>3</v>
      </c>
      <c r="C8364" t="s">
        <v>643</v>
      </c>
      <c r="D8364" t="s">
        <v>149</v>
      </c>
      <c r="E8364" t="s">
        <v>1</v>
      </c>
      <c r="F8364">
        <v>0</v>
      </c>
      <c r="G8364">
        <v>0</v>
      </c>
      <c r="H8364">
        <v>0</v>
      </c>
    </row>
    <row r="8365" spans="2:8" x14ac:dyDescent="0.25">
      <c r="B8365" t="s">
        <v>3</v>
      </c>
      <c r="C8365" t="s">
        <v>643</v>
      </c>
      <c r="D8365" t="s">
        <v>150</v>
      </c>
      <c r="E8365" t="s">
        <v>1</v>
      </c>
      <c r="F8365">
        <v>11736.45</v>
      </c>
      <c r="G8365">
        <v>11736.45</v>
      </c>
      <c r="H8365">
        <v>11736.45</v>
      </c>
    </row>
    <row r="8366" spans="2:8" x14ac:dyDescent="0.25">
      <c r="B8366" t="s">
        <v>3</v>
      </c>
      <c r="C8366" t="s">
        <v>643</v>
      </c>
      <c r="D8366" t="s">
        <v>151</v>
      </c>
      <c r="E8366" t="s">
        <v>1</v>
      </c>
      <c r="F8366">
        <v>11736.45</v>
      </c>
      <c r="G8366">
        <v>11736.45</v>
      </c>
      <c r="H8366">
        <v>11736.45</v>
      </c>
    </row>
    <row r="8367" spans="2:8" x14ac:dyDescent="0.25">
      <c r="B8367" t="s">
        <v>3</v>
      </c>
      <c r="C8367" t="s">
        <v>643</v>
      </c>
      <c r="D8367" t="s">
        <v>152</v>
      </c>
      <c r="E8367" t="s">
        <v>1</v>
      </c>
      <c r="F8367">
        <v>20592</v>
      </c>
      <c r="G8367">
        <v>20592</v>
      </c>
      <c r="H8367">
        <v>20592</v>
      </c>
    </row>
    <row r="8368" spans="2:8" x14ac:dyDescent="0.25">
      <c r="B8368" t="s">
        <v>3</v>
      </c>
      <c r="C8368" t="s">
        <v>643</v>
      </c>
      <c r="D8368" t="s">
        <v>153</v>
      </c>
      <c r="E8368" t="s">
        <v>1</v>
      </c>
      <c r="F8368">
        <v>851.2</v>
      </c>
      <c r="G8368">
        <v>851.2</v>
      </c>
      <c r="H8368">
        <v>851.2</v>
      </c>
    </row>
    <row r="8369" spans="2:8" x14ac:dyDescent="0.25">
      <c r="B8369" t="s">
        <v>3</v>
      </c>
      <c r="C8369" t="s">
        <v>643</v>
      </c>
      <c r="D8369" t="s">
        <v>632</v>
      </c>
      <c r="E8369" t="s">
        <v>1</v>
      </c>
      <c r="F8369">
        <v>1095</v>
      </c>
      <c r="G8369">
        <v>1095</v>
      </c>
      <c r="H8369">
        <v>1095</v>
      </c>
    </row>
    <row r="8370" spans="2:8" x14ac:dyDescent="0.25">
      <c r="B8370" t="s">
        <v>3</v>
      </c>
      <c r="C8370" t="s">
        <v>643</v>
      </c>
      <c r="D8370" t="s">
        <v>155</v>
      </c>
      <c r="E8370" t="s">
        <v>1</v>
      </c>
      <c r="F8370">
        <v>1012.1300000000001</v>
      </c>
      <c r="G8370">
        <v>1012.1300000000001</v>
      </c>
      <c r="H8370">
        <v>1012.1300000000001</v>
      </c>
    </row>
    <row r="8371" spans="2:8" x14ac:dyDescent="0.25">
      <c r="B8371" t="s">
        <v>3</v>
      </c>
      <c r="C8371" t="s">
        <v>643</v>
      </c>
      <c r="D8371" t="s">
        <v>633</v>
      </c>
      <c r="E8371" t="s">
        <v>1</v>
      </c>
      <c r="F8371">
        <v>0</v>
      </c>
      <c r="G8371">
        <v>0</v>
      </c>
      <c r="H8371">
        <v>0</v>
      </c>
    </row>
    <row r="8372" spans="2:8" x14ac:dyDescent="0.25">
      <c r="B8372" t="s">
        <v>3</v>
      </c>
      <c r="C8372" t="s">
        <v>643</v>
      </c>
      <c r="D8372" t="s">
        <v>156</v>
      </c>
      <c r="E8372" t="s">
        <v>1</v>
      </c>
      <c r="F8372">
        <v>2806.3</v>
      </c>
      <c r="G8372">
        <v>2806.3</v>
      </c>
      <c r="H8372">
        <v>2806.3</v>
      </c>
    </row>
    <row r="8373" spans="2:8" x14ac:dyDescent="0.25">
      <c r="B8373" t="s">
        <v>3</v>
      </c>
      <c r="C8373" t="s">
        <v>643</v>
      </c>
      <c r="D8373" t="s">
        <v>157</v>
      </c>
      <c r="E8373" t="s">
        <v>1</v>
      </c>
      <c r="F8373">
        <v>2806.3</v>
      </c>
      <c r="G8373">
        <v>2806.3</v>
      </c>
      <c r="H8373">
        <v>2806.3</v>
      </c>
    </row>
    <row r="8374" spans="2:8" x14ac:dyDescent="0.25">
      <c r="B8374" t="s">
        <v>3</v>
      </c>
      <c r="C8374" t="s">
        <v>643</v>
      </c>
      <c r="D8374" t="s">
        <v>158</v>
      </c>
      <c r="E8374" t="s">
        <v>1</v>
      </c>
      <c r="F8374">
        <v>1012.1300000000001</v>
      </c>
      <c r="G8374">
        <v>1012.1300000000001</v>
      </c>
      <c r="H8374">
        <v>1012.1300000000001</v>
      </c>
    </row>
    <row r="8375" spans="2:8" x14ac:dyDescent="0.25">
      <c r="B8375" t="s">
        <v>3</v>
      </c>
      <c r="C8375" t="s">
        <v>643</v>
      </c>
      <c r="D8375" t="s">
        <v>159</v>
      </c>
      <c r="E8375" t="s">
        <v>1</v>
      </c>
      <c r="F8375">
        <v>4625.7400000000007</v>
      </c>
      <c r="G8375">
        <v>4625.7400000000007</v>
      </c>
      <c r="H8375">
        <v>4625.7400000000007</v>
      </c>
    </row>
    <row r="8376" spans="2:8" x14ac:dyDescent="0.25">
      <c r="B8376" t="s">
        <v>3</v>
      </c>
      <c r="C8376" t="s">
        <v>643</v>
      </c>
      <c r="D8376" t="s">
        <v>160</v>
      </c>
      <c r="E8376" t="s">
        <v>1</v>
      </c>
      <c r="F8376">
        <v>4625.7400000000007</v>
      </c>
      <c r="G8376">
        <v>4625.7400000000007</v>
      </c>
      <c r="H8376">
        <v>4625.7400000000007</v>
      </c>
    </row>
    <row r="8377" spans="2:8" x14ac:dyDescent="0.25">
      <c r="B8377" t="s">
        <v>3</v>
      </c>
      <c r="C8377" t="s">
        <v>643</v>
      </c>
      <c r="D8377" t="s">
        <v>161</v>
      </c>
      <c r="E8377" t="s">
        <v>1</v>
      </c>
      <c r="F8377">
        <v>24.284192634560803</v>
      </c>
      <c r="G8377">
        <v>24.284192634560803</v>
      </c>
      <c r="H8377">
        <v>24.284192634560803</v>
      </c>
    </row>
    <row r="8378" spans="2:8" x14ac:dyDescent="0.25">
      <c r="B8378" t="s">
        <v>3</v>
      </c>
      <c r="C8378" t="s">
        <v>643</v>
      </c>
      <c r="D8378" t="s">
        <v>162</v>
      </c>
      <c r="E8378" t="s">
        <v>1</v>
      </c>
      <c r="F8378">
        <v>222.11</v>
      </c>
      <c r="G8378">
        <v>222.11</v>
      </c>
      <c r="H8378">
        <v>222.11</v>
      </c>
    </row>
    <row r="8379" spans="2:8" x14ac:dyDescent="0.25">
      <c r="B8379" t="s">
        <v>3</v>
      </c>
      <c r="C8379" t="s">
        <v>643</v>
      </c>
      <c r="D8379" t="s">
        <v>163</v>
      </c>
      <c r="E8379" t="s">
        <v>1</v>
      </c>
      <c r="F8379">
        <v>222.11</v>
      </c>
      <c r="G8379">
        <v>222.11</v>
      </c>
      <c r="H8379">
        <v>222.11</v>
      </c>
    </row>
    <row r="8380" spans="2:8" x14ac:dyDescent="0.25">
      <c r="B8380" t="s">
        <v>3</v>
      </c>
      <c r="C8380" t="s">
        <v>643</v>
      </c>
      <c r="D8380" t="s">
        <v>165</v>
      </c>
      <c r="E8380" t="s">
        <v>1</v>
      </c>
      <c r="F8380">
        <v>343.14000000000004</v>
      </c>
      <c r="G8380">
        <v>343.14000000000004</v>
      </c>
      <c r="H8380">
        <v>343.14000000000004</v>
      </c>
    </row>
    <row r="8381" spans="2:8" x14ac:dyDescent="0.25">
      <c r="B8381" t="s">
        <v>3</v>
      </c>
      <c r="C8381" t="s">
        <v>643</v>
      </c>
      <c r="D8381" t="s">
        <v>168</v>
      </c>
      <c r="E8381" t="s">
        <v>1</v>
      </c>
      <c r="F8381">
        <v>3375.54</v>
      </c>
      <c r="G8381">
        <v>3375.54</v>
      </c>
      <c r="H8381">
        <v>3375.54</v>
      </c>
    </row>
    <row r="8382" spans="2:8" x14ac:dyDescent="0.25">
      <c r="B8382" t="s">
        <v>3</v>
      </c>
      <c r="C8382" t="s">
        <v>643</v>
      </c>
      <c r="D8382" t="s">
        <v>170</v>
      </c>
      <c r="E8382" t="s">
        <v>1</v>
      </c>
      <c r="F8382">
        <v>120.44480000000001</v>
      </c>
      <c r="G8382">
        <v>120.44480000000001</v>
      </c>
      <c r="H8382">
        <v>120.44480000000001</v>
      </c>
    </row>
    <row r="8383" spans="2:8" x14ac:dyDescent="0.25">
      <c r="B8383" t="s">
        <v>3</v>
      </c>
      <c r="C8383" t="s">
        <v>643</v>
      </c>
      <c r="D8383" t="s">
        <v>172</v>
      </c>
      <c r="E8383" t="s">
        <v>1</v>
      </c>
      <c r="F8383">
        <v>1008.1400000000001</v>
      </c>
      <c r="G8383">
        <v>1008.1400000000001</v>
      </c>
      <c r="H8383">
        <v>1008.1400000000001</v>
      </c>
    </row>
    <row r="8384" spans="2:8" x14ac:dyDescent="0.25">
      <c r="B8384" t="s">
        <v>3</v>
      </c>
      <c r="C8384" t="s">
        <v>643</v>
      </c>
      <c r="D8384" t="s">
        <v>174</v>
      </c>
      <c r="E8384" t="s">
        <v>1</v>
      </c>
      <c r="F8384">
        <v>4426.24</v>
      </c>
      <c r="G8384">
        <v>4426.24</v>
      </c>
      <c r="H8384">
        <v>4426.24</v>
      </c>
    </row>
    <row r="8385" spans="2:8" x14ac:dyDescent="0.25">
      <c r="B8385" t="s">
        <v>3</v>
      </c>
      <c r="C8385" t="s">
        <v>643</v>
      </c>
      <c r="D8385" t="s">
        <v>175</v>
      </c>
      <c r="E8385" t="s">
        <v>1</v>
      </c>
      <c r="F8385">
        <v>4426.24</v>
      </c>
      <c r="G8385">
        <v>4426.24</v>
      </c>
      <c r="H8385">
        <v>4426.24</v>
      </c>
    </row>
    <row r="8386" spans="2:8" x14ac:dyDescent="0.25">
      <c r="B8386" t="s">
        <v>3</v>
      </c>
      <c r="C8386" t="s">
        <v>643</v>
      </c>
      <c r="D8386" t="s">
        <v>176</v>
      </c>
      <c r="E8386" t="s">
        <v>1</v>
      </c>
      <c r="F8386">
        <v>0</v>
      </c>
      <c r="G8386">
        <v>0</v>
      </c>
      <c r="H8386">
        <v>0</v>
      </c>
    </row>
    <row r="8387" spans="2:8" x14ac:dyDescent="0.25">
      <c r="B8387" t="s">
        <v>3</v>
      </c>
      <c r="C8387" t="s">
        <v>643</v>
      </c>
      <c r="D8387" t="s">
        <v>177</v>
      </c>
      <c r="E8387" t="s">
        <v>1</v>
      </c>
      <c r="F8387">
        <v>0</v>
      </c>
      <c r="G8387">
        <v>0</v>
      </c>
      <c r="H8387">
        <v>0</v>
      </c>
    </row>
    <row r="8388" spans="2:8" x14ac:dyDescent="0.25">
      <c r="B8388" t="s">
        <v>3</v>
      </c>
      <c r="C8388" t="s">
        <v>643</v>
      </c>
      <c r="D8388" t="s">
        <v>178</v>
      </c>
      <c r="E8388" t="s">
        <v>1</v>
      </c>
      <c r="F8388">
        <v>0</v>
      </c>
      <c r="G8388">
        <v>0</v>
      </c>
      <c r="H8388">
        <v>0</v>
      </c>
    </row>
    <row r="8389" spans="2:8" x14ac:dyDescent="0.25">
      <c r="B8389" t="s">
        <v>3</v>
      </c>
      <c r="C8389" t="s">
        <v>643</v>
      </c>
      <c r="D8389" t="s">
        <v>179</v>
      </c>
      <c r="E8389" t="s">
        <v>1</v>
      </c>
      <c r="F8389">
        <v>0</v>
      </c>
      <c r="G8389">
        <v>0</v>
      </c>
      <c r="H8389">
        <v>0</v>
      </c>
    </row>
    <row r="8390" spans="2:8" x14ac:dyDescent="0.25">
      <c r="B8390" t="s">
        <v>3</v>
      </c>
      <c r="C8390" t="s">
        <v>643</v>
      </c>
      <c r="D8390" t="s">
        <v>180</v>
      </c>
      <c r="E8390" t="s">
        <v>1</v>
      </c>
      <c r="F8390">
        <v>146.30000000000001</v>
      </c>
      <c r="G8390">
        <v>146.30000000000001</v>
      </c>
      <c r="H8390">
        <v>146.30000000000001</v>
      </c>
    </row>
    <row r="8391" spans="2:8" x14ac:dyDescent="0.25">
      <c r="B8391" t="s">
        <v>3</v>
      </c>
      <c r="C8391" t="s">
        <v>643</v>
      </c>
      <c r="D8391" t="s">
        <v>634</v>
      </c>
      <c r="E8391" t="s">
        <v>1</v>
      </c>
      <c r="F8391">
        <v>600</v>
      </c>
      <c r="G8391">
        <v>600</v>
      </c>
      <c r="H8391">
        <v>600</v>
      </c>
    </row>
    <row r="8392" spans="2:8" x14ac:dyDescent="0.25">
      <c r="B8392" t="s">
        <v>3</v>
      </c>
      <c r="C8392" t="s">
        <v>643</v>
      </c>
      <c r="D8392" t="s">
        <v>182</v>
      </c>
      <c r="E8392" t="s">
        <v>1</v>
      </c>
      <c r="F8392">
        <v>363.09000000000003</v>
      </c>
      <c r="G8392">
        <v>363.09000000000003</v>
      </c>
      <c r="H8392">
        <v>363.09000000000003</v>
      </c>
    </row>
    <row r="8393" spans="2:8" x14ac:dyDescent="0.25">
      <c r="B8393" t="s">
        <v>3</v>
      </c>
      <c r="C8393" t="s">
        <v>643</v>
      </c>
      <c r="D8393" t="s">
        <v>184</v>
      </c>
      <c r="E8393" t="s">
        <v>1</v>
      </c>
      <c r="F8393">
        <v>25.70378640776698</v>
      </c>
      <c r="G8393">
        <v>25.70378640776698</v>
      </c>
      <c r="H8393">
        <v>25.70378640776698</v>
      </c>
    </row>
    <row r="8394" spans="2:8" x14ac:dyDescent="0.25">
      <c r="B8394" t="s">
        <v>3</v>
      </c>
      <c r="C8394" t="s">
        <v>643</v>
      </c>
      <c r="D8394" t="s">
        <v>187</v>
      </c>
      <c r="E8394" t="s">
        <v>1</v>
      </c>
      <c r="F8394">
        <v>12000</v>
      </c>
      <c r="G8394">
        <v>12000</v>
      </c>
      <c r="H8394">
        <v>12000</v>
      </c>
    </row>
    <row r="8395" spans="2:8" x14ac:dyDescent="0.25">
      <c r="B8395" t="s">
        <v>3</v>
      </c>
      <c r="C8395" t="s">
        <v>643</v>
      </c>
      <c r="D8395" t="s">
        <v>188</v>
      </c>
      <c r="E8395" t="s">
        <v>1</v>
      </c>
      <c r="F8395">
        <v>46.669133949191689</v>
      </c>
      <c r="G8395">
        <v>46.669133949191689</v>
      </c>
      <c r="H8395">
        <v>46.669133949191689</v>
      </c>
    </row>
    <row r="8396" spans="2:8" x14ac:dyDescent="0.25">
      <c r="B8396" t="s">
        <v>3</v>
      </c>
      <c r="C8396" t="s">
        <v>643</v>
      </c>
      <c r="D8396" t="s">
        <v>189</v>
      </c>
      <c r="E8396" t="s">
        <v>1</v>
      </c>
      <c r="F8396">
        <v>36.885177161263371</v>
      </c>
      <c r="G8396">
        <v>36.885177161263371</v>
      </c>
      <c r="H8396">
        <v>36.885177161263371</v>
      </c>
    </row>
    <row r="8397" spans="2:8" x14ac:dyDescent="0.25">
      <c r="B8397" t="s">
        <v>3</v>
      </c>
      <c r="C8397" t="s">
        <v>643</v>
      </c>
      <c r="D8397" t="s">
        <v>190</v>
      </c>
      <c r="E8397" t="s">
        <v>1</v>
      </c>
      <c r="F8397">
        <v>5.251968918706428</v>
      </c>
      <c r="G8397">
        <v>5.251968918706428</v>
      </c>
      <c r="H8397">
        <v>5.251968918706428</v>
      </c>
    </row>
    <row r="8398" spans="2:8" x14ac:dyDescent="0.25">
      <c r="B8398" t="s">
        <v>3</v>
      </c>
      <c r="C8398" t="s">
        <v>643</v>
      </c>
      <c r="D8398" t="s">
        <v>191</v>
      </c>
      <c r="E8398" t="s">
        <v>1</v>
      </c>
      <c r="F8398">
        <v>4.7473115016507057</v>
      </c>
      <c r="G8398">
        <v>4.7473115016507057</v>
      </c>
      <c r="H8398">
        <v>4.7473115016507057</v>
      </c>
    </row>
    <row r="8399" spans="2:8" x14ac:dyDescent="0.25">
      <c r="B8399" t="s">
        <v>3</v>
      </c>
      <c r="C8399" t="s">
        <v>643</v>
      </c>
      <c r="D8399" t="s">
        <v>192</v>
      </c>
      <c r="E8399" t="s">
        <v>1</v>
      </c>
      <c r="F8399">
        <v>17.157075328041476</v>
      </c>
      <c r="G8399">
        <v>17.157075328041476</v>
      </c>
      <c r="H8399">
        <v>17.157075328041476</v>
      </c>
    </row>
    <row r="8400" spans="2:8" x14ac:dyDescent="0.25">
      <c r="B8400" t="s">
        <v>3</v>
      </c>
      <c r="C8400" t="s">
        <v>643</v>
      </c>
      <c r="D8400" t="s">
        <v>193</v>
      </c>
      <c r="E8400" t="s">
        <v>1</v>
      </c>
      <c r="F8400">
        <v>0</v>
      </c>
      <c r="G8400">
        <v>0</v>
      </c>
      <c r="H8400">
        <v>0</v>
      </c>
    </row>
    <row r="8401" spans="2:8" x14ac:dyDescent="0.25">
      <c r="B8401" t="s">
        <v>3</v>
      </c>
      <c r="C8401" t="s">
        <v>643</v>
      </c>
      <c r="D8401" t="s">
        <v>194</v>
      </c>
      <c r="E8401" t="s">
        <v>1</v>
      </c>
      <c r="F8401">
        <v>0</v>
      </c>
      <c r="G8401">
        <v>0</v>
      </c>
      <c r="H8401">
        <v>0</v>
      </c>
    </row>
    <row r="8402" spans="2:8" x14ac:dyDescent="0.25">
      <c r="B8402" t="s">
        <v>3</v>
      </c>
      <c r="C8402" t="s">
        <v>643</v>
      </c>
      <c r="D8402" t="s">
        <v>195</v>
      </c>
      <c r="E8402" t="s">
        <v>1</v>
      </c>
      <c r="F8402">
        <v>99.75</v>
      </c>
      <c r="G8402">
        <v>99.75</v>
      </c>
      <c r="H8402">
        <v>99.75</v>
      </c>
    </row>
    <row r="8403" spans="2:8" x14ac:dyDescent="0.25">
      <c r="B8403" t="s">
        <v>3</v>
      </c>
      <c r="C8403" t="s">
        <v>643</v>
      </c>
      <c r="D8403" t="s">
        <v>196</v>
      </c>
      <c r="E8403" t="s">
        <v>1</v>
      </c>
      <c r="F8403">
        <v>99.75</v>
      </c>
      <c r="G8403">
        <v>99.75</v>
      </c>
      <c r="H8403">
        <v>99.75</v>
      </c>
    </row>
    <row r="8404" spans="2:8" x14ac:dyDescent="0.25">
      <c r="B8404" t="s">
        <v>3</v>
      </c>
      <c r="C8404" t="s">
        <v>643</v>
      </c>
      <c r="D8404" t="s">
        <v>197</v>
      </c>
      <c r="E8404" t="s">
        <v>1</v>
      </c>
      <c r="F8404">
        <v>70.490000000000009</v>
      </c>
      <c r="G8404">
        <v>70.490000000000009</v>
      </c>
      <c r="H8404">
        <v>70.490000000000009</v>
      </c>
    </row>
    <row r="8405" spans="2:8" x14ac:dyDescent="0.25">
      <c r="B8405" t="s">
        <v>3</v>
      </c>
      <c r="C8405" t="s">
        <v>643</v>
      </c>
      <c r="D8405" t="s">
        <v>198</v>
      </c>
      <c r="E8405" t="s">
        <v>1</v>
      </c>
      <c r="F8405">
        <v>70.490000000000009</v>
      </c>
      <c r="G8405">
        <v>70.490000000000009</v>
      </c>
      <c r="H8405">
        <v>70.490000000000009</v>
      </c>
    </row>
    <row r="8406" spans="2:8" x14ac:dyDescent="0.25">
      <c r="B8406" t="s">
        <v>3</v>
      </c>
      <c r="C8406" t="s">
        <v>643</v>
      </c>
      <c r="D8406" t="s">
        <v>199</v>
      </c>
      <c r="E8406" t="s">
        <v>1</v>
      </c>
      <c r="F8406">
        <v>196.84</v>
      </c>
      <c r="G8406">
        <v>196.84</v>
      </c>
      <c r="H8406">
        <v>196.84</v>
      </c>
    </row>
    <row r="8407" spans="2:8" x14ac:dyDescent="0.25">
      <c r="B8407" t="s">
        <v>3</v>
      </c>
      <c r="C8407" t="s">
        <v>643</v>
      </c>
      <c r="D8407" t="s">
        <v>200</v>
      </c>
      <c r="E8407" t="s">
        <v>1</v>
      </c>
      <c r="F8407">
        <v>196.84</v>
      </c>
      <c r="G8407">
        <v>196.84</v>
      </c>
      <c r="H8407">
        <v>196.84</v>
      </c>
    </row>
    <row r="8408" spans="2:8" x14ac:dyDescent="0.25">
      <c r="B8408" t="s">
        <v>3</v>
      </c>
      <c r="C8408" t="s">
        <v>643</v>
      </c>
      <c r="D8408" t="s">
        <v>201</v>
      </c>
      <c r="E8408" t="s">
        <v>1</v>
      </c>
      <c r="F8408">
        <v>172.23500000000001</v>
      </c>
      <c r="G8408">
        <v>172.23500000000001</v>
      </c>
      <c r="H8408">
        <v>172.23500000000001</v>
      </c>
    </row>
    <row r="8409" spans="2:8" x14ac:dyDescent="0.25">
      <c r="B8409" t="s">
        <v>3</v>
      </c>
      <c r="C8409" t="s">
        <v>643</v>
      </c>
      <c r="D8409" t="s">
        <v>202</v>
      </c>
      <c r="E8409" t="s">
        <v>1</v>
      </c>
      <c r="F8409">
        <v>172.23500000000001</v>
      </c>
      <c r="G8409">
        <v>172.23500000000001</v>
      </c>
      <c r="H8409">
        <v>172.23500000000001</v>
      </c>
    </row>
    <row r="8410" spans="2:8" x14ac:dyDescent="0.25">
      <c r="B8410" t="s">
        <v>3</v>
      </c>
      <c r="C8410" t="s">
        <v>643</v>
      </c>
      <c r="D8410" t="s">
        <v>203</v>
      </c>
      <c r="E8410" t="s">
        <v>1</v>
      </c>
      <c r="F8410">
        <v>221.44500000000002</v>
      </c>
      <c r="G8410">
        <v>221.44500000000002</v>
      </c>
      <c r="H8410">
        <v>221.44500000000002</v>
      </c>
    </row>
    <row r="8411" spans="2:8" x14ac:dyDescent="0.25">
      <c r="B8411" t="s">
        <v>3</v>
      </c>
      <c r="C8411" t="s">
        <v>643</v>
      </c>
      <c r="D8411" t="s">
        <v>204</v>
      </c>
      <c r="E8411" t="s">
        <v>1</v>
      </c>
      <c r="F8411">
        <v>221.44500000000002</v>
      </c>
      <c r="G8411">
        <v>221.44500000000002</v>
      </c>
      <c r="H8411">
        <v>221.44500000000002</v>
      </c>
    </row>
    <row r="8412" spans="2:8" x14ac:dyDescent="0.25">
      <c r="B8412" t="s">
        <v>3</v>
      </c>
      <c r="C8412" t="s">
        <v>643</v>
      </c>
      <c r="D8412" t="s">
        <v>205</v>
      </c>
      <c r="E8412" t="s">
        <v>1</v>
      </c>
      <c r="F8412">
        <v>12.768000000000001</v>
      </c>
      <c r="G8412">
        <v>12.768000000000001</v>
      </c>
      <c r="H8412">
        <v>12.768000000000001</v>
      </c>
    </row>
    <row r="8413" spans="2:8" x14ac:dyDescent="0.25">
      <c r="B8413" t="s">
        <v>3</v>
      </c>
      <c r="C8413" t="s">
        <v>643</v>
      </c>
      <c r="D8413" t="s">
        <v>208</v>
      </c>
      <c r="E8413" t="s">
        <v>1</v>
      </c>
      <c r="F8413">
        <v>509.39000000000004</v>
      </c>
      <c r="G8413">
        <v>509.39000000000004</v>
      </c>
      <c r="H8413">
        <v>509.39000000000004</v>
      </c>
    </row>
    <row r="8414" spans="2:8" x14ac:dyDescent="0.25">
      <c r="B8414" t="s">
        <v>3</v>
      </c>
      <c r="C8414" t="s">
        <v>643</v>
      </c>
      <c r="D8414" t="s">
        <v>209</v>
      </c>
      <c r="E8414" t="s">
        <v>1</v>
      </c>
      <c r="F8414">
        <v>509.39000000000004</v>
      </c>
      <c r="G8414">
        <v>509.39000000000004</v>
      </c>
      <c r="H8414">
        <v>509.39000000000004</v>
      </c>
    </row>
    <row r="8415" spans="2:8" x14ac:dyDescent="0.25">
      <c r="B8415" t="s">
        <v>3</v>
      </c>
      <c r="C8415" t="s">
        <v>643</v>
      </c>
      <c r="D8415" t="s">
        <v>210</v>
      </c>
      <c r="E8415" t="s">
        <v>1</v>
      </c>
      <c r="F8415">
        <v>0</v>
      </c>
      <c r="G8415">
        <v>0</v>
      </c>
      <c r="H8415">
        <v>0</v>
      </c>
    </row>
    <row r="8416" spans="2:8" x14ac:dyDescent="0.25">
      <c r="B8416" t="s">
        <v>3</v>
      </c>
      <c r="C8416" t="s">
        <v>643</v>
      </c>
      <c r="D8416" t="s">
        <v>211</v>
      </c>
      <c r="E8416" t="s">
        <v>1</v>
      </c>
      <c r="F8416">
        <v>0</v>
      </c>
      <c r="G8416">
        <v>0</v>
      </c>
      <c r="H8416">
        <v>0</v>
      </c>
    </row>
    <row r="8417" spans="2:8" x14ac:dyDescent="0.25">
      <c r="B8417" t="s">
        <v>3</v>
      </c>
      <c r="C8417" t="s">
        <v>643</v>
      </c>
      <c r="D8417" t="s">
        <v>212</v>
      </c>
      <c r="E8417" t="s">
        <v>1</v>
      </c>
      <c r="F8417">
        <v>54.53</v>
      </c>
      <c r="G8417">
        <v>54.53</v>
      </c>
      <c r="H8417">
        <v>54.53</v>
      </c>
    </row>
    <row r="8418" spans="2:8" x14ac:dyDescent="0.25">
      <c r="B8418" t="s">
        <v>3</v>
      </c>
      <c r="C8418" t="s">
        <v>643</v>
      </c>
      <c r="D8418" t="s">
        <v>213</v>
      </c>
      <c r="E8418" t="s">
        <v>1</v>
      </c>
      <c r="F8418">
        <v>54.53</v>
      </c>
      <c r="G8418">
        <v>54.53</v>
      </c>
      <c r="H8418">
        <v>54.53</v>
      </c>
    </row>
    <row r="8419" spans="2:8" x14ac:dyDescent="0.25">
      <c r="B8419" t="s">
        <v>3</v>
      </c>
      <c r="C8419" t="s">
        <v>643</v>
      </c>
      <c r="D8419" t="s">
        <v>214</v>
      </c>
      <c r="E8419" t="s">
        <v>1</v>
      </c>
      <c r="F8419">
        <v>387.56200000000001</v>
      </c>
      <c r="G8419">
        <v>387.56200000000001</v>
      </c>
      <c r="H8419">
        <v>387.56200000000001</v>
      </c>
    </row>
    <row r="8420" spans="2:8" x14ac:dyDescent="0.25">
      <c r="B8420" t="s">
        <v>3</v>
      </c>
      <c r="C8420" t="s">
        <v>643</v>
      </c>
      <c r="D8420" t="s">
        <v>215</v>
      </c>
      <c r="E8420" t="s">
        <v>1</v>
      </c>
      <c r="F8420">
        <v>387.56200000000001</v>
      </c>
      <c r="G8420">
        <v>387.56200000000001</v>
      </c>
      <c r="H8420">
        <v>387.56200000000001</v>
      </c>
    </row>
    <row r="8421" spans="2:8" x14ac:dyDescent="0.25">
      <c r="B8421" t="s">
        <v>3</v>
      </c>
      <c r="C8421" t="s">
        <v>643</v>
      </c>
      <c r="D8421" t="s">
        <v>216</v>
      </c>
      <c r="E8421" t="s">
        <v>1</v>
      </c>
      <c r="F8421">
        <v>11.7971</v>
      </c>
      <c r="G8421">
        <v>11.7971</v>
      </c>
      <c r="H8421">
        <v>11.7971</v>
      </c>
    </row>
    <row r="8422" spans="2:8" x14ac:dyDescent="0.25">
      <c r="B8422" t="s">
        <v>3</v>
      </c>
      <c r="C8422" t="s">
        <v>643</v>
      </c>
      <c r="D8422" t="s">
        <v>217</v>
      </c>
      <c r="E8422" t="s">
        <v>1</v>
      </c>
      <c r="F8422">
        <v>11.7971</v>
      </c>
      <c r="G8422">
        <v>11.7971</v>
      </c>
      <c r="H8422">
        <v>11.7971</v>
      </c>
    </row>
    <row r="8423" spans="2:8" x14ac:dyDescent="0.25">
      <c r="B8423" t="s">
        <v>3</v>
      </c>
      <c r="C8423" t="s">
        <v>643</v>
      </c>
      <c r="D8423" t="s">
        <v>218</v>
      </c>
      <c r="E8423" t="s">
        <v>1</v>
      </c>
      <c r="F8423">
        <v>9.1371000000000002</v>
      </c>
      <c r="G8423">
        <v>9.1371000000000002</v>
      </c>
      <c r="H8423">
        <v>9.1371000000000002</v>
      </c>
    </row>
    <row r="8424" spans="2:8" x14ac:dyDescent="0.25">
      <c r="B8424" t="s">
        <v>3</v>
      </c>
      <c r="C8424" t="s">
        <v>643</v>
      </c>
      <c r="D8424" t="s">
        <v>219</v>
      </c>
      <c r="E8424" t="s">
        <v>1</v>
      </c>
      <c r="F8424">
        <v>9.1371000000000002</v>
      </c>
      <c r="G8424">
        <v>9.1371000000000002</v>
      </c>
      <c r="H8424">
        <v>9.1371000000000002</v>
      </c>
    </row>
    <row r="8425" spans="2:8" x14ac:dyDescent="0.25">
      <c r="B8425" t="s">
        <v>3</v>
      </c>
      <c r="C8425" t="s">
        <v>643</v>
      </c>
      <c r="D8425" t="s">
        <v>220</v>
      </c>
      <c r="E8425" t="s">
        <v>1</v>
      </c>
      <c r="F8425">
        <v>170.24</v>
      </c>
      <c r="G8425">
        <v>170.24</v>
      </c>
      <c r="H8425">
        <v>170.24</v>
      </c>
    </row>
    <row r="8426" spans="2:8" x14ac:dyDescent="0.25">
      <c r="B8426" t="s">
        <v>3</v>
      </c>
      <c r="C8426" t="s">
        <v>643</v>
      </c>
      <c r="D8426" t="s">
        <v>221</v>
      </c>
      <c r="E8426" t="s">
        <v>1</v>
      </c>
      <c r="F8426">
        <v>170.24</v>
      </c>
      <c r="G8426">
        <v>170.24</v>
      </c>
      <c r="H8426">
        <v>170.24</v>
      </c>
    </row>
    <row r="8427" spans="2:8" x14ac:dyDescent="0.25">
      <c r="B8427" t="s">
        <v>3</v>
      </c>
      <c r="C8427" t="s">
        <v>643</v>
      </c>
      <c r="D8427" t="s">
        <v>222</v>
      </c>
      <c r="E8427" t="s">
        <v>1</v>
      </c>
      <c r="F8427">
        <v>170.24</v>
      </c>
      <c r="G8427">
        <v>170.24</v>
      </c>
      <c r="H8427">
        <v>170.24</v>
      </c>
    </row>
    <row r="8428" spans="2:8" x14ac:dyDescent="0.25">
      <c r="B8428" t="s">
        <v>3</v>
      </c>
      <c r="C8428" t="s">
        <v>643</v>
      </c>
      <c r="D8428" t="s">
        <v>224</v>
      </c>
      <c r="E8428" t="s">
        <v>1</v>
      </c>
      <c r="F8428">
        <v>0</v>
      </c>
      <c r="G8428">
        <v>0</v>
      </c>
      <c r="H8428">
        <v>0</v>
      </c>
    </row>
    <row r="8429" spans="2:8" x14ac:dyDescent="0.25">
      <c r="B8429" t="s">
        <v>3</v>
      </c>
      <c r="C8429" t="s">
        <v>643</v>
      </c>
      <c r="D8429" t="s">
        <v>225</v>
      </c>
      <c r="E8429" t="s">
        <v>1</v>
      </c>
      <c r="F8429">
        <v>0</v>
      </c>
      <c r="G8429">
        <v>0</v>
      </c>
      <c r="H8429">
        <v>0</v>
      </c>
    </row>
    <row r="8430" spans="2:8" x14ac:dyDescent="0.25">
      <c r="B8430" t="s">
        <v>3</v>
      </c>
      <c r="C8430" t="s">
        <v>643</v>
      </c>
      <c r="D8430" t="s">
        <v>226</v>
      </c>
      <c r="E8430" t="s">
        <v>1</v>
      </c>
      <c r="F8430">
        <v>0</v>
      </c>
      <c r="G8430">
        <v>0</v>
      </c>
      <c r="H8430">
        <v>0</v>
      </c>
    </row>
    <row r="8431" spans="2:8" x14ac:dyDescent="0.25">
      <c r="B8431" t="s">
        <v>3</v>
      </c>
      <c r="C8431" t="s">
        <v>643</v>
      </c>
      <c r="D8431" t="s">
        <v>227</v>
      </c>
      <c r="E8431" t="s">
        <v>1</v>
      </c>
      <c r="F8431">
        <v>0</v>
      </c>
      <c r="G8431">
        <v>0</v>
      </c>
      <c r="H8431">
        <v>0</v>
      </c>
    </row>
    <row r="8432" spans="2:8" x14ac:dyDescent="0.25">
      <c r="B8432" t="s">
        <v>3</v>
      </c>
      <c r="C8432" t="s">
        <v>643</v>
      </c>
      <c r="D8432" t="s">
        <v>228</v>
      </c>
      <c r="E8432" t="s">
        <v>1</v>
      </c>
      <c r="F8432">
        <v>0</v>
      </c>
      <c r="G8432">
        <v>0</v>
      </c>
      <c r="H8432">
        <v>0</v>
      </c>
    </row>
    <row r="8433" spans="2:8" x14ac:dyDescent="0.25">
      <c r="B8433" t="s">
        <v>3</v>
      </c>
      <c r="C8433" t="s">
        <v>643</v>
      </c>
      <c r="D8433" t="s">
        <v>229</v>
      </c>
      <c r="E8433" t="s">
        <v>1</v>
      </c>
      <c r="F8433">
        <v>0</v>
      </c>
      <c r="G8433">
        <v>0</v>
      </c>
      <c r="H8433">
        <v>0</v>
      </c>
    </row>
    <row r="8434" spans="2:8" x14ac:dyDescent="0.25">
      <c r="B8434" t="s">
        <v>3</v>
      </c>
      <c r="C8434" t="s">
        <v>643</v>
      </c>
      <c r="D8434" t="s">
        <v>230</v>
      </c>
      <c r="E8434" t="s">
        <v>1</v>
      </c>
      <c r="F8434">
        <v>1047.375</v>
      </c>
      <c r="G8434">
        <v>1047.375</v>
      </c>
      <c r="H8434">
        <v>1047.375</v>
      </c>
    </row>
    <row r="8435" spans="2:8" x14ac:dyDescent="0.25">
      <c r="B8435" t="s">
        <v>3</v>
      </c>
      <c r="C8435" t="s">
        <v>643</v>
      </c>
      <c r="D8435" t="s">
        <v>232</v>
      </c>
      <c r="E8435" t="s">
        <v>1</v>
      </c>
      <c r="F8435">
        <v>101.26619999999998</v>
      </c>
      <c r="G8435">
        <v>101.26619999999998</v>
      </c>
      <c r="H8435">
        <v>101.26619999999998</v>
      </c>
    </row>
    <row r="8436" spans="2:8" x14ac:dyDescent="0.25">
      <c r="B8436" t="s">
        <v>3</v>
      </c>
      <c r="C8436" t="s">
        <v>643</v>
      </c>
      <c r="D8436" t="s">
        <v>234</v>
      </c>
      <c r="E8436" t="s">
        <v>1</v>
      </c>
      <c r="F8436">
        <v>243.46980000000002</v>
      </c>
      <c r="G8436">
        <v>243.46980000000002</v>
      </c>
      <c r="H8436">
        <v>243.46980000000002</v>
      </c>
    </row>
    <row r="8437" spans="2:8" x14ac:dyDescent="0.25">
      <c r="B8437" t="s">
        <v>3</v>
      </c>
      <c r="C8437" t="s">
        <v>643</v>
      </c>
      <c r="D8437" t="s">
        <v>236</v>
      </c>
      <c r="E8437" t="s">
        <v>1</v>
      </c>
      <c r="F8437">
        <v>6000</v>
      </c>
      <c r="G8437">
        <v>6000</v>
      </c>
      <c r="H8437">
        <v>6000</v>
      </c>
    </row>
    <row r="8438" spans="2:8" x14ac:dyDescent="0.25">
      <c r="B8438" t="s">
        <v>3</v>
      </c>
      <c r="C8438" t="s">
        <v>643</v>
      </c>
      <c r="D8438" t="s">
        <v>237</v>
      </c>
      <c r="E8438" t="s">
        <v>1</v>
      </c>
      <c r="F8438">
        <v>4700</v>
      </c>
      <c r="G8438">
        <v>4700</v>
      </c>
      <c r="H8438">
        <v>4700</v>
      </c>
    </row>
    <row r="8439" spans="2:8" x14ac:dyDescent="0.25">
      <c r="B8439" t="s">
        <v>3</v>
      </c>
      <c r="C8439" t="s">
        <v>643</v>
      </c>
      <c r="D8439" t="s">
        <v>238</v>
      </c>
      <c r="E8439" t="s">
        <v>1</v>
      </c>
      <c r="F8439">
        <v>4580.5200000000004</v>
      </c>
      <c r="G8439">
        <v>4580.5200000000004</v>
      </c>
      <c r="H8439">
        <v>4580.5200000000004</v>
      </c>
    </row>
    <row r="8440" spans="2:8" x14ac:dyDescent="0.25">
      <c r="B8440" t="s">
        <v>3</v>
      </c>
      <c r="C8440" t="s">
        <v>643</v>
      </c>
      <c r="D8440" t="s">
        <v>240</v>
      </c>
      <c r="E8440" t="s">
        <v>1</v>
      </c>
      <c r="F8440">
        <v>57.733610040000002</v>
      </c>
      <c r="G8440">
        <v>57.733610040000002</v>
      </c>
      <c r="H8440">
        <v>57.733610040000002</v>
      </c>
    </row>
    <row r="8441" spans="2:8" x14ac:dyDescent="0.25">
      <c r="B8441" t="s">
        <v>3</v>
      </c>
      <c r="C8441" t="s">
        <v>643</v>
      </c>
      <c r="D8441" t="s">
        <v>241</v>
      </c>
      <c r="E8441" t="s">
        <v>1</v>
      </c>
      <c r="F8441">
        <v>57.733610040000002</v>
      </c>
      <c r="G8441">
        <v>57.733610040000002</v>
      </c>
      <c r="H8441">
        <v>57.733610040000002</v>
      </c>
    </row>
    <row r="8442" spans="2:8" x14ac:dyDescent="0.25">
      <c r="B8442" t="s">
        <v>3</v>
      </c>
      <c r="C8442" t="s">
        <v>643</v>
      </c>
      <c r="D8442" t="s">
        <v>242</v>
      </c>
      <c r="E8442" t="s">
        <v>1</v>
      </c>
      <c r="F8442">
        <v>25.70378640776698</v>
      </c>
      <c r="G8442">
        <v>25.70378640776698</v>
      </c>
      <c r="H8442">
        <v>25.70378640776698</v>
      </c>
    </row>
    <row r="8443" spans="2:8" x14ac:dyDescent="0.25">
      <c r="B8443" t="s">
        <v>3</v>
      </c>
      <c r="C8443" t="s">
        <v>643</v>
      </c>
      <c r="D8443" t="s">
        <v>243</v>
      </c>
      <c r="E8443" t="s">
        <v>1</v>
      </c>
      <c r="F8443">
        <v>5856</v>
      </c>
      <c r="G8443">
        <v>5856</v>
      </c>
      <c r="H8443">
        <v>5856</v>
      </c>
    </row>
    <row r="8444" spans="2:8" x14ac:dyDescent="0.25">
      <c r="B8444" t="s">
        <v>3</v>
      </c>
      <c r="C8444" t="s">
        <v>643</v>
      </c>
      <c r="D8444" t="s">
        <v>244</v>
      </c>
      <c r="E8444" t="s">
        <v>1</v>
      </c>
      <c r="F8444">
        <v>5856</v>
      </c>
      <c r="G8444">
        <v>5856</v>
      </c>
      <c r="H8444">
        <v>5856</v>
      </c>
    </row>
    <row r="8445" spans="2:8" x14ac:dyDescent="0.25">
      <c r="B8445" t="s">
        <v>3</v>
      </c>
      <c r="C8445" t="s">
        <v>643</v>
      </c>
      <c r="D8445" t="s">
        <v>245</v>
      </c>
      <c r="E8445" t="s">
        <v>1</v>
      </c>
      <c r="F8445">
        <v>1290.1000000000001</v>
      </c>
      <c r="G8445">
        <v>1290.1000000000001</v>
      </c>
      <c r="H8445">
        <v>1290.1000000000001</v>
      </c>
    </row>
    <row r="8446" spans="2:8" x14ac:dyDescent="0.25">
      <c r="B8446" t="s">
        <v>3</v>
      </c>
      <c r="C8446" t="s">
        <v>643</v>
      </c>
      <c r="D8446" t="s">
        <v>246</v>
      </c>
      <c r="E8446" t="s">
        <v>1</v>
      </c>
      <c r="F8446">
        <v>1290.1000000000001</v>
      </c>
      <c r="G8446">
        <v>1290.1000000000001</v>
      </c>
      <c r="H8446">
        <v>1290.1000000000001</v>
      </c>
    </row>
    <row r="8447" spans="2:8" x14ac:dyDescent="0.25">
      <c r="B8447" t="s">
        <v>3</v>
      </c>
      <c r="C8447" t="s">
        <v>643</v>
      </c>
      <c r="D8447" t="s">
        <v>247</v>
      </c>
      <c r="E8447" t="s">
        <v>1</v>
      </c>
      <c r="F8447">
        <v>1290.1000000000001</v>
      </c>
      <c r="G8447">
        <v>1290.1000000000001</v>
      </c>
      <c r="H8447">
        <v>1290.1000000000001</v>
      </c>
    </row>
    <row r="8448" spans="2:8" x14ac:dyDescent="0.25">
      <c r="B8448" t="s">
        <v>3</v>
      </c>
      <c r="C8448" t="s">
        <v>643</v>
      </c>
      <c r="D8448" t="s">
        <v>248</v>
      </c>
      <c r="E8448" t="s">
        <v>1</v>
      </c>
      <c r="F8448">
        <v>1290.1000000000001</v>
      </c>
      <c r="G8448">
        <v>1290.1000000000001</v>
      </c>
      <c r="H8448">
        <v>1290.1000000000001</v>
      </c>
    </row>
    <row r="8449" spans="2:8" x14ac:dyDescent="0.25">
      <c r="B8449" t="s">
        <v>3</v>
      </c>
      <c r="C8449" t="s">
        <v>643</v>
      </c>
      <c r="D8449" t="s">
        <v>251</v>
      </c>
      <c r="E8449" t="s">
        <v>1</v>
      </c>
      <c r="F8449">
        <v>4289.25</v>
      </c>
      <c r="G8449">
        <v>4289.25</v>
      </c>
      <c r="H8449">
        <v>4289.25</v>
      </c>
    </row>
    <row r="8450" spans="2:8" x14ac:dyDescent="0.25">
      <c r="B8450" t="s">
        <v>3</v>
      </c>
      <c r="C8450" t="s">
        <v>643</v>
      </c>
      <c r="D8450" t="s">
        <v>255</v>
      </c>
      <c r="E8450" t="s">
        <v>1</v>
      </c>
      <c r="F8450">
        <v>65.261100000000013</v>
      </c>
      <c r="G8450">
        <v>65.261100000000013</v>
      </c>
      <c r="H8450">
        <v>65.261100000000013</v>
      </c>
    </row>
    <row r="8451" spans="2:8" x14ac:dyDescent="0.25">
      <c r="B8451" t="s">
        <v>3</v>
      </c>
      <c r="C8451" t="s">
        <v>643</v>
      </c>
      <c r="D8451" t="s">
        <v>256</v>
      </c>
      <c r="E8451" t="s">
        <v>1</v>
      </c>
      <c r="F8451">
        <v>155.61000000000001</v>
      </c>
      <c r="G8451">
        <v>155.61000000000001</v>
      </c>
      <c r="H8451">
        <v>155.61000000000001</v>
      </c>
    </row>
    <row r="8452" spans="2:8" x14ac:dyDescent="0.25">
      <c r="B8452" t="s">
        <v>3</v>
      </c>
      <c r="C8452" t="s">
        <v>643</v>
      </c>
      <c r="D8452" t="s">
        <v>258</v>
      </c>
      <c r="E8452" t="s">
        <v>1</v>
      </c>
      <c r="F8452">
        <v>424.28773333333334</v>
      </c>
      <c r="G8452">
        <v>424.28773333333334</v>
      </c>
      <c r="H8452">
        <v>424.28773333333334</v>
      </c>
    </row>
    <row r="8453" spans="2:8" x14ac:dyDescent="0.25">
      <c r="B8453" t="s">
        <v>3</v>
      </c>
      <c r="C8453" t="s">
        <v>643</v>
      </c>
      <c r="D8453" t="s">
        <v>260</v>
      </c>
      <c r="E8453" t="s">
        <v>1</v>
      </c>
      <c r="F8453">
        <v>332.5</v>
      </c>
      <c r="G8453">
        <v>332.5</v>
      </c>
      <c r="H8453">
        <v>332.5</v>
      </c>
    </row>
    <row r="8454" spans="2:8" x14ac:dyDescent="0.25">
      <c r="B8454" t="s">
        <v>3</v>
      </c>
      <c r="C8454" t="s">
        <v>643</v>
      </c>
      <c r="D8454" t="s">
        <v>262</v>
      </c>
      <c r="E8454" t="s">
        <v>1</v>
      </c>
      <c r="F8454">
        <v>115.71000000000001</v>
      </c>
      <c r="G8454">
        <v>115.71000000000001</v>
      </c>
      <c r="H8454">
        <v>115.71000000000001</v>
      </c>
    </row>
    <row r="8455" spans="2:8" x14ac:dyDescent="0.25">
      <c r="B8455" t="s">
        <v>3</v>
      </c>
      <c r="C8455" t="s">
        <v>643</v>
      </c>
      <c r="D8455" t="s">
        <v>263</v>
      </c>
      <c r="E8455" t="s">
        <v>1</v>
      </c>
      <c r="F8455">
        <v>115.71000000000001</v>
      </c>
      <c r="G8455">
        <v>115.71000000000001</v>
      </c>
      <c r="H8455">
        <v>115.71000000000001</v>
      </c>
    </row>
    <row r="8456" spans="2:8" x14ac:dyDescent="0.25">
      <c r="B8456" t="s">
        <v>3</v>
      </c>
      <c r="C8456" t="s">
        <v>643</v>
      </c>
      <c r="D8456" t="s">
        <v>264</v>
      </c>
      <c r="E8456" t="s">
        <v>1</v>
      </c>
      <c r="F8456">
        <v>99.75</v>
      </c>
      <c r="G8456">
        <v>99.75</v>
      </c>
      <c r="H8456">
        <v>99.75</v>
      </c>
    </row>
    <row r="8457" spans="2:8" x14ac:dyDescent="0.25">
      <c r="B8457" t="s">
        <v>3</v>
      </c>
      <c r="C8457" t="s">
        <v>643</v>
      </c>
      <c r="D8457" t="s">
        <v>265</v>
      </c>
      <c r="E8457" t="s">
        <v>1</v>
      </c>
      <c r="F8457">
        <v>99.75</v>
      </c>
      <c r="G8457">
        <v>99.75</v>
      </c>
      <c r="H8457">
        <v>99.75</v>
      </c>
    </row>
    <row r="8458" spans="2:8" x14ac:dyDescent="0.25">
      <c r="B8458" t="s">
        <v>3</v>
      </c>
      <c r="C8458" t="s">
        <v>643</v>
      </c>
      <c r="D8458" t="s">
        <v>266</v>
      </c>
      <c r="E8458" t="s">
        <v>1</v>
      </c>
      <c r="F8458">
        <v>135.66</v>
      </c>
      <c r="G8458">
        <v>135.66</v>
      </c>
      <c r="H8458">
        <v>135.66</v>
      </c>
    </row>
    <row r="8459" spans="2:8" x14ac:dyDescent="0.25">
      <c r="B8459" t="s">
        <v>3</v>
      </c>
      <c r="C8459" t="s">
        <v>643</v>
      </c>
      <c r="D8459" t="s">
        <v>268</v>
      </c>
      <c r="E8459" t="s">
        <v>1</v>
      </c>
      <c r="F8459">
        <v>51310.07</v>
      </c>
      <c r="G8459">
        <v>51310.07</v>
      </c>
      <c r="H8459">
        <v>51310.07</v>
      </c>
    </row>
    <row r="8460" spans="2:8" x14ac:dyDescent="0.25">
      <c r="B8460" t="s">
        <v>3</v>
      </c>
      <c r="C8460" t="s">
        <v>643</v>
      </c>
      <c r="D8460" t="s">
        <v>269</v>
      </c>
      <c r="E8460" t="s">
        <v>1</v>
      </c>
      <c r="F8460">
        <v>51310.07</v>
      </c>
      <c r="G8460">
        <v>51310.07</v>
      </c>
      <c r="H8460">
        <v>51310.07</v>
      </c>
    </row>
    <row r="8461" spans="2:8" x14ac:dyDescent="0.25">
      <c r="B8461" t="s">
        <v>3</v>
      </c>
      <c r="C8461" t="s">
        <v>643</v>
      </c>
      <c r="D8461" t="s">
        <v>270</v>
      </c>
      <c r="E8461" t="s">
        <v>1</v>
      </c>
      <c r="F8461">
        <v>41.988003355704819</v>
      </c>
      <c r="G8461">
        <v>41.988003355704819</v>
      </c>
      <c r="H8461">
        <v>41.988003355704819</v>
      </c>
    </row>
    <row r="8462" spans="2:8" x14ac:dyDescent="0.25">
      <c r="B8462" t="s">
        <v>3</v>
      </c>
      <c r="C8462" t="s">
        <v>643</v>
      </c>
      <c r="D8462" t="s">
        <v>271</v>
      </c>
      <c r="E8462" t="s">
        <v>1</v>
      </c>
      <c r="F8462">
        <v>2598.2773038129653</v>
      </c>
      <c r="G8462">
        <v>2598.2773038129653</v>
      </c>
      <c r="H8462">
        <v>2598.2773038129653</v>
      </c>
    </row>
    <row r="8463" spans="2:8" x14ac:dyDescent="0.25">
      <c r="B8463" t="s">
        <v>3</v>
      </c>
      <c r="C8463" t="s">
        <v>643</v>
      </c>
      <c r="D8463" t="s">
        <v>273</v>
      </c>
      <c r="E8463" t="s">
        <v>1</v>
      </c>
      <c r="F8463">
        <v>321.62418993600016</v>
      </c>
      <c r="G8463">
        <v>321.62418993600016</v>
      </c>
      <c r="H8463">
        <v>321.62418993600016</v>
      </c>
    </row>
    <row r="8464" spans="2:8" x14ac:dyDescent="0.25">
      <c r="B8464" t="s">
        <v>3</v>
      </c>
      <c r="C8464" t="s">
        <v>643</v>
      </c>
      <c r="D8464" t="s">
        <v>276</v>
      </c>
      <c r="E8464" t="s">
        <v>1</v>
      </c>
      <c r="F8464">
        <v>54.516699999999993</v>
      </c>
      <c r="G8464">
        <v>54.516699999999993</v>
      </c>
      <c r="H8464">
        <v>54.516699999999993</v>
      </c>
    </row>
    <row r="8465" spans="2:8" x14ac:dyDescent="0.25">
      <c r="B8465" t="s">
        <v>3</v>
      </c>
      <c r="C8465" t="s">
        <v>643</v>
      </c>
      <c r="D8465" t="s">
        <v>279</v>
      </c>
      <c r="E8465" t="s">
        <v>1</v>
      </c>
      <c r="F8465">
        <v>7980</v>
      </c>
      <c r="G8465">
        <v>7980</v>
      </c>
      <c r="H8465">
        <v>7980</v>
      </c>
    </row>
    <row r="8466" spans="2:8" x14ac:dyDescent="0.25">
      <c r="B8466" t="s">
        <v>3</v>
      </c>
      <c r="C8466" t="s">
        <v>643</v>
      </c>
      <c r="D8466" t="s">
        <v>280</v>
      </c>
      <c r="E8466" t="s">
        <v>1</v>
      </c>
      <c r="F8466">
        <v>4384</v>
      </c>
      <c r="G8466">
        <v>4384</v>
      </c>
      <c r="H8466">
        <v>4384</v>
      </c>
    </row>
    <row r="8467" spans="2:8" x14ac:dyDescent="0.25">
      <c r="B8467" t="s">
        <v>3</v>
      </c>
      <c r="C8467" t="s">
        <v>643</v>
      </c>
      <c r="D8467" t="s">
        <v>281</v>
      </c>
      <c r="E8467" t="s">
        <v>1</v>
      </c>
      <c r="F8467">
        <v>0</v>
      </c>
      <c r="G8467">
        <v>0</v>
      </c>
      <c r="H8467">
        <v>0</v>
      </c>
    </row>
    <row r="8468" spans="2:8" x14ac:dyDescent="0.25">
      <c r="B8468" t="s">
        <v>3</v>
      </c>
      <c r="C8468" t="s">
        <v>643</v>
      </c>
      <c r="D8468" t="s">
        <v>282</v>
      </c>
      <c r="E8468" t="s">
        <v>1</v>
      </c>
      <c r="F8468">
        <v>0</v>
      </c>
      <c r="G8468">
        <v>0</v>
      </c>
      <c r="H8468">
        <v>0</v>
      </c>
    </row>
    <row r="8469" spans="2:8" x14ac:dyDescent="0.25">
      <c r="B8469" t="s">
        <v>3</v>
      </c>
      <c r="C8469" t="s">
        <v>643</v>
      </c>
      <c r="D8469" t="s">
        <v>283</v>
      </c>
      <c r="E8469" t="s">
        <v>1</v>
      </c>
      <c r="F8469">
        <v>601.16000000000008</v>
      </c>
      <c r="G8469">
        <v>601.16000000000008</v>
      </c>
      <c r="H8469">
        <v>601.16000000000008</v>
      </c>
    </row>
    <row r="8470" spans="2:8" x14ac:dyDescent="0.25">
      <c r="B8470" t="s">
        <v>3</v>
      </c>
      <c r="C8470" t="s">
        <v>643</v>
      </c>
      <c r="D8470" t="s">
        <v>284</v>
      </c>
      <c r="E8470" t="s">
        <v>1</v>
      </c>
      <c r="F8470">
        <v>601.16000000000008</v>
      </c>
      <c r="G8470">
        <v>601.16000000000008</v>
      </c>
      <c r="H8470">
        <v>601.16000000000008</v>
      </c>
    </row>
    <row r="8471" spans="2:8" x14ac:dyDescent="0.25">
      <c r="B8471" t="s">
        <v>3</v>
      </c>
      <c r="C8471" t="s">
        <v>643</v>
      </c>
      <c r="D8471" t="s">
        <v>286</v>
      </c>
      <c r="E8471" t="s">
        <v>1</v>
      </c>
      <c r="F8471">
        <v>0</v>
      </c>
      <c r="G8471">
        <v>0</v>
      </c>
      <c r="H8471">
        <v>0</v>
      </c>
    </row>
    <row r="8472" spans="2:8" x14ac:dyDescent="0.25">
      <c r="B8472" t="s">
        <v>3</v>
      </c>
      <c r="C8472" t="s">
        <v>643</v>
      </c>
      <c r="D8472" t="s">
        <v>287</v>
      </c>
      <c r="E8472" t="s">
        <v>1</v>
      </c>
      <c r="F8472">
        <v>2335.48</v>
      </c>
      <c r="G8472">
        <v>2335.48</v>
      </c>
      <c r="H8472">
        <v>2335.48</v>
      </c>
    </row>
    <row r="8473" spans="2:8" x14ac:dyDescent="0.25">
      <c r="B8473" t="s">
        <v>3</v>
      </c>
      <c r="C8473" t="s">
        <v>643</v>
      </c>
      <c r="D8473" t="s">
        <v>290</v>
      </c>
      <c r="E8473" t="s">
        <v>1</v>
      </c>
      <c r="F8473">
        <v>0</v>
      </c>
      <c r="G8473">
        <v>0</v>
      </c>
      <c r="H8473">
        <v>0</v>
      </c>
    </row>
    <row r="8474" spans="2:8" x14ac:dyDescent="0.25">
      <c r="B8474" t="s">
        <v>3</v>
      </c>
      <c r="C8474" t="s">
        <v>643</v>
      </c>
      <c r="D8474" t="s">
        <v>291</v>
      </c>
      <c r="E8474" t="s">
        <v>1</v>
      </c>
      <c r="F8474">
        <v>117.04</v>
      </c>
      <c r="G8474">
        <v>117.04</v>
      </c>
      <c r="H8474">
        <v>117.04</v>
      </c>
    </row>
    <row r="8475" spans="2:8" x14ac:dyDescent="0.25">
      <c r="B8475" t="s">
        <v>3</v>
      </c>
      <c r="C8475" t="s">
        <v>643</v>
      </c>
      <c r="D8475" t="s">
        <v>292</v>
      </c>
      <c r="E8475" t="s">
        <v>1</v>
      </c>
      <c r="F8475">
        <v>117.04</v>
      </c>
      <c r="G8475">
        <v>117.04</v>
      </c>
      <c r="H8475">
        <v>117.04</v>
      </c>
    </row>
    <row r="8476" spans="2:8" x14ac:dyDescent="0.25">
      <c r="B8476" t="s">
        <v>3</v>
      </c>
      <c r="C8476" t="s">
        <v>643</v>
      </c>
      <c r="D8476" t="s">
        <v>293</v>
      </c>
      <c r="E8476" t="s">
        <v>1</v>
      </c>
      <c r="F8476">
        <v>2274.3000000000002</v>
      </c>
      <c r="G8476">
        <v>2274.3000000000002</v>
      </c>
      <c r="H8476">
        <v>2274.3000000000002</v>
      </c>
    </row>
    <row r="8477" spans="2:8" x14ac:dyDescent="0.25">
      <c r="B8477" t="s">
        <v>3</v>
      </c>
      <c r="C8477" t="s">
        <v>643</v>
      </c>
      <c r="D8477" t="s">
        <v>295</v>
      </c>
      <c r="E8477" t="s">
        <v>1</v>
      </c>
      <c r="F8477">
        <v>25.8</v>
      </c>
      <c r="G8477">
        <v>25.8</v>
      </c>
      <c r="H8477">
        <v>25.8</v>
      </c>
    </row>
    <row r="8478" spans="2:8" x14ac:dyDescent="0.25">
      <c r="B8478" t="s">
        <v>3</v>
      </c>
      <c r="C8478" t="s">
        <v>643</v>
      </c>
      <c r="D8478" t="s">
        <v>296</v>
      </c>
      <c r="E8478" t="s">
        <v>1</v>
      </c>
      <c r="F8478">
        <v>263.60600000000005</v>
      </c>
      <c r="G8478">
        <v>263.60600000000005</v>
      </c>
      <c r="H8478">
        <v>263.60600000000005</v>
      </c>
    </row>
    <row r="8479" spans="2:8" x14ac:dyDescent="0.25">
      <c r="B8479" t="s">
        <v>3</v>
      </c>
      <c r="C8479" t="s">
        <v>643</v>
      </c>
      <c r="D8479" t="s">
        <v>297</v>
      </c>
      <c r="E8479" t="s">
        <v>1</v>
      </c>
      <c r="F8479">
        <v>263.60600000000005</v>
      </c>
      <c r="G8479">
        <v>263.60600000000005</v>
      </c>
      <c r="H8479">
        <v>263.60600000000005</v>
      </c>
    </row>
    <row r="8480" spans="2:8" x14ac:dyDescent="0.25">
      <c r="B8480" t="s">
        <v>3</v>
      </c>
      <c r="C8480" t="s">
        <v>643</v>
      </c>
      <c r="D8480" t="s">
        <v>298</v>
      </c>
      <c r="E8480" t="s">
        <v>1</v>
      </c>
      <c r="F8480">
        <v>872.21400000000017</v>
      </c>
      <c r="G8480">
        <v>872.21400000000017</v>
      </c>
      <c r="H8480">
        <v>872.21400000000017</v>
      </c>
    </row>
    <row r="8481" spans="2:8" x14ac:dyDescent="0.25">
      <c r="B8481" t="s">
        <v>3</v>
      </c>
      <c r="C8481" t="s">
        <v>643</v>
      </c>
      <c r="D8481" t="s">
        <v>299</v>
      </c>
      <c r="E8481" t="s">
        <v>1</v>
      </c>
      <c r="F8481">
        <v>872.21400000000017</v>
      </c>
      <c r="G8481">
        <v>872.21400000000017</v>
      </c>
      <c r="H8481">
        <v>872.21400000000017</v>
      </c>
    </row>
    <row r="8482" spans="2:8" x14ac:dyDescent="0.25">
      <c r="B8482" t="s">
        <v>3</v>
      </c>
      <c r="C8482" t="s">
        <v>643</v>
      </c>
      <c r="D8482" t="s">
        <v>300</v>
      </c>
      <c r="E8482" t="s">
        <v>1</v>
      </c>
      <c r="F8482">
        <v>1632.9740000000004</v>
      </c>
      <c r="G8482">
        <v>1632.9740000000004</v>
      </c>
      <c r="H8482">
        <v>1632.9740000000004</v>
      </c>
    </row>
    <row r="8483" spans="2:8" x14ac:dyDescent="0.25">
      <c r="B8483" t="s">
        <v>3</v>
      </c>
      <c r="C8483" t="s">
        <v>643</v>
      </c>
      <c r="D8483" t="s">
        <v>407</v>
      </c>
      <c r="E8483" t="s">
        <v>1</v>
      </c>
      <c r="F8483">
        <v>14.890447497697268</v>
      </c>
      <c r="G8483">
        <v>14.890447497697268</v>
      </c>
      <c r="H8483">
        <v>14.890447497697268</v>
      </c>
    </row>
    <row r="8484" spans="2:8" x14ac:dyDescent="0.25">
      <c r="B8484" t="s">
        <v>3</v>
      </c>
      <c r="C8484" t="s">
        <v>643</v>
      </c>
      <c r="D8484" t="s">
        <v>635</v>
      </c>
      <c r="E8484" t="s">
        <v>1</v>
      </c>
      <c r="F8484">
        <v>0</v>
      </c>
      <c r="G8484">
        <v>0</v>
      </c>
      <c r="H8484">
        <v>0</v>
      </c>
    </row>
    <row r="8485" spans="2:8" x14ac:dyDescent="0.25">
      <c r="B8485" t="s">
        <v>3</v>
      </c>
      <c r="C8485" t="s">
        <v>643</v>
      </c>
      <c r="D8485" t="s">
        <v>636</v>
      </c>
      <c r="E8485" t="s">
        <v>1</v>
      </c>
      <c r="F8485">
        <v>1120</v>
      </c>
      <c r="G8485">
        <v>1120</v>
      </c>
      <c r="H8485">
        <v>1120</v>
      </c>
    </row>
    <row r="8486" spans="2:8" x14ac:dyDescent="0.25">
      <c r="B8486" t="s">
        <v>3</v>
      </c>
      <c r="C8486" t="s">
        <v>643</v>
      </c>
      <c r="D8486" t="s">
        <v>686</v>
      </c>
      <c r="E8486" t="s">
        <v>1</v>
      </c>
      <c r="F8486">
        <v>6.12</v>
      </c>
      <c r="G8486">
        <v>6.12</v>
      </c>
      <c r="H8486">
        <v>6.12</v>
      </c>
    </row>
    <row r="8487" spans="2:8" x14ac:dyDescent="0.25">
      <c r="B8487" t="s">
        <v>3</v>
      </c>
      <c r="C8487" t="s">
        <v>643</v>
      </c>
      <c r="D8487" t="s">
        <v>687</v>
      </c>
      <c r="E8487" t="s">
        <v>1</v>
      </c>
      <c r="F8487">
        <v>11.96</v>
      </c>
      <c r="G8487">
        <v>11.96</v>
      </c>
      <c r="H8487">
        <v>11.96</v>
      </c>
    </row>
    <row r="8488" spans="2:8" x14ac:dyDescent="0.25">
      <c r="B8488" t="s">
        <v>3</v>
      </c>
      <c r="C8488" t="s">
        <v>643</v>
      </c>
      <c r="D8488" t="s">
        <v>302</v>
      </c>
      <c r="E8488" t="s">
        <v>1</v>
      </c>
      <c r="F8488">
        <v>155.61000000000004</v>
      </c>
      <c r="G8488">
        <v>155.61000000000004</v>
      </c>
      <c r="H8488">
        <v>155.61000000000004</v>
      </c>
    </row>
    <row r="8489" spans="2:8" x14ac:dyDescent="0.25">
      <c r="B8489" t="s">
        <v>3</v>
      </c>
      <c r="C8489" t="s">
        <v>643</v>
      </c>
      <c r="D8489" t="s">
        <v>303</v>
      </c>
      <c r="E8489" t="s">
        <v>1</v>
      </c>
      <c r="F8489">
        <v>155.61000000000004</v>
      </c>
      <c r="G8489">
        <v>155.61000000000004</v>
      </c>
      <c r="H8489">
        <v>155.61000000000004</v>
      </c>
    </row>
    <row r="8490" spans="2:8" x14ac:dyDescent="0.25">
      <c r="B8490" t="s">
        <v>3</v>
      </c>
      <c r="C8490" t="s">
        <v>643</v>
      </c>
      <c r="D8490" t="s">
        <v>306</v>
      </c>
      <c r="E8490" t="s">
        <v>1</v>
      </c>
      <c r="F8490">
        <v>0</v>
      </c>
      <c r="G8490">
        <v>0</v>
      </c>
      <c r="H8490">
        <v>0</v>
      </c>
    </row>
    <row r="8491" spans="2:8" x14ac:dyDescent="0.25">
      <c r="B8491" t="s">
        <v>3</v>
      </c>
      <c r="C8491" t="s">
        <v>643</v>
      </c>
      <c r="D8491" t="s">
        <v>307</v>
      </c>
      <c r="E8491" t="s">
        <v>1</v>
      </c>
      <c r="F8491">
        <v>0</v>
      </c>
      <c r="G8491">
        <v>0</v>
      </c>
      <c r="H8491">
        <v>0</v>
      </c>
    </row>
    <row r="8492" spans="2:8" x14ac:dyDescent="0.25">
      <c r="B8492" t="s">
        <v>3</v>
      </c>
      <c r="C8492" t="s">
        <v>643</v>
      </c>
      <c r="D8492" t="s">
        <v>308</v>
      </c>
      <c r="E8492" t="s">
        <v>1</v>
      </c>
      <c r="F8492">
        <v>115.45685684</v>
      </c>
      <c r="G8492">
        <v>115.45685684</v>
      </c>
      <c r="H8492">
        <v>115.45685684</v>
      </c>
    </row>
    <row r="8493" spans="2:8" x14ac:dyDescent="0.25">
      <c r="B8493" t="s">
        <v>3</v>
      </c>
      <c r="C8493" t="s">
        <v>643</v>
      </c>
      <c r="D8493" t="s">
        <v>309</v>
      </c>
      <c r="E8493" t="s">
        <v>1</v>
      </c>
      <c r="F8493">
        <v>679.63</v>
      </c>
      <c r="G8493">
        <v>679.63</v>
      </c>
      <c r="H8493">
        <v>679.63</v>
      </c>
    </row>
    <row r="8494" spans="2:8" x14ac:dyDescent="0.25">
      <c r="B8494" t="s">
        <v>3</v>
      </c>
      <c r="C8494" t="s">
        <v>643</v>
      </c>
      <c r="D8494" t="s">
        <v>637</v>
      </c>
      <c r="E8494" t="s">
        <v>1</v>
      </c>
      <c r="F8494">
        <v>200</v>
      </c>
      <c r="G8494">
        <v>200</v>
      </c>
      <c r="H8494">
        <v>200</v>
      </c>
    </row>
    <row r="8495" spans="2:8" x14ac:dyDescent="0.25">
      <c r="B8495" t="s">
        <v>3</v>
      </c>
      <c r="C8495" t="s">
        <v>643</v>
      </c>
      <c r="D8495" t="s">
        <v>311</v>
      </c>
      <c r="E8495" t="s">
        <v>1</v>
      </c>
      <c r="F8495">
        <v>5000</v>
      </c>
      <c r="G8495">
        <v>5000</v>
      </c>
      <c r="H8495">
        <v>5000</v>
      </c>
    </row>
    <row r="8496" spans="2:8" x14ac:dyDescent="0.25">
      <c r="B8496" t="s">
        <v>3</v>
      </c>
      <c r="C8496" t="s">
        <v>643</v>
      </c>
      <c r="D8496" t="s">
        <v>312</v>
      </c>
      <c r="E8496" t="s">
        <v>1</v>
      </c>
      <c r="F8496">
        <v>5000</v>
      </c>
      <c r="G8496">
        <v>5000</v>
      </c>
      <c r="H8496">
        <v>5000</v>
      </c>
    </row>
    <row r="8497" spans="2:8" x14ac:dyDescent="0.25">
      <c r="B8497" t="s">
        <v>3</v>
      </c>
      <c r="C8497" t="s">
        <v>643</v>
      </c>
      <c r="D8497" t="s">
        <v>313</v>
      </c>
      <c r="E8497" t="s">
        <v>1</v>
      </c>
      <c r="F8497">
        <v>2000</v>
      </c>
      <c r="G8497">
        <v>2000</v>
      </c>
      <c r="H8497">
        <v>2000</v>
      </c>
    </row>
    <row r="8498" spans="2:8" x14ac:dyDescent="0.25">
      <c r="B8498" t="s">
        <v>3</v>
      </c>
      <c r="C8498" t="s">
        <v>643</v>
      </c>
      <c r="D8498" t="s">
        <v>314</v>
      </c>
      <c r="E8498" t="s">
        <v>1</v>
      </c>
      <c r="F8498">
        <v>2000</v>
      </c>
      <c r="G8498">
        <v>2000</v>
      </c>
      <c r="H8498">
        <v>2000</v>
      </c>
    </row>
    <row r="8499" spans="2:8" x14ac:dyDescent="0.25">
      <c r="B8499" t="s">
        <v>3</v>
      </c>
      <c r="C8499" t="s">
        <v>643</v>
      </c>
      <c r="D8499" t="s">
        <v>315</v>
      </c>
      <c r="E8499" t="s">
        <v>1</v>
      </c>
      <c r="F8499">
        <v>211.4564189189193</v>
      </c>
      <c r="G8499">
        <v>211.4564189189193</v>
      </c>
      <c r="H8499">
        <v>211.4564189189193</v>
      </c>
    </row>
    <row r="8500" spans="2:8" x14ac:dyDescent="0.25">
      <c r="B8500" t="s">
        <v>3</v>
      </c>
      <c r="C8500" t="s">
        <v>643</v>
      </c>
      <c r="D8500" t="s">
        <v>320</v>
      </c>
      <c r="E8500" t="s">
        <v>1</v>
      </c>
      <c r="F8500">
        <v>411.58437722954403</v>
      </c>
      <c r="G8500">
        <v>411.58437722954403</v>
      </c>
      <c r="H8500">
        <v>411.58437722954403</v>
      </c>
    </row>
    <row r="8501" spans="2:8" x14ac:dyDescent="0.25">
      <c r="B8501" t="s">
        <v>3</v>
      </c>
      <c r="C8501" t="s">
        <v>643</v>
      </c>
      <c r="D8501" t="s">
        <v>322</v>
      </c>
      <c r="E8501" t="s">
        <v>1</v>
      </c>
      <c r="F8501">
        <v>2557.59</v>
      </c>
      <c r="G8501">
        <v>2557.59</v>
      </c>
      <c r="H8501">
        <v>2557.59</v>
      </c>
    </row>
    <row r="8502" spans="2:8" x14ac:dyDescent="0.25">
      <c r="B8502" t="s">
        <v>3</v>
      </c>
      <c r="C8502" t="s">
        <v>643</v>
      </c>
      <c r="D8502" t="s">
        <v>324</v>
      </c>
      <c r="E8502" t="s">
        <v>1</v>
      </c>
      <c r="F8502">
        <v>18.62</v>
      </c>
      <c r="G8502">
        <v>18.62</v>
      </c>
      <c r="H8502">
        <v>18.62</v>
      </c>
    </row>
    <row r="8503" spans="2:8" x14ac:dyDescent="0.25">
      <c r="B8503" t="s">
        <v>3</v>
      </c>
      <c r="C8503" t="s">
        <v>643</v>
      </c>
      <c r="D8503" t="s">
        <v>326</v>
      </c>
      <c r="E8503" t="s">
        <v>1</v>
      </c>
      <c r="F8503">
        <v>2726.5</v>
      </c>
      <c r="G8503">
        <v>2726.5</v>
      </c>
      <c r="H8503">
        <v>2726.5</v>
      </c>
    </row>
    <row r="8504" spans="2:8" x14ac:dyDescent="0.25">
      <c r="B8504" t="s">
        <v>3</v>
      </c>
      <c r="C8504" t="s">
        <v>643</v>
      </c>
      <c r="D8504" t="s">
        <v>328</v>
      </c>
      <c r="E8504" t="s">
        <v>1</v>
      </c>
      <c r="F8504">
        <v>0</v>
      </c>
      <c r="G8504">
        <v>0</v>
      </c>
      <c r="H8504">
        <v>0</v>
      </c>
    </row>
    <row r="8505" spans="2:8" x14ac:dyDescent="0.25">
      <c r="B8505" t="s">
        <v>3</v>
      </c>
      <c r="C8505" t="s">
        <v>643</v>
      </c>
      <c r="D8505" t="s">
        <v>330</v>
      </c>
      <c r="E8505" t="s">
        <v>1</v>
      </c>
      <c r="F8505">
        <v>112.16333333333333</v>
      </c>
      <c r="G8505">
        <v>112.16333333333333</v>
      </c>
      <c r="H8505">
        <v>112.16333333333333</v>
      </c>
    </row>
    <row r="8506" spans="2:8" x14ac:dyDescent="0.25">
      <c r="B8506" t="s">
        <v>3</v>
      </c>
      <c r="C8506" t="s">
        <v>643</v>
      </c>
      <c r="D8506" t="s">
        <v>332</v>
      </c>
      <c r="E8506" t="s">
        <v>1</v>
      </c>
      <c r="F8506">
        <v>3000</v>
      </c>
      <c r="G8506">
        <v>3000</v>
      </c>
      <c r="H8506">
        <v>3000</v>
      </c>
    </row>
    <row r="8507" spans="2:8" x14ac:dyDescent="0.25">
      <c r="B8507" t="s">
        <v>3</v>
      </c>
      <c r="C8507" t="s">
        <v>643</v>
      </c>
      <c r="D8507" t="s">
        <v>333</v>
      </c>
      <c r="E8507" t="s">
        <v>1</v>
      </c>
      <c r="F8507">
        <v>2161.0002599999998</v>
      </c>
      <c r="G8507">
        <v>2161.0002599999998</v>
      </c>
      <c r="H8507">
        <v>2161.0002599999998</v>
      </c>
    </row>
    <row r="8508" spans="2:8" x14ac:dyDescent="0.25">
      <c r="B8508" t="s">
        <v>3</v>
      </c>
      <c r="C8508" t="s">
        <v>643</v>
      </c>
      <c r="D8508" t="s">
        <v>334</v>
      </c>
      <c r="E8508" t="s">
        <v>1</v>
      </c>
      <c r="F8508">
        <v>25.8</v>
      </c>
      <c r="G8508">
        <v>25.8</v>
      </c>
      <c r="H8508">
        <v>25.8</v>
      </c>
    </row>
    <row r="8509" spans="2:8" x14ac:dyDescent="0.25">
      <c r="B8509" t="s">
        <v>3</v>
      </c>
      <c r="C8509" t="s">
        <v>643</v>
      </c>
      <c r="D8509" t="s">
        <v>335</v>
      </c>
      <c r="E8509" t="s">
        <v>1</v>
      </c>
      <c r="F8509">
        <v>0</v>
      </c>
      <c r="G8509">
        <v>0</v>
      </c>
      <c r="H8509">
        <v>0</v>
      </c>
    </row>
    <row r="8510" spans="2:8" x14ac:dyDescent="0.25">
      <c r="B8510" t="s">
        <v>3</v>
      </c>
      <c r="C8510" t="s">
        <v>643</v>
      </c>
      <c r="D8510" t="s">
        <v>336</v>
      </c>
      <c r="E8510" t="s">
        <v>1</v>
      </c>
      <c r="F8510">
        <v>0</v>
      </c>
      <c r="G8510">
        <v>0</v>
      </c>
      <c r="H8510">
        <v>0</v>
      </c>
    </row>
    <row r="8511" spans="2:8" x14ac:dyDescent="0.25">
      <c r="B8511" t="s">
        <v>3</v>
      </c>
      <c r="C8511" t="s">
        <v>643</v>
      </c>
      <c r="D8511" t="s">
        <v>337</v>
      </c>
      <c r="E8511" t="s">
        <v>1</v>
      </c>
      <c r="F8511">
        <v>6650</v>
      </c>
      <c r="G8511">
        <v>6650</v>
      </c>
      <c r="H8511">
        <v>6650</v>
      </c>
    </row>
    <row r="8512" spans="2:8" x14ac:dyDescent="0.25">
      <c r="B8512" t="s">
        <v>3</v>
      </c>
      <c r="C8512" t="s">
        <v>643</v>
      </c>
      <c r="D8512" t="s">
        <v>341</v>
      </c>
      <c r="E8512" t="s">
        <v>1</v>
      </c>
      <c r="F8512">
        <v>3787</v>
      </c>
      <c r="G8512">
        <v>3787</v>
      </c>
      <c r="H8512">
        <v>3787</v>
      </c>
    </row>
    <row r="8513" spans="2:8" x14ac:dyDescent="0.25">
      <c r="B8513" t="s">
        <v>3</v>
      </c>
      <c r="C8513" t="s">
        <v>643</v>
      </c>
      <c r="D8513" t="s">
        <v>342</v>
      </c>
      <c r="E8513" t="s">
        <v>1</v>
      </c>
      <c r="F8513">
        <v>4987.5</v>
      </c>
      <c r="G8513">
        <v>4987.5</v>
      </c>
      <c r="H8513">
        <v>4987.5</v>
      </c>
    </row>
    <row r="8514" spans="2:8" x14ac:dyDescent="0.25">
      <c r="B8514" t="s">
        <v>3</v>
      </c>
      <c r="C8514" t="s">
        <v>643</v>
      </c>
      <c r="D8514" t="s">
        <v>343</v>
      </c>
      <c r="E8514" t="s">
        <v>1</v>
      </c>
      <c r="F8514">
        <v>0</v>
      </c>
      <c r="G8514">
        <v>0</v>
      </c>
      <c r="H8514">
        <v>0</v>
      </c>
    </row>
    <row r="8515" spans="2:8" x14ac:dyDescent="0.25">
      <c r="B8515" t="s">
        <v>3</v>
      </c>
      <c r="C8515" t="s">
        <v>643</v>
      </c>
      <c r="D8515" t="s">
        <v>344</v>
      </c>
      <c r="E8515" t="s">
        <v>1</v>
      </c>
      <c r="F8515">
        <v>0</v>
      </c>
      <c r="G8515">
        <v>0</v>
      </c>
      <c r="H8515">
        <v>0</v>
      </c>
    </row>
    <row r="8516" spans="2:8" x14ac:dyDescent="0.25">
      <c r="B8516" t="s">
        <v>3</v>
      </c>
      <c r="C8516" t="s">
        <v>643</v>
      </c>
      <c r="D8516" t="s">
        <v>345</v>
      </c>
      <c r="E8516" t="s">
        <v>1</v>
      </c>
      <c r="F8516">
        <v>0</v>
      </c>
      <c r="G8516">
        <v>0</v>
      </c>
      <c r="H8516">
        <v>0</v>
      </c>
    </row>
    <row r="8517" spans="2:8" x14ac:dyDescent="0.25">
      <c r="B8517" t="s">
        <v>3</v>
      </c>
      <c r="C8517" t="s">
        <v>643</v>
      </c>
      <c r="D8517" t="s">
        <v>346</v>
      </c>
      <c r="E8517" t="s">
        <v>1</v>
      </c>
      <c r="F8517">
        <v>0</v>
      </c>
      <c r="G8517">
        <v>0</v>
      </c>
      <c r="H8517">
        <v>0</v>
      </c>
    </row>
    <row r="8518" spans="2:8" x14ac:dyDescent="0.25">
      <c r="B8518" t="s">
        <v>3</v>
      </c>
      <c r="C8518" t="s">
        <v>643</v>
      </c>
      <c r="D8518" t="s">
        <v>349</v>
      </c>
      <c r="E8518" t="s">
        <v>1</v>
      </c>
      <c r="F8518">
        <v>279.3</v>
      </c>
      <c r="G8518">
        <v>279.3</v>
      </c>
      <c r="H8518">
        <v>279.3</v>
      </c>
    </row>
    <row r="8519" spans="2:8" x14ac:dyDescent="0.25">
      <c r="B8519" t="s">
        <v>3</v>
      </c>
      <c r="C8519" t="s">
        <v>643</v>
      </c>
      <c r="D8519" t="s">
        <v>350</v>
      </c>
      <c r="E8519" t="s">
        <v>1</v>
      </c>
      <c r="F8519">
        <v>279.3</v>
      </c>
      <c r="G8519">
        <v>279.3</v>
      </c>
      <c r="H8519">
        <v>279.3</v>
      </c>
    </row>
    <row r="8520" spans="2:8" x14ac:dyDescent="0.25">
      <c r="B8520" t="s">
        <v>3</v>
      </c>
      <c r="C8520" t="s">
        <v>643</v>
      </c>
      <c r="D8520" t="s">
        <v>351</v>
      </c>
      <c r="E8520" t="s">
        <v>1</v>
      </c>
      <c r="F8520">
        <v>139456.88325000001</v>
      </c>
      <c r="G8520">
        <v>139456.88325000001</v>
      </c>
      <c r="H8520">
        <v>139456.88325000001</v>
      </c>
    </row>
    <row r="8521" spans="2:8" x14ac:dyDescent="0.25">
      <c r="B8521" t="s">
        <v>3</v>
      </c>
      <c r="C8521" t="s">
        <v>643</v>
      </c>
      <c r="D8521" t="s">
        <v>352</v>
      </c>
      <c r="E8521" t="s">
        <v>1</v>
      </c>
      <c r="F8521">
        <v>101.41250000000001</v>
      </c>
      <c r="G8521">
        <v>101.41250000000001</v>
      </c>
      <c r="H8521">
        <v>101.41250000000001</v>
      </c>
    </row>
    <row r="8522" spans="2:8" x14ac:dyDescent="0.25">
      <c r="B8522" t="s">
        <v>3</v>
      </c>
      <c r="C8522" t="s">
        <v>643</v>
      </c>
      <c r="D8522" t="s">
        <v>353</v>
      </c>
      <c r="E8522" t="s">
        <v>1</v>
      </c>
      <c r="F8522">
        <v>101.41250000000001</v>
      </c>
      <c r="G8522">
        <v>101.41250000000001</v>
      </c>
      <c r="H8522">
        <v>101.41250000000001</v>
      </c>
    </row>
    <row r="8523" spans="2:8" x14ac:dyDescent="0.25">
      <c r="B8523" t="s">
        <v>3</v>
      </c>
      <c r="C8523" t="s">
        <v>643</v>
      </c>
      <c r="D8523" t="s">
        <v>354</v>
      </c>
      <c r="E8523" t="s">
        <v>1</v>
      </c>
      <c r="F8523">
        <v>17.808700000000005</v>
      </c>
      <c r="G8523">
        <v>17.808700000000005</v>
      </c>
      <c r="H8523">
        <v>17.808700000000005</v>
      </c>
    </row>
    <row r="8524" spans="2:8" x14ac:dyDescent="0.25">
      <c r="B8524" t="s">
        <v>3</v>
      </c>
      <c r="C8524" t="s">
        <v>643</v>
      </c>
      <c r="D8524" t="s">
        <v>356</v>
      </c>
      <c r="E8524" t="s">
        <v>1</v>
      </c>
      <c r="F8524">
        <v>542</v>
      </c>
      <c r="G8524">
        <v>542</v>
      </c>
      <c r="H8524">
        <v>542</v>
      </c>
    </row>
    <row r="8525" spans="2:8" x14ac:dyDescent="0.25">
      <c r="B8525" t="s">
        <v>3</v>
      </c>
      <c r="C8525" t="s">
        <v>643</v>
      </c>
      <c r="D8525" t="s">
        <v>357</v>
      </c>
      <c r="E8525" t="s">
        <v>1</v>
      </c>
      <c r="F8525">
        <v>159.60000000000002</v>
      </c>
      <c r="G8525">
        <v>159.60000000000002</v>
      </c>
      <c r="H8525">
        <v>159.60000000000002</v>
      </c>
    </row>
    <row r="8526" spans="2:8" x14ac:dyDescent="0.25">
      <c r="B8526" t="s">
        <v>3</v>
      </c>
      <c r="C8526" t="s">
        <v>643</v>
      </c>
      <c r="D8526" t="s">
        <v>359</v>
      </c>
      <c r="E8526" t="s">
        <v>1</v>
      </c>
      <c r="F8526">
        <v>66.5</v>
      </c>
      <c r="G8526">
        <v>66.5</v>
      </c>
      <c r="H8526">
        <v>66.5</v>
      </c>
    </row>
    <row r="8527" spans="2:8" x14ac:dyDescent="0.25">
      <c r="B8527" t="s">
        <v>3</v>
      </c>
      <c r="C8527" t="s">
        <v>643</v>
      </c>
      <c r="D8527" t="s">
        <v>688</v>
      </c>
      <c r="E8527" t="s">
        <v>1</v>
      </c>
      <c r="F8527">
        <v>6277.6</v>
      </c>
      <c r="G8527">
        <v>6277.6</v>
      </c>
      <c r="H8527">
        <v>6277.6</v>
      </c>
    </row>
    <row r="8528" spans="2:8" x14ac:dyDescent="0.25">
      <c r="B8528" t="s">
        <v>3</v>
      </c>
      <c r="C8528" t="s">
        <v>643</v>
      </c>
      <c r="D8528" t="s">
        <v>689</v>
      </c>
      <c r="E8528" t="s">
        <v>1</v>
      </c>
      <c r="F8528">
        <v>6277.6</v>
      </c>
      <c r="G8528">
        <v>6277.6</v>
      </c>
      <c r="H8528">
        <v>6277.6</v>
      </c>
    </row>
    <row r="8529" spans="2:8" x14ac:dyDescent="0.25">
      <c r="B8529" t="s">
        <v>3</v>
      </c>
      <c r="C8529" t="s">
        <v>643</v>
      </c>
      <c r="D8529" t="s">
        <v>363</v>
      </c>
      <c r="E8529" t="s">
        <v>1</v>
      </c>
      <c r="F8529">
        <v>1082.6200000000001</v>
      </c>
      <c r="G8529">
        <v>1082.6200000000001</v>
      </c>
      <c r="H8529">
        <v>1082.6200000000001</v>
      </c>
    </row>
    <row r="8530" spans="2:8" x14ac:dyDescent="0.25">
      <c r="B8530" t="s">
        <v>3</v>
      </c>
      <c r="C8530" t="s">
        <v>643</v>
      </c>
      <c r="D8530" t="s">
        <v>365</v>
      </c>
      <c r="E8530" t="s">
        <v>1</v>
      </c>
      <c r="F8530">
        <v>3152.1000000000004</v>
      </c>
      <c r="G8530">
        <v>3152.1000000000004</v>
      </c>
      <c r="H8530">
        <v>3152.1000000000004</v>
      </c>
    </row>
    <row r="8531" spans="2:8" x14ac:dyDescent="0.25">
      <c r="B8531" t="s">
        <v>3</v>
      </c>
      <c r="C8531" t="s">
        <v>643</v>
      </c>
      <c r="D8531" t="s">
        <v>367</v>
      </c>
      <c r="E8531" t="s">
        <v>1</v>
      </c>
      <c r="F8531">
        <v>3640.21</v>
      </c>
      <c r="G8531">
        <v>3640.21</v>
      </c>
      <c r="H8531">
        <v>3640.21</v>
      </c>
    </row>
    <row r="8532" spans="2:8" x14ac:dyDescent="0.25">
      <c r="B8532" t="s">
        <v>3</v>
      </c>
      <c r="C8532" t="s">
        <v>643</v>
      </c>
      <c r="D8532" t="s">
        <v>369</v>
      </c>
      <c r="E8532" t="s">
        <v>1</v>
      </c>
      <c r="F8532">
        <v>5894.56</v>
      </c>
      <c r="G8532">
        <v>5894.56</v>
      </c>
      <c r="H8532">
        <v>5894.56</v>
      </c>
    </row>
    <row r="8533" spans="2:8" x14ac:dyDescent="0.25">
      <c r="B8533" t="s">
        <v>3</v>
      </c>
      <c r="C8533" t="s">
        <v>643</v>
      </c>
      <c r="D8533" t="s">
        <v>371</v>
      </c>
      <c r="E8533" t="s">
        <v>1</v>
      </c>
      <c r="F8533">
        <v>5894.56</v>
      </c>
      <c r="G8533">
        <v>5894.56</v>
      </c>
      <c r="H8533">
        <v>5894.56</v>
      </c>
    </row>
    <row r="8534" spans="2:8" x14ac:dyDescent="0.25">
      <c r="B8534" t="s">
        <v>3</v>
      </c>
      <c r="C8534" t="s">
        <v>643</v>
      </c>
      <c r="D8534" t="s">
        <v>373</v>
      </c>
      <c r="E8534" t="s">
        <v>1</v>
      </c>
      <c r="F8534">
        <v>6962.55</v>
      </c>
      <c r="G8534">
        <v>6962.55</v>
      </c>
      <c r="H8534">
        <v>6962.55</v>
      </c>
    </row>
    <row r="8535" spans="2:8" x14ac:dyDescent="0.25">
      <c r="B8535" t="s">
        <v>3</v>
      </c>
      <c r="C8535" t="s">
        <v>643</v>
      </c>
      <c r="D8535" t="s">
        <v>375</v>
      </c>
      <c r="E8535" t="s">
        <v>1</v>
      </c>
      <c r="F8535">
        <v>6962.55</v>
      </c>
      <c r="G8535">
        <v>6962.55</v>
      </c>
      <c r="H8535">
        <v>6962.55</v>
      </c>
    </row>
    <row r="8536" spans="2:8" x14ac:dyDescent="0.25">
      <c r="B8536" t="s">
        <v>3</v>
      </c>
      <c r="C8536" t="s">
        <v>643</v>
      </c>
      <c r="D8536" t="s">
        <v>377</v>
      </c>
      <c r="E8536" t="s">
        <v>1</v>
      </c>
      <c r="F8536">
        <v>8030.5400000000009</v>
      </c>
      <c r="G8536">
        <v>8030.5400000000009</v>
      </c>
      <c r="H8536">
        <v>8030.5400000000009</v>
      </c>
    </row>
    <row r="8537" spans="2:8" x14ac:dyDescent="0.25">
      <c r="B8537" t="s">
        <v>3</v>
      </c>
      <c r="C8537" t="s">
        <v>643</v>
      </c>
      <c r="D8537" t="s">
        <v>379</v>
      </c>
      <c r="E8537" t="s">
        <v>1</v>
      </c>
      <c r="F8537">
        <v>2738.4700000000003</v>
      </c>
      <c r="G8537">
        <v>2738.4700000000003</v>
      </c>
      <c r="H8537">
        <v>2738.4700000000003</v>
      </c>
    </row>
    <row r="8538" spans="2:8" x14ac:dyDescent="0.25">
      <c r="B8538" t="s">
        <v>3</v>
      </c>
      <c r="C8538" t="s">
        <v>643</v>
      </c>
      <c r="D8538" t="s">
        <v>381</v>
      </c>
      <c r="E8538" t="s">
        <v>1</v>
      </c>
      <c r="F8538">
        <v>3226.5800000000004</v>
      </c>
      <c r="G8538">
        <v>3226.5800000000004</v>
      </c>
      <c r="H8538">
        <v>3226.5800000000004</v>
      </c>
    </row>
    <row r="8539" spans="2:8" x14ac:dyDescent="0.25">
      <c r="B8539" t="s">
        <v>3</v>
      </c>
      <c r="C8539" t="s">
        <v>643</v>
      </c>
      <c r="D8539" t="s">
        <v>383</v>
      </c>
      <c r="E8539" t="s">
        <v>1</v>
      </c>
      <c r="F8539">
        <v>3990</v>
      </c>
      <c r="G8539">
        <v>3990</v>
      </c>
      <c r="H8539">
        <v>3990</v>
      </c>
    </row>
    <row r="8540" spans="2:8" x14ac:dyDescent="0.25">
      <c r="B8540" t="s">
        <v>3</v>
      </c>
      <c r="C8540" t="s">
        <v>643</v>
      </c>
      <c r="D8540" t="s">
        <v>384</v>
      </c>
      <c r="E8540" t="s">
        <v>1</v>
      </c>
      <c r="F8540">
        <v>3990</v>
      </c>
      <c r="G8540">
        <v>3990</v>
      </c>
      <c r="H8540">
        <v>3990</v>
      </c>
    </row>
    <row r="8541" spans="2:8" x14ac:dyDescent="0.25">
      <c r="B8541" t="s">
        <v>3</v>
      </c>
      <c r="C8541" t="s">
        <v>643</v>
      </c>
      <c r="D8541" t="s">
        <v>385</v>
      </c>
      <c r="E8541" t="s">
        <v>1</v>
      </c>
      <c r="F8541">
        <v>6713.84</v>
      </c>
      <c r="G8541">
        <v>6713.84</v>
      </c>
      <c r="H8541">
        <v>6713.84</v>
      </c>
    </row>
    <row r="8542" spans="2:8" x14ac:dyDescent="0.25">
      <c r="B8542" t="s">
        <v>3</v>
      </c>
      <c r="C8542" t="s">
        <v>643</v>
      </c>
      <c r="D8542" t="s">
        <v>386</v>
      </c>
      <c r="E8542" t="s">
        <v>1</v>
      </c>
      <c r="F8542">
        <v>6713.84</v>
      </c>
      <c r="G8542">
        <v>6713.84</v>
      </c>
      <c r="H8542">
        <v>6713.84</v>
      </c>
    </row>
    <row r="8543" spans="2:8" x14ac:dyDescent="0.25">
      <c r="B8543" t="s">
        <v>3</v>
      </c>
      <c r="C8543" t="s">
        <v>643</v>
      </c>
      <c r="D8543" t="s">
        <v>387</v>
      </c>
      <c r="E8543" t="s">
        <v>1</v>
      </c>
      <c r="F8543">
        <v>0</v>
      </c>
      <c r="G8543">
        <v>0</v>
      </c>
      <c r="H8543">
        <v>0</v>
      </c>
    </row>
    <row r="8544" spans="2:8" x14ac:dyDescent="0.25">
      <c r="B8544" t="s">
        <v>3</v>
      </c>
      <c r="C8544" t="s">
        <v>643</v>
      </c>
      <c r="D8544" t="s">
        <v>388</v>
      </c>
      <c r="E8544" t="s">
        <v>1</v>
      </c>
      <c r="F8544">
        <v>0</v>
      </c>
      <c r="G8544">
        <v>0</v>
      </c>
      <c r="H8544">
        <v>0</v>
      </c>
    </row>
    <row r="8545" spans="2:8" x14ac:dyDescent="0.25">
      <c r="B8545" t="s">
        <v>3</v>
      </c>
      <c r="C8545" t="s">
        <v>643</v>
      </c>
      <c r="D8545" t="s">
        <v>389</v>
      </c>
      <c r="E8545" t="s">
        <v>1</v>
      </c>
      <c r="F8545">
        <v>285.95</v>
      </c>
      <c r="G8545">
        <v>285.95</v>
      </c>
      <c r="H8545">
        <v>285.95</v>
      </c>
    </row>
    <row r="8546" spans="2:8" x14ac:dyDescent="0.25">
      <c r="B8546" t="s">
        <v>3</v>
      </c>
      <c r="C8546" t="s">
        <v>643</v>
      </c>
      <c r="D8546" t="s">
        <v>390</v>
      </c>
      <c r="E8546" t="s">
        <v>1</v>
      </c>
      <c r="F8546">
        <v>285.95</v>
      </c>
      <c r="G8546">
        <v>285.95</v>
      </c>
      <c r="H8546">
        <v>285.95</v>
      </c>
    </row>
    <row r="8547" spans="2:8" x14ac:dyDescent="0.25">
      <c r="B8547" t="s">
        <v>3</v>
      </c>
      <c r="C8547" t="s">
        <v>643</v>
      </c>
      <c r="D8547" t="s">
        <v>393</v>
      </c>
      <c r="E8547" t="s">
        <v>1</v>
      </c>
      <c r="F8547">
        <v>0</v>
      </c>
      <c r="G8547">
        <v>0</v>
      </c>
      <c r="H8547">
        <v>0</v>
      </c>
    </row>
    <row r="8548" spans="2:8" x14ac:dyDescent="0.25">
      <c r="B8548" t="s">
        <v>3</v>
      </c>
      <c r="C8548" t="s">
        <v>643</v>
      </c>
      <c r="D8548" t="s">
        <v>395</v>
      </c>
      <c r="E8548" t="s">
        <v>1</v>
      </c>
      <c r="F8548">
        <v>0</v>
      </c>
      <c r="G8548">
        <v>0</v>
      </c>
      <c r="H8548">
        <v>0</v>
      </c>
    </row>
    <row r="8549" spans="2:8" x14ac:dyDescent="0.25">
      <c r="B8549" t="s">
        <v>3</v>
      </c>
      <c r="C8549" t="s">
        <v>643</v>
      </c>
      <c r="D8549" t="s">
        <v>397</v>
      </c>
      <c r="E8549" t="s">
        <v>1</v>
      </c>
      <c r="F8549">
        <v>7097.83</v>
      </c>
      <c r="G8549">
        <v>7097.83</v>
      </c>
      <c r="H8549">
        <v>7097.83</v>
      </c>
    </row>
    <row r="8550" spans="2:8" x14ac:dyDescent="0.25">
      <c r="B8550" t="s">
        <v>3</v>
      </c>
      <c r="C8550" t="s">
        <v>643</v>
      </c>
      <c r="D8550" t="s">
        <v>398</v>
      </c>
      <c r="E8550" t="s">
        <v>1</v>
      </c>
      <c r="F8550">
        <v>9759</v>
      </c>
      <c r="G8550">
        <v>9759</v>
      </c>
      <c r="H8550">
        <v>9759</v>
      </c>
    </row>
    <row r="8551" spans="2:8" x14ac:dyDescent="0.25">
      <c r="B8551" t="s">
        <v>3</v>
      </c>
      <c r="C8551" t="s">
        <v>643</v>
      </c>
      <c r="D8551" t="s">
        <v>399</v>
      </c>
      <c r="E8551" t="s">
        <v>1</v>
      </c>
      <c r="F8551">
        <v>13705</v>
      </c>
      <c r="G8551">
        <v>13705</v>
      </c>
      <c r="H8551">
        <v>13705</v>
      </c>
    </row>
    <row r="8552" spans="2:8" x14ac:dyDescent="0.25">
      <c r="B8552" t="s">
        <v>3</v>
      </c>
      <c r="C8552" t="s">
        <v>643</v>
      </c>
      <c r="D8552" t="s">
        <v>400</v>
      </c>
      <c r="E8552" t="s">
        <v>1</v>
      </c>
      <c r="F8552">
        <v>19820</v>
      </c>
      <c r="G8552">
        <v>19820</v>
      </c>
      <c r="H8552">
        <v>19820</v>
      </c>
    </row>
    <row r="8553" spans="2:8" x14ac:dyDescent="0.25">
      <c r="B8553" t="s">
        <v>3</v>
      </c>
      <c r="C8553" t="s">
        <v>643</v>
      </c>
      <c r="D8553" t="s">
        <v>401</v>
      </c>
      <c r="E8553" t="s">
        <v>1</v>
      </c>
      <c r="F8553">
        <v>5507.268</v>
      </c>
      <c r="G8553">
        <v>5507.268</v>
      </c>
      <c r="H8553">
        <v>5507.268</v>
      </c>
    </row>
    <row r="8554" spans="2:8" x14ac:dyDescent="0.25">
      <c r="B8554" t="s">
        <v>3</v>
      </c>
      <c r="C8554" t="s">
        <v>643</v>
      </c>
      <c r="D8554" t="s">
        <v>402</v>
      </c>
      <c r="E8554" t="s">
        <v>1</v>
      </c>
      <c r="F8554">
        <v>0</v>
      </c>
      <c r="G8554">
        <v>0</v>
      </c>
      <c r="H8554">
        <v>0</v>
      </c>
    </row>
    <row r="8555" spans="2:8" x14ac:dyDescent="0.25">
      <c r="B8555" t="s">
        <v>3</v>
      </c>
      <c r="C8555" t="s">
        <v>643</v>
      </c>
      <c r="D8555" t="s">
        <v>403</v>
      </c>
      <c r="E8555" t="s">
        <v>1</v>
      </c>
      <c r="F8555">
        <v>17533.833333333336</v>
      </c>
      <c r="G8555">
        <v>17533.833333333336</v>
      </c>
      <c r="H8555">
        <v>17533.833333333336</v>
      </c>
    </row>
    <row r="8556" spans="2:8" x14ac:dyDescent="0.25">
      <c r="B8556" t="s">
        <v>3</v>
      </c>
      <c r="C8556" t="s">
        <v>643</v>
      </c>
      <c r="D8556" t="s">
        <v>404</v>
      </c>
      <c r="E8556" t="s">
        <v>1</v>
      </c>
      <c r="F8556">
        <v>3545</v>
      </c>
      <c r="G8556">
        <v>3545</v>
      </c>
      <c r="H8556">
        <v>3545</v>
      </c>
    </row>
    <row r="8557" spans="2:8" x14ac:dyDescent="0.25">
      <c r="B8557" t="s">
        <v>3</v>
      </c>
      <c r="C8557" t="s">
        <v>643</v>
      </c>
      <c r="D8557" t="s">
        <v>406</v>
      </c>
      <c r="E8557" t="s">
        <v>1</v>
      </c>
      <c r="F8557">
        <v>385.70000000000005</v>
      </c>
      <c r="G8557">
        <v>385.70000000000005</v>
      </c>
      <c r="H8557">
        <v>385.70000000000005</v>
      </c>
    </row>
    <row r="8558" spans="2:8" x14ac:dyDescent="0.25">
      <c r="B8558" t="s">
        <v>3</v>
      </c>
      <c r="C8558" t="s">
        <v>644</v>
      </c>
      <c r="D8558" t="s">
        <v>544</v>
      </c>
      <c r="E8558" t="s">
        <v>1</v>
      </c>
      <c r="F8558">
        <v>926.94304898161772</v>
      </c>
      <c r="G8558">
        <v>982.90170896597328</v>
      </c>
      <c r="H8558">
        <v>1034.941178272099</v>
      </c>
    </row>
    <row r="8559" spans="2:8" x14ac:dyDescent="0.25">
      <c r="B8559" t="s">
        <v>3</v>
      </c>
      <c r="C8559" t="s">
        <v>644</v>
      </c>
      <c r="D8559" t="s">
        <v>16</v>
      </c>
      <c r="E8559" t="s">
        <v>1</v>
      </c>
      <c r="F8559">
        <v>14.413260548423445</v>
      </c>
      <c r="G8559">
        <v>14.092819295674454</v>
      </c>
      <c r="H8559">
        <v>14.287909137959698</v>
      </c>
    </row>
    <row r="8560" spans="2:8" x14ac:dyDescent="0.25">
      <c r="B8560" t="s">
        <v>3</v>
      </c>
      <c r="C8560" t="s">
        <v>644</v>
      </c>
      <c r="D8560" t="s">
        <v>17</v>
      </c>
      <c r="E8560" t="s">
        <v>1</v>
      </c>
      <c r="F8560">
        <v>14.413260548423445</v>
      </c>
      <c r="G8560">
        <v>14.092819295674454</v>
      </c>
      <c r="H8560">
        <v>14.287909137959698</v>
      </c>
    </row>
    <row r="8561" spans="2:8" x14ac:dyDescent="0.25">
      <c r="B8561" t="s">
        <v>3</v>
      </c>
      <c r="C8561" t="s">
        <v>644</v>
      </c>
      <c r="D8561" t="s">
        <v>18</v>
      </c>
      <c r="E8561" t="s">
        <v>1</v>
      </c>
      <c r="F8561">
        <v>25.905963453686304</v>
      </c>
      <c r="G8561">
        <v>25.525985411198334</v>
      </c>
      <c r="H8561">
        <v>25.990660752642196</v>
      </c>
    </row>
    <row r="8562" spans="2:8" x14ac:dyDescent="0.25">
      <c r="B8562" t="s">
        <v>3</v>
      </c>
      <c r="C8562" t="s">
        <v>644</v>
      </c>
      <c r="D8562" t="s">
        <v>19</v>
      </c>
      <c r="E8562" t="s">
        <v>1</v>
      </c>
      <c r="F8562">
        <v>25.905963453686304</v>
      </c>
      <c r="G8562">
        <v>25.525985411198334</v>
      </c>
      <c r="H8562">
        <v>25.990660752642196</v>
      </c>
    </row>
    <row r="8563" spans="2:8" x14ac:dyDescent="0.25">
      <c r="B8563" t="s">
        <v>3</v>
      </c>
      <c r="C8563" t="s">
        <v>644</v>
      </c>
      <c r="D8563" t="s">
        <v>20</v>
      </c>
      <c r="E8563" t="s">
        <v>1</v>
      </c>
      <c r="F8563">
        <v>13.389777415028238</v>
      </c>
      <c r="G8563">
        <v>12.791641166302053</v>
      </c>
      <c r="H8563">
        <v>12.832385162750557</v>
      </c>
    </row>
    <row r="8564" spans="2:8" x14ac:dyDescent="0.25">
      <c r="B8564" t="s">
        <v>3</v>
      </c>
      <c r="C8564" t="s">
        <v>644</v>
      </c>
      <c r="D8564" t="s">
        <v>21</v>
      </c>
      <c r="E8564" t="s">
        <v>1</v>
      </c>
      <c r="F8564">
        <v>13.389777415028238</v>
      </c>
      <c r="G8564">
        <v>12.791641166302053</v>
      </c>
      <c r="H8564">
        <v>12.832385162750557</v>
      </c>
    </row>
    <row r="8565" spans="2:8" x14ac:dyDescent="0.25">
      <c r="B8565" t="s">
        <v>3</v>
      </c>
      <c r="C8565" t="s">
        <v>644</v>
      </c>
      <c r="D8565" t="s">
        <v>22</v>
      </c>
      <c r="E8565" t="s">
        <v>1</v>
      </c>
      <c r="F8565">
        <v>8.1255236705875582</v>
      </c>
      <c r="G8565">
        <v>7.0218764383346972</v>
      </c>
      <c r="H8565">
        <v>5.7741075797190247</v>
      </c>
    </row>
    <row r="8566" spans="2:8" x14ac:dyDescent="0.25">
      <c r="B8566" t="s">
        <v>3</v>
      </c>
      <c r="C8566" t="s">
        <v>644</v>
      </c>
      <c r="D8566" t="s">
        <v>23</v>
      </c>
      <c r="E8566" t="s">
        <v>1</v>
      </c>
      <c r="F8566">
        <v>8.1255236705875582</v>
      </c>
      <c r="G8566">
        <v>7.0218764383346972</v>
      </c>
      <c r="H8566">
        <v>5.7741075797190247</v>
      </c>
    </row>
    <row r="8567" spans="2:8" x14ac:dyDescent="0.25">
      <c r="B8567" t="s">
        <v>3</v>
      </c>
      <c r="C8567" t="s">
        <v>644</v>
      </c>
      <c r="D8567" t="s">
        <v>24</v>
      </c>
      <c r="E8567" t="s">
        <v>1</v>
      </c>
      <c r="F8567">
        <v>6.7384169341660707</v>
      </c>
      <c r="G8567">
        <v>5.5511471259850422</v>
      </c>
      <c r="H8567">
        <v>4.2139065330079193</v>
      </c>
    </row>
    <row r="8568" spans="2:8" x14ac:dyDescent="0.25">
      <c r="B8568" t="s">
        <v>3</v>
      </c>
      <c r="C8568" t="s">
        <v>644</v>
      </c>
      <c r="D8568" t="s">
        <v>25</v>
      </c>
      <c r="E8568" t="s">
        <v>1</v>
      </c>
      <c r="F8568">
        <v>6.7384169341660707</v>
      </c>
      <c r="G8568">
        <v>5.5511471259850422</v>
      </c>
      <c r="H8568">
        <v>4.2139065330079193</v>
      </c>
    </row>
    <row r="8569" spans="2:8" x14ac:dyDescent="0.25">
      <c r="B8569" t="s">
        <v>3</v>
      </c>
      <c r="C8569" t="s">
        <v>644</v>
      </c>
      <c r="D8569" t="s">
        <v>26</v>
      </c>
      <c r="E8569" t="s">
        <v>1</v>
      </c>
      <c r="F8569">
        <v>5.7174446714136344</v>
      </c>
      <c r="G8569">
        <v>4.7100642281085197</v>
      </c>
      <c r="H8569">
        <v>3.5754358461885376</v>
      </c>
    </row>
    <row r="8570" spans="2:8" x14ac:dyDescent="0.25">
      <c r="B8570" t="s">
        <v>3</v>
      </c>
      <c r="C8570" t="s">
        <v>644</v>
      </c>
      <c r="D8570" t="s">
        <v>27</v>
      </c>
      <c r="E8570" t="s">
        <v>1</v>
      </c>
      <c r="F8570">
        <v>5.7174446714136344</v>
      </c>
      <c r="G8570">
        <v>4.7100642281085197</v>
      </c>
      <c r="H8570">
        <v>3.5754358461885376</v>
      </c>
    </row>
    <row r="8571" spans="2:8" x14ac:dyDescent="0.25">
      <c r="B8571" t="s">
        <v>3</v>
      </c>
      <c r="C8571" t="s">
        <v>644</v>
      </c>
      <c r="D8571" t="s">
        <v>28</v>
      </c>
      <c r="E8571" t="s">
        <v>1</v>
      </c>
      <c r="F8571">
        <v>11.335528671411542</v>
      </c>
      <c r="G8571">
        <v>10.054564003824732</v>
      </c>
      <c r="H8571">
        <v>8.5982092044722993</v>
      </c>
    </row>
    <row r="8572" spans="2:8" x14ac:dyDescent="0.25">
      <c r="B8572" t="s">
        <v>3</v>
      </c>
      <c r="C8572" t="s">
        <v>644</v>
      </c>
      <c r="D8572" t="s">
        <v>29</v>
      </c>
      <c r="E8572" t="s">
        <v>1</v>
      </c>
      <c r="F8572">
        <v>11.335528671411542</v>
      </c>
      <c r="G8572">
        <v>10.054564003824732</v>
      </c>
      <c r="H8572">
        <v>8.5982092044722993</v>
      </c>
    </row>
    <row r="8573" spans="2:8" x14ac:dyDescent="0.25">
      <c r="B8573" t="s">
        <v>3</v>
      </c>
      <c r="C8573" t="s">
        <v>644</v>
      </c>
      <c r="D8573" t="s">
        <v>30</v>
      </c>
      <c r="E8573" t="s">
        <v>1</v>
      </c>
      <c r="F8573">
        <v>34.968501382767251</v>
      </c>
      <c r="G8573">
        <v>35.040971416791486</v>
      </c>
      <c r="H8573">
        <v>35.976383371111389</v>
      </c>
    </row>
    <row r="8574" spans="2:8" x14ac:dyDescent="0.25">
      <c r="B8574" t="s">
        <v>3</v>
      </c>
      <c r="C8574" t="s">
        <v>644</v>
      </c>
      <c r="D8574" t="s">
        <v>31</v>
      </c>
      <c r="E8574" t="s">
        <v>1</v>
      </c>
      <c r="F8574">
        <v>34.968501382767251</v>
      </c>
      <c r="G8574">
        <v>35.040971416791486</v>
      </c>
      <c r="H8574">
        <v>35.976383371111389</v>
      </c>
    </row>
    <row r="8575" spans="2:8" x14ac:dyDescent="0.25">
      <c r="B8575" t="s">
        <v>3</v>
      </c>
      <c r="C8575" t="s">
        <v>644</v>
      </c>
      <c r="D8575" t="s">
        <v>32</v>
      </c>
      <c r="E8575" t="s">
        <v>1</v>
      </c>
      <c r="F8575">
        <v>6.15243000628353</v>
      </c>
      <c r="G8575">
        <v>5.6914829980061414</v>
      </c>
      <c r="H8575">
        <v>5.5788989312252708</v>
      </c>
    </row>
    <row r="8576" spans="2:8" x14ac:dyDescent="0.25">
      <c r="B8576" t="s">
        <v>3</v>
      </c>
      <c r="C8576" t="s">
        <v>644</v>
      </c>
      <c r="D8576" t="s">
        <v>33</v>
      </c>
      <c r="E8576" t="s">
        <v>1</v>
      </c>
      <c r="F8576">
        <v>6.15243000628353</v>
      </c>
      <c r="G8576">
        <v>5.6914829980061414</v>
      </c>
      <c r="H8576">
        <v>5.5788989312252708</v>
      </c>
    </row>
    <row r="8577" spans="2:8" x14ac:dyDescent="0.25">
      <c r="B8577" t="s">
        <v>3</v>
      </c>
      <c r="C8577" t="s">
        <v>644</v>
      </c>
      <c r="D8577" t="s">
        <v>34</v>
      </c>
      <c r="E8577" t="s">
        <v>1</v>
      </c>
      <c r="F8577">
        <v>16.012531947673025</v>
      </c>
      <c r="G8577">
        <v>15.771934473132072</v>
      </c>
      <c r="H8577">
        <v>16.050095482395445</v>
      </c>
    </row>
    <row r="8578" spans="2:8" x14ac:dyDescent="0.25">
      <c r="B8578" t="s">
        <v>3</v>
      </c>
      <c r="C8578" t="s">
        <v>644</v>
      </c>
      <c r="D8578" t="s">
        <v>35</v>
      </c>
      <c r="E8578" t="s">
        <v>1</v>
      </c>
      <c r="F8578">
        <v>16.012531947673025</v>
      </c>
      <c r="G8578">
        <v>15.771934473132072</v>
      </c>
      <c r="H8578">
        <v>16.050095482395445</v>
      </c>
    </row>
    <row r="8579" spans="2:8" x14ac:dyDescent="0.25">
      <c r="B8579" t="s">
        <v>3</v>
      </c>
      <c r="C8579" t="s">
        <v>644</v>
      </c>
      <c r="D8579" t="s">
        <v>36</v>
      </c>
      <c r="E8579" t="s">
        <v>1</v>
      </c>
      <c r="F8579">
        <v>35.501591849183775</v>
      </c>
      <c r="G8579">
        <v>35.600676475944034</v>
      </c>
      <c r="H8579">
        <v>36.563778819256648</v>
      </c>
    </row>
    <row r="8580" spans="2:8" x14ac:dyDescent="0.25">
      <c r="B8580" t="s">
        <v>3</v>
      </c>
      <c r="C8580" t="s">
        <v>644</v>
      </c>
      <c r="D8580" t="s">
        <v>37</v>
      </c>
      <c r="E8580" t="s">
        <v>1</v>
      </c>
      <c r="F8580">
        <v>35.501591849183775</v>
      </c>
      <c r="G8580">
        <v>35.600676475944034</v>
      </c>
      <c r="H8580">
        <v>36.563778819256648</v>
      </c>
    </row>
    <row r="8581" spans="2:8" x14ac:dyDescent="0.25">
      <c r="B8581" t="s">
        <v>3</v>
      </c>
      <c r="C8581" t="s">
        <v>644</v>
      </c>
      <c r="D8581" t="s">
        <v>38</v>
      </c>
      <c r="E8581" t="s">
        <v>1</v>
      </c>
      <c r="F8581">
        <v>6.6855204727000572</v>
      </c>
      <c r="G8581">
        <v>6.2511880571586822</v>
      </c>
      <c r="H8581">
        <v>6.1662943793705161</v>
      </c>
    </row>
    <row r="8582" spans="2:8" x14ac:dyDescent="0.25">
      <c r="B8582" t="s">
        <v>3</v>
      </c>
      <c r="C8582" t="s">
        <v>644</v>
      </c>
      <c r="D8582" t="s">
        <v>39</v>
      </c>
      <c r="E8582" t="s">
        <v>1</v>
      </c>
      <c r="F8582">
        <v>6.6855204727000572</v>
      </c>
      <c r="G8582">
        <v>6.2511880571586822</v>
      </c>
      <c r="H8582">
        <v>6.1662943793705161</v>
      </c>
    </row>
    <row r="8583" spans="2:8" x14ac:dyDescent="0.25">
      <c r="B8583" t="s">
        <v>3</v>
      </c>
      <c r="C8583" t="s">
        <v>644</v>
      </c>
      <c r="D8583" t="s">
        <v>40</v>
      </c>
      <c r="E8583" t="s">
        <v>1</v>
      </c>
      <c r="F8583">
        <v>16.54562241408955</v>
      </c>
      <c r="G8583">
        <v>16.331639532284605</v>
      </c>
      <c r="H8583">
        <v>16.63749093054069</v>
      </c>
    </row>
    <row r="8584" spans="2:8" x14ac:dyDescent="0.25">
      <c r="B8584" t="s">
        <v>3</v>
      </c>
      <c r="C8584" t="s">
        <v>644</v>
      </c>
      <c r="D8584" t="s">
        <v>41</v>
      </c>
      <c r="E8584" t="s">
        <v>1</v>
      </c>
      <c r="F8584">
        <v>16.54562241408955</v>
      </c>
      <c r="G8584">
        <v>16.331639532284605</v>
      </c>
      <c r="H8584">
        <v>16.63749093054069</v>
      </c>
    </row>
    <row r="8585" spans="2:8" x14ac:dyDescent="0.25">
      <c r="B8585" t="s">
        <v>3</v>
      </c>
      <c r="C8585" t="s">
        <v>644</v>
      </c>
      <c r="D8585" t="s">
        <v>42</v>
      </c>
      <c r="E8585" t="s">
        <v>1</v>
      </c>
      <c r="F8585">
        <v>676.19767518923777</v>
      </c>
      <c r="G8585">
        <v>716.96266461019763</v>
      </c>
      <c r="H8585">
        <v>760.57904767704213</v>
      </c>
    </row>
    <row r="8586" spans="2:8" x14ac:dyDescent="0.25">
      <c r="B8586" t="s">
        <v>3</v>
      </c>
      <c r="C8586" t="s">
        <v>644</v>
      </c>
      <c r="D8586" t="s">
        <v>44</v>
      </c>
      <c r="E8586" t="s">
        <v>1</v>
      </c>
      <c r="F8586">
        <v>586.43801638238324</v>
      </c>
      <c r="G8586">
        <v>621.79179000662134</v>
      </c>
      <c r="H8586">
        <v>659.61845831088044</v>
      </c>
    </row>
    <row r="8587" spans="2:8" x14ac:dyDescent="0.25">
      <c r="B8587" t="s">
        <v>3</v>
      </c>
      <c r="C8587" t="s">
        <v>644</v>
      </c>
      <c r="D8587" t="s">
        <v>45</v>
      </c>
      <c r="E8587" t="s">
        <v>1</v>
      </c>
      <c r="F8587">
        <v>14.611756777627933</v>
      </c>
      <c r="G8587">
        <v>16.401422637689006</v>
      </c>
      <c r="H8587">
        <v>18.195015714201059</v>
      </c>
    </row>
    <row r="8588" spans="2:8" x14ac:dyDescent="0.25">
      <c r="B8588" t="s">
        <v>3</v>
      </c>
      <c r="C8588" t="s">
        <v>644</v>
      </c>
      <c r="D8588" t="s">
        <v>48</v>
      </c>
      <c r="E8588" t="s">
        <v>1</v>
      </c>
      <c r="F8588">
        <v>2397.0880835514831</v>
      </c>
      <c r="G8588">
        <v>2536.5110541806721</v>
      </c>
      <c r="H8588">
        <v>2683.3087711261492</v>
      </c>
    </row>
    <row r="8589" spans="2:8" x14ac:dyDescent="0.25">
      <c r="B8589" t="s">
        <v>3</v>
      </c>
      <c r="C8589" t="s">
        <v>644</v>
      </c>
      <c r="D8589" t="s">
        <v>49</v>
      </c>
      <c r="E8589" t="s">
        <v>1</v>
      </c>
      <c r="F8589">
        <v>1004.9837593656232</v>
      </c>
      <c r="G8589">
        <v>1065.6657658030786</v>
      </c>
      <c r="H8589">
        <v>1128.7005205818959</v>
      </c>
    </row>
    <row r="8590" spans="2:8" x14ac:dyDescent="0.25">
      <c r="B8590" t="s">
        <v>3</v>
      </c>
      <c r="C8590" t="s">
        <v>644</v>
      </c>
      <c r="D8590" t="s">
        <v>51</v>
      </c>
      <c r="E8590" t="s">
        <v>1</v>
      </c>
      <c r="F8590">
        <v>1434.919315763646</v>
      </c>
      <c r="G8590">
        <v>1521.5692996897287</v>
      </c>
      <c r="H8590">
        <v>1615.9439856107429</v>
      </c>
    </row>
    <row r="8591" spans="2:8" x14ac:dyDescent="0.25">
      <c r="B8591" t="s">
        <v>3</v>
      </c>
      <c r="C8591" t="s">
        <v>644</v>
      </c>
      <c r="D8591" t="s">
        <v>53</v>
      </c>
      <c r="E8591" t="s">
        <v>1</v>
      </c>
      <c r="F8591">
        <v>1657.0317255607979</v>
      </c>
      <c r="G8591">
        <v>1757.0943359163077</v>
      </c>
      <c r="H8591">
        <v>1866.0773616118902</v>
      </c>
    </row>
    <row r="8592" spans="2:8" x14ac:dyDescent="0.25">
      <c r="B8592" t="s">
        <v>3</v>
      </c>
      <c r="C8592" t="s">
        <v>644</v>
      </c>
      <c r="D8592" t="s">
        <v>55</v>
      </c>
      <c r="E8592" t="s">
        <v>1</v>
      </c>
      <c r="F8592">
        <v>184.7201974679258</v>
      </c>
      <c r="G8592">
        <v>195.85616727662148</v>
      </c>
      <c r="H8592">
        <v>207.77106611251216</v>
      </c>
    </row>
    <row r="8593" spans="2:8" x14ac:dyDescent="0.25">
      <c r="B8593" t="s">
        <v>3</v>
      </c>
      <c r="C8593" t="s">
        <v>644</v>
      </c>
      <c r="D8593" t="s">
        <v>57</v>
      </c>
      <c r="E8593" t="s">
        <v>1</v>
      </c>
      <c r="F8593">
        <v>103.48887891963072</v>
      </c>
      <c r="G8593">
        <v>109.88634374152591</v>
      </c>
      <c r="H8593">
        <v>116.72020140514765</v>
      </c>
    </row>
    <row r="8594" spans="2:8" x14ac:dyDescent="0.25">
      <c r="B8594" t="s">
        <v>3</v>
      </c>
      <c r="C8594" t="s">
        <v>644</v>
      </c>
      <c r="D8594" t="s">
        <v>622</v>
      </c>
      <c r="E8594" t="s">
        <v>1</v>
      </c>
      <c r="F8594">
        <v>72.941611560009861</v>
      </c>
      <c r="G8594">
        <v>79.053766504733929</v>
      </c>
      <c r="H8594">
        <v>85.037184768397935</v>
      </c>
    </row>
    <row r="8595" spans="2:8" x14ac:dyDescent="0.25">
      <c r="B8595" t="s">
        <v>3</v>
      </c>
      <c r="C8595" t="s">
        <v>644</v>
      </c>
      <c r="D8595" t="s">
        <v>623</v>
      </c>
      <c r="E8595" t="s">
        <v>1</v>
      </c>
      <c r="F8595">
        <v>171.23688409766805</v>
      </c>
      <c r="G8595">
        <v>181.17739178159795</v>
      </c>
      <c r="H8595">
        <v>192.34289063676394</v>
      </c>
    </row>
    <row r="8596" spans="2:8" x14ac:dyDescent="0.25">
      <c r="B8596" t="s">
        <v>3</v>
      </c>
      <c r="C8596" t="s">
        <v>644</v>
      </c>
      <c r="D8596" t="s">
        <v>624</v>
      </c>
      <c r="E8596" t="s">
        <v>1</v>
      </c>
      <c r="F8596">
        <v>115.00137709038084</v>
      </c>
      <c r="G8596">
        <v>121.95844204212834</v>
      </c>
      <c r="H8596">
        <v>128.43080088436167</v>
      </c>
    </row>
    <row r="8597" spans="2:8" x14ac:dyDescent="0.25">
      <c r="B8597" t="s">
        <v>3</v>
      </c>
      <c r="C8597" t="s">
        <v>644</v>
      </c>
      <c r="D8597" t="s">
        <v>625</v>
      </c>
      <c r="E8597" t="s">
        <v>1</v>
      </c>
      <c r="F8597">
        <v>116.62620214219557</v>
      </c>
      <c r="G8597">
        <v>123.39649386206126</v>
      </c>
      <c r="H8597">
        <v>131.00110389314742</v>
      </c>
    </row>
    <row r="8598" spans="2:8" x14ac:dyDescent="0.25">
      <c r="B8598" t="s">
        <v>3</v>
      </c>
      <c r="C8598" t="s">
        <v>644</v>
      </c>
      <c r="D8598" t="s">
        <v>58</v>
      </c>
      <c r="E8598" t="s">
        <v>1</v>
      </c>
      <c r="F8598">
        <v>8530.0936055057427</v>
      </c>
      <c r="G8598">
        <v>9026.233483879605</v>
      </c>
      <c r="H8598">
        <v>9548.616568260979</v>
      </c>
    </row>
    <row r="8599" spans="2:8" x14ac:dyDescent="0.25">
      <c r="B8599" t="s">
        <v>3</v>
      </c>
      <c r="C8599" t="s">
        <v>644</v>
      </c>
      <c r="D8599" t="s">
        <v>59</v>
      </c>
      <c r="E8599" t="s">
        <v>1</v>
      </c>
      <c r="F8599">
        <v>8728.4678754012275</v>
      </c>
      <c r="G8599">
        <v>9236.1458904814572</v>
      </c>
      <c r="H8599">
        <v>9770.6774186856528</v>
      </c>
    </row>
    <row r="8600" spans="2:8" x14ac:dyDescent="0.25">
      <c r="B8600" t="s">
        <v>3</v>
      </c>
      <c r="C8600" t="s">
        <v>644</v>
      </c>
      <c r="D8600" t="s">
        <v>60</v>
      </c>
      <c r="E8600" t="s">
        <v>1</v>
      </c>
      <c r="F8600">
        <v>17060.187211011485</v>
      </c>
      <c r="G8600">
        <v>18052.46696775921</v>
      </c>
      <c r="H8600">
        <v>19097.233136521958</v>
      </c>
    </row>
    <row r="8601" spans="2:8" x14ac:dyDescent="0.25">
      <c r="B8601" t="s">
        <v>3</v>
      </c>
      <c r="C8601" t="s">
        <v>644</v>
      </c>
      <c r="D8601" t="s">
        <v>626</v>
      </c>
      <c r="E8601" t="s">
        <v>1</v>
      </c>
      <c r="F8601">
        <v>982888.30762037192</v>
      </c>
      <c r="G8601">
        <v>1042142.3289402713</v>
      </c>
      <c r="H8601">
        <v>1105540.9984566893</v>
      </c>
    </row>
    <row r="8602" spans="2:8" x14ac:dyDescent="0.25">
      <c r="B8602" t="s">
        <v>3</v>
      </c>
      <c r="C8602" t="s">
        <v>644</v>
      </c>
      <c r="D8602" t="s">
        <v>64</v>
      </c>
      <c r="E8602" t="s">
        <v>1</v>
      </c>
      <c r="F8602">
        <v>878316.13110323926</v>
      </c>
      <c r="G8602">
        <v>931005.0874058801</v>
      </c>
      <c r="H8602">
        <v>987740.62459713256</v>
      </c>
    </row>
    <row r="8603" spans="2:8" x14ac:dyDescent="0.25">
      <c r="B8603" t="s">
        <v>3</v>
      </c>
      <c r="C8603" t="s">
        <v>644</v>
      </c>
      <c r="D8603" t="s">
        <v>67</v>
      </c>
      <c r="E8603" t="s">
        <v>1</v>
      </c>
      <c r="F8603">
        <v>333.17441124163054</v>
      </c>
      <c r="G8603">
        <v>353.77055256353304</v>
      </c>
      <c r="H8603">
        <v>375.77162675967435</v>
      </c>
    </row>
    <row r="8604" spans="2:8" x14ac:dyDescent="0.25">
      <c r="B8604" t="s">
        <v>3</v>
      </c>
      <c r="C8604" t="s">
        <v>644</v>
      </c>
      <c r="D8604" t="s">
        <v>69</v>
      </c>
      <c r="E8604" t="s">
        <v>1</v>
      </c>
      <c r="F8604">
        <v>19139.605021852094</v>
      </c>
      <c r="G8604">
        <v>20293.447788346071</v>
      </c>
      <c r="H8604">
        <v>21527.998534394672</v>
      </c>
    </row>
    <row r="8605" spans="2:8" x14ac:dyDescent="0.25">
      <c r="B8605" t="s">
        <v>3</v>
      </c>
      <c r="C8605" t="s">
        <v>644</v>
      </c>
      <c r="D8605" t="s">
        <v>71</v>
      </c>
      <c r="E8605" t="s">
        <v>1</v>
      </c>
      <c r="F8605">
        <v>140.595408867077</v>
      </c>
      <c r="G8605">
        <v>149.28672132245316</v>
      </c>
      <c r="H8605">
        <v>158.57089777104017</v>
      </c>
    </row>
    <row r="8606" spans="2:8" x14ac:dyDescent="0.25">
      <c r="B8606" t="s">
        <v>3</v>
      </c>
      <c r="C8606" t="s">
        <v>644</v>
      </c>
      <c r="D8606" t="s">
        <v>73</v>
      </c>
      <c r="E8606" t="s">
        <v>1</v>
      </c>
      <c r="F8606">
        <v>49.129994176599396</v>
      </c>
      <c r="G8606">
        <v>52.16710707922153</v>
      </c>
      <c r="H8606">
        <v>55.411391786162724</v>
      </c>
    </row>
    <row r="8607" spans="2:8" x14ac:dyDescent="0.25">
      <c r="B8607" t="s">
        <v>3</v>
      </c>
      <c r="C8607" t="s">
        <v>644</v>
      </c>
      <c r="D8607" t="s">
        <v>683</v>
      </c>
      <c r="E8607" t="s">
        <v>1</v>
      </c>
      <c r="F8607">
        <v>23.045987228741101</v>
      </c>
      <c r="G8607">
        <v>19.803711096802044</v>
      </c>
      <c r="H8607">
        <v>16.136178343383431</v>
      </c>
    </row>
    <row r="8608" spans="2:8" x14ac:dyDescent="0.25">
      <c r="B8608" t="s">
        <v>3</v>
      </c>
      <c r="C8608" t="s">
        <v>644</v>
      </c>
      <c r="D8608" t="s">
        <v>75</v>
      </c>
      <c r="E8608" t="s">
        <v>1</v>
      </c>
      <c r="F8608">
        <v>66.059021914712773</v>
      </c>
      <c r="G8608">
        <v>70.046941507276472</v>
      </c>
      <c r="H8608">
        <v>73.755558176984664</v>
      </c>
    </row>
    <row r="8609" spans="2:8" x14ac:dyDescent="0.25">
      <c r="B8609" t="s">
        <v>3</v>
      </c>
      <c r="C8609" t="s">
        <v>644</v>
      </c>
      <c r="D8609" t="s">
        <v>76</v>
      </c>
      <c r="E8609" t="s">
        <v>1</v>
      </c>
      <c r="F8609">
        <v>233.36616998582181</v>
      </c>
      <c r="G8609">
        <v>253.06765393262972</v>
      </c>
      <c r="H8609">
        <v>272.37266992162756</v>
      </c>
    </row>
    <row r="8610" spans="2:8" x14ac:dyDescent="0.25">
      <c r="B8610" t="s">
        <v>3</v>
      </c>
      <c r="C8610" t="s">
        <v>644</v>
      </c>
      <c r="D8610" t="s">
        <v>77</v>
      </c>
      <c r="E8610" t="s">
        <v>1</v>
      </c>
      <c r="F8610">
        <v>233.36616998582181</v>
      </c>
      <c r="G8610">
        <v>253.06765393262972</v>
      </c>
      <c r="H8610">
        <v>272.37266992162756</v>
      </c>
    </row>
    <row r="8611" spans="2:8" x14ac:dyDescent="0.25">
      <c r="B8611" t="s">
        <v>3</v>
      </c>
      <c r="C8611" t="s">
        <v>644</v>
      </c>
      <c r="D8611" t="s">
        <v>78</v>
      </c>
      <c r="E8611" t="s">
        <v>1</v>
      </c>
      <c r="F8611">
        <v>9.617566480931016</v>
      </c>
      <c r="G8611">
        <v>10.212104211712472</v>
      </c>
      <c r="H8611">
        <v>10.84719738391839</v>
      </c>
    </row>
    <row r="8612" spans="2:8" x14ac:dyDescent="0.25">
      <c r="B8612" t="s">
        <v>3</v>
      </c>
      <c r="C8612" t="s">
        <v>644</v>
      </c>
      <c r="D8612" t="s">
        <v>627</v>
      </c>
      <c r="E8612" t="s">
        <v>1</v>
      </c>
      <c r="F8612">
        <v>67.440411862858411</v>
      </c>
      <c r="G8612">
        <v>73.158659184270135</v>
      </c>
      <c r="H8612">
        <v>78.764930773226681</v>
      </c>
    </row>
    <row r="8613" spans="2:8" x14ac:dyDescent="0.25">
      <c r="B8613" t="s">
        <v>3</v>
      </c>
      <c r="C8613" t="s">
        <v>644</v>
      </c>
      <c r="D8613" t="s">
        <v>81</v>
      </c>
      <c r="E8613" t="s">
        <v>1</v>
      </c>
      <c r="F8613">
        <v>5473.7393531094922</v>
      </c>
      <c r="G8613">
        <v>5804.1837311542477</v>
      </c>
      <c r="H8613">
        <v>6111.4846935691685</v>
      </c>
    </row>
    <row r="8614" spans="2:8" x14ac:dyDescent="0.25">
      <c r="B8614" t="s">
        <v>3</v>
      </c>
      <c r="C8614" t="s">
        <v>644</v>
      </c>
      <c r="D8614" t="s">
        <v>83</v>
      </c>
      <c r="E8614" t="s">
        <v>1</v>
      </c>
      <c r="F8614">
        <v>863.27579330351125</v>
      </c>
      <c r="G8614">
        <v>916.64168707787383</v>
      </c>
      <c r="H8614">
        <v>973.64785003445479</v>
      </c>
    </row>
    <row r="8615" spans="2:8" x14ac:dyDescent="0.25">
      <c r="B8615" t="s">
        <v>3</v>
      </c>
      <c r="C8615" t="s">
        <v>644</v>
      </c>
      <c r="D8615" t="s">
        <v>85</v>
      </c>
      <c r="E8615" t="s">
        <v>1</v>
      </c>
      <c r="F8615">
        <v>164.7090060381214</v>
      </c>
      <c r="G8615">
        <v>174.65431398122806</v>
      </c>
      <c r="H8615">
        <v>184.98521904185259</v>
      </c>
    </row>
    <row r="8616" spans="2:8" x14ac:dyDescent="0.25">
      <c r="B8616" t="s">
        <v>3</v>
      </c>
      <c r="C8616" t="s">
        <v>644</v>
      </c>
      <c r="D8616" t="s">
        <v>86</v>
      </c>
      <c r="E8616" t="s">
        <v>1</v>
      </c>
      <c r="F8616">
        <v>411.77251509530356</v>
      </c>
      <c r="G8616">
        <v>436.63578495307024</v>
      </c>
      <c r="H8616">
        <v>462.46304760463141</v>
      </c>
    </row>
    <row r="8617" spans="2:8" x14ac:dyDescent="0.25">
      <c r="B8617" t="s">
        <v>3</v>
      </c>
      <c r="C8617" t="s">
        <v>644</v>
      </c>
      <c r="D8617" t="s">
        <v>87</v>
      </c>
      <c r="E8617" t="s">
        <v>1</v>
      </c>
      <c r="F8617">
        <v>94.528646943617474</v>
      </c>
      <c r="G8617">
        <v>100.23638889357437</v>
      </c>
      <c r="H8617">
        <v>106.16543005880233</v>
      </c>
    </row>
    <row r="8618" spans="2:8" x14ac:dyDescent="0.25">
      <c r="B8618" t="s">
        <v>3</v>
      </c>
      <c r="C8618" t="s">
        <v>644</v>
      </c>
      <c r="D8618" t="s">
        <v>88</v>
      </c>
      <c r="E8618" t="s">
        <v>1</v>
      </c>
      <c r="F8618">
        <v>1017.4696299529422</v>
      </c>
      <c r="G8618">
        <v>1073.8673765984765</v>
      </c>
      <c r="H8618">
        <v>1132.6212299425126</v>
      </c>
    </row>
    <row r="8619" spans="2:8" x14ac:dyDescent="0.25">
      <c r="B8619" t="s">
        <v>3</v>
      </c>
      <c r="C8619" t="s">
        <v>644</v>
      </c>
      <c r="D8619" t="s">
        <v>628</v>
      </c>
      <c r="E8619" t="s">
        <v>1</v>
      </c>
      <c r="F8619">
        <v>773.27691876423603</v>
      </c>
      <c r="G8619">
        <v>816.13920621484203</v>
      </c>
      <c r="H8619">
        <v>860.79213475630945</v>
      </c>
    </row>
    <row r="8620" spans="2:8" x14ac:dyDescent="0.25">
      <c r="B8620" t="s">
        <v>3</v>
      </c>
      <c r="C8620" t="s">
        <v>644</v>
      </c>
      <c r="D8620" t="s">
        <v>89</v>
      </c>
      <c r="E8620" t="s">
        <v>1</v>
      </c>
      <c r="F8620">
        <v>773.27691876423603</v>
      </c>
      <c r="G8620">
        <v>816.13920621484203</v>
      </c>
      <c r="H8620">
        <v>860.79213475630945</v>
      </c>
    </row>
    <row r="8621" spans="2:8" x14ac:dyDescent="0.25">
      <c r="B8621" t="s">
        <v>3</v>
      </c>
      <c r="C8621" t="s">
        <v>644</v>
      </c>
      <c r="D8621" t="s">
        <v>90</v>
      </c>
      <c r="E8621" t="s">
        <v>1</v>
      </c>
      <c r="F8621">
        <v>1465.5215542444982</v>
      </c>
      <c r="G8621">
        <v>1556.1170142290387</v>
      </c>
      <c r="H8621">
        <v>1652.8922987739065</v>
      </c>
    </row>
    <row r="8622" spans="2:8" x14ac:dyDescent="0.25">
      <c r="B8622" t="s">
        <v>3</v>
      </c>
      <c r="C8622" t="s">
        <v>644</v>
      </c>
      <c r="D8622" t="s">
        <v>92</v>
      </c>
      <c r="E8622" t="s">
        <v>1</v>
      </c>
      <c r="F8622">
        <v>276.78863273220242</v>
      </c>
      <c r="G8622">
        <v>293.47500433502171</v>
      </c>
      <c r="H8622">
        <v>311.32853959069581</v>
      </c>
    </row>
    <row r="8623" spans="2:8" x14ac:dyDescent="0.25">
      <c r="B8623" t="s">
        <v>3</v>
      </c>
      <c r="C8623" t="s">
        <v>644</v>
      </c>
      <c r="D8623" t="s">
        <v>93</v>
      </c>
      <c r="E8623" t="s">
        <v>1</v>
      </c>
      <c r="F8623">
        <v>848.81847371208744</v>
      </c>
      <c r="G8623">
        <v>899.99001329406667</v>
      </c>
      <c r="H8623">
        <v>954.74085474480023</v>
      </c>
    </row>
    <row r="8624" spans="2:8" x14ac:dyDescent="0.25">
      <c r="B8624" t="s">
        <v>3</v>
      </c>
      <c r="C8624" t="s">
        <v>644</v>
      </c>
      <c r="D8624" t="s">
        <v>97</v>
      </c>
      <c r="E8624" t="s">
        <v>1</v>
      </c>
      <c r="F8624">
        <v>124.82681506778722</v>
      </c>
      <c r="G8624">
        <v>132.35207577541442</v>
      </c>
      <c r="H8624">
        <v>140.40370680399954</v>
      </c>
    </row>
    <row r="8625" spans="2:8" x14ac:dyDescent="0.25">
      <c r="B8625" t="s">
        <v>3</v>
      </c>
      <c r="C8625" t="s">
        <v>644</v>
      </c>
      <c r="D8625" t="s">
        <v>98</v>
      </c>
      <c r="E8625" t="s">
        <v>1</v>
      </c>
      <c r="F8625">
        <v>174.01369843438701</v>
      </c>
      <c r="G8625">
        <v>184.11540354021847</v>
      </c>
      <c r="H8625">
        <v>195.46196453898179</v>
      </c>
    </row>
    <row r="8626" spans="2:8" x14ac:dyDescent="0.25">
      <c r="B8626" t="s">
        <v>3</v>
      </c>
      <c r="C8626" t="s">
        <v>644</v>
      </c>
      <c r="D8626" t="s">
        <v>99</v>
      </c>
      <c r="E8626" t="s">
        <v>1</v>
      </c>
      <c r="F8626">
        <v>39.814170649703897</v>
      </c>
      <c r="G8626">
        <v>42.21771382357376</v>
      </c>
      <c r="H8626">
        <v>44.452919442463099</v>
      </c>
    </row>
    <row r="8627" spans="2:8" x14ac:dyDescent="0.25">
      <c r="B8627" t="s">
        <v>3</v>
      </c>
      <c r="C8627" t="s">
        <v>644</v>
      </c>
      <c r="D8627" t="s">
        <v>100</v>
      </c>
      <c r="E8627" t="s">
        <v>1</v>
      </c>
      <c r="F8627">
        <v>4265.0096357766915</v>
      </c>
      <c r="G8627">
        <v>4522.4841637971949</v>
      </c>
      <c r="H8627">
        <v>4761.9258838415644</v>
      </c>
    </row>
    <row r="8628" spans="2:8" x14ac:dyDescent="0.25">
      <c r="B8628" t="s">
        <v>3</v>
      </c>
      <c r="C8628" t="s">
        <v>644</v>
      </c>
      <c r="D8628" t="s">
        <v>102</v>
      </c>
      <c r="E8628" t="s">
        <v>1</v>
      </c>
      <c r="F8628">
        <v>12244.48903286267</v>
      </c>
      <c r="G8628">
        <v>12983.677054419022</v>
      </c>
      <c r="H8628">
        <v>13671.094379458462</v>
      </c>
    </row>
    <row r="8629" spans="2:8" x14ac:dyDescent="0.25">
      <c r="B8629" t="s">
        <v>3</v>
      </c>
      <c r="C8629" t="s">
        <v>644</v>
      </c>
      <c r="D8629" t="s">
        <v>104</v>
      </c>
      <c r="E8629" t="s">
        <v>1</v>
      </c>
      <c r="F8629">
        <v>1297.3184146512961</v>
      </c>
      <c r="G8629">
        <v>1375.6362790947185</v>
      </c>
      <c r="H8629">
        <v>1448.4689756597224</v>
      </c>
    </row>
    <row r="8630" spans="2:8" x14ac:dyDescent="0.25">
      <c r="B8630" t="s">
        <v>3</v>
      </c>
      <c r="C8630" t="s">
        <v>644</v>
      </c>
      <c r="D8630" t="s">
        <v>106</v>
      </c>
      <c r="E8630" t="s">
        <v>1</v>
      </c>
      <c r="F8630">
        <v>8076.5940951367966</v>
      </c>
      <c r="G8630">
        <v>8564.1703095525081</v>
      </c>
      <c r="H8630">
        <v>9017.5980265774851</v>
      </c>
    </row>
    <row r="8631" spans="2:8" x14ac:dyDescent="0.25">
      <c r="B8631" t="s">
        <v>3</v>
      </c>
      <c r="C8631" t="s">
        <v>644</v>
      </c>
      <c r="D8631" t="s">
        <v>108</v>
      </c>
      <c r="E8631" t="s">
        <v>1</v>
      </c>
      <c r="F8631">
        <v>12182.201674802487</v>
      </c>
      <c r="G8631">
        <v>12917.629468484171</v>
      </c>
      <c r="H8631">
        <v>13601.549921669948</v>
      </c>
    </row>
    <row r="8632" spans="2:8" x14ac:dyDescent="0.25">
      <c r="B8632" t="s">
        <v>3</v>
      </c>
      <c r="C8632" t="s">
        <v>644</v>
      </c>
      <c r="D8632" t="s">
        <v>112</v>
      </c>
      <c r="E8632" t="s">
        <v>1</v>
      </c>
      <c r="F8632">
        <v>10592.199652922169</v>
      </c>
      <c r="G8632">
        <v>11231.64055440525</v>
      </c>
      <c r="H8632">
        <v>11826.296773391072</v>
      </c>
    </row>
    <row r="8633" spans="2:8" x14ac:dyDescent="0.25">
      <c r="B8633" t="s">
        <v>3</v>
      </c>
      <c r="C8633" t="s">
        <v>644</v>
      </c>
      <c r="D8633" t="s">
        <v>114</v>
      </c>
      <c r="E8633" t="s">
        <v>1</v>
      </c>
      <c r="F8633">
        <v>6675.4634170518666</v>
      </c>
      <c r="G8633">
        <v>7078.4547205663712</v>
      </c>
      <c r="H8633">
        <v>7453.2216212702397</v>
      </c>
    </row>
    <row r="8634" spans="2:8" x14ac:dyDescent="0.25">
      <c r="B8634" t="s">
        <v>3</v>
      </c>
      <c r="C8634" t="s">
        <v>644</v>
      </c>
      <c r="D8634" t="s">
        <v>443</v>
      </c>
      <c r="E8634" t="s">
        <v>1</v>
      </c>
      <c r="F8634">
        <v>11787.045317216393</v>
      </c>
      <c r="G8634">
        <v>12498.617901800699</v>
      </c>
      <c r="H8634">
        <v>13160.353899140657</v>
      </c>
    </row>
    <row r="8635" spans="2:8" x14ac:dyDescent="0.25">
      <c r="B8635" t="s">
        <v>3</v>
      </c>
      <c r="C8635" t="s">
        <v>644</v>
      </c>
      <c r="D8635" t="s">
        <v>116</v>
      </c>
      <c r="E8635" t="s">
        <v>1</v>
      </c>
      <c r="F8635">
        <v>4979.4829189115617</v>
      </c>
      <c r="G8635">
        <v>5279.6740848372237</v>
      </c>
      <c r="H8635">
        <v>5600.8627585564509</v>
      </c>
    </row>
    <row r="8636" spans="2:8" x14ac:dyDescent="0.25">
      <c r="B8636" t="s">
        <v>3</v>
      </c>
      <c r="C8636" t="s">
        <v>644</v>
      </c>
      <c r="D8636" t="s">
        <v>118</v>
      </c>
      <c r="E8636" t="s">
        <v>1</v>
      </c>
      <c r="F8636">
        <v>198323.25091222534</v>
      </c>
      <c r="G8636">
        <v>223208.55182187012</v>
      </c>
      <c r="H8636">
        <v>248116.41629337368</v>
      </c>
    </row>
    <row r="8637" spans="2:8" x14ac:dyDescent="0.25">
      <c r="B8637" t="s">
        <v>3</v>
      </c>
      <c r="C8637" t="s">
        <v>644</v>
      </c>
      <c r="D8637" t="s">
        <v>629</v>
      </c>
      <c r="E8637" t="s">
        <v>1</v>
      </c>
      <c r="F8637">
        <v>61.752591211785621</v>
      </c>
      <c r="G8637">
        <v>65.480535726359335</v>
      </c>
      <c r="H8637">
        <v>68.947385257697846</v>
      </c>
    </row>
    <row r="8638" spans="2:8" x14ac:dyDescent="0.25">
      <c r="B8638" t="s">
        <v>3</v>
      </c>
      <c r="C8638" t="s">
        <v>644</v>
      </c>
      <c r="D8638" t="s">
        <v>119</v>
      </c>
      <c r="E8638" t="s">
        <v>1</v>
      </c>
      <c r="F8638">
        <v>3116.7482441189059</v>
      </c>
      <c r="G8638">
        <v>3304.6433136542223</v>
      </c>
      <c r="H8638">
        <v>3505.6811023457631</v>
      </c>
    </row>
    <row r="8639" spans="2:8" x14ac:dyDescent="0.25">
      <c r="B8639" t="s">
        <v>3</v>
      </c>
      <c r="C8639" t="s">
        <v>644</v>
      </c>
      <c r="D8639" t="s">
        <v>121</v>
      </c>
      <c r="E8639" t="s">
        <v>1</v>
      </c>
      <c r="F8639">
        <v>3480.4004315003222</v>
      </c>
      <c r="G8639">
        <v>3695.5514656894516</v>
      </c>
      <c r="H8639">
        <v>3925.3786839333748</v>
      </c>
    </row>
    <row r="8640" spans="2:8" x14ac:dyDescent="0.25">
      <c r="B8640" t="s">
        <v>3</v>
      </c>
      <c r="C8640" t="s">
        <v>644</v>
      </c>
      <c r="D8640" t="s">
        <v>123</v>
      </c>
      <c r="E8640" t="s">
        <v>1</v>
      </c>
      <c r="F8640">
        <v>484.7700977388115</v>
      </c>
      <c r="G8640">
        <v>514.04374449752061</v>
      </c>
      <c r="H8640">
        <v>545.92708819176323</v>
      </c>
    </row>
    <row r="8641" spans="2:8" x14ac:dyDescent="0.25">
      <c r="B8641" t="s">
        <v>3</v>
      </c>
      <c r="C8641" t="s">
        <v>644</v>
      </c>
      <c r="D8641" t="s">
        <v>127</v>
      </c>
      <c r="E8641" t="s">
        <v>1</v>
      </c>
      <c r="F8641">
        <v>1505.7338278574703</v>
      </c>
      <c r="G8641">
        <v>1598.8151260164407</v>
      </c>
      <c r="H8641">
        <v>1698.2458162152352</v>
      </c>
    </row>
    <row r="8642" spans="2:8" x14ac:dyDescent="0.25">
      <c r="B8642" t="s">
        <v>3</v>
      </c>
      <c r="C8642" t="s">
        <v>644</v>
      </c>
      <c r="D8642" t="s">
        <v>129</v>
      </c>
      <c r="E8642" t="s">
        <v>1</v>
      </c>
      <c r="F8642">
        <v>68.164674915063429</v>
      </c>
      <c r="G8642">
        <v>74.664107694242134</v>
      </c>
      <c r="H8642">
        <v>79.307486181417659</v>
      </c>
    </row>
    <row r="8643" spans="2:8" x14ac:dyDescent="0.25">
      <c r="B8643" t="s">
        <v>3</v>
      </c>
      <c r="C8643" t="s">
        <v>644</v>
      </c>
      <c r="D8643" t="s">
        <v>130</v>
      </c>
      <c r="E8643" t="s">
        <v>1</v>
      </c>
      <c r="F8643">
        <v>70.317243596591751</v>
      </c>
      <c r="G8643">
        <v>74.664107694242134</v>
      </c>
      <c r="H8643">
        <v>79.307486181417659</v>
      </c>
    </row>
    <row r="8644" spans="2:8" x14ac:dyDescent="0.25">
      <c r="B8644" t="s">
        <v>3</v>
      </c>
      <c r="C8644" t="s">
        <v>644</v>
      </c>
      <c r="D8644" t="s">
        <v>131</v>
      </c>
      <c r="E8644" t="s">
        <v>1</v>
      </c>
      <c r="F8644">
        <v>814.18481608811328</v>
      </c>
      <c r="G8644">
        <v>861.79703786850314</v>
      </c>
      <c r="H8644">
        <v>912.6679033713848</v>
      </c>
    </row>
    <row r="8645" spans="2:8" x14ac:dyDescent="0.25">
      <c r="B8645" t="s">
        <v>3</v>
      </c>
      <c r="C8645" t="s">
        <v>644</v>
      </c>
      <c r="D8645" t="s">
        <v>132</v>
      </c>
      <c r="E8645" t="s">
        <v>1</v>
      </c>
      <c r="F8645">
        <v>833.11934669481366</v>
      </c>
      <c r="G8645">
        <v>881.83882944684035</v>
      </c>
      <c r="H8645">
        <v>933.89273833350978</v>
      </c>
    </row>
    <row r="8646" spans="2:8" x14ac:dyDescent="0.25">
      <c r="B8646" t="s">
        <v>3</v>
      </c>
      <c r="C8646" t="s">
        <v>644</v>
      </c>
      <c r="D8646" t="s">
        <v>133</v>
      </c>
      <c r="E8646" t="s">
        <v>1</v>
      </c>
      <c r="F8646">
        <v>2567.67416387699</v>
      </c>
      <c r="G8646">
        <v>2717.8276294472166</v>
      </c>
      <c r="H8646">
        <v>2878.2577977146575</v>
      </c>
    </row>
    <row r="8647" spans="2:8" x14ac:dyDescent="0.25">
      <c r="B8647" t="s">
        <v>3</v>
      </c>
      <c r="C8647" t="s">
        <v>644</v>
      </c>
      <c r="D8647" t="s">
        <v>134</v>
      </c>
      <c r="E8647" t="s">
        <v>1</v>
      </c>
      <c r="F8647">
        <v>2627.3875165252921</v>
      </c>
      <c r="G8647">
        <v>2781.032923155291</v>
      </c>
      <c r="H8647">
        <v>2945.1940255684854</v>
      </c>
    </row>
    <row r="8648" spans="2:8" x14ac:dyDescent="0.25">
      <c r="B8648" t="s">
        <v>3</v>
      </c>
      <c r="C8648" t="s">
        <v>644</v>
      </c>
      <c r="D8648" t="s">
        <v>135</v>
      </c>
      <c r="E8648" t="s">
        <v>1</v>
      </c>
      <c r="F8648">
        <v>48.851720989792682</v>
      </c>
      <c r="G8648">
        <v>51.801352754156767</v>
      </c>
      <c r="H8648">
        <v>54.81735740037324</v>
      </c>
    </row>
    <row r="8649" spans="2:8" x14ac:dyDescent="0.25">
      <c r="B8649" t="s">
        <v>3</v>
      </c>
      <c r="C8649" t="s">
        <v>644</v>
      </c>
      <c r="D8649" t="s">
        <v>136</v>
      </c>
      <c r="E8649" t="s">
        <v>1</v>
      </c>
      <c r="F8649">
        <v>49.987807524439027</v>
      </c>
      <c r="G8649">
        <v>53.006035376346475</v>
      </c>
      <c r="H8649">
        <v>56.0921796654982</v>
      </c>
    </row>
    <row r="8650" spans="2:8" x14ac:dyDescent="0.25">
      <c r="B8650" t="s">
        <v>3</v>
      </c>
      <c r="C8650" t="s">
        <v>644</v>
      </c>
      <c r="D8650" t="s">
        <v>137</v>
      </c>
      <c r="E8650" t="s">
        <v>1</v>
      </c>
      <c r="F8650">
        <v>428.90744734486776</v>
      </c>
      <c r="G8650">
        <v>467.91748375741753</v>
      </c>
      <c r="H8650">
        <v>506.49329081692036</v>
      </c>
    </row>
    <row r="8651" spans="2:8" x14ac:dyDescent="0.25">
      <c r="B8651" t="s">
        <v>3</v>
      </c>
      <c r="C8651" t="s">
        <v>644</v>
      </c>
      <c r="D8651" t="s">
        <v>138</v>
      </c>
      <c r="E8651" t="s">
        <v>1</v>
      </c>
      <c r="F8651">
        <v>428.90744734486776</v>
      </c>
      <c r="G8651">
        <v>467.91748375741753</v>
      </c>
      <c r="H8651">
        <v>506.49329081692036</v>
      </c>
    </row>
    <row r="8652" spans="2:8" x14ac:dyDescent="0.25">
      <c r="B8652" t="s">
        <v>3</v>
      </c>
      <c r="C8652" t="s">
        <v>644</v>
      </c>
      <c r="D8652" t="s">
        <v>630</v>
      </c>
      <c r="E8652" t="s">
        <v>1</v>
      </c>
      <c r="F8652">
        <v>321.68058550865084</v>
      </c>
      <c r="G8652">
        <v>350.93811281806319</v>
      </c>
      <c r="H8652">
        <v>379.86996811269023</v>
      </c>
    </row>
    <row r="8653" spans="2:8" x14ac:dyDescent="0.25">
      <c r="B8653" t="s">
        <v>3</v>
      </c>
      <c r="C8653" t="s">
        <v>644</v>
      </c>
      <c r="D8653" t="s">
        <v>139</v>
      </c>
      <c r="E8653" t="s">
        <v>1</v>
      </c>
      <c r="F8653">
        <v>267.16950824907781</v>
      </c>
      <c r="G8653">
        <v>284.52505203771403</v>
      </c>
      <c r="H8653">
        <v>302.91213890531759</v>
      </c>
    </row>
    <row r="8654" spans="2:8" x14ac:dyDescent="0.25">
      <c r="B8654" t="s">
        <v>3</v>
      </c>
      <c r="C8654" t="s">
        <v>644</v>
      </c>
      <c r="D8654" t="s">
        <v>631</v>
      </c>
      <c r="E8654" t="s">
        <v>1</v>
      </c>
      <c r="F8654">
        <v>172.23549307085599</v>
      </c>
      <c r="G8654">
        <v>187.40311370333197</v>
      </c>
      <c r="H8654">
        <v>202.34404546812414</v>
      </c>
    </row>
    <row r="8655" spans="2:8" x14ac:dyDescent="0.25">
      <c r="B8655" t="s">
        <v>3</v>
      </c>
      <c r="C8655" t="s">
        <v>644</v>
      </c>
      <c r="D8655" t="s">
        <v>141</v>
      </c>
      <c r="E8655" t="s">
        <v>1</v>
      </c>
      <c r="F8655">
        <v>373.91014325151946</v>
      </c>
      <c r="G8655">
        <v>396.48656867127198</v>
      </c>
      <c r="H8655">
        <v>419.57101086624959</v>
      </c>
    </row>
    <row r="8656" spans="2:8" x14ac:dyDescent="0.25">
      <c r="B8656" t="s">
        <v>3</v>
      </c>
      <c r="C8656" t="s">
        <v>644</v>
      </c>
      <c r="D8656" t="s">
        <v>684</v>
      </c>
      <c r="E8656" t="s">
        <v>1</v>
      </c>
      <c r="F8656">
        <v>39.039118055461572</v>
      </c>
      <c r="G8656">
        <v>35.098113354054398</v>
      </c>
      <c r="H8656">
        <v>30.602916294327748</v>
      </c>
    </row>
    <row r="8657" spans="2:8" x14ac:dyDescent="0.25">
      <c r="B8657" t="s">
        <v>3</v>
      </c>
      <c r="C8657" t="s">
        <v>644</v>
      </c>
      <c r="D8657" t="s">
        <v>685</v>
      </c>
      <c r="E8657" t="s">
        <v>1</v>
      </c>
      <c r="F8657">
        <v>3027.1126442310697</v>
      </c>
      <c r="G8657">
        <v>3209.8565219471529</v>
      </c>
      <c r="H8657">
        <v>3379.8015209508312</v>
      </c>
    </row>
    <row r="8658" spans="2:8" x14ac:dyDescent="0.25">
      <c r="B8658" t="s">
        <v>3</v>
      </c>
      <c r="C8658" t="s">
        <v>644</v>
      </c>
      <c r="D8658" t="s">
        <v>148</v>
      </c>
      <c r="E8658" t="s">
        <v>1</v>
      </c>
      <c r="F8658">
        <v>518.39156062989298</v>
      </c>
      <c r="G8658">
        <v>549.68636036102839</v>
      </c>
      <c r="H8658">
        <v>578.7893583689339</v>
      </c>
    </row>
    <row r="8659" spans="2:8" x14ac:dyDescent="0.25">
      <c r="B8659" t="s">
        <v>3</v>
      </c>
      <c r="C8659" t="s">
        <v>644</v>
      </c>
      <c r="D8659" t="s">
        <v>149</v>
      </c>
      <c r="E8659" t="s">
        <v>1</v>
      </c>
      <c r="F8659">
        <v>530.44717831896025</v>
      </c>
      <c r="G8659">
        <v>562.46976409035472</v>
      </c>
      <c r="H8659">
        <v>592.24957600542075</v>
      </c>
    </row>
    <row r="8660" spans="2:8" x14ac:dyDescent="0.25">
      <c r="B8660" t="s">
        <v>3</v>
      </c>
      <c r="C8660" t="s">
        <v>644</v>
      </c>
      <c r="D8660" t="s">
        <v>150</v>
      </c>
      <c r="E8660" t="s">
        <v>1</v>
      </c>
      <c r="F8660">
        <v>41561.284149510757</v>
      </c>
      <c r="G8660">
        <v>43765.768379026733</v>
      </c>
      <c r="H8660">
        <v>46066.094516864694</v>
      </c>
    </row>
    <row r="8661" spans="2:8" x14ac:dyDescent="0.25">
      <c r="B8661" t="s">
        <v>3</v>
      </c>
      <c r="C8661" t="s">
        <v>644</v>
      </c>
      <c r="D8661" t="s">
        <v>151</v>
      </c>
      <c r="E8661" t="s">
        <v>1</v>
      </c>
      <c r="F8661">
        <v>42527.82564135985</v>
      </c>
      <c r="G8661">
        <v>44783.576945980843</v>
      </c>
      <c r="H8661">
        <v>47137.399040512719</v>
      </c>
    </row>
    <row r="8662" spans="2:8" x14ac:dyDescent="0.25">
      <c r="B8662" t="s">
        <v>3</v>
      </c>
      <c r="C8662" t="s">
        <v>644</v>
      </c>
      <c r="D8662" t="s">
        <v>152</v>
      </c>
      <c r="E8662" t="s">
        <v>1</v>
      </c>
      <c r="F8662">
        <v>13779.606843682053</v>
      </c>
      <c r="G8662">
        <v>14467.555038802129</v>
      </c>
      <c r="H8662">
        <v>15183.310989631707</v>
      </c>
    </row>
    <row r="8663" spans="2:8" x14ac:dyDescent="0.25">
      <c r="B8663" t="s">
        <v>3</v>
      </c>
      <c r="C8663" t="s">
        <v>644</v>
      </c>
      <c r="D8663" t="s">
        <v>153</v>
      </c>
      <c r="E8663" t="s">
        <v>1</v>
      </c>
      <c r="F8663">
        <v>1010.3873148936103</v>
      </c>
      <c r="G8663">
        <v>1071.4012294969248</v>
      </c>
      <c r="H8663">
        <v>1137.8544331398871</v>
      </c>
    </row>
    <row r="8664" spans="2:8" x14ac:dyDescent="0.25">
      <c r="B8664" t="s">
        <v>3</v>
      </c>
      <c r="C8664" t="s">
        <v>644</v>
      </c>
      <c r="D8664" t="s">
        <v>632</v>
      </c>
      <c r="E8664" t="s">
        <v>1</v>
      </c>
      <c r="F8664">
        <v>326.15118568961509</v>
      </c>
      <c r="G8664">
        <v>345.84061895474514</v>
      </c>
      <c r="H8664">
        <v>364.15105845315685</v>
      </c>
    </row>
    <row r="8665" spans="2:8" x14ac:dyDescent="0.25">
      <c r="B8665" t="s">
        <v>3</v>
      </c>
      <c r="C8665" t="s">
        <v>644</v>
      </c>
      <c r="D8665" t="s">
        <v>155</v>
      </c>
      <c r="E8665" t="s">
        <v>1</v>
      </c>
      <c r="F8665">
        <v>1529.1878596541919</v>
      </c>
      <c r="G8665">
        <v>1623.7190367268922</v>
      </c>
      <c r="H8665">
        <v>1724.698507013075</v>
      </c>
    </row>
    <row r="8666" spans="2:8" x14ac:dyDescent="0.25">
      <c r="B8666" t="s">
        <v>3</v>
      </c>
      <c r="C8666" t="s">
        <v>644</v>
      </c>
      <c r="D8666" t="s">
        <v>633</v>
      </c>
      <c r="E8666" t="s">
        <v>1</v>
      </c>
      <c r="F8666">
        <v>531.93283764690182</v>
      </c>
      <c r="G8666">
        <v>564.81580683144296</v>
      </c>
      <c r="H8666">
        <v>599.94183522245896</v>
      </c>
    </row>
    <row r="8667" spans="2:8" x14ac:dyDescent="0.25">
      <c r="B8667" t="s">
        <v>3</v>
      </c>
      <c r="C8667" t="s">
        <v>644</v>
      </c>
      <c r="D8667" t="s">
        <v>156</v>
      </c>
      <c r="E8667" t="s">
        <v>1</v>
      </c>
      <c r="F8667">
        <v>531.93283764690182</v>
      </c>
      <c r="G8667">
        <v>564.81580683144296</v>
      </c>
      <c r="H8667">
        <v>599.94183522245896</v>
      </c>
    </row>
    <row r="8668" spans="2:8" x14ac:dyDescent="0.25">
      <c r="B8668" t="s">
        <v>3</v>
      </c>
      <c r="C8668" t="s">
        <v>644</v>
      </c>
      <c r="D8668" t="s">
        <v>157</v>
      </c>
      <c r="E8668" t="s">
        <v>1</v>
      </c>
      <c r="F8668">
        <v>404.26895661164542</v>
      </c>
      <c r="G8668">
        <v>429.26001319189675</v>
      </c>
      <c r="H8668">
        <v>455.95579476906892</v>
      </c>
    </row>
    <row r="8669" spans="2:8" x14ac:dyDescent="0.25">
      <c r="B8669" t="s">
        <v>3</v>
      </c>
      <c r="C8669" t="s">
        <v>644</v>
      </c>
      <c r="D8669" t="s">
        <v>158</v>
      </c>
      <c r="E8669" t="s">
        <v>1</v>
      </c>
      <c r="F8669">
        <v>1564.7503680182429</v>
      </c>
      <c r="G8669">
        <v>1661.4799445577503</v>
      </c>
      <c r="H8669">
        <v>1764.80777461803</v>
      </c>
    </row>
    <row r="8670" spans="2:8" x14ac:dyDescent="0.25">
      <c r="B8670" t="s">
        <v>3</v>
      </c>
      <c r="C8670" t="s">
        <v>644</v>
      </c>
      <c r="D8670" t="s">
        <v>159</v>
      </c>
      <c r="E8670" t="s">
        <v>1</v>
      </c>
      <c r="F8670">
        <v>9263.5558677555418</v>
      </c>
      <c r="G8670">
        <v>9822.0149852670602</v>
      </c>
      <c r="H8670">
        <v>10419.536710221329</v>
      </c>
    </row>
    <row r="8671" spans="2:8" x14ac:dyDescent="0.25">
      <c r="B8671" t="s">
        <v>3</v>
      </c>
      <c r="C8671" t="s">
        <v>644</v>
      </c>
      <c r="D8671" t="s">
        <v>160</v>
      </c>
      <c r="E8671" t="s">
        <v>1</v>
      </c>
      <c r="F8671">
        <v>9478.9873995638081</v>
      </c>
      <c r="G8671">
        <v>10050.433938412805</v>
      </c>
      <c r="H8671">
        <v>10661.85151743578</v>
      </c>
    </row>
    <row r="8672" spans="2:8" x14ac:dyDescent="0.25">
      <c r="B8672" t="s">
        <v>3</v>
      </c>
      <c r="C8672" t="s">
        <v>644</v>
      </c>
      <c r="D8672" t="s">
        <v>161</v>
      </c>
      <c r="E8672" t="s">
        <v>1</v>
      </c>
      <c r="F8672">
        <v>84.170954854632981</v>
      </c>
      <c r="G8672">
        <v>89.374226243107714</v>
      </c>
      <c r="H8672">
        <v>94.932430476186752</v>
      </c>
    </row>
    <row r="8673" spans="2:8" x14ac:dyDescent="0.25">
      <c r="B8673" t="s">
        <v>3</v>
      </c>
      <c r="C8673" t="s">
        <v>644</v>
      </c>
      <c r="D8673" t="s">
        <v>162</v>
      </c>
      <c r="E8673" t="s">
        <v>1</v>
      </c>
      <c r="F8673">
        <v>448.71204711480669</v>
      </c>
      <c r="G8673">
        <v>473.68153441314172</v>
      </c>
      <c r="H8673">
        <v>499.75320367756484</v>
      </c>
    </row>
    <row r="8674" spans="2:8" x14ac:dyDescent="0.25">
      <c r="B8674" t="s">
        <v>3</v>
      </c>
      <c r="C8674" t="s">
        <v>644</v>
      </c>
      <c r="D8674" t="s">
        <v>163</v>
      </c>
      <c r="E8674" t="s">
        <v>1</v>
      </c>
      <c r="F8674">
        <v>459.14721100119732</v>
      </c>
      <c r="G8674">
        <v>484.69738405065658</v>
      </c>
      <c r="H8674">
        <v>511.37537120494994</v>
      </c>
    </row>
    <row r="8675" spans="2:8" x14ac:dyDescent="0.25">
      <c r="B8675" t="s">
        <v>3</v>
      </c>
      <c r="C8675" t="s">
        <v>644</v>
      </c>
      <c r="D8675" t="s">
        <v>165</v>
      </c>
      <c r="E8675" t="s">
        <v>1</v>
      </c>
      <c r="F8675">
        <v>1071.3434923361274</v>
      </c>
      <c r="G8675">
        <v>1130.9605627848653</v>
      </c>
      <c r="H8675">
        <v>1193.2091994782165</v>
      </c>
    </row>
    <row r="8676" spans="2:8" x14ac:dyDescent="0.25">
      <c r="B8676" t="s">
        <v>3</v>
      </c>
      <c r="C8676" t="s">
        <v>644</v>
      </c>
      <c r="D8676" t="s">
        <v>168</v>
      </c>
      <c r="E8676" t="s">
        <v>1</v>
      </c>
      <c r="F8676">
        <v>2072.4309873813777</v>
      </c>
      <c r="G8676">
        <v>2197.3687539192879</v>
      </c>
      <c r="H8676">
        <v>2331.0455575254646</v>
      </c>
    </row>
    <row r="8677" spans="2:8" x14ac:dyDescent="0.25">
      <c r="B8677" t="s">
        <v>3</v>
      </c>
      <c r="C8677" t="s">
        <v>644</v>
      </c>
      <c r="D8677" t="s">
        <v>170</v>
      </c>
      <c r="E8677" t="s">
        <v>1</v>
      </c>
      <c r="F8677">
        <v>341.89440057659937</v>
      </c>
      <c r="G8677">
        <v>362.50571311725554</v>
      </c>
      <c r="H8677">
        <v>384.55872762929869</v>
      </c>
    </row>
    <row r="8678" spans="2:8" x14ac:dyDescent="0.25">
      <c r="B8678" t="s">
        <v>3</v>
      </c>
      <c r="C8678" t="s">
        <v>644</v>
      </c>
      <c r="D8678" t="s">
        <v>172</v>
      </c>
      <c r="E8678" t="s">
        <v>1</v>
      </c>
      <c r="F8678">
        <v>644.09016222368848</v>
      </c>
      <c r="G8678">
        <v>682.91953063558799</v>
      </c>
      <c r="H8678">
        <v>724.46490157652238</v>
      </c>
    </row>
    <row r="8679" spans="2:8" x14ac:dyDescent="0.25">
      <c r="B8679" t="s">
        <v>3</v>
      </c>
      <c r="C8679" t="s">
        <v>644</v>
      </c>
      <c r="D8679" t="s">
        <v>174</v>
      </c>
      <c r="E8679" t="s">
        <v>1</v>
      </c>
      <c r="F8679">
        <v>10947.685555828024</v>
      </c>
      <c r="G8679">
        <v>11607.673459132229</v>
      </c>
      <c r="H8679">
        <v>12313.825616139755</v>
      </c>
    </row>
    <row r="8680" spans="2:8" x14ac:dyDescent="0.25">
      <c r="B8680" t="s">
        <v>3</v>
      </c>
      <c r="C8680" t="s">
        <v>644</v>
      </c>
      <c r="D8680" t="s">
        <v>175</v>
      </c>
      <c r="E8680" t="s">
        <v>1</v>
      </c>
      <c r="F8680">
        <v>11202.282894335656</v>
      </c>
      <c r="G8680">
        <v>11877.619353530652</v>
      </c>
      <c r="H8680">
        <v>12600.193653724404</v>
      </c>
    </row>
    <row r="8681" spans="2:8" x14ac:dyDescent="0.25">
      <c r="B8681" t="s">
        <v>3</v>
      </c>
      <c r="C8681" t="s">
        <v>644</v>
      </c>
      <c r="D8681" t="s">
        <v>176</v>
      </c>
      <c r="E8681" t="s">
        <v>1</v>
      </c>
      <c r="F8681">
        <v>62.154032239254818</v>
      </c>
      <c r="G8681">
        <v>65.257078268324605</v>
      </c>
      <c r="H8681">
        <v>68.485553430785245</v>
      </c>
    </row>
    <row r="8682" spans="2:8" x14ac:dyDescent="0.25">
      <c r="B8682" t="s">
        <v>3</v>
      </c>
      <c r="C8682" t="s">
        <v>644</v>
      </c>
      <c r="D8682" t="s">
        <v>177</v>
      </c>
      <c r="E8682" t="s">
        <v>1</v>
      </c>
      <c r="F8682">
        <v>62.154032239254818</v>
      </c>
      <c r="G8682">
        <v>65.257078268324605</v>
      </c>
      <c r="H8682">
        <v>68.485553430785245</v>
      </c>
    </row>
    <row r="8683" spans="2:8" x14ac:dyDescent="0.25">
      <c r="B8683" t="s">
        <v>3</v>
      </c>
      <c r="C8683" t="s">
        <v>644</v>
      </c>
      <c r="D8683" t="s">
        <v>178</v>
      </c>
      <c r="E8683" t="s">
        <v>1</v>
      </c>
      <c r="F8683">
        <v>53.239936313823307</v>
      </c>
      <c r="G8683">
        <v>56.715050381417825</v>
      </c>
      <c r="H8683">
        <v>60.575139541567601</v>
      </c>
    </row>
    <row r="8684" spans="2:8" x14ac:dyDescent="0.25">
      <c r="B8684" t="s">
        <v>3</v>
      </c>
      <c r="C8684" t="s">
        <v>644</v>
      </c>
      <c r="D8684" t="s">
        <v>179</v>
      </c>
      <c r="E8684" t="s">
        <v>1</v>
      </c>
      <c r="F8684">
        <v>71.738558253372062</v>
      </c>
      <c r="G8684">
        <v>76.421127208859602</v>
      </c>
      <c r="H8684">
        <v>81.622433789061432</v>
      </c>
    </row>
    <row r="8685" spans="2:8" x14ac:dyDescent="0.25">
      <c r="B8685" t="s">
        <v>3</v>
      </c>
      <c r="C8685" t="s">
        <v>644</v>
      </c>
      <c r="D8685" t="s">
        <v>180</v>
      </c>
      <c r="E8685" t="s">
        <v>1</v>
      </c>
      <c r="F8685">
        <v>203.21833313316654</v>
      </c>
      <c r="G8685">
        <v>216.41955771324922</v>
      </c>
      <c r="H8685">
        <v>230.40540950036842</v>
      </c>
    </row>
    <row r="8686" spans="2:8" x14ac:dyDescent="0.25">
      <c r="B8686" t="s">
        <v>3</v>
      </c>
      <c r="C8686" t="s">
        <v>644</v>
      </c>
      <c r="D8686" t="s">
        <v>634</v>
      </c>
      <c r="E8686" t="s">
        <v>1</v>
      </c>
      <c r="F8686">
        <v>154.70649166742081</v>
      </c>
      <c r="G8686">
        <v>164.04597371445809</v>
      </c>
      <c r="H8686">
        <v>172.73134411928515</v>
      </c>
    </row>
    <row r="8687" spans="2:8" x14ac:dyDescent="0.25">
      <c r="B8687" t="s">
        <v>3</v>
      </c>
      <c r="C8687" t="s">
        <v>644</v>
      </c>
      <c r="D8687" t="s">
        <v>182</v>
      </c>
      <c r="E8687" t="s">
        <v>1</v>
      </c>
      <c r="F8687">
        <v>691.53054325235155</v>
      </c>
      <c r="G8687">
        <v>734.2795069082307</v>
      </c>
      <c r="H8687">
        <v>779.94452282074917</v>
      </c>
    </row>
    <row r="8688" spans="2:8" x14ac:dyDescent="0.25">
      <c r="B8688" t="s">
        <v>3</v>
      </c>
      <c r="C8688" t="s">
        <v>644</v>
      </c>
      <c r="D8688" t="s">
        <v>184</v>
      </c>
      <c r="E8688" t="s">
        <v>1</v>
      </c>
      <c r="F8688">
        <v>25.910855578037665</v>
      </c>
      <c r="G8688">
        <v>27.512610170378309</v>
      </c>
      <c r="H8688">
        <v>29.223625893144835</v>
      </c>
    </row>
    <row r="8689" spans="2:8" x14ac:dyDescent="0.25">
      <c r="B8689" t="s">
        <v>3</v>
      </c>
      <c r="C8689" t="s">
        <v>644</v>
      </c>
      <c r="D8689" t="s">
        <v>187</v>
      </c>
      <c r="E8689" t="s">
        <v>1</v>
      </c>
      <c r="F8689">
        <v>0</v>
      </c>
      <c r="G8689">
        <v>0</v>
      </c>
      <c r="H8689">
        <v>0</v>
      </c>
    </row>
    <row r="8690" spans="2:8" x14ac:dyDescent="0.25">
      <c r="B8690" t="s">
        <v>3</v>
      </c>
      <c r="C8690" t="s">
        <v>644</v>
      </c>
      <c r="D8690" t="s">
        <v>188</v>
      </c>
      <c r="E8690" t="s">
        <v>1</v>
      </c>
      <c r="F8690">
        <v>141.06306364958016</v>
      </c>
      <c r="G8690">
        <v>134.71381780024623</v>
      </c>
      <c r="H8690">
        <v>127.21161620000636</v>
      </c>
    </row>
    <row r="8691" spans="2:8" x14ac:dyDescent="0.25">
      <c r="B8691" t="s">
        <v>3</v>
      </c>
      <c r="C8691" t="s">
        <v>644</v>
      </c>
      <c r="D8691" t="s">
        <v>189</v>
      </c>
      <c r="E8691" t="s">
        <v>1</v>
      </c>
      <c r="F8691">
        <v>33.433844461744407</v>
      </c>
      <c r="G8691">
        <v>31.490544700759511</v>
      </c>
      <c r="H8691">
        <v>28.801187474724749</v>
      </c>
    </row>
    <row r="8692" spans="2:8" x14ac:dyDescent="0.25">
      <c r="B8692" t="s">
        <v>3</v>
      </c>
      <c r="C8692" t="s">
        <v>644</v>
      </c>
      <c r="D8692" t="s">
        <v>190</v>
      </c>
      <c r="E8692" t="s">
        <v>1</v>
      </c>
      <c r="F8692">
        <v>13.262155081064982</v>
      </c>
      <c r="G8692">
        <v>11.929004642542443</v>
      </c>
      <c r="H8692">
        <v>10.408219106573853</v>
      </c>
    </row>
    <row r="8693" spans="2:8" x14ac:dyDescent="0.25">
      <c r="B8693" t="s">
        <v>3</v>
      </c>
      <c r="C8693" t="s">
        <v>644</v>
      </c>
      <c r="D8693" t="s">
        <v>191</v>
      </c>
      <c r="E8693" t="s">
        <v>1</v>
      </c>
      <c r="F8693">
        <v>10.488713266367895</v>
      </c>
      <c r="G8693">
        <v>9.3327922137020476</v>
      </c>
      <c r="H8693">
        <v>8.0191051168748686</v>
      </c>
    </row>
    <row r="8694" spans="2:8" x14ac:dyDescent="0.25">
      <c r="B8694" t="s">
        <v>3</v>
      </c>
      <c r="C8694" t="s">
        <v>644</v>
      </c>
      <c r="D8694" t="s">
        <v>192</v>
      </c>
      <c r="E8694" t="s">
        <v>1</v>
      </c>
      <c r="F8694">
        <v>14.600421475643081</v>
      </c>
      <c r="G8694">
        <v>12.938269119181186</v>
      </c>
      <c r="H8694">
        <v>11.048896220547565</v>
      </c>
    </row>
    <row r="8695" spans="2:8" x14ac:dyDescent="0.25">
      <c r="B8695" t="s">
        <v>3</v>
      </c>
      <c r="C8695" t="s">
        <v>644</v>
      </c>
      <c r="D8695" t="s">
        <v>193</v>
      </c>
      <c r="E8695" t="s">
        <v>1</v>
      </c>
      <c r="F8695">
        <v>34.391191109766929</v>
      </c>
      <c r="G8695">
        <v>36.171379472422622</v>
      </c>
      <c r="H8695">
        <v>38.024387987781552</v>
      </c>
    </row>
    <row r="8696" spans="2:8" x14ac:dyDescent="0.25">
      <c r="B8696" t="s">
        <v>3</v>
      </c>
      <c r="C8696" t="s">
        <v>644</v>
      </c>
      <c r="D8696" t="s">
        <v>194</v>
      </c>
      <c r="E8696" t="s">
        <v>1</v>
      </c>
      <c r="F8696">
        <v>34.391191109766929</v>
      </c>
      <c r="G8696">
        <v>36.171379472422622</v>
      </c>
      <c r="H8696">
        <v>38.024387987781552</v>
      </c>
    </row>
    <row r="8697" spans="2:8" x14ac:dyDescent="0.25">
      <c r="B8697" t="s">
        <v>3</v>
      </c>
      <c r="C8697" t="s">
        <v>644</v>
      </c>
      <c r="D8697" t="s">
        <v>195</v>
      </c>
      <c r="E8697" t="s">
        <v>1</v>
      </c>
      <c r="F8697">
        <v>118.3615316084275</v>
      </c>
      <c r="G8697">
        <v>125.50811572537087</v>
      </c>
      <c r="H8697">
        <v>132.81551292717884</v>
      </c>
    </row>
    <row r="8698" spans="2:8" x14ac:dyDescent="0.25">
      <c r="B8698" t="s">
        <v>3</v>
      </c>
      <c r="C8698" t="s">
        <v>644</v>
      </c>
      <c r="D8698" t="s">
        <v>196</v>
      </c>
      <c r="E8698" t="s">
        <v>1</v>
      </c>
      <c r="F8698">
        <v>121.11412536676299</v>
      </c>
      <c r="G8698">
        <v>128.42690911433297</v>
      </c>
      <c r="H8698">
        <v>135.90424578595042</v>
      </c>
    </row>
    <row r="8699" spans="2:8" x14ac:dyDescent="0.25">
      <c r="B8699" t="s">
        <v>3</v>
      </c>
      <c r="C8699" t="s">
        <v>644</v>
      </c>
      <c r="D8699" t="s">
        <v>197</v>
      </c>
      <c r="E8699" t="s">
        <v>1</v>
      </c>
      <c r="F8699">
        <v>47.344612643371001</v>
      </c>
      <c r="G8699">
        <v>50.203246290148357</v>
      </c>
      <c r="H8699">
        <v>53.12620517087155</v>
      </c>
    </row>
    <row r="8700" spans="2:8" x14ac:dyDescent="0.25">
      <c r="B8700" t="s">
        <v>3</v>
      </c>
      <c r="C8700" t="s">
        <v>644</v>
      </c>
      <c r="D8700" t="s">
        <v>198</v>
      </c>
      <c r="E8700" t="s">
        <v>1</v>
      </c>
      <c r="F8700">
        <v>48.445650146705219</v>
      </c>
      <c r="G8700">
        <v>51.370763645733206</v>
      </c>
      <c r="H8700">
        <v>54.361698314380185</v>
      </c>
    </row>
    <row r="8701" spans="2:8" x14ac:dyDescent="0.25">
      <c r="B8701" t="s">
        <v>3</v>
      </c>
      <c r="C8701" t="s">
        <v>644</v>
      </c>
      <c r="D8701" t="s">
        <v>199</v>
      </c>
      <c r="E8701" t="s">
        <v>1</v>
      </c>
      <c r="F8701">
        <v>154.84102952335033</v>
      </c>
      <c r="G8701">
        <v>163.63346784722586</v>
      </c>
      <c r="H8701">
        <v>173.03105657924817</v>
      </c>
    </row>
    <row r="8702" spans="2:8" x14ac:dyDescent="0.25">
      <c r="B8702" t="s">
        <v>3</v>
      </c>
      <c r="C8702" t="s">
        <v>644</v>
      </c>
      <c r="D8702" t="s">
        <v>200</v>
      </c>
      <c r="E8702" t="s">
        <v>1</v>
      </c>
      <c r="F8702">
        <v>158.44198369831193</v>
      </c>
      <c r="G8702">
        <v>167.438897332045</v>
      </c>
      <c r="H8702">
        <v>177.05503463923068</v>
      </c>
    </row>
    <row r="8703" spans="2:8" x14ac:dyDescent="0.25">
      <c r="B8703" t="s">
        <v>3</v>
      </c>
      <c r="C8703" t="s">
        <v>644</v>
      </c>
      <c r="D8703" t="s">
        <v>201</v>
      </c>
      <c r="E8703" t="s">
        <v>1</v>
      </c>
      <c r="F8703">
        <v>123.01196639528781</v>
      </c>
      <c r="G8703">
        <v>129.99703444190726</v>
      </c>
      <c r="H8703">
        <v>137.46285840897113</v>
      </c>
    </row>
    <row r="8704" spans="2:8" x14ac:dyDescent="0.25">
      <c r="B8704" t="s">
        <v>3</v>
      </c>
      <c r="C8704" t="s">
        <v>644</v>
      </c>
      <c r="D8704" t="s">
        <v>202</v>
      </c>
      <c r="E8704" t="s">
        <v>1</v>
      </c>
      <c r="F8704">
        <v>125.87270979982942</v>
      </c>
      <c r="G8704">
        <v>133.02022128939348</v>
      </c>
      <c r="H8704">
        <v>140.65966906964488</v>
      </c>
    </row>
    <row r="8705" spans="2:8" x14ac:dyDescent="0.25">
      <c r="B8705" t="s">
        <v>3</v>
      </c>
      <c r="C8705" t="s">
        <v>644</v>
      </c>
      <c r="D8705" t="s">
        <v>203</v>
      </c>
      <c r="E8705" t="s">
        <v>1</v>
      </c>
      <c r="F8705">
        <v>204.79340261756946</v>
      </c>
      <c r="G8705">
        <v>216.42231884987879</v>
      </c>
      <c r="H8705">
        <v>228.85160957957626</v>
      </c>
    </row>
    <row r="8706" spans="2:8" x14ac:dyDescent="0.25">
      <c r="B8706" t="s">
        <v>3</v>
      </c>
      <c r="C8706" t="s">
        <v>644</v>
      </c>
      <c r="D8706" t="s">
        <v>204</v>
      </c>
      <c r="E8706" t="s">
        <v>1</v>
      </c>
      <c r="F8706">
        <v>209.55603988774547</v>
      </c>
      <c r="G8706">
        <v>221.45539603243415</v>
      </c>
      <c r="H8706">
        <v>234.17374003491526</v>
      </c>
    </row>
    <row r="8707" spans="2:8" x14ac:dyDescent="0.25">
      <c r="B8707" t="s">
        <v>3</v>
      </c>
      <c r="C8707" t="s">
        <v>644</v>
      </c>
      <c r="D8707" t="s">
        <v>205</v>
      </c>
      <c r="E8707" t="s">
        <v>1</v>
      </c>
      <c r="F8707">
        <v>83.647452032375583</v>
      </c>
      <c r="G8707">
        <v>77.154253921604464</v>
      </c>
      <c r="H8707">
        <v>69.656638386189584</v>
      </c>
    </row>
    <row r="8708" spans="2:8" x14ac:dyDescent="0.25">
      <c r="B8708" t="s">
        <v>3</v>
      </c>
      <c r="C8708" t="s">
        <v>644</v>
      </c>
      <c r="D8708" t="s">
        <v>208</v>
      </c>
      <c r="E8708" t="s">
        <v>1</v>
      </c>
      <c r="F8708">
        <v>284.47257316149245</v>
      </c>
      <c r="G8708">
        <v>301.64933483051857</v>
      </c>
      <c r="H8708">
        <v>319.49206982342321</v>
      </c>
    </row>
    <row r="8709" spans="2:8" x14ac:dyDescent="0.25">
      <c r="B8709" t="s">
        <v>3</v>
      </c>
      <c r="C8709" t="s">
        <v>644</v>
      </c>
      <c r="D8709" t="s">
        <v>209</v>
      </c>
      <c r="E8709" t="s">
        <v>1</v>
      </c>
      <c r="F8709">
        <v>291.08821439780627</v>
      </c>
      <c r="G8709">
        <v>308.66443564053066</v>
      </c>
      <c r="H8709">
        <v>326.92211795885169</v>
      </c>
    </row>
    <row r="8710" spans="2:8" x14ac:dyDescent="0.25">
      <c r="B8710" t="s">
        <v>3</v>
      </c>
      <c r="C8710" t="s">
        <v>644</v>
      </c>
      <c r="D8710" t="s">
        <v>210</v>
      </c>
      <c r="E8710" t="s">
        <v>1</v>
      </c>
      <c r="F8710">
        <v>29.740314466883312</v>
      </c>
      <c r="G8710">
        <v>31.536066823190577</v>
      </c>
      <c r="H8710">
        <v>33.401443663357881</v>
      </c>
    </row>
    <row r="8711" spans="2:8" x14ac:dyDescent="0.25">
      <c r="B8711" t="s">
        <v>3</v>
      </c>
      <c r="C8711" t="s">
        <v>644</v>
      </c>
      <c r="D8711" t="s">
        <v>211</v>
      </c>
      <c r="E8711" t="s">
        <v>1</v>
      </c>
      <c r="F8711">
        <v>30.431949687043382</v>
      </c>
      <c r="G8711">
        <v>32.269463726055477</v>
      </c>
      <c r="H8711">
        <v>34.17822142297085</v>
      </c>
    </row>
    <row r="8712" spans="2:8" x14ac:dyDescent="0.25">
      <c r="B8712" t="s">
        <v>3</v>
      </c>
      <c r="C8712" t="s">
        <v>644</v>
      </c>
      <c r="D8712" t="s">
        <v>212</v>
      </c>
      <c r="E8712" t="s">
        <v>1</v>
      </c>
      <c r="F8712">
        <v>54.049788900683566</v>
      </c>
      <c r="G8712">
        <v>57.313373617798526</v>
      </c>
      <c r="H8712">
        <v>60.703493266450401</v>
      </c>
    </row>
    <row r="8713" spans="2:8" x14ac:dyDescent="0.25">
      <c r="B8713" t="s">
        <v>3</v>
      </c>
      <c r="C8713" t="s">
        <v>644</v>
      </c>
      <c r="D8713" t="s">
        <v>213</v>
      </c>
      <c r="E8713" t="s">
        <v>1</v>
      </c>
      <c r="F8713">
        <v>55.306760735583175</v>
      </c>
      <c r="G8713">
        <v>58.646242771700834</v>
      </c>
      <c r="H8713">
        <v>62.115202412181823</v>
      </c>
    </row>
    <row r="8714" spans="2:8" x14ac:dyDescent="0.25">
      <c r="B8714" t="s">
        <v>3</v>
      </c>
      <c r="C8714" t="s">
        <v>644</v>
      </c>
      <c r="D8714" t="s">
        <v>214</v>
      </c>
      <c r="E8714" t="s">
        <v>1</v>
      </c>
      <c r="F8714">
        <v>97.237897735201074</v>
      </c>
      <c r="G8714">
        <v>103.10922717843182</v>
      </c>
      <c r="H8714">
        <v>109.20819841237012</v>
      </c>
    </row>
    <row r="8715" spans="2:8" x14ac:dyDescent="0.25">
      <c r="B8715" t="s">
        <v>3</v>
      </c>
      <c r="C8715" t="s">
        <v>644</v>
      </c>
      <c r="D8715" t="s">
        <v>215</v>
      </c>
      <c r="E8715" t="s">
        <v>1</v>
      </c>
      <c r="F8715">
        <v>99.499244194159232</v>
      </c>
      <c r="G8715">
        <v>105.50711618258138</v>
      </c>
      <c r="H8715">
        <v>111.74792395684383</v>
      </c>
    </row>
    <row r="8716" spans="2:8" x14ac:dyDescent="0.25">
      <c r="B8716" t="s">
        <v>3</v>
      </c>
      <c r="C8716" t="s">
        <v>644</v>
      </c>
      <c r="D8716" t="s">
        <v>216</v>
      </c>
      <c r="E8716" t="s">
        <v>1</v>
      </c>
      <c r="F8716">
        <v>18.46485611248233</v>
      </c>
      <c r="G8716">
        <v>19.579784097180934</v>
      </c>
      <c r="H8716">
        <v>20.737939804902201</v>
      </c>
    </row>
    <row r="8717" spans="2:8" x14ac:dyDescent="0.25">
      <c r="B8717" t="s">
        <v>3</v>
      </c>
      <c r="C8717" t="s">
        <v>644</v>
      </c>
      <c r="D8717" t="s">
        <v>217</v>
      </c>
      <c r="E8717" t="s">
        <v>1</v>
      </c>
      <c r="F8717">
        <v>18.894271370912151</v>
      </c>
      <c r="G8717">
        <v>20.035127913394444</v>
      </c>
      <c r="H8717">
        <v>21.220217474783642</v>
      </c>
    </row>
    <row r="8718" spans="2:8" x14ac:dyDescent="0.25">
      <c r="B8718" t="s">
        <v>3</v>
      </c>
      <c r="C8718" t="s">
        <v>644</v>
      </c>
      <c r="D8718" t="s">
        <v>218</v>
      </c>
      <c r="E8718" t="s">
        <v>1</v>
      </c>
      <c r="F8718">
        <v>31.159444689813935</v>
      </c>
      <c r="G8718">
        <v>33.040885663992825</v>
      </c>
      <c r="H8718">
        <v>34.995273420772456</v>
      </c>
    </row>
    <row r="8719" spans="2:8" x14ac:dyDescent="0.25">
      <c r="B8719" t="s">
        <v>3</v>
      </c>
      <c r="C8719" t="s">
        <v>644</v>
      </c>
      <c r="D8719" t="s">
        <v>219</v>
      </c>
      <c r="E8719" t="s">
        <v>1</v>
      </c>
      <c r="F8719">
        <v>31.884082938414252</v>
      </c>
      <c r="G8719">
        <v>33.809278353853124</v>
      </c>
      <c r="H8719">
        <v>35.809116988697397</v>
      </c>
    </row>
    <row r="8720" spans="2:8" x14ac:dyDescent="0.25">
      <c r="B8720" t="s">
        <v>3</v>
      </c>
      <c r="C8720" t="s">
        <v>644</v>
      </c>
      <c r="D8720" t="s">
        <v>220</v>
      </c>
      <c r="E8720" t="s">
        <v>1</v>
      </c>
      <c r="F8720">
        <v>284.47257316149245</v>
      </c>
      <c r="G8720">
        <v>301.64933483051857</v>
      </c>
      <c r="H8720">
        <v>319.49206982342321</v>
      </c>
    </row>
    <row r="8721" spans="2:8" x14ac:dyDescent="0.25">
      <c r="B8721" t="s">
        <v>3</v>
      </c>
      <c r="C8721" t="s">
        <v>644</v>
      </c>
      <c r="D8721" t="s">
        <v>221</v>
      </c>
      <c r="E8721" t="s">
        <v>1</v>
      </c>
      <c r="F8721">
        <v>291.08821439780627</v>
      </c>
      <c r="G8721">
        <v>308.66443564053066</v>
      </c>
      <c r="H8721">
        <v>326.92211795885169</v>
      </c>
    </row>
    <row r="8722" spans="2:8" x14ac:dyDescent="0.25">
      <c r="B8722" t="s">
        <v>3</v>
      </c>
      <c r="C8722" t="s">
        <v>644</v>
      </c>
      <c r="D8722" t="s">
        <v>222</v>
      </c>
      <c r="E8722" t="s">
        <v>1</v>
      </c>
      <c r="F8722">
        <v>174.82132677924446</v>
      </c>
      <c r="G8722">
        <v>185.37722758675503</v>
      </c>
      <c r="H8722">
        <v>196.34239927330367</v>
      </c>
    </row>
    <row r="8723" spans="2:8" x14ac:dyDescent="0.25">
      <c r="B8723" t="s">
        <v>3</v>
      </c>
      <c r="C8723" t="s">
        <v>644</v>
      </c>
      <c r="D8723" t="s">
        <v>224</v>
      </c>
      <c r="E8723" t="s">
        <v>1</v>
      </c>
      <c r="F8723">
        <v>148.52723902545398</v>
      </c>
      <c r="G8723">
        <v>179.8033613861341</v>
      </c>
      <c r="H8723">
        <v>190.98537488586294</v>
      </c>
    </row>
    <row r="8724" spans="2:8" x14ac:dyDescent="0.25">
      <c r="B8724" t="s">
        <v>3</v>
      </c>
      <c r="C8724" t="s">
        <v>644</v>
      </c>
      <c r="D8724" t="s">
        <v>225</v>
      </c>
      <c r="E8724" t="s">
        <v>1</v>
      </c>
      <c r="F8724">
        <v>169.33540294689439</v>
      </c>
      <c r="G8724">
        <v>179.8033613861341</v>
      </c>
      <c r="H8724">
        <v>190.98537488586294</v>
      </c>
    </row>
    <row r="8725" spans="2:8" x14ac:dyDescent="0.25">
      <c r="B8725" t="s">
        <v>3</v>
      </c>
      <c r="C8725" t="s">
        <v>644</v>
      </c>
      <c r="D8725" t="s">
        <v>226</v>
      </c>
      <c r="E8725" t="s">
        <v>1</v>
      </c>
      <c r="F8725">
        <v>296.33695515706518</v>
      </c>
      <c r="G8725">
        <v>359.6067227722682</v>
      </c>
      <c r="H8725">
        <v>381.97074977172588</v>
      </c>
    </row>
    <row r="8726" spans="2:8" x14ac:dyDescent="0.25">
      <c r="B8726" t="s">
        <v>3</v>
      </c>
      <c r="C8726" t="s">
        <v>644</v>
      </c>
      <c r="D8726" t="s">
        <v>227</v>
      </c>
      <c r="E8726" t="s">
        <v>1</v>
      </c>
      <c r="F8726">
        <v>338.67080589378878</v>
      </c>
      <c r="G8726">
        <v>359.6067227722682</v>
      </c>
      <c r="H8726">
        <v>381.97074977172588</v>
      </c>
    </row>
    <row r="8727" spans="2:8" x14ac:dyDescent="0.25">
      <c r="B8727" t="s">
        <v>3</v>
      </c>
      <c r="C8727" t="s">
        <v>644</v>
      </c>
      <c r="D8727" t="s">
        <v>228</v>
      </c>
      <c r="E8727" t="s">
        <v>1</v>
      </c>
      <c r="F8727">
        <v>222.43209709125961</v>
      </c>
      <c r="G8727">
        <v>269.70504207920118</v>
      </c>
      <c r="H8727">
        <v>286.47806232879446</v>
      </c>
    </row>
    <row r="8728" spans="2:8" x14ac:dyDescent="0.25">
      <c r="B8728" t="s">
        <v>3</v>
      </c>
      <c r="C8728" t="s">
        <v>644</v>
      </c>
      <c r="D8728" t="s">
        <v>229</v>
      </c>
      <c r="E8728" t="s">
        <v>1</v>
      </c>
      <c r="F8728">
        <v>254.00310442034163</v>
      </c>
      <c r="G8728">
        <v>269.70504207920118</v>
      </c>
      <c r="H8728">
        <v>286.47806232879446</v>
      </c>
    </row>
    <row r="8729" spans="2:8" x14ac:dyDescent="0.25">
      <c r="B8729" t="s">
        <v>3</v>
      </c>
      <c r="C8729" t="s">
        <v>644</v>
      </c>
      <c r="D8729" t="s">
        <v>230</v>
      </c>
      <c r="E8729" t="s">
        <v>1</v>
      </c>
      <c r="F8729">
        <v>796.17003334974686</v>
      </c>
      <c r="G8729">
        <v>845.3875901903973</v>
      </c>
      <c r="H8729">
        <v>897.96244403704668</v>
      </c>
    </row>
    <row r="8730" spans="2:8" x14ac:dyDescent="0.25">
      <c r="B8730" t="s">
        <v>3</v>
      </c>
      <c r="C8730" t="s">
        <v>644</v>
      </c>
      <c r="D8730" t="s">
        <v>232</v>
      </c>
      <c r="E8730" t="s">
        <v>1</v>
      </c>
      <c r="F8730">
        <v>164.51136991753873</v>
      </c>
      <c r="G8730">
        <v>174.42903822723713</v>
      </c>
      <c r="H8730">
        <v>185.04041888181666</v>
      </c>
    </row>
    <row r="8731" spans="2:8" x14ac:dyDescent="0.25">
      <c r="B8731" t="s">
        <v>3</v>
      </c>
      <c r="C8731" t="s">
        <v>644</v>
      </c>
      <c r="D8731" t="s">
        <v>234</v>
      </c>
      <c r="E8731" t="s">
        <v>1</v>
      </c>
      <c r="F8731">
        <v>337.20700900409008</v>
      </c>
      <c r="G8731">
        <v>357.53573928385367</v>
      </c>
      <c r="H8731">
        <v>379.28640571942117</v>
      </c>
    </row>
    <row r="8732" spans="2:8" x14ac:dyDescent="0.25">
      <c r="B8732" t="s">
        <v>3</v>
      </c>
      <c r="C8732" t="s">
        <v>644</v>
      </c>
      <c r="D8732" t="s">
        <v>236</v>
      </c>
      <c r="E8732" t="s">
        <v>1</v>
      </c>
      <c r="F8732">
        <v>0</v>
      </c>
      <c r="G8732">
        <v>0</v>
      </c>
      <c r="H8732">
        <v>0</v>
      </c>
    </row>
    <row r="8733" spans="2:8" x14ac:dyDescent="0.25">
      <c r="B8733" t="s">
        <v>3</v>
      </c>
      <c r="C8733" t="s">
        <v>644</v>
      </c>
      <c r="D8733" t="s">
        <v>237</v>
      </c>
      <c r="E8733" t="s">
        <v>1</v>
      </c>
      <c r="F8733">
        <v>0</v>
      </c>
      <c r="G8733">
        <v>0</v>
      </c>
      <c r="H8733">
        <v>0</v>
      </c>
    </row>
    <row r="8734" spans="2:8" x14ac:dyDescent="0.25">
      <c r="B8734" t="s">
        <v>3</v>
      </c>
      <c r="C8734" t="s">
        <v>644</v>
      </c>
      <c r="D8734" t="s">
        <v>238</v>
      </c>
      <c r="E8734" t="s">
        <v>1</v>
      </c>
      <c r="F8734">
        <v>6070.6510509963482</v>
      </c>
      <c r="G8734">
        <v>6436.623953525107</v>
      </c>
      <c r="H8734">
        <v>6828.1956069344442</v>
      </c>
    </row>
    <row r="8735" spans="2:8" x14ac:dyDescent="0.25">
      <c r="B8735" t="s">
        <v>3</v>
      </c>
      <c r="C8735" t="s">
        <v>644</v>
      </c>
      <c r="D8735" t="s">
        <v>240</v>
      </c>
      <c r="E8735" t="s">
        <v>1</v>
      </c>
      <c r="F8735">
        <v>92.030368900714691</v>
      </c>
      <c r="G8735">
        <v>98.008734874468018</v>
      </c>
      <c r="H8735">
        <v>104.34243065631401</v>
      </c>
    </row>
    <row r="8736" spans="2:8" x14ac:dyDescent="0.25">
      <c r="B8736" t="s">
        <v>3</v>
      </c>
      <c r="C8736" t="s">
        <v>644</v>
      </c>
      <c r="D8736" t="s">
        <v>241</v>
      </c>
      <c r="E8736" t="s">
        <v>1</v>
      </c>
      <c r="F8736">
        <v>58.820633334095923</v>
      </c>
      <c r="G8736">
        <v>62.641668467167634</v>
      </c>
      <c r="H8736">
        <v>66.689810419478974</v>
      </c>
    </row>
    <row r="8737" spans="2:8" x14ac:dyDescent="0.25">
      <c r="B8737" t="s">
        <v>3</v>
      </c>
      <c r="C8737" t="s">
        <v>644</v>
      </c>
      <c r="D8737" t="s">
        <v>242</v>
      </c>
      <c r="E8737" t="s">
        <v>1</v>
      </c>
      <c r="F8737">
        <v>30.323621375170728</v>
      </c>
      <c r="G8737">
        <v>32.198163867516982</v>
      </c>
      <c r="H8737">
        <v>34.200575281060338</v>
      </c>
    </row>
    <row r="8738" spans="2:8" x14ac:dyDescent="0.25">
      <c r="B8738" t="s">
        <v>3</v>
      </c>
      <c r="C8738" t="s">
        <v>644</v>
      </c>
      <c r="D8738" t="s">
        <v>243</v>
      </c>
      <c r="E8738" t="s">
        <v>1</v>
      </c>
      <c r="F8738">
        <v>2253.0588778345841</v>
      </c>
      <c r="G8738">
        <v>2384.1046094894505</v>
      </c>
      <c r="H8738">
        <v>2522.0819753106653</v>
      </c>
    </row>
    <row r="8739" spans="2:8" x14ac:dyDescent="0.25">
      <c r="B8739" t="s">
        <v>3</v>
      </c>
      <c r="C8739" t="s">
        <v>644</v>
      </c>
      <c r="D8739" t="s">
        <v>244</v>
      </c>
      <c r="E8739" t="s">
        <v>1</v>
      </c>
      <c r="F8739">
        <v>834.68877994815477</v>
      </c>
      <c r="G8739">
        <v>883.23717917043371</v>
      </c>
      <c r="H8739">
        <v>934.35353492606214</v>
      </c>
    </row>
    <row r="8740" spans="2:8" x14ac:dyDescent="0.25">
      <c r="B8740" t="s">
        <v>3</v>
      </c>
      <c r="C8740" t="s">
        <v>644</v>
      </c>
      <c r="D8740" t="s">
        <v>245</v>
      </c>
      <c r="E8740" t="s">
        <v>1</v>
      </c>
      <c r="F8740">
        <v>28554.325409756802</v>
      </c>
      <c r="G8740">
        <v>30177.339349500784</v>
      </c>
      <c r="H8740">
        <v>31912.450111101967</v>
      </c>
    </row>
    <row r="8741" spans="2:8" x14ac:dyDescent="0.25">
      <c r="B8741" t="s">
        <v>3</v>
      </c>
      <c r="C8741" t="s">
        <v>644</v>
      </c>
      <c r="D8741" t="s">
        <v>246</v>
      </c>
      <c r="E8741" t="s">
        <v>1</v>
      </c>
      <c r="F8741">
        <v>29218.379489053474</v>
      </c>
      <c r="G8741">
        <v>30879.137939024051</v>
      </c>
      <c r="H8741">
        <v>32654.600113685738</v>
      </c>
    </row>
    <row r="8742" spans="2:8" x14ac:dyDescent="0.25">
      <c r="B8742" t="s">
        <v>3</v>
      </c>
      <c r="C8742" t="s">
        <v>644</v>
      </c>
      <c r="D8742" t="s">
        <v>247</v>
      </c>
      <c r="E8742" t="s">
        <v>1</v>
      </c>
      <c r="F8742">
        <v>19598.259847526555</v>
      </c>
      <c r="G8742">
        <v>20712.215385638894</v>
      </c>
      <c r="H8742">
        <v>21903.108571946854</v>
      </c>
    </row>
    <row r="8743" spans="2:8" x14ac:dyDescent="0.25">
      <c r="B8743" t="s">
        <v>3</v>
      </c>
      <c r="C8743" t="s">
        <v>644</v>
      </c>
      <c r="D8743" t="s">
        <v>248</v>
      </c>
      <c r="E8743" t="s">
        <v>1</v>
      </c>
      <c r="F8743">
        <v>20054.033332352756</v>
      </c>
      <c r="G8743">
        <v>21193.894813211882</v>
      </c>
      <c r="H8743">
        <v>22412.483189899114</v>
      </c>
    </row>
    <row r="8744" spans="2:8" x14ac:dyDescent="0.25">
      <c r="B8744" t="s">
        <v>3</v>
      </c>
      <c r="C8744" t="s">
        <v>644</v>
      </c>
      <c r="D8744" t="s">
        <v>251</v>
      </c>
      <c r="E8744" t="s">
        <v>1</v>
      </c>
      <c r="F8744">
        <v>5436.2830044288676</v>
      </c>
      <c r="G8744">
        <v>5764.0126422198682</v>
      </c>
      <c r="H8744">
        <v>6114.6660246270012</v>
      </c>
    </row>
    <row r="8745" spans="2:8" x14ac:dyDescent="0.25">
      <c r="B8745" t="s">
        <v>3</v>
      </c>
      <c r="C8745" t="s">
        <v>644</v>
      </c>
      <c r="D8745" t="s">
        <v>255</v>
      </c>
      <c r="E8745" t="s">
        <v>1</v>
      </c>
      <c r="F8745">
        <v>10.886468342366275</v>
      </c>
      <c r="G8745">
        <v>11.90839906907971</v>
      </c>
      <c r="H8745">
        <v>12.922650139109214</v>
      </c>
    </row>
    <row r="8746" spans="2:8" x14ac:dyDescent="0.25">
      <c r="B8746" t="s">
        <v>3</v>
      </c>
      <c r="C8746" t="s">
        <v>644</v>
      </c>
      <c r="D8746" t="s">
        <v>256</v>
      </c>
      <c r="E8746" t="s">
        <v>1</v>
      </c>
      <c r="F8746">
        <v>193.24639180537332</v>
      </c>
      <c r="G8746">
        <v>204.89636844183553</v>
      </c>
      <c r="H8746">
        <v>217.36122740324777</v>
      </c>
    </row>
    <row r="8747" spans="2:8" x14ac:dyDescent="0.25">
      <c r="B8747" t="s">
        <v>3</v>
      </c>
      <c r="C8747" t="s">
        <v>644</v>
      </c>
      <c r="D8747" t="s">
        <v>258</v>
      </c>
      <c r="E8747" t="s">
        <v>1</v>
      </c>
      <c r="F8747">
        <v>383.25608462905194</v>
      </c>
      <c r="G8747">
        <v>406.36091152903998</v>
      </c>
      <c r="H8747">
        <v>431.08185455091831</v>
      </c>
    </row>
    <row r="8748" spans="2:8" x14ac:dyDescent="0.25">
      <c r="B8748" t="s">
        <v>3</v>
      </c>
      <c r="C8748" t="s">
        <v>644</v>
      </c>
      <c r="D8748" t="s">
        <v>260</v>
      </c>
      <c r="E8748" t="s">
        <v>1</v>
      </c>
      <c r="F8748">
        <v>1920.9434117552805</v>
      </c>
      <c r="G8748">
        <v>2036.7486573686306</v>
      </c>
      <c r="H8748">
        <v>2160.6541465044838</v>
      </c>
    </row>
    <row r="8749" spans="2:8" x14ac:dyDescent="0.25">
      <c r="B8749" t="s">
        <v>3</v>
      </c>
      <c r="C8749" t="s">
        <v>644</v>
      </c>
      <c r="D8749" t="s">
        <v>262</v>
      </c>
      <c r="E8749" t="s">
        <v>1</v>
      </c>
      <c r="F8749">
        <v>257.34758854409205</v>
      </c>
      <c r="G8749">
        <v>273.25627517687468</v>
      </c>
      <c r="H8749">
        <v>290.25014745132853</v>
      </c>
    </row>
    <row r="8750" spans="2:8" x14ac:dyDescent="0.25">
      <c r="B8750" t="s">
        <v>3</v>
      </c>
      <c r="C8750" t="s">
        <v>644</v>
      </c>
      <c r="D8750" t="s">
        <v>263</v>
      </c>
      <c r="E8750" t="s">
        <v>1</v>
      </c>
      <c r="F8750">
        <v>263.3324161846524</v>
      </c>
      <c r="G8750">
        <v>279.61107227401135</v>
      </c>
      <c r="H8750">
        <v>297.0001508804292</v>
      </c>
    </row>
    <row r="8751" spans="2:8" x14ac:dyDescent="0.25">
      <c r="B8751" t="s">
        <v>3</v>
      </c>
      <c r="C8751" t="s">
        <v>644</v>
      </c>
      <c r="D8751" t="s">
        <v>264</v>
      </c>
      <c r="E8751" t="s">
        <v>1</v>
      </c>
      <c r="F8751">
        <v>151.82014411208527</v>
      </c>
      <c r="G8751">
        <v>161.20534609080619</v>
      </c>
      <c r="H8751">
        <v>171.23074462795981</v>
      </c>
    </row>
    <row r="8752" spans="2:8" x14ac:dyDescent="0.25">
      <c r="B8752" t="s">
        <v>3</v>
      </c>
      <c r="C8752" t="s">
        <v>644</v>
      </c>
      <c r="D8752" t="s">
        <v>265</v>
      </c>
      <c r="E8752" t="s">
        <v>1</v>
      </c>
      <c r="F8752">
        <v>155.3508451379478</v>
      </c>
      <c r="G8752">
        <v>164.95430762780171</v>
      </c>
      <c r="H8752">
        <v>175.21285496814497</v>
      </c>
    </row>
    <row r="8753" spans="2:8" x14ac:dyDescent="0.25">
      <c r="B8753" t="s">
        <v>3</v>
      </c>
      <c r="C8753" t="s">
        <v>644</v>
      </c>
      <c r="D8753" t="s">
        <v>266</v>
      </c>
      <c r="E8753" t="s">
        <v>1</v>
      </c>
      <c r="F8753">
        <v>64.627263531865793</v>
      </c>
      <c r="G8753">
        <v>68.622385029911456</v>
      </c>
      <c r="H8753">
        <v>72.890027358022238</v>
      </c>
    </row>
    <row r="8754" spans="2:8" x14ac:dyDescent="0.25">
      <c r="B8754" t="s">
        <v>3</v>
      </c>
      <c r="C8754" t="s">
        <v>644</v>
      </c>
      <c r="D8754" t="s">
        <v>268</v>
      </c>
      <c r="E8754" t="s">
        <v>1</v>
      </c>
      <c r="F8754">
        <v>12223.056823637657</v>
      </c>
      <c r="G8754">
        <v>12960.951003344668</v>
      </c>
      <c r="H8754">
        <v>13647.165103660265</v>
      </c>
    </row>
    <row r="8755" spans="2:8" x14ac:dyDescent="0.25">
      <c r="B8755" t="s">
        <v>3</v>
      </c>
      <c r="C8755" t="s">
        <v>644</v>
      </c>
      <c r="D8755" t="s">
        <v>269</v>
      </c>
      <c r="E8755" t="s">
        <v>1</v>
      </c>
      <c r="F8755">
        <v>12507.313959071094</v>
      </c>
      <c r="G8755">
        <v>13262.368468538727</v>
      </c>
      <c r="H8755">
        <v>13964.541036303526</v>
      </c>
    </row>
    <row r="8756" spans="2:8" x14ac:dyDescent="0.25">
      <c r="B8756" t="s">
        <v>3</v>
      </c>
      <c r="C8756" t="s">
        <v>644</v>
      </c>
      <c r="D8756" t="s">
        <v>270</v>
      </c>
      <c r="E8756" t="s">
        <v>1</v>
      </c>
      <c r="F8756">
        <v>109.69821165480856</v>
      </c>
      <c r="G8756">
        <v>116.47952436601744</v>
      </c>
      <c r="H8756">
        <v>123.7234134894565</v>
      </c>
    </row>
    <row r="8757" spans="2:8" x14ac:dyDescent="0.25">
      <c r="B8757" t="s">
        <v>3</v>
      </c>
      <c r="C8757" t="s">
        <v>644</v>
      </c>
      <c r="D8757" t="s">
        <v>271</v>
      </c>
      <c r="E8757" t="s">
        <v>1</v>
      </c>
      <c r="F8757">
        <v>8167.464294267189</v>
      </c>
      <c r="G8757">
        <v>8659.8448625066321</v>
      </c>
      <c r="H8757">
        <v>9186.6660339101545</v>
      </c>
    </row>
    <row r="8758" spans="2:8" x14ac:dyDescent="0.25">
      <c r="B8758" t="s">
        <v>3</v>
      </c>
      <c r="C8758" t="s">
        <v>644</v>
      </c>
      <c r="D8758" t="s">
        <v>273</v>
      </c>
      <c r="E8758" t="s">
        <v>1</v>
      </c>
      <c r="F8758">
        <v>4557.2765514279536</v>
      </c>
      <c r="G8758">
        <v>4832.0147488867915</v>
      </c>
      <c r="H8758">
        <v>5125.9700922751026</v>
      </c>
    </row>
    <row r="8759" spans="2:8" x14ac:dyDescent="0.25">
      <c r="B8759" t="s">
        <v>3</v>
      </c>
      <c r="C8759" t="s">
        <v>644</v>
      </c>
      <c r="D8759" t="s">
        <v>276</v>
      </c>
      <c r="E8759" t="s">
        <v>1</v>
      </c>
      <c r="F8759">
        <v>196.05732108626293</v>
      </c>
      <c r="G8759">
        <v>206.941979409966</v>
      </c>
      <c r="H8759">
        <v>218.30675579225189</v>
      </c>
    </row>
    <row r="8760" spans="2:8" x14ac:dyDescent="0.25">
      <c r="B8760" t="s">
        <v>3</v>
      </c>
      <c r="C8760" t="s">
        <v>644</v>
      </c>
      <c r="D8760" t="s">
        <v>279</v>
      </c>
      <c r="E8760" t="s">
        <v>1</v>
      </c>
      <c r="F8760">
        <v>10178.951101649038</v>
      </c>
      <c r="G8760">
        <v>10770.994260271116</v>
      </c>
      <c r="H8760">
        <v>11394.353407093904</v>
      </c>
    </row>
    <row r="8761" spans="2:8" x14ac:dyDescent="0.25">
      <c r="B8761" t="s">
        <v>3</v>
      </c>
      <c r="C8761" t="s">
        <v>644</v>
      </c>
      <c r="D8761" t="s">
        <v>280</v>
      </c>
      <c r="E8761" t="s">
        <v>1</v>
      </c>
      <c r="F8761">
        <v>6042.1338667413902</v>
      </c>
      <c r="G8761">
        <v>6393.5653633229495</v>
      </c>
      <c r="H8761">
        <v>6763.5857489745513</v>
      </c>
    </row>
    <row r="8762" spans="2:8" x14ac:dyDescent="0.25">
      <c r="B8762" t="s">
        <v>3</v>
      </c>
      <c r="C8762" t="s">
        <v>644</v>
      </c>
      <c r="D8762" t="s">
        <v>281</v>
      </c>
      <c r="E8762" t="s">
        <v>1</v>
      </c>
      <c r="F8762">
        <v>11.30731221610044</v>
      </c>
      <c r="G8762">
        <v>11.988980432040144</v>
      </c>
      <c r="H8762">
        <v>12.718329377133491</v>
      </c>
    </row>
    <row r="8763" spans="2:8" x14ac:dyDescent="0.25">
      <c r="B8763" t="s">
        <v>3</v>
      </c>
      <c r="C8763" t="s">
        <v>644</v>
      </c>
      <c r="D8763" t="s">
        <v>282</v>
      </c>
      <c r="E8763" t="s">
        <v>1</v>
      </c>
      <c r="F8763">
        <v>11.30731221610044</v>
      </c>
      <c r="G8763">
        <v>11.988980432040144</v>
      </c>
      <c r="H8763">
        <v>12.718329377133491</v>
      </c>
    </row>
    <row r="8764" spans="2:8" x14ac:dyDescent="0.25">
      <c r="B8764" t="s">
        <v>3</v>
      </c>
      <c r="C8764" t="s">
        <v>644</v>
      </c>
      <c r="D8764" t="s">
        <v>283</v>
      </c>
      <c r="E8764" t="s">
        <v>1</v>
      </c>
      <c r="F8764">
        <v>867.0896951561474</v>
      </c>
      <c r="G8764">
        <v>915.93842770752849</v>
      </c>
      <c r="H8764">
        <v>971.77702677960644</v>
      </c>
    </row>
    <row r="8765" spans="2:8" x14ac:dyDescent="0.25">
      <c r="B8765" t="s">
        <v>3</v>
      </c>
      <c r="C8765" t="s">
        <v>644</v>
      </c>
      <c r="D8765" t="s">
        <v>284</v>
      </c>
      <c r="E8765" t="s">
        <v>1</v>
      </c>
      <c r="F8765">
        <v>887.25457178768568</v>
      </c>
      <c r="G8765">
        <v>937.23932137514544</v>
      </c>
      <c r="H8765">
        <v>994.37649251866708</v>
      </c>
    </row>
    <row r="8766" spans="2:8" x14ac:dyDescent="0.25">
      <c r="B8766" t="s">
        <v>3</v>
      </c>
      <c r="C8766" t="s">
        <v>644</v>
      </c>
      <c r="D8766" t="s">
        <v>286</v>
      </c>
      <c r="E8766" t="s">
        <v>1</v>
      </c>
      <c r="F8766">
        <v>131.07169810499897</v>
      </c>
      <c r="G8766">
        <v>138.4558088395101</v>
      </c>
      <c r="H8766">
        <v>146.89652730389398</v>
      </c>
    </row>
    <row r="8767" spans="2:8" x14ac:dyDescent="0.25">
      <c r="B8767" t="s">
        <v>3</v>
      </c>
      <c r="C8767" t="s">
        <v>644</v>
      </c>
      <c r="D8767" t="s">
        <v>287</v>
      </c>
      <c r="E8767" t="s">
        <v>1</v>
      </c>
      <c r="F8767">
        <v>2916.5744291615861</v>
      </c>
      <c r="G8767">
        <v>3080.8838022889604</v>
      </c>
      <c r="H8767">
        <v>3268.7045446223128</v>
      </c>
    </row>
    <row r="8768" spans="2:8" x14ac:dyDescent="0.25">
      <c r="B8768" t="s">
        <v>3</v>
      </c>
      <c r="C8768" t="s">
        <v>644</v>
      </c>
      <c r="D8768" t="s">
        <v>290</v>
      </c>
      <c r="E8768" t="s">
        <v>1</v>
      </c>
      <c r="F8768">
        <v>355.2379099922664</v>
      </c>
      <c r="G8768">
        <v>375.25074344451843</v>
      </c>
      <c r="H8768">
        <v>398.12725476978449</v>
      </c>
    </row>
    <row r="8769" spans="2:8" x14ac:dyDescent="0.25">
      <c r="B8769" t="s">
        <v>3</v>
      </c>
      <c r="C8769" t="s">
        <v>644</v>
      </c>
      <c r="D8769" t="s">
        <v>291</v>
      </c>
      <c r="E8769" t="s">
        <v>1</v>
      </c>
      <c r="F8769">
        <v>428.28975851652126</v>
      </c>
      <c r="G8769">
        <v>452.41807186765811</v>
      </c>
      <c r="H8769">
        <v>479.99895565174495</v>
      </c>
    </row>
    <row r="8770" spans="2:8" x14ac:dyDescent="0.25">
      <c r="B8770" t="s">
        <v>3</v>
      </c>
      <c r="C8770" t="s">
        <v>644</v>
      </c>
      <c r="D8770" t="s">
        <v>292</v>
      </c>
      <c r="E8770" t="s">
        <v>1</v>
      </c>
      <c r="F8770">
        <v>438.24998545876588</v>
      </c>
      <c r="G8770">
        <v>462.9394223762082</v>
      </c>
      <c r="H8770">
        <v>491.16172206225065</v>
      </c>
    </row>
    <row r="8771" spans="2:8" x14ac:dyDescent="0.25">
      <c r="B8771" t="s">
        <v>3</v>
      </c>
      <c r="C8771" t="s">
        <v>644</v>
      </c>
      <c r="D8771" t="s">
        <v>293</v>
      </c>
      <c r="E8771" t="s">
        <v>1</v>
      </c>
      <c r="F8771">
        <v>1882.8123051929326</v>
      </c>
      <c r="G8771">
        <v>1999.2038016942859</v>
      </c>
      <c r="H8771">
        <v>2123.5347581731603</v>
      </c>
    </row>
    <row r="8772" spans="2:8" x14ac:dyDescent="0.25">
      <c r="B8772" t="s">
        <v>3</v>
      </c>
      <c r="C8772" t="s">
        <v>644</v>
      </c>
      <c r="D8772" t="s">
        <v>295</v>
      </c>
      <c r="E8772" t="s">
        <v>1</v>
      </c>
      <c r="F8772">
        <v>15.539695640219803</v>
      </c>
      <c r="G8772">
        <v>16.998432482976622</v>
      </c>
      <c r="H8772">
        <v>18.446207136368017</v>
      </c>
    </row>
    <row r="8773" spans="2:8" x14ac:dyDescent="0.25">
      <c r="B8773" t="s">
        <v>3</v>
      </c>
      <c r="C8773" t="s">
        <v>644</v>
      </c>
      <c r="D8773" t="s">
        <v>296</v>
      </c>
      <c r="E8773" t="s">
        <v>1</v>
      </c>
      <c r="F8773">
        <v>588.93456183818398</v>
      </c>
      <c r="G8773">
        <v>621.70701391724867</v>
      </c>
      <c r="H8773">
        <v>655.92607982680397</v>
      </c>
    </row>
    <row r="8774" spans="2:8" x14ac:dyDescent="0.25">
      <c r="B8774" t="s">
        <v>3</v>
      </c>
      <c r="C8774" t="s">
        <v>644</v>
      </c>
      <c r="D8774" t="s">
        <v>297</v>
      </c>
      <c r="E8774" t="s">
        <v>1</v>
      </c>
      <c r="F8774">
        <v>602.63071443907165</v>
      </c>
      <c r="G8774">
        <v>636.16531656648692</v>
      </c>
      <c r="H8774">
        <v>671.18017470649681</v>
      </c>
    </row>
    <row r="8775" spans="2:8" x14ac:dyDescent="0.25">
      <c r="B8775" t="s">
        <v>3</v>
      </c>
      <c r="C8775" t="s">
        <v>644</v>
      </c>
      <c r="D8775" t="s">
        <v>298</v>
      </c>
      <c r="E8775" t="s">
        <v>1</v>
      </c>
      <c r="F8775">
        <v>1374.1806442890952</v>
      </c>
      <c r="G8775">
        <v>1450.6496991402464</v>
      </c>
      <c r="H8775">
        <v>1530.4941862625419</v>
      </c>
    </row>
    <row r="8776" spans="2:8" x14ac:dyDescent="0.25">
      <c r="B8776" t="s">
        <v>3</v>
      </c>
      <c r="C8776" t="s">
        <v>644</v>
      </c>
      <c r="D8776" t="s">
        <v>299</v>
      </c>
      <c r="E8776" t="s">
        <v>1</v>
      </c>
      <c r="F8776">
        <v>1406.1383336911672</v>
      </c>
      <c r="G8776">
        <v>1484.3857386551358</v>
      </c>
      <c r="H8776">
        <v>1566.087074315159</v>
      </c>
    </row>
    <row r="8777" spans="2:8" x14ac:dyDescent="0.25">
      <c r="B8777" t="s">
        <v>3</v>
      </c>
      <c r="C8777" t="s">
        <v>644</v>
      </c>
      <c r="D8777" t="s">
        <v>300</v>
      </c>
      <c r="E8777" t="s">
        <v>1</v>
      </c>
      <c r="F8777">
        <v>2355.7382473527359</v>
      </c>
      <c r="G8777">
        <v>2486.8280556689947</v>
      </c>
      <c r="H8777">
        <v>2623.7043193072159</v>
      </c>
    </row>
    <row r="8778" spans="2:8" x14ac:dyDescent="0.25">
      <c r="B8778" t="s">
        <v>3</v>
      </c>
      <c r="C8778" t="s">
        <v>644</v>
      </c>
      <c r="D8778" t="s">
        <v>407</v>
      </c>
      <c r="E8778" t="s">
        <v>1</v>
      </c>
      <c r="F8778">
        <v>152.47361494158926</v>
      </c>
      <c r="G8778">
        <v>161.89921311251479</v>
      </c>
      <c r="H8778">
        <v>171.96776340358423</v>
      </c>
    </row>
    <row r="8779" spans="2:8" x14ac:dyDescent="0.25">
      <c r="B8779" t="s">
        <v>3</v>
      </c>
      <c r="C8779" t="s">
        <v>644</v>
      </c>
      <c r="D8779" t="s">
        <v>635</v>
      </c>
      <c r="E8779" t="s">
        <v>1</v>
      </c>
      <c r="F8779">
        <v>152.47361494158926</v>
      </c>
      <c r="G8779">
        <v>161.89921311251479</v>
      </c>
      <c r="H8779">
        <v>171.96776340358423</v>
      </c>
    </row>
    <row r="8780" spans="2:8" x14ac:dyDescent="0.25">
      <c r="B8780" t="s">
        <v>3</v>
      </c>
      <c r="C8780" t="s">
        <v>644</v>
      </c>
      <c r="D8780" t="s">
        <v>636</v>
      </c>
      <c r="E8780" t="s">
        <v>1</v>
      </c>
      <c r="F8780">
        <v>54.898134087186676</v>
      </c>
      <c r="G8780">
        <v>59.541099670813665</v>
      </c>
      <c r="H8780">
        <v>64.091670763281883</v>
      </c>
    </row>
    <row r="8781" spans="2:8" x14ac:dyDescent="0.25">
      <c r="B8781" t="s">
        <v>3</v>
      </c>
      <c r="C8781" t="s">
        <v>644</v>
      </c>
      <c r="D8781" t="s">
        <v>686</v>
      </c>
      <c r="E8781" t="s">
        <v>1</v>
      </c>
      <c r="F8781">
        <v>47.459529464652825</v>
      </c>
      <c r="G8781">
        <v>41.426423372361157</v>
      </c>
      <c r="H8781">
        <v>34.586538792556887</v>
      </c>
    </row>
    <row r="8782" spans="2:8" x14ac:dyDescent="0.25">
      <c r="B8782" t="s">
        <v>3</v>
      </c>
      <c r="C8782" t="s">
        <v>644</v>
      </c>
      <c r="D8782" t="s">
        <v>687</v>
      </c>
      <c r="E8782" t="s">
        <v>1</v>
      </c>
      <c r="F8782">
        <v>63.996960578206597</v>
      </c>
      <c r="G8782">
        <v>55.826384303912228</v>
      </c>
      <c r="H8782">
        <v>46.564132680492733</v>
      </c>
    </row>
    <row r="8783" spans="2:8" x14ac:dyDescent="0.25">
      <c r="B8783" t="s">
        <v>3</v>
      </c>
      <c r="C8783" t="s">
        <v>644</v>
      </c>
      <c r="D8783" t="s">
        <v>302</v>
      </c>
      <c r="E8783" t="s">
        <v>1</v>
      </c>
      <c r="F8783">
        <v>369.91084294382011</v>
      </c>
      <c r="G8783">
        <v>391.98803635130918</v>
      </c>
      <c r="H8783">
        <v>415.39371577920633</v>
      </c>
    </row>
    <row r="8784" spans="2:8" x14ac:dyDescent="0.25">
      <c r="B8784" t="s">
        <v>3</v>
      </c>
      <c r="C8784" t="s">
        <v>644</v>
      </c>
      <c r="D8784" t="s">
        <v>303</v>
      </c>
      <c r="E8784" t="s">
        <v>1</v>
      </c>
      <c r="F8784">
        <v>378.51342068669953</v>
      </c>
      <c r="G8784">
        <v>401.10403719668847</v>
      </c>
      <c r="H8784">
        <v>425.0540347508159</v>
      </c>
    </row>
    <row r="8785" spans="2:8" x14ac:dyDescent="0.25">
      <c r="B8785" t="s">
        <v>3</v>
      </c>
      <c r="C8785" t="s">
        <v>644</v>
      </c>
      <c r="D8785" t="s">
        <v>306</v>
      </c>
      <c r="E8785" t="s">
        <v>1</v>
      </c>
      <c r="F8785">
        <v>233.30940410915491</v>
      </c>
      <c r="G8785">
        <v>253.68610968015449</v>
      </c>
      <c r="H8785">
        <v>273.73794416866735</v>
      </c>
    </row>
    <row r="8786" spans="2:8" x14ac:dyDescent="0.25">
      <c r="B8786" t="s">
        <v>3</v>
      </c>
      <c r="C8786" t="s">
        <v>644</v>
      </c>
      <c r="D8786" t="s">
        <v>307</v>
      </c>
      <c r="E8786" t="s">
        <v>1</v>
      </c>
      <c r="F8786">
        <v>233.30940410915491</v>
      </c>
      <c r="G8786">
        <v>253.68610968015449</v>
      </c>
      <c r="H8786">
        <v>273.73794416866735</v>
      </c>
    </row>
    <row r="8787" spans="2:8" x14ac:dyDescent="0.25">
      <c r="B8787" t="s">
        <v>3</v>
      </c>
      <c r="C8787" t="s">
        <v>644</v>
      </c>
      <c r="D8787" t="s">
        <v>308</v>
      </c>
      <c r="E8787" t="s">
        <v>1</v>
      </c>
      <c r="F8787">
        <v>232.49629281003178</v>
      </c>
      <c r="G8787">
        <v>247.59943694127838</v>
      </c>
      <c r="H8787">
        <v>263.60025065804581</v>
      </c>
    </row>
    <row r="8788" spans="2:8" x14ac:dyDescent="0.25">
      <c r="B8788" t="s">
        <v>3</v>
      </c>
      <c r="C8788" t="s">
        <v>644</v>
      </c>
      <c r="D8788" t="s">
        <v>309</v>
      </c>
      <c r="E8788" t="s">
        <v>1</v>
      </c>
      <c r="F8788">
        <v>1810.7181329897101</v>
      </c>
      <c r="G8788">
        <v>1922.6529194044465</v>
      </c>
      <c r="H8788">
        <v>2042.2231584385404</v>
      </c>
    </row>
    <row r="8789" spans="2:8" x14ac:dyDescent="0.25">
      <c r="B8789" t="s">
        <v>3</v>
      </c>
      <c r="C8789" t="s">
        <v>644</v>
      </c>
      <c r="D8789" t="s">
        <v>637</v>
      </c>
      <c r="E8789" t="s">
        <v>1</v>
      </c>
      <c r="F8789">
        <v>0</v>
      </c>
      <c r="G8789">
        <v>0</v>
      </c>
      <c r="H8789">
        <v>0</v>
      </c>
    </row>
    <row r="8790" spans="2:8" x14ac:dyDescent="0.25">
      <c r="B8790" t="s">
        <v>3</v>
      </c>
      <c r="C8790" t="s">
        <v>644</v>
      </c>
      <c r="D8790" t="s">
        <v>311</v>
      </c>
      <c r="E8790" t="s">
        <v>1</v>
      </c>
      <c r="F8790">
        <v>0</v>
      </c>
      <c r="G8790">
        <v>0</v>
      </c>
      <c r="H8790">
        <v>0</v>
      </c>
    </row>
    <row r="8791" spans="2:8" x14ac:dyDescent="0.25">
      <c r="B8791" t="s">
        <v>3</v>
      </c>
      <c r="C8791" t="s">
        <v>644</v>
      </c>
      <c r="D8791" t="s">
        <v>312</v>
      </c>
      <c r="E8791" t="s">
        <v>1</v>
      </c>
      <c r="F8791">
        <v>0</v>
      </c>
      <c r="G8791">
        <v>0</v>
      </c>
      <c r="H8791">
        <v>0</v>
      </c>
    </row>
    <row r="8792" spans="2:8" x14ac:dyDescent="0.25">
      <c r="B8792" t="s">
        <v>3</v>
      </c>
      <c r="C8792" t="s">
        <v>644</v>
      </c>
      <c r="D8792" t="s">
        <v>313</v>
      </c>
      <c r="E8792" t="s">
        <v>1</v>
      </c>
      <c r="F8792">
        <v>0</v>
      </c>
      <c r="G8792">
        <v>0</v>
      </c>
      <c r="H8792">
        <v>0</v>
      </c>
    </row>
    <row r="8793" spans="2:8" x14ac:dyDescent="0.25">
      <c r="B8793" t="s">
        <v>3</v>
      </c>
      <c r="C8793" t="s">
        <v>644</v>
      </c>
      <c r="D8793" t="s">
        <v>314</v>
      </c>
      <c r="E8793" t="s">
        <v>1</v>
      </c>
      <c r="F8793">
        <v>0</v>
      </c>
      <c r="G8793">
        <v>0</v>
      </c>
      <c r="H8793">
        <v>0</v>
      </c>
    </row>
    <row r="8794" spans="2:8" x14ac:dyDescent="0.25">
      <c r="B8794" t="s">
        <v>3</v>
      </c>
      <c r="C8794" t="s">
        <v>644</v>
      </c>
      <c r="D8794" t="s">
        <v>315</v>
      </c>
      <c r="E8794" t="s">
        <v>1</v>
      </c>
      <c r="F8794">
        <v>301.11078330288382</v>
      </c>
      <c r="G8794">
        <v>319.8413631664576</v>
      </c>
      <c r="H8794">
        <v>340.29611241077805</v>
      </c>
    </row>
    <row r="8795" spans="2:8" x14ac:dyDescent="0.25">
      <c r="B8795" t="s">
        <v>3</v>
      </c>
      <c r="C8795" t="s">
        <v>644</v>
      </c>
      <c r="D8795" t="s">
        <v>320</v>
      </c>
      <c r="E8795" t="s">
        <v>1</v>
      </c>
      <c r="F8795">
        <v>6849.170526751016</v>
      </c>
      <c r="G8795">
        <v>7262.0769508779804</v>
      </c>
      <c r="H8795">
        <v>7703.8649905977427</v>
      </c>
    </row>
    <row r="8796" spans="2:8" x14ac:dyDescent="0.25">
      <c r="B8796" t="s">
        <v>3</v>
      </c>
      <c r="C8796" t="s">
        <v>644</v>
      </c>
      <c r="D8796" t="s">
        <v>322</v>
      </c>
      <c r="E8796" t="s">
        <v>1</v>
      </c>
      <c r="F8796">
        <v>9611.3151768918669</v>
      </c>
      <c r="G8796">
        <v>10190.739176534955</v>
      </c>
      <c r="H8796">
        <v>10810.69221676712</v>
      </c>
    </row>
    <row r="8797" spans="2:8" x14ac:dyDescent="0.25">
      <c r="B8797" t="s">
        <v>3</v>
      </c>
      <c r="C8797" t="s">
        <v>644</v>
      </c>
      <c r="D8797" t="s">
        <v>324</v>
      </c>
      <c r="E8797" t="s">
        <v>1</v>
      </c>
      <c r="F8797">
        <v>13086.41563252874</v>
      </c>
      <c r="G8797">
        <v>13875.338183421896</v>
      </c>
      <c r="H8797">
        <v>14719.443595408973</v>
      </c>
    </row>
    <row r="8798" spans="2:8" x14ac:dyDescent="0.25">
      <c r="B8798" t="s">
        <v>3</v>
      </c>
      <c r="C8798" t="s">
        <v>644</v>
      </c>
      <c r="D8798" t="s">
        <v>326</v>
      </c>
      <c r="E8798" t="s">
        <v>1</v>
      </c>
      <c r="F8798">
        <v>9596.9816065865416</v>
      </c>
      <c r="G8798">
        <v>10142.469363815582</v>
      </c>
      <c r="H8798">
        <v>10725.632363659639</v>
      </c>
    </row>
    <row r="8799" spans="2:8" x14ac:dyDescent="0.25">
      <c r="B8799" t="s">
        <v>3</v>
      </c>
      <c r="C8799" t="s">
        <v>644</v>
      </c>
      <c r="D8799" t="s">
        <v>328</v>
      </c>
      <c r="E8799" t="s">
        <v>1</v>
      </c>
      <c r="F8799">
        <v>14196.561269244306</v>
      </c>
      <c r="G8799">
        <v>15003.486892797651</v>
      </c>
      <c r="H8799">
        <v>15866.144507100091</v>
      </c>
    </row>
    <row r="8800" spans="2:8" x14ac:dyDescent="0.25">
      <c r="B8800" t="s">
        <v>3</v>
      </c>
      <c r="C8800" t="s">
        <v>644</v>
      </c>
      <c r="D8800" t="s">
        <v>330</v>
      </c>
      <c r="E8800" t="s">
        <v>1</v>
      </c>
      <c r="F8800">
        <v>431.63789665175563</v>
      </c>
      <c r="G8800">
        <v>458.32084353893691</v>
      </c>
      <c r="H8800">
        <v>486.8239250172274</v>
      </c>
    </row>
    <row r="8801" spans="2:8" x14ac:dyDescent="0.25">
      <c r="B8801" t="s">
        <v>3</v>
      </c>
      <c r="C8801" t="s">
        <v>644</v>
      </c>
      <c r="D8801" t="s">
        <v>332</v>
      </c>
      <c r="E8801" t="s">
        <v>1</v>
      </c>
      <c r="F8801">
        <v>0</v>
      </c>
      <c r="G8801">
        <v>0</v>
      </c>
      <c r="H8801">
        <v>0</v>
      </c>
    </row>
    <row r="8802" spans="2:8" x14ac:dyDescent="0.25">
      <c r="B8802" t="s">
        <v>3</v>
      </c>
      <c r="C8802" t="s">
        <v>644</v>
      </c>
      <c r="D8802" t="s">
        <v>333</v>
      </c>
      <c r="E8802" t="s">
        <v>1</v>
      </c>
      <c r="F8802">
        <v>0</v>
      </c>
      <c r="G8802">
        <v>0</v>
      </c>
      <c r="H8802">
        <v>0</v>
      </c>
    </row>
    <row r="8803" spans="2:8" x14ac:dyDescent="0.25">
      <c r="B8803" t="s">
        <v>3</v>
      </c>
      <c r="C8803" t="s">
        <v>644</v>
      </c>
      <c r="D8803" t="s">
        <v>334</v>
      </c>
      <c r="E8803" t="s">
        <v>1</v>
      </c>
      <c r="F8803">
        <v>15.568633620927843</v>
      </c>
      <c r="G8803">
        <v>17.030086919630204</v>
      </c>
      <c r="H8803">
        <v>18.480557615206692</v>
      </c>
    </row>
    <row r="8804" spans="2:8" x14ac:dyDescent="0.25">
      <c r="B8804" t="s">
        <v>3</v>
      </c>
      <c r="C8804" t="s">
        <v>644</v>
      </c>
      <c r="D8804" t="s">
        <v>335</v>
      </c>
      <c r="E8804" t="s">
        <v>1</v>
      </c>
      <c r="F8804">
        <v>123.69250473846465</v>
      </c>
      <c r="G8804">
        <v>135.30372403209546</v>
      </c>
      <c r="H8804">
        <v>146.82768674802875</v>
      </c>
    </row>
    <row r="8805" spans="2:8" x14ac:dyDescent="0.25">
      <c r="B8805" t="s">
        <v>3</v>
      </c>
      <c r="C8805" t="s">
        <v>644</v>
      </c>
      <c r="D8805" t="s">
        <v>336</v>
      </c>
      <c r="E8805" t="s">
        <v>1</v>
      </c>
      <c r="F8805">
        <v>123.69250473846465</v>
      </c>
      <c r="G8805">
        <v>135.30372403209546</v>
      </c>
      <c r="H8805">
        <v>146.82768674802875</v>
      </c>
    </row>
    <row r="8806" spans="2:8" x14ac:dyDescent="0.25">
      <c r="B8806" t="s">
        <v>3</v>
      </c>
      <c r="C8806" t="s">
        <v>644</v>
      </c>
      <c r="D8806" t="s">
        <v>337</v>
      </c>
      <c r="E8806" t="s">
        <v>1</v>
      </c>
      <c r="F8806">
        <v>883.26109654045717</v>
      </c>
      <c r="G8806">
        <v>932.21974265439496</v>
      </c>
      <c r="H8806">
        <v>983.22371506095271</v>
      </c>
    </row>
    <row r="8807" spans="2:8" x14ac:dyDescent="0.25">
      <c r="B8807" t="s">
        <v>3</v>
      </c>
      <c r="C8807" t="s">
        <v>644</v>
      </c>
      <c r="D8807" t="s">
        <v>341</v>
      </c>
      <c r="E8807" t="s">
        <v>1</v>
      </c>
      <c r="F8807">
        <v>2425.5177768278959</v>
      </c>
      <c r="G8807">
        <v>2559.9628089298426</v>
      </c>
      <c r="H8807">
        <v>2700.0244987806636</v>
      </c>
    </row>
    <row r="8808" spans="2:8" x14ac:dyDescent="0.25">
      <c r="B8808" t="s">
        <v>3</v>
      </c>
      <c r="C8808" t="s">
        <v>644</v>
      </c>
      <c r="D8808" t="s">
        <v>342</v>
      </c>
      <c r="E8808" t="s">
        <v>1</v>
      </c>
      <c r="F8808">
        <v>2692.5406252126136</v>
      </c>
      <c r="G8808">
        <v>2841.7865776648482</v>
      </c>
      <c r="H8808">
        <v>2997.2675201514726</v>
      </c>
    </row>
    <row r="8809" spans="2:8" x14ac:dyDescent="0.25">
      <c r="B8809" t="s">
        <v>3</v>
      </c>
      <c r="C8809" t="s">
        <v>644</v>
      </c>
      <c r="D8809" t="s">
        <v>343</v>
      </c>
      <c r="E8809" t="s">
        <v>1</v>
      </c>
      <c r="F8809">
        <v>1241.7286219739299</v>
      </c>
      <c r="G8809">
        <v>1316.6905841206033</v>
      </c>
      <c r="H8809">
        <v>1386.4024165581441</v>
      </c>
    </row>
    <row r="8810" spans="2:8" x14ac:dyDescent="0.25">
      <c r="B8810" t="s">
        <v>3</v>
      </c>
      <c r="C8810" t="s">
        <v>644</v>
      </c>
      <c r="D8810" t="s">
        <v>344</v>
      </c>
      <c r="E8810" t="s">
        <v>1</v>
      </c>
      <c r="F8810">
        <v>1270.6060317872768</v>
      </c>
      <c r="G8810">
        <v>1347.311295379222</v>
      </c>
      <c r="H8810">
        <v>1418.6443332222866</v>
      </c>
    </row>
    <row r="8811" spans="2:8" x14ac:dyDescent="0.25">
      <c r="B8811" t="s">
        <v>3</v>
      </c>
      <c r="C8811" t="s">
        <v>644</v>
      </c>
      <c r="D8811" t="s">
        <v>345</v>
      </c>
      <c r="E8811" t="s">
        <v>1</v>
      </c>
      <c r="F8811">
        <v>437.35101949782967</v>
      </c>
      <c r="G8811">
        <v>463.75347973611321</v>
      </c>
      <c r="H8811">
        <v>488.30678425699466</v>
      </c>
    </row>
    <row r="8812" spans="2:8" x14ac:dyDescent="0.25">
      <c r="B8812" t="s">
        <v>3</v>
      </c>
      <c r="C8812" t="s">
        <v>644</v>
      </c>
      <c r="D8812" t="s">
        <v>346</v>
      </c>
      <c r="E8812" t="s">
        <v>1</v>
      </c>
      <c r="F8812">
        <v>447.52197343963957</v>
      </c>
      <c r="G8812">
        <v>474.53844438113896</v>
      </c>
      <c r="H8812">
        <v>499.66275598390149</v>
      </c>
    </row>
    <row r="8813" spans="2:8" x14ac:dyDescent="0.25">
      <c r="B8813" t="s">
        <v>3</v>
      </c>
      <c r="C8813" t="s">
        <v>644</v>
      </c>
      <c r="D8813" t="s">
        <v>349</v>
      </c>
      <c r="E8813" t="s">
        <v>1</v>
      </c>
      <c r="F8813">
        <v>2093.658938668018</v>
      </c>
      <c r="G8813">
        <v>2220.0511143263243</v>
      </c>
      <c r="H8813">
        <v>2337.5911295365472</v>
      </c>
    </row>
    <row r="8814" spans="2:8" x14ac:dyDescent="0.25">
      <c r="B8814" t="s">
        <v>3</v>
      </c>
      <c r="C8814" t="s">
        <v>644</v>
      </c>
      <c r="D8814" t="s">
        <v>350</v>
      </c>
      <c r="E8814" t="s">
        <v>1</v>
      </c>
      <c r="F8814">
        <v>2142.3486814277389</v>
      </c>
      <c r="G8814">
        <v>2271.6802100083319</v>
      </c>
      <c r="H8814">
        <v>2391.9537139443732</v>
      </c>
    </row>
    <row r="8815" spans="2:8" x14ac:dyDescent="0.25">
      <c r="B8815" t="s">
        <v>3</v>
      </c>
      <c r="C8815" t="s">
        <v>644</v>
      </c>
      <c r="D8815" t="s">
        <v>351</v>
      </c>
      <c r="E8815" t="s">
        <v>1</v>
      </c>
      <c r="F8815">
        <v>198323.25091222534</v>
      </c>
      <c r="G8815">
        <v>223208.55182187012</v>
      </c>
      <c r="H8815">
        <v>248116.41629337368</v>
      </c>
    </row>
    <row r="8816" spans="2:8" x14ac:dyDescent="0.25">
      <c r="B8816" t="s">
        <v>3</v>
      </c>
      <c r="C8816" t="s">
        <v>644</v>
      </c>
      <c r="D8816" t="s">
        <v>352</v>
      </c>
      <c r="E8816" t="s">
        <v>1</v>
      </c>
      <c r="F8816">
        <v>414.56569653066794</v>
      </c>
      <c r="G8816">
        <v>453.48166176406903</v>
      </c>
      <c r="H8816">
        <v>492.10517933472346</v>
      </c>
    </row>
    <row r="8817" spans="2:8" x14ac:dyDescent="0.25">
      <c r="B8817" t="s">
        <v>3</v>
      </c>
      <c r="C8817" t="s">
        <v>644</v>
      </c>
      <c r="D8817" t="s">
        <v>353</v>
      </c>
      <c r="E8817" t="s">
        <v>1</v>
      </c>
      <c r="F8817">
        <v>424.20675924068354</v>
      </c>
      <c r="G8817">
        <v>464.02774692137297</v>
      </c>
      <c r="H8817">
        <v>503.5494858308798</v>
      </c>
    </row>
    <row r="8818" spans="2:8" x14ac:dyDescent="0.25">
      <c r="B8818" t="s">
        <v>3</v>
      </c>
      <c r="C8818" t="s">
        <v>644</v>
      </c>
      <c r="D8818" t="s">
        <v>354</v>
      </c>
      <c r="E8818" t="s">
        <v>1</v>
      </c>
      <c r="F8818">
        <v>134.93118020340333</v>
      </c>
      <c r="G8818">
        <v>143.07847081323848</v>
      </c>
      <c r="H8818">
        <v>151.54164623958246</v>
      </c>
    </row>
    <row r="8819" spans="2:8" x14ac:dyDescent="0.25">
      <c r="B8819" t="s">
        <v>3</v>
      </c>
      <c r="C8819" t="s">
        <v>644</v>
      </c>
      <c r="D8819" t="s">
        <v>356</v>
      </c>
      <c r="E8819" t="s">
        <v>1</v>
      </c>
      <c r="F8819">
        <v>2596.4114176212543</v>
      </c>
      <c r="G8819">
        <v>2726.0375070158639</v>
      </c>
      <c r="H8819">
        <v>2860.9032505777977</v>
      </c>
    </row>
    <row r="8820" spans="2:8" x14ac:dyDescent="0.25">
      <c r="B8820" t="s">
        <v>3</v>
      </c>
      <c r="C8820" t="s">
        <v>644</v>
      </c>
      <c r="D8820" t="s">
        <v>357</v>
      </c>
      <c r="E8820" t="s">
        <v>1</v>
      </c>
      <c r="F8820">
        <v>1803.1411820808773</v>
      </c>
      <c r="G8820">
        <v>1914.607577327379</v>
      </c>
      <c r="H8820">
        <v>2033.6774746380354</v>
      </c>
    </row>
    <row r="8821" spans="2:8" x14ac:dyDescent="0.25">
      <c r="B8821" t="s">
        <v>3</v>
      </c>
      <c r="C8821" t="s">
        <v>644</v>
      </c>
      <c r="D8821" t="s">
        <v>359</v>
      </c>
      <c r="E8821" t="s">
        <v>1</v>
      </c>
      <c r="F8821">
        <v>1444.202620460487</v>
      </c>
      <c r="G8821">
        <v>1533.4801887995932</v>
      </c>
      <c r="H8821">
        <v>1628.8476838260019</v>
      </c>
    </row>
    <row r="8822" spans="2:8" x14ac:dyDescent="0.25">
      <c r="B8822" t="s">
        <v>3</v>
      </c>
      <c r="C8822" t="s">
        <v>644</v>
      </c>
      <c r="D8822" t="s">
        <v>688</v>
      </c>
      <c r="E8822" t="s">
        <v>1</v>
      </c>
      <c r="F8822">
        <v>17895.336253118585</v>
      </c>
      <c r="G8822">
        <v>18974.167517716975</v>
      </c>
      <c r="H8822">
        <v>20128.459923273636</v>
      </c>
    </row>
    <row r="8823" spans="2:8" x14ac:dyDescent="0.25">
      <c r="B8823" t="s">
        <v>3</v>
      </c>
      <c r="C8823" t="s">
        <v>644</v>
      </c>
      <c r="D8823" t="s">
        <v>689</v>
      </c>
      <c r="E8823" t="s">
        <v>1</v>
      </c>
      <c r="F8823">
        <v>18311.506863656232</v>
      </c>
      <c r="G8823">
        <v>19415.427227431323</v>
      </c>
      <c r="H8823">
        <v>20596.563642419544</v>
      </c>
    </row>
    <row r="8824" spans="2:8" x14ac:dyDescent="0.25">
      <c r="B8824" t="s">
        <v>3</v>
      </c>
      <c r="C8824" t="s">
        <v>644</v>
      </c>
      <c r="D8824" t="s">
        <v>363</v>
      </c>
      <c r="E8824" t="s">
        <v>1</v>
      </c>
      <c r="F8824">
        <v>205.78478138970678</v>
      </c>
      <c r="G8824">
        <v>218.19064249237655</v>
      </c>
      <c r="H8824">
        <v>231.46425786218452</v>
      </c>
    </row>
    <row r="8825" spans="2:8" x14ac:dyDescent="0.25">
      <c r="B8825" t="s">
        <v>3</v>
      </c>
      <c r="C8825" t="s">
        <v>644</v>
      </c>
      <c r="D8825" t="s">
        <v>365</v>
      </c>
      <c r="E8825" t="s">
        <v>1</v>
      </c>
      <c r="F8825">
        <v>31863.81277153876</v>
      </c>
      <c r="G8825">
        <v>33784.74216571288</v>
      </c>
      <c r="H8825">
        <v>35840.035040573348</v>
      </c>
    </row>
    <row r="8826" spans="2:8" x14ac:dyDescent="0.25">
      <c r="B8826" t="s">
        <v>3</v>
      </c>
      <c r="C8826" t="s">
        <v>644</v>
      </c>
      <c r="D8826" t="s">
        <v>367</v>
      </c>
      <c r="E8826" t="s">
        <v>1</v>
      </c>
      <c r="F8826">
        <v>10733.665332301207</v>
      </c>
      <c r="G8826">
        <v>11380.750895848769</v>
      </c>
      <c r="H8826">
        <v>12073.098231580056</v>
      </c>
    </row>
    <row r="8827" spans="2:8" x14ac:dyDescent="0.25">
      <c r="B8827" t="s">
        <v>3</v>
      </c>
      <c r="C8827" t="s">
        <v>644</v>
      </c>
      <c r="D8827" t="s">
        <v>369</v>
      </c>
      <c r="E8827" t="s">
        <v>1</v>
      </c>
      <c r="F8827">
        <v>43598.622685653492</v>
      </c>
      <c r="G8827">
        <v>46226.99225532361</v>
      </c>
      <c r="H8827">
        <v>49039.208709206134</v>
      </c>
    </row>
    <row r="8828" spans="2:8" x14ac:dyDescent="0.25">
      <c r="B8828" t="s">
        <v>3</v>
      </c>
      <c r="C8828" t="s">
        <v>644</v>
      </c>
      <c r="D8828" t="s">
        <v>371</v>
      </c>
      <c r="E8828" t="s">
        <v>1</v>
      </c>
      <c r="F8828">
        <v>55544.681210156719</v>
      </c>
      <c r="G8828">
        <v>58893.2262066904</v>
      </c>
      <c r="H8828">
        <v>62475.992285130342</v>
      </c>
    </row>
    <row r="8829" spans="2:8" x14ac:dyDescent="0.25">
      <c r="B8829" t="s">
        <v>3</v>
      </c>
      <c r="C8829" t="s">
        <v>644</v>
      </c>
      <c r="D8829" t="s">
        <v>373</v>
      </c>
      <c r="E8829" t="s">
        <v>1</v>
      </c>
      <c r="F8829">
        <v>79568.67794786334</v>
      </c>
      <c r="G8829">
        <v>84365.52424562184</v>
      </c>
      <c r="H8829">
        <v>89497.896131587215</v>
      </c>
    </row>
    <row r="8830" spans="2:8" x14ac:dyDescent="0.25">
      <c r="B8830" t="s">
        <v>3</v>
      </c>
      <c r="C8830" t="s">
        <v>644</v>
      </c>
      <c r="D8830" t="s">
        <v>375</v>
      </c>
      <c r="E8830" t="s">
        <v>1</v>
      </c>
      <c r="F8830">
        <v>30374.984993649676</v>
      </c>
      <c r="G8830">
        <v>32206.15949684714</v>
      </c>
      <c r="H8830">
        <v>34165.419384515219</v>
      </c>
    </row>
    <row r="8831" spans="2:8" x14ac:dyDescent="0.25">
      <c r="B8831" t="s">
        <v>3</v>
      </c>
      <c r="C8831" t="s">
        <v>644</v>
      </c>
      <c r="D8831" t="s">
        <v>377</v>
      </c>
      <c r="E8831" t="s">
        <v>1</v>
      </c>
      <c r="F8831">
        <v>116976.38215079541</v>
      </c>
      <c r="G8831">
        <v>124028.37472019428</v>
      </c>
      <c r="H8831">
        <v>131573.63386684077</v>
      </c>
    </row>
    <row r="8832" spans="2:8" x14ac:dyDescent="0.25">
      <c r="B8832" t="s">
        <v>3</v>
      </c>
      <c r="C8832" t="s">
        <v>644</v>
      </c>
      <c r="D8832" t="s">
        <v>379</v>
      </c>
      <c r="E8832" t="s">
        <v>1</v>
      </c>
      <c r="F8832">
        <v>2940.9399860025023</v>
      </c>
      <c r="G8832">
        <v>3118.2363474304211</v>
      </c>
      <c r="H8832">
        <v>3307.9340788965751</v>
      </c>
    </row>
    <row r="8833" spans="2:8" x14ac:dyDescent="0.25">
      <c r="B8833" t="s">
        <v>3</v>
      </c>
      <c r="C8833" t="s">
        <v>644</v>
      </c>
      <c r="D8833" t="s">
        <v>381</v>
      </c>
      <c r="E8833" t="s">
        <v>1</v>
      </c>
      <c r="F8833">
        <v>14480.144983995886</v>
      </c>
      <c r="G8833">
        <v>15353.089359205933</v>
      </c>
      <c r="H8833">
        <v>16287.093680218513</v>
      </c>
    </row>
    <row r="8834" spans="2:8" x14ac:dyDescent="0.25">
      <c r="B8834" t="s">
        <v>3</v>
      </c>
      <c r="C8834" t="s">
        <v>644</v>
      </c>
      <c r="D8834" t="s">
        <v>383</v>
      </c>
      <c r="E8834" t="s">
        <v>1</v>
      </c>
      <c r="F8834">
        <v>1447.8920749346109</v>
      </c>
      <c r="G8834">
        <v>1537.3977175891082</v>
      </c>
      <c r="H8834">
        <v>1633.008844655943</v>
      </c>
    </row>
    <row r="8835" spans="2:8" x14ac:dyDescent="0.25">
      <c r="B8835" t="s">
        <v>3</v>
      </c>
      <c r="C8835" t="s">
        <v>644</v>
      </c>
      <c r="D8835" t="s">
        <v>384</v>
      </c>
      <c r="E8835" t="s">
        <v>1</v>
      </c>
      <c r="F8835">
        <v>1481.5639836540206</v>
      </c>
      <c r="G8835">
        <v>1573.1511528818785</v>
      </c>
      <c r="H8835">
        <v>1670.985794531663</v>
      </c>
    </row>
    <row r="8836" spans="2:8" x14ac:dyDescent="0.25">
      <c r="B8836" t="s">
        <v>3</v>
      </c>
      <c r="C8836" t="s">
        <v>644</v>
      </c>
      <c r="D8836" t="s">
        <v>385</v>
      </c>
      <c r="E8836" t="s">
        <v>1</v>
      </c>
      <c r="F8836">
        <v>7232.7760441979599</v>
      </c>
      <c r="G8836">
        <v>7668.8083609955402</v>
      </c>
      <c r="H8836">
        <v>8135.339882997815</v>
      </c>
    </row>
    <row r="8837" spans="2:8" x14ac:dyDescent="0.25">
      <c r="B8837" t="s">
        <v>3</v>
      </c>
      <c r="C8837" t="s">
        <v>644</v>
      </c>
      <c r="D8837" t="s">
        <v>386</v>
      </c>
      <c r="E8837" t="s">
        <v>1</v>
      </c>
      <c r="F8837">
        <v>7400.9801382490768</v>
      </c>
      <c r="G8837">
        <v>7847.1527414838092</v>
      </c>
      <c r="H8837">
        <v>8324.5338337652029</v>
      </c>
    </row>
    <row r="8838" spans="2:8" x14ac:dyDescent="0.25">
      <c r="B8838" t="s">
        <v>3</v>
      </c>
      <c r="C8838" t="s">
        <v>644</v>
      </c>
      <c r="D8838" t="s">
        <v>387</v>
      </c>
      <c r="E8838" t="s">
        <v>1</v>
      </c>
      <c r="F8838">
        <v>148.0956208516364</v>
      </c>
      <c r="G8838">
        <v>156.65551617745732</v>
      </c>
      <c r="H8838">
        <v>165.71217183858872</v>
      </c>
    </row>
    <row r="8839" spans="2:8" x14ac:dyDescent="0.25">
      <c r="B8839" t="s">
        <v>3</v>
      </c>
      <c r="C8839" t="s">
        <v>644</v>
      </c>
      <c r="D8839" t="s">
        <v>388</v>
      </c>
      <c r="E8839" t="s">
        <v>1</v>
      </c>
      <c r="F8839">
        <v>151.53970505748833</v>
      </c>
      <c r="G8839">
        <v>160.29866771646795</v>
      </c>
      <c r="H8839">
        <v>169.56594327669544</v>
      </c>
    </row>
    <row r="8840" spans="2:8" x14ac:dyDescent="0.25">
      <c r="B8840" t="s">
        <v>3</v>
      </c>
      <c r="C8840" t="s">
        <v>644</v>
      </c>
      <c r="D8840" t="s">
        <v>389</v>
      </c>
      <c r="E8840" t="s">
        <v>1</v>
      </c>
      <c r="F8840">
        <v>732.01549735237415</v>
      </c>
      <c r="G8840">
        <v>774.3258371057176</v>
      </c>
      <c r="H8840">
        <v>819.09159223073857</v>
      </c>
    </row>
    <row r="8841" spans="2:8" x14ac:dyDescent="0.25">
      <c r="B8841" t="s">
        <v>3</v>
      </c>
      <c r="C8841" t="s">
        <v>644</v>
      </c>
      <c r="D8841" t="s">
        <v>390</v>
      </c>
      <c r="E8841" t="s">
        <v>1</v>
      </c>
      <c r="F8841">
        <v>749.03911356987112</v>
      </c>
      <c r="G8841">
        <v>792.33341471282699</v>
      </c>
      <c r="H8841">
        <v>838.14023391052331</v>
      </c>
    </row>
    <row r="8842" spans="2:8" x14ac:dyDescent="0.25">
      <c r="B8842" t="s">
        <v>3</v>
      </c>
      <c r="C8842" t="s">
        <v>644</v>
      </c>
      <c r="D8842" t="s">
        <v>393</v>
      </c>
      <c r="E8842" t="s">
        <v>1</v>
      </c>
      <c r="F8842">
        <v>92.324280562411658</v>
      </c>
      <c r="G8842">
        <v>97.898920485904654</v>
      </c>
      <c r="H8842">
        <v>103.68969902451096</v>
      </c>
    </row>
    <row r="8843" spans="2:8" x14ac:dyDescent="0.25">
      <c r="B8843" t="s">
        <v>3</v>
      </c>
      <c r="C8843" t="s">
        <v>644</v>
      </c>
      <c r="D8843" t="s">
        <v>395</v>
      </c>
      <c r="E8843" t="s">
        <v>1</v>
      </c>
      <c r="F8843">
        <v>171.07146104211571</v>
      </c>
      <c r="G8843">
        <v>181.40094090035277</v>
      </c>
      <c r="H8843">
        <v>192.13091289835856</v>
      </c>
    </row>
    <row r="8844" spans="2:8" x14ac:dyDescent="0.25">
      <c r="B8844" t="s">
        <v>3</v>
      </c>
      <c r="C8844" t="s">
        <v>644</v>
      </c>
      <c r="D8844" t="s">
        <v>397</v>
      </c>
      <c r="E8844" t="s">
        <v>1</v>
      </c>
      <c r="F8844">
        <v>7860.37417512517</v>
      </c>
      <c r="G8844">
        <v>8227.0001635203207</v>
      </c>
      <c r="H8844">
        <v>8608.0934691889615</v>
      </c>
    </row>
    <row r="8845" spans="2:8" x14ac:dyDescent="0.25">
      <c r="B8845" t="s">
        <v>3</v>
      </c>
      <c r="C8845" t="s">
        <v>644</v>
      </c>
      <c r="D8845" t="s">
        <v>398</v>
      </c>
      <c r="E8845" t="s">
        <v>1</v>
      </c>
      <c r="F8845">
        <v>10566.954879541787</v>
      </c>
      <c r="G8845">
        <v>11059.82203710013</v>
      </c>
      <c r="H8845">
        <v>11572.138076537502</v>
      </c>
    </row>
    <row r="8846" spans="2:8" x14ac:dyDescent="0.25">
      <c r="B8846" t="s">
        <v>3</v>
      </c>
      <c r="C8846" t="s">
        <v>644</v>
      </c>
      <c r="D8846" t="s">
        <v>399</v>
      </c>
      <c r="E8846" t="s">
        <v>1</v>
      </c>
      <c r="F8846">
        <v>15663.484109282774</v>
      </c>
      <c r="G8846">
        <v>16394.065149743998</v>
      </c>
      <c r="H8846">
        <v>17153.475427741323</v>
      </c>
    </row>
    <row r="8847" spans="2:8" x14ac:dyDescent="0.25">
      <c r="B8847" t="s">
        <v>3</v>
      </c>
      <c r="C8847" t="s">
        <v>644</v>
      </c>
      <c r="D8847" t="s">
        <v>400</v>
      </c>
      <c r="E8847" t="s">
        <v>1</v>
      </c>
      <c r="F8847">
        <v>8032.3497997084824</v>
      </c>
      <c r="G8847">
        <v>8387.1695836939998</v>
      </c>
      <c r="H8847">
        <v>8755.7011459116111</v>
      </c>
    </row>
    <row r="8848" spans="2:8" x14ac:dyDescent="0.25">
      <c r="B8848" t="s">
        <v>3</v>
      </c>
      <c r="C8848" t="s">
        <v>644</v>
      </c>
      <c r="D8848" t="s">
        <v>401</v>
      </c>
      <c r="E8848" t="s">
        <v>1</v>
      </c>
      <c r="F8848">
        <v>8007.4791966625635</v>
      </c>
      <c r="G8848">
        <v>8451.3290863380407</v>
      </c>
      <c r="H8848">
        <v>8913.7215200049704</v>
      </c>
    </row>
    <row r="8849" spans="2:8" x14ac:dyDescent="0.25">
      <c r="B8849" t="s">
        <v>3</v>
      </c>
      <c r="C8849" t="s">
        <v>644</v>
      </c>
      <c r="D8849" t="s">
        <v>402</v>
      </c>
      <c r="E8849" t="s">
        <v>1</v>
      </c>
      <c r="F8849">
        <v>9241.9104772868504</v>
      </c>
      <c r="G8849">
        <v>9754.1841710410699</v>
      </c>
      <c r="H8849">
        <v>10287.858923403297</v>
      </c>
    </row>
    <row r="8850" spans="2:8" x14ac:dyDescent="0.25">
      <c r="B8850" t="s">
        <v>3</v>
      </c>
      <c r="C8850" t="s">
        <v>644</v>
      </c>
      <c r="D8850" t="s">
        <v>403</v>
      </c>
      <c r="E8850" t="s">
        <v>1</v>
      </c>
      <c r="F8850">
        <v>10207.790846869832</v>
      </c>
      <c r="G8850">
        <v>10801.511425265708</v>
      </c>
      <c r="H8850">
        <v>11426.636718599657</v>
      </c>
    </row>
    <row r="8851" spans="2:8" x14ac:dyDescent="0.25">
      <c r="B8851" t="s">
        <v>3</v>
      </c>
      <c r="C8851" t="s">
        <v>644</v>
      </c>
      <c r="D8851" t="s">
        <v>404</v>
      </c>
      <c r="E8851" t="s">
        <v>1</v>
      </c>
      <c r="F8851">
        <v>6565.7083692013221</v>
      </c>
      <c r="G8851">
        <v>6947.5927777887273</v>
      </c>
      <c r="H8851">
        <v>7349.6768752994758</v>
      </c>
    </row>
    <row r="8852" spans="2:8" x14ac:dyDescent="0.25">
      <c r="B8852" t="s">
        <v>3</v>
      </c>
      <c r="C8852" t="s">
        <v>644</v>
      </c>
      <c r="D8852" t="s">
        <v>406</v>
      </c>
      <c r="E8852" t="s">
        <v>1</v>
      </c>
      <c r="F8852">
        <v>959.48108013059618</v>
      </c>
      <c r="G8852">
        <v>1017.4040297480925</v>
      </c>
      <c r="H8852">
        <v>1071.2702152425743</v>
      </c>
    </row>
    <row r="8853" spans="2:8" x14ac:dyDescent="0.25">
      <c r="B8853" t="s">
        <v>3</v>
      </c>
      <c r="C8853" t="s">
        <v>645</v>
      </c>
      <c r="D8853" t="s">
        <v>544</v>
      </c>
      <c r="E8853" t="s">
        <v>1</v>
      </c>
      <c r="F8853">
        <v>354.45944530085563</v>
      </c>
      <c r="G8853">
        <v>354.19668460075826</v>
      </c>
      <c r="H8853">
        <v>357.97326489979469</v>
      </c>
    </row>
    <row r="8854" spans="2:8" x14ac:dyDescent="0.25">
      <c r="B8854" t="s">
        <v>3</v>
      </c>
      <c r="C8854" t="s">
        <v>645</v>
      </c>
      <c r="D8854" t="s">
        <v>16</v>
      </c>
      <c r="E8854" t="s">
        <v>1</v>
      </c>
      <c r="F8854">
        <v>3.7614284703018748</v>
      </c>
      <c r="G8854">
        <v>3.4737179295742995</v>
      </c>
      <c r="H8854">
        <v>3.3086350951791581</v>
      </c>
    </row>
    <row r="8855" spans="2:8" x14ac:dyDescent="0.25">
      <c r="B8855" t="s">
        <v>3</v>
      </c>
      <c r="C8855" t="s">
        <v>645</v>
      </c>
      <c r="D8855" t="s">
        <v>17</v>
      </c>
      <c r="E8855" t="s">
        <v>1</v>
      </c>
      <c r="F8855">
        <v>3.7614284703018748</v>
      </c>
      <c r="G8855">
        <v>3.4737179295742995</v>
      </c>
      <c r="H8855">
        <v>3.3086350951791581</v>
      </c>
    </row>
    <row r="8856" spans="2:8" x14ac:dyDescent="0.25">
      <c r="B8856" t="s">
        <v>3</v>
      </c>
      <c r="C8856" t="s">
        <v>645</v>
      </c>
      <c r="D8856" t="s">
        <v>18</v>
      </c>
      <c r="E8856" t="s">
        <v>1</v>
      </c>
      <c r="F8856">
        <v>6.7046415607032763</v>
      </c>
      <c r="G8856">
        <v>6.2402250481058221</v>
      </c>
      <c r="H8856">
        <v>5.9792069959103706</v>
      </c>
    </row>
    <row r="8857" spans="2:8" x14ac:dyDescent="0.25">
      <c r="B8857" t="s">
        <v>3</v>
      </c>
      <c r="C8857" t="s">
        <v>645</v>
      </c>
      <c r="D8857" t="s">
        <v>19</v>
      </c>
      <c r="E8857" t="s">
        <v>1</v>
      </c>
      <c r="F8857">
        <v>6.7046415607032763</v>
      </c>
      <c r="G8857">
        <v>6.2402250481058221</v>
      </c>
      <c r="H8857">
        <v>5.9792069959103706</v>
      </c>
    </row>
    <row r="8858" spans="2:8" x14ac:dyDescent="0.25">
      <c r="B8858" t="s">
        <v>3</v>
      </c>
      <c r="C8858" t="s">
        <v>645</v>
      </c>
      <c r="D8858" t="s">
        <v>20</v>
      </c>
      <c r="E8858" t="s">
        <v>1</v>
      </c>
      <c r="F8858">
        <v>3.6002874160901244</v>
      </c>
      <c r="G8858">
        <v>3.2487651013592918</v>
      </c>
      <c r="H8858">
        <v>3.0433679306461854</v>
      </c>
    </row>
    <row r="8859" spans="2:8" x14ac:dyDescent="0.25">
      <c r="B8859" t="s">
        <v>3</v>
      </c>
      <c r="C8859" t="s">
        <v>645</v>
      </c>
      <c r="D8859" t="s">
        <v>21</v>
      </c>
      <c r="E8859" t="s">
        <v>1</v>
      </c>
      <c r="F8859">
        <v>3.6002874160901244</v>
      </c>
      <c r="G8859">
        <v>3.2487651013592918</v>
      </c>
      <c r="H8859">
        <v>3.0433679306461854</v>
      </c>
    </row>
    <row r="8860" spans="2:8" x14ac:dyDescent="0.25">
      <c r="B8860" t="s">
        <v>3</v>
      </c>
      <c r="C8860" t="s">
        <v>645</v>
      </c>
      <c r="D8860" t="s">
        <v>22</v>
      </c>
      <c r="E8860" t="s">
        <v>1</v>
      </c>
      <c r="F8860">
        <v>2.6766000146157465</v>
      </c>
      <c r="G8860">
        <v>2.1508369155959306</v>
      </c>
      <c r="H8860">
        <v>1.6469075003477052</v>
      </c>
    </row>
    <row r="8861" spans="2:8" x14ac:dyDescent="0.25">
      <c r="B8861" t="s">
        <v>3</v>
      </c>
      <c r="C8861" t="s">
        <v>645</v>
      </c>
      <c r="D8861" t="s">
        <v>23</v>
      </c>
      <c r="E8861" t="s">
        <v>1</v>
      </c>
      <c r="F8861">
        <v>2.6766000146157465</v>
      </c>
      <c r="G8861">
        <v>2.1508369155959306</v>
      </c>
      <c r="H8861">
        <v>1.6469075003477052</v>
      </c>
    </row>
    <row r="8862" spans="2:8" x14ac:dyDescent="0.25">
      <c r="B8862" t="s">
        <v>3</v>
      </c>
      <c r="C8862" t="s">
        <v>645</v>
      </c>
      <c r="D8862" t="s">
        <v>24</v>
      </c>
      <c r="E8862" t="s">
        <v>1</v>
      </c>
      <c r="F8862">
        <v>2.2921028144668263</v>
      </c>
      <c r="G8862">
        <v>1.7656975841222808</v>
      </c>
      <c r="H8862">
        <v>1.2580125691842092</v>
      </c>
    </row>
    <row r="8863" spans="2:8" x14ac:dyDescent="0.25">
      <c r="B8863" t="s">
        <v>3</v>
      </c>
      <c r="C8863" t="s">
        <v>645</v>
      </c>
      <c r="D8863" t="s">
        <v>25</v>
      </c>
      <c r="E8863" t="s">
        <v>1</v>
      </c>
      <c r="F8863">
        <v>2.2921028144668263</v>
      </c>
      <c r="G8863">
        <v>1.7656975841222808</v>
      </c>
      <c r="H8863">
        <v>1.2580125691842092</v>
      </c>
    </row>
    <row r="8864" spans="2:8" x14ac:dyDescent="0.25">
      <c r="B8864" t="s">
        <v>3</v>
      </c>
      <c r="C8864" t="s">
        <v>645</v>
      </c>
      <c r="D8864" t="s">
        <v>26</v>
      </c>
      <c r="E8864" t="s">
        <v>1</v>
      </c>
      <c r="F8864">
        <v>1.9448145092445799</v>
      </c>
      <c r="G8864">
        <v>1.4981676471340566</v>
      </c>
      <c r="H8864">
        <v>1.067404604156299</v>
      </c>
    </row>
    <row r="8865" spans="2:8" x14ac:dyDescent="0.25">
      <c r="B8865" t="s">
        <v>3</v>
      </c>
      <c r="C8865" t="s">
        <v>645</v>
      </c>
      <c r="D8865" t="s">
        <v>27</v>
      </c>
      <c r="E8865" t="s">
        <v>1</v>
      </c>
      <c r="F8865">
        <v>1.9448145092445799</v>
      </c>
      <c r="G8865">
        <v>1.4981676471340566</v>
      </c>
      <c r="H8865">
        <v>1.067404604156299</v>
      </c>
    </row>
    <row r="8866" spans="2:8" x14ac:dyDescent="0.25">
      <c r="B8866" t="s">
        <v>3</v>
      </c>
      <c r="C8866" t="s">
        <v>645</v>
      </c>
      <c r="D8866" t="s">
        <v>28</v>
      </c>
      <c r="E8866" t="s">
        <v>1</v>
      </c>
      <c r="F8866">
        <v>3.5141487595776395</v>
      </c>
      <c r="G8866">
        <v>2.8754735964742193</v>
      </c>
      <c r="H8866">
        <v>2.2644516877883554</v>
      </c>
    </row>
    <row r="8867" spans="2:8" x14ac:dyDescent="0.25">
      <c r="B8867" t="s">
        <v>3</v>
      </c>
      <c r="C8867" t="s">
        <v>645</v>
      </c>
      <c r="D8867" t="s">
        <v>29</v>
      </c>
      <c r="E8867" t="s">
        <v>1</v>
      </c>
      <c r="F8867">
        <v>3.5141487595776395</v>
      </c>
      <c r="G8867">
        <v>2.8754735964742193</v>
      </c>
      <c r="H8867">
        <v>2.2644516877883554</v>
      </c>
    </row>
    <row r="8868" spans="2:8" x14ac:dyDescent="0.25">
      <c r="B8868" t="s">
        <v>3</v>
      </c>
      <c r="C8868" t="s">
        <v>645</v>
      </c>
      <c r="D8868" t="s">
        <v>30</v>
      </c>
      <c r="E8868" t="s">
        <v>1</v>
      </c>
      <c r="F8868">
        <v>8.863772616265253</v>
      </c>
      <c r="G8868">
        <v>8.3975714540482524</v>
      </c>
      <c r="H8868">
        <v>8.149328651681266</v>
      </c>
    </row>
    <row r="8869" spans="2:8" x14ac:dyDescent="0.25">
      <c r="B8869" t="s">
        <v>3</v>
      </c>
      <c r="C8869" t="s">
        <v>645</v>
      </c>
      <c r="D8869" t="s">
        <v>31</v>
      </c>
      <c r="E8869" t="s">
        <v>1</v>
      </c>
      <c r="F8869">
        <v>8.863772616265253</v>
      </c>
      <c r="G8869">
        <v>8.3975714540482524</v>
      </c>
      <c r="H8869">
        <v>8.149328651681266</v>
      </c>
    </row>
    <row r="8870" spans="2:8" x14ac:dyDescent="0.25">
      <c r="B8870" t="s">
        <v>3</v>
      </c>
      <c r="C8870" t="s">
        <v>645</v>
      </c>
      <c r="D8870" t="s">
        <v>32</v>
      </c>
      <c r="E8870" t="s">
        <v>1</v>
      </c>
      <c r="F8870">
        <v>1.6940605124734343</v>
      </c>
      <c r="G8870">
        <v>1.48479273368082</v>
      </c>
      <c r="H8870">
        <v>1.3547106648115526</v>
      </c>
    </row>
    <row r="8871" spans="2:8" x14ac:dyDescent="0.25">
      <c r="B8871" t="s">
        <v>3</v>
      </c>
      <c r="C8871" t="s">
        <v>645</v>
      </c>
      <c r="D8871" t="s">
        <v>33</v>
      </c>
      <c r="E8871" t="s">
        <v>1</v>
      </c>
      <c r="F8871">
        <v>1.6940605124734343</v>
      </c>
      <c r="G8871">
        <v>1.48479273368082</v>
      </c>
      <c r="H8871">
        <v>1.3547106648115526</v>
      </c>
    </row>
    <row r="8872" spans="2:8" x14ac:dyDescent="0.25">
      <c r="B8872" t="s">
        <v>3</v>
      </c>
      <c r="C8872" t="s">
        <v>645</v>
      </c>
      <c r="D8872" t="s">
        <v>34</v>
      </c>
      <c r="E8872" t="s">
        <v>1</v>
      </c>
      <c r="F8872">
        <v>4.1424515977539889</v>
      </c>
      <c r="G8872">
        <v>3.8544261188582567</v>
      </c>
      <c r="H8872">
        <v>3.6915977403151978</v>
      </c>
    </row>
    <row r="8873" spans="2:8" x14ac:dyDescent="0.25">
      <c r="B8873" t="s">
        <v>3</v>
      </c>
      <c r="C8873" t="s">
        <v>645</v>
      </c>
      <c r="D8873" t="s">
        <v>35</v>
      </c>
      <c r="E8873" t="s">
        <v>1</v>
      </c>
      <c r="F8873">
        <v>4.1424515977539889</v>
      </c>
      <c r="G8873">
        <v>3.8544261188582567</v>
      </c>
      <c r="H8873">
        <v>3.6915977403151978</v>
      </c>
    </row>
    <row r="8874" spans="2:8" x14ac:dyDescent="0.25">
      <c r="B8874" t="s">
        <v>3</v>
      </c>
      <c r="C8874" t="s">
        <v>645</v>
      </c>
      <c r="D8874" t="s">
        <v>36</v>
      </c>
      <c r="E8874" t="s">
        <v>1</v>
      </c>
      <c r="F8874">
        <v>8.9907803254159582</v>
      </c>
      <c r="G8874">
        <v>8.5244741838095734</v>
      </c>
      <c r="H8874">
        <v>8.2769828667266125</v>
      </c>
    </row>
    <row r="8875" spans="2:8" x14ac:dyDescent="0.25">
      <c r="B8875" t="s">
        <v>3</v>
      </c>
      <c r="C8875" t="s">
        <v>645</v>
      </c>
      <c r="D8875" t="s">
        <v>37</v>
      </c>
      <c r="E8875" t="s">
        <v>1</v>
      </c>
      <c r="F8875">
        <v>8.9907803254159582</v>
      </c>
      <c r="G8875">
        <v>8.5244741838095734</v>
      </c>
      <c r="H8875">
        <v>8.2769828667266125</v>
      </c>
    </row>
    <row r="8876" spans="2:8" x14ac:dyDescent="0.25">
      <c r="B8876" t="s">
        <v>3</v>
      </c>
      <c r="C8876" t="s">
        <v>645</v>
      </c>
      <c r="D8876" t="s">
        <v>38</v>
      </c>
      <c r="E8876" t="s">
        <v>1</v>
      </c>
      <c r="F8876">
        <v>1.8210682216241385</v>
      </c>
      <c r="G8876">
        <v>1.611695463442139</v>
      </c>
      <c r="H8876">
        <v>1.4823648798568998</v>
      </c>
    </row>
    <row r="8877" spans="2:8" x14ac:dyDescent="0.25">
      <c r="B8877" t="s">
        <v>3</v>
      </c>
      <c r="C8877" t="s">
        <v>645</v>
      </c>
      <c r="D8877" t="s">
        <v>39</v>
      </c>
      <c r="E8877" t="s">
        <v>1</v>
      </c>
      <c r="F8877">
        <v>1.8210682216241385</v>
      </c>
      <c r="G8877">
        <v>1.611695463442139</v>
      </c>
      <c r="H8877">
        <v>1.4823648798568998</v>
      </c>
    </row>
    <row r="8878" spans="2:8" x14ac:dyDescent="0.25">
      <c r="B8878" t="s">
        <v>3</v>
      </c>
      <c r="C8878" t="s">
        <v>645</v>
      </c>
      <c r="D8878" t="s">
        <v>40</v>
      </c>
      <c r="E8878" t="s">
        <v>1</v>
      </c>
      <c r="F8878">
        <v>4.2694593069046931</v>
      </c>
      <c r="G8878">
        <v>3.9813288486195764</v>
      </c>
      <c r="H8878">
        <v>3.8192519553605457</v>
      </c>
    </row>
    <row r="8879" spans="2:8" x14ac:dyDescent="0.25">
      <c r="B8879" t="s">
        <v>3</v>
      </c>
      <c r="C8879" t="s">
        <v>645</v>
      </c>
      <c r="D8879" t="s">
        <v>41</v>
      </c>
      <c r="E8879" t="s">
        <v>1</v>
      </c>
      <c r="F8879">
        <v>4.2694593069046931</v>
      </c>
      <c r="G8879">
        <v>3.9813288486195764</v>
      </c>
      <c r="H8879">
        <v>3.8192519553605457</v>
      </c>
    </row>
    <row r="8880" spans="2:8" x14ac:dyDescent="0.25">
      <c r="B8880" t="s">
        <v>3</v>
      </c>
      <c r="C8880" t="s">
        <v>645</v>
      </c>
      <c r="D8880" t="s">
        <v>42</v>
      </c>
      <c r="E8880" t="s">
        <v>1</v>
      </c>
      <c r="F8880">
        <v>233.17701392283169</v>
      </c>
      <c r="G8880">
        <v>233.45107214218288</v>
      </c>
      <c r="H8880">
        <v>235.64031388949397</v>
      </c>
    </row>
    <row r="8881" spans="2:8" x14ac:dyDescent="0.25">
      <c r="B8881" t="s">
        <v>3</v>
      </c>
      <c r="C8881" t="s">
        <v>645</v>
      </c>
      <c r="D8881" t="s">
        <v>44</v>
      </c>
      <c r="E8881" t="s">
        <v>1</v>
      </c>
      <c r="F8881">
        <v>245.59267643150477</v>
      </c>
      <c r="G8881">
        <v>245.88132705986726</v>
      </c>
      <c r="H8881">
        <v>248.18713641488225</v>
      </c>
    </row>
    <row r="8882" spans="2:8" x14ac:dyDescent="0.25">
      <c r="B8882" t="s">
        <v>3</v>
      </c>
      <c r="C8882" t="s">
        <v>645</v>
      </c>
      <c r="D8882" t="s">
        <v>45</v>
      </c>
      <c r="E8882" t="s">
        <v>1</v>
      </c>
      <c r="F8882">
        <v>0</v>
      </c>
      <c r="G8882">
        <v>0</v>
      </c>
      <c r="H8882">
        <v>0</v>
      </c>
    </row>
    <row r="8883" spans="2:8" x14ac:dyDescent="0.25">
      <c r="B8883" t="s">
        <v>3</v>
      </c>
      <c r="C8883" t="s">
        <v>645</v>
      </c>
      <c r="D8883" t="s">
        <v>48</v>
      </c>
      <c r="E8883" t="s">
        <v>1</v>
      </c>
      <c r="F8883">
        <v>4771.0351848617765</v>
      </c>
      <c r="G8883">
        <v>4779.4365462579117</v>
      </c>
      <c r="H8883">
        <v>4810.2359275612089</v>
      </c>
    </row>
    <row r="8884" spans="2:8" x14ac:dyDescent="0.25">
      <c r="B8884" t="s">
        <v>3</v>
      </c>
      <c r="C8884" t="s">
        <v>645</v>
      </c>
      <c r="D8884" t="s">
        <v>49</v>
      </c>
      <c r="E8884" t="s">
        <v>1</v>
      </c>
      <c r="F8884">
        <v>687.61973101302624</v>
      </c>
      <c r="G8884">
        <v>687.24278877006702</v>
      </c>
      <c r="H8884">
        <v>694.18707557005541</v>
      </c>
    </row>
    <row r="8885" spans="2:8" x14ac:dyDescent="0.25">
      <c r="B8885" t="s">
        <v>3</v>
      </c>
      <c r="C8885" t="s">
        <v>645</v>
      </c>
      <c r="D8885" t="s">
        <v>51</v>
      </c>
      <c r="E8885" t="s">
        <v>1</v>
      </c>
      <c r="F8885">
        <v>1090.6958713011381</v>
      </c>
      <c r="G8885">
        <v>1090.1934830307969</v>
      </c>
      <c r="H8885">
        <v>1100.9337192142739</v>
      </c>
    </row>
    <row r="8886" spans="2:8" x14ac:dyDescent="0.25">
      <c r="B8886" t="s">
        <v>3</v>
      </c>
      <c r="C8886" t="s">
        <v>645</v>
      </c>
      <c r="D8886" t="s">
        <v>53</v>
      </c>
      <c r="E8886" t="s">
        <v>1</v>
      </c>
      <c r="F8886">
        <v>1262.0909367913173</v>
      </c>
      <c r="G8886">
        <v>1261.5096017927794</v>
      </c>
      <c r="H8886">
        <v>1273.9375893765168</v>
      </c>
    </row>
    <row r="8887" spans="2:8" x14ac:dyDescent="0.25">
      <c r="B8887" t="s">
        <v>3</v>
      </c>
      <c r="C8887" t="s">
        <v>645</v>
      </c>
      <c r="D8887" t="s">
        <v>55</v>
      </c>
      <c r="E8887" t="s">
        <v>1</v>
      </c>
      <c r="F8887">
        <v>0</v>
      </c>
      <c r="G8887">
        <v>0</v>
      </c>
      <c r="H8887">
        <v>0</v>
      </c>
    </row>
    <row r="8888" spans="2:8" x14ac:dyDescent="0.25">
      <c r="B8888" t="s">
        <v>3</v>
      </c>
      <c r="C8888" t="s">
        <v>645</v>
      </c>
      <c r="D8888" t="s">
        <v>57</v>
      </c>
      <c r="E8888" t="s">
        <v>1</v>
      </c>
      <c r="F8888">
        <v>0</v>
      </c>
      <c r="G8888">
        <v>0</v>
      </c>
      <c r="H8888">
        <v>0</v>
      </c>
    </row>
    <row r="8889" spans="2:8" x14ac:dyDescent="0.25">
      <c r="B8889" t="s">
        <v>3</v>
      </c>
      <c r="C8889" t="s">
        <v>645</v>
      </c>
      <c r="D8889" t="s">
        <v>622</v>
      </c>
      <c r="E8889" t="s">
        <v>1</v>
      </c>
      <c r="F8889">
        <v>28.030101586261008</v>
      </c>
      <c r="G8889">
        <v>28.144611497641804</v>
      </c>
      <c r="H8889">
        <v>29.171583614865785</v>
      </c>
    </row>
    <row r="8890" spans="2:8" x14ac:dyDescent="0.25">
      <c r="B8890" t="s">
        <v>3</v>
      </c>
      <c r="C8890" t="s">
        <v>645</v>
      </c>
      <c r="D8890" t="s">
        <v>623</v>
      </c>
      <c r="E8890" t="s">
        <v>1</v>
      </c>
      <c r="F8890">
        <v>57.063643428117466</v>
      </c>
      <c r="G8890">
        <v>57.114492078420049</v>
      </c>
      <c r="H8890">
        <v>57.733395942362066</v>
      </c>
    </row>
    <row r="8891" spans="2:8" x14ac:dyDescent="0.25">
      <c r="B8891" t="s">
        <v>3</v>
      </c>
      <c r="C8891" t="s">
        <v>645</v>
      </c>
      <c r="D8891" t="s">
        <v>624</v>
      </c>
      <c r="E8891" t="s">
        <v>1</v>
      </c>
      <c r="F8891">
        <v>39.691857286436495</v>
      </c>
      <c r="G8891">
        <v>39.683648055085534</v>
      </c>
      <c r="H8891">
        <v>40.126505330817814</v>
      </c>
    </row>
    <row r="8892" spans="2:8" x14ac:dyDescent="0.25">
      <c r="B8892" t="s">
        <v>3</v>
      </c>
      <c r="C8892" t="s">
        <v>645</v>
      </c>
      <c r="D8892" t="s">
        <v>625</v>
      </c>
      <c r="E8892" t="s">
        <v>1</v>
      </c>
      <c r="F8892">
        <v>38.864967956447593</v>
      </c>
      <c r="G8892">
        <v>38.899600010167177</v>
      </c>
      <c r="H8892">
        <v>39.321123722906059</v>
      </c>
    </row>
    <row r="8893" spans="2:8" x14ac:dyDescent="0.25">
      <c r="B8893" t="s">
        <v>3</v>
      </c>
      <c r="C8893" t="s">
        <v>645</v>
      </c>
      <c r="D8893" t="s">
        <v>58</v>
      </c>
      <c r="E8893" t="s">
        <v>1</v>
      </c>
      <c r="F8893">
        <v>6128.6093840273279</v>
      </c>
      <c r="G8893">
        <v>6136.2960040940479</v>
      </c>
      <c r="H8893">
        <v>6173.1437965418609</v>
      </c>
    </row>
    <row r="8894" spans="2:8" x14ac:dyDescent="0.25">
      <c r="B8894" t="s">
        <v>3</v>
      </c>
      <c r="C8894" t="s">
        <v>645</v>
      </c>
      <c r="D8894" t="s">
        <v>59</v>
      </c>
      <c r="E8894" t="s">
        <v>1</v>
      </c>
      <c r="F8894">
        <v>6271.1351836558706</v>
      </c>
      <c r="G8894">
        <v>6279.0005623287925</v>
      </c>
      <c r="H8894">
        <v>6316.7052801823693</v>
      </c>
    </row>
    <row r="8895" spans="2:8" x14ac:dyDescent="0.25">
      <c r="B8895" t="s">
        <v>3</v>
      </c>
      <c r="C8895" t="s">
        <v>645</v>
      </c>
      <c r="D8895" t="s">
        <v>60</v>
      </c>
      <c r="E8895" t="s">
        <v>1</v>
      </c>
      <c r="F8895">
        <v>12257.218768054656</v>
      </c>
      <c r="G8895">
        <v>12272.592008188096</v>
      </c>
      <c r="H8895">
        <v>12346.287593083722</v>
      </c>
    </row>
    <row r="8896" spans="2:8" x14ac:dyDescent="0.25">
      <c r="B8896" t="s">
        <v>3</v>
      </c>
      <c r="C8896" t="s">
        <v>645</v>
      </c>
      <c r="D8896" t="s">
        <v>626</v>
      </c>
      <c r="E8896" t="s">
        <v>1</v>
      </c>
      <c r="F8896">
        <v>388331.02438607253</v>
      </c>
      <c r="G8896">
        <v>388979.55840667529</v>
      </c>
      <c r="H8896">
        <v>392772.60520695586</v>
      </c>
    </row>
    <row r="8897" spans="2:8" x14ac:dyDescent="0.25">
      <c r="B8897" t="s">
        <v>3</v>
      </c>
      <c r="C8897" t="s">
        <v>645</v>
      </c>
      <c r="D8897" t="s">
        <v>64</v>
      </c>
      <c r="E8897" t="s">
        <v>1</v>
      </c>
      <c r="F8897">
        <v>568832.59845466982</v>
      </c>
      <c r="G8897">
        <v>569440.69928173197</v>
      </c>
      <c r="H8897">
        <v>574865.81009985297</v>
      </c>
    </row>
    <row r="8898" spans="2:8" x14ac:dyDescent="0.25">
      <c r="B8898" t="s">
        <v>3</v>
      </c>
      <c r="C8898" t="s">
        <v>645</v>
      </c>
      <c r="D8898" t="s">
        <v>67</v>
      </c>
      <c r="E8898" t="s">
        <v>1</v>
      </c>
      <c r="F8898">
        <v>160.55639575917641</v>
      </c>
      <c r="G8898">
        <v>160.67883068732777</v>
      </c>
      <c r="H8898">
        <v>162.42586651257056</v>
      </c>
    </row>
    <row r="8899" spans="2:8" x14ac:dyDescent="0.25">
      <c r="B8899" t="s">
        <v>3</v>
      </c>
      <c r="C8899" t="s">
        <v>645</v>
      </c>
      <c r="D8899" t="s">
        <v>69</v>
      </c>
      <c r="E8899" t="s">
        <v>1</v>
      </c>
      <c r="F8899">
        <v>12846.386151801789</v>
      </c>
      <c r="G8899">
        <v>12861.484800054594</v>
      </c>
      <c r="H8899">
        <v>12982.096366316917</v>
      </c>
    </row>
    <row r="8900" spans="2:8" x14ac:dyDescent="0.25">
      <c r="B8900" t="s">
        <v>3</v>
      </c>
      <c r="C8900" t="s">
        <v>645</v>
      </c>
      <c r="D8900" t="s">
        <v>71</v>
      </c>
      <c r="E8900" t="s">
        <v>1</v>
      </c>
      <c r="F8900">
        <v>0</v>
      </c>
      <c r="G8900">
        <v>0</v>
      </c>
      <c r="H8900">
        <v>0</v>
      </c>
    </row>
    <row r="8901" spans="2:8" x14ac:dyDescent="0.25">
      <c r="B8901" t="s">
        <v>3</v>
      </c>
      <c r="C8901" t="s">
        <v>645</v>
      </c>
      <c r="D8901" t="s">
        <v>73</v>
      </c>
      <c r="E8901" t="s">
        <v>1</v>
      </c>
      <c r="F8901">
        <v>0</v>
      </c>
      <c r="G8901">
        <v>0</v>
      </c>
      <c r="H8901">
        <v>0</v>
      </c>
    </row>
    <row r="8902" spans="2:8" x14ac:dyDescent="0.25">
      <c r="B8902" t="s">
        <v>3</v>
      </c>
      <c r="C8902" t="s">
        <v>645</v>
      </c>
      <c r="D8902" t="s">
        <v>683</v>
      </c>
      <c r="E8902" t="s">
        <v>1</v>
      </c>
      <c r="F8902">
        <v>18.681612227468655</v>
      </c>
      <c r="G8902">
        <v>14.814103669968686</v>
      </c>
      <c r="H8902">
        <v>11.116751800714081</v>
      </c>
    </row>
    <row r="8903" spans="2:8" x14ac:dyDescent="0.25">
      <c r="B8903" t="s">
        <v>3</v>
      </c>
      <c r="C8903" t="s">
        <v>645</v>
      </c>
      <c r="D8903" t="s">
        <v>75</v>
      </c>
      <c r="E8903" t="s">
        <v>1</v>
      </c>
      <c r="F8903">
        <v>55.313210882644441</v>
      </c>
      <c r="G8903">
        <v>55.300335292318977</v>
      </c>
      <c r="H8903">
        <v>55.908963925223603</v>
      </c>
    </row>
    <row r="8904" spans="2:8" x14ac:dyDescent="0.25">
      <c r="B8904" t="s">
        <v>3</v>
      </c>
      <c r="C8904" t="s">
        <v>645</v>
      </c>
      <c r="D8904" t="s">
        <v>76</v>
      </c>
      <c r="E8904" t="s">
        <v>1</v>
      </c>
      <c r="F8904">
        <v>218.29474611486074</v>
      </c>
      <c r="G8904">
        <v>219.20914911888593</v>
      </c>
      <c r="H8904">
        <v>227.34133096461179</v>
      </c>
    </row>
    <row r="8905" spans="2:8" x14ac:dyDescent="0.25">
      <c r="B8905" t="s">
        <v>3</v>
      </c>
      <c r="C8905" t="s">
        <v>645</v>
      </c>
      <c r="D8905" t="s">
        <v>77</v>
      </c>
      <c r="E8905" t="s">
        <v>1</v>
      </c>
      <c r="F8905">
        <v>218.29474611486074</v>
      </c>
      <c r="G8905">
        <v>219.20914911888593</v>
      </c>
      <c r="H8905">
        <v>227.34133096461179</v>
      </c>
    </row>
    <row r="8906" spans="2:8" x14ac:dyDescent="0.25">
      <c r="B8906" t="s">
        <v>3</v>
      </c>
      <c r="C8906" t="s">
        <v>645</v>
      </c>
      <c r="D8906" t="s">
        <v>78</v>
      </c>
      <c r="E8906" t="s">
        <v>1</v>
      </c>
      <c r="F8906">
        <v>3.8307628494718218</v>
      </c>
      <c r="G8906">
        <v>3.8355024720743391</v>
      </c>
      <c r="H8906">
        <v>3.8784816865448448</v>
      </c>
    </row>
    <row r="8907" spans="2:8" x14ac:dyDescent="0.25">
      <c r="B8907" t="s">
        <v>3</v>
      </c>
      <c r="C8907" t="s">
        <v>645</v>
      </c>
      <c r="D8907" t="s">
        <v>627</v>
      </c>
      <c r="E8907" t="s">
        <v>1</v>
      </c>
      <c r="F8907">
        <v>45.482417359160415</v>
      </c>
      <c r="G8907">
        <v>45.507110454188712</v>
      </c>
      <c r="H8907">
        <v>46.217016906746771</v>
      </c>
    </row>
    <row r="8908" spans="2:8" x14ac:dyDescent="0.25">
      <c r="B8908" t="s">
        <v>3</v>
      </c>
      <c r="C8908" t="s">
        <v>645</v>
      </c>
      <c r="D8908" t="s">
        <v>81</v>
      </c>
      <c r="E8908" t="s">
        <v>1</v>
      </c>
      <c r="F8908">
        <v>1538.1891277474342</v>
      </c>
      <c r="G8908">
        <v>1537.0488685232899</v>
      </c>
      <c r="H8908">
        <v>1553.4374704721322</v>
      </c>
    </row>
    <row r="8909" spans="2:8" x14ac:dyDescent="0.25">
      <c r="B8909" t="s">
        <v>3</v>
      </c>
      <c r="C8909" t="s">
        <v>645</v>
      </c>
      <c r="D8909" t="s">
        <v>83</v>
      </c>
      <c r="E8909" t="s">
        <v>1</v>
      </c>
      <c r="F8909">
        <v>262.728647605925</v>
      </c>
      <c r="G8909">
        <v>262.92899567017275</v>
      </c>
      <c r="H8909">
        <v>265.78778156602453</v>
      </c>
    </row>
    <row r="8910" spans="2:8" x14ac:dyDescent="0.25">
      <c r="B8910" t="s">
        <v>3</v>
      </c>
      <c r="C8910" t="s">
        <v>645</v>
      </c>
      <c r="D8910" t="s">
        <v>85</v>
      </c>
      <c r="E8910" t="s">
        <v>1</v>
      </c>
      <c r="F8910">
        <v>46.036834555892291</v>
      </c>
      <c r="G8910">
        <v>46.011597892525053</v>
      </c>
      <c r="H8910">
        <v>46.476524898108146</v>
      </c>
    </row>
    <row r="8911" spans="2:8" x14ac:dyDescent="0.25">
      <c r="B8911" t="s">
        <v>3</v>
      </c>
      <c r="C8911" t="s">
        <v>645</v>
      </c>
      <c r="D8911" t="s">
        <v>86</v>
      </c>
      <c r="E8911" t="s">
        <v>1</v>
      </c>
      <c r="F8911">
        <v>80.215696574660782</v>
      </c>
      <c r="G8911">
        <v>80.171723600611841</v>
      </c>
      <c r="H8911">
        <v>80.981823686097499</v>
      </c>
    </row>
    <row r="8912" spans="2:8" x14ac:dyDescent="0.25">
      <c r="B8912" t="s">
        <v>3</v>
      </c>
      <c r="C8912" t="s">
        <v>645</v>
      </c>
      <c r="D8912" t="s">
        <v>87</v>
      </c>
      <c r="E8912" t="s">
        <v>1</v>
      </c>
      <c r="F8912">
        <v>78.123113185756608</v>
      </c>
      <c r="G8912">
        <v>78.080287332769785</v>
      </c>
      <c r="H8912">
        <v>78.869254372547147</v>
      </c>
    </row>
    <row r="8913" spans="2:8" x14ac:dyDescent="0.25">
      <c r="B8913" t="s">
        <v>3</v>
      </c>
      <c r="C8913" t="s">
        <v>645</v>
      </c>
      <c r="D8913" t="s">
        <v>88</v>
      </c>
      <c r="E8913" t="s">
        <v>1</v>
      </c>
      <c r="F8913">
        <v>353.99684952303488</v>
      </c>
      <c r="G8913">
        <v>353.59553617215914</v>
      </c>
      <c r="H8913">
        <v>355.80531745325919</v>
      </c>
    </row>
    <row r="8914" spans="2:8" x14ac:dyDescent="0.25">
      <c r="B8914" t="s">
        <v>3</v>
      </c>
      <c r="C8914" t="s">
        <v>645</v>
      </c>
      <c r="D8914" t="s">
        <v>628</v>
      </c>
      <c r="E8914" t="s">
        <v>1</v>
      </c>
      <c r="F8914">
        <v>269.03760563750654</v>
      </c>
      <c r="G8914">
        <v>268.73260749084096</v>
      </c>
      <c r="H8914">
        <v>270.41204126447707</v>
      </c>
    </row>
    <row r="8915" spans="2:8" x14ac:dyDescent="0.25">
      <c r="B8915" t="s">
        <v>3</v>
      </c>
      <c r="C8915" t="s">
        <v>645</v>
      </c>
      <c r="D8915" t="s">
        <v>89</v>
      </c>
      <c r="E8915" t="s">
        <v>1</v>
      </c>
      <c r="F8915">
        <v>269.03760563750654</v>
      </c>
      <c r="G8915">
        <v>268.73260749084096</v>
      </c>
      <c r="H8915">
        <v>270.41204126447707</v>
      </c>
    </row>
    <row r="8916" spans="2:8" x14ac:dyDescent="0.25">
      <c r="B8916" t="s">
        <v>3</v>
      </c>
      <c r="C8916" t="s">
        <v>645</v>
      </c>
      <c r="D8916" t="s">
        <v>90</v>
      </c>
      <c r="E8916" t="s">
        <v>1</v>
      </c>
      <c r="F8916">
        <v>846.570086730203</v>
      </c>
      <c r="G8916">
        <v>847.21565271500094</v>
      </c>
      <c r="H8916">
        <v>856.42729615719043</v>
      </c>
    </row>
    <row r="8917" spans="2:8" x14ac:dyDescent="0.25">
      <c r="B8917" t="s">
        <v>3</v>
      </c>
      <c r="C8917" t="s">
        <v>645</v>
      </c>
      <c r="D8917" t="s">
        <v>92</v>
      </c>
      <c r="E8917" t="s">
        <v>1</v>
      </c>
      <c r="F8917">
        <v>73.677802929451445</v>
      </c>
      <c r="G8917">
        <v>73.764398117960184</v>
      </c>
      <c r="H8917">
        <v>74.456140924464677</v>
      </c>
    </row>
    <row r="8918" spans="2:8" x14ac:dyDescent="0.25">
      <c r="B8918" t="s">
        <v>3</v>
      </c>
      <c r="C8918" t="s">
        <v>645</v>
      </c>
      <c r="D8918" t="s">
        <v>93</v>
      </c>
      <c r="E8918" t="s">
        <v>1</v>
      </c>
      <c r="F8918">
        <v>225.94526231698444</v>
      </c>
      <c r="G8918">
        <v>226.21082089507786</v>
      </c>
      <c r="H8918">
        <v>228.33216550169166</v>
      </c>
    </row>
    <row r="8919" spans="2:8" x14ac:dyDescent="0.25">
      <c r="B8919" t="s">
        <v>3</v>
      </c>
      <c r="C8919" t="s">
        <v>645</v>
      </c>
      <c r="D8919" t="s">
        <v>97</v>
      </c>
      <c r="E8919" t="s">
        <v>1</v>
      </c>
      <c r="F8919">
        <v>69.393352894221692</v>
      </c>
      <c r="G8919">
        <v>69.509243583683727</v>
      </c>
      <c r="H8919">
        <v>70.187047360943822</v>
      </c>
    </row>
    <row r="8920" spans="2:8" x14ac:dyDescent="0.25">
      <c r="B8920" t="s">
        <v>3</v>
      </c>
      <c r="C8920" t="s">
        <v>645</v>
      </c>
      <c r="D8920" t="s">
        <v>98</v>
      </c>
      <c r="E8920" t="s">
        <v>1</v>
      </c>
      <c r="F8920">
        <v>57.988999808032908</v>
      </c>
      <c r="G8920">
        <v>58.040673031043085</v>
      </c>
      <c r="H8920">
        <v>58.669613173859815</v>
      </c>
    </row>
    <row r="8921" spans="2:8" x14ac:dyDescent="0.25">
      <c r="B8921" t="s">
        <v>3</v>
      </c>
      <c r="C8921" t="s">
        <v>645</v>
      </c>
      <c r="D8921" t="s">
        <v>99</v>
      </c>
      <c r="E8921" t="s">
        <v>1</v>
      </c>
      <c r="F8921">
        <v>15.106413511310089</v>
      </c>
      <c r="G8921">
        <v>15.10289710015704</v>
      </c>
      <c r="H8921">
        <v>15.269117712859989</v>
      </c>
    </row>
    <row r="8922" spans="2:8" x14ac:dyDescent="0.25">
      <c r="B8922" t="s">
        <v>3</v>
      </c>
      <c r="C8922" t="s">
        <v>645</v>
      </c>
      <c r="D8922" t="s">
        <v>100</v>
      </c>
      <c r="E8922" t="s">
        <v>1</v>
      </c>
      <c r="F8922">
        <v>1630.5134483839363</v>
      </c>
      <c r="G8922">
        <v>1629.3047491634873</v>
      </c>
      <c r="H8922">
        <v>1646.6770185390553</v>
      </c>
    </row>
    <row r="8923" spans="2:8" x14ac:dyDescent="0.25">
      <c r="B8923" t="s">
        <v>3</v>
      </c>
      <c r="C8923" t="s">
        <v>645</v>
      </c>
      <c r="D8923" t="s">
        <v>102</v>
      </c>
      <c r="E8923" t="s">
        <v>1</v>
      </c>
      <c r="F8923">
        <v>4678.8646779712944</v>
      </c>
      <c r="G8923">
        <v>4675.3962367300073</v>
      </c>
      <c r="H8923">
        <v>4725.2470966772889</v>
      </c>
    </row>
    <row r="8924" spans="2:8" x14ac:dyDescent="0.25">
      <c r="B8924" t="s">
        <v>3</v>
      </c>
      <c r="C8924" t="s">
        <v>645</v>
      </c>
      <c r="D8924" t="s">
        <v>104</v>
      </c>
      <c r="E8924" t="s">
        <v>1</v>
      </c>
      <c r="F8924">
        <v>496.24322342119785</v>
      </c>
      <c r="G8924">
        <v>495.87535844106134</v>
      </c>
      <c r="H8924">
        <v>501.16257085971262</v>
      </c>
    </row>
    <row r="8925" spans="2:8" x14ac:dyDescent="0.25">
      <c r="B8925" t="s">
        <v>3</v>
      </c>
      <c r="C8925" t="s">
        <v>645</v>
      </c>
      <c r="D8925" t="s">
        <v>106</v>
      </c>
      <c r="E8925" t="s">
        <v>1</v>
      </c>
      <c r="F8925">
        <v>3086.2701469916365</v>
      </c>
      <c r="G8925">
        <v>3083.9822956866014</v>
      </c>
      <c r="H8925">
        <v>3116.8648925228636</v>
      </c>
    </row>
    <row r="8926" spans="2:8" x14ac:dyDescent="0.25">
      <c r="B8926" t="s">
        <v>3</v>
      </c>
      <c r="C8926" t="s">
        <v>645</v>
      </c>
      <c r="D8926" t="s">
        <v>108</v>
      </c>
      <c r="E8926" t="s">
        <v>1</v>
      </c>
      <c r="F8926">
        <v>4172.9196202815283</v>
      </c>
      <c r="G8926">
        <v>3489.0844572834681</v>
      </c>
      <c r="H8926">
        <v>3526.2864080524419</v>
      </c>
    </row>
    <row r="8927" spans="2:8" x14ac:dyDescent="0.25">
      <c r="B8927" t="s">
        <v>3</v>
      </c>
      <c r="C8927" t="s">
        <v>645</v>
      </c>
      <c r="D8927" t="s">
        <v>112</v>
      </c>
      <c r="E8927" t="s">
        <v>1</v>
      </c>
      <c r="F8927">
        <v>4047.4322707609331</v>
      </c>
      <c r="G8927">
        <v>4044.4319102086574</v>
      </c>
      <c r="H8927">
        <v>4087.555187576726</v>
      </c>
    </row>
    <row r="8928" spans="2:8" x14ac:dyDescent="0.25">
      <c r="B8928" t="s">
        <v>3</v>
      </c>
      <c r="C8928" t="s">
        <v>645</v>
      </c>
      <c r="D8928" t="s">
        <v>114</v>
      </c>
      <c r="E8928" t="s">
        <v>1</v>
      </c>
      <c r="F8928">
        <v>2550.4593575833665</v>
      </c>
      <c r="G8928">
        <v>2548.5687026854548</v>
      </c>
      <c r="H8928">
        <v>2575.7425153487548</v>
      </c>
    </row>
    <row r="8929" spans="2:8" x14ac:dyDescent="0.25">
      <c r="B8929" t="s">
        <v>3</v>
      </c>
      <c r="C8929" t="s">
        <v>645</v>
      </c>
      <c r="D8929" t="s">
        <v>443</v>
      </c>
      <c r="E8929" t="s">
        <v>1</v>
      </c>
      <c r="F8929">
        <v>4504.1079281950579</v>
      </c>
      <c r="G8929">
        <v>4500.7690340896352</v>
      </c>
      <c r="H8929">
        <v>4548.7579521220423</v>
      </c>
    </row>
    <row r="8930" spans="2:8" x14ac:dyDescent="0.25">
      <c r="B8930" t="s">
        <v>3</v>
      </c>
      <c r="C8930" t="s">
        <v>645</v>
      </c>
      <c r="D8930" t="s">
        <v>116</v>
      </c>
      <c r="E8930" t="s">
        <v>1</v>
      </c>
      <c r="F8930">
        <v>3173.8130492686778</v>
      </c>
      <c r="G8930">
        <v>3177.5433035429014</v>
      </c>
      <c r="H8930">
        <v>3207.3414552077088</v>
      </c>
    </row>
    <row r="8931" spans="2:8" x14ac:dyDescent="0.25">
      <c r="B8931" t="s">
        <v>3</v>
      </c>
      <c r="C8931" t="s">
        <v>645</v>
      </c>
      <c r="D8931" t="s">
        <v>118</v>
      </c>
      <c r="E8931" t="s">
        <v>1</v>
      </c>
      <c r="F8931">
        <v>99434.85179615418</v>
      </c>
      <c r="G8931">
        <v>100861.94084011904</v>
      </c>
      <c r="H8931">
        <v>104945.21165675612</v>
      </c>
    </row>
    <row r="8932" spans="2:8" x14ac:dyDescent="0.25">
      <c r="B8932" t="s">
        <v>3</v>
      </c>
      <c r="C8932" t="s">
        <v>645</v>
      </c>
      <c r="D8932" t="s">
        <v>629</v>
      </c>
      <c r="E8932" t="s">
        <v>1</v>
      </c>
      <c r="F8932">
        <v>38.587542243404535</v>
      </c>
      <c r="G8932">
        <v>38.578559988032545</v>
      </c>
      <c r="H8932">
        <v>39.003150835462847</v>
      </c>
    </row>
    <row r="8933" spans="2:8" x14ac:dyDescent="0.25">
      <c r="B8933" t="s">
        <v>3</v>
      </c>
      <c r="C8933" t="s">
        <v>645</v>
      </c>
      <c r="D8933" t="s">
        <v>119</v>
      </c>
      <c r="E8933" t="s">
        <v>1</v>
      </c>
      <c r="F8933">
        <v>0</v>
      </c>
      <c r="G8933">
        <v>0</v>
      </c>
      <c r="H8933">
        <v>0</v>
      </c>
    </row>
    <row r="8934" spans="2:8" x14ac:dyDescent="0.25">
      <c r="B8934" t="s">
        <v>3</v>
      </c>
      <c r="C8934" t="s">
        <v>645</v>
      </c>
      <c r="D8934" t="s">
        <v>121</v>
      </c>
      <c r="E8934" t="s">
        <v>1</v>
      </c>
      <c r="F8934">
        <v>0</v>
      </c>
      <c r="G8934">
        <v>0</v>
      </c>
      <c r="H8934">
        <v>0</v>
      </c>
    </row>
    <row r="8935" spans="2:8" x14ac:dyDescent="0.25">
      <c r="B8935" t="s">
        <v>3</v>
      </c>
      <c r="C8935" t="s">
        <v>645</v>
      </c>
      <c r="D8935" t="s">
        <v>123</v>
      </c>
      <c r="E8935" t="s">
        <v>1</v>
      </c>
      <c r="F8935">
        <v>607.67341401063425</v>
      </c>
      <c r="G8935">
        <v>607.39351197430119</v>
      </c>
      <c r="H8935">
        <v>613.37735784795257</v>
      </c>
    </row>
    <row r="8936" spans="2:8" x14ac:dyDescent="0.25">
      <c r="B8936" t="s">
        <v>3</v>
      </c>
      <c r="C8936" t="s">
        <v>645</v>
      </c>
      <c r="D8936" t="s">
        <v>127</v>
      </c>
      <c r="E8936" t="s">
        <v>1</v>
      </c>
      <c r="F8936">
        <v>440.80028653882982</v>
      </c>
      <c r="G8936">
        <v>441.13642606884542</v>
      </c>
      <c r="H8936">
        <v>445.93283351633011</v>
      </c>
    </row>
    <row r="8937" spans="2:8" x14ac:dyDescent="0.25">
      <c r="B8937" t="s">
        <v>3</v>
      </c>
      <c r="C8937" t="s">
        <v>645</v>
      </c>
      <c r="D8937" t="s">
        <v>129</v>
      </c>
      <c r="E8937" t="s">
        <v>1</v>
      </c>
      <c r="F8937">
        <v>28.76649616899962</v>
      </c>
      <c r="G8937">
        <v>29.711627209444895</v>
      </c>
      <c r="H8937">
        <v>30.04456465568563</v>
      </c>
    </row>
    <row r="8938" spans="2:8" x14ac:dyDescent="0.25">
      <c r="B8938" t="s">
        <v>3</v>
      </c>
      <c r="C8938" t="s">
        <v>645</v>
      </c>
      <c r="D8938" t="s">
        <v>130</v>
      </c>
      <c r="E8938" t="s">
        <v>1</v>
      </c>
      <c r="F8938">
        <v>29.674911837494346</v>
      </c>
      <c r="G8938">
        <v>29.711627209444895</v>
      </c>
      <c r="H8938">
        <v>30.04456465568563</v>
      </c>
    </row>
    <row r="8939" spans="2:8" x14ac:dyDescent="0.25">
      <c r="B8939" t="s">
        <v>3</v>
      </c>
      <c r="C8939" t="s">
        <v>645</v>
      </c>
      <c r="D8939" t="s">
        <v>131</v>
      </c>
      <c r="E8939" t="s">
        <v>1</v>
      </c>
      <c r="F8939">
        <v>415.10275548827281</v>
      </c>
      <c r="G8939">
        <v>415.59982699346773</v>
      </c>
      <c r="H8939">
        <v>419.42917010576201</v>
      </c>
    </row>
    <row r="8940" spans="2:8" x14ac:dyDescent="0.25">
      <c r="B8940" t="s">
        <v>3</v>
      </c>
      <c r="C8940" t="s">
        <v>645</v>
      </c>
      <c r="D8940" t="s">
        <v>132</v>
      </c>
      <c r="E8940" t="s">
        <v>1</v>
      </c>
      <c r="F8940">
        <v>424.75630794148839</v>
      </c>
      <c r="G8940">
        <v>425.26493924912978</v>
      </c>
      <c r="H8940">
        <v>429.18333685240765</v>
      </c>
    </row>
    <row r="8941" spans="2:8" x14ac:dyDescent="0.25">
      <c r="B8941" t="s">
        <v>3</v>
      </c>
      <c r="C8941" t="s">
        <v>645</v>
      </c>
      <c r="D8941" t="s">
        <v>133</v>
      </c>
      <c r="E8941" t="s">
        <v>1</v>
      </c>
      <c r="F8941">
        <v>1309.0991130766022</v>
      </c>
      <c r="G8941">
        <v>1310.6667149727177</v>
      </c>
      <c r="H8941">
        <v>1322.7432179727371</v>
      </c>
    </row>
    <row r="8942" spans="2:8" x14ac:dyDescent="0.25">
      <c r="B8942" t="s">
        <v>3</v>
      </c>
      <c r="C8942" t="s">
        <v>645</v>
      </c>
      <c r="D8942" t="s">
        <v>134</v>
      </c>
      <c r="E8942" t="s">
        <v>1</v>
      </c>
      <c r="F8942">
        <v>1339.543278496988</v>
      </c>
      <c r="G8942">
        <v>1341.1473362511533</v>
      </c>
      <c r="H8942">
        <v>1353.5046881581495</v>
      </c>
    </row>
    <row r="8943" spans="2:8" x14ac:dyDescent="0.25">
      <c r="B8943" t="s">
        <v>3</v>
      </c>
      <c r="C8943" t="s">
        <v>645</v>
      </c>
      <c r="D8943" t="s">
        <v>135</v>
      </c>
      <c r="E8943" t="s">
        <v>1</v>
      </c>
      <c r="F8943">
        <v>17.152750183018231</v>
      </c>
      <c r="G8943">
        <v>17.142857989423508</v>
      </c>
      <c r="H8943">
        <v>17.317491437778529</v>
      </c>
    </row>
    <row r="8944" spans="2:8" x14ac:dyDescent="0.25">
      <c r="B8944" t="s">
        <v>3</v>
      </c>
      <c r="C8944" t="s">
        <v>645</v>
      </c>
      <c r="D8944" t="s">
        <v>136</v>
      </c>
      <c r="E8944" t="s">
        <v>1</v>
      </c>
      <c r="F8944">
        <v>17.551651350065168</v>
      </c>
      <c r="G8944">
        <v>17.541529105456615</v>
      </c>
      <c r="H8944">
        <v>17.720223796796638</v>
      </c>
    </row>
    <row r="8945" spans="2:8" x14ac:dyDescent="0.25">
      <c r="B8945" t="s">
        <v>3</v>
      </c>
      <c r="C8945" t="s">
        <v>645</v>
      </c>
      <c r="D8945" t="s">
        <v>137</v>
      </c>
      <c r="E8945" t="s">
        <v>1</v>
      </c>
      <c r="F8945">
        <v>169.97756969560737</v>
      </c>
      <c r="G8945">
        <v>170.8671370495675</v>
      </c>
      <c r="H8945">
        <v>178.25345696598706</v>
      </c>
    </row>
    <row r="8946" spans="2:8" x14ac:dyDescent="0.25">
      <c r="B8946" t="s">
        <v>3</v>
      </c>
      <c r="C8946" t="s">
        <v>645</v>
      </c>
      <c r="D8946" t="s">
        <v>138</v>
      </c>
      <c r="E8946" t="s">
        <v>1</v>
      </c>
      <c r="F8946">
        <v>169.97756969560737</v>
      </c>
      <c r="G8946">
        <v>170.8671370495675</v>
      </c>
      <c r="H8946">
        <v>178.25345696598706</v>
      </c>
    </row>
    <row r="8947" spans="2:8" x14ac:dyDescent="0.25">
      <c r="B8947" t="s">
        <v>3</v>
      </c>
      <c r="C8947" t="s">
        <v>645</v>
      </c>
      <c r="D8947" t="s">
        <v>630</v>
      </c>
      <c r="E8947" t="s">
        <v>1</v>
      </c>
      <c r="F8947">
        <v>127.4831772717055</v>
      </c>
      <c r="G8947">
        <v>128.15035278717565</v>
      </c>
      <c r="H8947">
        <v>133.69009272449028</v>
      </c>
    </row>
    <row r="8948" spans="2:8" x14ac:dyDescent="0.25">
      <c r="B8948" t="s">
        <v>3</v>
      </c>
      <c r="C8948" t="s">
        <v>645</v>
      </c>
      <c r="D8948" t="s">
        <v>139</v>
      </c>
      <c r="E8948" t="s">
        <v>1</v>
      </c>
      <c r="F8948">
        <v>100.03391377110307</v>
      </c>
      <c r="G8948">
        <v>100.19901494731418</v>
      </c>
      <c r="H8948">
        <v>101.72171187398295</v>
      </c>
    </row>
    <row r="8949" spans="2:8" x14ac:dyDescent="0.25">
      <c r="B8949" t="s">
        <v>3</v>
      </c>
      <c r="C8949" t="s">
        <v>645</v>
      </c>
      <c r="D8949" t="s">
        <v>631</v>
      </c>
      <c r="E8949" t="s">
        <v>1</v>
      </c>
      <c r="F8949">
        <v>67.421743299441744</v>
      </c>
      <c r="G8949">
        <v>67.743916063748287</v>
      </c>
      <c r="H8949">
        <v>70.491598074083697</v>
      </c>
    </row>
    <row r="8950" spans="2:8" x14ac:dyDescent="0.25">
      <c r="B8950" t="s">
        <v>3</v>
      </c>
      <c r="C8950" t="s">
        <v>645</v>
      </c>
      <c r="D8950" t="s">
        <v>141</v>
      </c>
      <c r="E8950" t="s">
        <v>1</v>
      </c>
      <c r="F8950">
        <v>212.73707937297064</v>
      </c>
      <c r="G8950">
        <v>212.61439138699291</v>
      </c>
      <c r="H8950">
        <v>214.78028369974038</v>
      </c>
    </row>
    <row r="8951" spans="2:8" x14ac:dyDescent="0.25">
      <c r="B8951" t="s">
        <v>3</v>
      </c>
      <c r="C8951" t="s">
        <v>645</v>
      </c>
      <c r="D8951" t="s">
        <v>684</v>
      </c>
      <c r="E8951" t="s">
        <v>1</v>
      </c>
      <c r="F8951">
        <v>14.088801244336024</v>
      </c>
      <c r="G8951">
        <v>12.384446221574972</v>
      </c>
      <c r="H8951">
        <v>10.834263501159173</v>
      </c>
    </row>
    <row r="8952" spans="2:8" x14ac:dyDescent="0.25">
      <c r="B8952" t="s">
        <v>3</v>
      </c>
      <c r="C8952" t="s">
        <v>645</v>
      </c>
      <c r="D8952" t="s">
        <v>685</v>
      </c>
      <c r="E8952" t="s">
        <v>1</v>
      </c>
      <c r="F8952">
        <v>578.63731189621569</v>
      </c>
      <c r="G8952">
        <v>578.20836819844692</v>
      </c>
      <c r="H8952">
        <v>584.37344660548422</v>
      </c>
    </row>
    <row r="8953" spans="2:8" x14ac:dyDescent="0.25">
      <c r="B8953" t="s">
        <v>3</v>
      </c>
      <c r="C8953" t="s">
        <v>645</v>
      </c>
      <c r="D8953" t="s">
        <v>148</v>
      </c>
      <c r="E8953" t="s">
        <v>1</v>
      </c>
      <c r="F8953">
        <v>98.918914967680649</v>
      </c>
      <c r="G8953">
        <v>98.845586400211573</v>
      </c>
      <c r="H8953">
        <v>99.899515785989195</v>
      </c>
    </row>
    <row r="8954" spans="2:8" x14ac:dyDescent="0.25">
      <c r="B8954" t="s">
        <v>3</v>
      </c>
      <c r="C8954" t="s">
        <v>645</v>
      </c>
      <c r="D8954" t="s">
        <v>149</v>
      </c>
      <c r="E8954" t="s">
        <v>1</v>
      </c>
      <c r="F8954">
        <v>101.21935485064998</v>
      </c>
      <c r="G8954">
        <v>101.14432096765836</v>
      </c>
      <c r="H8954">
        <v>102.22276033915173</v>
      </c>
    </row>
    <row r="8955" spans="2:8" x14ac:dyDescent="0.25">
      <c r="B8955" t="s">
        <v>3</v>
      </c>
      <c r="C8955" t="s">
        <v>645</v>
      </c>
      <c r="D8955" t="s">
        <v>150</v>
      </c>
      <c r="E8955" t="s">
        <v>1</v>
      </c>
      <c r="F8955">
        <v>30008.470409389807</v>
      </c>
      <c r="G8955">
        <v>29961.840351664086</v>
      </c>
      <c r="H8955">
        <v>30129.268984918748</v>
      </c>
    </row>
    <row r="8956" spans="2:8" x14ac:dyDescent="0.25">
      <c r="B8956" t="s">
        <v>3</v>
      </c>
      <c r="C8956" t="s">
        <v>645</v>
      </c>
      <c r="D8956" t="s">
        <v>151</v>
      </c>
      <c r="E8956" t="s">
        <v>1</v>
      </c>
      <c r="F8956">
        <v>30706.341814259329</v>
      </c>
      <c r="G8956">
        <v>30658.627336586498</v>
      </c>
      <c r="H8956">
        <v>30829.949658986628</v>
      </c>
    </row>
    <row r="8957" spans="2:8" x14ac:dyDescent="0.25">
      <c r="B8957" t="s">
        <v>3</v>
      </c>
      <c r="C8957" t="s">
        <v>645</v>
      </c>
      <c r="D8957" t="s">
        <v>152</v>
      </c>
      <c r="E8957" t="s">
        <v>1</v>
      </c>
      <c r="F8957">
        <v>20618.054435105591</v>
      </c>
      <c r="G8957">
        <v>20601.01239270221</v>
      </c>
      <c r="H8957">
        <v>20723.00628265474</v>
      </c>
    </row>
    <row r="8958" spans="2:8" x14ac:dyDescent="0.25">
      <c r="B8958" t="s">
        <v>3</v>
      </c>
      <c r="C8958" t="s">
        <v>645</v>
      </c>
      <c r="D8958" t="s">
        <v>153</v>
      </c>
      <c r="E8958" t="s">
        <v>1</v>
      </c>
      <c r="F8958">
        <v>1740.4389832048164</v>
      </c>
      <c r="G8958">
        <v>1739.6373150648571</v>
      </c>
      <c r="H8958">
        <v>1756.775663374777</v>
      </c>
    </row>
    <row r="8959" spans="2:8" x14ac:dyDescent="0.25">
      <c r="B8959" t="s">
        <v>3</v>
      </c>
      <c r="C8959" t="s">
        <v>645</v>
      </c>
      <c r="D8959" t="s">
        <v>632</v>
      </c>
      <c r="E8959" t="s">
        <v>1</v>
      </c>
      <c r="F8959">
        <v>112.49933921038719</v>
      </c>
      <c r="G8959">
        <v>112.47315205942549</v>
      </c>
      <c r="H8959">
        <v>113.7110176241558</v>
      </c>
    </row>
    <row r="8960" spans="2:8" x14ac:dyDescent="0.25">
      <c r="B8960" t="s">
        <v>3</v>
      </c>
      <c r="C8960" t="s">
        <v>645</v>
      </c>
      <c r="D8960" t="s">
        <v>155</v>
      </c>
      <c r="E8960" t="s">
        <v>1</v>
      </c>
      <c r="F8960">
        <v>963.33837455505852</v>
      </c>
      <c r="G8960">
        <v>964.07298412396676</v>
      </c>
      <c r="H8960">
        <v>974.55519907542339</v>
      </c>
    </row>
    <row r="8961" spans="2:8" x14ac:dyDescent="0.25">
      <c r="B8961" t="s">
        <v>3</v>
      </c>
      <c r="C8961" t="s">
        <v>645</v>
      </c>
      <c r="D8961" t="s">
        <v>633</v>
      </c>
      <c r="E8961" t="s">
        <v>1</v>
      </c>
      <c r="F8961">
        <v>539.18308908756217</v>
      </c>
      <c r="G8961">
        <v>539.85019495037682</v>
      </c>
      <c r="H8961">
        <v>545.89955549170077</v>
      </c>
    </row>
    <row r="8962" spans="2:8" x14ac:dyDescent="0.25">
      <c r="B8962" t="s">
        <v>3</v>
      </c>
      <c r="C8962" t="s">
        <v>645</v>
      </c>
      <c r="D8962" t="s">
        <v>156</v>
      </c>
      <c r="E8962" t="s">
        <v>1</v>
      </c>
      <c r="F8962">
        <v>539.18308908756217</v>
      </c>
      <c r="G8962">
        <v>539.85019495037682</v>
      </c>
      <c r="H8962">
        <v>545.89955549170077</v>
      </c>
    </row>
    <row r="8963" spans="2:8" x14ac:dyDescent="0.25">
      <c r="B8963" t="s">
        <v>3</v>
      </c>
      <c r="C8963" t="s">
        <v>645</v>
      </c>
      <c r="D8963" t="s">
        <v>157</v>
      </c>
      <c r="E8963" t="s">
        <v>1</v>
      </c>
      <c r="F8963">
        <v>409.77914770654735</v>
      </c>
      <c r="G8963">
        <v>410.28614816228634</v>
      </c>
      <c r="H8963">
        <v>414.88366217369241</v>
      </c>
    </row>
    <row r="8964" spans="2:8" x14ac:dyDescent="0.25">
      <c r="B8964" t="s">
        <v>3</v>
      </c>
      <c r="C8964" t="s">
        <v>645</v>
      </c>
      <c r="D8964" t="s">
        <v>158</v>
      </c>
      <c r="E8964" t="s">
        <v>1</v>
      </c>
      <c r="F8964">
        <v>985.74159256796679</v>
      </c>
      <c r="G8964">
        <v>986.49328608033807</v>
      </c>
      <c r="H8964">
        <v>997.21927347252631</v>
      </c>
    </row>
    <row r="8965" spans="2:8" x14ac:dyDescent="0.25">
      <c r="B8965" t="s">
        <v>3</v>
      </c>
      <c r="C8965" t="s">
        <v>645</v>
      </c>
      <c r="D8965" t="s">
        <v>159</v>
      </c>
      <c r="E8965" t="s">
        <v>1</v>
      </c>
      <c r="F8965">
        <v>6215.383888151161</v>
      </c>
      <c r="G8965">
        <v>6222.6889694381789</v>
      </c>
      <c r="H8965">
        <v>6281.0436831150964</v>
      </c>
    </row>
    <row r="8966" spans="2:8" x14ac:dyDescent="0.25">
      <c r="B8966" t="s">
        <v>3</v>
      </c>
      <c r="C8966" t="s">
        <v>645</v>
      </c>
      <c r="D8966" t="s">
        <v>160</v>
      </c>
      <c r="E8966" t="s">
        <v>1</v>
      </c>
      <c r="F8966">
        <v>6359.9276995035125</v>
      </c>
      <c r="G8966">
        <v>6367.4026664018575</v>
      </c>
      <c r="H8966">
        <v>6427.114466443355</v>
      </c>
    </row>
    <row r="8967" spans="2:8" x14ac:dyDescent="0.25">
      <c r="B8967" t="s">
        <v>3</v>
      </c>
      <c r="C8967" t="s">
        <v>645</v>
      </c>
      <c r="D8967" t="s">
        <v>161</v>
      </c>
      <c r="E8967" t="s">
        <v>1</v>
      </c>
      <c r="F8967">
        <v>0</v>
      </c>
      <c r="G8967">
        <v>0</v>
      </c>
      <c r="H8967">
        <v>0</v>
      </c>
    </row>
    <row r="8968" spans="2:8" x14ac:dyDescent="0.25">
      <c r="B8968" t="s">
        <v>3</v>
      </c>
      <c r="C8968" t="s">
        <v>645</v>
      </c>
      <c r="D8968" t="s">
        <v>162</v>
      </c>
      <c r="E8968" t="s">
        <v>1</v>
      </c>
      <c r="F8968">
        <v>175.05056186167167</v>
      </c>
      <c r="G8968">
        <v>174.64133612294222</v>
      </c>
      <c r="H8968">
        <v>175.52365931746837</v>
      </c>
    </row>
    <row r="8969" spans="2:8" x14ac:dyDescent="0.25">
      <c r="B8969" t="s">
        <v>3</v>
      </c>
      <c r="C8969" t="s">
        <v>645</v>
      </c>
      <c r="D8969" t="s">
        <v>163</v>
      </c>
      <c r="E8969" t="s">
        <v>1</v>
      </c>
      <c r="F8969">
        <v>179.12150516078034</v>
      </c>
      <c r="G8969">
        <v>178.702762544406</v>
      </c>
      <c r="H8969">
        <v>179.605604882991</v>
      </c>
    </row>
    <row r="8970" spans="2:8" x14ac:dyDescent="0.25">
      <c r="B8970" t="s">
        <v>3</v>
      </c>
      <c r="C8970" t="s">
        <v>645</v>
      </c>
      <c r="D8970" t="s">
        <v>165</v>
      </c>
      <c r="E8970" t="s">
        <v>1</v>
      </c>
      <c r="F8970">
        <v>417.95017870848733</v>
      </c>
      <c r="G8970">
        <v>416.97311260361391</v>
      </c>
      <c r="H8970">
        <v>419.07974472697873</v>
      </c>
    </row>
    <row r="8971" spans="2:8" x14ac:dyDescent="0.25">
      <c r="B8971" t="s">
        <v>3</v>
      </c>
      <c r="C8971" t="s">
        <v>645</v>
      </c>
      <c r="D8971" t="s">
        <v>168</v>
      </c>
      <c r="E8971" t="s">
        <v>1</v>
      </c>
      <c r="F8971">
        <v>1005.0407989350813</v>
      </c>
      <c r="G8971">
        <v>1006.2220461219181</v>
      </c>
      <c r="H8971">
        <v>1015.6581274824412</v>
      </c>
    </row>
    <row r="8972" spans="2:8" x14ac:dyDescent="0.25">
      <c r="B8972" t="s">
        <v>3</v>
      </c>
      <c r="C8972" t="s">
        <v>645</v>
      </c>
      <c r="D8972" t="s">
        <v>170</v>
      </c>
      <c r="E8972" t="s">
        <v>1</v>
      </c>
      <c r="F8972">
        <v>165.86951531297018</v>
      </c>
      <c r="G8972">
        <v>166.06446550658728</v>
      </c>
      <c r="H8972">
        <v>167.62177367097431</v>
      </c>
    </row>
    <row r="8973" spans="2:8" x14ac:dyDescent="0.25">
      <c r="B8973" t="s">
        <v>3</v>
      </c>
      <c r="C8973" t="s">
        <v>645</v>
      </c>
      <c r="D8973" t="s">
        <v>172</v>
      </c>
      <c r="E8973" t="s">
        <v>1</v>
      </c>
      <c r="F8973">
        <v>311.71378162460229</v>
      </c>
      <c r="G8973">
        <v>312.08014588367763</v>
      </c>
      <c r="H8973">
        <v>315.00675006504275</v>
      </c>
    </row>
    <row r="8974" spans="2:8" x14ac:dyDescent="0.25">
      <c r="B8974" t="s">
        <v>3</v>
      </c>
      <c r="C8974" t="s">
        <v>645</v>
      </c>
      <c r="D8974" t="s">
        <v>174</v>
      </c>
      <c r="E8974" t="s">
        <v>1</v>
      </c>
      <c r="F8974">
        <v>7324.3292809611075</v>
      </c>
      <c r="G8974">
        <v>7332.9377308546545</v>
      </c>
      <c r="H8974">
        <v>7401.7040606192204</v>
      </c>
    </row>
    <row r="8975" spans="2:8" x14ac:dyDescent="0.25">
      <c r="B8975" t="s">
        <v>3</v>
      </c>
      <c r="C8975" t="s">
        <v>645</v>
      </c>
      <c r="D8975" t="s">
        <v>175</v>
      </c>
      <c r="E8975" t="s">
        <v>1</v>
      </c>
      <c r="F8975">
        <v>7494.6625200532289</v>
      </c>
      <c r="G8975">
        <v>7503.4711664559281</v>
      </c>
      <c r="H8975">
        <v>7573.8367131917594</v>
      </c>
    </row>
    <row r="8976" spans="2:8" x14ac:dyDescent="0.25">
      <c r="B8976" t="s">
        <v>3</v>
      </c>
      <c r="C8976" t="s">
        <v>645</v>
      </c>
      <c r="D8976" t="s">
        <v>176</v>
      </c>
      <c r="E8976" t="s">
        <v>1</v>
      </c>
      <c r="F8976">
        <v>164.49298396294006</v>
      </c>
      <c r="G8976">
        <v>164.35702077511459</v>
      </c>
      <c r="H8976">
        <v>165.33030072481594</v>
      </c>
    </row>
    <row r="8977" spans="2:8" x14ac:dyDescent="0.25">
      <c r="B8977" t="s">
        <v>3</v>
      </c>
      <c r="C8977" t="s">
        <v>645</v>
      </c>
      <c r="D8977" t="s">
        <v>177</v>
      </c>
      <c r="E8977" t="s">
        <v>1</v>
      </c>
      <c r="F8977">
        <v>164.49298396294006</v>
      </c>
      <c r="G8977">
        <v>164.35702077511459</v>
      </c>
      <c r="H8977">
        <v>165.33030072481594</v>
      </c>
    </row>
    <row r="8978" spans="2:8" x14ac:dyDescent="0.25">
      <c r="B8978" t="s">
        <v>3</v>
      </c>
      <c r="C8978" t="s">
        <v>645</v>
      </c>
      <c r="D8978" t="s">
        <v>178</v>
      </c>
      <c r="E8978" t="s">
        <v>1</v>
      </c>
      <c r="F8978">
        <v>23.827798817412887</v>
      </c>
      <c r="G8978">
        <v>23.911598807946312</v>
      </c>
      <c r="H8978">
        <v>24.306062224130859</v>
      </c>
    </row>
    <row r="8979" spans="2:8" x14ac:dyDescent="0.25">
      <c r="B8979" t="s">
        <v>3</v>
      </c>
      <c r="C8979" t="s">
        <v>645</v>
      </c>
      <c r="D8979" t="s">
        <v>179</v>
      </c>
      <c r="E8979" t="s">
        <v>1</v>
      </c>
      <c r="F8979">
        <v>32.106949253971599</v>
      </c>
      <c r="G8979">
        <v>32.219866190368336</v>
      </c>
      <c r="H8979">
        <v>32.751388929125483</v>
      </c>
    </row>
    <row r="8980" spans="2:8" x14ac:dyDescent="0.25">
      <c r="B8980" t="s">
        <v>3</v>
      </c>
      <c r="C8980" t="s">
        <v>645</v>
      </c>
      <c r="D8980" t="s">
        <v>180</v>
      </c>
      <c r="E8980" t="s">
        <v>1</v>
      </c>
      <c r="F8980">
        <v>111.6702336475814</v>
      </c>
      <c r="G8980">
        <v>111.80340903902812</v>
      </c>
      <c r="H8980">
        <v>113.47271903188583</v>
      </c>
    </row>
    <row r="8981" spans="2:8" x14ac:dyDescent="0.25">
      <c r="B8981" t="s">
        <v>3</v>
      </c>
      <c r="C8981" t="s">
        <v>645</v>
      </c>
      <c r="D8981" t="s">
        <v>634</v>
      </c>
      <c r="E8981" t="s">
        <v>1</v>
      </c>
      <c r="F8981">
        <v>53.362915260731747</v>
      </c>
      <c r="G8981">
        <v>53.350493652502784</v>
      </c>
      <c r="H8981">
        <v>53.937662570102802</v>
      </c>
    </row>
    <row r="8982" spans="2:8" x14ac:dyDescent="0.25">
      <c r="B8982" t="s">
        <v>3</v>
      </c>
      <c r="C8982" t="s">
        <v>645</v>
      </c>
      <c r="D8982" t="s">
        <v>182</v>
      </c>
      <c r="E8982" t="s">
        <v>1</v>
      </c>
      <c r="F8982">
        <v>275.8650799862213</v>
      </c>
      <c r="G8982">
        <v>276.07544545368143</v>
      </c>
      <c r="H8982">
        <v>279.07717064432575</v>
      </c>
    </row>
    <row r="8983" spans="2:8" x14ac:dyDescent="0.25">
      <c r="B8983" t="s">
        <v>3</v>
      </c>
      <c r="C8983" t="s">
        <v>645</v>
      </c>
      <c r="D8983" t="s">
        <v>184</v>
      </c>
      <c r="E8983" t="s">
        <v>1</v>
      </c>
      <c r="F8983">
        <v>0</v>
      </c>
      <c r="G8983">
        <v>0</v>
      </c>
      <c r="H8983">
        <v>0</v>
      </c>
    </row>
    <row r="8984" spans="2:8" x14ac:dyDescent="0.25">
      <c r="B8984" t="s">
        <v>3</v>
      </c>
      <c r="C8984" t="s">
        <v>645</v>
      </c>
      <c r="D8984" t="s">
        <v>187</v>
      </c>
      <c r="E8984" t="s">
        <v>1</v>
      </c>
      <c r="F8984">
        <v>41819.238376167385</v>
      </c>
      <c r="G8984">
        <v>41871.688871334343</v>
      </c>
      <c r="H8984">
        <v>42123.123824918868</v>
      </c>
    </row>
    <row r="8985" spans="2:8" x14ac:dyDescent="0.25">
      <c r="B8985" t="s">
        <v>3</v>
      </c>
      <c r="C8985" t="s">
        <v>645</v>
      </c>
      <c r="D8985" t="s">
        <v>188</v>
      </c>
      <c r="E8985" t="s">
        <v>1</v>
      </c>
      <c r="F8985">
        <v>53.881220882463765</v>
      </c>
      <c r="G8985">
        <v>47.493039319078726</v>
      </c>
      <c r="H8985">
        <v>41.507672466217265</v>
      </c>
    </row>
    <row r="8986" spans="2:8" x14ac:dyDescent="0.25">
      <c r="B8986" t="s">
        <v>3</v>
      </c>
      <c r="C8986" t="s">
        <v>645</v>
      </c>
      <c r="D8986" t="s">
        <v>189</v>
      </c>
      <c r="E8986" t="s">
        <v>1</v>
      </c>
      <c r="F8986">
        <v>11.845170606090333</v>
      </c>
      <c r="G8986">
        <v>10.242789046768232</v>
      </c>
      <c r="H8986">
        <v>8.634739136932037</v>
      </c>
    </row>
    <row r="8987" spans="2:8" x14ac:dyDescent="0.25">
      <c r="B8987" t="s">
        <v>3</v>
      </c>
      <c r="C8987" t="s">
        <v>645</v>
      </c>
      <c r="D8987" t="s">
        <v>190</v>
      </c>
      <c r="E8987" t="s">
        <v>1</v>
      </c>
      <c r="F8987">
        <v>4.8785601969428605</v>
      </c>
      <c r="G8987">
        <v>4.0451296028480392</v>
      </c>
      <c r="H8987">
        <v>3.2498864995608754</v>
      </c>
    </row>
    <row r="8988" spans="2:8" x14ac:dyDescent="0.25">
      <c r="B8988" t="s">
        <v>3</v>
      </c>
      <c r="C8988" t="s">
        <v>645</v>
      </c>
      <c r="D8988" t="s">
        <v>191</v>
      </c>
      <c r="E8988" t="s">
        <v>1</v>
      </c>
      <c r="F8988">
        <v>4.0570690890239645</v>
      </c>
      <c r="G8988">
        <v>3.3469225379746534</v>
      </c>
      <c r="H8988">
        <v>2.6708559435983723</v>
      </c>
    </row>
    <row r="8989" spans="2:8" x14ac:dyDescent="0.25">
      <c r="B8989" t="s">
        <v>3</v>
      </c>
      <c r="C8989" t="s">
        <v>645</v>
      </c>
      <c r="D8989" t="s">
        <v>192</v>
      </c>
      <c r="E8989" t="s">
        <v>1</v>
      </c>
      <c r="F8989">
        <v>5.3843411436616959</v>
      </c>
      <c r="G8989">
        <v>4.4020189541020134</v>
      </c>
      <c r="H8989">
        <v>3.4620901244300475</v>
      </c>
    </row>
    <row r="8990" spans="2:8" x14ac:dyDescent="0.25">
      <c r="B8990" t="s">
        <v>3</v>
      </c>
      <c r="C8990" t="s">
        <v>645</v>
      </c>
      <c r="D8990" t="s">
        <v>193</v>
      </c>
      <c r="E8990" t="s">
        <v>1</v>
      </c>
      <c r="F8990">
        <v>8.2142320149389807</v>
      </c>
      <c r="G8990">
        <v>8.2065625385324239</v>
      </c>
      <c r="H8990">
        <v>8.2560599848220573</v>
      </c>
    </row>
    <row r="8991" spans="2:8" x14ac:dyDescent="0.25">
      <c r="B8991" t="s">
        <v>3</v>
      </c>
      <c r="C8991" t="s">
        <v>645</v>
      </c>
      <c r="D8991" t="s">
        <v>194</v>
      </c>
      <c r="E8991" t="s">
        <v>1</v>
      </c>
      <c r="F8991">
        <v>8.2142320149389807</v>
      </c>
      <c r="G8991">
        <v>8.2065625385324239</v>
      </c>
      <c r="H8991">
        <v>8.2560599848220573</v>
      </c>
    </row>
    <row r="8992" spans="2:8" x14ac:dyDescent="0.25">
      <c r="B8992" t="s">
        <v>3</v>
      </c>
      <c r="C8992" t="s">
        <v>645</v>
      </c>
      <c r="D8992" t="s">
        <v>195</v>
      </c>
      <c r="E8992" t="s">
        <v>1</v>
      </c>
      <c r="F8992">
        <v>54.195997798860738</v>
      </c>
      <c r="G8992">
        <v>54.164742326906392</v>
      </c>
      <c r="H8992">
        <v>54.716515884013646</v>
      </c>
    </row>
    <row r="8993" spans="2:8" x14ac:dyDescent="0.25">
      <c r="B8993" t="s">
        <v>3</v>
      </c>
      <c r="C8993" t="s">
        <v>645</v>
      </c>
      <c r="D8993" t="s">
        <v>196</v>
      </c>
      <c r="E8993" t="s">
        <v>1</v>
      </c>
      <c r="F8993">
        <v>55.456369840694727</v>
      </c>
      <c r="G8993">
        <v>55.424387497299548</v>
      </c>
      <c r="H8993">
        <v>55.988992997595354</v>
      </c>
    </row>
    <row r="8994" spans="2:8" x14ac:dyDescent="0.25">
      <c r="B8994" t="s">
        <v>3</v>
      </c>
      <c r="C8994" t="s">
        <v>645</v>
      </c>
      <c r="D8994" t="s">
        <v>197</v>
      </c>
      <c r="E8994" t="s">
        <v>1</v>
      </c>
      <c r="F8994">
        <v>21.678399119544313</v>
      </c>
      <c r="G8994">
        <v>21.665896930762564</v>
      </c>
      <c r="H8994">
        <v>21.886606353605469</v>
      </c>
    </row>
    <row r="8995" spans="2:8" x14ac:dyDescent="0.25">
      <c r="B8995" t="s">
        <v>3</v>
      </c>
      <c r="C8995" t="s">
        <v>645</v>
      </c>
      <c r="D8995" t="s">
        <v>198</v>
      </c>
      <c r="E8995" t="s">
        <v>1</v>
      </c>
      <c r="F8995">
        <v>22.182547936277903</v>
      </c>
      <c r="G8995">
        <v>22.169754998919835</v>
      </c>
      <c r="H8995">
        <v>22.395597199038161</v>
      </c>
    </row>
    <row r="8996" spans="2:8" x14ac:dyDescent="0.25">
      <c r="B8996" t="s">
        <v>3</v>
      </c>
      <c r="C8996" t="s">
        <v>645</v>
      </c>
      <c r="D8996" t="s">
        <v>199</v>
      </c>
      <c r="E8996" t="s">
        <v>1</v>
      </c>
      <c r="F8996">
        <v>52.037838861550021</v>
      </c>
      <c r="G8996">
        <v>45.595680118601194</v>
      </c>
      <c r="H8996">
        <v>45.816116572726685</v>
      </c>
    </row>
    <row r="8997" spans="2:8" x14ac:dyDescent="0.25">
      <c r="B8997" t="s">
        <v>3</v>
      </c>
      <c r="C8997" t="s">
        <v>645</v>
      </c>
      <c r="D8997" t="s">
        <v>200</v>
      </c>
      <c r="E8997" t="s">
        <v>1</v>
      </c>
      <c r="F8997">
        <v>53.248021160655817</v>
      </c>
      <c r="G8997">
        <v>46.656044772522115</v>
      </c>
      <c r="H8997">
        <v>46.881607655813333</v>
      </c>
    </row>
    <row r="8998" spans="2:8" x14ac:dyDescent="0.25">
      <c r="B8998" t="s">
        <v>3</v>
      </c>
      <c r="C8998" t="s">
        <v>645</v>
      </c>
      <c r="D8998" t="s">
        <v>201</v>
      </c>
      <c r="E8998" t="s">
        <v>1</v>
      </c>
      <c r="F8998">
        <v>41.470792797563767</v>
      </c>
      <c r="G8998">
        <v>36.223049457791419</v>
      </c>
      <c r="H8998">
        <v>36.398173078259816</v>
      </c>
    </row>
    <row r="8999" spans="2:8" x14ac:dyDescent="0.25">
      <c r="B8999" t="s">
        <v>3</v>
      </c>
      <c r="C8999" t="s">
        <v>645</v>
      </c>
      <c r="D8999" t="s">
        <v>202</v>
      </c>
      <c r="E8999" t="s">
        <v>1</v>
      </c>
      <c r="F8999">
        <v>42.435229839367572</v>
      </c>
      <c r="G8999">
        <v>37.065445956809839</v>
      </c>
      <c r="H8999">
        <v>37.24464221961469</v>
      </c>
    </row>
    <row r="9000" spans="2:8" x14ac:dyDescent="0.25">
      <c r="B9000" t="s">
        <v>3</v>
      </c>
      <c r="C9000" t="s">
        <v>645</v>
      </c>
      <c r="D9000" t="s">
        <v>203</v>
      </c>
      <c r="E9000" t="s">
        <v>1</v>
      </c>
      <c r="F9000">
        <v>69.066951079520067</v>
      </c>
      <c r="G9000">
        <v>60.305039981295479</v>
      </c>
      <c r="H9000">
        <v>60.596590170804546</v>
      </c>
    </row>
    <row r="9001" spans="2:8" x14ac:dyDescent="0.25">
      <c r="B9001" t="s">
        <v>3</v>
      </c>
      <c r="C9001" t="s">
        <v>645</v>
      </c>
      <c r="D9001" t="s">
        <v>204</v>
      </c>
      <c r="E9001" t="s">
        <v>1</v>
      </c>
      <c r="F9001">
        <v>70.67315924416009</v>
      </c>
      <c r="G9001">
        <v>61.707482771558162</v>
      </c>
      <c r="H9001">
        <v>62.005813198032548</v>
      </c>
    </row>
    <row r="9002" spans="2:8" x14ac:dyDescent="0.25">
      <c r="B9002" t="s">
        <v>3</v>
      </c>
      <c r="C9002" t="s">
        <v>645</v>
      </c>
      <c r="D9002" t="s">
        <v>205</v>
      </c>
      <c r="E9002" t="s">
        <v>1</v>
      </c>
      <c r="F9002">
        <v>29.510361272189833</v>
      </c>
      <c r="G9002">
        <v>26.618657412254056</v>
      </c>
      <c r="H9002">
        <v>24.015744757587957</v>
      </c>
    </row>
    <row r="9003" spans="2:8" x14ac:dyDescent="0.25">
      <c r="B9003" t="s">
        <v>3</v>
      </c>
      <c r="C9003" t="s">
        <v>645</v>
      </c>
      <c r="D9003" t="s">
        <v>208</v>
      </c>
      <c r="E9003" t="s">
        <v>1</v>
      </c>
      <c r="F9003">
        <v>100.09822817409194</v>
      </c>
      <c r="G9003">
        <v>100.04335591120822</v>
      </c>
      <c r="H9003">
        <v>101.05425012098827</v>
      </c>
    </row>
    <row r="9004" spans="2:8" x14ac:dyDescent="0.25">
      <c r="B9004" t="s">
        <v>3</v>
      </c>
      <c r="C9004" t="s">
        <v>645</v>
      </c>
      <c r="D9004" t="s">
        <v>209</v>
      </c>
      <c r="E9004" t="s">
        <v>1</v>
      </c>
      <c r="F9004">
        <v>102.42609394558248</v>
      </c>
      <c r="G9004">
        <v>102.36994558356191</v>
      </c>
      <c r="H9004">
        <v>103.40434896101124</v>
      </c>
    </row>
    <row r="9005" spans="2:8" x14ac:dyDescent="0.25">
      <c r="B9005" t="s">
        <v>3</v>
      </c>
      <c r="C9005" t="s">
        <v>645</v>
      </c>
      <c r="D9005" t="s">
        <v>210</v>
      </c>
      <c r="E9005" t="s">
        <v>1</v>
      </c>
      <c r="F9005">
        <v>10.464814763655067</v>
      </c>
      <c r="G9005">
        <v>10.459078117989954</v>
      </c>
      <c r="H9005">
        <v>10.564762512648775</v>
      </c>
    </row>
    <row r="9006" spans="2:8" x14ac:dyDescent="0.25">
      <c r="B9006" t="s">
        <v>3</v>
      </c>
      <c r="C9006" t="s">
        <v>645</v>
      </c>
      <c r="D9006" t="s">
        <v>211</v>
      </c>
      <c r="E9006" t="s">
        <v>1</v>
      </c>
      <c r="F9006">
        <v>10.70818254885635</v>
      </c>
      <c r="G9006">
        <v>10.702312492826927</v>
      </c>
      <c r="H9006">
        <v>10.810454664105723</v>
      </c>
    </row>
    <row r="9007" spans="2:8" x14ac:dyDescent="0.25">
      <c r="B9007" t="s">
        <v>3</v>
      </c>
      <c r="C9007" t="s">
        <v>645</v>
      </c>
      <c r="D9007" t="s">
        <v>212</v>
      </c>
      <c r="E9007" t="s">
        <v>1</v>
      </c>
      <c r="F9007">
        <v>19.018663353077475</v>
      </c>
      <c r="G9007">
        <v>19.008237623129563</v>
      </c>
      <c r="H9007">
        <v>19.200307522987774</v>
      </c>
    </row>
    <row r="9008" spans="2:8" x14ac:dyDescent="0.25">
      <c r="B9008" t="s">
        <v>3</v>
      </c>
      <c r="C9008" t="s">
        <v>645</v>
      </c>
      <c r="D9008" t="s">
        <v>213</v>
      </c>
      <c r="E9008" t="s">
        <v>1</v>
      </c>
      <c r="F9008">
        <v>19.460957849660666</v>
      </c>
      <c r="G9008">
        <v>19.450289660876766</v>
      </c>
      <c r="H9008">
        <v>19.646826302592139</v>
      </c>
    </row>
    <row r="9009" spans="2:8" x14ac:dyDescent="0.25">
      <c r="B9009" t="s">
        <v>3</v>
      </c>
      <c r="C9009" t="s">
        <v>645</v>
      </c>
      <c r="D9009" t="s">
        <v>214</v>
      </c>
      <c r="E9009" t="s">
        <v>1</v>
      </c>
      <c r="F9009">
        <v>34.215394357689611</v>
      </c>
      <c r="G9009">
        <v>34.196638020558453</v>
      </c>
      <c r="H9009">
        <v>34.542180041355998</v>
      </c>
    </row>
    <row r="9010" spans="2:8" x14ac:dyDescent="0.25">
      <c r="B9010" t="s">
        <v>3</v>
      </c>
      <c r="C9010" t="s">
        <v>645</v>
      </c>
      <c r="D9010" t="s">
        <v>215</v>
      </c>
      <c r="E9010" t="s">
        <v>1</v>
      </c>
      <c r="F9010">
        <v>35.011101203217287</v>
      </c>
      <c r="G9010">
        <v>34.991908672199351</v>
      </c>
      <c r="H9010">
        <v>35.345486553945662</v>
      </c>
    </row>
    <row r="9011" spans="2:8" x14ac:dyDescent="0.25">
      <c r="B9011" t="s">
        <v>3</v>
      </c>
      <c r="C9011" t="s">
        <v>645</v>
      </c>
      <c r="D9011" t="s">
        <v>216</v>
      </c>
      <c r="E9011" t="s">
        <v>1</v>
      </c>
      <c r="F9011">
        <v>6.4972849923910596</v>
      </c>
      <c r="G9011">
        <v>6.4937232836911534</v>
      </c>
      <c r="H9011">
        <v>6.5593395078532399</v>
      </c>
    </row>
    <row r="9012" spans="2:8" x14ac:dyDescent="0.25">
      <c r="B9012" t="s">
        <v>3</v>
      </c>
      <c r="C9012" t="s">
        <v>645</v>
      </c>
      <c r="D9012" t="s">
        <v>217</v>
      </c>
      <c r="E9012" t="s">
        <v>1</v>
      </c>
      <c r="F9012">
        <v>6.6483846433768985</v>
      </c>
      <c r="G9012">
        <v>6.6447401042421097</v>
      </c>
      <c r="H9012">
        <v>6.7118822871056381</v>
      </c>
    </row>
    <row r="9013" spans="2:8" x14ac:dyDescent="0.25">
      <c r="B9013" t="s">
        <v>3</v>
      </c>
      <c r="C9013" t="s">
        <v>645</v>
      </c>
      <c r="D9013" t="s">
        <v>218</v>
      </c>
      <c r="E9013" t="s">
        <v>1</v>
      </c>
      <c r="F9013">
        <v>10.964168424659908</v>
      </c>
      <c r="G9013">
        <v>10.958158041228817</v>
      </c>
      <c r="H9013">
        <v>11.068885419502339</v>
      </c>
    </row>
    <row r="9014" spans="2:8" x14ac:dyDescent="0.25">
      <c r="B9014" t="s">
        <v>3</v>
      </c>
      <c r="C9014" t="s">
        <v>645</v>
      </c>
      <c r="D9014" t="s">
        <v>219</v>
      </c>
      <c r="E9014" t="s">
        <v>1</v>
      </c>
      <c r="F9014">
        <v>11.219149085698513</v>
      </c>
      <c r="G9014">
        <v>11.212998925908556</v>
      </c>
      <c r="H9014">
        <v>11.326301359490765</v>
      </c>
    </row>
    <row r="9015" spans="2:8" x14ac:dyDescent="0.25">
      <c r="B9015" t="s">
        <v>3</v>
      </c>
      <c r="C9015" t="s">
        <v>645</v>
      </c>
      <c r="D9015" t="s">
        <v>220</v>
      </c>
      <c r="E9015" t="s">
        <v>1</v>
      </c>
      <c r="F9015">
        <v>100.09822817409194</v>
      </c>
      <c r="G9015">
        <v>100.04335591120822</v>
      </c>
      <c r="H9015">
        <v>101.05425012098827</v>
      </c>
    </row>
    <row r="9016" spans="2:8" x14ac:dyDescent="0.25">
      <c r="B9016" t="s">
        <v>3</v>
      </c>
      <c r="C9016" t="s">
        <v>645</v>
      </c>
      <c r="D9016" t="s">
        <v>221</v>
      </c>
      <c r="E9016" t="s">
        <v>1</v>
      </c>
      <c r="F9016">
        <v>102.42609394558248</v>
      </c>
      <c r="G9016">
        <v>102.36994558356191</v>
      </c>
      <c r="H9016">
        <v>103.40434896101124</v>
      </c>
    </row>
    <row r="9017" spans="2:8" x14ac:dyDescent="0.25">
      <c r="B9017" t="s">
        <v>3</v>
      </c>
      <c r="C9017" t="s">
        <v>645</v>
      </c>
      <c r="D9017" t="s">
        <v>222</v>
      </c>
      <c r="E9017" t="s">
        <v>1</v>
      </c>
      <c r="F9017">
        <v>61.514911132441959</v>
      </c>
      <c r="G9017">
        <v>61.481189632706148</v>
      </c>
      <c r="H9017">
        <v>62.102430074352796</v>
      </c>
    </row>
    <row r="9018" spans="2:8" x14ac:dyDescent="0.25">
      <c r="B9018" t="s">
        <v>3</v>
      </c>
      <c r="C9018" t="s">
        <v>645</v>
      </c>
      <c r="D9018" t="s">
        <v>224</v>
      </c>
      <c r="E9018" t="s">
        <v>1</v>
      </c>
      <c r="F9018">
        <v>62.680681126136001</v>
      </c>
      <c r="G9018">
        <v>71.550449198255052</v>
      </c>
      <c r="H9018">
        <v>72.35221692593683</v>
      </c>
    </row>
    <row r="9019" spans="2:8" x14ac:dyDescent="0.25">
      <c r="B9019" t="s">
        <v>3</v>
      </c>
      <c r="C9019" t="s">
        <v>645</v>
      </c>
      <c r="D9019" t="s">
        <v>225</v>
      </c>
      <c r="E9019" t="s">
        <v>1</v>
      </c>
      <c r="F9019">
        <v>71.462032588251702</v>
      </c>
      <c r="G9019">
        <v>71.550449198255052</v>
      </c>
      <c r="H9019">
        <v>72.35221692593683</v>
      </c>
    </row>
    <row r="9020" spans="2:8" x14ac:dyDescent="0.25">
      <c r="B9020" t="s">
        <v>3</v>
      </c>
      <c r="C9020" t="s">
        <v>645</v>
      </c>
      <c r="D9020" t="s">
        <v>226</v>
      </c>
      <c r="E9020" t="s">
        <v>1</v>
      </c>
      <c r="F9020">
        <v>125.05855702944045</v>
      </c>
      <c r="G9020">
        <v>143.1008983965101</v>
      </c>
      <c r="H9020">
        <v>144.70443385187366</v>
      </c>
    </row>
    <row r="9021" spans="2:8" x14ac:dyDescent="0.25">
      <c r="B9021" t="s">
        <v>3</v>
      </c>
      <c r="C9021" t="s">
        <v>645</v>
      </c>
      <c r="D9021" t="s">
        <v>227</v>
      </c>
      <c r="E9021" t="s">
        <v>1</v>
      </c>
      <c r="F9021">
        <v>142.9240651765034</v>
      </c>
      <c r="G9021">
        <v>143.1008983965101</v>
      </c>
      <c r="H9021">
        <v>144.70443385187366</v>
      </c>
    </row>
    <row r="9022" spans="2:8" x14ac:dyDescent="0.25">
      <c r="B9022" t="s">
        <v>3</v>
      </c>
      <c r="C9022" t="s">
        <v>645</v>
      </c>
      <c r="D9022" t="s">
        <v>228</v>
      </c>
      <c r="E9022" t="s">
        <v>1</v>
      </c>
      <c r="F9022">
        <v>93.869619077788258</v>
      </c>
      <c r="G9022">
        <v>107.32567379738259</v>
      </c>
      <c r="H9022">
        <v>108.52832538890523</v>
      </c>
    </row>
    <row r="9023" spans="2:8" x14ac:dyDescent="0.25">
      <c r="B9023" t="s">
        <v>3</v>
      </c>
      <c r="C9023" t="s">
        <v>645</v>
      </c>
      <c r="D9023" t="s">
        <v>229</v>
      </c>
      <c r="E9023" t="s">
        <v>1</v>
      </c>
      <c r="F9023">
        <v>107.19304888237757</v>
      </c>
      <c r="G9023">
        <v>107.32567379738259</v>
      </c>
      <c r="H9023">
        <v>108.52832538890523</v>
      </c>
    </row>
    <row r="9024" spans="2:8" x14ac:dyDescent="0.25">
      <c r="B9024" t="s">
        <v>3</v>
      </c>
      <c r="C9024" t="s">
        <v>645</v>
      </c>
      <c r="D9024" t="s">
        <v>230</v>
      </c>
      <c r="E9024" t="s">
        <v>1</v>
      </c>
      <c r="F9024">
        <v>861.16612270830979</v>
      </c>
      <c r="G9024">
        <v>861.82281914112173</v>
      </c>
      <c r="H9024">
        <v>871.19328402196936</v>
      </c>
    </row>
    <row r="9025" spans="2:8" x14ac:dyDescent="0.25">
      <c r="B9025" t="s">
        <v>3</v>
      </c>
      <c r="C9025" t="s">
        <v>645</v>
      </c>
      <c r="D9025" t="s">
        <v>232</v>
      </c>
      <c r="E9025" t="s">
        <v>1</v>
      </c>
      <c r="F9025">
        <v>112.59127691544091</v>
      </c>
      <c r="G9025">
        <v>112.72360799021888</v>
      </c>
      <c r="H9025">
        <v>113.78069985214627</v>
      </c>
    </row>
    <row r="9026" spans="2:8" x14ac:dyDescent="0.25">
      <c r="B9026" t="s">
        <v>3</v>
      </c>
      <c r="C9026" t="s">
        <v>645</v>
      </c>
      <c r="D9026" t="s">
        <v>234</v>
      </c>
      <c r="E9026" t="s">
        <v>1</v>
      </c>
      <c r="F9026">
        <v>201.65343477390988</v>
      </c>
      <c r="G9026">
        <v>201.89044261756669</v>
      </c>
      <c r="H9026">
        <v>203.78371721813187</v>
      </c>
    </row>
    <row r="9027" spans="2:8" x14ac:dyDescent="0.25">
      <c r="B9027" t="s">
        <v>3</v>
      </c>
      <c r="C9027" t="s">
        <v>645</v>
      </c>
      <c r="D9027" t="s">
        <v>236</v>
      </c>
      <c r="E9027" t="s">
        <v>1</v>
      </c>
      <c r="F9027">
        <v>20909.619188083692</v>
      </c>
      <c r="G9027">
        <v>20935.844435667172</v>
      </c>
      <c r="H9027">
        <v>21061.561912459434</v>
      </c>
    </row>
    <row r="9028" spans="2:8" x14ac:dyDescent="0.25">
      <c r="B9028" t="s">
        <v>3</v>
      </c>
      <c r="C9028" t="s">
        <v>645</v>
      </c>
      <c r="D9028" t="s">
        <v>237</v>
      </c>
      <c r="E9028" t="s">
        <v>1</v>
      </c>
      <c r="F9028">
        <v>21395.889401760051</v>
      </c>
      <c r="G9028">
        <v>21422.724538822215</v>
      </c>
      <c r="H9028">
        <v>21551.365677865466</v>
      </c>
    </row>
    <row r="9029" spans="2:8" x14ac:dyDescent="0.25">
      <c r="B9029" t="s">
        <v>3</v>
      </c>
      <c r="C9029" t="s">
        <v>645</v>
      </c>
      <c r="D9029" t="s">
        <v>238</v>
      </c>
      <c r="E9029" t="s">
        <v>1</v>
      </c>
      <c r="F9029">
        <v>4080.6167776311554</v>
      </c>
      <c r="G9029">
        <v>4085.4128188408708</v>
      </c>
      <c r="H9029">
        <v>4123.7247281241962</v>
      </c>
    </row>
    <row r="9030" spans="2:8" x14ac:dyDescent="0.25">
      <c r="B9030" t="s">
        <v>3</v>
      </c>
      <c r="C9030" t="s">
        <v>645</v>
      </c>
      <c r="D9030" t="s">
        <v>240</v>
      </c>
      <c r="E9030" t="s">
        <v>1</v>
      </c>
      <c r="F9030">
        <v>34.458116299537245</v>
      </c>
      <c r="G9030">
        <v>34.51498776758848</v>
      </c>
      <c r="H9030">
        <v>35.039502562722454</v>
      </c>
    </row>
    <row r="9031" spans="2:8" x14ac:dyDescent="0.25">
      <c r="B9031" t="s">
        <v>3</v>
      </c>
      <c r="C9031" t="s">
        <v>645</v>
      </c>
      <c r="D9031" t="s">
        <v>241</v>
      </c>
      <c r="E9031" t="s">
        <v>1</v>
      </c>
      <c r="F9031">
        <v>22.023689011019215</v>
      </c>
      <c r="G9031">
        <v>22.060038053290487</v>
      </c>
      <c r="H9031">
        <v>22.395278396357774</v>
      </c>
    </row>
    <row r="9032" spans="2:8" x14ac:dyDescent="0.25">
      <c r="B9032" t="s">
        <v>3</v>
      </c>
      <c r="C9032" t="s">
        <v>645</v>
      </c>
      <c r="D9032" t="s">
        <v>242</v>
      </c>
      <c r="E9032" t="s">
        <v>1</v>
      </c>
      <c r="F9032">
        <v>0</v>
      </c>
      <c r="G9032">
        <v>0</v>
      </c>
      <c r="H9032">
        <v>0</v>
      </c>
    </row>
    <row r="9033" spans="2:8" x14ac:dyDescent="0.25">
      <c r="B9033" t="s">
        <v>3</v>
      </c>
      <c r="C9033" t="s">
        <v>645</v>
      </c>
      <c r="D9033" t="s">
        <v>243</v>
      </c>
      <c r="E9033" t="s">
        <v>1</v>
      </c>
      <c r="F9033">
        <v>3694.3253839217468</v>
      </c>
      <c r="G9033">
        <v>3700.8307567523048</v>
      </c>
      <c r="H9033">
        <v>3724.6794461350373</v>
      </c>
    </row>
    <row r="9034" spans="2:8" x14ac:dyDescent="0.25">
      <c r="B9034" t="s">
        <v>3</v>
      </c>
      <c r="C9034" t="s">
        <v>645</v>
      </c>
      <c r="D9034" t="s">
        <v>244</v>
      </c>
      <c r="E9034" t="s">
        <v>1</v>
      </c>
      <c r="F9034">
        <v>4270.419402327524</v>
      </c>
      <c r="G9034">
        <v>4277.9392246138596</v>
      </c>
      <c r="H9034">
        <v>4305.506884545317</v>
      </c>
    </row>
    <row r="9035" spans="2:8" x14ac:dyDescent="0.25">
      <c r="B9035" t="s">
        <v>3</v>
      </c>
      <c r="C9035" t="s">
        <v>645</v>
      </c>
      <c r="D9035" t="s">
        <v>245</v>
      </c>
      <c r="E9035" t="s">
        <v>1</v>
      </c>
      <c r="F9035">
        <v>9361.7514251304074</v>
      </c>
      <c r="G9035">
        <v>9342.2034021783656</v>
      </c>
      <c r="H9035">
        <v>9388.9238721050824</v>
      </c>
    </row>
    <row r="9036" spans="2:8" x14ac:dyDescent="0.25">
      <c r="B9036" t="s">
        <v>3</v>
      </c>
      <c r="C9036" t="s">
        <v>645</v>
      </c>
      <c r="D9036" t="s">
        <v>246</v>
      </c>
      <c r="E9036" t="s">
        <v>1</v>
      </c>
      <c r="F9036">
        <v>9579.4665745520451</v>
      </c>
      <c r="G9036">
        <v>9559.4639464150696</v>
      </c>
      <c r="H9036">
        <v>9607.2709388982257</v>
      </c>
    </row>
    <row r="9037" spans="2:8" x14ac:dyDescent="0.25">
      <c r="B9037" t="s">
        <v>3</v>
      </c>
      <c r="C9037" t="s">
        <v>645</v>
      </c>
      <c r="D9037" t="s">
        <v>247</v>
      </c>
      <c r="E9037" t="s">
        <v>1</v>
      </c>
      <c r="F9037">
        <v>6424.51566659948</v>
      </c>
      <c r="G9037">
        <v>6411.1008071353317</v>
      </c>
      <c r="H9037">
        <v>6443.1627982483769</v>
      </c>
    </row>
    <row r="9038" spans="2:8" x14ac:dyDescent="0.25">
      <c r="B9038" t="s">
        <v>3</v>
      </c>
      <c r="C9038" t="s">
        <v>645</v>
      </c>
      <c r="D9038" t="s">
        <v>248</v>
      </c>
      <c r="E9038" t="s">
        <v>1</v>
      </c>
      <c r="F9038">
        <v>6573.9230076831873</v>
      </c>
      <c r="G9038">
        <v>6560.1961747431269</v>
      </c>
      <c r="H9038">
        <v>6593.0037935564796</v>
      </c>
    </row>
    <row r="9039" spans="2:8" x14ac:dyDescent="0.25">
      <c r="B9039" t="s">
        <v>3</v>
      </c>
      <c r="C9039" t="s">
        <v>645</v>
      </c>
      <c r="D9039" t="s">
        <v>251</v>
      </c>
      <c r="E9039" t="s">
        <v>1</v>
      </c>
      <c r="F9039">
        <v>1216.6283355529929</v>
      </c>
      <c r="G9039">
        <v>1218.0582663581117</v>
      </c>
      <c r="H9039">
        <v>1229.480891162955</v>
      </c>
    </row>
    <row r="9040" spans="2:8" x14ac:dyDescent="0.25">
      <c r="B9040" t="s">
        <v>3</v>
      </c>
      <c r="C9040" t="s">
        <v>645</v>
      </c>
      <c r="D9040" t="s">
        <v>255</v>
      </c>
      <c r="E9040" t="s">
        <v>1</v>
      </c>
      <c r="F9040">
        <v>4.1201530124872168</v>
      </c>
      <c r="G9040">
        <v>4.1435639809335942</v>
      </c>
      <c r="H9040">
        <v>4.3335772882065395</v>
      </c>
    </row>
    <row r="9041" spans="2:8" x14ac:dyDescent="0.25">
      <c r="B9041" t="s">
        <v>3</v>
      </c>
      <c r="C9041" t="s">
        <v>645</v>
      </c>
      <c r="D9041" t="s">
        <v>256</v>
      </c>
      <c r="E9041" t="s">
        <v>1</v>
      </c>
      <c r="F9041">
        <v>132.25762956432018</v>
      </c>
      <c r="G9041">
        <v>132.41307494825497</v>
      </c>
      <c r="H9041">
        <v>133.65480936783393</v>
      </c>
    </row>
    <row r="9042" spans="2:8" x14ac:dyDescent="0.25">
      <c r="B9042" t="s">
        <v>3</v>
      </c>
      <c r="C9042" t="s">
        <v>645</v>
      </c>
      <c r="D9042" t="s">
        <v>258</v>
      </c>
      <c r="E9042" t="s">
        <v>1</v>
      </c>
      <c r="F9042">
        <v>229.19127939345248</v>
      </c>
      <c r="G9042">
        <v>229.4606530888467</v>
      </c>
      <c r="H9042">
        <v>231.61247375301326</v>
      </c>
    </row>
    <row r="9043" spans="2:8" x14ac:dyDescent="0.25">
      <c r="B9043" t="s">
        <v>3</v>
      </c>
      <c r="C9043" t="s">
        <v>645</v>
      </c>
      <c r="D9043" t="s">
        <v>260</v>
      </c>
      <c r="E9043" t="s">
        <v>1</v>
      </c>
      <c r="F9043">
        <v>831.23675099893933</v>
      </c>
      <c r="G9043">
        <v>832.21372235647357</v>
      </c>
      <c r="H9043">
        <v>840.0180001734476</v>
      </c>
    </row>
    <row r="9044" spans="2:8" x14ac:dyDescent="0.25">
      <c r="B9044" t="s">
        <v>3</v>
      </c>
      <c r="C9044" t="s">
        <v>645</v>
      </c>
      <c r="D9044" t="s">
        <v>262</v>
      </c>
      <c r="E9044" t="s">
        <v>1</v>
      </c>
      <c r="F9044">
        <v>444.09549054045448</v>
      </c>
      <c r="G9044">
        <v>444.43414288263961</v>
      </c>
      <c r="H9044">
        <v>449.2664058898801</v>
      </c>
    </row>
    <row r="9045" spans="2:8" x14ac:dyDescent="0.25">
      <c r="B9045" t="s">
        <v>3</v>
      </c>
      <c r="C9045" t="s">
        <v>645</v>
      </c>
      <c r="D9045" t="s">
        <v>263</v>
      </c>
      <c r="E9045" t="s">
        <v>1</v>
      </c>
      <c r="F9045">
        <v>454.42329264604632</v>
      </c>
      <c r="G9045">
        <v>454.76982062409638</v>
      </c>
      <c r="H9045">
        <v>459.71446184080753</v>
      </c>
    </row>
    <row r="9046" spans="2:8" x14ac:dyDescent="0.25">
      <c r="B9046" t="s">
        <v>3</v>
      </c>
      <c r="C9046" t="s">
        <v>645</v>
      </c>
      <c r="D9046" t="s">
        <v>264</v>
      </c>
      <c r="E9046" t="s">
        <v>1</v>
      </c>
      <c r="F9046">
        <v>261.99056985462011</v>
      </c>
      <c r="G9046">
        <v>262.19035508550309</v>
      </c>
      <c r="H9046">
        <v>265.04110985766624</v>
      </c>
    </row>
    <row r="9047" spans="2:8" x14ac:dyDescent="0.25">
      <c r="B9047" t="s">
        <v>3</v>
      </c>
      <c r="C9047" t="s">
        <v>645</v>
      </c>
      <c r="D9047" t="s">
        <v>265</v>
      </c>
      <c r="E9047" t="s">
        <v>1</v>
      </c>
      <c r="F9047">
        <v>268.08337380472756</v>
      </c>
      <c r="G9047">
        <v>268.28780520377057</v>
      </c>
      <c r="H9047">
        <v>271.20485659854228</v>
      </c>
    </row>
    <row r="9048" spans="2:8" x14ac:dyDescent="0.25">
      <c r="B9048" t="s">
        <v>3</v>
      </c>
      <c r="C9048" t="s">
        <v>645</v>
      </c>
      <c r="D9048" t="s">
        <v>266</v>
      </c>
      <c r="E9048" t="s">
        <v>1</v>
      </c>
      <c r="F9048">
        <v>65.282896094921739</v>
      </c>
      <c r="G9048">
        <v>65.332678644256532</v>
      </c>
      <c r="H9048">
        <v>66.043030653057841</v>
      </c>
    </row>
    <row r="9049" spans="2:8" x14ac:dyDescent="0.25">
      <c r="B9049" t="s">
        <v>3</v>
      </c>
      <c r="C9049" t="s">
        <v>645</v>
      </c>
      <c r="D9049" t="s">
        <v>268</v>
      </c>
      <c r="E9049" t="s">
        <v>1</v>
      </c>
      <c r="F9049">
        <v>3434.1349979613128</v>
      </c>
      <c r="G9049">
        <v>3431.589274527345</v>
      </c>
      <c r="H9049">
        <v>3468.1781897035921</v>
      </c>
    </row>
    <row r="9050" spans="2:8" x14ac:dyDescent="0.25">
      <c r="B9050" t="s">
        <v>3</v>
      </c>
      <c r="C9050" t="s">
        <v>645</v>
      </c>
      <c r="D9050" t="s">
        <v>269</v>
      </c>
      <c r="E9050" t="s">
        <v>1</v>
      </c>
      <c r="F9050">
        <v>3513.9986025650642</v>
      </c>
      <c r="G9050">
        <v>3511.3936762605385</v>
      </c>
      <c r="H9050">
        <v>3548.833496440885</v>
      </c>
    </row>
    <row r="9051" spans="2:8" x14ac:dyDescent="0.25">
      <c r="B9051" t="s">
        <v>3</v>
      </c>
      <c r="C9051" t="s">
        <v>645</v>
      </c>
      <c r="D9051" t="s">
        <v>270</v>
      </c>
      <c r="E9051" t="s">
        <v>1</v>
      </c>
      <c r="F9051">
        <v>0</v>
      </c>
      <c r="G9051">
        <v>0</v>
      </c>
      <c r="H9051">
        <v>0</v>
      </c>
    </row>
    <row r="9052" spans="2:8" x14ac:dyDescent="0.25">
      <c r="B9052" t="s">
        <v>3</v>
      </c>
      <c r="C9052" t="s">
        <v>645</v>
      </c>
      <c r="D9052" t="s">
        <v>271</v>
      </c>
      <c r="E9052" t="s">
        <v>1</v>
      </c>
      <c r="F9052">
        <v>6357.071970707796</v>
      </c>
      <c r="G9052">
        <v>6364.5435812034866</v>
      </c>
      <c r="H9052">
        <v>6424.2285695082992</v>
      </c>
    </row>
    <row r="9053" spans="2:8" x14ac:dyDescent="0.25">
      <c r="B9053" t="s">
        <v>3</v>
      </c>
      <c r="C9053" t="s">
        <v>645</v>
      </c>
      <c r="D9053" t="s">
        <v>273</v>
      </c>
      <c r="E9053" t="s">
        <v>1</v>
      </c>
      <c r="F9053">
        <v>0</v>
      </c>
      <c r="G9053">
        <v>0</v>
      </c>
      <c r="H9053">
        <v>0</v>
      </c>
    </row>
    <row r="9054" spans="2:8" x14ac:dyDescent="0.25">
      <c r="B9054" t="s">
        <v>3</v>
      </c>
      <c r="C9054" t="s">
        <v>645</v>
      </c>
      <c r="D9054" t="s">
        <v>276</v>
      </c>
      <c r="E9054" t="s">
        <v>1</v>
      </c>
      <c r="F9054">
        <v>59.744189435043481</v>
      </c>
      <c r="G9054">
        <v>59.606758840371377</v>
      </c>
      <c r="H9054">
        <v>59.909430943843169</v>
      </c>
    </row>
    <row r="9055" spans="2:8" x14ac:dyDescent="0.25">
      <c r="B9055" t="s">
        <v>3</v>
      </c>
      <c r="C9055" t="s">
        <v>645</v>
      </c>
      <c r="D9055" t="s">
        <v>279</v>
      </c>
      <c r="E9055" t="s">
        <v>1</v>
      </c>
      <c r="F9055">
        <v>12790.628161560699</v>
      </c>
      <c r="G9055">
        <v>12813.151300775815</v>
      </c>
      <c r="H9055">
        <v>12895.721103469066</v>
      </c>
    </row>
    <row r="9056" spans="2:8" x14ac:dyDescent="0.25">
      <c r="B9056" t="s">
        <v>3</v>
      </c>
      <c r="C9056" t="s">
        <v>645</v>
      </c>
      <c r="D9056" t="s">
        <v>280</v>
      </c>
      <c r="E9056" t="s">
        <v>1</v>
      </c>
      <c r="F9056">
        <v>6345.9225520258506</v>
      </c>
      <c r="G9056">
        <v>6357.0971476189843</v>
      </c>
      <c r="H9056">
        <v>6398.0632023278649</v>
      </c>
    </row>
    <row r="9057" spans="2:8" x14ac:dyDescent="0.25">
      <c r="B9057" t="s">
        <v>3</v>
      </c>
      <c r="C9057" t="s">
        <v>645</v>
      </c>
      <c r="D9057" t="s">
        <v>281</v>
      </c>
      <c r="E9057" t="s">
        <v>1</v>
      </c>
      <c r="F9057">
        <v>4.3398212061779473</v>
      </c>
      <c r="G9057">
        <v>4.3470689446247786</v>
      </c>
      <c r="H9057">
        <v>4.3894584111009793</v>
      </c>
    </row>
    <row r="9058" spans="2:8" x14ac:dyDescent="0.25">
      <c r="B9058" t="s">
        <v>3</v>
      </c>
      <c r="C9058" t="s">
        <v>645</v>
      </c>
      <c r="D9058" t="s">
        <v>282</v>
      </c>
      <c r="E9058" t="s">
        <v>1</v>
      </c>
      <c r="F9058">
        <v>4.3398212061779473</v>
      </c>
      <c r="G9058">
        <v>4.3470689446247786</v>
      </c>
      <c r="H9058">
        <v>4.3894584111009793</v>
      </c>
    </row>
    <row r="9059" spans="2:8" x14ac:dyDescent="0.25">
      <c r="B9059" t="s">
        <v>3</v>
      </c>
      <c r="C9059" t="s">
        <v>645</v>
      </c>
      <c r="D9059" t="s">
        <v>283</v>
      </c>
      <c r="E9059" t="s">
        <v>1</v>
      </c>
      <c r="F9059">
        <v>472.4153787079477</v>
      </c>
      <c r="G9059">
        <v>472.61368303310422</v>
      </c>
      <c r="H9059">
        <v>477.5070855847473</v>
      </c>
    </row>
    <row r="9060" spans="2:8" x14ac:dyDescent="0.25">
      <c r="B9060" t="s">
        <v>3</v>
      </c>
      <c r="C9060" t="s">
        <v>645</v>
      </c>
      <c r="D9060" t="s">
        <v>284</v>
      </c>
      <c r="E9060" t="s">
        <v>1</v>
      </c>
      <c r="F9060">
        <v>483.40178286394644</v>
      </c>
      <c r="G9060">
        <v>483.60469891759476</v>
      </c>
      <c r="H9060">
        <v>488.61190152857858</v>
      </c>
    </row>
    <row r="9061" spans="2:8" x14ac:dyDescent="0.25">
      <c r="B9061" t="s">
        <v>3</v>
      </c>
      <c r="C9061" t="s">
        <v>645</v>
      </c>
      <c r="D9061" t="s">
        <v>286</v>
      </c>
      <c r="E9061" t="s">
        <v>1</v>
      </c>
      <c r="F9061">
        <v>71.411627013992103</v>
      </c>
      <c r="G9061">
        <v>71.441603249190166</v>
      </c>
      <c r="H9061">
        <v>72.181303634903657</v>
      </c>
    </row>
    <row r="9062" spans="2:8" x14ac:dyDescent="0.25">
      <c r="B9062" t="s">
        <v>3</v>
      </c>
      <c r="C9062" t="s">
        <v>645</v>
      </c>
      <c r="D9062" t="s">
        <v>287</v>
      </c>
      <c r="E9062" t="s">
        <v>1</v>
      </c>
      <c r="F9062">
        <v>1589.0335465630972</v>
      </c>
      <c r="G9062">
        <v>1589.7005702022595</v>
      </c>
      <c r="H9062">
        <v>1606.1601969668775</v>
      </c>
    </row>
    <row r="9063" spans="2:8" x14ac:dyDescent="0.25">
      <c r="B9063" t="s">
        <v>3</v>
      </c>
      <c r="C9063" t="s">
        <v>645</v>
      </c>
      <c r="D9063" t="s">
        <v>290</v>
      </c>
      <c r="E9063" t="s">
        <v>1</v>
      </c>
      <c r="F9063">
        <v>193.54381988151189</v>
      </c>
      <c r="G9063">
        <v>193.62506316511278</v>
      </c>
      <c r="H9063">
        <v>195.629840877162</v>
      </c>
    </row>
    <row r="9064" spans="2:8" x14ac:dyDescent="0.25">
      <c r="B9064" t="s">
        <v>3</v>
      </c>
      <c r="C9064" t="s">
        <v>645</v>
      </c>
      <c r="D9064" t="s">
        <v>291</v>
      </c>
      <c r="E9064" t="s">
        <v>1</v>
      </c>
      <c r="F9064">
        <v>233.34456584665296</v>
      </c>
      <c r="G9064">
        <v>233.44251616483629</v>
      </c>
      <c r="H9064">
        <v>235.85956045549636</v>
      </c>
    </row>
    <row r="9065" spans="2:8" x14ac:dyDescent="0.25">
      <c r="B9065" t="s">
        <v>3</v>
      </c>
      <c r="C9065" t="s">
        <v>645</v>
      </c>
      <c r="D9065" t="s">
        <v>292</v>
      </c>
      <c r="E9065" t="s">
        <v>1</v>
      </c>
      <c r="F9065">
        <v>238.77118365704032</v>
      </c>
      <c r="G9065">
        <v>238.87141188959993</v>
      </c>
      <c r="H9065">
        <v>241.34466651260095</v>
      </c>
    </row>
    <row r="9066" spans="2:8" x14ac:dyDescent="0.25">
      <c r="B9066" t="s">
        <v>3</v>
      </c>
      <c r="C9066" t="s">
        <v>645</v>
      </c>
      <c r="D9066" t="s">
        <v>293</v>
      </c>
      <c r="E9066" t="s">
        <v>1</v>
      </c>
      <c r="F9066">
        <v>750.23624927469689</v>
      </c>
      <c r="G9066">
        <v>750.80835430260447</v>
      </c>
      <c r="H9066">
        <v>758.97177624964786</v>
      </c>
    </row>
    <row r="9067" spans="2:8" x14ac:dyDescent="0.25">
      <c r="B9067" t="s">
        <v>3</v>
      </c>
      <c r="C9067" t="s">
        <v>645</v>
      </c>
      <c r="D9067" t="s">
        <v>295</v>
      </c>
      <c r="E9067" t="s">
        <v>1</v>
      </c>
      <c r="F9067">
        <v>0</v>
      </c>
      <c r="G9067">
        <v>0</v>
      </c>
      <c r="H9067">
        <v>0</v>
      </c>
    </row>
    <row r="9068" spans="2:8" x14ac:dyDescent="0.25">
      <c r="B9068" t="s">
        <v>3</v>
      </c>
      <c r="C9068" t="s">
        <v>645</v>
      </c>
      <c r="D9068" t="s">
        <v>296</v>
      </c>
      <c r="E9068" t="s">
        <v>1</v>
      </c>
      <c r="F9068">
        <v>229.75386244344409</v>
      </c>
      <c r="G9068">
        <v>229.21675366136154</v>
      </c>
      <c r="H9068">
        <v>230.37480285417726</v>
      </c>
    </row>
    <row r="9069" spans="2:8" x14ac:dyDescent="0.25">
      <c r="B9069" t="s">
        <v>3</v>
      </c>
      <c r="C9069" t="s">
        <v>645</v>
      </c>
      <c r="D9069" t="s">
        <v>297</v>
      </c>
      <c r="E9069" t="s">
        <v>1</v>
      </c>
      <c r="F9069">
        <v>235.09697552352412</v>
      </c>
      <c r="G9069">
        <v>234.54737583953286</v>
      </c>
      <c r="H9069">
        <v>235.73235640892554</v>
      </c>
    </row>
    <row r="9070" spans="2:8" x14ac:dyDescent="0.25">
      <c r="B9070" t="s">
        <v>3</v>
      </c>
      <c r="C9070" t="s">
        <v>645</v>
      </c>
      <c r="D9070" t="s">
        <v>298</v>
      </c>
      <c r="E9070" t="s">
        <v>1</v>
      </c>
      <c r="F9070">
        <v>536.0923457013696</v>
      </c>
      <c r="G9070">
        <v>534.83909187651057</v>
      </c>
      <c r="H9070">
        <v>537.54120665974688</v>
      </c>
    </row>
    <row r="9071" spans="2:8" x14ac:dyDescent="0.25">
      <c r="B9071" t="s">
        <v>3</v>
      </c>
      <c r="C9071" t="s">
        <v>645</v>
      </c>
      <c r="D9071" t="s">
        <v>299</v>
      </c>
      <c r="E9071" t="s">
        <v>1</v>
      </c>
      <c r="F9071">
        <v>548.55960955488979</v>
      </c>
      <c r="G9071">
        <v>547.27721029224324</v>
      </c>
      <c r="H9071">
        <v>550.04216495415972</v>
      </c>
    </row>
    <row r="9072" spans="2:8" x14ac:dyDescent="0.25">
      <c r="B9072" t="s">
        <v>3</v>
      </c>
      <c r="C9072" t="s">
        <v>645</v>
      </c>
      <c r="D9072" t="s">
        <v>300</v>
      </c>
      <c r="E9072" t="s">
        <v>1</v>
      </c>
      <c r="F9072">
        <v>919.01544977377637</v>
      </c>
      <c r="G9072">
        <v>916.86701464544615</v>
      </c>
      <c r="H9072">
        <v>921.49921141670904</v>
      </c>
    </row>
    <row r="9073" spans="2:8" x14ac:dyDescent="0.25">
      <c r="B9073" t="s">
        <v>3</v>
      </c>
      <c r="C9073" t="s">
        <v>645</v>
      </c>
      <c r="D9073" t="s">
        <v>407</v>
      </c>
      <c r="E9073" t="s">
        <v>1</v>
      </c>
      <c r="F9073">
        <v>-158.48208537550718</v>
      </c>
      <c r="G9073">
        <v>-158.67816780176426</v>
      </c>
      <c r="H9073">
        <v>-160.45625634567557</v>
      </c>
    </row>
    <row r="9074" spans="2:8" x14ac:dyDescent="0.25">
      <c r="B9074" t="s">
        <v>3</v>
      </c>
      <c r="C9074" t="s">
        <v>645</v>
      </c>
      <c r="D9074" t="s">
        <v>635</v>
      </c>
      <c r="E9074" t="s">
        <v>1</v>
      </c>
      <c r="F9074">
        <v>-158.48208537550718</v>
      </c>
      <c r="G9074">
        <v>-158.67816780176426</v>
      </c>
      <c r="H9074">
        <v>-160.45625634567557</v>
      </c>
    </row>
    <row r="9075" spans="2:8" x14ac:dyDescent="0.25">
      <c r="B9075" t="s">
        <v>3</v>
      </c>
      <c r="C9075" t="s">
        <v>645</v>
      </c>
      <c r="D9075" t="s">
        <v>636</v>
      </c>
      <c r="E9075" t="s">
        <v>1</v>
      </c>
      <c r="F9075">
        <v>21.168169665144763</v>
      </c>
      <c r="G9075">
        <v>21.25736597485302</v>
      </c>
      <c r="H9075">
        <v>22.049071808341001</v>
      </c>
    </row>
    <row r="9076" spans="2:8" x14ac:dyDescent="0.25">
      <c r="B9076" t="s">
        <v>3</v>
      </c>
      <c r="C9076" t="s">
        <v>645</v>
      </c>
      <c r="D9076" t="s">
        <v>686</v>
      </c>
      <c r="E9076" t="s">
        <v>1</v>
      </c>
      <c r="F9076">
        <v>21.24815412517011</v>
      </c>
      <c r="G9076">
        <v>17.579889052458324</v>
      </c>
      <c r="H9076">
        <v>14.120733798673687</v>
      </c>
    </row>
    <row r="9077" spans="2:8" x14ac:dyDescent="0.25">
      <c r="B9077" t="s">
        <v>3</v>
      </c>
      <c r="C9077" t="s">
        <v>645</v>
      </c>
      <c r="D9077" t="s">
        <v>687</v>
      </c>
      <c r="E9077" t="s">
        <v>1</v>
      </c>
      <c r="F9077">
        <v>26.826409979430792</v>
      </c>
      <c r="G9077">
        <v>22.281277814506868</v>
      </c>
      <c r="H9077">
        <v>18.001989825843388</v>
      </c>
    </row>
    <row r="9078" spans="2:8" x14ac:dyDescent="0.25">
      <c r="B9078" t="s">
        <v>3</v>
      </c>
      <c r="C9078" t="s">
        <v>645</v>
      </c>
      <c r="D9078" t="s">
        <v>302</v>
      </c>
      <c r="E9078" t="s">
        <v>1</v>
      </c>
      <c r="F9078">
        <v>140.6554106788866</v>
      </c>
      <c r="G9078">
        <v>140.73736958540869</v>
      </c>
      <c r="H9078">
        <v>142.11076298566448</v>
      </c>
    </row>
    <row r="9079" spans="2:8" x14ac:dyDescent="0.25">
      <c r="B9079" t="s">
        <v>3</v>
      </c>
      <c r="C9079" t="s">
        <v>645</v>
      </c>
      <c r="D9079" t="s">
        <v>303</v>
      </c>
      <c r="E9079" t="s">
        <v>1</v>
      </c>
      <c r="F9079">
        <v>143.92646674118629</v>
      </c>
      <c r="G9079">
        <v>144.01033166879034</v>
      </c>
      <c r="H9079">
        <v>145.41566445044737</v>
      </c>
    </row>
    <row r="9080" spans="2:8" x14ac:dyDescent="0.25">
      <c r="B9080" t="s">
        <v>3</v>
      </c>
      <c r="C9080" t="s">
        <v>645</v>
      </c>
      <c r="D9080" t="s">
        <v>306</v>
      </c>
      <c r="E9080" t="s">
        <v>1</v>
      </c>
      <c r="F9080">
        <v>91.04481943152922</v>
      </c>
      <c r="G9080">
        <v>91.469308570129186</v>
      </c>
      <c r="H9080">
        <v>95.116991090247353</v>
      </c>
    </row>
    <row r="9081" spans="2:8" x14ac:dyDescent="0.25">
      <c r="B9081" t="s">
        <v>3</v>
      </c>
      <c r="C9081" t="s">
        <v>645</v>
      </c>
      <c r="D9081" t="s">
        <v>307</v>
      </c>
      <c r="E9081" t="s">
        <v>1</v>
      </c>
      <c r="F9081">
        <v>91.04481943152922</v>
      </c>
      <c r="G9081">
        <v>91.469308570129186</v>
      </c>
      <c r="H9081">
        <v>95.116991090247353</v>
      </c>
    </row>
    <row r="9082" spans="2:8" x14ac:dyDescent="0.25">
      <c r="B9082" t="s">
        <v>3</v>
      </c>
      <c r="C9082" t="s">
        <v>645</v>
      </c>
      <c r="D9082" t="s">
        <v>308</v>
      </c>
      <c r="E9082" t="s">
        <v>1</v>
      </c>
      <c r="F9082">
        <v>87.051528669870677</v>
      </c>
      <c r="G9082">
        <v>87.195203042216619</v>
      </c>
      <c r="H9082">
        <v>88.520284608761514</v>
      </c>
    </row>
    <row r="9083" spans="2:8" x14ac:dyDescent="0.25">
      <c r="B9083" t="s">
        <v>3</v>
      </c>
      <c r="C9083" t="s">
        <v>645</v>
      </c>
      <c r="D9083" t="s">
        <v>309</v>
      </c>
      <c r="E9083" t="s">
        <v>1</v>
      </c>
      <c r="F9083">
        <v>721.04417731848321</v>
      </c>
      <c r="G9083">
        <v>721.5940214503629</v>
      </c>
      <c r="H9083">
        <v>729.43980052008976</v>
      </c>
    </row>
    <row r="9084" spans="2:8" x14ac:dyDescent="0.25">
      <c r="B9084" t="s">
        <v>3</v>
      </c>
      <c r="C9084" t="s">
        <v>645</v>
      </c>
      <c r="D9084" t="s">
        <v>637</v>
      </c>
      <c r="E9084" t="s">
        <v>1</v>
      </c>
      <c r="F9084">
        <v>533.27709386359663</v>
      </c>
      <c r="G9084">
        <v>534.22337972320508</v>
      </c>
      <c r="H9084">
        <v>541.4115564933262</v>
      </c>
    </row>
    <row r="9085" spans="2:8" x14ac:dyDescent="0.25">
      <c r="B9085" t="s">
        <v>3</v>
      </c>
      <c r="C9085" t="s">
        <v>645</v>
      </c>
      <c r="D9085" t="s">
        <v>311</v>
      </c>
      <c r="E9085" t="s">
        <v>1</v>
      </c>
      <c r="F9085">
        <v>8252.0181687488403</v>
      </c>
      <c r="G9085">
        <v>8266.5492263069773</v>
      </c>
      <c r="H9085">
        <v>8319.8200667542351</v>
      </c>
    </row>
    <row r="9086" spans="2:8" x14ac:dyDescent="0.25">
      <c r="B9086" t="s">
        <v>3</v>
      </c>
      <c r="C9086" t="s">
        <v>645</v>
      </c>
      <c r="D9086" t="s">
        <v>312</v>
      </c>
      <c r="E9086" t="s">
        <v>1</v>
      </c>
      <c r="F9086">
        <v>9799.271575389248</v>
      </c>
      <c r="G9086">
        <v>9816.5272062395306</v>
      </c>
      <c r="H9086">
        <v>9879.7863292706552</v>
      </c>
    </row>
    <row r="9087" spans="2:8" x14ac:dyDescent="0.25">
      <c r="B9087" t="s">
        <v>3</v>
      </c>
      <c r="C9087" t="s">
        <v>645</v>
      </c>
      <c r="D9087" t="s">
        <v>313</v>
      </c>
      <c r="E9087" t="s">
        <v>1</v>
      </c>
      <c r="F9087">
        <v>4126.0090843744201</v>
      </c>
      <c r="G9087">
        <v>4133.2746131534886</v>
      </c>
      <c r="H9087">
        <v>4159.9100333771175</v>
      </c>
    </row>
    <row r="9088" spans="2:8" x14ac:dyDescent="0.25">
      <c r="B9088" t="s">
        <v>3</v>
      </c>
      <c r="C9088" t="s">
        <v>645</v>
      </c>
      <c r="D9088" t="s">
        <v>314</v>
      </c>
      <c r="E9088" t="s">
        <v>1</v>
      </c>
      <c r="F9088">
        <v>4899.635787694624</v>
      </c>
      <c r="G9088">
        <v>4908.2636031197653</v>
      </c>
      <c r="H9088">
        <v>4939.8931646353276</v>
      </c>
    </row>
    <row r="9089" spans="2:8" x14ac:dyDescent="0.25">
      <c r="B9089" t="s">
        <v>3</v>
      </c>
      <c r="C9089" t="s">
        <v>645</v>
      </c>
      <c r="D9089" t="s">
        <v>315</v>
      </c>
      <c r="E9089" t="s">
        <v>1</v>
      </c>
      <c r="F9089">
        <v>136.78557457601252</v>
      </c>
      <c r="G9089">
        <v>137.0282968990021</v>
      </c>
      <c r="H9089">
        <v>138.87206424053821</v>
      </c>
    </row>
    <row r="9090" spans="2:8" x14ac:dyDescent="0.25">
      <c r="B9090" t="s">
        <v>3</v>
      </c>
      <c r="C9090" t="s">
        <v>645</v>
      </c>
      <c r="D9090" t="s">
        <v>320</v>
      </c>
      <c r="E9090" t="s">
        <v>1</v>
      </c>
      <c r="F9090">
        <v>1823.0533288954009</v>
      </c>
      <c r="G9090">
        <v>1825.1960047136295</v>
      </c>
      <c r="H9090">
        <v>1842.3122049258566</v>
      </c>
    </row>
    <row r="9091" spans="2:8" x14ac:dyDescent="0.25">
      <c r="B9091" t="s">
        <v>3</v>
      </c>
      <c r="C9091" t="s">
        <v>645</v>
      </c>
      <c r="D9091" t="s">
        <v>322</v>
      </c>
      <c r="E9091" t="s">
        <v>1</v>
      </c>
      <c r="F9091">
        <v>3479.8593075910144</v>
      </c>
      <c r="G9091">
        <v>3483.9492649559652</v>
      </c>
      <c r="H9091">
        <v>3516.6208098170237</v>
      </c>
    </row>
    <row r="9092" spans="2:8" x14ac:dyDescent="0.25">
      <c r="B9092" t="s">
        <v>3</v>
      </c>
      <c r="C9092" t="s">
        <v>645</v>
      </c>
      <c r="D9092" t="s">
        <v>324</v>
      </c>
      <c r="E9092" t="s">
        <v>1</v>
      </c>
      <c r="F9092">
        <v>4738.0494806939532</v>
      </c>
      <c r="G9092">
        <v>4743.6182174319001</v>
      </c>
      <c r="H9092">
        <v>4788.1026009886518</v>
      </c>
    </row>
    <row r="9093" spans="2:8" x14ac:dyDescent="0.25">
      <c r="B9093" t="s">
        <v>3</v>
      </c>
      <c r="C9093" t="s">
        <v>645</v>
      </c>
      <c r="D9093" t="s">
        <v>326</v>
      </c>
      <c r="E9093" t="s">
        <v>1</v>
      </c>
      <c r="F9093">
        <v>3146.2525353552246</v>
      </c>
      <c r="G9093">
        <v>3139.6829295217526</v>
      </c>
      <c r="H9093">
        <v>3155.3845210599929</v>
      </c>
    </row>
    <row r="9094" spans="2:8" x14ac:dyDescent="0.25">
      <c r="B9094" t="s">
        <v>3</v>
      </c>
      <c r="C9094" t="s">
        <v>645</v>
      </c>
      <c r="D9094" t="s">
        <v>328</v>
      </c>
      <c r="E9094" t="s">
        <v>1</v>
      </c>
      <c r="F9094">
        <v>4653.3735050883215</v>
      </c>
      <c r="G9094">
        <v>4643.65692023672</v>
      </c>
      <c r="H9094">
        <v>4666.8799035257925</v>
      </c>
    </row>
    <row r="9095" spans="2:8" x14ac:dyDescent="0.25">
      <c r="B9095" t="s">
        <v>3</v>
      </c>
      <c r="C9095" t="s">
        <v>645</v>
      </c>
      <c r="D9095" t="s">
        <v>330</v>
      </c>
      <c r="E9095" t="s">
        <v>1</v>
      </c>
      <c r="F9095">
        <v>131.3643238029625</v>
      </c>
      <c r="G9095">
        <v>131.46449783508638</v>
      </c>
      <c r="H9095">
        <v>132.89389078301227</v>
      </c>
    </row>
    <row r="9096" spans="2:8" x14ac:dyDescent="0.25">
      <c r="B9096" t="s">
        <v>3</v>
      </c>
      <c r="C9096" t="s">
        <v>645</v>
      </c>
      <c r="D9096" t="s">
        <v>332</v>
      </c>
      <c r="E9096" t="s">
        <v>1</v>
      </c>
      <c r="F9096">
        <v>10454.809594041846</v>
      </c>
      <c r="G9096">
        <v>10467.922217833586</v>
      </c>
      <c r="H9096">
        <v>10530.780956229717</v>
      </c>
    </row>
    <row r="9097" spans="2:8" x14ac:dyDescent="0.25">
      <c r="B9097" t="s">
        <v>3</v>
      </c>
      <c r="C9097" t="s">
        <v>645</v>
      </c>
      <c r="D9097" t="s">
        <v>333</v>
      </c>
      <c r="E9097" t="s">
        <v>1</v>
      </c>
      <c r="F9097">
        <v>10697.944700880025</v>
      </c>
      <c r="G9097">
        <v>10711.362269411107</v>
      </c>
      <c r="H9097">
        <v>10775.682838932733</v>
      </c>
    </row>
    <row r="9098" spans="2:8" x14ac:dyDescent="0.25">
      <c r="B9098" t="s">
        <v>3</v>
      </c>
      <c r="C9098" t="s">
        <v>645</v>
      </c>
      <c r="D9098" t="s">
        <v>334</v>
      </c>
      <c r="E9098" t="s">
        <v>1</v>
      </c>
      <c r="F9098">
        <v>0</v>
      </c>
      <c r="G9098">
        <v>0</v>
      </c>
      <c r="H9098">
        <v>0</v>
      </c>
    </row>
    <row r="9099" spans="2:8" x14ac:dyDescent="0.25">
      <c r="B9099" t="s">
        <v>3</v>
      </c>
      <c r="C9099" t="s">
        <v>645</v>
      </c>
      <c r="D9099" t="s">
        <v>335</v>
      </c>
      <c r="E9099" t="s">
        <v>1</v>
      </c>
      <c r="F9099">
        <v>0</v>
      </c>
      <c r="G9099">
        <v>0</v>
      </c>
      <c r="H9099">
        <v>0</v>
      </c>
    </row>
    <row r="9100" spans="2:8" x14ac:dyDescent="0.25">
      <c r="B9100" t="s">
        <v>3</v>
      </c>
      <c r="C9100" t="s">
        <v>645</v>
      </c>
      <c r="D9100" t="s">
        <v>336</v>
      </c>
      <c r="E9100" t="s">
        <v>1</v>
      </c>
      <c r="F9100">
        <v>0</v>
      </c>
      <c r="G9100">
        <v>0</v>
      </c>
      <c r="H9100">
        <v>0</v>
      </c>
    </row>
    <row r="9101" spans="2:8" x14ac:dyDescent="0.25">
      <c r="B9101" t="s">
        <v>3</v>
      </c>
      <c r="C9101" t="s">
        <v>645</v>
      </c>
      <c r="D9101" t="s">
        <v>337</v>
      </c>
      <c r="E9101" t="s">
        <v>1</v>
      </c>
      <c r="F9101">
        <v>0</v>
      </c>
      <c r="G9101">
        <v>0</v>
      </c>
      <c r="H9101">
        <v>0</v>
      </c>
    </row>
    <row r="9102" spans="2:8" x14ac:dyDescent="0.25">
      <c r="B9102" t="s">
        <v>3</v>
      </c>
      <c r="C9102" t="s">
        <v>645</v>
      </c>
      <c r="D9102" t="s">
        <v>341</v>
      </c>
      <c r="E9102" t="s">
        <v>1</v>
      </c>
      <c r="F9102">
        <v>0</v>
      </c>
      <c r="G9102">
        <v>0</v>
      </c>
      <c r="H9102">
        <v>0</v>
      </c>
    </row>
    <row r="9103" spans="2:8" x14ac:dyDescent="0.25">
      <c r="B9103" t="s">
        <v>3</v>
      </c>
      <c r="C9103" t="s">
        <v>645</v>
      </c>
      <c r="D9103" t="s">
        <v>342</v>
      </c>
      <c r="E9103" t="s">
        <v>1</v>
      </c>
      <c r="F9103">
        <v>0</v>
      </c>
      <c r="G9103">
        <v>0</v>
      </c>
      <c r="H9103">
        <v>0</v>
      </c>
    </row>
    <row r="9104" spans="2:8" x14ac:dyDescent="0.25">
      <c r="B9104" t="s">
        <v>3</v>
      </c>
      <c r="C9104" t="s">
        <v>645</v>
      </c>
      <c r="D9104" t="s">
        <v>343</v>
      </c>
      <c r="E9104" t="s">
        <v>1</v>
      </c>
      <c r="F9104">
        <v>237.4053959224336</v>
      </c>
      <c r="G9104">
        <v>237.22940736050782</v>
      </c>
      <c r="H9104">
        <v>239.7588378863741</v>
      </c>
    </row>
    <row r="9105" spans="2:8" x14ac:dyDescent="0.25">
      <c r="B9105" t="s">
        <v>3</v>
      </c>
      <c r="C9105" t="s">
        <v>645</v>
      </c>
      <c r="D9105" t="s">
        <v>344</v>
      </c>
      <c r="E9105" t="s">
        <v>1</v>
      </c>
      <c r="F9105">
        <v>242.92645164155991</v>
      </c>
      <c r="G9105">
        <v>242.74637032238007</v>
      </c>
      <c r="H9105">
        <v>245.33462481396421</v>
      </c>
    </row>
    <row r="9106" spans="2:8" x14ac:dyDescent="0.25">
      <c r="B9106" t="s">
        <v>3</v>
      </c>
      <c r="C9106" t="s">
        <v>645</v>
      </c>
      <c r="D9106" t="s">
        <v>345</v>
      </c>
      <c r="E9106" t="s">
        <v>1</v>
      </c>
      <c r="F9106">
        <v>84.081077722528576</v>
      </c>
      <c r="G9106">
        <v>84.018748440179834</v>
      </c>
      <c r="H9106">
        <v>84.914588418090815</v>
      </c>
    </row>
    <row r="9107" spans="2:8" x14ac:dyDescent="0.25">
      <c r="B9107" t="s">
        <v>3</v>
      </c>
      <c r="C9107" t="s">
        <v>645</v>
      </c>
      <c r="D9107" t="s">
        <v>346</v>
      </c>
      <c r="E9107" t="s">
        <v>1</v>
      </c>
      <c r="F9107">
        <v>86.036451623052486</v>
      </c>
      <c r="G9107">
        <v>85.972672822509608</v>
      </c>
      <c r="H9107">
        <v>86.889346288279</v>
      </c>
    </row>
    <row r="9108" spans="2:8" x14ac:dyDescent="0.25">
      <c r="B9108" t="s">
        <v>3</v>
      </c>
      <c r="C9108" t="s">
        <v>645</v>
      </c>
      <c r="D9108" t="s">
        <v>349</v>
      </c>
      <c r="E9108" t="s">
        <v>1</v>
      </c>
      <c r="F9108">
        <v>799.5945626554186</v>
      </c>
      <c r="G9108">
        <v>799.00182340171023</v>
      </c>
      <c r="H9108">
        <v>807.5210859367462</v>
      </c>
    </row>
    <row r="9109" spans="2:8" x14ac:dyDescent="0.25">
      <c r="B9109" t="s">
        <v>3</v>
      </c>
      <c r="C9109" t="s">
        <v>645</v>
      </c>
      <c r="D9109" t="s">
        <v>350</v>
      </c>
      <c r="E9109" t="s">
        <v>1</v>
      </c>
      <c r="F9109">
        <v>818.1897850427539</v>
      </c>
      <c r="G9109">
        <v>817.58326115523846</v>
      </c>
      <c r="H9109">
        <v>826.30064607481006</v>
      </c>
    </row>
    <row r="9110" spans="2:8" x14ac:dyDescent="0.25">
      <c r="B9110" t="s">
        <v>3</v>
      </c>
      <c r="C9110" t="s">
        <v>645</v>
      </c>
      <c r="D9110" t="s">
        <v>351</v>
      </c>
      <c r="E9110" t="s">
        <v>1</v>
      </c>
      <c r="F9110">
        <v>69961.063464581486</v>
      </c>
      <c r="G9110">
        <v>70965.144683298582</v>
      </c>
      <c r="H9110">
        <v>73838.080717149729</v>
      </c>
    </row>
    <row r="9111" spans="2:8" x14ac:dyDescent="0.25">
      <c r="B9111" t="s">
        <v>3</v>
      </c>
      <c r="C9111" t="s">
        <v>645</v>
      </c>
      <c r="D9111" t="s">
        <v>352</v>
      </c>
      <c r="E9111" t="s">
        <v>1</v>
      </c>
      <c r="F9111">
        <v>136.76928976933607</v>
      </c>
      <c r="G9111">
        <v>137.49283163770212</v>
      </c>
      <c r="H9111">
        <v>143.82294654200609</v>
      </c>
    </row>
    <row r="9112" spans="2:8" x14ac:dyDescent="0.25">
      <c r="B9112" t="s">
        <v>3</v>
      </c>
      <c r="C9112" t="s">
        <v>645</v>
      </c>
      <c r="D9112" t="s">
        <v>353</v>
      </c>
      <c r="E9112" t="s">
        <v>1</v>
      </c>
      <c r="F9112">
        <v>139.94997092676252</v>
      </c>
      <c r="G9112">
        <v>140.69033935020681</v>
      </c>
      <c r="H9112">
        <v>147.16766622902946</v>
      </c>
    </row>
    <row r="9113" spans="2:8" x14ac:dyDescent="0.25">
      <c r="B9113" t="s">
        <v>3</v>
      </c>
      <c r="C9113" t="s">
        <v>645</v>
      </c>
      <c r="D9113" t="s">
        <v>354</v>
      </c>
      <c r="E9113" t="s">
        <v>1</v>
      </c>
      <c r="F9113">
        <v>76.410999503925908</v>
      </c>
      <c r="G9113">
        <v>76.369112204535398</v>
      </c>
      <c r="H9113">
        <v>77.140788570551422</v>
      </c>
    </row>
    <row r="9114" spans="2:8" x14ac:dyDescent="0.25">
      <c r="B9114" t="s">
        <v>3</v>
      </c>
      <c r="C9114" t="s">
        <v>645</v>
      </c>
      <c r="D9114" t="s">
        <v>356</v>
      </c>
      <c r="E9114" t="s">
        <v>1</v>
      </c>
      <c r="F9114">
        <v>1458.840684708528</v>
      </c>
      <c r="G9114">
        <v>1457.6348665317039</v>
      </c>
      <c r="H9114">
        <v>1466.2666048224705</v>
      </c>
    </row>
    <row r="9115" spans="2:8" x14ac:dyDescent="0.25">
      <c r="B9115" t="s">
        <v>3</v>
      </c>
      <c r="C9115" t="s">
        <v>645</v>
      </c>
      <c r="D9115" t="s">
        <v>357</v>
      </c>
      <c r="E9115" t="s">
        <v>1</v>
      </c>
      <c r="F9115">
        <v>718.12497012286178</v>
      </c>
      <c r="G9115">
        <v>718.67258816513879</v>
      </c>
      <c r="H9115">
        <v>726.48660294713386</v>
      </c>
    </row>
    <row r="9116" spans="2:8" x14ac:dyDescent="0.25">
      <c r="B9116" t="s">
        <v>3</v>
      </c>
      <c r="C9116" t="s">
        <v>645</v>
      </c>
      <c r="D9116" t="s">
        <v>359</v>
      </c>
      <c r="E9116" t="s">
        <v>1</v>
      </c>
      <c r="F9116">
        <v>575.08381753741367</v>
      </c>
      <c r="G9116">
        <v>575.52235718915585</v>
      </c>
      <c r="H9116">
        <v>581.77992187229802</v>
      </c>
    </row>
    <row r="9117" spans="2:8" x14ac:dyDescent="0.25">
      <c r="B9117" t="s">
        <v>3</v>
      </c>
      <c r="C9117" t="s">
        <v>645</v>
      </c>
      <c r="D9117" t="s">
        <v>688</v>
      </c>
      <c r="E9117" t="s">
        <v>1</v>
      </c>
      <c r="F9117">
        <v>14002.560905463954</v>
      </c>
      <c r="G9117">
        <v>14019.018432059509</v>
      </c>
      <c r="H9117">
        <v>14150.485039285439</v>
      </c>
    </row>
    <row r="9118" spans="2:8" x14ac:dyDescent="0.25">
      <c r="B9118" t="s">
        <v>3</v>
      </c>
      <c r="C9118" t="s">
        <v>645</v>
      </c>
      <c r="D9118" t="s">
        <v>689</v>
      </c>
      <c r="E9118" t="s">
        <v>1</v>
      </c>
      <c r="F9118">
        <v>14328.201856753809</v>
      </c>
      <c r="G9118">
        <v>14345.042116526012</v>
      </c>
      <c r="H9118">
        <v>14479.566086710684</v>
      </c>
    </row>
    <row r="9119" spans="2:8" x14ac:dyDescent="0.25">
      <c r="B9119" t="s">
        <v>3</v>
      </c>
      <c r="C9119" t="s">
        <v>645</v>
      </c>
      <c r="D9119" t="s">
        <v>363</v>
      </c>
      <c r="E9119" t="s">
        <v>1</v>
      </c>
      <c r="F9119">
        <v>170.02569906796484</v>
      </c>
      <c r="G9119">
        <v>170.22553411836964</v>
      </c>
      <c r="H9119">
        <v>171.82186367184153</v>
      </c>
    </row>
    <row r="9120" spans="2:8" x14ac:dyDescent="0.25">
      <c r="B9120" t="s">
        <v>3</v>
      </c>
      <c r="C9120" t="s">
        <v>645</v>
      </c>
      <c r="D9120" t="s">
        <v>365</v>
      </c>
      <c r="E9120" t="s">
        <v>1</v>
      </c>
      <c r="F9120">
        <v>1015.6201757659771</v>
      </c>
      <c r="G9120">
        <v>1016.8138571337278</v>
      </c>
      <c r="H9120">
        <v>1026.3492656664671</v>
      </c>
    </row>
    <row r="9121" spans="2:8" x14ac:dyDescent="0.25">
      <c r="B9121" t="s">
        <v>3</v>
      </c>
      <c r="C9121" t="s">
        <v>645</v>
      </c>
      <c r="D9121" t="s">
        <v>367</v>
      </c>
      <c r="E9121" t="s">
        <v>1</v>
      </c>
      <c r="F9121">
        <v>1047.3583062586636</v>
      </c>
      <c r="G9121">
        <v>1048.5892901691568</v>
      </c>
      <c r="H9121">
        <v>1058.4226802185437</v>
      </c>
    </row>
    <row r="9122" spans="2:8" x14ac:dyDescent="0.25">
      <c r="B9122" t="s">
        <v>3</v>
      </c>
      <c r="C9122" t="s">
        <v>645</v>
      </c>
      <c r="D9122" t="s">
        <v>369</v>
      </c>
      <c r="E9122" t="s">
        <v>1</v>
      </c>
      <c r="F9122">
        <v>8047.8830892170035</v>
      </c>
      <c r="G9122">
        <v>8057.3419482694981</v>
      </c>
      <c r="H9122">
        <v>8132.9015471338334</v>
      </c>
    </row>
    <row r="9123" spans="2:8" x14ac:dyDescent="0.25">
      <c r="B9123" t="s">
        <v>3</v>
      </c>
      <c r="C9123" t="s">
        <v>645</v>
      </c>
      <c r="D9123" t="s">
        <v>371</v>
      </c>
      <c r="E9123" t="s">
        <v>1</v>
      </c>
      <c r="F9123">
        <v>1926.9579227702682</v>
      </c>
      <c r="G9123">
        <v>1929.2227200081886</v>
      </c>
      <c r="H9123">
        <v>1947.3144549475376</v>
      </c>
    </row>
    <row r="9124" spans="2:8" x14ac:dyDescent="0.25">
      <c r="B9124" t="s">
        <v>3</v>
      </c>
      <c r="C9124" t="s">
        <v>645</v>
      </c>
      <c r="D9124" t="s">
        <v>373</v>
      </c>
      <c r="E9124" t="s">
        <v>1</v>
      </c>
      <c r="F9124">
        <v>2833.7616511327474</v>
      </c>
      <c r="G9124">
        <v>2837.092235306161</v>
      </c>
      <c r="H9124">
        <v>2863.6977278640265</v>
      </c>
    </row>
    <row r="9125" spans="2:8" x14ac:dyDescent="0.25">
      <c r="B9125" t="s">
        <v>3</v>
      </c>
      <c r="C9125" t="s">
        <v>645</v>
      </c>
      <c r="D9125" t="s">
        <v>375</v>
      </c>
      <c r="E9125" t="s">
        <v>1</v>
      </c>
      <c r="F9125">
        <v>2928.2203728371733</v>
      </c>
      <c r="G9125">
        <v>2931.6619764830325</v>
      </c>
      <c r="H9125">
        <v>2959.1543187928264</v>
      </c>
    </row>
    <row r="9126" spans="2:8" x14ac:dyDescent="0.25">
      <c r="B9126" t="s">
        <v>3</v>
      </c>
      <c r="C9126" t="s">
        <v>645</v>
      </c>
      <c r="D9126" t="s">
        <v>377</v>
      </c>
      <c r="E9126" t="s">
        <v>1</v>
      </c>
      <c r="F9126">
        <v>13054.195339551527</v>
      </c>
      <c r="G9126">
        <v>13069.538230643711</v>
      </c>
      <c r="H9126">
        <v>13192.100866360275</v>
      </c>
    </row>
    <row r="9127" spans="2:8" x14ac:dyDescent="0.25">
      <c r="B9127" t="s">
        <v>3</v>
      </c>
      <c r="C9127" t="s">
        <v>645</v>
      </c>
      <c r="D9127" t="s">
        <v>379</v>
      </c>
      <c r="E9127" t="s">
        <v>1</v>
      </c>
      <c r="F9127">
        <v>2094.7166125173271</v>
      </c>
      <c r="G9127">
        <v>2097.1785803383136</v>
      </c>
      <c r="H9127">
        <v>2116.8453604370875</v>
      </c>
    </row>
    <row r="9128" spans="2:8" x14ac:dyDescent="0.25">
      <c r="B9128" t="s">
        <v>3</v>
      </c>
      <c r="C9128" t="s">
        <v>645</v>
      </c>
      <c r="D9128" t="s">
        <v>381</v>
      </c>
      <c r="E9128" t="s">
        <v>1</v>
      </c>
      <c r="F9128">
        <v>499.92089544623491</v>
      </c>
      <c r="G9128">
        <v>500.50846378377162</v>
      </c>
      <c r="H9128">
        <v>505.2020983588601</v>
      </c>
    </row>
    <row r="9129" spans="2:8" x14ac:dyDescent="0.25">
      <c r="B9129" t="s">
        <v>3</v>
      </c>
      <c r="C9129" t="s">
        <v>645</v>
      </c>
      <c r="D9129" t="s">
        <v>383</v>
      </c>
      <c r="E9129" t="s">
        <v>1</v>
      </c>
      <c r="F9129">
        <v>1069.0296706924191</v>
      </c>
      <c r="G9129">
        <v>1069.8448769026986</v>
      </c>
      <c r="H9129">
        <v>1081.4771331209338</v>
      </c>
    </row>
    <row r="9130" spans="2:8" x14ac:dyDescent="0.25">
      <c r="B9130" t="s">
        <v>3</v>
      </c>
      <c r="C9130" t="s">
        <v>645</v>
      </c>
      <c r="D9130" t="s">
        <v>384</v>
      </c>
      <c r="E9130" t="s">
        <v>1</v>
      </c>
      <c r="F9130">
        <v>1093.8908258248009</v>
      </c>
      <c r="G9130">
        <v>1094.72499031904</v>
      </c>
      <c r="H9130">
        <v>1106.6277641237459</v>
      </c>
    </row>
    <row r="9131" spans="2:8" x14ac:dyDescent="0.25">
      <c r="B9131" t="s">
        <v>3</v>
      </c>
      <c r="C9131" t="s">
        <v>645</v>
      </c>
      <c r="D9131" t="s">
        <v>385</v>
      </c>
      <c r="E9131" t="s">
        <v>1</v>
      </c>
      <c r="F9131">
        <v>4722.9360852212449</v>
      </c>
      <c r="G9131">
        <v>4728.4870588436015</v>
      </c>
      <c r="H9131">
        <v>4772.8295464400426</v>
      </c>
    </row>
    <row r="9132" spans="2:8" x14ac:dyDescent="0.25">
      <c r="B9132" t="s">
        <v>3</v>
      </c>
      <c r="C9132" t="s">
        <v>645</v>
      </c>
      <c r="D9132" t="s">
        <v>386</v>
      </c>
      <c r="E9132" t="s">
        <v>1</v>
      </c>
      <c r="F9132">
        <v>4832.7718081333687</v>
      </c>
      <c r="G9132">
        <v>4838.4518741655447</v>
      </c>
      <c r="H9132">
        <v>4883.8255824037642</v>
      </c>
    </row>
    <row r="9133" spans="2:8" x14ac:dyDescent="0.25">
      <c r="B9133" t="s">
        <v>3</v>
      </c>
      <c r="C9133" t="s">
        <v>645</v>
      </c>
      <c r="D9133" t="s">
        <v>387</v>
      </c>
      <c r="E9133" t="s">
        <v>1</v>
      </c>
      <c r="F9133">
        <v>73.8086905071508</v>
      </c>
      <c r="G9133">
        <v>73.832872694711298</v>
      </c>
      <c r="H9133">
        <v>74.26415642922008</v>
      </c>
    </row>
    <row r="9134" spans="2:8" x14ac:dyDescent="0.25">
      <c r="B9134" t="s">
        <v>3</v>
      </c>
      <c r="C9134" t="s">
        <v>645</v>
      </c>
      <c r="D9134" t="s">
        <v>388</v>
      </c>
      <c r="E9134" t="s">
        <v>1</v>
      </c>
      <c r="F9134">
        <v>75.525171681735713</v>
      </c>
      <c r="G9134">
        <v>75.549916245751049</v>
      </c>
      <c r="H9134">
        <v>75.991229834550808</v>
      </c>
    </row>
    <row r="9135" spans="2:8" x14ac:dyDescent="0.25">
      <c r="B9135" t="s">
        <v>3</v>
      </c>
      <c r="C9135" t="s">
        <v>645</v>
      </c>
      <c r="D9135" t="s">
        <v>389</v>
      </c>
      <c r="E9135" t="s">
        <v>1</v>
      </c>
      <c r="F9135">
        <v>364.82581307820254</v>
      </c>
      <c r="G9135">
        <v>364.94534217671577</v>
      </c>
      <c r="H9135">
        <v>367.07711606443081</v>
      </c>
    </row>
    <row r="9136" spans="2:8" x14ac:dyDescent="0.25">
      <c r="B9136" t="s">
        <v>3</v>
      </c>
      <c r="C9136" t="s">
        <v>645</v>
      </c>
      <c r="D9136" t="s">
        <v>390</v>
      </c>
      <c r="E9136" t="s">
        <v>1</v>
      </c>
      <c r="F9136">
        <v>373.31013431257935</v>
      </c>
      <c r="G9136">
        <v>373.43244315756954</v>
      </c>
      <c r="H9136">
        <v>375.61379318220804</v>
      </c>
    </row>
    <row r="9137" spans="2:8" x14ac:dyDescent="0.25">
      <c r="B9137" t="s">
        <v>3</v>
      </c>
      <c r="C9137" t="s">
        <v>645</v>
      </c>
      <c r="D9137" t="s">
        <v>393</v>
      </c>
      <c r="E9137" t="s">
        <v>1</v>
      </c>
      <c r="F9137">
        <v>39.727980990626449</v>
      </c>
      <c r="G9137">
        <v>39.706202740835998</v>
      </c>
      <c r="H9137">
        <v>40.107416495387454</v>
      </c>
    </row>
    <row r="9138" spans="2:8" x14ac:dyDescent="0.25">
      <c r="B9138" t="s">
        <v>3</v>
      </c>
      <c r="C9138" t="s">
        <v>645</v>
      </c>
      <c r="D9138" t="s">
        <v>395</v>
      </c>
      <c r="E9138" t="s">
        <v>1</v>
      </c>
      <c r="F9138">
        <v>73.613611835572556</v>
      </c>
      <c r="G9138">
        <v>73.573258019784333</v>
      </c>
      <c r="H9138">
        <v>74.316683506159109</v>
      </c>
    </row>
    <row r="9139" spans="2:8" x14ac:dyDescent="0.25">
      <c r="B9139" t="s">
        <v>3</v>
      </c>
      <c r="C9139" t="s">
        <v>645</v>
      </c>
      <c r="D9139" t="s">
        <v>397</v>
      </c>
      <c r="E9139" t="s">
        <v>1</v>
      </c>
      <c r="F9139">
        <v>4178.9358762171314</v>
      </c>
      <c r="G9139">
        <v>4176.3383215964723</v>
      </c>
      <c r="H9139">
        <v>4200.2689141297815</v>
      </c>
    </row>
    <row r="9140" spans="2:8" x14ac:dyDescent="0.25">
      <c r="B9140" t="s">
        <v>3</v>
      </c>
      <c r="C9140" t="s">
        <v>645</v>
      </c>
      <c r="D9140" t="s">
        <v>398</v>
      </c>
      <c r="E9140" t="s">
        <v>1</v>
      </c>
      <c r="F9140">
        <v>5617.878470496812</v>
      </c>
      <c r="G9140">
        <v>5614.3864939239238</v>
      </c>
      <c r="H9140">
        <v>5646.5571623814712</v>
      </c>
    </row>
    <row r="9141" spans="2:8" x14ac:dyDescent="0.25">
      <c r="B9141" t="s">
        <v>3</v>
      </c>
      <c r="C9141" t="s">
        <v>645</v>
      </c>
      <c r="D9141" t="s">
        <v>399</v>
      </c>
      <c r="E9141" t="s">
        <v>1</v>
      </c>
      <c r="F9141">
        <v>8327.4274522429278</v>
      </c>
      <c r="G9141">
        <v>8322.2512666546609</v>
      </c>
      <c r="H9141">
        <v>8369.9381130464517</v>
      </c>
    </row>
    <row r="9142" spans="2:8" x14ac:dyDescent="0.25">
      <c r="B9142" t="s">
        <v>3</v>
      </c>
      <c r="C9142" t="s">
        <v>645</v>
      </c>
      <c r="D9142" t="s">
        <v>400</v>
      </c>
      <c r="E9142" t="s">
        <v>1</v>
      </c>
      <c r="F9142">
        <v>4068.9108073274606</v>
      </c>
      <c r="G9142">
        <v>4067.0654907441035</v>
      </c>
      <c r="H9142">
        <v>4089.828328609311</v>
      </c>
    </row>
    <row r="9143" spans="2:8" x14ac:dyDescent="0.25">
      <c r="B9143" t="s">
        <v>3</v>
      </c>
      <c r="C9143" t="s">
        <v>645</v>
      </c>
      <c r="D9143" t="s">
        <v>401</v>
      </c>
      <c r="E9143" t="s">
        <v>1</v>
      </c>
      <c r="F9143">
        <v>4866.8188553748978</v>
      </c>
      <c r="G9143">
        <v>4861.3015198799994</v>
      </c>
      <c r="H9143">
        <v>4891.6820309483965</v>
      </c>
    </row>
    <row r="9144" spans="2:8" x14ac:dyDescent="0.25">
      <c r="B9144" t="s">
        <v>3</v>
      </c>
      <c r="C9144" t="s">
        <v>645</v>
      </c>
      <c r="D9144" t="s">
        <v>402</v>
      </c>
      <c r="E9144" t="s">
        <v>1</v>
      </c>
      <c r="F9144">
        <v>5617.0866093905215</v>
      </c>
      <c r="G9144">
        <v>5610.7187226355682</v>
      </c>
      <c r="H9144">
        <v>5645.7826867936483</v>
      </c>
    </row>
    <row r="9145" spans="2:8" x14ac:dyDescent="0.25">
      <c r="B9145" t="s">
        <v>3</v>
      </c>
      <c r="C9145" t="s">
        <v>645</v>
      </c>
      <c r="D9145" t="s">
        <v>403</v>
      </c>
      <c r="E9145" t="s">
        <v>1</v>
      </c>
      <c r="F9145">
        <v>12642.091834523218</v>
      </c>
      <c r="G9145">
        <v>12664.353414702289</v>
      </c>
      <c r="H9145">
        <v>12745.964342267491</v>
      </c>
    </row>
    <row r="9146" spans="2:8" x14ac:dyDescent="0.25">
      <c r="B9146" t="s">
        <v>3</v>
      </c>
      <c r="C9146" t="s">
        <v>645</v>
      </c>
      <c r="D9146" t="s">
        <v>404</v>
      </c>
      <c r="E9146" t="s">
        <v>1</v>
      </c>
      <c r="F9146">
        <v>5735.2723103368862</v>
      </c>
      <c r="G9146">
        <v>5745.3716060908255</v>
      </c>
      <c r="H9146">
        <v>5782.3956128147347</v>
      </c>
    </row>
    <row r="9147" spans="2:8" x14ac:dyDescent="0.25">
      <c r="B9147" t="s">
        <v>3</v>
      </c>
      <c r="C9147" t="s">
        <v>645</v>
      </c>
      <c r="D9147" t="s">
        <v>406</v>
      </c>
      <c r="E9147" t="s">
        <v>1</v>
      </c>
      <c r="F9147">
        <v>269.91827960173322</v>
      </c>
      <c r="G9147">
        <v>269.71818924708896</v>
      </c>
      <c r="H9147">
        <v>272.59402757107136</v>
      </c>
    </row>
    <row r="9148" spans="2:8" x14ac:dyDescent="0.25">
      <c r="B9148" t="s">
        <v>3</v>
      </c>
      <c r="C9148" t="s">
        <v>646</v>
      </c>
      <c r="D9148" t="s">
        <v>544</v>
      </c>
      <c r="E9148" t="s">
        <v>1</v>
      </c>
      <c r="F9148">
        <v>0</v>
      </c>
      <c r="G9148">
        <v>0</v>
      </c>
      <c r="H9148">
        <v>0</v>
      </c>
    </row>
    <row r="9149" spans="2:8" x14ac:dyDescent="0.25">
      <c r="B9149" t="s">
        <v>3</v>
      </c>
      <c r="C9149" t="s">
        <v>646</v>
      </c>
      <c r="D9149" t="s">
        <v>16</v>
      </c>
      <c r="E9149" t="s">
        <v>1</v>
      </c>
      <c r="F9149">
        <v>0</v>
      </c>
      <c r="G9149">
        <v>0</v>
      </c>
      <c r="H9149">
        <v>0</v>
      </c>
    </row>
    <row r="9150" spans="2:8" x14ac:dyDescent="0.25">
      <c r="B9150" t="s">
        <v>3</v>
      </c>
      <c r="C9150" t="s">
        <v>646</v>
      </c>
      <c r="D9150" t="s">
        <v>17</v>
      </c>
      <c r="E9150" t="s">
        <v>1</v>
      </c>
      <c r="F9150">
        <v>0</v>
      </c>
      <c r="G9150">
        <v>0</v>
      </c>
      <c r="H9150">
        <v>0</v>
      </c>
    </row>
    <row r="9151" spans="2:8" x14ac:dyDescent="0.25">
      <c r="B9151" t="s">
        <v>3</v>
      </c>
      <c r="C9151" t="s">
        <v>646</v>
      </c>
      <c r="D9151" t="s">
        <v>18</v>
      </c>
      <c r="E9151" t="s">
        <v>1</v>
      </c>
      <c r="F9151">
        <v>0</v>
      </c>
      <c r="G9151">
        <v>0</v>
      </c>
      <c r="H9151">
        <v>0</v>
      </c>
    </row>
    <row r="9152" spans="2:8" x14ac:dyDescent="0.25">
      <c r="B9152" t="s">
        <v>3</v>
      </c>
      <c r="C9152" t="s">
        <v>646</v>
      </c>
      <c r="D9152" t="s">
        <v>19</v>
      </c>
      <c r="E9152" t="s">
        <v>1</v>
      </c>
      <c r="F9152">
        <v>0</v>
      </c>
      <c r="G9152">
        <v>0</v>
      </c>
      <c r="H9152">
        <v>0</v>
      </c>
    </row>
    <row r="9153" spans="2:8" x14ac:dyDescent="0.25">
      <c r="B9153" t="s">
        <v>3</v>
      </c>
      <c r="C9153" t="s">
        <v>646</v>
      </c>
      <c r="D9153" t="s">
        <v>20</v>
      </c>
      <c r="E9153" t="s">
        <v>1</v>
      </c>
      <c r="F9153">
        <v>0</v>
      </c>
      <c r="G9153">
        <v>0</v>
      </c>
      <c r="H9153">
        <v>0</v>
      </c>
    </row>
    <row r="9154" spans="2:8" x14ac:dyDescent="0.25">
      <c r="B9154" t="s">
        <v>3</v>
      </c>
      <c r="C9154" t="s">
        <v>646</v>
      </c>
      <c r="D9154" t="s">
        <v>21</v>
      </c>
      <c r="E9154" t="s">
        <v>1</v>
      </c>
      <c r="F9154">
        <v>0</v>
      </c>
      <c r="G9154">
        <v>0</v>
      </c>
      <c r="H9154">
        <v>0</v>
      </c>
    </row>
    <row r="9155" spans="2:8" x14ac:dyDescent="0.25">
      <c r="B9155" t="s">
        <v>3</v>
      </c>
      <c r="C9155" t="s">
        <v>646</v>
      </c>
      <c r="D9155" t="s">
        <v>22</v>
      </c>
      <c r="E9155" t="s">
        <v>1</v>
      </c>
      <c r="F9155">
        <v>0</v>
      </c>
      <c r="G9155">
        <v>0</v>
      </c>
      <c r="H9155">
        <v>0</v>
      </c>
    </row>
    <row r="9156" spans="2:8" x14ac:dyDescent="0.25">
      <c r="B9156" t="s">
        <v>3</v>
      </c>
      <c r="C9156" t="s">
        <v>646</v>
      </c>
      <c r="D9156" t="s">
        <v>23</v>
      </c>
      <c r="E9156" t="s">
        <v>1</v>
      </c>
      <c r="F9156">
        <v>0</v>
      </c>
      <c r="G9156">
        <v>0</v>
      </c>
      <c r="H9156">
        <v>0</v>
      </c>
    </row>
    <row r="9157" spans="2:8" x14ac:dyDescent="0.25">
      <c r="B9157" t="s">
        <v>3</v>
      </c>
      <c r="C9157" t="s">
        <v>646</v>
      </c>
      <c r="D9157" t="s">
        <v>24</v>
      </c>
      <c r="E9157" t="s">
        <v>1</v>
      </c>
      <c r="F9157">
        <v>0</v>
      </c>
      <c r="G9157">
        <v>0</v>
      </c>
      <c r="H9157">
        <v>0</v>
      </c>
    </row>
    <row r="9158" spans="2:8" x14ac:dyDescent="0.25">
      <c r="B9158" t="s">
        <v>3</v>
      </c>
      <c r="C9158" t="s">
        <v>646</v>
      </c>
      <c r="D9158" t="s">
        <v>25</v>
      </c>
      <c r="E9158" t="s">
        <v>1</v>
      </c>
      <c r="F9158">
        <v>0</v>
      </c>
      <c r="G9158">
        <v>0</v>
      </c>
      <c r="H9158">
        <v>0</v>
      </c>
    </row>
    <row r="9159" spans="2:8" x14ac:dyDescent="0.25">
      <c r="B9159" t="s">
        <v>3</v>
      </c>
      <c r="C9159" t="s">
        <v>646</v>
      </c>
      <c r="D9159" t="s">
        <v>26</v>
      </c>
      <c r="E9159" t="s">
        <v>1</v>
      </c>
      <c r="F9159">
        <v>0</v>
      </c>
      <c r="G9159">
        <v>0</v>
      </c>
      <c r="H9159">
        <v>0</v>
      </c>
    </row>
    <row r="9160" spans="2:8" x14ac:dyDescent="0.25">
      <c r="B9160" t="s">
        <v>3</v>
      </c>
      <c r="C9160" t="s">
        <v>646</v>
      </c>
      <c r="D9160" t="s">
        <v>27</v>
      </c>
      <c r="E9160" t="s">
        <v>1</v>
      </c>
      <c r="F9160">
        <v>0</v>
      </c>
      <c r="G9160">
        <v>0</v>
      </c>
      <c r="H9160">
        <v>0</v>
      </c>
    </row>
    <row r="9161" spans="2:8" x14ac:dyDescent="0.25">
      <c r="B9161" t="s">
        <v>3</v>
      </c>
      <c r="C9161" t="s">
        <v>646</v>
      </c>
      <c r="D9161" t="s">
        <v>28</v>
      </c>
      <c r="E9161" t="s">
        <v>1</v>
      </c>
      <c r="F9161">
        <v>0</v>
      </c>
      <c r="G9161">
        <v>0</v>
      </c>
      <c r="H9161">
        <v>0</v>
      </c>
    </row>
    <row r="9162" spans="2:8" x14ac:dyDescent="0.25">
      <c r="B9162" t="s">
        <v>3</v>
      </c>
      <c r="C9162" t="s">
        <v>646</v>
      </c>
      <c r="D9162" t="s">
        <v>29</v>
      </c>
      <c r="E9162" t="s">
        <v>1</v>
      </c>
      <c r="F9162">
        <v>0</v>
      </c>
      <c r="G9162">
        <v>0</v>
      </c>
      <c r="H9162">
        <v>0</v>
      </c>
    </row>
    <row r="9163" spans="2:8" x14ac:dyDescent="0.25">
      <c r="B9163" t="s">
        <v>3</v>
      </c>
      <c r="C9163" t="s">
        <v>646</v>
      </c>
      <c r="D9163" t="s">
        <v>30</v>
      </c>
      <c r="E9163" t="s">
        <v>1</v>
      </c>
      <c r="F9163">
        <v>0</v>
      </c>
      <c r="G9163">
        <v>0</v>
      </c>
      <c r="H9163">
        <v>0</v>
      </c>
    </row>
    <row r="9164" spans="2:8" x14ac:dyDescent="0.25">
      <c r="B9164" t="s">
        <v>3</v>
      </c>
      <c r="C9164" t="s">
        <v>646</v>
      </c>
      <c r="D9164" t="s">
        <v>31</v>
      </c>
      <c r="E9164" t="s">
        <v>1</v>
      </c>
      <c r="F9164">
        <v>0</v>
      </c>
      <c r="G9164">
        <v>0</v>
      </c>
      <c r="H9164">
        <v>0</v>
      </c>
    </row>
    <row r="9165" spans="2:8" x14ac:dyDescent="0.25">
      <c r="B9165" t="s">
        <v>3</v>
      </c>
      <c r="C9165" t="s">
        <v>646</v>
      </c>
      <c r="D9165" t="s">
        <v>32</v>
      </c>
      <c r="E9165" t="s">
        <v>1</v>
      </c>
      <c r="F9165">
        <v>0</v>
      </c>
      <c r="G9165">
        <v>0</v>
      </c>
      <c r="H9165">
        <v>0</v>
      </c>
    </row>
    <row r="9166" spans="2:8" x14ac:dyDescent="0.25">
      <c r="B9166" t="s">
        <v>3</v>
      </c>
      <c r="C9166" t="s">
        <v>646</v>
      </c>
      <c r="D9166" t="s">
        <v>33</v>
      </c>
      <c r="E9166" t="s">
        <v>1</v>
      </c>
      <c r="F9166">
        <v>0</v>
      </c>
      <c r="G9166">
        <v>0</v>
      </c>
      <c r="H9166">
        <v>0</v>
      </c>
    </row>
    <row r="9167" spans="2:8" x14ac:dyDescent="0.25">
      <c r="B9167" t="s">
        <v>3</v>
      </c>
      <c r="C9167" t="s">
        <v>646</v>
      </c>
      <c r="D9167" t="s">
        <v>34</v>
      </c>
      <c r="E9167" t="s">
        <v>1</v>
      </c>
      <c r="F9167">
        <v>0</v>
      </c>
      <c r="G9167">
        <v>0</v>
      </c>
      <c r="H9167">
        <v>0</v>
      </c>
    </row>
    <row r="9168" spans="2:8" x14ac:dyDescent="0.25">
      <c r="B9168" t="s">
        <v>3</v>
      </c>
      <c r="C9168" t="s">
        <v>646</v>
      </c>
      <c r="D9168" t="s">
        <v>35</v>
      </c>
      <c r="E9168" t="s">
        <v>1</v>
      </c>
      <c r="F9168">
        <v>0</v>
      </c>
      <c r="G9168">
        <v>0</v>
      </c>
      <c r="H9168">
        <v>0</v>
      </c>
    </row>
    <row r="9169" spans="2:8" x14ac:dyDescent="0.25">
      <c r="B9169" t="s">
        <v>3</v>
      </c>
      <c r="C9169" t="s">
        <v>646</v>
      </c>
      <c r="D9169" t="s">
        <v>36</v>
      </c>
      <c r="E9169" t="s">
        <v>1</v>
      </c>
      <c r="F9169">
        <v>0</v>
      </c>
      <c r="G9169">
        <v>0</v>
      </c>
      <c r="H9169">
        <v>0</v>
      </c>
    </row>
    <row r="9170" spans="2:8" x14ac:dyDescent="0.25">
      <c r="B9170" t="s">
        <v>3</v>
      </c>
      <c r="C9170" t="s">
        <v>646</v>
      </c>
      <c r="D9170" t="s">
        <v>37</v>
      </c>
      <c r="E9170" t="s">
        <v>1</v>
      </c>
      <c r="F9170">
        <v>0</v>
      </c>
      <c r="G9170">
        <v>0</v>
      </c>
      <c r="H9170">
        <v>0</v>
      </c>
    </row>
    <row r="9171" spans="2:8" x14ac:dyDescent="0.25">
      <c r="B9171" t="s">
        <v>3</v>
      </c>
      <c r="C9171" t="s">
        <v>646</v>
      </c>
      <c r="D9171" t="s">
        <v>38</v>
      </c>
      <c r="E9171" t="s">
        <v>1</v>
      </c>
      <c r="F9171">
        <v>0</v>
      </c>
      <c r="G9171">
        <v>0</v>
      </c>
      <c r="H9171">
        <v>0</v>
      </c>
    </row>
    <row r="9172" spans="2:8" x14ac:dyDescent="0.25">
      <c r="B9172" t="s">
        <v>3</v>
      </c>
      <c r="C9172" t="s">
        <v>646</v>
      </c>
      <c r="D9172" t="s">
        <v>39</v>
      </c>
      <c r="E9172" t="s">
        <v>1</v>
      </c>
      <c r="F9172">
        <v>0</v>
      </c>
      <c r="G9172">
        <v>0</v>
      </c>
      <c r="H9172">
        <v>0</v>
      </c>
    </row>
    <row r="9173" spans="2:8" x14ac:dyDescent="0.25">
      <c r="B9173" t="s">
        <v>3</v>
      </c>
      <c r="C9173" t="s">
        <v>646</v>
      </c>
      <c r="D9173" t="s">
        <v>40</v>
      </c>
      <c r="E9173" t="s">
        <v>1</v>
      </c>
      <c r="F9173">
        <v>0</v>
      </c>
      <c r="G9173">
        <v>0</v>
      </c>
      <c r="H9173">
        <v>0</v>
      </c>
    </row>
    <row r="9174" spans="2:8" x14ac:dyDescent="0.25">
      <c r="B9174" t="s">
        <v>3</v>
      </c>
      <c r="C9174" t="s">
        <v>646</v>
      </c>
      <c r="D9174" t="s">
        <v>41</v>
      </c>
      <c r="E9174" t="s">
        <v>1</v>
      </c>
      <c r="F9174">
        <v>0</v>
      </c>
      <c r="G9174">
        <v>0</v>
      </c>
      <c r="H9174">
        <v>0</v>
      </c>
    </row>
    <row r="9175" spans="2:8" x14ac:dyDescent="0.25">
      <c r="B9175" t="s">
        <v>3</v>
      </c>
      <c r="C9175" t="s">
        <v>646</v>
      </c>
      <c r="D9175" t="s">
        <v>42</v>
      </c>
      <c r="E9175" t="s">
        <v>1</v>
      </c>
      <c r="F9175">
        <v>0</v>
      </c>
      <c r="G9175">
        <v>0</v>
      </c>
      <c r="H9175">
        <v>0</v>
      </c>
    </row>
    <row r="9176" spans="2:8" x14ac:dyDescent="0.25">
      <c r="B9176" t="s">
        <v>3</v>
      </c>
      <c r="C9176" t="s">
        <v>646</v>
      </c>
      <c r="D9176" t="s">
        <v>44</v>
      </c>
      <c r="E9176" t="s">
        <v>1</v>
      </c>
      <c r="F9176">
        <v>0</v>
      </c>
      <c r="G9176">
        <v>0</v>
      </c>
      <c r="H9176">
        <v>0</v>
      </c>
    </row>
    <row r="9177" spans="2:8" x14ac:dyDescent="0.25">
      <c r="B9177" t="s">
        <v>3</v>
      </c>
      <c r="C9177" t="s">
        <v>646</v>
      </c>
      <c r="D9177" t="s">
        <v>45</v>
      </c>
      <c r="E9177" t="s">
        <v>1</v>
      </c>
      <c r="F9177">
        <v>0</v>
      </c>
      <c r="G9177">
        <v>0</v>
      </c>
      <c r="H9177">
        <v>0</v>
      </c>
    </row>
    <row r="9178" spans="2:8" x14ac:dyDescent="0.25">
      <c r="B9178" t="s">
        <v>3</v>
      </c>
      <c r="C9178" t="s">
        <v>646</v>
      </c>
      <c r="D9178" t="s">
        <v>48</v>
      </c>
      <c r="E9178" t="s">
        <v>1</v>
      </c>
      <c r="F9178">
        <v>0</v>
      </c>
      <c r="G9178">
        <v>0</v>
      </c>
      <c r="H9178">
        <v>0</v>
      </c>
    </row>
    <row r="9179" spans="2:8" x14ac:dyDescent="0.25">
      <c r="B9179" t="s">
        <v>3</v>
      </c>
      <c r="C9179" t="s">
        <v>646</v>
      </c>
      <c r="D9179" t="s">
        <v>49</v>
      </c>
      <c r="E9179" t="s">
        <v>1</v>
      </c>
      <c r="F9179">
        <v>0</v>
      </c>
      <c r="G9179">
        <v>0</v>
      </c>
      <c r="H9179">
        <v>0</v>
      </c>
    </row>
    <row r="9180" spans="2:8" x14ac:dyDescent="0.25">
      <c r="B9180" t="s">
        <v>3</v>
      </c>
      <c r="C9180" t="s">
        <v>646</v>
      </c>
      <c r="D9180" t="s">
        <v>51</v>
      </c>
      <c r="E9180" t="s">
        <v>1</v>
      </c>
      <c r="F9180">
        <v>0</v>
      </c>
      <c r="G9180">
        <v>0</v>
      </c>
      <c r="H9180">
        <v>0</v>
      </c>
    </row>
    <row r="9181" spans="2:8" x14ac:dyDescent="0.25">
      <c r="B9181" t="s">
        <v>3</v>
      </c>
      <c r="C9181" t="s">
        <v>646</v>
      </c>
      <c r="D9181" t="s">
        <v>53</v>
      </c>
      <c r="E9181" t="s">
        <v>1</v>
      </c>
      <c r="F9181">
        <v>0</v>
      </c>
      <c r="G9181">
        <v>0</v>
      </c>
      <c r="H9181">
        <v>0</v>
      </c>
    </row>
    <row r="9182" spans="2:8" x14ac:dyDescent="0.25">
      <c r="B9182" t="s">
        <v>3</v>
      </c>
      <c r="C9182" t="s">
        <v>646</v>
      </c>
      <c r="D9182" t="s">
        <v>55</v>
      </c>
      <c r="E9182" t="s">
        <v>1</v>
      </c>
      <c r="F9182">
        <v>0</v>
      </c>
      <c r="G9182">
        <v>0</v>
      </c>
      <c r="H9182">
        <v>0</v>
      </c>
    </row>
    <row r="9183" spans="2:8" x14ac:dyDescent="0.25">
      <c r="B9183" t="s">
        <v>3</v>
      </c>
      <c r="C9183" t="s">
        <v>646</v>
      </c>
      <c r="D9183" t="s">
        <v>57</v>
      </c>
      <c r="E9183" t="s">
        <v>1</v>
      </c>
      <c r="F9183">
        <v>0</v>
      </c>
      <c r="G9183">
        <v>0</v>
      </c>
      <c r="H9183">
        <v>0</v>
      </c>
    </row>
    <row r="9184" spans="2:8" x14ac:dyDescent="0.25">
      <c r="B9184" t="s">
        <v>3</v>
      </c>
      <c r="C9184" t="s">
        <v>646</v>
      </c>
      <c r="D9184" t="s">
        <v>622</v>
      </c>
      <c r="E9184" t="s">
        <v>1</v>
      </c>
      <c r="F9184">
        <v>0</v>
      </c>
      <c r="G9184">
        <v>0</v>
      </c>
      <c r="H9184">
        <v>0</v>
      </c>
    </row>
    <row r="9185" spans="2:8" x14ac:dyDescent="0.25">
      <c r="B9185" t="s">
        <v>3</v>
      </c>
      <c r="C9185" t="s">
        <v>646</v>
      </c>
      <c r="D9185" t="s">
        <v>623</v>
      </c>
      <c r="E9185" t="s">
        <v>1</v>
      </c>
      <c r="F9185">
        <v>0</v>
      </c>
      <c r="G9185">
        <v>0</v>
      </c>
      <c r="H9185">
        <v>0</v>
      </c>
    </row>
    <row r="9186" spans="2:8" x14ac:dyDescent="0.25">
      <c r="B9186" t="s">
        <v>3</v>
      </c>
      <c r="C9186" t="s">
        <v>646</v>
      </c>
      <c r="D9186" t="s">
        <v>624</v>
      </c>
      <c r="E9186" t="s">
        <v>1</v>
      </c>
      <c r="F9186">
        <v>0</v>
      </c>
      <c r="G9186">
        <v>0</v>
      </c>
      <c r="H9186">
        <v>0</v>
      </c>
    </row>
    <row r="9187" spans="2:8" x14ac:dyDescent="0.25">
      <c r="B9187" t="s">
        <v>3</v>
      </c>
      <c r="C9187" t="s">
        <v>646</v>
      </c>
      <c r="D9187" t="s">
        <v>625</v>
      </c>
      <c r="E9187" t="s">
        <v>1</v>
      </c>
      <c r="F9187">
        <v>0</v>
      </c>
      <c r="G9187">
        <v>0</v>
      </c>
      <c r="H9187">
        <v>0</v>
      </c>
    </row>
    <row r="9188" spans="2:8" x14ac:dyDescent="0.25">
      <c r="B9188" t="s">
        <v>3</v>
      </c>
      <c r="C9188" t="s">
        <v>646</v>
      </c>
      <c r="D9188" t="s">
        <v>58</v>
      </c>
      <c r="E9188" t="s">
        <v>1</v>
      </c>
      <c r="F9188">
        <v>0</v>
      </c>
      <c r="G9188">
        <v>0</v>
      </c>
      <c r="H9188">
        <v>0</v>
      </c>
    </row>
    <row r="9189" spans="2:8" x14ac:dyDescent="0.25">
      <c r="B9189" t="s">
        <v>3</v>
      </c>
      <c r="C9189" t="s">
        <v>646</v>
      </c>
      <c r="D9189" t="s">
        <v>59</v>
      </c>
      <c r="E9189" t="s">
        <v>1</v>
      </c>
      <c r="F9189">
        <v>0</v>
      </c>
      <c r="G9189">
        <v>0</v>
      </c>
      <c r="H9189">
        <v>0</v>
      </c>
    </row>
    <row r="9190" spans="2:8" x14ac:dyDescent="0.25">
      <c r="B9190" t="s">
        <v>3</v>
      </c>
      <c r="C9190" t="s">
        <v>646</v>
      </c>
      <c r="D9190" t="s">
        <v>60</v>
      </c>
      <c r="E9190" t="s">
        <v>1</v>
      </c>
      <c r="F9190">
        <v>0</v>
      </c>
      <c r="G9190">
        <v>0</v>
      </c>
      <c r="H9190">
        <v>0</v>
      </c>
    </row>
    <row r="9191" spans="2:8" x14ac:dyDescent="0.25">
      <c r="B9191" t="s">
        <v>3</v>
      </c>
      <c r="C9191" t="s">
        <v>646</v>
      </c>
      <c r="D9191" t="s">
        <v>626</v>
      </c>
      <c r="E9191" t="s">
        <v>1</v>
      </c>
      <c r="F9191">
        <v>0</v>
      </c>
      <c r="G9191">
        <v>0</v>
      </c>
      <c r="H9191">
        <v>0</v>
      </c>
    </row>
    <row r="9192" spans="2:8" x14ac:dyDescent="0.25">
      <c r="B9192" t="s">
        <v>3</v>
      </c>
      <c r="C9192" t="s">
        <v>646</v>
      </c>
      <c r="D9192" t="s">
        <v>64</v>
      </c>
      <c r="E9192" t="s">
        <v>1</v>
      </c>
      <c r="F9192">
        <v>0</v>
      </c>
      <c r="G9192">
        <v>0</v>
      </c>
      <c r="H9192">
        <v>0</v>
      </c>
    </row>
    <row r="9193" spans="2:8" x14ac:dyDescent="0.25">
      <c r="B9193" t="s">
        <v>3</v>
      </c>
      <c r="C9193" t="s">
        <v>646</v>
      </c>
      <c r="D9193" t="s">
        <v>67</v>
      </c>
      <c r="E9193" t="s">
        <v>1</v>
      </c>
      <c r="F9193">
        <v>0</v>
      </c>
      <c r="G9193">
        <v>0</v>
      </c>
      <c r="H9193">
        <v>0</v>
      </c>
    </row>
    <row r="9194" spans="2:8" x14ac:dyDescent="0.25">
      <c r="B9194" t="s">
        <v>3</v>
      </c>
      <c r="C9194" t="s">
        <v>646</v>
      </c>
      <c r="D9194" t="s">
        <v>69</v>
      </c>
      <c r="E9194" t="s">
        <v>1</v>
      </c>
      <c r="F9194">
        <v>0</v>
      </c>
      <c r="G9194">
        <v>0</v>
      </c>
      <c r="H9194">
        <v>0</v>
      </c>
    </row>
    <row r="9195" spans="2:8" x14ac:dyDescent="0.25">
      <c r="B9195" t="s">
        <v>3</v>
      </c>
      <c r="C9195" t="s">
        <v>646</v>
      </c>
      <c r="D9195" t="s">
        <v>71</v>
      </c>
      <c r="E9195" t="s">
        <v>1</v>
      </c>
      <c r="F9195">
        <v>0</v>
      </c>
      <c r="G9195">
        <v>0</v>
      </c>
      <c r="H9195">
        <v>0</v>
      </c>
    </row>
    <row r="9196" spans="2:8" x14ac:dyDescent="0.25">
      <c r="B9196" t="s">
        <v>3</v>
      </c>
      <c r="C9196" t="s">
        <v>646</v>
      </c>
      <c r="D9196" t="s">
        <v>73</v>
      </c>
      <c r="E9196" t="s">
        <v>1</v>
      </c>
      <c r="F9196">
        <v>0</v>
      </c>
      <c r="G9196">
        <v>0</v>
      </c>
      <c r="H9196">
        <v>0</v>
      </c>
    </row>
    <row r="9197" spans="2:8" x14ac:dyDescent="0.25">
      <c r="B9197" t="s">
        <v>3</v>
      </c>
      <c r="C9197" t="s">
        <v>646</v>
      </c>
      <c r="D9197" t="s">
        <v>683</v>
      </c>
      <c r="E9197" t="s">
        <v>1</v>
      </c>
      <c r="F9197">
        <v>0</v>
      </c>
      <c r="G9197">
        <v>0</v>
      </c>
      <c r="H9197">
        <v>0</v>
      </c>
    </row>
    <row r="9198" spans="2:8" x14ac:dyDescent="0.25">
      <c r="B9198" t="s">
        <v>3</v>
      </c>
      <c r="C9198" t="s">
        <v>646</v>
      </c>
      <c r="D9198" t="s">
        <v>75</v>
      </c>
      <c r="E9198" t="s">
        <v>1</v>
      </c>
      <c r="F9198">
        <v>0</v>
      </c>
      <c r="G9198">
        <v>0</v>
      </c>
      <c r="H9198">
        <v>0</v>
      </c>
    </row>
    <row r="9199" spans="2:8" x14ac:dyDescent="0.25">
      <c r="B9199" t="s">
        <v>3</v>
      </c>
      <c r="C9199" t="s">
        <v>646</v>
      </c>
      <c r="D9199" t="s">
        <v>76</v>
      </c>
      <c r="E9199" t="s">
        <v>1</v>
      </c>
      <c r="F9199">
        <v>0</v>
      </c>
      <c r="G9199">
        <v>0</v>
      </c>
      <c r="H9199">
        <v>0</v>
      </c>
    </row>
    <row r="9200" spans="2:8" x14ac:dyDescent="0.25">
      <c r="B9200" t="s">
        <v>3</v>
      </c>
      <c r="C9200" t="s">
        <v>646</v>
      </c>
      <c r="D9200" t="s">
        <v>77</v>
      </c>
      <c r="E9200" t="s">
        <v>1</v>
      </c>
      <c r="F9200">
        <v>0</v>
      </c>
      <c r="G9200">
        <v>0</v>
      </c>
      <c r="H9200">
        <v>0</v>
      </c>
    </row>
    <row r="9201" spans="2:8" x14ac:dyDescent="0.25">
      <c r="B9201" t="s">
        <v>3</v>
      </c>
      <c r="C9201" t="s">
        <v>646</v>
      </c>
      <c r="D9201" t="s">
        <v>78</v>
      </c>
      <c r="E9201" t="s">
        <v>1</v>
      </c>
      <c r="F9201">
        <v>0</v>
      </c>
      <c r="G9201">
        <v>0</v>
      </c>
      <c r="H9201">
        <v>0</v>
      </c>
    </row>
    <row r="9202" spans="2:8" x14ac:dyDescent="0.25">
      <c r="B9202" t="s">
        <v>3</v>
      </c>
      <c r="C9202" t="s">
        <v>646</v>
      </c>
      <c r="D9202" t="s">
        <v>627</v>
      </c>
      <c r="E9202" t="s">
        <v>1</v>
      </c>
      <c r="F9202">
        <v>0</v>
      </c>
      <c r="G9202">
        <v>0</v>
      </c>
      <c r="H9202">
        <v>0</v>
      </c>
    </row>
    <row r="9203" spans="2:8" x14ac:dyDescent="0.25">
      <c r="B9203" t="s">
        <v>3</v>
      </c>
      <c r="C9203" t="s">
        <v>646</v>
      </c>
      <c r="D9203" t="s">
        <v>81</v>
      </c>
      <c r="E9203" t="s">
        <v>1</v>
      </c>
      <c r="F9203">
        <v>0</v>
      </c>
      <c r="G9203">
        <v>0</v>
      </c>
      <c r="H9203">
        <v>0</v>
      </c>
    </row>
    <row r="9204" spans="2:8" x14ac:dyDescent="0.25">
      <c r="B9204" t="s">
        <v>3</v>
      </c>
      <c r="C9204" t="s">
        <v>646</v>
      </c>
      <c r="D9204" t="s">
        <v>83</v>
      </c>
      <c r="E9204" t="s">
        <v>1</v>
      </c>
      <c r="F9204">
        <v>0</v>
      </c>
      <c r="G9204">
        <v>0</v>
      </c>
      <c r="H9204">
        <v>0</v>
      </c>
    </row>
    <row r="9205" spans="2:8" x14ac:dyDescent="0.25">
      <c r="B9205" t="s">
        <v>3</v>
      </c>
      <c r="C9205" t="s">
        <v>646</v>
      </c>
      <c r="D9205" t="s">
        <v>85</v>
      </c>
      <c r="E9205" t="s">
        <v>1</v>
      </c>
      <c r="F9205">
        <v>0</v>
      </c>
      <c r="G9205">
        <v>0</v>
      </c>
      <c r="H9205">
        <v>0</v>
      </c>
    </row>
    <row r="9206" spans="2:8" x14ac:dyDescent="0.25">
      <c r="B9206" t="s">
        <v>3</v>
      </c>
      <c r="C9206" t="s">
        <v>646</v>
      </c>
      <c r="D9206" t="s">
        <v>86</v>
      </c>
      <c r="E9206" t="s">
        <v>1</v>
      </c>
      <c r="F9206">
        <v>0</v>
      </c>
      <c r="G9206">
        <v>0</v>
      </c>
      <c r="H9206">
        <v>0</v>
      </c>
    </row>
    <row r="9207" spans="2:8" x14ac:dyDescent="0.25">
      <c r="B9207" t="s">
        <v>3</v>
      </c>
      <c r="C9207" t="s">
        <v>646</v>
      </c>
      <c r="D9207" t="s">
        <v>87</v>
      </c>
      <c r="E9207" t="s">
        <v>1</v>
      </c>
      <c r="F9207">
        <v>0</v>
      </c>
      <c r="G9207">
        <v>0</v>
      </c>
      <c r="H9207">
        <v>0</v>
      </c>
    </row>
    <row r="9208" spans="2:8" x14ac:dyDescent="0.25">
      <c r="B9208" t="s">
        <v>3</v>
      </c>
      <c r="C9208" t="s">
        <v>646</v>
      </c>
      <c r="D9208" t="s">
        <v>88</v>
      </c>
      <c r="E9208" t="s">
        <v>1</v>
      </c>
      <c r="F9208">
        <v>0</v>
      </c>
      <c r="G9208">
        <v>0</v>
      </c>
      <c r="H9208">
        <v>0</v>
      </c>
    </row>
    <row r="9209" spans="2:8" x14ac:dyDescent="0.25">
      <c r="B9209" t="s">
        <v>3</v>
      </c>
      <c r="C9209" t="s">
        <v>646</v>
      </c>
      <c r="D9209" t="s">
        <v>628</v>
      </c>
      <c r="E9209" t="s">
        <v>1</v>
      </c>
      <c r="F9209">
        <v>0</v>
      </c>
      <c r="G9209">
        <v>0</v>
      </c>
      <c r="H9209">
        <v>0</v>
      </c>
    </row>
    <row r="9210" spans="2:8" x14ac:dyDescent="0.25">
      <c r="B9210" t="s">
        <v>3</v>
      </c>
      <c r="C9210" t="s">
        <v>646</v>
      </c>
      <c r="D9210" t="s">
        <v>89</v>
      </c>
      <c r="E9210" t="s">
        <v>1</v>
      </c>
      <c r="F9210">
        <v>0</v>
      </c>
      <c r="G9210">
        <v>0</v>
      </c>
      <c r="H9210">
        <v>0</v>
      </c>
    </row>
    <row r="9211" spans="2:8" x14ac:dyDescent="0.25">
      <c r="B9211" t="s">
        <v>3</v>
      </c>
      <c r="C9211" t="s">
        <v>646</v>
      </c>
      <c r="D9211" t="s">
        <v>90</v>
      </c>
      <c r="E9211" t="s">
        <v>1</v>
      </c>
      <c r="F9211">
        <v>0</v>
      </c>
      <c r="G9211">
        <v>0</v>
      </c>
      <c r="H9211">
        <v>0</v>
      </c>
    </row>
    <row r="9212" spans="2:8" x14ac:dyDescent="0.25">
      <c r="B9212" t="s">
        <v>3</v>
      </c>
      <c r="C9212" t="s">
        <v>646</v>
      </c>
      <c r="D9212" t="s">
        <v>92</v>
      </c>
      <c r="E9212" t="s">
        <v>1</v>
      </c>
      <c r="F9212">
        <v>0</v>
      </c>
      <c r="G9212">
        <v>0</v>
      </c>
      <c r="H9212">
        <v>0</v>
      </c>
    </row>
    <row r="9213" spans="2:8" x14ac:dyDescent="0.25">
      <c r="B9213" t="s">
        <v>3</v>
      </c>
      <c r="C9213" t="s">
        <v>646</v>
      </c>
      <c r="D9213" t="s">
        <v>93</v>
      </c>
      <c r="E9213" t="s">
        <v>1</v>
      </c>
      <c r="F9213">
        <v>0</v>
      </c>
      <c r="G9213">
        <v>0</v>
      </c>
      <c r="H9213">
        <v>0</v>
      </c>
    </row>
    <row r="9214" spans="2:8" x14ac:dyDescent="0.25">
      <c r="B9214" t="s">
        <v>3</v>
      </c>
      <c r="C9214" t="s">
        <v>646</v>
      </c>
      <c r="D9214" t="s">
        <v>97</v>
      </c>
      <c r="E9214" t="s">
        <v>1</v>
      </c>
      <c r="F9214">
        <v>0</v>
      </c>
      <c r="G9214">
        <v>0</v>
      </c>
      <c r="H9214">
        <v>0</v>
      </c>
    </row>
    <row r="9215" spans="2:8" x14ac:dyDescent="0.25">
      <c r="B9215" t="s">
        <v>3</v>
      </c>
      <c r="C9215" t="s">
        <v>646</v>
      </c>
      <c r="D9215" t="s">
        <v>98</v>
      </c>
      <c r="E9215" t="s">
        <v>1</v>
      </c>
      <c r="F9215">
        <v>0</v>
      </c>
      <c r="G9215">
        <v>0</v>
      </c>
      <c r="H9215">
        <v>0</v>
      </c>
    </row>
    <row r="9216" spans="2:8" x14ac:dyDescent="0.25">
      <c r="B9216" t="s">
        <v>3</v>
      </c>
      <c r="C9216" t="s">
        <v>646</v>
      </c>
      <c r="D9216" t="s">
        <v>99</v>
      </c>
      <c r="E9216" t="s">
        <v>1</v>
      </c>
      <c r="F9216">
        <v>0</v>
      </c>
      <c r="G9216">
        <v>0</v>
      </c>
      <c r="H9216">
        <v>0</v>
      </c>
    </row>
    <row r="9217" spans="2:8" x14ac:dyDescent="0.25">
      <c r="B9217" t="s">
        <v>3</v>
      </c>
      <c r="C9217" t="s">
        <v>646</v>
      </c>
      <c r="D9217" t="s">
        <v>100</v>
      </c>
      <c r="E9217" t="s">
        <v>1</v>
      </c>
      <c r="F9217">
        <v>0</v>
      </c>
      <c r="G9217">
        <v>0</v>
      </c>
      <c r="H9217">
        <v>0</v>
      </c>
    </row>
    <row r="9218" spans="2:8" x14ac:dyDescent="0.25">
      <c r="B9218" t="s">
        <v>3</v>
      </c>
      <c r="C9218" t="s">
        <v>646</v>
      </c>
      <c r="D9218" t="s">
        <v>102</v>
      </c>
      <c r="E9218" t="s">
        <v>1</v>
      </c>
      <c r="F9218">
        <v>-12107.600606543379</v>
      </c>
      <c r="G9218">
        <v>-12349.752618674245</v>
      </c>
      <c r="H9218">
        <v>-12596.747671047731</v>
      </c>
    </row>
    <row r="9219" spans="2:8" x14ac:dyDescent="0.25">
      <c r="B9219" t="s">
        <v>3</v>
      </c>
      <c r="C9219" t="s">
        <v>646</v>
      </c>
      <c r="D9219" t="s">
        <v>104</v>
      </c>
      <c r="E9219" t="s">
        <v>1</v>
      </c>
      <c r="F9219">
        <v>0</v>
      </c>
      <c r="G9219">
        <v>0</v>
      </c>
      <c r="H9219">
        <v>0</v>
      </c>
    </row>
    <row r="9220" spans="2:8" x14ac:dyDescent="0.25">
      <c r="B9220" t="s">
        <v>3</v>
      </c>
      <c r="C9220" t="s">
        <v>646</v>
      </c>
      <c r="D9220" t="s">
        <v>106</v>
      </c>
      <c r="E9220" t="s">
        <v>1</v>
      </c>
      <c r="F9220">
        <v>-9381.9281994664616</v>
      </c>
      <c r="G9220">
        <v>-9569.5667634557922</v>
      </c>
      <c r="H9220">
        <v>-9760.9580987249083</v>
      </c>
    </row>
    <row r="9221" spans="2:8" x14ac:dyDescent="0.25">
      <c r="B9221" t="s">
        <v>3</v>
      </c>
      <c r="C9221" t="s">
        <v>646</v>
      </c>
      <c r="D9221" t="s">
        <v>108</v>
      </c>
      <c r="E9221" t="s">
        <v>1</v>
      </c>
      <c r="F9221">
        <v>-12563.771365061912</v>
      </c>
      <c r="G9221">
        <v>-12815.046792363153</v>
      </c>
      <c r="H9221">
        <v>-13071.347728210414</v>
      </c>
    </row>
    <row r="9222" spans="2:8" x14ac:dyDescent="0.25">
      <c r="B9222" t="s">
        <v>3</v>
      </c>
      <c r="C9222" t="s">
        <v>646</v>
      </c>
      <c r="D9222" t="s">
        <v>112</v>
      </c>
      <c r="E9222" t="s">
        <v>1</v>
      </c>
      <c r="F9222">
        <v>-13511.336025370776</v>
      </c>
      <c r="G9222">
        <v>-13781.562745878189</v>
      </c>
      <c r="H9222">
        <v>-14057.194000795753</v>
      </c>
    </row>
    <row r="9223" spans="2:8" x14ac:dyDescent="0.25">
      <c r="B9223" t="s">
        <v>3</v>
      </c>
      <c r="C9223" t="s">
        <v>646</v>
      </c>
      <c r="D9223" t="s">
        <v>114</v>
      </c>
      <c r="E9223" t="s">
        <v>1</v>
      </c>
      <c r="F9223">
        <v>0</v>
      </c>
      <c r="G9223">
        <v>0</v>
      </c>
      <c r="H9223">
        <v>0</v>
      </c>
    </row>
    <row r="9224" spans="2:8" x14ac:dyDescent="0.25">
      <c r="B9224" t="s">
        <v>3</v>
      </c>
      <c r="C9224" t="s">
        <v>646</v>
      </c>
      <c r="D9224" t="s">
        <v>443</v>
      </c>
      <c r="E9224" t="s">
        <v>1</v>
      </c>
      <c r="F9224">
        <v>-23407.974605347514</v>
      </c>
      <c r="G9224">
        <v>-23876.134097454466</v>
      </c>
      <c r="H9224">
        <v>-24353.656779403555</v>
      </c>
    </row>
    <row r="9225" spans="2:8" x14ac:dyDescent="0.25">
      <c r="B9225" t="s">
        <v>3</v>
      </c>
      <c r="C9225" t="s">
        <v>646</v>
      </c>
      <c r="D9225" t="s">
        <v>116</v>
      </c>
      <c r="E9225" t="s">
        <v>1</v>
      </c>
      <c r="F9225">
        <v>-3.9206754677407321</v>
      </c>
      <c r="G9225">
        <v>-3.9990889770955467</v>
      </c>
      <c r="H9225">
        <v>-4.0790707566374573</v>
      </c>
    </row>
    <row r="9226" spans="2:8" x14ac:dyDescent="0.25">
      <c r="B9226" t="s">
        <v>3</v>
      </c>
      <c r="C9226" t="s">
        <v>646</v>
      </c>
      <c r="D9226" t="s">
        <v>118</v>
      </c>
      <c r="E9226" t="s">
        <v>1</v>
      </c>
      <c r="F9226">
        <v>0</v>
      </c>
      <c r="G9226">
        <v>0</v>
      </c>
      <c r="H9226">
        <v>0</v>
      </c>
    </row>
    <row r="9227" spans="2:8" x14ac:dyDescent="0.25">
      <c r="B9227" t="s">
        <v>3</v>
      </c>
      <c r="C9227" t="s">
        <v>646</v>
      </c>
      <c r="D9227" t="s">
        <v>629</v>
      </c>
      <c r="E9227" t="s">
        <v>1</v>
      </c>
      <c r="F9227">
        <v>0</v>
      </c>
      <c r="G9227">
        <v>0</v>
      </c>
      <c r="H9227">
        <v>0</v>
      </c>
    </row>
    <row r="9228" spans="2:8" x14ac:dyDescent="0.25">
      <c r="B9228" t="s">
        <v>3</v>
      </c>
      <c r="C9228" t="s">
        <v>646</v>
      </c>
      <c r="D9228" t="s">
        <v>119</v>
      </c>
      <c r="E9228" t="s">
        <v>1</v>
      </c>
      <c r="F9228">
        <v>0</v>
      </c>
      <c r="G9228">
        <v>0</v>
      </c>
      <c r="H9228">
        <v>0</v>
      </c>
    </row>
    <row r="9229" spans="2:8" x14ac:dyDescent="0.25">
      <c r="B9229" t="s">
        <v>3</v>
      </c>
      <c r="C9229" t="s">
        <v>646</v>
      </c>
      <c r="D9229" t="s">
        <v>121</v>
      </c>
      <c r="E9229" t="s">
        <v>1</v>
      </c>
      <c r="F9229">
        <v>0</v>
      </c>
      <c r="G9229">
        <v>0</v>
      </c>
      <c r="H9229">
        <v>0</v>
      </c>
    </row>
    <row r="9230" spans="2:8" x14ac:dyDescent="0.25">
      <c r="B9230" t="s">
        <v>3</v>
      </c>
      <c r="C9230" t="s">
        <v>646</v>
      </c>
      <c r="D9230" t="s">
        <v>123</v>
      </c>
      <c r="E9230" t="s">
        <v>1</v>
      </c>
      <c r="F9230">
        <v>0</v>
      </c>
      <c r="G9230">
        <v>0</v>
      </c>
      <c r="H9230">
        <v>0</v>
      </c>
    </row>
    <row r="9231" spans="2:8" x14ac:dyDescent="0.25">
      <c r="B9231" t="s">
        <v>3</v>
      </c>
      <c r="C9231" t="s">
        <v>646</v>
      </c>
      <c r="D9231" t="s">
        <v>127</v>
      </c>
      <c r="E9231" t="s">
        <v>1</v>
      </c>
      <c r="F9231">
        <v>0</v>
      </c>
      <c r="G9231">
        <v>0</v>
      </c>
      <c r="H9231">
        <v>0</v>
      </c>
    </row>
    <row r="9232" spans="2:8" x14ac:dyDescent="0.25">
      <c r="B9232" t="s">
        <v>3</v>
      </c>
      <c r="C9232" t="s">
        <v>646</v>
      </c>
      <c r="D9232" t="s">
        <v>129</v>
      </c>
      <c r="E9232" t="s">
        <v>1</v>
      </c>
      <c r="F9232">
        <v>0</v>
      </c>
      <c r="G9232">
        <v>0</v>
      </c>
      <c r="H9232">
        <v>0</v>
      </c>
    </row>
    <row r="9233" spans="2:8" x14ac:dyDescent="0.25">
      <c r="B9233" t="s">
        <v>3</v>
      </c>
      <c r="C9233" t="s">
        <v>646</v>
      </c>
      <c r="D9233" t="s">
        <v>130</v>
      </c>
      <c r="E9233" t="s">
        <v>1</v>
      </c>
      <c r="F9233">
        <v>0</v>
      </c>
      <c r="G9233">
        <v>0</v>
      </c>
      <c r="H9233">
        <v>0</v>
      </c>
    </row>
    <row r="9234" spans="2:8" x14ac:dyDescent="0.25">
      <c r="B9234" t="s">
        <v>3</v>
      </c>
      <c r="C9234" t="s">
        <v>646</v>
      </c>
      <c r="D9234" t="s">
        <v>131</v>
      </c>
      <c r="E9234" t="s">
        <v>1</v>
      </c>
      <c r="F9234">
        <v>0</v>
      </c>
      <c r="G9234">
        <v>0</v>
      </c>
      <c r="H9234">
        <v>0</v>
      </c>
    </row>
    <row r="9235" spans="2:8" x14ac:dyDescent="0.25">
      <c r="B9235" t="s">
        <v>3</v>
      </c>
      <c r="C9235" t="s">
        <v>646</v>
      </c>
      <c r="D9235" t="s">
        <v>132</v>
      </c>
      <c r="E9235" t="s">
        <v>1</v>
      </c>
      <c r="F9235">
        <v>0</v>
      </c>
      <c r="G9235">
        <v>0</v>
      </c>
      <c r="H9235">
        <v>0</v>
      </c>
    </row>
    <row r="9236" spans="2:8" x14ac:dyDescent="0.25">
      <c r="B9236" t="s">
        <v>3</v>
      </c>
      <c r="C9236" t="s">
        <v>646</v>
      </c>
      <c r="D9236" t="s">
        <v>133</v>
      </c>
      <c r="E9236" t="s">
        <v>1</v>
      </c>
      <c r="F9236">
        <v>0</v>
      </c>
      <c r="G9236">
        <v>0</v>
      </c>
      <c r="H9236">
        <v>0</v>
      </c>
    </row>
    <row r="9237" spans="2:8" x14ac:dyDescent="0.25">
      <c r="B9237" t="s">
        <v>3</v>
      </c>
      <c r="C9237" t="s">
        <v>646</v>
      </c>
      <c r="D9237" t="s">
        <v>134</v>
      </c>
      <c r="E9237" t="s">
        <v>1</v>
      </c>
      <c r="F9237">
        <v>0</v>
      </c>
      <c r="G9237">
        <v>0</v>
      </c>
      <c r="H9237">
        <v>0</v>
      </c>
    </row>
    <row r="9238" spans="2:8" x14ac:dyDescent="0.25">
      <c r="B9238" t="s">
        <v>3</v>
      </c>
      <c r="C9238" t="s">
        <v>646</v>
      </c>
      <c r="D9238" t="s">
        <v>135</v>
      </c>
      <c r="E9238" t="s">
        <v>1</v>
      </c>
      <c r="F9238">
        <v>0</v>
      </c>
      <c r="G9238">
        <v>0</v>
      </c>
      <c r="H9238">
        <v>0</v>
      </c>
    </row>
    <row r="9239" spans="2:8" x14ac:dyDescent="0.25">
      <c r="B9239" t="s">
        <v>3</v>
      </c>
      <c r="C9239" t="s">
        <v>646</v>
      </c>
      <c r="D9239" t="s">
        <v>136</v>
      </c>
      <c r="E9239" t="s">
        <v>1</v>
      </c>
      <c r="F9239">
        <v>0</v>
      </c>
      <c r="G9239">
        <v>0</v>
      </c>
      <c r="H9239">
        <v>0</v>
      </c>
    </row>
    <row r="9240" spans="2:8" x14ac:dyDescent="0.25">
      <c r="B9240" t="s">
        <v>3</v>
      </c>
      <c r="C9240" t="s">
        <v>646</v>
      </c>
      <c r="D9240" t="s">
        <v>137</v>
      </c>
      <c r="E9240" t="s">
        <v>1</v>
      </c>
      <c r="F9240">
        <v>0</v>
      </c>
      <c r="G9240">
        <v>0</v>
      </c>
      <c r="H9240">
        <v>0</v>
      </c>
    </row>
    <row r="9241" spans="2:8" x14ac:dyDescent="0.25">
      <c r="B9241" t="s">
        <v>3</v>
      </c>
      <c r="C9241" t="s">
        <v>646</v>
      </c>
      <c r="D9241" t="s">
        <v>138</v>
      </c>
      <c r="E9241" t="s">
        <v>1</v>
      </c>
      <c r="F9241">
        <v>0</v>
      </c>
      <c r="G9241">
        <v>0</v>
      </c>
      <c r="H9241">
        <v>0</v>
      </c>
    </row>
    <row r="9242" spans="2:8" x14ac:dyDescent="0.25">
      <c r="B9242" t="s">
        <v>3</v>
      </c>
      <c r="C9242" t="s">
        <v>646</v>
      </c>
      <c r="D9242" t="s">
        <v>630</v>
      </c>
      <c r="E9242" t="s">
        <v>1</v>
      </c>
      <c r="F9242">
        <v>0</v>
      </c>
      <c r="G9242">
        <v>0</v>
      </c>
      <c r="H9242">
        <v>0</v>
      </c>
    </row>
    <row r="9243" spans="2:8" x14ac:dyDescent="0.25">
      <c r="B9243" t="s">
        <v>3</v>
      </c>
      <c r="C9243" t="s">
        <v>646</v>
      </c>
      <c r="D9243" t="s">
        <v>139</v>
      </c>
      <c r="E9243" t="s">
        <v>1</v>
      </c>
      <c r="F9243">
        <v>0</v>
      </c>
      <c r="G9243">
        <v>0</v>
      </c>
      <c r="H9243">
        <v>0</v>
      </c>
    </row>
    <row r="9244" spans="2:8" x14ac:dyDescent="0.25">
      <c r="B9244" t="s">
        <v>3</v>
      </c>
      <c r="C9244" t="s">
        <v>646</v>
      </c>
      <c r="D9244" t="s">
        <v>631</v>
      </c>
      <c r="E9244" t="s">
        <v>1</v>
      </c>
      <c r="F9244">
        <v>0</v>
      </c>
      <c r="G9244">
        <v>0</v>
      </c>
      <c r="H9244">
        <v>0</v>
      </c>
    </row>
    <row r="9245" spans="2:8" x14ac:dyDescent="0.25">
      <c r="B9245" t="s">
        <v>3</v>
      </c>
      <c r="C9245" t="s">
        <v>646</v>
      </c>
      <c r="D9245" t="s">
        <v>141</v>
      </c>
      <c r="E9245" t="s">
        <v>1</v>
      </c>
      <c r="F9245">
        <v>0</v>
      </c>
      <c r="G9245">
        <v>0</v>
      </c>
      <c r="H9245">
        <v>0</v>
      </c>
    </row>
    <row r="9246" spans="2:8" x14ac:dyDescent="0.25">
      <c r="B9246" t="s">
        <v>3</v>
      </c>
      <c r="C9246" t="s">
        <v>646</v>
      </c>
      <c r="D9246" t="s">
        <v>684</v>
      </c>
      <c r="E9246" t="s">
        <v>1</v>
      </c>
      <c r="F9246">
        <v>0</v>
      </c>
      <c r="G9246">
        <v>0</v>
      </c>
      <c r="H9246">
        <v>0</v>
      </c>
    </row>
    <row r="9247" spans="2:8" x14ac:dyDescent="0.25">
      <c r="B9247" t="s">
        <v>3</v>
      </c>
      <c r="C9247" t="s">
        <v>646</v>
      </c>
      <c r="D9247" t="s">
        <v>685</v>
      </c>
      <c r="E9247" t="s">
        <v>1</v>
      </c>
      <c r="F9247">
        <v>0</v>
      </c>
      <c r="G9247">
        <v>0</v>
      </c>
      <c r="H9247">
        <v>0</v>
      </c>
    </row>
    <row r="9248" spans="2:8" x14ac:dyDescent="0.25">
      <c r="B9248" t="s">
        <v>3</v>
      </c>
      <c r="C9248" t="s">
        <v>646</v>
      </c>
      <c r="D9248" t="s">
        <v>148</v>
      </c>
      <c r="E9248" t="s">
        <v>1</v>
      </c>
      <c r="F9248">
        <v>0</v>
      </c>
      <c r="G9248">
        <v>0</v>
      </c>
      <c r="H9248">
        <v>0</v>
      </c>
    </row>
    <row r="9249" spans="2:8" x14ac:dyDescent="0.25">
      <c r="B9249" t="s">
        <v>3</v>
      </c>
      <c r="C9249" t="s">
        <v>646</v>
      </c>
      <c r="D9249" t="s">
        <v>149</v>
      </c>
      <c r="E9249" t="s">
        <v>1</v>
      </c>
      <c r="F9249">
        <v>0</v>
      </c>
      <c r="G9249">
        <v>0</v>
      </c>
      <c r="H9249">
        <v>0</v>
      </c>
    </row>
    <row r="9250" spans="2:8" x14ac:dyDescent="0.25">
      <c r="B9250" t="s">
        <v>3</v>
      </c>
      <c r="C9250" t="s">
        <v>646</v>
      </c>
      <c r="D9250" t="s">
        <v>150</v>
      </c>
      <c r="E9250" t="s">
        <v>1</v>
      </c>
      <c r="F9250">
        <v>0</v>
      </c>
      <c r="G9250">
        <v>0</v>
      </c>
      <c r="H9250">
        <v>0</v>
      </c>
    </row>
    <row r="9251" spans="2:8" x14ac:dyDescent="0.25">
      <c r="B9251" t="s">
        <v>3</v>
      </c>
      <c r="C9251" t="s">
        <v>646</v>
      </c>
      <c r="D9251" t="s">
        <v>151</v>
      </c>
      <c r="E9251" t="s">
        <v>1</v>
      </c>
      <c r="F9251">
        <v>0</v>
      </c>
      <c r="G9251">
        <v>0</v>
      </c>
      <c r="H9251">
        <v>0</v>
      </c>
    </row>
    <row r="9252" spans="2:8" x14ac:dyDescent="0.25">
      <c r="B9252" t="s">
        <v>3</v>
      </c>
      <c r="C9252" t="s">
        <v>646</v>
      </c>
      <c r="D9252" t="s">
        <v>152</v>
      </c>
      <c r="E9252" t="s">
        <v>1</v>
      </c>
      <c r="F9252">
        <v>0</v>
      </c>
      <c r="G9252">
        <v>0</v>
      </c>
      <c r="H9252">
        <v>0</v>
      </c>
    </row>
    <row r="9253" spans="2:8" x14ac:dyDescent="0.25">
      <c r="B9253" t="s">
        <v>3</v>
      </c>
      <c r="C9253" t="s">
        <v>646</v>
      </c>
      <c r="D9253" t="s">
        <v>153</v>
      </c>
      <c r="E9253" t="s">
        <v>1</v>
      </c>
      <c r="F9253">
        <v>0</v>
      </c>
      <c r="G9253">
        <v>0</v>
      </c>
      <c r="H9253">
        <v>0</v>
      </c>
    </row>
    <row r="9254" spans="2:8" x14ac:dyDescent="0.25">
      <c r="B9254" t="s">
        <v>3</v>
      </c>
      <c r="C9254" t="s">
        <v>646</v>
      </c>
      <c r="D9254" t="s">
        <v>632</v>
      </c>
      <c r="E9254" t="s">
        <v>1</v>
      </c>
      <c r="F9254">
        <v>0</v>
      </c>
      <c r="G9254">
        <v>0</v>
      </c>
      <c r="H9254">
        <v>0</v>
      </c>
    </row>
    <row r="9255" spans="2:8" x14ac:dyDescent="0.25">
      <c r="B9255" t="s">
        <v>3</v>
      </c>
      <c r="C9255" t="s">
        <v>646</v>
      </c>
      <c r="D9255" t="s">
        <v>155</v>
      </c>
      <c r="E9255" t="s">
        <v>1</v>
      </c>
      <c r="F9255">
        <v>0</v>
      </c>
      <c r="G9255">
        <v>0</v>
      </c>
      <c r="H9255">
        <v>0</v>
      </c>
    </row>
    <row r="9256" spans="2:8" x14ac:dyDescent="0.25">
      <c r="B9256" t="s">
        <v>3</v>
      </c>
      <c r="C9256" t="s">
        <v>646</v>
      </c>
      <c r="D9256" t="s">
        <v>633</v>
      </c>
      <c r="E9256" t="s">
        <v>1</v>
      </c>
      <c r="F9256">
        <v>0</v>
      </c>
      <c r="G9256">
        <v>0</v>
      </c>
      <c r="H9256">
        <v>0</v>
      </c>
    </row>
    <row r="9257" spans="2:8" x14ac:dyDescent="0.25">
      <c r="B9257" t="s">
        <v>3</v>
      </c>
      <c r="C9257" t="s">
        <v>646</v>
      </c>
      <c r="D9257" t="s">
        <v>156</v>
      </c>
      <c r="E9257" t="s">
        <v>1</v>
      </c>
      <c r="F9257">
        <v>0</v>
      </c>
      <c r="G9257">
        <v>0</v>
      </c>
      <c r="H9257">
        <v>0</v>
      </c>
    </row>
    <row r="9258" spans="2:8" x14ac:dyDescent="0.25">
      <c r="B9258" t="s">
        <v>3</v>
      </c>
      <c r="C9258" t="s">
        <v>646</v>
      </c>
      <c r="D9258" t="s">
        <v>157</v>
      </c>
      <c r="E9258" t="s">
        <v>1</v>
      </c>
      <c r="F9258">
        <v>0</v>
      </c>
      <c r="G9258">
        <v>0</v>
      </c>
      <c r="H9258">
        <v>0</v>
      </c>
    </row>
    <row r="9259" spans="2:8" x14ac:dyDescent="0.25">
      <c r="B9259" t="s">
        <v>3</v>
      </c>
      <c r="C9259" t="s">
        <v>646</v>
      </c>
      <c r="D9259" t="s">
        <v>158</v>
      </c>
      <c r="E9259" t="s">
        <v>1</v>
      </c>
      <c r="F9259">
        <v>0</v>
      </c>
      <c r="G9259">
        <v>0</v>
      </c>
      <c r="H9259">
        <v>0</v>
      </c>
    </row>
    <row r="9260" spans="2:8" x14ac:dyDescent="0.25">
      <c r="B9260" t="s">
        <v>3</v>
      </c>
      <c r="C9260" t="s">
        <v>646</v>
      </c>
      <c r="D9260" t="s">
        <v>159</v>
      </c>
      <c r="E9260" t="s">
        <v>1</v>
      </c>
      <c r="F9260">
        <v>0</v>
      </c>
      <c r="G9260">
        <v>0</v>
      </c>
      <c r="H9260">
        <v>0</v>
      </c>
    </row>
    <row r="9261" spans="2:8" x14ac:dyDescent="0.25">
      <c r="B9261" t="s">
        <v>3</v>
      </c>
      <c r="C9261" t="s">
        <v>646</v>
      </c>
      <c r="D9261" t="s">
        <v>160</v>
      </c>
      <c r="E9261" t="s">
        <v>1</v>
      </c>
      <c r="F9261">
        <v>0</v>
      </c>
      <c r="G9261">
        <v>0</v>
      </c>
      <c r="H9261">
        <v>0</v>
      </c>
    </row>
    <row r="9262" spans="2:8" x14ac:dyDescent="0.25">
      <c r="B9262" t="s">
        <v>3</v>
      </c>
      <c r="C9262" t="s">
        <v>646</v>
      </c>
      <c r="D9262" t="s">
        <v>161</v>
      </c>
      <c r="E9262" t="s">
        <v>1</v>
      </c>
      <c r="F9262">
        <v>0</v>
      </c>
      <c r="G9262">
        <v>0</v>
      </c>
      <c r="H9262">
        <v>0</v>
      </c>
    </row>
    <row r="9263" spans="2:8" x14ac:dyDescent="0.25">
      <c r="B9263" t="s">
        <v>3</v>
      </c>
      <c r="C9263" t="s">
        <v>646</v>
      </c>
      <c r="D9263" t="s">
        <v>162</v>
      </c>
      <c r="E9263" t="s">
        <v>1</v>
      </c>
      <c r="F9263">
        <v>0</v>
      </c>
      <c r="G9263">
        <v>0</v>
      </c>
      <c r="H9263">
        <v>0</v>
      </c>
    </row>
    <row r="9264" spans="2:8" x14ac:dyDescent="0.25">
      <c r="B9264" t="s">
        <v>3</v>
      </c>
      <c r="C9264" t="s">
        <v>646</v>
      </c>
      <c r="D9264" t="s">
        <v>163</v>
      </c>
      <c r="E9264" t="s">
        <v>1</v>
      </c>
      <c r="F9264">
        <v>0</v>
      </c>
      <c r="G9264">
        <v>0</v>
      </c>
      <c r="H9264">
        <v>0</v>
      </c>
    </row>
    <row r="9265" spans="2:8" x14ac:dyDescent="0.25">
      <c r="B9265" t="s">
        <v>3</v>
      </c>
      <c r="C9265" t="s">
        <v>646</v>
      </c>
      <c r="D9265" t="s">
        <v>165</v>
      </c>
      <c r="E9265" t="s">
        <v>1</v>
      </c>
      <c r="F9265">
        <v>0</v>
      </c>
      <c r="G9265">
        <v>0</v>
      </c>
      <c r="H9265">
        <v>0</v>
      </c>
    </row>
    <row r="9266" spans="2:8" x14ac:dyDescent="0.25">
      <c r="B9266" t="s">
        <v>3</v>
      </c>
      <c r="C9266" t="s">
        <v>646</v>
      </c>
      <c r="D9266" t="s">
        <v>168</v>
      </c>
      <c r="E9266" t="s">
        <v>1</v>
      </c>
      <c r="F9266">
        <v>0</v>
      </c>
      <c r="G9266">
        <v>0</v>
      </c>
      <c r="H9266">
        <v>0</v>
      </c>
    </row>
    <row r="9267" spans="2:8" x14ac:dyDescent="0.25">
      <c r="B9267" t="s">
        <v>3</v>
      </c>
      <c r="C9267" t="s">
        <v>646</v>
      </c>
      <c r="D9267" t="s">
        <v>170</v>
      </c>
      <c r="E9267" t="s">
        <v>1</v>
      </c>
      <c r="F9267">
        <v>0</v>
      </c>
      <c r="G9267">
        <v>0</v>
      </c>
      <c r="H9267">
        <v>0</v>
      </c>
    </row>
    <row r="9268" spans="2:8" x14ac:dyDescent="0.25">
      <c r="B9268" t="s">
        <v>3</v>
      </c>
      <c r="C9268" t="s">
        <v>646</v>
      </c>
      <c r="D9268" t="s">
        <v>172</v>
      </c>
      <c r="E9268" t="s">
        <v>1</v>
      </c>
      <c r="F9268">
        <v>0</v>
      </c>
      <c r="G9268">
        <v>0</v>
      </c>
      <c r="H9268">
        <v>0</v>
      </c>
    </row>
    <row r="9269" spans="2:8" x14ac:dyDescent="0.25">
      <c r="B9269" t="s">
        <v>3</v>
      </c>
      <c r="C9269" t="s">
        <v>646</v>
      </c>
      <c r="D9269" t="s">
        <v>174</v>
      </c>
      <c r="E9269" t="s">
        <v>1</v>
      </c>
      <c r="F9269">
        <v>0</v>
      </c>
      <c r="G9269">
        <v>0</v>
      </c>
      <c r="H9269">
        <v>0</v>
      </c>
    </row>
    <row r="9270" spans="2:8" x14ac:dyDescent="0.25">
      <c r="B9270" t="s">
        <v>3</v>
      </c>
      <c r="C9270" t="s">
        <v>646</v>
      </c>
      <c r="D9270" t="s">
        <v>175</v>
      </c>
      <c r="E9270" t="s">
        <v>1</v>
      </c>
      <c r="F9270">
        <v>0</v>
      </c>
      <c r="G9270">
        <v>0</v>
      </c>
      <c r="H9270">
        <v>0</v>
      </c>
    </row>
    <row r="9271" spans="2:8" x14ac:dyDescent="0.25">
      <c r="B9271" t="s">
        <v>3</v>
      </c>
      <c r="C9271" t="s">
        <v>646</v>
      </c>
      <c r="D9271" t="s">
        <v>176</v>
      </c>
      <c r="E9271" t="s">
        <v>1</v>
      </c>
      <c r="F9271">
        <v>0</v>
      </c>
      <c r="G9271">
        <v>0</v>
      </c>
      <c r="H9271">
        <v>0</v>
      </c>
    </row>
    <row r="9272" spans="2:8" x14ac:dyDescent="0.25">
      <c r="B9272" t="s">
        <v>3</v>
      </c>
      <c r="C9272" t="s">
        <v>646</v>
      </c>
      <c r="D9272" t="s">
        <v>177</v>
      </c>
      <c r="E9272" t="s">
        <v>1</v>
      </c>
      <c r="F9272">
        <v>0</v>
      </c>
      <c r="G9272">
        <v>0</v>
      </c>
      <c r="H9272">
        <v>0</v>
      </c>
    </row>
    <row r="9273" spans="2:8" x14ac:dyDescent="0.25">
      <c r="B9273" t="s">
        <v>3</v>
      </c>
      <c r="C9273" t="s">
        <v>646</v>
      </c>
      <c r="D9273" t="s">
        <v>178</v>
      </c>
      <c r="E9273" t="s">
        <v>1</v>
      </c>
      <c r="F9273">
        <v>0</v>
      </c>
      <c r="G9273">
        <v>0</v>
      </c>
      <c r="H9273">
        <v>0</v>
      </c>
    </row>
    <row r="9274" spans="2:8" x14ac:dyDescent="0.25">
      <c r="B9274" t="s">
        <v>3</v>
      </c>
      <c r="C9274" t="s">
        <v>646</v>
      </c>
      <c r="D9274" t="s">
        <v>179</v>
      </c>
      <c r="E9274" t="s">
        <v>1</v>
      </c>
      <c r="F9274">
        <v>0</v>
      </c>
      <c r="G9274">
        <v>0</v>
      </c>
      <c r="H9274">
        <v>0</v>
      </c>
    </row>
    <row r="9275" spans="2:8" x14ac:dyDescent="0.25">
      <c r="B9275" t="s">
        <v>3</v>
      </c>
      <c r="C9275" t="s">
        <v>646</v>
      </c>
      <c r="D9275" t="s">
        <v>180</v>
      </c>
      <c r="E9275" t="s">
        <v>1</v>
      </c>
      <c r="F9275">
        <v>0</v>
      </c>
      <c r="G9275">
        <v>0</v>
      </c>
      <c r="H9275">
        <v>0</v>
      </c>
    </row>
    <row r="9276" spans="2:8" x14ac:dyDescent="0.25">
      <c r="B9276" t="s">
        <v>3</v>
      </c>
      <c r="C9276" t="s">
        <v>646</v>
      </c>
      <c r="D9276" t="s">
        <v>634</v>
      </c>
      <c r="E9276" t="s">
        <v>1</v>
      </c>
      <c r="F9276">
        <v>0</v>
      </c>
      <c r="G9276">
        <v>0</v>
      </c>
      <c r="H9276">
        <v>0</v>
      </c>
    </row>
    <row r="9277" spans="2:8" x14ac:dyDescent="0.25">
      <c r="B9277" t="s">
        <v>3</v>
      </c>
      <c r="C9277" t="s">
        <v>646</v>
      </c>
      <c r="D9277" t="s">
        <v>182</v>
      </c>
      <c r="E9277" t="s">
        <v>1</v>
      </c>
      <c r="F9277">
        <v>0</v>
      </c>
      <c r="G9277">
        <v>0</v>
      </c>
      <c r="H9277">
        <v>0</v>
      </c>
    </row>
    <row r="9278" spans="2:8" x14ac:dyDescent="0.25">
      <c r="B9278" t="s">
        <v>3</v>
      </c>
      <c r="C9278" t="s">
        <v>646</v>
      </c>
      <c r="D9278" t="s">
        <v>184</v>
      </c>
      <c r="E9278" t="s">
        <v>1</v>
      </c>
      <c r="F9278">
        <v>0</v>
      </c>
      <c r="G9278">
        <v>0</v>
      </c>
      <c r="H9278">
        <v>0</v>
      </c>
    </row>
    <row r="9279" spans="2:8" x14ac:dyDescent="0.25">
      <c r="B9279" t="s">
        <v>3</v>
      </c>
      <c r="C9279" t="s">
        <v>646</v>
      </c>
      <c r="D9279" t="s">
        <v>187</v>
      </c>
      <c r="E9279" t="s">
        <v>1</v>
      </c>
      <c r="F9279">
        <v>0</v>
      </c>
      <c r="G9279">
        <v>0</v>
      </c>
      <c r="H9279">
        <v>0</v>
      </c>
    </row>
    <row r="9280" spans="2:8" x14ac:dyDescent="0.25">
      <c r="B9280" t="s">
        <v>3</v>
      </c>
      <c r="C9280" t="s">
        <v>646</v>
      </c>
      <c r="D9280" t="s">
        <v>188</v>
      </c>
      <c r="E9280" t="s">
        <v>1</v>
      </c>
      <c r="F9280">
        <v>0</v>
      </c>
      <c r="G9280">
        <v>0</v>
      </c>
      <c r="H9280">
        <v>0</v>
      </c>
    </row>
    <row r="9281" spans="2:8" x14ac:dyDescent="0.25">
      <c r="B9281" t="s">
        <v>3</v>
      </c>
      <c r="C9281" t="s">
        <v>646</v>
      </c>
      <c r="D9281" t="s">
        <v>189</v>
      </c>
      <c r="E9281" t="s">
        <v>1</v>
      </c>
      <c r="F9281">
        <v>0</v>
      </c>
      <c r="G9281">
        <v>0</v>
      </c>
      <c r="H9281">
        <v>0</v>
      </c>
    </row>
    <row r="9282" spans="2:8" x14ac:dyDescent="0.25">
      <c r="B9282" t="s">
        <v>3</v>
      </c>
      <c r="C9282" t="s">
        <v>646</v>
      </c>
      <c r="D9282" t="s">
        <v>190</v>
      </c>
      <c r="E9282" t="s">
        <v>1</v>
      </c>
      <c r="F9282">
        <v>0</v>
      </c>
      <c r="G9282">
        <v>0</v>
      </c>
      <c r="H9282">
        <v>0</v>
      </c>
    </row>
    <row r="9283" spans="2:8" x14ac:dyDescent="0.25">
      <c r="B9283" t="s">
        <v>3</v>
      </c>
      <c r="C9283" t="s">
        <v>646</v>
      </c>
      <c r="D9283" t="s">
        <v>191</v>
      </c>
      <c r="E9283" t="s">
        <v>1</v>
      </c>
      <c r="F9283">
        <v>0</v>
      </c>
      <c r="G9283">
        <v>0</v>
      </c>
      <c r="H9283">
        <v>0</v>
      </c>
    </row>
    <row r="9284" spans="2:8" x14ac:dyDescent="0.25">
      <c r="B9284" t="s">
        <v>3</v>
      </c>
      <c r="C9284" t="s">
        <v>646</v>
      </c>
      <c r="D9284" t="s">
        <v>192</v>
      </c>
      <c r="E9284" t="s">
        <v>1</v>
      </c>
      <c r="F9284">
        <v>0</v>
      </c>
      <c r="G9284">
        <v>0</v>
      </c>
      <c r="H9284">
        <v>0</v>
      </c>
    </row>
    <row r="9285" spans="2:8" x14ac:dyDescent="0.25">
      <c r="B9285" t="s">
        <v>3</v>
      </c>
      <c r="C9285" t="s">
        <v>646</v>
      </c>
      <c r="D9285" t="s">
        <v>193</v>
      </c>
      <c r="E9285" t="s">
        <v>1</v>
      </c>
      <c r="F9285">
        <v>0</v>
      </c>
      <c r="G9285">
        <v>0</v>
      </c>
      <c r="H9285">
        <v>0</v>
      </c>
    </row>
    <row r="9286" spans="2:8" x14ac:dyDescent="0.25">
      <c r="B9286" t="s">
        <v>3</v>
      </c>
      <c r="C9286" t="s">
        <v>646</v>
      </c>
      <c r="D9286" t="s">
        <v>194</v>
      </c>
      <c r="E9286" t="s">
        <v>1</v>
      </c>
      <c r="F9286">
        <v>0</v>
      </c>
      <c r="G9286">
        <v>0</v>
      </c>
      <c r="H9286">
        <v>0</v>
      </c>
    </row>
    <row r="9287" spans="2:8" x14ac:dyDescent="0.25">
      <c r="B9287" t="s">
        <v>3</v>
      </c>
      <c r="C9287" t="s">
        <v>646</v>
      </c>
      <c r="D9287" t="s">
        <v>195</v>
      </c>
      <c r="E9287" t="s">
        <v>1</v>
      </c>
      <c r="F9287">
        <v>0</v>
      </c>
      <c r="G9287">
        <v>0</v>
      </c>
      <c r="H9287">
        <v>0</v>
      </c>
    </row>
    <row r="9288" spans="2:8" x14ac:dyDescent="0.25">
      <c r="B9288" t="s">
        <v>3</v>
      </c>
      <c r="C9288" t="s">
        <v>646</v>
      </c>
      <c r="D9288" t="s">
        <v>196</v>
      </c>
      <c r="E9288" t="s">
        <v>1</v>
      </c>
      <c r="F9288">
        <v>0</v>
      </c>
      <c r="G9288">
        <v>0</v>
      </c>
      <c r="H9288">
        <v>0</v>
      </c>
    </row>
    <row r="9289" spans="2:8" x14ac:dyDescent="0.25">
      <c r="B9289" t="s">
        <v>3</v>
      </c>
      <c r="C9289" t="s">
        <v>646</v>
      </c>
      <c r="D9289" t="s">
        <v>197</v>
      </c>
      <c r="E9289" t="s">
        <v>1</v>
      </c>
      <c r="F9289">
        <v>0</v>
      </c>
      <c r="G9289">
        <v>0</v>
      </c>
      <c r="H9289">
        <v>0</v>
      </c>
    </row>
    <row r="9290" spans="2:8" x14ac:dyDescent="0.25">
      <c r="B9290" t="s">
        <v>3</v>
      </c>
      <c r="C9290" t="s">
        <v>646</v>
      </c>
      <c r="D9290" t="s">
        <v>198</v>
      </c>
      <c r="E9290" t="s">
        <v>1</v>
      </c>
      <c r="F9290">
        <v>0</v>
      </c>
      <c r="G9290">
        <v>0</v>
      </c>
      <c r="H9290">
        <v>0</v>
      </c>
    </row>
    <row r="9291" spans="2:8" x14ac:dyDescent="0.25">
      <c r="B9291" t="s">
        <v>3</v>
      </c>
      <c r="C9291" t="s">
        <v>646</v>
      </c>
      <c r="D9291" t="s">
        <v>199</v>
      </c>
      <c r="E9291" t="s">
        <v>1</v>
      </c>
      <c r="F9291">
        <v>0</v>
      </c>
      <c r="G9291">
        <v>0</v>
      </c>
      <c r="H9291">
        <v>0</v>
      </c>
    </row>
    <row r="9292" spans="2:8" x14ac:dyDescent="0.25">
      <c r="B9292" t="s">
        <v>3</v>
      </c>
      <c r="C9292" t="s">
        <v>646</v>
      </c>
      <c r="D9292" t="s">
        <v>200</v>
      </c>
      <c r="E9292" t="s">
        <v>1</v>
      </c>
      <c r="F9292">
        <v>0</v>
      </c>
      <c r="G9292">
        <v>0</v>
      </c>
      <c r="H9292">
        <v>0</v>
      </c>
    </row>
    <row r="9293" spans="2:8" x14ac:dyDescent="0.25">
      <c r="B9293" t="s">
        <v>3</v>
      </c>
      <c r="C9293" t="s">
        <v>646</v>
      </c>
      <c r="D9293" t="s">
        <v>201</v>
      </c>
      <c r="E9293" t="s">
        <v>1</v>
      </c>
      <c r="F9293">
        <v>0</v>
      </c>
      <c r="G9293">
        <v>0</v>
      </c>
      <c r="H9293">
        <v>0</v>
      </c>
    </row>
    <row r="9294" spans="2:8" x14ac:dyDescent="0.25">
      <c r="B9294" t="s">
        <v>3</v>
      </c>
      <c r="C9294" t="s">
        <v>646</v>
      </c>
      <c r="D9294" t="s">
        <v>202</v>
      </c>
      <c r="E9294" t="s">
        <v>1</v>
      </c>
      <c r="F9294">
        <v>0</v>
      </c>
      <c r="G9294">
        <v>0</v>
      </c>
      <c r="H9294">
        <v>0</v>
      </c>
    </row>
    <row r="9295" spans="2:8" x14ac:dyDescent="0.25">
      <c r="B9295" t="s">
        <v>3</v>
      </c>
      <c r="C9295" t="s">
        <v>646</v>
      </c>
      <c r="D9295" t="s">
        <v>203</v>
      </c>
      <c r="E9295" t="s">
        <v>1</v>
      </c>
      <c r="F9295">
        <v>0</v>
      </c>
      <c r="G9295">
        <v>0</v>
      </c>
      <c r="H9295">
        <v>0</v>
      </c>
    </row>
    <row r="9296" spans="2:8" x14ac:dyDescent="0.25">
      <c r="B9296" t="s">
        <v>3</v>
      </c>
      <c r="C9296" t="s">
        <v>646</v>
      </c>
      <c r="D9296" t="s">
        <v>204</v>
      </c>
      <c r="E9296" t="s">
        <v>1</v>
      </c>
      <c r="F9296">
        <v>0</v>
      </c>
      <c r="G9296">
        <v>0</v>
      </c>
      <c r="H9296">
        <v>0</v>
      </c>
    </row>
    <row r="9297" spans="2:8" x14ac:dyDescent="0.25">
      <c r="B9297" t="s">
        <v>3</v>
      </c>
      <c r="C9297" t="s">
        <v>646</v>
      </c>
      <c r="D9297" t="s">
        <v>205</v>
      </c>
      <c r="E9297" t="s">
        <v>1</v>
      </c>
      <c r="F9297">
        <v>0</v>
      </c>
      <c r="G9297">
        <v>0</v>
      </c>
      <c r="H9297">
        <v>0</v>
      </c>
    </row>
    <row r="9298" spans="2:8" x14ac:dyDescent="0.25">
      <c r="B9298" t="s">
        <v>3</v>
      </c>
      <c r="C9298" t="s">
        <v>646</v>
      </c>
      <c r="D9298" t="s">
        <v>208</v>
      </c>
      <c r="E9298" t="s">
        <v>1</v>
      </c>
      <c r="F9298">
        <v>0</v>
      </c>
      <c r="G9298">
        <v>0</v>
      </c>
      <c r="H9298">
        <v>0</v>
      </c>
    </row>
    <row r="9299" spans="2:8" x14ac:dyDescent="0.25">
      <c r="B9299" t="s">
        <v>3</v>
      </c>
      <c r="C9299" t="s">
        <v>646</v>
      </c>
      <c r="D9299" t="s">
        <v>209</v>
      </c>
      <c r="E9299" t="s">
        <v>1</v>
      </c>
      <c r="F9299">
        <v>0</v>
      </c>
      <c r="G9299">
        <v>0</v>
      </c>
      <c r="H9299">
        <v>0</v>
      </c>
    </row>
    <row r="9300" spans="2:8" x14ac:dyDescent="0.25">
      <c r="B9300" t="s">
        <v>3</v>
      </c>
      <c r="C9300" t="s">
        <v>646</v>
      </c>
      <c r="D9300" t="s">
        <v>210</v>
      </c>
      <c r="E9300" t="s">
        <v>1</v>
      </c>
      <c r="F9300">
        <v>0</v>
      </c>
      <c r="G9300">
        <v>0</v>
      </c>
      <c r="H9300">
        <v>0</v>
      </c>
    </row>
    <row r="9301" spans="2:8" x14ac:dyDescent="0.25">
      <c r="B9301" t="s">
        <v>3</v>
      </c>
      <c r="C9301" t="s">
        <v>646</v>
      </c>
      <c r="D9301" t="s">
        <v>211</v>
      </c>
      <c r="E9301" t="s">
        <v>1</v>
      </c>
      <c r="F9301">
        <v>0</v>
      </c>
      <c r="G9301">
        <v>0</v>
      </c>
      <c r="H9301">
        <v>0</v>
      </c>
    </row>
    <row r="9302" spans="2:8" x14ac:dyDescent="0.25">
      <c r="B9302" t="s">
        <v>3</v>
      </c>
      <c r="C9302" t="s">
        <v>646</v>
      </c>
      <c r="D9302" t="s">
        <v>212</v>
      </c>
      <c r="E9302" t="s">
        <v>1</v>
      </c>
      <c r="F9302">
        <v>0</v>
      </c>
      <c r="G9302">
        <v>0</v>
      </c>
      <c r="H9302">
        <v>0</v>
      </c>
    </row>
    <row r="9303" spans="2:8" x14ac:dyDescent="0.25">
      <c r="B9303" t="s">
        <v>3</v>
      </c>
      <c r="C9303" t="s">
        <v>646</v>
      </c>
      <c r="D9303" t="s">
        <v>213</v>
      </c>
      <c r="E9303" t="s">
        <v>1</v>
      </c>
      <c r="F9303">
        <v>0</v>
      </c>
      <c r="G9303">
        <v>0</v>
      </c>
      <c r="H9303">
        <v>0</v>
      </c>
    </row>
    <row r="9304" spans="2:8" x14ac:dyDescent="0.25">
      <c r="B9304" t="s">
        <v>3</v>
      </c>
      <c r="C9304" t="s">
        <v>646</v>
      </c>
      <c r="D9304" t="s">
        <v>214</v>
      </c>
      <c r="E9304" t="s">
        <v>1</v>
      </c>
      <c r="F9304">
        <v>0</v>
      </c>
      <c r="G9304">
        <v>0</v>
      </c>
      <c r="H9304">
        <v>0</v>
      </c>
    </row>
    <row r="9305" spans="2:8" x14ac:dyDescent="0.25">
      <c r="B9305" t="s">
        <v>3</v>
      </c>
      <c r="C9305" t="s">
        <v>646</v>
      </c>
      <c r="D9305" t="s">
        <v>215</v>
      </c>
      <c r="E9305" t="s">
        <v>1</v>
      </c>
      <c r="F9305">
        <v>0</v>
      </c>
      <c r="G9305">
        <v>0</v>
      </c>
      <c r="H9305">
        <v>0</v>
      </c>
    </row>
    <row r="9306" spans="2:8" x14ac:dyDescent="0.25">
      <c r="B9306" t="s">
        <v>3</v>
      </c>
      <c r="C9306" t="s">
        <v>646</v>
      </c>
      <c r="D9306" t="s">
        <v>216</v>
      </c>
      <c r="E9306" t="s">
        <v>1</v>
      </c>
      <c r="F9306">
        <v>0</v>
      </c>
      <c r="G9306">
        <v>0</v>
      </c>
      <c r="H9306">
        <v>0</v>
      </c>
    </row>
    <row r="9307" spans="2:8" x14ac:dyDescent="0.25">
      <c r="B9307" t="s">
        <v>3</v>
      </c>
      <c r="C9307" t="s">
        <v>646</v>
      </c>
      <c r="D9307" t="s">
        <v>217</v>
      </c>
      <c r="E9307" t="s">
        <v>1</v>
      </c>
      <c r="F9307">
        <v>0</v>
      </c>
      <c r="G9307">
        <v>0</v>
      </c>
      <c r="H9307">
        <v>0</v>
      </c>
    </row>
    <row r="9308" spans="2:8" x14ac:dyDescent="0.25">
      <c r="B9308" t="s">
        <v>3</v>
      </c>
      <c r="C9308" t="s">
        <v>646</v>
      </c>
      <c r="D9308" t="s">
        <v>218</v>
      </c>
      <c r="E9308" t="s">
        <v>1</v>
      </c>
      <c r="F9308">
        <v>0</v>
      </c>
      <c r="G9308">
        <v>0</v>
      </c>
      <c r="H9308">
        <v>0</v>
      </c>
    </row>
    <row r="9309" spans="2:8" x14ac:dyDescent="0.25">
      <c r="B9309" t="s">
        <v>3</v>
      </c>
      <c r="C9309" t="s">
        <v>646</v>
      </c>
      <c r="D9309" t="s">
        <v>219</v>
      </c>
      <c r="E9309" t="s">
        <v>1</v>
      </c>
      <c r="F9309">
        <v>0</v>
      </c>
      <c r="G9309">
        <v>0</v>
      </c>
      <c r="H9309">
        <v>0</v>
      </c>
    </row>
    <row r="9310" spans="2:8" x14ac:dyDescent="0.25">
      <c r="B9310" t="s">
        <v>3</v>
      </c>
      <c r="C9310" t="s">
        <v>646</v>
      </c>
      <c r="D9310" t="s">
        <v>220</v>
      </c>
      <c r="E9310" t="s">
        <v>1</v>
      </c>
      <c r="F9310">
        <v>0</v>
      </c>
      <c r="G9310">
        <v>0</v>
      </c>
      <c r="H9310">
        <v>0</v>
      </c>
    </row>
    <row r="9311" spans="2:8" x14ac:dyDescent="0.25">
      <c r="B9311" t="s">
        <v>3</v>
      </c>
      <c r="C9311" t="s">
        <v>646</v>
      </c>
      <c r="D9311" t="s">
        <v>221</v>
      </c>
      <c r="E9311" t="s">
        <v>1</v>
      </c>
      <c r="F9311">
        <v>0</v>
      </c>
      <c r="G9311">
        <v>0</v>
      </c>
      <c r="H9311">
        <v>0</v>
      </c>
    </row>
    <row r="9312" spans="2:8" x14ac:dyDescent="0.25">
      <c r="B9312" t="s">
        <v>3</v>
      </c>
      <c r="C9312" t="s">
        <v>646</v>
      </c>
      <c r="D9312" t="s">
        <v>222</v>
      </c>
      <c r="E9312" t="s">
        <v>1</v>
      </c>
      <c r="F9312">
        <v>0</v>
      </c>
      <c r="G9312">
        <v>0</v>
      </c>
      <c r="H9312">
        <v>0</v>
      </c>
    </row>
    <row r="9313" spans="2:8" x14ac:dyDescent="0.25">
      <c r="B9313" t="s">
        <v>3</v>
      </c>
      <c r="C9313" t="s">
        <v>646</v>
      </c>
      <c r="D9313" t="s">
        <v>224</v>
      </c>
      <c r="E9313" t="s">
        <v>1</v>
      </c>
      <c r="F9313">
        <v>0</v>
      </c>
      <c r="G9313">
        <v>0</v>
      </c>
      <c r="H9313">
        <v>0</v>
      </c>
    </row>
    <row r="9314" spans="2:8" x14ac:dyDescent="0.25">
      <c r="B9314" t="s">
        <v>3</v>
      </c>
      <c r="C9314" t="s">
        <v>646</v>
      </c>
      <c r="D9314" t="s">
        <v>225</v>
      </c>
      <c r="E9314" t="s">
        <v>1</v>
      </c>
      <c r="F9314">
        <v>0</v>
      </c>
      <c r="G9314">
        <v>0</v>
      </c>
      <c r="H9314">
        <v>0</v>
      </c>
    </row>
    <row r="9315" spans="2:8" x14ac:dyDescent="0.25">
      <c r="B9315" t="s">
        <v>3</v>
      </c>
      <c r="C9315" t="s">
        <v>646</v>
      </c>
      <c r="D9315" t="s">
        <v>226</v>
      </c>
      <c r="E9315" t="s">
        <v>1</v>
      </c>
      <c r="F9315">
        <v>0</v>
      </c>
      <c r="G9315">
        <v>0</v>
      </c>
      <c r="H9315">
        <v>0</v>
      </c>
    </row>
    <row r="9316" spans="2:8" x14ac:dyDescent="0.25">
      <c r="B9316" t="s">
        <v>3</v>
      </c>
      <c r="C9316" t="s">
        <v>646</v>
      </c>
      <c r="D9316" t="s">
        <v>227</v>
      </c>
      <c r="E9316" t="s">
        <v>1</v>
      </c>
      <c r="F9316">
        <v>0</v>
      </c>
      <c r="G9316">
        <v>0</v>
      </c>
      <c r="H9316">
        <v>0</v>
      </c>
    </row>
    <row r="9317" spans="2:8" x14ac:dyDescent="0.25">
      <c r="B9317" t="s">
        <v>3</v>
      </c>
      <c r="C9317" t="s">
        <v>646</v>
      </c>
      <c r="D9317" t="s">
        <v>228</v>
      </c>
      <c r="E9317" t="s">
        <v>1</v>
      </c>
      <c r="F9317">
        <v>0</v>
      </c>
      <c r="G9317">
        <v>0</v>
      </c>
      <c r="H9317">
        <v>0</v>
      </c>
    </row>
    <row r="9318" spans="2:8" x14ac:dyDescent="0.25">
      <c r="B9318" t="s">
        <v>3</v>
      </c>
      <c r="C9318" t="s">
        <v>646</v>
      </c>
      <c r="D9318" t="s">
        <v>229</v>
      </c>
      <c r="E9318" t="s">
        <v>1</v>
      </c>
      <c r="F9318">
        <v>0</v>
      </c>
      <c r="G9318">
        <v>0</v>
      </c>
      <c r="H9318">
        <v>0</v>
      </c>
    </row>
    <row r="9319" spans="2:8" x14ac:dyDescent="0.25">
      <c r="B9319" t="s">
        <v>3</v>
      </c>
      <c r="C9319" t="s">
        <v>646</v>
      </c>
      <c r="D9319" t="s">
        <v>230</v>
      </c>
      <c r="E9319" t="s">
        <v>1</v>
      </c>
      <c r="F9319">
        <v>0</v>
      </c>
      <c r="G9319">
        <v>0</v>
      </c>
      <c r="H9319">
        <v>0</v>
      </c>
    </row>
    <row r="9320" spans="2:8" x14ac:dyDescent="0.25">
      <c r="B9320" t="s">
        <v>3</v>
      </c>
      <c r="C9320" t="s">
        <v>646</v>
      </c>
      <c r="D9320" t="s">
        <v>232</v>
      </c>
      <c r="E9320" t="s">
        <v>1</v>
      </c>
      <c r="F9320">
        <v>0</v>
      </c>
      <c r="G9320">
        <v>0</v>
      </c>
      <c r="H9320">
        <v>0</v>
      </c>
    </row>
    <row r="9321" spans="2:8" x14ac:dyDescent="0.25">
      <c r="B9321" t="s">
        <v>3</v>
      </c>
      <c r="C9321" t="s">
        <v>646</v>
      </c>
      <c r="D9321" t="s">
        <v>234</v>
      </c>
      <c r="E9321" t="s">
        <v>1</v>
      </c>
      <c r="F9321">
        <v>0</v>
      </c>
      <c r="G9321">
        <v>0</v>
      </c>
      <c r="H9321">
        <v>0</v>
      </c>
    </row>
    <row r="9322" spans="2:8" x14ac:dyDescent="0.25">
      <c r="B9322" t="s">
        <v>3</v>
      </c>
      <c r="C9322" t="s">
        <v>646</v>
      </c>
      <c r="D9322" t="s">
        <v>236</v>
      </c>
      <c r="E9322" t="s">
        <v>1</v>
      </c>
      <c r="F9322">
        <v>0</v>
      </c>
      <c r="G9322">
        <v>0</v>
      </c>
      <c r="H9322">
        <v>0</v>
      </c>
    </row>
    <row r="9323" spans="2:8" x14ac:dyDescent="0.25">
      <c r="B9323" t="s">
        <v>3</v>
      </c>
      <c r="C9323" t="s">
        <v>646</v>
      </c>
      <c r="D9323" t="s">
        <v>237</v>
      </c>
      <c r="E9323" t="s">
        <v>1</v>
      </c>
      <c r="F9323">
        <v>0</v>
      </c>
      <c r="G9323">
        <v>0</v>
      </c>
      <c r="H9323">
        <v>0</v>
      </c>
    </row>
    <row r="9324" spans="2:8" x14ac:dyDescent="0.25">
      <c r="B9324" t="s">
        <v>3</v>
      </c>
      <c r="C9324" t="s">
        <v>646</v>
      </c>
      <c r="D9324" t="s">
        <v>238</v>
      </c>
      <c r="E9324" t="s">
        <v>1</v>
      </c>
      <c r="F9324">
        <v>0</v>
      </c>
      <c r="G9324">
        <v>0</v>
      </c>
      <c r="H9324">
        <v>0</v>
      </c>
    </row>
    <row r="9325" spans="2:8" x14ac:dyDescent="0.25">
      <c r="B9325" t="s">
        <v>3</v>
      </c>
      <c r="C9325" t="s">
        <v>646</v>
      </c>
      <c r="D9325" t="s">
        <v>240</v>
      </c>
      <c r="E9325" t="s">
        <v>1</v>
      </c>
      <c r="F9325">
        <v>0</v>
      </c>
      <c r="G9325">
        <v>0</v>
      </c>
      <c r="H9325">
        <v>0</v>
      </c>
    </row>
    <row r="9326" spans="2:8" x14ac:dyDescent="0.25">
      <c r="B9326" t="s">
        <v>3</v>
      </c>
      <c r="C9326" t="s">
        <v>646</v>
      </c>
      <c r="D9326" t="s">
        <v>241</v>
      </c>
      <c r="E9326" t="s">
        <v>1</v>
      </c>
      <c r="F9326">
        <v>0</v>
      </c>
      <c r="G9326">
        <v>0</v>
      </c>
      <c r="H9326">
        <v>0</v>
      </c>
    </row>
    <row r="9327" spans="2:8" x14ac:dyDescent="0.25">
      <c r="B9327" t="s">
        <v>3</v>
      </c>
      <c r="C9327" t="s">
        <v>646</v>
      </c>
      <c r="D9327" t="s">
        <v>242</v>
      </c>
      <c r="E9327" t="s">
        <v>1</v>
      </c>
      <c r="F9327">
        <v>0</v>
      </c>
      <c r="G9327">
        <v>0</v>
      </c>
      <c r="H9327">
        <v>0</v>
      </c>
    </row>
    <row r="9328" spans="2:8" x14ac:dyDescent="0.25">
      <c r="B9328" t="s">
        <v>3</v>
      </c>
      <c r="C9328" t="s">
        <v>646</v>
      </c>
      <c r="D9328" t="s">
        <v>243</v>
      </c>
      <c r="E9328" t="s">
        <v>1</v>
      </c>
      <c r="F9328">
        <v>0</v>
      </c>
      <c r="G9328">
        <v>0</v>
      </c>
      <c r="H9328">
        <v>0</v>
      </c>
    </row>
    <row r="9329" spans="2:8" x14ac:dyDescent="0.25">
      <c r="B9329" t="s">
        <v>3</v>
      </c>
      <c r="C9329" t="s">
        <v>646</v>
      </c>
      <c r="D9329" t="s">
        <v>244</v>
      </c>
      <c r="E9329" t="s">
        <v>1</v>
      </c>
      <c r="F9329">
        <v>0</v>
      </c>
      <c r="G9329">
        <v>0</v>
      </c>
      <c r="H9329">
        <v>0</v>
      </c>
    </row>
    <row r="9330" spans="2:8" x14ac:dyDescent="0.25">
      <c r="B9330" t="s">
        <v>3</v>
      </c>
      <c r="C9330" t="s">
        <v>646</v>
      </c>
      <c r="D9330" t="s">
        <v>245</v>
      </c>
      <c r="E9330" t="s">
        <v>1</v>
      </c>
      <c r="F9330">
        <v>0</v>
      </c>
      <c r="G9330">
        <v>0</v>
      </c>
      <c r="H9330">
        <v>0</v>
      </c>
    </row>
    <row r="9331" spans="2:8" x14ac:dyDescent="0.25">
      <c r="B9331" t="s">
        <v>3</v>
      </c>
      <c r="C9331" t="s">
        <v>646</v>
      </c>
      <c r="D9331" t="s">
        <v>246</v>
      </c>
      <c r="E9331" t="s">
        <v>1</v>
      </c>
      <c r="F9331">
        <v>0</v>
      </c>
      <c r="G9331">
        <v>0</v>
      </c>
      <c r="H9331">
        <v>0</v>
      </c>
    </row>
    <row r="9332" spans="2:8" x14ac:dyDescent="0.25">
      <c r="B9332" t="s">
        <v>3</v>
      </c>
      <c r="C9332" t="s">
        <v>646</v>
      </c>
      <c r="D9332" t="s">
        <v>247</v>
      </c>
      <c r="E9332" t="s">
        <v>1</v>
      </c>
      <c r="F9332">
        <v>0</v>
      </c>
      <c r="G9332">
        <v>0</v>
      </c>
      <c r="H9332">
        <v>0</v>
      </c>
    </row>
    <row r="9333" spans="2:8" x14ac:dyDescent="0.25">
      <c r="B9333" t="s">
        <v>3</v>
      </c>
      <c r="C9333" t="s">
        <v>646</v>
      </c>
      <c r="D9333" t="s">
        <v>248</v>
      </c>
      <c r="E9333" t="s">
        <v>1</v>
      </c>
      <c r="F9333">
        <v>0</v>
      </c>
      <c r="G9333">
        <v>0</v>
      </c>
      <c r="H9333">
        <v>0</v>
      </c>
    </row>
    <row r="9334" spans="2:8" x14ac:dyDescent="0.25">
      <c r="B9334" t="s">
        <v>3</v>
      </c>
      <c r="C9334" t="s">
        <v>646</v>
      </c>
      <c r="D9334" t="s">
        <v>251</v>
      </c>
      <c r="E9334" t="s">
        <v>1</v>
      </c>
      <c r="F9334">
        <v>0</v>
      </c>
      <c r="G9334">
        <v>0</v>
      </c>
      <c r="H9334">
        <v>0</v>
      </c>
    </row>
    <row r="9335" spans="2:8" x14ac:dyDescent="0.25">
      <c r="B9335" t="s">
        <v>3</v>
      </c>
      <c r="C9335" t="s">
        <v>646</v>
      </c>
      <c r="D9335" t="s">
        <v>255</v>
      </c>
      <c r="E9335" t="s">
        <v>1</v>
      </c>
      <c r="F9335">
        <v>0</v>
      </c>
      <c r="G9335">
        <v>0</v>
      </c>
      <c r="H9335">
        <v>0</v>
      </c>
    </row>
    <row r="9336" spans="2:8" x14ac:dyDescent="0.25">
      <c r="B9336" t="s">
        <v>3</v>
      </c>
      <c r="C9336" t="s">
        <v>646</v>
      </c>
      <c r="D9336" t="s">
        <v>256</v>
      </c>
      <c r="E9336" t="s">
        <v>1</v>
      </c>
      <c r="F9336">
        <v>0</v>
      </c>
      <c r="G9336">
        <v>0</v>
      </c>
      <c r="H9336">
        <v>0</v>
      </c>
    </row>
    <row r="9337" spans="2:8" x14ac:dyDescent="0.25">
      <c r="B9337" t="s">
        <v>3</v>
      </c>
      <c r="C9337" t="s">
        <v>646</v>
      </c>
      <c r="D9337" t="s">
        <v>258</v>
      </c>
      <c r="E9337" t="s">
        <v>1</v>
      </c>
      <c r="F9337">
        <v>0</v>
      </c>
      <c r="G9337">
        <v>0</v>
      </c>
      <c r="H9337">
        <v>0</v>
      </c>
    </row>
    <row r="9338" spans="2:8" x14ac:dyDescent="0.25">
      <c r="B9338" t="s">
        <v>3</v>
      </c>
      <c r="C9338" t="s">
        <v>646</v>
      </c>
      <c r="D9338" t="s">
        <v>260</v>
      </c>
      <c r="E9338" t="s">
        <v>1</v>
      </c>
      <c r="F9338">
        <v>0</v>
      </c>
      <c r="G9338">
        <v>0</v>
      </c>
      <c r="H9338">
        <v>0</v>
      </c>
    </row>
    <row r="9339" spans="2:8" x14ac:dyDescent="0.25">
      <c r="B9339" t="s">
        <v>3</v>
      </c>
      <c r="C9339" t="s">
        <v>646</v>
      </c>
      <c r="D9339" t="s">
        <v>262</v>
      </c>
      <c r="E9339" t="s">
        <v>1</v>
      </c>
      <c r="F9339">
        <v>0</v>
      </c>
      <c r="G9339">
        <v>0</v>
      </c>
      <c r="H9339">
        <v>0</v>
      </c>
    </row>
    <row r="9340" spans="2:8" x14ac:dyDescent="0.25">
      <c r="B9340" t="s">
        <v>3</v>
      </c>
      <c r="C9340" t="s">
        <v>646</v>
      </c>
      <c r="D9340" t="s">
        <v>263</v>
      </c>
      <c r="E9340" t="s">
        <v>1</v>
      </c>
      <c r="F9340">
        <v>0</v>
      </c>
      <c r="G9340">
        <v>0</v>
      </c>
      <c r="H9340">
        <v>0</v>
      </c>
    </row>
    <row r="9341" spans="2:8" x14ac:dyDescent="0.25">
      <c r="B9341" t="s">
        <v>3</v>
      </c>
      <c r="C9341" t="s">
        <v>646</v>
      </c>
      <c r="D9341" t="s">
        <v>264</v>
      </c>
      <c r="E9341" t="s">
        <v>1</v>
      </c>
      <c r="F9341">
        <v>0</v>
      </c>
      <c r="G9341">
        <v>0</v>
      </c>
      <c r="H9341">
        <v>0</v>
      </c>
    </row>
    <row r="9342" spans="2:8" x14ac:dyDescent="0.25">
      <c r="B9342" t="s">
        <v>3</v>
      </c>
      <c r="C9342" t="s">
        <v>646</v>
      </c>
      <c r="D9342" t="s">
        <v>265</v>
      </c>
      <c r="E9342" t="s">
        <v>1</v>
      </c>
      <c r="F9342">
        <v>0</v>
      </c>
      <c r="G9342">
        <v>0</v>
      </c>
      <c r="H9342">
        <v>0</v>
      </c>
    </row>
    <row r="9343" spans="2:8" x14ac:dyDescent="0.25">
      <c r="B9343" t="s">
        <v>3</v>
      </c>
      <c r="C9343" t="s">
        <v>646</v>
      </c>
      <c r="D9343" t="s">
        <v>266</v>
      </c>
      <c r="E9343" t="s">
        <v>1</v>
      </c>
      <c r="F9343">
        <v>0</v>
      </c>
      <c r="G9343">
        <v>0</v>
      </c>
      <c r="H9343">
        <v>0</v>
      </c>
    </row>
    <row r="9344" spans="2:8" x14ac:dyDescent="0.25">
      <c r="B9344" t="s">
        <v>3</v>
      </c>
      <c r="C9344" t="s">
        <v>646</v>
      </c>
      <c r="D9344" t="s">
        <v>268</v>
      </c>
      <c r="E9344" t="s">
        <v>1</v>
      </c>
      <c r="F9344">
        <v>0</v>
      </c>
      <c r="G9344">
        <v>0</v>
      </c>
      <c r="H9344">
        <v>0</v>
      </c>
    </row>
    <row r="9345" spans="2:8" x14ac:dyDescent="0.25">
      <c r="B9345" t="s">
        <v>3</v>
      </c>
      <c r="C9345" t="s">
        <v>646</v>
      </c>
      <c r="D9345" t="s">
        <v>269</v>
      </c>
      <c r="E9345" t="s">
        <v>1</v>
      </c>
      <c r="F9345">
        <v>0</v>
      </c>
      <c r="G9345">
        <v>0</v>
      </c>
      <c r="H9345">
        <v>0</v>
      </c>
    </row>
    <row r="9346" spans="2:8" x14ac:dyDescent="0.25">
      <c r="B9346" t="s">
        <v>3</v>
      </c>
      <c r="C9346" t="s">
        <v>646</v>
      </c>
      <c r="D9346" t="s">
        <v>270</v>
      </c>
      <c r="E9346" t="s">
        <v>1</v>
      </c>
      <c r="F9346">
        <v>0</v>
      </c>
      <c r="G9346">
        <v>0</v>
      </c>
      <c r="H9346">
        <v>0</v>
      </c>
    </row>
    <row r="9347" spans="2:8" x14ac:dyDescent="0.25">
      <c r="B9347" t="s">
        <v>3</v>
      </c>
      <c r="C9347" t="s">
        <v>646</v>
      </c>
      <c r="D9347" t="s">
        <v>271</v>
      </c>
      <c r="E9347" t="s">
        <v>1</v>
      </c>
      <c r="F9347">
        <v>0</v>
      </c>
      <c r="G9347">
        <v>0</v>
      </c>
      <c r="H9347">
        <v>0</v>
      </c>
    </row>
    <row r="9348" spans="2:8" x14ac:dyDescent="0.25">
      <c r="B9348" t="s">
        <v>3</v>
      </c>
      <c r="C9348" t="s">
        <v>646</v>
      </c>
      <c r="D9348" t="s">
        <v>273</v>
      </c>
      <c r="E9348" t="s">
        <v>1</v>
      </c>
      <c r="F9348">
        <v>0</v>
      </c>
      <c r="G9348">
        <v>0</v>
      </c>
      <c r="H9348">
        <v>0</v>
      </c>
    </row>
    <row r="9349" spans="2:8" x14ac:dyDescent="0.25">
      <c r="B9349" t="s">
        <v>3</v>
      </c>
      <c r="C9349" t="s">
        <v>646</v>
      </c>
      <c r="D9349" t="s">
        <v>276</v>
      </c>
      <c r="E9349" t="s">
        <v>1</v>
      </c>
      <c r="F9349">
        <v>0</v>
      </c>
      <c r="G9349">
        <v>0</v>
      </c>
      <c r="H9349">
        <v>0</v>
      </c>
    </row>
    <row r="9350" spans="2:8" x14ac:dyDescent="0.25">
      <c r="B9350" t="s">
        <v>3</v>
      </c>
      <c r="C9350" t="s">
        <v>646</v>
      </c>
      <c r="D9350" t="s">
        <v>279</v>
      </c>
      <c r="E9350" t="s">
        <v>1</v>
      </c>
      <c r="F9350">
        <v>0</v>
      </c>
      <c r="G9350">
        <v>0</v>
      </c>
      <c r="H9350">
        <v>0</v>
      </c>
    </row>
    <row r="9351" spans="2:8" x14ac:dyDescent="0.25">
      <c r="B9351" t="s">
        <v>3</v>
      </c>
      <c r="C9351" t="s">
        <v>646</v>
      </c>
      <c r="D9351" t="s">
        <v>280</v>
      </c>
      <c r="E9351" t="s">
        <v>1</v>
      </c>
      <c r="F9351">
        <v>0</v>
      </c>
      <c r="G9351">
        <v>0</v>
      </c>
      <c r="H9351">
        <v>0</v>
      </c>
    </row>
    <row r="9352" spans="2:8" x14ac:dyDescent="0.25">
      <c r="B9352" t="s">
        <v>3</v>
      </c>
      <c r="C9352" t="s">
        <v>646</v>
      </c>
      <c r="D9352" t="s">
        <v>281</v>
      </c>
      <c r="E9352" t="s">
        <v>1</v>
      </c>
      <c r="F9352">
        <v>0</v>
      </c>
      <c r="G9352">
        <v>0</v>
      </c>
      <c r="H9352">
        <v>0</v>
      </c>
    </row>
    <row r="9353" spans="2:8" x14ac:dyDescent="0.25">
      <c r="B9353" t="s">
        <v>3</v>
      </c>
      <c r="C9353" t="s">
        <v>646</v>
      </c>
      <c r="D9353" t="s">
        <v>282</v>
      </c>
      <c r="E9353" t="s">
        <v>1</v>
      </c>
      <c r="F9353">
        <v>0</v>
      </c>
      <c r="G9353">
        <v>0</v>
      </c>
      <c r="H9353">
        <v>0</v>
      </c>
    </row>
    <row r="9354" spans="2:8" x14ac:dyDescent="0.25">
      <c r="B9354" t="s">
        <v>3</v>
      </c>
      <c r="C9354" t="s">
        <v>646</v>
      </c>
      <c r="D9354" t="s">
        <v>283</v>
      </c>
      <c r="E9354" t="s">
        <v>1</v>
      </c>
      <c r="F9354">
        <v>0</v>
      </c>
      <c r="G9354">
        <v>0</v>
      </c>
      <c r="H9354">
        <v>0</v>
      </c>
    </row>
    <row r="9355" spans="2:8" x14ac:dyDescent="0.25">
      <c r="B9355" t="s">
        <v>3</v>
      </c>
      <c r="C9355" t="s">
        <v>646</v>
      </c>
      <c r="D9355" t="s">
        <v>284</v>
      </c>
      <c r="E9355" t="s">
        <v>1</v>
      </c>
      <c r="F9355">
        <v>0</v>
      </c>
      <c r="G9355">
        <v>0</v>
      </c>
      <c r="H9355">
        <v>0</v>
      </c>
    </row>
    <row r="9356" spans="2:8" x14ac:dyDescent="0.25">
      <c r="B9356" t="s">
        <v>3</v>
      </c>
      <c r="C9356" t="s">
        <v>646</v>
      </c>
      <c r="D9356" t="s">
        <v>286</v>
      </c>
      <c r="E9356" t="s">
        <v>1</v>
      </c>
      <c r="F9356">
        <v>0</v>
      </c>
      <c r="G9356">
        <v>0</v>
      </c>
      <c r="H9356">
        <v>0</v>
      </c>
    </row>
    <row r="9357" spans="2:8" x14ac:dyDescent="0.25">
      <c r="B9357" t="s">
        <v>3</v>
      </c>
      <c r="C9357" t="s">
        <v>646</v>
      </c>
      <c r="D9357" t="s">
        <v>287</v>
      </c>
      <c r="E9357" t="s">
        <v>1</v>
      </c>
      <c r="F9357">
        <v>0</v>
      </c>
      <c r="G9357">
        <v>0</v>
      </c>
      <c r="H9357">
        <v>0</v>
      </c>
    </row>
    <row r="9358" spans="2:8" x14ac:dyDescent="0.25">
      <c r="B9358" t="s">
        <v>3</v>
      </c>
      <c r="C9358" t="s">
        <v>646</v>
      </c>
      <c r="D9358" t="s">
        <v>290</v>
      </c>
      <c r="E9358" t="s">
        <v>1</v>
      </c>
      <c r="F9358">
        <v>0</v>
      </c>
      <c r="G9358">
        <v>0</v>
      </c>
      <c r="H9358">
        <v>0</v>
      </c>
    </row>
    <row r="9359" spans="2:8" x14ac:dyDescent="0.25">
      <c r="B9359" t="s">
        <v>3</v>
      </c>
      <c r="C9359" t="s">
        <v>646</v>
      </c>
      <c r="D9359" t="s">
        <v>291</v>
      </c>
      <c r="E9359" t="s">
        <v>1</v>
      </c>
      <c r="F9359">
        <v>0</v>
      </c>
      <c r="G9359">
        <v>0</v>
      </c>
      <c r="H9359">
        <v>0</v>
      </c>
    </row>
    <row r="9360" spans="2:8" x14ac:dyDescent="0.25">
      <c r="B9360" t="s">
        <v>3</v>
      </c>
      <c r="C9360" t="s">
        <v>646</v>
      </c>
      <c r="D9360" t="s">
        <v>292</v>
      </c>
      <c r="E9360" t="s">
        <v>1</v>
      </c>
      <c r="F9360">
        <v>0</v>
      </c>
      <c r="G9360">
        <v>0</v>
      </c>
      <c r="H9360">
        <v>0</v>
      </c>
    </row>
    <row r="9361" spans="2:8" x14ac:dyDescent="0.25">
      <c r="B9361" t="s">
        <v>3</v>
      </c>
      <c r="C9361" t="s">
        <v>646</v>
      </c>
      <c r="D9361" t="s">
        <v>293</v>
      </c>
      <c r="E9361" t="s">
        <v>1</v>
      </c>
      <c r="F9361">
        <v>0</v>
      </c>
      <c r="G9361">
        <v>0</v>
      </c>
      <c r="H9361">
        <v>0</v>
      </c>
    </row>
    <row r="9362" spans="2:8" x14ac:dyDescent="0.25">
      <c r="B9362" t="s">
        <v>3</v>
      </c>
      <c r="C9362" t="s">
        <v>646</v>
      </c>
      <c r="D9362" t="s">
        <v>295</v>
      </c>
      <c r="E9362" t="s">
        <v>1</v>
      </c>
      <c r="F9362">
        <v>0</v>
      </c>
      <c r="G9362">
        <v>0</v>
      </c>
      <c r="H9362">
        <v>0</v>
      </c>
    </row>
    <row r="9363" spans="2:8" x14ac:dyDescent="0.25">
      <c r="B9363" t="s">
        <v>3</v>
      </c>
      <c r="C9363" t="s">
        <v>646</v>
      </c>
      <c r="D9363" t="s">
        <v>296</v>
      </c>
      <c r="E9363" t="s">
        <v>1</v>
      </c>
      <c r="F9363">
        <v>0</v>
      </c>
      <c r="G9363">
        <v>0</v>
      </c>
      <c r="H9363">
        <v>0</v>
      </c>
    </row>
    <row r="9364" spans="2:8" x14ac:dyDescent="0.25">
      <c r="B9364" t="s">
        <v>3</v>
      </c>
      <c r="C9364" t="s">
        <v>646</v>
      </c>
      <c r="D9364" t="s">
        <v>297</v>
      </c>
      <c r="E9364" t="s">
        <v>1</v>
      </c>
      <c r="F9364">
        <v>0</v>
      </c>
      <c r="G9364">
        <v>0</v>
      </c>
      <c r="H9364">
        <v>0</v>
      </c>
    </row>
    <row r="9365" spans="2:8" x14ac:dyDescent="0.25">
      <c r="B9365" t="s">
        <v>3</v>
      </c>
      <c r="C9365" t="s">
        <v>646</v>
      </c>
      <c r="D9365" t="s">
        <v>298</v>
      </c>
      <c r="E9365" t="s">
        <v>1</v>
      </c>
      <c r="F9365">
        <v>0</v>
      </c>
      <c r="G9365">
        <v>0</v>
      </c>
      <c r="H9365">
        <v>0</v>
      </c>
    </row>
    <row r="9366" spans="2:8" x14ac:dyDescent="0.25">
      <c r="B9366" t="s">
        <v>3</v>
      </c>
      <c r="C9366" t="s">
        <v>646</v>
      </c>
      <c r="D9366" t="s">
        <v>299</v>
      </c>
      <c r="E9366" t="s">
        <v>1</v>
      </c>
      <c r="F9366">
        <v>0</v>
      </c>
      <c r="G9366">
        <v>0</v>
      </c>
      <c r="H9366">
        <v>0</v>
      </c>
    </row>
    <row r="9367" spans="2:8" x14ac:dyDescent="0.25">
      <c r="B9367" t="s">
        <v>3</v>
      </c>
      <c r="C9367" t="s">
        <v>646</v>
      </c>
      <c r="D9367" t="s">
        <v>300</v>
      </c>
      <c r="E9367" t="s">
        <v>1</v>
      </c>
      <c r="F9367">
        <v>0</v>
      </c>
      <c r="G9367">
        <v>0</v>
      </c>
      <c r="H9367">
        <v>0</v>
      </c>
    </row>
    <row r="9368" spans="2:8" x14ac:dyDescent="0.25">
      <c r="B9368" t="s">
        <v>3</v>
      </c>
      <c r="C9368" t="s">
        <v>646</v>
      </c>
      <c r="D9368" t="s">
        <v>407</v>
      </c>
      <c r="E9368" t="s">
        <v>1</v>
      </c>
      <c r="F9368">
        <v>0</v>
      </c>
      <c r="G9368">
        <v>0</v>
      </c>
      <c r="H9368">
        <v>0</v>
      </c>
    </row>
    <row r="9369" spans="2:8" x14ac:dyDescent="0.25">
      <c r="B9369" t="s">
        <v>3</v>
      </c>
      <c r="C9369" t="s">
        <v>646</v>
      </c>
      <c r="D9369" t="s">
        <v>635</v>
      </c>
      <c r="E9369" t="s">
        <v>1</v>
      </c>
      <c r="F9369">
        <v>0</v>
      </c>
      <c r="G9369">
        <v>0</v>
      </c>
      <c r="H9369">
        <v>0</v>
      </c>
    </row>
    <row r="9370" spans="2:8" x14ac:dyDescent="0.25">
      <c r="B9370" t="s">
        <v>3</v>
      </c>
      <c r="C9370" t="s">
        <v>646</v>
      </c>
      <c r="D9370" t="s">
        <v>636</v>
      </c>
      <c r="E9370" t="s">
        <v>1</v>
      </c>
      <c r="F9370">
        <v>0</v>
      </c>
      <c r="G9370">
        <v>0</v>
      </c>
      <c r="H9370">
        <v>0</v>
      </c>
    </row>
    <row r="9371" spans="2:8" x14ac:dyDescent="0.25">
      <c r="B9371" t="s">
        <v>3</v>
      </c>
      <c r="C9371" t="s">
        <v>646</v>
      </c>
      <c r="D9371" t="s">
        <v>686</v>
      </c>
      <c r="E9371" t="s">
        <v>1</v>
      </c>
      <c r="F9371">
        <v>0</v>
      </c>
      <c r="G9371">
        <v>0</v>
      </c>
      <c r="H9371">
        <v>0</v>
      </c>
    </row>
    <row r="9372" spans="2:8" x14ac:dyDescent="0.25">
      <c r="B9372" t="s">
        <v>3</v>
      </c>
      <c r="C9372" t="s">
        <v>646</v>
      </c>
      <c r="D9372" t="s">
        <v>687</v>
      </c>
      <c r="E9372" t="s">
        <v>1</v>
      </c>
      <c r="F9372">
        <v>0</v>
      </c>
      <c r="G9372">
        <v>0</v>
      </c>
      <c r="H9372">
        <v>0</v>
      </c>
    </row>
    <row r="9373" spans="2:8" x14ac:dyDescent="0.25">
      <c r="B9373" t="s">
        <v>3</v>
      </c>
      <c r="C9373" t="s">
        <v>646</v>
      </c>
      <c r="D9373" t="s">
        <v>302</v>
      </c>
      <c r="E9373" t="s">
        <v>1</v>
      </c>
      <c r="F9373">
        <v>0</v>
      </c>
      <c r="G9373">
        <v>0</v>
      </c>
      <c r="H9373">
        <v>0</v>
      </c>
    </row>
    <row r="9374" spans="2:8" x14ac:dyDescent="0.25">
      <c r="B9374" t="s">
        <v>3</v>
      </c>
      <c r="C9374" t="s">
        <v>646</v>
      </c>
      <c r="D9374" t="s">
        <v>303</v>
      </c>
      <c r="E9374" t="s">
        <v>1</v>
      </c>
      <c r="F9374">
        <v>0</v>
      </c>
      <c r="G9374">
        <v>0</v>
      </c>
      <c r="H9374">
        <v>0</v>
      </c>
    </row>
    <row r="9375" spans="2:8" x14ac:dyDescent="0.25">
      <c r="B9375" t="s">
        <v>3</v>
      </c>
      <c r="C9375" t="s">
        <v>646</v>
      </c>
      <c r="D9375" t="s">
        <v>306</v>
      </c>
      <c r="E9375" t="s">
        <v>1</v>
      </c>
      <c r="F9375">
        <v>0</v>
      </c>
      <c r="G9375">
        <v>0</v>
      </c>
      <c r="H9375">
        <v>0</v>
      </c>
    </row>
    <row r="9376" spans="2:8" x14ac:dyDescent="0.25">
      <c r="B9376" t="s">
        <v>3</v>
      </c>
      <c r="C9376" t="s">
        <v>646</v>
      </c>
      <c r="D9376" t="s">
        <v>307</v>
      </c>
      <c r="E9376" t="s">
        <v>1</v>
      </c>
      <c r="F9376">
        <v>0</v>
      </c>
      <c r="G9376">
        <v>0</v>
      </c>
      <c r="H9376">
        <v>0</v>
      </c>
    </row>
    <row r="9377" spans="2:8" x14ac:dyDescent="0.25">
      <c r="B9377" t="s">
        <v>3</v>
      </c>
      <c r="C9377" t="s">
        <v>646</v>
      </c>
      <c r="D9377" t="s">
        <v>308</v>
      </c>
      <c r="E9377" t="s">
        <v>1</v>
      </c>
      <c r="F9377">
        <v>0</v>
      </c>
      <c r="G9377">
        <v>0</v>
      </c>
      <c r="H9377">
        <v>0</v>
      </c>
    </row>
    <row r="9378" spans="2:8" x14ac:dyDescent="0.25">
      <c r="B9378" t="s">
        <v>3</v>
      </c>
      <c r="C9378" t="s">
        <v>646</v>
      </c>
      <c r="D9378" t="s">
        <v>309</v>
      </c>
      <c r="E9378" t="s">
        <v>1</v>
      </c>
      <c r="F9378">
        <v>0</v>
      </c>
      <c r="G9378">
        <v>0</v>
      </c>
      <c r="H9378">
        <v>0</v>
      </c>
    </row>
    <row r="9379" spans="2:8" x14ac:dyDescent="0.25">
      <c r="B9379" t="s">
        <v>3</v>
      </c>
      <c r="C9379" t="s">
        <v>646</v>
      </c>
      <c r="D9379" t="s">
        <v>637</v>
      </c>
      <c r="E9379" t="s">
        <v>1</v>
      </c>
      <c r="F9379">
        <v>0</v>
      </c>
      <c r="G9379">
        <v>0</v>
      </c>
      <c r="H9379">
        <v>0</v>
      </c>
    </row>
    <row r="9380" spans="2:8" x14ac:dyDescent="0.25">
      <c r="B9380" t="s">
        <v>3</v>
      </c>
      <c r="C9380" t="s">
        <v>646</v>
      </c>
      <c r="D9380" t="s">
        <v>311</v>
      </c>
      <c r="E9380" t="s">
        <v>1</v>
      </c>
      <c r="F9380">
        <v>0</v>
      </c>
      <c r="G9380">
        <v>0</v>
      </c>
      <c r="H9380">
        <v>0</v>
      </c>
    </row>
    <row r="9381" spans="2:8" x14ac:dyDescent="0.25">
      <c r="B9381" t="s">
        <v>3</v>
      </c>
      <c r="C9381" t="s">
        <v>646</v>
      </c>
      <c r="D9381" t="s">
        <v>312</v>
      </c>
      <c r="E9381" t="s">
        <v>1</v>
      </c>
      <c r="F9381">
        <v>0</v>
      </c>
      <c r="G9381">
        <v>0</v>
      </c>
      <c r="H9381">
        <v>0</v>
      </c>
    </row>
    <row r="9382" spans="2:8" x14ac:dyDescent="0.25">
      <c r="B9382" t="s">
        <v>3</v>
      </c>
      <c r="C9382" t="s">
        <v>646</v>
      </c>
      <c r="D9382" t="s">
        <v>313</v>
      </c>
      <c r="E9382" t="s">
        <v>1</v>
      </c>
      <c r="F9382">
        <v>0</v>
      </c>
      <c r="G9382">
        <v>0</v>
      </c>
      <c r="H9382">
        <v>0</v>
      </c>
    </row>
    <row r="9383" spans="2:8" x14ac:dyDescent="0.25">
      <c r="B9383" t="s">
        <v>3</v>
      </c>
      <c r="C9383" t="s">
        <v>646</v>
      </c>
      <c r="D9383" t="s">
        <v>314</v>
      </c>
      <c r="E9383" t="s">
        <v>1</v>
      </c>
      <c r="F9383">
        <v>0</v>
      </c>
      <c r="G9383">
        <v>0</v>
      </c>
      <c r="H9383">
        <v>0</v>
      </c>
    </row>
    <row r="9384" spans="2:8" x14ac:dyDescent="0.25">
      <c r="B9384" t="s">
        <v>3</v>
      </c>
      <c r="C9384" t="s">
        <v>646</v>
      </c>
      <c r="D9384" t="s">
        <v>315</v>
      </c>
      <c r="E9384" t="s">
        <v>1</v>
      </c>
      <c r="F9384">
        <v>0</v>
      </c>
      <c r="G9384">
        <v>0</v>
      </c>
      <c r="H9384">
        <v>0</v>
      </c>
    </row>
    <row r="9385" spans="2:8" x14ac:dyDescent="0.25">
      <c r="B9385" t="s">
        <v>3</v>
      </c>
      <c r="C9385" t="s">
        <v>646</v>
      </c>
      <c r="D9385" t="s">
        <v>320</v>
      </c>
      <c r="E9385" t="s">
        <v>1</v>
      </c>
      <c r="F9385">
        <v>0</v>
      </c>
      <c r="G9385">
        <v>0</v>
      </c>
      <c r="H9385">
        <v>0</v>
      </c>
    </row>
    <row r="9386" spans="2:8" x14ac:dyDescent="0.25">
      <c r="B9386" t="s">
        <v>3</v>
      </c>
      <c r="C9386" t="s">
        <v>646</v>
      </c>
      <c r="D9386" t="s">
        <v>322</v>
      </c>
      <c r="E9386" t="s">
        <v>1</v>
      </c>
      <c r="F9386">
        <v>0</v>
      </c>
      <c r="G9386">
        <v>0</v>
      </c>
      <c r="H9386">
        <v>0</v>
      </c>
    </row>
    <row r="9387" spans="2:8" x14ac:dyDescent="0.25">
      <c r="B9387" t="s">
        <v>3</v>
      </c>
      <c r="C9387" t="s">
        <v>646</v>
      </c>
      <c r="D9387" t="s">
        <v>324</v>
      </c>
      <c r="E9387" t="s">
        <v>1</v>
      </c>
      <c r="F9387">
        <v>0</v>
      </c>
      <c r="G9387">
        <v>0</v>
      </c>
      <c r="H9387">
        <v>0</v>
      </c>
    </row>
    <row r="9388" spans="2:8" x14ac:dyDescent="0.25">
      <c r="B9388" t="s">
        <v>3</v>
      </c>
      <c r="C9388" t="s">
        <v>646</v>
      </c>
      <c r="D9388" t="s">
        <v>326</v>
      </c>
      <c r="E9388" t="s">
        <v>1</v>
      </c>
      <c r="F9388">
        <v>0</v>
      </c>
      <c r="G9388">
        <v>0</v>
      </c>
      <c r="H9388">
        <v>0</v>
      </c>
    </row>
    <row r="9389" spans="2:8" x14ac:dyDescent="0.25">
      <c r="B9389" t="s">
        <v>3</v>
      </c>
      <c r="C9389" t="s">
        <v>646</v>
      </c>
      <c r="D9389" t="s">
        <v>328</v>
      </c>
      <c r="E9389" t="s">
        <v>1</v>
      </c>
      <c r="F9389">
        <v>0</v>
      </c>
      <c r="G9389">
        <v>0</v>
      </c>
      <c r="H9389">
        <v>0</v>
      </c>
    </row>
    <row r="9390" spans="2:8" x14ac:dyDescent="0.25">
      <c r="B9390" t="s">
        <v>3</v>
      </c>
      <c r="C9390" t="s">
        <v>646</v>
      </c>
      <c r="D9390" t="s">
        <v>330</v>
      </c>
      <c r="E9390" t="s">
        <v>1</v>
      </c>
      <c r="F9390">
        <v>0</v>
      </c>
      <c r="G9390">
        <v>0</v>
      </c>
      <c r="H9390">
        <v>0</v>
      </c>
    </row>
    <row r="9391" spans="2:8" x14ac:dyDescent="0.25">
      <c r="B9391" t="s">
        <v>3</v>
      </c>
      <c r="C9391" t="s">
        <v>646</v>
      </c>
      <c r="D9391" t="s">
        <v>332</v>
      </c>
      <c r="E9391" t="s">
        <v>1</v>
      </c>
      <c r="F9391">
        <v>0</v>
      </c>
      <c r="G9391">
        <v>0</v>
      </c>
      <c r="H9391">
        <v>0</v>
      </c>
    </row>
    <row r="9392" spans="2:8" x14ac:dyDescent="0.25">
      <c r="B9392" t="s">
        <v>3</v>
      </c>
      <c r="C9392" t="s">
        <v>646</v>
      </c>
      <c r="D9392" t="s">
        <v>333</v>
      </c>
      <c r="E9392" t="s">
        <v>1</v>
      </c>
      <c r="F9392">
        <v>0</v>
      </c>
      <c r="G9392">
        <v>0</v>
      </c>
      <c r="H9392">
        <v>0</v>
      </c>
    </row>
    <row r="9393" spans="2:8" x14ac:dyDescent="0.25">
      <c r="B9393" t="s">
        <v>3</v>
      </c>
      <c r="C9393" t="s">
        <v>646</v>
      </c>
      <c r="D9393" t="s">
        <v>334</v>
      </c>
      <c r="E9393" t="s">
        <v>1</v>
      </c>
      <c r="F9393">
        <v>0</v>
      </c>
      <c r="G9393">
        <v>0</v>
      </c>
      <c r="H9393">
        <v>0</v>
      </c>
    </row>
    <row r="9394" spans="2:8" x14ac:dyDescent="0.25">
      <c r="B9394" t="s">
        <v>3</v>
      </c>
      <c r="C9394" t="s">
        <v>646</v>
      </c>
      <c r="D9394" t="s">
        <v>335</v>
      </c>
      <c r="E9394" t="s">
        <v>1</v>
      </c>
      <c r="F9394">
        <v>0</v>
      </c>
      <c r="G9394">
        <v>0</v>
      </c>
      <c r="H9394">
        <v>0</v>
      </c>
    </row>
    <row r="9395" spans="2:8" x14ac:dyDescent="0.25">
      <c r="B9395" t="s">
        <v>3</v>
      </c>
      <c r="C9395" t="s">
        <v>646</v>
      </c>
      <c r="D9395" t="s">
        <v>336</v>
      </c>
      <c r="E9395" t="s">
        <v>1</v>
      </c>
      <c r="F9395">
        <v>0</v>
      </c>
      <c r="G9395">
        <v>0</v>
      </c>
      <c r="H9395">
        <v>0</v>
      </c>
    </row>
    <row r="9396" spans="2:8" x14ac:dyDescent="0.25">
      <c r="B9396" t="s">
        <v>3</v>
      </c>
      <c r="C9396" t="s">
        <v>646</v>
      </c>
      <c r="D9396" t="s">
        <v>337</v>
      </c>
      <c r="E9396" t="s">
        <v>1</v>
      </c>
      <c r="F9396">
        <v>0</v>
      </c>
      <c r="G9396">
        <v>0</v>
      </c>
      <c r="H9396">
        <v>0</v>
      </c>
    </row>
    <row r="9397" spans="2:8" x14ac:dyDescent="0.25">
      <c r="B9397" t="s">
        <v>3</v>
      </c>
      <c r="C9397" t="s">
        <v>646</v>
      </c>
      <c r="D9397" t="s">
        <v>341</v>
      </c>
      <c r="E9397" t="s">
        <v>1</v>
      </c>
      <c r="F9397">
        <v>0</v>
      </c>
      <c r="G9397">
        <v>0</v>
      </c>
      <c r="H9397">
        <v>0</v>
      </c>
    </row>
    <row r="9398" spans="2:8" x14ac:dyDescent="0.25">
      <c r="B9398" t="s">
        <v>3</v>
      </c>
      <c r="C9398" t="s">
        <v>646</v>
      </c>
      <c r="D9398" t="s">
        <v>342</v>
      </c>
      <c r="E9398" t="s">
        <v>1</v>
      </c>
      <c r="F9398">
        <v>0</v>
      </c>
      <c r="G9398">
        <v>0</v>
      </c>
      <c r="H9398">
        <v>0</v>
      </c>
    </row>
    <row r="9399" spans="2:8" x14ac:dyDescent="0.25">
      <c r="B9399" t="s">
        <v>3</v>
      </c>
      <c r="C9399" t="s">
        <v>646</v>
      </c>
      <c r="D9399" t="s">
        <v>343</v>
      </c>
      <c r="E9399" t="s">
        <v>1</v>
      </c>
      <c r="F9399">
        <v>0</v>
      </c>
      <c r="G9399">
        <v>0</v>
      </c>
      <c r="H9399">
        <v>0</v>
      </c>
    </row>
    <row r="9400" spans="2:8" x14ac:dyDescent="0.25">
      <c r="B9400" t="s">
        <v>3</v>
      </c>
      <c r="C9400" t="s">
        <v>646</v>
      </c>
      <c r="D9400" t="s">
        <v>344</v>
      </c>
      <c r="E9400" t="s">
        <v>1</v>
      </c>
      <c r="F9400">
        <v>0</v>
      </c>
      <c r="G9400">
        <v>0</v>
      </c>
      <c r="H9400">
        <v>0</v>
      </c>
    </row>
    <row r="9401" spans="2:8" x14ac:dyDescent="0.25">
      <c r="B9401" t="s">
        <v>3</v>
      </c>
      <c r="C9401" t="s">
        <v>646</v>
      </c>
      <c r="D9401" t="s">
        <v>345</v>
      </c>
      <c r="E9401" t="s">
        <v>1</v>
      </c>
      <c r="F9401">
        <v>0</v>
      </c>
      <c r="G9401">
        <v>0</v>
      </c>
      <c r="H9401">
        <v>0</v>
      </c>
    </row>
    <row r="9402" spans="2:8" x14ac:dyDescent="0.25">
      <c r="B9402" t="s">
        <v>3</v>
      </c>
      <c r="C9402" t="s">
        <v>646</v>
      </c>
      <c r="D9402" t="s">
        <v>346</v>
      </c>
      <c r="E9402" t="s">
        <v>1</v>
      </c>
      <c r="F9402">
        <v>0</v>
      </c>
      <c r="G9402">
        <v>0</v>
      </c>
      <c r="H9402">
        <v>0</v>
      </c>
    </row>
    <row r="9403" spans="2:8" x14ac:dyDescent="0.25">
      <c r="B9403" t="s">
        <v>3</v>
      </c>
      <c r="C9403" t="s">
        <v>646</v>
      </c>
      <c r="D9403" t="s">
        <v>349</v>
      </c>
      <c r="E9403" t="s">
        <v>1</v>
      </c>
      <c r="F9403">
        <v>0</v>
      </c>
      <c r="G9403">
        <v>0</v>
      </c>
      <c r="H9403">
        <v>0</v>
      </c>
    </row>
    <row r="9404" spans="2:8" x14ac:dyDescent="0.25">
      <c r="B9404" t="s">
        <v>3</v>
      </c>
      <c r="C9404" t="s">
        <v>646</v>
      </c>
      <c r="D9404" t="s">
        <v>350</v>
      </c>
      <c r="E9404" t="s">
        <v>1</v>
      </c>
      <c r="F9404">
        <v>0</v>
      </c>
      <c r="G9404">
        <v>0</v>
      </c>
      <c r="H9404">
        <v>0</v>
      </c>
    </row>
    <row r="9405" spans="2:8" x14ac:dyDescent="0.25">
      <c r="B9405" t="s">
        <v>3</v>
      </c>
      <c r="C9405" t="s">
        <v>646</v>
      </c>
      <c r="D9405" t="s">
        <v>351</v>
      </c>
      <c r="E9405" t="s">
        <v>1</v>
      </c>
      <c r="F9405">
        <v>0</v>
      </c>
      <c r="G9405">
        <v>0</v>
      </c>
      <c r="H9405">
        <v>0</v>
      </c>
    </row>
    <row r="9406" spans="2:8" x14ac:dyDescent="0.25">
      <c r="B9406" t="s">
        <v>3</v>
      </c>
      <c r="C9406" t="s">
        <v>646</v>
      </c>
      <c r="D9406" t="s">
        <v>352</v>
      </c>
      <c r="E9406" t="s">
        <v>1</v>
      </c>
      <c r="F9406">
        <v>0</v>
      </c>
      <c r="G9406">
        <v>0</v>
      </c>
      <c r="H9406">
        <v>0</v>
      </c>
    </row>
    <row r="9407" spans="2:8" x14ac:dyDescent="0.25">
      <c r="B9407" t="s">
        <v>3</v>
      </c>
      <c r="C9407" t="s">
        <v>646</v>
      </c>
      <c r="D9407" t="s">
        <v>353</v>
      </c>
      <c r="E9407" t="s">
        <v>1</v>
      </c>
      <c r="F9407">
        <v>0</v>
      </c>
      <c r="G9407">
        <v>0</v>
      </c>
      <c r="H9407">
        <v>0</v>
      </c>
    </row>
    <row r="9408" spans="2:8" x14ac:dyDescent="0.25">
      <c r="B9408" t="s">
        <v>3</v>
      </c>
      <c r="C9408" t="s">
        <v>646</v>
      </c>
      <c r="D9408" t="s">
        <v>354</v>
      </c>
      <c r="E9408" t="s">
        <v>1</v>
      </c>
      <c r="F9408">
        <v>0</v>
      </c>
      <c r="G9408">
        <v>0</v>
      </c>
      <c r="H9408">
        <v>0</v>
      </c>
    </row>
    <row r="9409" spans="2:8" x14ac:dyDescent="0.25">
      <c r="B9409" t="s">
        <v>3</v>
      </c>
      <c r="C9409" t="s">
        <v>646</v>
      </c>
      <c r="D9409" t="s">
        <v>356</v>
      </c>
      <c r="E9409" t="s">
        <v>1</v>
      </c>
      <c r="F9409">
        <v>0</v>
      </c>
      <c r="G9409">
        <v>0</v>
      </c>
      <c r="H9409">
        <v>0</v>
      </c>
    </row>
    <row r="9410" spans="2:8" x14ac:dyDescent="0.25">
      <c r="B9410" t="s">
        <v>3</v>
      </c>
      <c r="C9410" t="s">
        <v>646</v>
      </c>
      <c r="D9410" t="s">
        <v>357</v>
      </c>
      <c r="E9410" t="s">
        <v>1</v>
      </c>
      <c r="F9410">
        <v>0</v>
      </c>
      <c r="G9410">
        <v>0</v>
      </c>
      <c r="H9410">
        <v>0</v>
      </c>
    </row>
    <row r="9411" spans="2:8" x14ac:dyDescent="0.25">
      <c r="B9411" t="s">
        <v>3</v>
      </c>
      <c r="C9411" t="s">
        <v>646</v>
      </c>
      <c r="D9411" t="s">
        <v>359</v>
      </c>
      <c r="E9411" t="s">
        <v>1</v>
      </c>
      <c r="F9411">
        <v>0</v>
      </c>
      <c r="G9411">
        <v>0</v>
      </c>
      <c r="H9411">
        <v>0</v>
      </c>
    </row>
    <row r="9412" spans="2:8" x14ac:dyDescent="0.25">
      <c r="B9412" t="s">
        <v>3</v>
      </c>
      <c r="C9412" t="s">
        <v>646</v>
      </c>
      <c r="D9412" t="s">
        <v>688</v>
      </c>
      <c r="E9412" t="s">
        <v>1</v>
      </c>
      <c r="F9412">
        <v>0</v>
      </c>
      <c r="G9412">
        <v>0</v>
      </c>
      <c r="H9412">
        <v>0</v>
      </c>
    </row>
    <row r="9413" spans="2:8" x14ac:dyDescent="0.25">
      <c r="B9413" t="s">
        <v>3</v>
      </c>
      <c r="C9413" t="s">
        <v>646</v>
      </c>
      <c r="D9413" t="s">
        <v>689</v>
      </c>
      <c r="E9413" t="s">
        <v>1</v>
      </c>
      <c r="F9413">
        <v>0</v>
      </c>
      <c r="G9413">
        <v>0</v>
      </c>
      <c r="H9413">
        <v>0</v>
      </c>
    </row>
    <row r="9414" spans="2:8" x14ac:dyDescent="0.25">
      <c r="B9414" t="s">
        <v>3</v>
      </c>
      <c r="C9414" t="s">
        <v>646</v>
      </c>
      <c r="D9414" t="s">
        <v>363</v>
      </c>
      <c r="E9414" t="s">
        <v>1</v>
      </c>
      <c r="F9414">
        <v>0</v>
      </c>
      <c r="G9414">
        <v>0</v>
      </c>
      <c r="H9414">
        <v>0</v>
      </c>
    </row>
    <row r="9415" spans="2:8" x14ac:dyDescent="0.25">
      <c r="B9415" t="s">
        <v>3</v>
      </c>
      <c r="C9415" t="s">
        <v>646</v>
      </c>
      <c r="D9415" t="s">
        <v>365</v>
      </c>
      <c r="E9415" t="s">
        <v>1</v>
      </c>
      <c r="F9415">
        <v>0</v>
      </c>
      <c r="G9415">
        <v>0</v>
      </c>
      <c r="H9415">
        <v>0</v>
      </c>
    </row>
    <row r="9416" spans="2:8" x14ac:dyDescent="0.25">
      <c r="B9416" t="s">
        <v>3</v>
      </c>
      <c r="C9416" t="s">
        <v>646</v>
      </c>
      <c r="D9416" t="s">
        <v>367</v>
      </c>
      <c r="E9416" t="s">
        <v>1</v>
      </c>
      <c r="F9416">
        <v>0</v>
      </c>
      <c r="G9416">
        <v>0</v>
      </c>
      <c r="H9416">
        <v>0</v>
      </c>
    </row>
    <row r="9417" spans="2:8" x14ac:dyDescent="0.25">
      <c r="B9417" t="s">
        <v>3</v>
      </c>
      <c r="C9417" t="s">
        <v>646</v>
      </c>
      <c r="D9417" t="s">
        <v>369</v>
      </c>
      <c r="E9417" t="s">
        <v>1</v>
      </c>
      <c r="F9417">
        <v>0</v>
      </c>
      <c r="G9417">
        <v>0</v>
      </c>
      <c r="H9417">
        <v>0</v>
      </c>
    </row>
    <row r="9418" spans="2:8" x14ac:dyDescent="0.25">
      <c r="B9418" t="s">
        <v>3</v>
      </c>
      <c r="C9418" t="s">
        <v>646</v>
      </c>
      <c r="D9418" t="s">
        <v>371</v>
      </c>
      <c r="E9418" t="s">
        <v>1</v>
      </c>
      <c r="F9418">
        <v>0</v>
      </c>
      <c r="G9418">
        <v>0</v>
      </c>
      <c r="H9418">
        <v>0</v>
      </c>
    </row>
    <row r="9419" spans="2:8" x14ac:dyDescent="0.25">
      <c r="B9419" t="s">
        <v>3</v>
      </c>
      <c r="C9419" t="s">
        <v>646</v>
      </c>
      <c r="D9419" t="s">
        <v>373</v>
      </c>
      <c r="E9419" t="s">
        <v>1</v>
      </c>
      <c r="F9419">
        <v>0</v>
      </c>
      <c r="G9419">
        <v>0</v>
      </c>
      <c r="H9419">
        <v>0</v>
      </c>
    </row>
    <row r="9420" spans="2:8" x14ac:dyDescent="0.25">
      <c r="B9420" t="s">
        <v>3</v>
      </c>
      <c r="C9420" t="s">
        <v>646</v>
      </c>
      <c r="D9420" t="s">
        <v>375</v>
      </c>
      <c r="E9420" t="s">
        <v>1</v>
      </c>
      <c r="F9420">
        <v>0</v>
      </c>
      <c r="G9420">
        <v>0</v>
      </c>
      <c r="H9420">
        <v>0</v>
      </c>
    </row>
    <row r="9421" spans="2:8" x14ac:dyDescent="0.25">
      <c r="B9421" t="s">
        <v>3</v>
      </c>
      <c r="C9421" t="s">
        <v>646</v>
      </c>
      <c r="D9421" t="s">
        <v>377</v>
      </c>
      <c r="E9421" t="s">
        <v>1</v>
      </c>
      <c r="F9421">
        <v>0</v>
      </c>
      <c r="G9421">
        <v>0</v>
      </c>
      <c r="H9421">
        <v>0</v>
      </c>
    </row>
    <row r="9422" spans="2:8" x14ac:dyDescent="0.25">
      <c r="B9422" t="s">
        <v>3</v>
      </c>
      <c r="C9422" t="s">
        <v>646</v>
      </c>
      <c r="D9422" t="s">
        <v>379</v>
      </c>
      <c r="E9422" t="s">
        <v>1</v>
      </c>
      <c r="F9422">
        <v>0</v>
      </c>
      <c r="G9422">
        <v>0</v>
      </c>
      <c r="H9422">
        <v>0</v>
      </c>
    </row>
    <row r="9423" spans="2:8" x14ac:dyDescent="0.25">
      <c r="B9423" t="s">
        <v>3</v>
      </c>
      <c r="C9423" t="s">
        <v>646</v>
      </c>
      <c r="D9423" t="s">
        <v>381</v>
      </c>
      <c r="E9423" t="s">
        <v>1</v>
      </c>
      <c r="F9423">
        <v>0</v>
      </c>
      <c r="G9423">
        <v>0</v>
      </c>
      <c r="H9423">
        <v>0</v>
      </c>
    </row>
    <row r="9424" spans="2:8" x14ac:dyDescent="0.25">
      <c r="B9424" t="s">
        <v>3</v>
      </c>
      <c r="C9424" t="s">
        <v>646</v>
      </c>
      <c r="D9424" t="s">
        <v>383</v>
      </c>
      <c r="E9424" t="s">
        <v>1</v>
      </c>
      <c r="F9424">
        <v>0</v>
      </c>
      <c r="G9424">
        <v>0</v>
      </c>
      <c r="H9424">
        <v>0</v>
      </c>
    </row>
    <row r="9425" spans="2:8" x14ac:dyDescent="0.25">
      <c r="B9425" t="s">
        <v>3</v>
      </c>
      <c r="C9425" t="s">
        <v>646</v>
      </c>
      <c r="D9425" t="s">
        <v>384</v>
      </c>
      <c r="E9425" t="s">
        <v>1</v>
      </c>
      <c r="F9425">
        <v>0</v>
      </c>
      <c r="G9425">
        <v>0</v>
      </c>
      <c r="H9425">
        <v>0</v>
      </c>
    </row>
    <row r="9426" spans="2:8" x14ac:dyDescent="0.25">
      <c r="B9426" t="s">
        <v>3</v>
      </c>
      <c r="C9426" t="s">
        <v>646</v>
      </c>
      <c r="D9426" t="s">
        <v>385</v>
      </c>
      <c r="E9426" t="s">
        <v>1</v>
      </c>
      <c r="F9426">
        <v>0</v>
      </c>
      <c r="G9426">
        <v>0</v>
      </c>
      <c r="H9426">
        <v>0</v>
      </c>
    </row>
    <row r="9427" spans="2:8" x14ac:dyDescent="0.25">
      <c r="B9427" t="s">
        <v>3</v>
      </c>
      <c r="C9427" t="s">
        <v>646</v>
      </c>
      <c r="D9427" t="s">
        <v>386</v>
      </c>
      <c r="E9427" t="s">
        <v>1</v>
      </c>
      <c r="F9427">
        <v>0</v>
      </c>
      <c r="G9427">
        <v>0</v>
      </c>
      <c r="H9427">
        <v>0</v>
      </c>
    </row>
    <row r="9428" spans="2:8" x14ac:dyDescent="0.25">
      <c r="B9428" t="s">
        <v>3</v>
      </c>
      <c r="C9428" t="s">
        <v>646</v>
      </c>
      <c r="D9428" t="s">
        <v>387</v>
      </c>
      <c r="E9428" t="s">
        <v>1</v>
      </c>
      <c r="F9428">
        <v>0</v>
      </c>
      <c r="G9428">
        <v>0</v>
      </c>
      <c r="H9428">
        <v>0</v>
      </c>
    </row>
    <row r="9429" spans="2:8" x14ac:dyDescent="0.25">
      <c r="B9429" t="s">
        <v>3</v>
      </c>
      <c r="C9429" t="s">
        <v>646</v>
      </c>
      <c r="D9429" t="s">
        <v>388</v>
      </c>
      <c r="E9429" t="s">
        <v>1</v>
      </c>
      <c r="F9429">
        <v>0</v>
      </c>
      <c r="G9429">
        <v>0</v>
      </c>
      <c r="H9429">
        <v>0</v>
      </c>
    </row>
    <row r="9430" spans="2:8" x14ac:dyDescent="0.25">
      <c r="B9430" t="s">
        <v>3</v>
      </c>
      <c r="C9430" t="s">
        <v>646</v>
      </c>
      <c r="D9430" t="s">
        <v>389</v>
      </c>
      <c r="E9430" t="s">
        <v>1</v>
      </c>
      <c r="F9430">
        <v>0</v>
      </c>
      <c r="G9430">
        <v>0</v>
      </c>
      <c r="H9430">
        <v>0</v>
      </c>
    </row>
    <row r="9431" spans="2:8" x14ac:dyDescent="0.25">
      <c r="B9431" t="s">
        <v>3</v>
      </c>
      <c r="C9431" t="s">
        <v>646</v>
      </c>
      <c r="D9431" t="s">
        <v>390</v>
      </c>
      <c r="E9431" t="s">
        <v>1</v>
      </c>
      <c r="F9431">
        <v>0</v>
      </c>
      <c r="G9431">
        <v>0</v>
      </c>
      <c r="H9431">
        <v>0</v>
      </c>
    </row>
    <row r="9432" spans="2:8" x14ac:dyDescent="0.25">
      <c r="B9432" t="s">
        <v>3</v>
      </c>
      <c r="C9432" t="s">
        <v>646</v>
      </c>
      <c r="D9432" t="s">
        <v>393</v>
      </c>
      <c r="E9432" t="s">
        <v>1</v>
      </c>
      <c r="F9432">
        <v>0</v>
      </c>
      <c r="G9432">
        <v>0</v>
      </c>
      <c r="H9432">
        <v>0</v>
      </c>
    </row>
    <row r="9433" spans="2:8" x14ac:dyDescent="0.25">
      <c r="B9433" t="s">
        <v>3</v>
      </c>
      <c r="C9433" t="s">
        <v>646</v>
      </c>
      <c r="D9433" t="s">
        <v>395</v>
      </c>
      <c r="E9433" t="s">
        <v>1</v>
      </c>
      <c r="F9433">
        <v>0</v>
      </c>
      <c r="G9433">
        <v>0</v>
      </c>
      <c r="H9433">
        <v>0</v>
      </c>
    </row>
    <row r="9434" spans="2:8" x14ac:dyDescent="0.25">
      <c r="B9434" t="s">
        <v>3</v>
      </c>
      <c r="C9434" t="s">
        <v>646</v>
      </c>
      <c r="D9434" t="s">
        <v>397</v>
      </c>
      <c r="E9434" t="s">
        <v>1</v>
      </c>
      <c r="F9434">
        <v>0</v>
      </c>
      <c r="G9434">
        <v>0</v>
      </c>
      <c r="H9434">
        <v>0</v>
      </c>
    </row>
    <row r="9435" spans="2:8" x14ac:dyDescent="0.25">
      <c r="B9435" t="s">
        <v>3</v>
      </c>
      <c r="C9435" t="s">
        <v>646</v>
      </c>
      <c r="D9435" t="s">
        <v>398</v>
      </c>
      <c r="E9435" t="s">
        <v>1</v>
      </c>
      <c r="F9435">
        <v>0</v>
      </c>
      <c r="G9435">
        <v>0</v>
      </c>
      <c r="H9435">
        <v>0</v>
      </c>
    </row>
    <row r="9436" spans="2:8" x14ac:dyDescent="0.25">
      <c r="B9436" t="s">
        <v>3</v>
      </c>
      <c r="C9436" t="s">
        <v>646</v>
      </c>
      <c r="D9436" t="s">
        <v>399</v>
      </c>
      <c r="E9436" t="s">
        <v>1</v>
      </c>
      <c r="F9436">
        <v>0</v>
      </c>
      <c r="G9436">
        <v>0</v>
      </c>
      <c r="H9436">
        <v>0</v>
      </c>
    </row>
    <row r="9437" spans="2:8" x14ac:dyDescent="0.25">
      <c r="B9437" t="s">
        <v>3</v>
      </c>
      <c r="C9437" t="s">
        <v>646</v>
      </c>
      <c r="D9437" t="s">
        <v>400</v>
      </c>
      <c r="E9437" t="s">
        <v>1</v>
      </c>
      <c r="F9437">
        <v>0</v>
      </c>
      <c r="G9437">
        <v>0</v>
      </c>
      <c r="H9437">
        <v>0</v>
      </c>
    </row>
    <row r="9438" spans="2:8" x14ac:dyDescent="0.25">
      <c r="B9438" t="s">
        <v>3</v>
      </c>
      <c r="C9438" t="s">
        <v>646</v>
      </c>
      <c r="D9438" t="s">
        <v>401</v>
      </c>
      <c r="E9438" t="s">
        <v>1</v>
      </c>
      <c r="F9438">
        <v>0</v>
      </c>
      <c r="G9438">
        <v>0</v>
      </c>
      <c r="H9438">
        <v>0</v>
      </c>
    </row>
    <row r="9439" spans="2:8" x14ac:dyDescent="0.25">
      <c r="B9439" t="s">
        <v>3</v>
      </c>
      <c r="C9439" t="s">
        <v>646</v>
      </c>
      <c r="D9439" t="s">
        <v>402</v>
      </c>
      <c r="E9439" t="s">
        <v>1</v>
      </c>
      <c r="F9439">
        <v>0</v>
      </c>
      <c r="G9439">
        <v>0</v>
      </c>
      <c r="H9439">
        <v>0</v>
      </c>
    </row>
    <row r="9440" spans="2:8" x14ac:dyDescent="0.25">
      <c r="B9440" t="s">
        <v>3</v>
      </c>
      <c r="C9440" t="s">
        <v>646</v>
      </c>
      <c r="D9440" t="s">
        <v>403</v>
      </c>
      <c r="E9440" t="s">
        <v>1</v>
      </c>
      <c r="F9440">
        <v>0</v>
      </c>
      <c r="G9440">
        <v>0</v>
      </c>
      <c r="H9440">
        <v>0</v>
      </c>
    </row>
    <row r="9441" spans="2:8" x14ac:dyDescent="0.25">
      <c r="B9441" t="s">
        <v>3</v>
      </c>
      <c r="C9441" t="s">
        <v>646</v>
      </c>
      <c r="D9441" t="s">
        <v>404</v>
      </c>
      <c r="E9441" t="s">
        <v>1</v>
      </c>
      <c r="F9441">
        <v>0</v>
      </c>
      <c r="G9441">
        <v>0</v>
      </c>
      <c r="H9441">
        <v>0</v>
      </c>
    </row>
    <row r="9442" spans="2:8" x14ac:dyDescent="0.25">
      <c r="B9442" t="s">
        <v>3</v>
      </c>
      <c r="C9442" t="s">
        <v>646</v>
      </c>
      <c r="D9442" t="s">
        <v>406</v>
      </c>
      <c r="E9442" t="s">
        <v>1</v>
      </c>
      <c r="F9442">
        <v>0</v>
      </c>
      <c r="G9442">
        <v>0</v>
      </c>
      <c r="H9442">
        <v>0</v>
      </c>
    </row>
    <row r="9443" spans="2:8" x14ac:dyDescent="0.25">
      <c r="B9443" t="s">
        <v>3</v>
      </c>
      <c r="C9443" t="s">
        <v>647</v>
      </c>
      <c r="D9443" t="s">
        <v>544</v>
      </c>
      <c r="E9443" t="s">
        <v>1</v>
      </c>
      <c r="F9443">
        <v>0</v>
      </c>
      <c r="G9443">
        <v>0</v>
      </c>
      <c r="H9443">
        <v>0</v>
      </c>
    </row>
    <row r="9444" spans="2:8" x14ac:dyDescent="0.25">
      <c r="B9444" t="s">
        <v>3</v>
      </c>
      <c r="C9444" t="s">
        <v>647</v>
      </c>
      <c r="D9444" t="s">
        <v>16</v>
      </c>
      <c r="E9444" t="s">
        <v>1</v>
      </c>
      <c r="F9444">
        <v>0</v>
      </c>
      <c r="G9444">
        <v>0</v>
      </c>
      <c r="H9444">
        <v>0</v>
      </c>
    </row>
    <row r="9445" spans="2:8" x14ac:dyDescent="0.25">
      <c r="B9445" t="s">
        <v>3</v>
      </c>
      <c r="C9445" t="s">
        <v>647</v>
      </c>
      <c r="D9445" t="s">
        <v>17</v>
      </c>
      <c r="E9445" t="s">
        <v>1</v>
      </c>
      <c r="F9445">
        <v>0</v>
      </c>
      <c r="G9445">
        <v>0</v>
      </c>
      <c r="H9445">
        <v>0</v>
      </c>
    </row>
    <row r="9446" spans="2:8" x14ac:dyDescent="0.25">
      <c r="B9446" t="s">
        <v>3</v>
      </c>
      <c r="C9446" t="s">
        <v>647</v>
      </c>
      <c r="D9446" t="s">
        <v>18</v>
      </c>
      <c r="E9446" t="s">
        <v>1</v>
      </c>
      <c r="F9446">
        <v>0</v>
      </c>
      <c r="G9446">
        <v>0</v>
      </c>
      <c r="H9446">
        <v>0</v>
      </c>
    </row>
    <row r="9447" spans="2:8" x14ac:dyDescent="0.25">
      <c r="B9447" t="s">
        <v>3</v>
      </c>
      <c r="C9447" t="s">
        <v>647</v>
      </c>
      <c r="D9447" t="s">
        <v>19</v>
      </c>
      <c r="E9447" t="s">
        <v>1</v>
      </c>
      <c r="F9447">
        <v>0</v>
      </c>
      <c r="G9447">
        <v>0</v>
      </c>
      <c r="H9447">
        <v>0</v>
      </c>
    </row>
    <row r="9448" spans="2:8" x14ac:dyDescent="0.25">
      <c r="B9448" t="s">
        <v>3</v>
      </c>
      <c r="C9448" t="s">
        <v>647</v>
      </c>
      <c r="D9448" t="s">
        <v>20</v>
      </c>
      <c r="E9448" t="s">
        <v>1</v>
      </c>
      <c r="F9448">
        <v>0</v>
      </c>
      <c r="G9448">
        <v>0</v>
      </c>
      <c r="H9448">
        <v>0</v>
      </c>
    </row>
    <row r="9449" spans="2:8" x14ac:dyDescent="0.25">
      <c r="B9449" t="s">
        <v>3</v>
      </c>
      <c r="C9449" t="s">
        <v>647</v>
      </c>
      <c r="D9449" t="s">
        <v>21</v>
      </c>
      <c r="E9449" t="s">
        <v>1</v>
      </c>
      <c r="F9449">
        <v>0</v>
      </c>
      <c r="G9449">
        <v>0</v>
      </c>
      <c r="H9449">
        <v>0</v>
      </c>
    </row>
    <row r="9450" spans="2:8" x14ac:dyDescent="0.25">
      <c r="B9450" t="s">
        <v>3</v>
      </c>
      <c r="C9450" t="s">
        <v>647</v>
      </c>
      <c r="D9450" t="s">
        <v>22</v>
      </c>
      <c r="E9450" t="s">
        <v>1</v>
      </c>
      <c r="F9450">
        <v>0</v>
      </c>
      <c r="G9450">
        <v>0</v>
      </c>
      <c r="H9450">
        <v>0</v>
      </c>
    </row>
    <row r="9451" spans="2:8" x14ac:dyDescent="0.25">
      <c r="B9451" t="s">
        <v>3</v>
      </c>
      <c r="C9451" t="s">
        <v>647</v>
      </c>
      <c r="D9451" t="s">
        <v>23</v>
      </c>
      <c r="E9451" t="s">
        <v>1</v>
      </c>
      <c r="F9451">
        <v>0</v>
      </c>
      <c r="G9451">
        <v>0</v>
      </c>
      <c r="H9451">
        <v>0</v>
      </c>
    </row>
    <row r="9452" spans="2:8" x14ac:dyDescent="0.25">
      <c r="B9452" t="s">
        <v>3</v>
      </c>
      <c r="C9452" t="s">
        <v>647</v>
      </c>
      <c r="D9452" t="s">
        <v>24</v>
      </c>
      <c r="E9452" t="s">
        <v>1</v>
      </c>
      <c r="F9452">
        <v>0</v>
      </c>
      <c r="G9452">
        <v>0</v>
      </c>
      <c r="H9452">
        <v>0</v>
      </c>
    </row>
    <row r="9453" spans="2:8" x14ac:dyDescent="0.25">
      <c r="B9453" t="s">
        <v>3</v>
      </c>
      <c r="C9453" t="s">
        <v>647</v>
      </c>
      <c r="D9453" t="s">
        <v>25</v>
      </c>
      <c r="E9453" t="s">
        <v>1</v>
      </c>
      <c r="F9453">
        <v>0</v>
      </c>
      <c r="G9453">
        <v>0</v>
      </c>
      <c r="H9453">
        <v>0</v>
      </c>
    </row>
    <row r="9454" spans="2:8" x14ac:dyDescent="0.25">
      <c r="B9454" t="s">
        <v>3</v>
      </c>
      <c r="C9454" t="s">
        <v>647</v>
      </c>
      <c r="D9454" t="s">
        <v>26</v>
      </c>
      <c r="E9454" t="s">
        <v>1</v>
      </c>
      <c r="F9454">
        <v>0</v>
      </c>
      <c r="G9454">
        <v>0</v>
      </c>
      <c r="H9454">
        <v>0</v>
      </c>
    </row>
    <row r="9455" spans="2:8" x14ac:dyDescent="0.25">
      <c r="B9455" t="s">
        <v>3</v>
      </c>
      <c r="C9455" t="s">
        <v>647</v>
      </c>
      <c r="D9455" t="s">
        <v>27</v>
      </c>
      <c r="E9455" t="s">
        <v>1</v>
      </c>
      <c r="F9455">
        <v>0</v>
      </c>
      <c r="G9455">
        <v>0</v>
      </c>
      <c r="H9455">
        <v>0</v>
      </c>
    </row>
    <row r="9456" spans="2:8" x14ac:dyDescent="0.25">
      <c r="B9456" t="s">
        <v>3</v>
      </c>
      <c r="C9456" t="s">
        <v>647</v>
      </c>
      <c r="D9456" t="s">
        <v>28</v>
      </c>
      <c r="E9456" t="s">
        <v>1</v>
      </c>
      <c r="F9456">
        <v>0</v>
      </c>
      <c r="G9456">
        <v>0</v>
      </c>
      <c r="H9456">
        <v>0</v>
      </c>
    </row>
    <row r="9457" spans="2:8" x14ac:dyDescent="0.25">
      <c r="B9457" t="s">
        <v>3</v>
      </c>
      <c r="C9457" t="s">
        <v>647</v>
      </c>
      <c r="D9457" t="s">
        <v>29</v>
      </c>
      <c r="E9457" t="s">
        <v>1</v>
      </c>
      <c r="F9457">
        <v>0</v>
      </c>
      <c r="G9457">
        <v>0</v>
      </c>
      <c r="H9457">
        <v>0</v>
      </c>
    </row>
    <row r="9458" spans="2:8" x14ac:dyDescent="0.25">
      <c r="B9458" t="s">
        <v>3</v>
      </c>
      <c r="C9458" t="s">
        <v>647</v>
      </c>
      <c r="D9458" t="s">
        <v>30</v>
      </c>
      <c r="E9458" t="s">
        <v>1</v>
      </c>
      <c r="F9458">
        <v>0</v>
      </c>
      <c r="G9458">
        <v>0</v>
      </c>
      <c r="H9458">
        <v>0</v>
      </c>
    </row>
    <row r="9459" spans="2:8" x14ac:dyDescent="0.25">
      <c r="B9459" t="s">
        <v>3</v>
      </c>
      <c r="C9459" t="s">
        <v>647</v>
      </c>
      <c r="D9459" t="s">
        <v>31</v>
      </c>
      <c r="E9459" t="s">
        <v>1</v>
      </c>
      <c r="F9459">
        <v>0</v>
      </c>
      <c r="G9459">
        <v>0</v>
      </c>
      <c r="H9459">
        <v>0</v>
      </c>
    </row>
    <row r="9460" spans="2:8" x14ac:dyDescent="0.25">
      <c r="B9460" t="s">
        <v>3</v>
      </c>
      <c r="C9460" t="s">
        <v>647</v>
      </c>
      <c r="D9460" t="s">
        <v>32</v>
      </c>
      <c r="E9460" t="s">
        <v>1</v>
      </c>
      <c r="F9460">
        <v>0</v>
      </c>
      <c r="G9460">
        <v>0</v>
      </c>
      <c r="H9460">
        <v>0</v>
      </c>
    </row>
    <row r="9461" spans="2:8" x14ac:dyDescent="0.25">
      <c r="B9461" t="s">
        <v>3</v>
      </c>
      <c r="C9461" t="s">
        <v>647</v>
      </c>
      <c r="D9461" t="s">
        <v>33</v>
      </c>
      <c r="E9461" t="s">
        <v>1</v>
      </c>
      <c r="F9461">
        <v>0</v>
      </c>
      <c r="G9461">
        <v>0</v>
      </c>
      <c r="H9461">
        <v>0</v>
      </c>
    </row>
    <row r="9462" spans="2:8" x14ac:dyDescent="0.25">
      <c r="B9462" t="s">
        <v>3</v>
      </c>
      <c r="C9462" t="s">
        <v>647</v>
      </c>
      <c r="D9462" t="s">
        <v>34</v>
      </c>
      <c r="E9462" t="s">
        <v>1</v>
      </c>
      <c r="F9462">
        <v>0</v>
      </c>
      <c r="G9462">
        <v>0</v>
      </c>
      <c r="H9462">
        <v>0</v>
      </c>
    </row>
    <row r="9463" spans="2:8" x14ac:dyDescent="0.25">
      <c r="B9463" t="s">
        <v>3</v>
      </c>
      <c r="C9463" t="s">
        <v>647</v>
      </c>
      <c r="D9463" t="s">
        <v>35</v>
      </c>
      <c r="E9463" t="s">
        <v>1</v>
      </c>
      <c r="F9463">
        <v>0</v>
      </c>
      <c r="G9463">
        <v>0</v>
      </c>
      <c r="H9463">
        <v>0</v>
      </c>
    </row>
    <row r="9464" spans="2:8" x14ac:dyDescent="0.25">
      <c r="B9464" t="s">
        <v>3</v>
      </c>
      <c r="C9464" t="s">
        <v>647</v>
      </c>
      <c r="D9464" t="s">
        <v>36</v>
      </c>
      <c r="E9464" t="s">
        <v>1</v>
      </c>
      <c r="F9464">
        <v>0</v>
      </c>
      <c r="G9464">
        <v>0</v>
      </c>
      <c r="H9464">
        <v>0</v>
      </c>
    </row>
    <row r="9465" spans="2:8" x14ac:dyDescent="0.25">
      <c r="B9465" t="s">
        <v>3</v>
      </c>
      <c r="C9465" t="s">
        <v>647</v>
      </c>
      <c r="D9465" t="s">
        <v>37</v>
      </c>
      <c r="E9465" t="s">
        <v>1</v>
      </c>
      <c r="F9465">
        <v>0</v>
      </c>
      <c r="G9465">
        <v>0</v>
      </c>
      <c r="H9465">
        <v>0</v>
      </c>
    </row>
    <row r="9466" spans="2:8" x14ac:dyDescent="0.25">
      <c r="B9466" t="s">
        <v>3</v>
      </c>
      <c r="C9466" t="s">
        <v>647</v>
      </c>
      <c r="D9466" t="s">
        <v>38</v>
      </c>
      <c r="E9466" t="s">
        <v>1</v>
      </c>
      <c r="F9466">
        <v>0</v>
      </c>
      <c r="G9466">
        <v>0</v>
      </c>
      <c r="H9466">
        <v>0</v>
      </c>
    </row>
    <row r="9467" spans="2:8" x14ac:dyDescent="0.25">
      <c r="B9467" t="s">
        <v>3</v>
      </c>
      <c r="C9467" t="s">
        <v>647</v>
      </c>
      <c r="D9467" t="s">
        <v>39</v>
      </c>
      <c r="E9467" t="s">
        <v>1</v>
      </c>
      <c r="F9467">
        <v>0</v>
      </c>
      <c r="G9467">
        <v>0</v>
      </c>
      <c r="H9467">
        <v>0</v>
      </c>
    </row>
    <row r="9468" spans="2:8" x14ac:dyDescent="0.25">
      <c r="B9468" t="s">
        <v>3</v>
      </c>
      <c r="C9468" t="s">
        <v>647</v>
      </c>
      <c r="D9468" t="s">
        <v>40</v>
      </c>
      <c r="E9468" t="s">
        <v>1</v>
      </c>
      <c r="F9468">
        <v>0</v>
      </c>
      <c r="G9468">
        <v>0</v>
      </c>
      <c r="H9468">
        <v>0</v>
      </c>
    </row>
    <row r="9469" spans="2:8" x14ac:dyDescent="0.25">
      <c r="B9469" t="s">
        <v>3</v>
      </c>
      <c r="C9469" t="s">
        <v>647</v>
      </c>
      <c r="D9469" t="s">
        <v>41</v>
      </c>
      <c r="E9469" t="s">
        <v>1</v>
      </c>
      <c r="F9469">
        <v>0</v>
      </c>
      <c r="G9469">
        <v>0</v>
      </c>
      <c r="H9469">
        <v>0</v>
      </c>
    </row>
    <row r="9470" spans="2:8" x14ac:dyDescent="0.25">
      <c r="B9470" t="s">
        <v>3</v>
      </c>
      <c r="C9470" t="s">
        <v>647</v>
      </c>
      <c r="D9470" t="s">
        <v>42</v>
      </c>
      <c r="E9470" t="s">
        <v>1</v>
      </c>
      <c r="F9470">
        <v>0</v>
      </c>
      <c r="G9470">
        <v>0</v>
      </c>
      <c r="H9470">
        <v>0</v>
      </c>
    </row>
    <row r="9471" spans="2:8" x14ac:dyDescent="0.25">
      <c r="B9471" t="s">
        <v>3</v>
      </c>
      <c r="C9471" t="s">
        <v>647</v>
      </c>
      <c r="D9471" t="s">
        <v>44</v>
      </c>
      <c r="E9471" t="s">
        <v>1</v>
      </c>
      <c r="F9471">
        <v>0</v>
      </c>
      <c r="G9471">
        <v>0</v>
      </c>
      <c r="H9471">
        <v>0</v>
      </c>
    </row>
    <row r="9472" spans="2:8" x14ac:dyDescent="0.25">
      <c r="B9472" t="s">
        <v>3</v>
      </c>
      <c r="C9472" t="s">
        <v>647</v>
      </c>
      <c r="D9472" t="s">
        <v>45</v>
      </c>
      <c r="E9472" t="s">
        <v>1</v>
      </c>
      <c r="F9472">
        <v>0</v>
      </c>
      <c r="G9472">
        <v>0</v>
      </c>
      <c r="H9472">
        <v>0</v>
      </c>
    </row>
    <row r="9473" spans="2:8" x14ac:dyDescent="0.25">
      <c r="B9473" t="s">
        <v>3</v>
      </c>
      <c r="C9473" t="s">
        <v>647</v>
      </c>
      <c r="D9473" t="s">
        <v>48</v>
      </c>
      <c r="E9473" t="s">
        <v>1</v>
      </c>
      <c r="F9473">
        <v>0</v>
      </c>
      <c r="G9473">
        <v>0</v>
      </c>
      <c r="H9473">
        <v>0</v>
      </c>
    </row>
    <row r="9474" spans="2:8" x14ac:dyDescent="0.25">
      <c r="B9474" t="s">
        <v>3</v>
      </c>
      <c r="C9474" t="s">
        <v>647</v>
      </c>
      <c r="D9474" t="s">
        <v>49</v>
      </c>
      <c r="E9474" t="s">
        <v>1</v>
      </c>
      <c r="F9474">
        <v>0</v>
      </c>
      <c r="G9474">
        <v>0</v>
      </c>
      <c r="H9474">
        <v>0</v>
      </c>
    </row>
    <row r="9475" spans="2:8" x14ac:dyDescent="0.25">
      <c r="B9475" t="s">
        <v>3</v>
      </c>
      <c r="C9475" t="s">
        <v>647</v>
      </c>
      <c r="D9475" t="s">
        <v>51</v>
      </c>
      <c r="E9475" t="s">
        <v>1</v>
      </c>
      <c r="F9475">
        <v>4.9322538219917265</v>
      </c>
      <c r="G9475">
        <v>5.0308988984315608</v>
      </c>
      <c r="H9475">
        <v>5.1315168764001928</v>
      </c>
    </row>
    <row r="9476" spans="2:8" x14ac:dyDescent="0.25">
      <c r="B9476" t="s">
        <v>3</v>
      </c>
      <c r="C9476" t="s">
        <v>647</v>
      </c>
      <c r="D9476" t="s">
        <v>53</v>
      </c>
      <c r="E9476" t="s">
        <v>1</v>
      </c>
      <c r="F9476">
        <v>4.9322538219917265</v>
      </c>
      <c r="G9476">
        <v>5.0308988984315608</v>
      </c>
      <c r="H9476">
        <v>5.1315168764001928</v>
      </c>
    </row>
    <row r="9477" spans="2:8" x14ac:dyDescent="0.25">
      <c r="B9477" t="s">
        <v>3</v>
      </c>
      <c r="C9477" t="s">
        <v>647</v>
      </c>
      <c r="D9477" t="s">
        <v>55</v>
      </c>
      <c r="E9477" t="s">
        <v>1</v>
      </c>
      <c r="F9477">
        <v>0</v>
      </c>
      <c r="G9477">
        <v>0</v>
      </c>
      <c r="H9477">
        <v>0</v>
      </c>
    </row>
    <row r="9478" spans="2:8" x14ac:dyDescent="0.25">
      <c r="B9478" t="s">
        <v>3</v>
      </c>
      <c r="C9478" t="s">
        <v>647</v>
      </c>
      <c r="D9478" t="s">
        <v>57</v>
      </c>
      <c r="E9478" t="s">
        <v>1</v>
      </c>
      <c r="F9478">
        <v>0</v>
      </c>
      <c r="G9478">
        <v>0</v>
      </c>
      <c r="H9478">
        <v>0</v>
      </c>
    </row>
    <row r="9479" spans="2:8" x14ac:dyDescent="0.25">
      <c r="B9479" t="s">
        <v>3</v>
      </c>
      <c r="C9479" t="s">
        <v>647</v>
      </c>
      <c r="D9479" t="s">
        <v>622</v>
      </c>
      <c r="E9479" t="s">
        <v>1</v>
      </c>
      <c r="F9479">
        <v>0</v>
      </c>
      <c r="G9479">
        <v>0</v>
      </c>
      <c r="H9479">
        <v>0</v>
      </c>
    </row>
    <row r="9480" spans="2:8" x14ac:dyDescent="0.25">
      <c r="B9480" t="s">
        <v>3</v>
      </c>
      <c r="C9480" t="s">
        <v>647</v>
      </c>
      <c r="D9480" t="s">
        <v>623</v>
      </c>
      <c r="E9480" t="s">
        <v>1</v>
      </c>
      <c r="F9480">
        <v>0</v>
      </c>
      <c r="G9480">
        <v>0</v>
      </c>
      <c r="H9480">
        <v>0</v>
      </c>
    </row>
    <row r="9481" spans="2:8" x14ac:dyDescent="0.25">
      <c r="B9481" t="s">
        <v>3</v>
      </c>
      <c r="C9481" t="s">
        <v>647</v>
      </c>
      <c r="D9481" t="s">
        <v>624</v>
      </c>
      <c r="E9481" t="s">
        <v>1</v>
      </c>
      <c r="F9481">
        <v>0</v>
      </c>
      <c r="G9481">
        <v>0</v>
      </c>
      <c r="H9481">
        <v>0</v>
      </c>
    </row>
    <row r="9482" spans="2:8" x14ac:dyDescent="0.25">
      <c r="B9482" t="s">
        <v>3</v>
      </c>
      <c r="C9482" t="s">
        <v>647</v>
      </c>
      <c r="D9482" t="s">
        <v>625</v>
      </c>
      <c r="E9482" t="s">
        <v>1</v>
      </c>
      <c r="F9482">
        <v>0</v>
      </c>
      <c r="G9482">
        <v>0</v>
      </c>
      <c r="H9482">
        <v>0</v>
      </c>
    </row>
    <row r="9483" spans="2:8" x14ac:dyDescent="0.25">
      <c r="B9483" t="s">
        <v>3</v>
      </c>
      <c r="C9483" t="s">
        <v>647</v>
      </c>
      <c r="D9483" t="s">
        <v>58</v>
      </c>
      <c r="E9483" t="s">
        <v>1</v>
      </c>
      <c r="F9483">
        <v>0</v>
      </c>
      <c r="G9483">
        <v>0</v>
      </c>
      <c r="H9483">
        <v>0</v>
      </c>
    </row>
    <row r="9484" spans="2:8" x14ac:dyDescent="0.25">
      <c r="B9484" t="s">
        <v>3</v>
      </c>
      <c r="C9484" t="s">
        <v>647</v>
      </c>
      <c r="D9484" t="s">
        <v>59</v>
      </c>
      <c r="E9484" t="s">
        <v>1</v>
      </c>
      <c r="F9484">
        <v>0</v>
      </c>
      <c r="G9484">
        <v>0</v>
      </c>
      <c r="H9484">
        <v>0</v>
      </c>
    </row>
    <row r="9485" spans="2:8" x14ac:dyDescent="0.25">
      <c r="B9485" t="s">
        <v>3</v>
      </c>
      <c r="C9485" t="s">
        <v>647</v>
      </c>
      <c r="D9485" t="s">
        <v>60</v>
      </c>
      <c r="E9485" t="s">
        <v>1</v>
      </c>
      <c r="F9485">
        <v>0</v>
      </c>
      <c r="G9485">
        <v>0</v>
      </c>
      <c r="H9485">
        <v>0</v>
      </c>
    </row>
    <row r="9486" spans="2:8" x14ac:dyDescent="0.25">
      <c r="B9486" t="s">
        <v>3</v>
      </c>
      <c r="C9486" t="s">
        <v>647</v>
      </c>
      <c r="D9486" t="s">
        <v>626</v>
      </c>
      <c r="E9486" t="s">
        <v>1</v>
      </c>
      <c r="F9486">
        <v>0</v>
      </c>
      <c r="G9486">
        <v>0</v>
      </c>
      <c r="H9486">
        <v>0</v>
      </c>
    </row>
    <row r="9487" spans="2:8" x14ac:dyDescent="0.25">
      <c r="B9487" t="s">
        <v>3</v>
      </c>
      <c r="C9487" t="s">
        <v>647</v>
      </c>
      <c r="D9487" t="s">
        <v>64</v>
      </c>
      <c r="E9487" t="s">
        <v>1</v>
      </c>
      <c r="F9487">
        <v>0</v>
      </c>
      <c r="G9487">
        <v>0</v>
      </c>
      <c r="H9487">
        <v>0</v>
      </c>
    </row>
    <row r="9488" spans="2:8" x14ac:dyDescent="0.25">
      <c r="B9488" t="s">
        <v>3</v>
      </c>
      <c r="C9488" t="s">
        <v>647</v>
      </c>
      <c r="D9488" t="s">
        <v>67</v>
      </c>
      <c r="E9488" t="s">
        <v>1</v>
      </c>
      <c r="F9488">
        <v>0</v>
      </c>
      <c r="G9488">
        <v>0</v>
      </c>
      <c r="H9488">
        <v>0</v>
      </c>
    </row>
    <row r="9489" spans="2:8" x14ac:dyDescent="0.25">
      <c r="B9489" t="s">
        <v>3</v>
      </c>
      <c r="C9489" t="s">
        <v>647</v>
      </c>
      <c r="D9489" t="s">
        <v>69</v>
      </c>
      <c r="E9489" t="s">
        <v>1</v>
      </c>
      <c r="F9489">
        <v>0</v>
      </c>
      <c r="G9489">
        <v>0</v>
      </c>
      <c r="H9489">
        <v>0</v>
      </c>
    </row>
    <row r="9490" spans="2:8" x14ac:dyDescent="0.25">
      <c r="B9490" t="s">
        <v>3</v>
      </c>
      <c r="C9490" t="s">
        <v>647</v>
      </c>
      <c r="D9490" t="s">
        <v>71</v>
      </c>
      <c r="E9490" t="s">
        <v>1</v>
      </c>
      <c r="F9490">
        <v>0</v>
      </c>
      <c r="G9490">
        <v>0</v>
      </c>
      <c r="H9490">
        <v>0</v>
      </c>
    </row>
    <row r="9491" spans="2:8" x14ac:dyDescent="0.25">
      <c r="B9491" t="s">
        <v>3</v>
      </c>
      <c r="C9491" t="s">
        <v>647</v>
      </c>
      <c r="D9491" t="s">
        <v>73</v>
      </c>
      <c r="E9491" t="s">
        <v>1</v>
      </c>
      <c r="F9491">
        <v>0</v>
      </c>
      <c r="G9491">
        <v>0</v>
      </c>
      <c r="H9491">
        <v>0</v>
      </c>
    </row>
    <row r="9492" spans="2:8" x14ac:dyDescent="0.25">
      <c r="B9492" t="s">
        <v>3</v>
      </c>
      <c r="C9492" t="s">
        <v>647</v>
      </c>
      <c r="D9492" t="s">
        <v>683</v>
      </c>
      <c r="E9492" t="s">
        <v>1</v>
      </c>
      <c r="F9492">
        <v>0</v>
      </c>
      <c r="G9492">
        <v>0</v>
      </c>
      <c r="H9492">
        <v>0</v>
      </c>
    </row>
    <row r="9493" spans="2:8" x14ac:dyDescent="0.25">
      <c r="B9493" t="s">
        <v>3</v>
      </c>
      <c r="C9493" t="s">
        <v>647</v>
      </c>
      <c r="D9493" t="s">
        <v>75</v>
      </c>
      <c r="E9493" t="s">
        <v>1</v>
      </c>
      <c r="F9493">
        <v>0</v>
      </c>
      <c r="G9493">
        <v>0</v>
      </c>
      <c r="H9493">
        <v>0</v>
      </c>
    </row>
    <row r="9494" spans="2:8" x14ac:dyDescent="0.25">
      <c r="B9494" t="s">
        <v>3</v>
      </c>
      <c r="C9494" t="s">
        <v>647</v>
      </c>
      <c r="D9494" t="s">
        <v>76</v>
      </c>
      <c r="E9494" t="s">
        <v>1</v>
      </c>
      <c r="F9494">
        <v>0</v>
      </c>
      <c r="G9494">
        <v>0</v>
      </c>
      <c r="H9494">
        <v>0</v>
      </c>
    </row>
    <row r="9495" spans="2:8" x14ac:dyDescent="0.25">
      <c r="B9495" t="s">
        <v>3</v>
      </c>
      <c r="C9495" t="s">
        <v>647</v>
      </c>
      <c r="D9495" t="s">
        <v>77</v>
      </c>
      <c r="E9495" t="s">
        <v>1</v>
      </c>
      <c r="F9495">
        <v>0</v>
      </c>
      <c r="G9495">
        <v>0</v>
      </c>
      <c r="H9495">
        <v>0</v>
      </c>
    </row>
    <row r="9496" spans="2:8" x14ac:dyDescent="0.25">
      <c r="B9496" t="s">
        <v>3</v>
      </c>
      <c r="C9496" t="s">
        <v>647</v>
      </c>
      <c r="D9496" t="s">
        <v>78</v>
      </c>
      <c r="E9496" t="s">
        <v>1</v>
      </c>
      <c r="F9496">
        <v>0</v>
      </c>
      <c r="G9496">
        <v>0</v>
      </c>
      <c r="H9496">
        <v>0</v>
      </c>
    </row>
    <row r="9497" spans="2:8" x14ac:dyDescent="0.25">
      <c r="B9497" t="s">
        <v>3</v>
      </c>
      <c r="C9497" t="s">
        <v>647</v>
      </c>
      <c r="D9497" t="s">
        <v>627</v>
      </c>
      <c r="E9497" t="s">
        <v>1</v>
      </c>
      <c r="F9497">
        <v>0</v>
      </c>
      <c r="G9497">
        <v>0</v>
      </c>
      <c r="H9497">
        <v>0</v>
      </c>
    </row>
    <row r="9498" spans="2:8" x14ac:dyDescent="0.25">
      <c r="B9498" t="s">
        <v>3</v>
      </c>
      <c r="C9498" t="s">
        <v>647</v>
      </c>
      <c r="D9498" t="s">
        <v>81</v>
      </c>
      <c r="E9498" t="s">
        <v>1</v>
      </c>
      <c r="F9498">
        <v>0</v>
      </c>
      <c r="G9498">
        <v>0</v>
      </c>
      <c r="H9498">
        <v>0</v>
      </c>
    </row>
    <row r="9499" spans="2:8" x14ac:dyDescent="0.25">
      <c r="B9499" t="s">
        <v>3</v>
      </c>
      <c r="C9499" t="s">
        <v>647</v>
      </c>
      <c r="D9499" t="s">
        <v>83</v>
      </c>
      <c r="E9499" t="s">
        <v>1</v>
      </c>
      <c r="F9499">
        <v>0</v>
      </c>
      <c r="G9499">
        <v>0</v>
      </c>
      <c r="H9499">
        <v>0</v>
      </c>
    </row>
    <row r="9500" spans="2:8" x14ac:dyDescent="0.25">
      <c r="B9500" t="s">
        <v>3</v>
      </c>
      <c r="C9500" t="s">
        <v>647</v>
      </c>
      <c r="D9500" t="s">
        <v>85</v>
      </c>
      <c r="E9500" t="s">
        <v>1</v>
      </c>
      <c r="F9500">
        <v>0</v>
      </c>
      <c r="G9500">
        <v>0</v>
      </c>
      <c r="H9500">
        <v>0</v>
      </c>
    </row>
    <row r="9501" spans="2:8" x14ac:dyDescent="0.25">
      <c r="B9501" t="s">
        <v>3</v>
      </c>
      <c r="C9501" t="s">
        <v>647</v>
      </c>
      <c r="D9501" t="s">
        <v>86</v>
      </c>
      <c r="E9501" t="s">
        <v>1</v>
      </c>
      <c r="F9501">
        <v>0</v>
      </c>
      <c r="G9501">
        <v>0</v>
      </c>
      <c r="H9501">
        <v>0</v>
      </c>
    </row>
    <row r="9502" spans="2:8" x14ac:dyDescent="0.25">
      <c r="B9502" t="s">
        <v>3</v>
      </c>
      <c r="C9502" t="s">
        <v>647</v>
      </c>
      <c r="D9502" t="s">
        <v>87</v>
      </c>
      <c r="E9502" t="s">
        <v>1</v>
      </c>
      <c r="F9502">
        <v>0</v>
      </c>
      <c r="G9502">
        <v>0</v>
      </c>
      <c r="H9502">
        <v>0</v>
      </c>
    </row>
    <row r="9503" spans="2:8" x14ac:dyDescent="0.25">
      <c r="B9503" t="s">
        <v>3</v>
      </c>
      <c r="C9503" t="s">
        <v>647</v>
      </c>
      <c r="D9503" t="s">
        <v>88</v>
      </c>
      <c r="E9503" t="s">
        <v>1</v>
      </c>
      <c r="F9503">
        <v>0</v>
      </c>
      <c r="G9503">
        <v>0</v>
      </c>
      <c r="H9503">
        <v>0</v>
      </c>
    </row>
    <row r="9504" spans="2:8" x14ac:dyDescent="0.25">
      <c r="B9504" t="s">
        <v>3</v>
      </c>
      <c r="C9504" t="s">
        <v>647</v>
      </c>
      <c r="D9504" t="s">
        <v>628</v>
      </c>
      <c r="E9504" t="s">
        <v>1</v>
      </c>
      <c r="F9504">
        <v>0</v>
      </c>
      <c r="G9504">
        <v>0</v>
      </c>
      <c r="H9504">
        <v>0</v>
      </c>
    </row>
    <row r="9505" spans="2:8" x14ac:dyDescent="0.25">
      <c r="B9505" t="s">
        <v>3</v>
      </c>
      <c r="C9505" t="s">
        <v>647</v>
      </c>
      <c r="D9505" t="s">
        <v>89</v>
      </c>
      <c r="E9505" t="s">
        <v>1</v>
      </c>
      <c r="F9505">
        <v>0</v>
      </c>
      <c r="G9505">
        <v>0</v>
      </c>
      <c r="H9505">
        <v>0</v>
      </c>
    </row>
    <row r="9506" spans="2:8" x14ac:dyDescent="0.25">
      <c r="B9506" t="s">
        <v>3</v>
      </c>
      <c r="C9506" t="s">
        <v>647</v>
      </c>
      <c r="D9506" t="s">
        <v>90</v>
      </c>
      <c r="E9506" t="s">
        <v>1</v>
      </c>
      <c r="F9506">
        <v>0</v>
      </c>
      <c r="G9506">
        <v>0</v>
      </c>
      <c r="H9506">
        <v>0</v>
      </c>
    </row>
    <row r="9507" spans="2:8" x14ac:dyDescent="0.25">
      <c r="B9507" t="s">
        <v>3</v>
      </c>
      <c r="C9507" t="s">
        <v>647</v>
      </c>
      <c r="D9507" t="s">
        <v>92</v>
      </c>
      <c r="E9507" t="s">
        <v>1</v>
      </c>
      <c r="F9507">
        <v>0</v>
      </c>
      <c r="G9507">
        <v>0</v>
      </c>
      <c r="H9507">
        <v>0</v>
      </c>
    </row>
    <row r="9508" spans="2:8" x14ac:dyDescent="0.25">
      <c r="B9508" t="s">
        <v>3</v>
      </c>
      <c r="C9508" t="s">
        <v>647</v>
      </c>
      <c r="D9508" t="s">
        <v>93</v>
      </c>
      <c r="E9508" t="s">
        <v>1</v>
      </c>
      <c r="F9508">
        <v>0</v>
      </c>
      <c r="G9508">
        <v>0</v>
      </c>
      <c r="H9508">
        <v>0</v>
      </c>
    </row>
    <row r="9509" spans="2:8" x14ac:dyDescent="0.25">
      <c r="B9509" t="s">
        <v>3</v>
      </c>
      <c r="C9509" t="s">
        <v>647</v>
      </c>
      <c r="D9509" t="s">
        <v>97</v>
      </c>
      <c r="E9509" t="s">
        <v>1</v>
      </c>
      <c r="F9509">
        <v>0</v>
      </c>
      <c r="G9509">
        <v>0</v>
      </c>
      <c r="H9509">
        <v>0</v>
      </c>
    </row>
    <row r="9510" spans="2:8" x14ac:dyDescent="0.25">
      <c r="B9510" t="s">
        <v>3</v>
      </c>
      <c r="C9510" t="s">
        <v>647</v>
      </c>
      <c r="D9510" t="s">
        <v>98</v>
      </c>
      <c r="E9510" t="s">
        <v>1</v>
      </c>
      <c r="F9510">
        <v>1.4203590914036886E-3</v>
      </c>
      <c r="G9510">
        <v>1.4487662732317621E-3</v>
      </c>
      <c r="H9510">
        <v>1.4777415986963979E-3</v>
      </c>
    </row>
    <row r="9511" spans="2:8" x14ac:dyDescent="0.25">
      <c r="B9511" t="s">
        <v>3</v>
      </c>
      <c r="C9511" t="s">
        <v>647</v>
      </c>
      <c r="D9511" t="s">
        <v>99</v>
      </c>
      <c r="E9511" t="s">
        <v>1</v>
      </c>
      <c r="F9511">
        <v>0</v>
      </c>
      <c r="G9511">
        <v>0</v>
      </c>
      <c r="H9511">
        <v>0</v>
      </c>
    </row>
    <row r="9512" spans="2:8" x14ac:dyDescent="0.25">
      <c r="B9512" t="s">
        <v>3</v>
      </c>
      <c r="C9512" t="s">
        <v>647</v>
      </c>
      <c r="D9512" t="s">
        <v>100</v>
      </c>
      <c r="E9512" t="s">
        <v>1</v>
      </c>
      <c r="F9512">
        <v>0</v>
      </c>
      <c r="G9512">
        <v>0</v>
      </c>
      <c r="H9512">
        <v>0</v>
      </c>
    </row>
    <row r="9513" spans="2:8" x14ac:dyDescent="0.25">
      <c r="B9513" t="s">
        <v>3</v>
      </c>
      <c r="C9513" t="s">
        <v>647</v>
      </c>
      <c r="D9513" t="s">
        <v>102</v>
      </c>
      <c r="E9513" t="s">
        <v>1</v>
      </c>
      <c r="F9513">
        <v>0</v>
      </c>
      <c r="G9513">
        <v>0</v>
      </c>
      <c r="H9513">
        <v>0</v>
      </c>
    </row>
    <row r="9514" spans="2:8" x14ac:dyDescent="0.25">
      <c r="B9514" t="s">
        <v>3</v>
      </c>
      <c r="C9514" t="s">
        <v>647</v>
      </c>
      <c r="D9514" t="s">
        <v>104</v>
      </c>
      <c r="E9514" t="s">
        <v>1</v>
      </c>
      <c r="F9514">
        <v>0</v>
      </c>
      <c r="G9514">
        <v>0</v>
      </c>
      <c r="H9514">
        <v>0</v>
      </c>
    </row>
    <row r="9515" spans="2:8" x14ac:dyDescent="0.25">
      <c r="B9515" t="s">
        <v>3</v>
      </c>
      <c r="C9515" t="s">
        <v>647</v>
      </c>
      <c r="D9515" t="s">
        <v>106</v>
      </c>
      <c r="E9515" t="s">
        <v>1</v>
      </c>
      <c r="F9515">
        <v>0</v>
      </c>
      <c r="G9515">
        <v>0</v>
      </c>
      <c r="H9515">
        <v>0</v>
      </c>
    </row>
    <row r="9516" spans="2:8" x14ac:dyDescent="0.25">
      <c r="B9516" t="s">
        <v>3</v>
      </c>
      <c r="C9516" t="s">
        <v>647</v>
      </c>
      <c r="D9516" t="s">
        <v>108</v>
      </c>
      <c r="E9516" t="s">
        <v>1</v>
      </c>
      <c r="F9516">
        <v>0</v>
      </c>
      <c r="G9516">
        <v>0</v>
      </c>
      <c r="H9516">
        <v>0</v>
      </c>
    </row>
    <row r="9517" spans="2:8" x14ac:dyDescent="0.25">
      <c r="B9517" t="s">
        <v>3</v>
      </c>
      <c r="C9517" t="s">
        <v>647</v>
      </c>
      <c r="D9517" t="s">
        <v>112</v>
      </c>
      <c r="E9517" t="s">
        <v>1</v>
      </c>
      <c r="F9517">
        <v>0</v>
      </c>
      <c r="G9517">
        <v>0</v>
      </c>
      <c r="H9517">
        <v>0</v>
      </c>
    </row>
    <row r="9518" spans="2:8" x14ac:dyDescent="0.25">
      <c r="B9518" t="s">
        <v>3</v>
      </c>
      <c r="C9518" t="s">
        <v>647</v>
      </c>
      <c r="D9518" t="s">
        <v>114</v>
      </c>
      <c r="E9518" t="s">
        <v>1</v>
      </c>
      <c r="F9518">
        <v>0</v>
      </c>
      <c r="G9518">
        <v>0</v>
      </c>
      <c r="H9518">
        <v>0</v>
      </c>
    </row>
    <row r="9519" spans="2:8" x14ac:dyDescent="0.25">
      <c r="B9519" t="s">
        <v>3</v>
      </c>
      <c r="C9519" t="s">
        <v>647</v>
      </c>
      <c r="D9519" t="s">
        <v>443</v>
      </c>
      <c r="E9519" t="s">
        <v>1</v>
      </c>
      <c r="F9519">
        <v>0</v>
      </c>
      <c r="G9519">
        <v>0</v>
      </c>
      <c r="H9519">
        <v>0</v>
      </c>
    </row>
    <row r="9520" spans="2:8" x14ac:dyDescent="0.25">
      <c r="B9520" t="s">
        <v>3</v>
      </c>
      <c r="C9520" t="s">
        <v>647</v>
      </c>
      <c r="D9520" t="s">
        <v>116</v>
      </c>
      <c r="E9520" t="s">
        <v>1</v>
      </c>
      <c r="F9520">
        <v>0</v>
      </c>
      <c r="G9520">
        <v>0</v>
      </c>
      <c r="H9520">
        <v>0</v>
      </c>
    </row>
    <row r="9521" spans="2:8" x14ac:dyDescent="0.25">
      <c r="B9521" t="s">
        <v>3</v>
      </c>
      <c r="C9521" t="s">
        <v>647</v>
      </c>
      <c r="D9521" t="s">
        <v>118</v>
      </c>
      <c r="E9521" t="s">
        <v>1</v>
      </c>
      <c r="F9521">
        <v>0</v>
      </c>
      <c r="G9521">
        <v>0</v>
      </c>
      <c r="H9521">
        <v>0</v>
      </c>
    </row>
    <row r="9522" spans="2:8" x14ac:dyDescent="0.25">
      <c r="B9522" t="s">
        <v>3</v>
      </c>
      <c r="C9522" t="s">
        <v>647</v>
      </c>
      <c r="D9522" t="s">
        <v>629</v>
      </c>
      <c r="E9522" t="s">
        <v>1</v>
      </c>
      <c r="F9522">
        <v>0</v>
      </c>
      <c r="G9522">
        <v>0</v>
      </c>
      <c r="H9522">
        <v>0</v>
      </c>
    </row>
    <row r="9523" spans="2:8" x14ac:dyDescent="0.25">
      <c r="B9523" t="s">
        <v>3</v>
      </c>
      <c r="C9523" t="s">
        <v>647</v>
      </c>
      <c r="D9523" t="s">
        <v>119</v>
      </c>
      <c r="E9523" t="s">
        <v>1</v>
      </c>
      <c r="F9523">
        <v>0</v>
      </c>
      <c r="G9523">
        <v>0</v>
      </c>
      <c r="H9523">
        <v>0</v>
      </c>
    </row>
    <row r="9524" spans="2:8" x14ac:dyDescent="0.25">
      <c r="B9524" t="s">
        <v>3</v>
      </c>
      <c r="C9524" t="s">
        <v>647</v>
      </c>
      <c r="D9524" t="s">
        <v>121</v>
      </c>
      <c r="E9524" t="s">
        <v>1</v>
      </c>
      <c r="F9524">
        <v>0</v>
      </c>
      <c r="G9524">
        <v>0</v>
      </c>
      <c r="H9524">
        <v>0</v>
      </c>
    </row>
    <row r="9525" spans="2:8" x14ac:dyDescent="0.25">
      <c r="B9525" t="s">
        <v>3</v>
      </c>
      <c r="C9525" t="s">
        <v>647</v>
      </c>
      <c r="D9525" t="s">
        <v>123</v>
      </c>
      <c r="E9525" t="s">
        <v>1</v>
      </c>
      <c r="F9525">
        <v>1.8574994361667561</v>
      </c>
      <c r="G9525">
        <v>1.8946494248900911</v>
      </c>
      <c r="H9525">
        <v>1.932542413387893</v>
      </c>
    </row>
    <row r="9526" spans="2:8" x14ac:dyDescent="0.25">
      <c r="B9526" t="s">
        <v>3</v>
      </c>
      <c r="C9526" t="s">
        <v>647</v>
      </c>
      <c r="D9526" t="s">
        <v>127</v>
      </c>
      <c r="E9526" t="s">
        <v>1</v>
      </c>
      <c r="F9526">
        <v>0</v>
      </c>
      <c r="G9526">
        <v>0</v>
      </c>
      <c r="H9526">
        <v>0</v>
      </c>
    </row>
    <row r="9527" spans="2:8" x14ac:dyDescent="0.25">
      <c r="B9527" t="s">
        <v>3</v>
      </c>
      <c r="C9527" t="s">
        <v>647</v>
      </c>
      <c r="D9527" t="s">
        <v>129</v>
      </c>
      <c r="E9527" t="s">
        <v>1</v>
      </c>
      <c r="F9527">
        <v>2.4283704511403751E-4</v>
      </c>
      <c r="G9527">
        <v>2.4769378601631828E-4</v>
      </c>
      <c r="H9527">
        <v>2.5264766173664459E-4</v>
      </c>
    </row>
    <row r="9528" spans="2:8" x14ac:dyDescent="0.25">
      <c r="B9528" t="s">
        <v>3</v>
      </c>
      <c r="C9528" t="s">
        <v>647</v>
      </c>
      <c r="D9528" t="s">
        <v>130</v>
      </c>
      <c r="E9528" t="s">
        <v>1</v>
      </c>
      <c r="F9528">
        <v>2.5229872400322594E-4</v>
      </c>
      <c r="G9528">
        <v>2.5734469848329047E-4</v>
      </c>
      <c r="H9528">
        <v>2.6249159245295627E-4</v>
      </c>
    </row>
    <row r="9529" spans="2:8" x14ac:dyDescent="0.25">
      <c r="B9529" t="s">
        <v>3</v>
      </c>
      <c r="C9529" t="s">
        <v>647</v>
      </c>
      <c r="D9529" t="s">
        <v>131</v>
      </c>
      <c r="E9529" t="s">
        <v>1</v>
      </c>
      <c r="F9529">
        <v>0</v>
      </c>
      <c r="G9529">
        <v>0</v>
      </c>
      <c r="H9529">
        <v>0</v>
      </c>
    </row>
    <row r="9530" spans="2:8" x14ac:dyDescent="0.25">
      <c r="B9530" t="s">
        <v>3</v>
      </c>
      <c r="C9530" t="s">
        <v>647</v>
      </c>
      <c r="D9530" t="s">
        <v>132</v>
      </c>
      <c r="E9530" t="s">
        <v>1</v>
      </c>
      <c r="F9530">
        <v>0</v>
      </c>
      <c r="G9530">
        <v>0</v>
      </c>
      <c r="H9530">
        <v>0</v>
      </c>
    </row>
    <row r="9531" spans="2:8" x14ac:dyDescent="0.25">
      <c r="B9531" t="s">
        <v>3</v>
      </c>
      <c r="C9531" t="s">
        <v>647</v>
      </c>
      <c r="D9531" t="s">
        <v>133</v>
      </c>
      <c r="E9531" t="s">
        <v>1</v>
      </c>
      <c r="F9531">
        <v>0</v>
      </c>
      <c r="G9531">
        <v>0</v>
      </c>
      <c r="H9531">
        <v>0</v>
      </c>
    </row>
    <row r="9532" spans="2:8" x14ac:dyDescent="0.25">
      <c r="B9532" t="s">
        <v>3</v>
      </c>
      <c r="C9532" t="s">
        <v>647</v>
      </c>
      <c r="D9532" t="s">
        <v>134</v>
      </c>
      <c r="E9532" t="s">
        <v>1</v>
      </c>
      <c r="F9532">
        <v>0</v>
      </c>
      <c r="G9532">
        <v>0</v>
      </c>
      <c r="H9532">
        <v>0</v>
      </c>
    </row>
    <row r="9533" spans="2:8" x14ac:dyDescent="0.25">
      <c r="B9533" t="s">
        <v>3</v>
      </c>
      <c r="C9533" t="s">
        <v>647</v>
      </c>
      <c r="D9533" t="s">
        <v>135</v>
      </c>
      <c r="E9533" t="s">
        <v>1</v>
      </c>
      <c r="F9533">
        <v>0</v>
      </c>
      <c r="G9533">
        <v>0</v>
      </c>
      <c r="H9533">
        <v>0</v>
      </c>
    </row>
    <row r="9534" spans="2:8" x14ac:dyDescent="0.25">
      <c r="B9534" t="s">
        <v>3</v>
      </c>
      <c r="C9534" t="s">
        <v>647</v>
      </c>
      <c r="D9534" t="s">
        <v>136</v>
      </c>
      <c r="E9534" t="s">
        <v>1</v>
      </c>
      <c r="F9534">
        <v>0</v>
      </c>
      <c r="G9534">
        <v>0</v>
      </c>
      <c r="H9534">
        <v>0</v>
      </c>
    </row>
    <row r="9535" spans="2:8" x14ac:dyDescent="0.25">
      <c r="B9535" t="s">
        <v>3</v>
      </c>
      <c r="C9535" t="s">
        <v>647</v>
      </c>
      <c r="D9535" t="s">
        <v>137</v>
      </c>
      <c r="E9535" t="s">
        <v>1</v>
      </c>
      <c r="F9535">
        <v>0</v>
      </c>
      <c r="G9535">
        <v>0</v>
      </c>
      <c r="H9535">
        <v>0</v>
      </c>
    </row>
    <row r="9536" spans="2:8" x14ac:dyDescent="0.25">
      <c r="B9536" t="s">
        <v>3</v>
      </c>
      <c r="C9536" t="s">
        <v>647</v>
      </c>
      <c r="D9536" t="s">
        <v>138</v>
      </c>
      <c r="E9536" t="s">
        <v>1</v>
      </c>
      <c r="F9536">
        <v>0</v>
      </c>
      <c r="G9536">
        <v>0</v>
      </c>
      <c r="H9536">
        <v>0</v>
      </c>
    </row>
    <row r="9537" spans="2:8" x14ac:dyDescent="0.25">
      <c r="B9537" t="s">
        <v>3</v>
      </c>
      <c r="C9537" t="s">
        <v>647</v>
      </c>
      <c r="D9537" t="s">
        <v>630</v>
      </c>
      <c r="E9537" t="s">
        <v>1</v>
      </c>
      <c r="F9537">
        <v>0</v>
      </c>
      <c r="G9537">
        <v>0</v>
      </c>
      <c r="H9537">
        <v>0</v>
      </c>
    </row>
    <row r="9538" spans="2:8" x14ac:dyDescent="0.25">
      <c r="B9538" t="s">
        <v>3</v>
      </c>
      <c r="C9538" t="s">
        <v>647</v>
      </c>
      <c r="D9538" t="s">
        <v>139</v>
      </c>
      <c r="E9538" t="s">
        <v>1</v>
      </c>
      <c r="F9538">
        <v>0</v>
      </c>
      <c r="G9538">
        <v>0</v>
      </c>
      <c r="H9538">
        <v>0</v>
      </c>
    </row>
    <row r="9539" spans="2:8" x14ac:dyDescent="0.25">
      <c r="B9539" t="s">
        <v>3</v>
      </c>
      <c r="C9539" t="s">
        <v>647</v>
      </c>
      <c r="D9539" t="s">
        <v>631</v>
      </c>
      <c r="E9539" t="s">
        <v>1</v>
      </c>
      <c r="F9539">
        <v>0</v>
      </c>
      <c r="G9539">
        <v>0</v>
      </c>
      <c r="H9539">
        <v>0</v>
      </c>
    </row>
    <row r="9540" spans="2:8" x14ac:dyDescent="0.25">
      <c r="B9540" t="s">
        <v>3</v>
      </c>
      <c r="C9540" t="s">
        <v>647</v>
      </c>
      <c r="D9540" t="s">
        <v>141</v>
      </c>
      <c r="E9540" t="s">
        <v>1</v>
      </c>
      <c r="F9540">
        <v>0</v>
      </c>
      <c r="G9540">
        <v>0</v>
      </c>
      <c r="H9540">
        <v>0</v>
      </c>
    </row>
    <row r="9541" spans="2:8" x14ac:dyDescent="0.25">
      <c r="B9541" t="s">
        <v>3</v>
      </c>
      <c r="C9541" t="s">
        <v>647</v>
      </c>
      <c r="D9541" t="s">
        <v>684</v>
      </c>
      <c r="E9541" t="s">
        <v>1</v>
      </c>
      <c r="F9541">
        <v>0</v>
      </c>
      <c r="G9541">
        <v>0</v>
      </c>
      <c r="H9541">
        <v>0</v>
      </c>
    </row>
    <row r="9542" spans="2:8" x14ac:dyDescent="0.25">
      <c r="B9542" t="s">
        <v>3</v>
      </c>
      <c r="C9542" t="s">
        <v>647</v>
      </c>
      <c r="D9542" t="s">
        <v>685</v>
      </c>
      <c r="E9542" t="s">
        <v>1</v>
      </c>
      <c r="F9542">
        <v>0</v>
      </c>
      <c r="G9542">
        <v>0</v>
      </c>
      <c r="H9542">
        <v>0</v>
      </c>
    </row>
    <row r="9543" spans="2:8" x14ac:dyDescent="0.25">
      <c r="B9543" t="s">
        <v>3</v>
      </c>
      <c r="C9543" t="s">
        <v>647</v>
      </c>
      <c r="D9543" t="s">
        <v>148</v>
      </c>
      <c r="E9543" t="s">
        <v>1</v>
      </c>
      <c r="F9543">
        <v>0</v>
      </c>
      <c r="G9543">
        <v>0</v>
      </c>
      <c r="H9543">
        <v>0</v>
      </c>
    </row>
    <row r="9544" spans="2:8" x14ac:dyDescent="0.25">
      <c r="B9544" t="s">
        <v>3</v>
      </c>
      <c r="C9544" t="s">
        <v>647</v>
      </c>
      <c r="D9544" t="s">
        <v>149</v>
      </c>
      <c r="E9544" t="s">
        <v>1</v>
      </c>
      <c r="F9544">
        <v>0</v>
      </c>
      <c r="G9544">
        <v>0</v>
      </c>
      <c r="H9544">
        <v>0</v>
      </c>
    </row>
    <row r="9545" spans="2:8" x14ac:dyDescent="0.25">
      <c r="B9545" t="s">
        <v>3</v>
      </c>
      <c r="C9545" t="s">
        <v>647</v>
      </c>
      <c r="D9545" t="s">
        <v>150</v>
      </c>
      <c r="E9545" t="s">
        <v>1</v>
      </c>
      <c r="F9545">
        <v>0</v>
      </c>
      <c r="G9545">
        <v>0</v>
      </c>
      <c r="H9545">
        <v>0</v>
      </c>
    </row>
    <row r="9546" spans="2:8" x14ac:dyDescent="0.25">
      <c r="B9546" t="s">
        <v>3</v>
      </c>
      <c r="C9546" t="s">
        <v>647</v>
      </c>
      <c r="D9546" t="s">
        <v>151</v>
      </c>
      <c r="E9546" t="s">
        <v>1</v>
      </c>
      <c r="F9546">
        <v>0</v>
      </c>
      <c r="G9546">
        <v>0</v>
      </c>
      <c r="H9546">
        <v>0</v>
      </c>
    </row>
    <row r="9547" spans="2:8" x14ac:dyDescent="0.25">
      <c r="B9547" t="s">
        <v>3</v>
      </c>
      <c r="C9547" t="s">
        <v>647</v>
      </c>
      <c r="D9547" t="s">
        <v>152</v>
      </c>
      <c r="E9547" t="s">
        <v>1</v>
      </c>
      <c r="F9547">
        <v>0</v>
      </c>
      <c r="G9547">
        <v>0</v>
      </c>
      <c r="H9547">
        <v>0</v>
      </c>
    </row>
    <row r="9548" spans="2:8" x14ac:dyDescent="0.25">
      <c r="B9548" t="s">
        <v>3</v>
      </c>
      <c r="C9548" t="s">
        <v>647</v>
      </c>
      <c r="D9548" t="s">
        <v>153</v>
      </c>
      <c r="E9548" t="s">
        <v>1</v>
      </c>
      <c r="F9548">
        <v>0</v>
      </c>
      <c r="G9548">
        <v>0</v>
      </c>
      <c r="H9548">
        <v>0</v>
      </c>
    </row>
    <row r="9549" spans="2:8" x14ac:dyDescent="0.25">
      <c r="B9549" t="s">
        <v>3</v>
      </c>
      <c r="C9549" t="s">
        <v>647</v>
      </c>
      <c r="D9549" t="s">
        <v>632</v>
      </c>
      <c r="E9549" t="s">
        <v>1</v>
      </c>
      <c r="F9549">
        <v>0</v>
      </c>
      <c r="G9549">
        <v>0</v>
      </c>
      <c r="H9549">
        <v>0</v>
      </c>
    </row>
    <row r="9550" spans="2:8" x14ac:dyDescent="0.25">
      <c r="B9550" t="s">
        <v>3</v>
      </c>
      <c r="C9550" t="s">
        <v>647</v>
      </c>
      <c r="D9550" t="s">
        <v>155</v>
      </c>
      <c r="E9550" t="s">
        <v>1</v>
      </c>
      <c r="F9550">
        <v>0</v>
      </c>
      <c r="G9550">
        <v>0</v>
      </c>
      <c r="H9550">
        <v>0</v>
      </c>
    </row>
    <row r="9551" spans="2:8" x14ac:dyDescent="0.25">
      <c r="B9551" t="s">
        <v>3</v>
      </c>
      <c r="C9551" t="s">
        <v>647</v>
      </c>
      <c r="D9551" t="s">
        <v>633</v>
      </c>
      <c r="E9551" t="s">
        <v>1</v>
      </c>
      <c r="F9551">
        <v>0</v>
      </c>
      <c r="G9551">
        <v>0</v>
      </c>
      <c r="H9551">
        <v>0</v>
      </c>
    </row>
    <row r="9552" spans="2:8" x14ac:dyDescent="0.25">
      <c r="B9552" t="s">
        <v>3</v>
      </c>
      <c r="C9552" t="s">
        <v>647</v>
      </c>
      <c r="D9552" t="s">
        <v>156</v>
      </c>
      <c r="E9552" t="s">
        <v>1</v>
      </c>
      <c r="F9552">
        <v>0</v>
      </c>
      <c r="G9552">
        <v>0</v>
      </c>
      <c r="H9552">
        <v>0</v>
      </c>
    </row>
    <row r="9553" spans="2:8" x14ac:dyDescent="0.25">
      <c r="B9553" t="s">
        <v>3</v>
      </c>
      <c r="C9553" t="s">
        <v>647</v>
      </c>
      <c r="D9553" t="s">
        <v>157</v>
      </c>
      <c r="E9553" t="s">
        <v>1</v>
      </c>
      <c r="F9553">
        <v>0</v>
      </c>
      <c r="G9553">
        <v>0</v>
      </c>
      <c r="H9553">
        <v>0</v>
      </c>
    </row>
    <row r="9554" spans="2:8" x14ac:dyDescent="0.25">
      <c r="B9554" t="s">
        <v>3</v>
      </c>
      <c r="C9554" t="s">
        <v>647</v>
      </c>
      <c r="D9554" t="s">
        <v>158</v>
      </c>
      <c r="E9554" t="s">
        <v>1</v>
      </c>
      <c r="F9554">
        <v>0</v>
      </c>
      <c r="G9554">
        <v>0</v>
      </c>
      <c r="H9554">
        <v>0</v>
      </c>
    </row>
    <row r="9555" spans="2:8" x14ac:dyDescent="0.25">
      <c r="B9555" t="s">
        <v>3</v>
      </c>
      <c r="C9555" t="s">
        <v>647</v>
      </c>
      <c r="D9555" t="s">
        <v>159</v>
      </c>
      <c r="E9555" t="s">
        <v>1</v>
      </c>
      <c r="F9555">
        <v>0</v>
      </c>
      <c r="G9555">
        <v>0</v>
      </c>
      <c r="H9555">
        <v>0</v>
      </c>
    </row>
    <row r="9556" spans="2:8" x14ac:dyDescent="0.25">
      <c r="B9556" t="s">
        <v>3</v>
      </c>
      <c r="C9556" t="s">
        <v>647</v>
      </c>
      <c r="D9556" t="s">
        <v>160</v>
      </c>
      <c r="E9556" t="s">
        <v>1</v>
      </c>
      <c r="F9556">
        <v>0</v>
      </c>
      <c r="G9556">
        <v>0</v>
      </c>
      <c r="H9556">
        <v>0</v>
      </c>
    </row>
    <row r="9557" spans="2:8" x14ac:dyDescent="0.25">
      <c r="B9557" t="s">
        <v>3</v>
      </c>
      <c r="C9557" t="s">
        <v>647</v>
      </c>
      <c r="D9557" t="s">
        <v>161</v>
      </c>
      <c r="E9557" t="s">
        <v>1</v>
      </c>
      <c r="F9557">
        <v>0</v>
      </c>
      <c r="G9557">
        <v>0</v>
      </c>
      <c r="H9557">
        <v>0</v>
      </c>
    </row>
    <row r="9558" spans="2:8" x14ac:dyDescent="0.25">
      <c r="B9558" t="s">
        <v>3</v>
      </c>
      <c r="C9558" t="s">
        <v>647</v>
      </c>
      <c r="D9558" t="s">
        <v>162</v>
      </c>
      <c r="E9558" t="s">
        <v>1</v>
      </c>
      <c r="F9558">
        <v>0</v>
      </c>
      <c r="G9558">
        <v>0</v>
      </c>
      <c r="H9558">
        <v>0</v>
      </c>
    </row>
    <row r="9559" spans="2:8" x14ac:dyDescent="0.25">
      <c r="B9559" t="s">
        <v>3</v>
      </c>
      <c r="C9559" t="s">
        <v>647</v>
      </c>
      <c r="D9559" t="s">
        <v>163</v>
      </c>
      <c r="E9559" t="s">
        <v>1</v>
      </c>
      <c r="F9559">
        <v>0</v>
      </c>
      <c r="G9559">
        <v>0</v>
      </c>
      <c r="H9559">
        <v>0</v>
      </c>
    </row>
    <row r="9560" spans="2:8" x14ac:dyDescent="0.25">
      <c r="B9560" t="s">
        <v>3</v>
      </c>
      <c r="C9560" t="s">
        <v>647</v>
      </c>
      <c r="D9560" t="s">
        <v>165</v>
      </c>
      <c r="E9560" t="s">
        <v>1</v>
      </c>
      <c r="F9560">
        <v>0</v>
      </c>
      <c r="G9560">
        <v>0</v>
      </c>
      <c r="H9560">
        <v>0</v>
      </c>
    </row>
    <row r="9561" spans="2:8" x14ac:dyDescent="0.25">
      <c r="B9561" t="s">
        <v>3</v>
      </c>
      <c r="C9561" t="s">
        <v>647</v>
      </c>
      <c r="D9561" t="s">
        <v>168</v>
      </c>
      <c r="E9561" t="s">
        <v>1</v>
      </c>
      <c r="F9561">
        <v>0</v>
      </c>
      <c r="G9561">
        <v>0</v>
      </c>
      <c r="H9561">
        <v>0</v>
      </c>
    </row>
    <row r="9562" spans="2:8" x14ac:dyDescent="0.25">
      <c r="B9562" t="s">
        <v>3</v>
      </c>
      <c r="C9562" t="s">
        <v>647</v>
      </c>
      <c r="D9562" t="s">
        <v>170</v>
      </c>
      <c r="E9562" t="s">
        <v>1</v>
      </c>
      <c r="F9562">
        <v>0</v>
      </c>
      <c r="G9562">
        <v>0</v>
      </c>
      <c r="H9562">
        <v>0</v>
      </c>
    </row>
    <row r="9563" spans="2:8" x14ac:dyDescent="0.25">
      <c r="B9563" t="s">
        <v>3</v>
      </c>
      <c r="C9563" t="s">
        <v>647</v>
      </c>
      <c r="D9563" t="s">
        <v>172</v>
      </c>
      <c r="E9563" t="s">
        <v>1</v>
      </c>
      <c r="F9563">
        <v>0</v>
      </c>
      <c r="G9563">
        <v>0</v>
      </c>
      <c r="H9563">
        <v>0</v>
      </c>
    </row>
    <row r="9564" spans="2:8" x14ac:dyDescent="0.25">
      <c r="B9564" t="s">
        <v>3</v>
      </c>
      <c r="C9564" t="s">
        <v>647</v>
      </c>
      <c r="D9564" t="s">
        <v>174</v>
      </c>
      <c r="E9564" t="s">
        <v>1</v>
      </c>
      <c r="F9564">
        <v>0</v>
      </c>
      <c r="G9564">
        <v>0</v>
      </c>
      <c r="H9564">
        <v>0</v>
      </c>
    </row>
    <row r="9565" spans="2:8" x14ac:dyDescent="0.25">
      <c r="B9565" t="s">
        <v>3</v>
      </c>
      <c r="C9565" t="s">
        <v>647</v>
      </c>
      <c r="D9565" t="s">
        <v>175</v>
      </c>
      <c r="E9565" t="s">
        <v>1</v>
      </c>
      <c r="F9565">
        <v>0</v>
      </c>
      <c r="G9565">
        <v>0</v>
      </c>
      <c r="H9565">
        <v>0</v>
      </c>
    </row>
    <row r="9566" spans="2:8" x14ac:dyDescent="0.25">
      <c r="B9566" t="s">
        <v>3</v>
      </c>
      <c r="C9566" t="s">
        <v>647</v>
      </c>
      <c r="D9566" t="s">
        <v>176</v>
      </c>
      <c r="E9566" t="s">
        <v>1</v>
      </c>
      <c r="F9566">
        <v>0</v>
      </c>
      <c r="G9566">
        <v>0</v>
      </c>
      <c r="H9566">
        <v>0</v>
      </c>
    </row>
    <row r="9567" spans="2:8" x14ac:dyDescent="0.25">
      <c r="B9567" t="s">
        <v>3</v>
      </c>
      <c r="C9567" t="s">
        <v>647</v>
      </c>
      <c r="D9567" t="s">
        <v>177</v>
      </c>
      <c r="E9567" t="s">
        <v>1</v>
      </c>
      <c r="F9567">
        <v>0</v>
      </c>
      <c r="G9567">
        <v>0</v>
      </c>
      <c r="H9567">
        <v>0</v>
      </c>
    </row>
    <row r="9568" spans="2:8" x14ac:dyDescent="0.25">
      <c r="B9568" t="s">
        <v>3</v>
      </c>
      <c r="C9568" t="s">
        <v>647</v>
      </c>
      <c r="D9568" t="s">
        <v>178</v>
      </c>
      <c r="E9568" t="s">
        <v>1</v>
      </c>
      <c r="F9568">
        <v>0</v>
      </c>
      <c r="G9568">
        <v>0</v>
      </c>
      <c r="H9568">
        <v>0</v>
      </c>
    </row>
    <row r="9569" spans="2:8" x14ac:dyDescent="0.25">
      <c r="B9569" t="s">
        <v>3</v>
      </c>
      <c r="C9569" t="s">
        <v>647</v>
      </c>
      <c r="D9569" t="s">
        <v>179</v>
      </c>
      <c r="E9569" t="s">
        <v>1</v>
      </c>
      <c r="F9569">
        <v>0</v>
      </c>
      <c r="G9569">
        <v>0</v>
      </c>
      <c r="H9569">
        <v>0</v>
      </c>
    </row>
    <row r="9570" spans="2:8" x14ac:dyDescent="0.25">
      <c r="B9570" t="s">
        <v>3</v>
      </c>
      <c r="C9570" t="s">
        <v>647</v>
      </c>
      <c r="D9570" t="s">
        <v>180</v>
      </c>
      <c r="E9570" t="s">
        <v>1</v>
      </c>
      <c r="F9570">
        <v>0</v>
      </c>
      <c r="G9570">
        <v>0</v>
      </c>
      <c r="H9570">
        <v>0</v>
      </c>
    </row>
    <row r="9571" spans="2:8" x14ac:dyDescent="0.25">
      <c r="B9571" t="s">
        <v>3</v>
      </c>
      <c r="C9571" t="s">
        <v>647</v>
      </c>
      <c r="D9571" t="s">
        <v>634</v>
      </c>
      <c r="E9571" t="s">
        <v>1</v>
      </c>
      <c r="F9571">
        <v>0</v>
      </c>
      <c r="G9571">
        <v>0</v>
      </c>
      <c r="H9571">
        <v>0</v>
      </c>
    </row>
    <row r="9572" spans="2:8" x14ac:dyDescent="0.25">
      <c r="B9572" t="s">
        <v>3</v>
      </c>
      <c r="C9572" t="s">
        <v>647</v>
      </c>
      <c r="D9572" t="s">
        <v>182</v>
      </c>
      <c r="E9572" t="s">
        <v>1</v>
      </c>
      <c r="F9572">
        <v>0</v>
      </c>
      <c r="G9572">
        <v>0</v>
      </c>
      <c r="H9572">
        <v>0</v>
      </c>
    </row>
    <row r="9573" spans="2:8" x14ac:dyDescent="0.25">
      <c r="B9573" t="s">
        <v>3</v>
      </c>
      <c r="C9573" t="s">
        <v>647</v>
      </c>
      <c r="D9573" t="s">
        <v>184</v>
      </c>
      <c r="E9573" t="s">
        <v>1</v>
      </c>
      <c r="F9573">
        <v>0</v>
      </c>
      <c r="G9573">
        <v>0</v>
      </c>
      <c r="H9573">
        <v>0</v>
      </c>
    </row>
    <row r="9574" spans="2:8" x14ac:dyDescent="0.25">
      <c r="B9574" t="s">
        <v>3</v>
      </c>
      <c r="C9574" t="s">
        <v>647</v>
      </c>
      <c r="D9574" t="s">
        <v>187</v>
      </c>
      <c r="E9574" t="s">
        <v>1</v>
      </c>
      <c r="F9574">
        <v>0</v>
      </c>
      <c r="G9574">
        <v>0</v>
      </c>
      <c r="H9574">
        <v>0</v>
      </c>
    </row>
    <row r="9575" spans="2:8" x14ac:dyDescent="0.25">
      <c r="B9575" t="s">
        <v>3</v>
      </c>
      <c r="C9575" t="s">
        <v>647</v>
      </c>
      <c r="D9575" t="s">
        <v>188</v>
      </c>
      <c r="E9575" t="s">
        <v>1</v>
      </c>
      <c r="F9575">
        <v>0</v>
      </c>
      <c r="G9575">
        <v>0</v>
      </c>
      <c r="H9575">
        <v>0</v>
      </c>
    </row>
    <row r="9576" spans="2:8" x14ac:dyDescent="0.25">
      <c r="B9576" t="s">
        <v>3</v>
      </c>
      <c r="C9576" t="s">
        <v>647</v>
      </c>
      <c r="D9576" t="s">
        <v>189</v>
      </c>
      <c r="E9576" t="s">
        <v>1</v>
      </c>
      <c r="F9576">
        <v>0</v>
      </c>
      <c r="G9576">
        <v>0</v>
      </c>
      <c r="H9576">
        <v>0</v>
      </c>
    </row>
    <row r="9577" spans="2:8" x14ac:dyDescent="0.25">
      <c r="B9577" t="s">
        <v>3</v>
      </c>
      <c r="C9577" t="s">
        <v>647</v>
      </c>
      <c r="D9577" t="s">
        <v>190</v>
      </c>
      <c r="E9577" t="s">
        <v>1</v>
      </c>
      <c r="F9577">
        <v>0</v>
      </c>
      <c r="G9577">
        <v>0</v>
      </c>
      <c r="H9577">
        <v>0</v>
      </c>
    </row>
    <row r="9578" spans="2:8" x14ac:dyDescent="0.25">
      <c r="B9578" t="s">
        <v>3</v>
      </c>
      <c r="C9578" t="s">
        <v>647</v>
      </c>
      <c r="D9578" t="s">
        <v>191</v>
      </c>
      <c r="E9578" t="s">
        <v>1</v>
      </c>
      <c r="F9578">
        <v>0</v>
      </c>
      <c r="G9578">
        <v>0</v>
      </c>
      <c r="H9578">
        <v>0</v>
      </c>
    </row>
    <row r="9579" spans="2:8" x14ac:dyDescent="0.25">
      <c r="B9579" t="s">
        <v>3</v>
      </c>
      <c r="C9579" t="s">
        <v>647</v>
      </c>
      <c r="D9579" t="s">
        <v>192</v>
      </c>
      <c r="E9579" t="s">
        <v>1</v>
      </c>
      <c r="F9579">
        <v>0</v>
      </c>
      <c r="G9579">
        <v>0</v>
      </c>
      <c r="H9579">
        <v>0</v>
      </c>
    </row>
    <row r="9580" spans="2:8" x14ac:dyDescent="0.25">
      <c r="B9580" t="s">
        <v>3</v>
      </c>
      <c r="C9580" t="s">
        <v>647</v>
      </c>
      <c r="D9580" t="s">
        <v>193</v>
      </c>
      <c r="E9580" t="s">
        <v>1</v>
      </c>
      <c r="F9580">
        <v>0</v>
      </c>
      <c r="G9580">
        <v>0</v>
      </c>
      <c r="H9580">
        <v>0</v>
      </c>
    </row>
    <row r="9581" spans="2:8" x14ac:dyDescent="0.25">
      <c r="B9581" t="s">
        <v>3</v>
      </c>
      <c r="C9581" t="s">
        <v>647</v>
      </c>
      <c r="D9581" t="s">
        <v>194</v>
      </c>
      <c r="E9581" t="s">
        <v>1</v>
      </c>
      <c r="F9581">
        <v>0</v>
      </c>
      <c r="G9581">
        <v>0</v>
      </c>
      <c r="H9581">
        <v>0</v>
      </c>
    </row>
    <row r="9582" spans="2:8" x14ac:dyDescent="0.25">
      <c r="B9582" t="s">
        <v>3</v>
      </c>
      <c r="C9582" t="s">
        <v>647</v>
      </c>
      <c r="D9582" t="s">
        <v>195</v>
      </c>
      <c r="E9582" t="s">
        <v>1</v>
      </c>
      <c r="F9582">
        <v>0</v>
      </c>
      <c r="G9582">
        <v>0</v>
      </c>
      <c r="H9582">
        <v>0</v>
      </c>
    </row>
    <row r="9583" spans="2:8" x14ac:dyDescent="0.25">
      <c r="B9583" t="s">
        <v>3</v>
      </c>
      <c r="C9583" t="s">
        <v>647</v>
      </c>
      <c r="D9583" t="s">
        <v>196</v>
      </c>
      <c r="E9583" t="s">
        <v>1</v>
      </c>
      <c r="F9583">
        <v>0</v>
      </c>
      <c r="G9583">
        <v>0</v>
      </c>
      <c r="H9583">
        <v>0</v>
      </c>
    </row>
    <row r="9584" spans="2:8" x14ac:dyDescent="0.25">
      <c r="B9584" t="s">
        <v>3</v>
      </c>
      <c r="C9584" t="s">
        <v>647</v>
      </c>
      <c r="D9584" t="s">
        <v>197</v>
      </c>
      <c r="E9584" t="s">
        <v>1</v>
      </c>
      <c r="F9584">
        <v>0</v>
      </c>
      <c r="G9584">
        <v>0</v>
      </c>
      <c r="H9584">
        <v>0</v>
      </c>
    </row>
    <row r="9585" spans="2:8" x14ac:dyDescent="0.25">
      <c r="B9585" t="s">
        <v>3</v>
      </c>
      <c r="C9585" t="s">
        <v>647</v>
      </c>
      <c r="D9585" t="s">
        <v>198</v>
      </c>
      <c r="E9585" t="s">
        <v>1</v>
      </c>
      <c r="F9585">
        <v>0</v>
      </c>
      <c r="G9585">
        <v>0</v>
      </c>
      <c r="H9585">
        <v>0</v>
      </c>
    </row>
    <row r="9586" spans="2:8" x14ac:dyDescent="0.25">
      <c r="B9586" t="s">
        <v>3</v>
      </c>
      <c r="C9586" t="s">
        <v>647</v>
      </c>
      <c r="D9586" t="s">
        <v>199</v>
      </c>
      <c r="E9586" t="s">
        <v>1</v>
      </c>
      <c r="F9586">
        <v>0</v>
      </c>
      <c r="G9586">
        <v>0</v>
      </c>
      <c r="H9586">
        <v>0</v>
      </c>
    </row>
    <row r="9587" spans="2:8" x14ac:dyDescent="0.25">
      <c r="B9587" t="s">
        <v>3</v>
      </c>
      <c r="C9587" t="s">
        <v>647</v>
      </c>
      <c r="D9587" t="s">
        <v>200</v>
      </c>
      <c r="E9587" t="s">
        <v>1</v>
      </c>
      <c r="F9587">
        <v>0</v>
      </c>
      <c r="G9587">
        <v>0</v>
      </c>
      <c r="H9587">
        <v>0</v>
      </c>
    </row>
    <row r="9588" spans="2:8" x14ac:dyDescent="0.25">
      <c r="B9588" t="s">
        <v>3</v>
      </c>
      <c r="C9588" t="s">
        <v>647</v>
      </c>
      <c r="D9588" t="s">
        <v>201</v>
      </c>
      <c r="E9588" t="s">
        <v>1</v>
      </c>
      <c r="F9588">
        <v>0</v>
      </c>
      <c r="G9588">
        <v>0</v>
      </c>
      <c r="H9588">
        <v>0</v>
      </c>
    </row>
    <row r="9589" spans="2:8" x14ac:dyDescent="0.25">
      <c r="B9589" t="s">
        <v>3</v>
      </c>
      <c r="C9589" t="s">
        <v>647</v>
      </c>
      <c r="D9589" t="s">
        <v>202</v>
      </c>
      <c r="E9589" t="s">
        <v>1</v>
      </c>
      <c r="F9589">
        <v>0</v>
      </c>
      <c r="G9589">
        <v>0</v>
      </c>
      <c r="H9589">
        <v>0</v>
      </c>
    </row>
    <row r="9590" spans="2:8" x14ac:dyDescent="0.25">
      <c r="B9590" t="s">
        <v>3</v>
      </c>
      <c r="C9590" t="s">
        <v>647</v>
      </c>
      <c r="D9590" t="s">
        <v>203</v>
      </c>
      <c r="E9590" t="s">
        <v>1</v>
      </c>
      <c r="F9590">
        <v>0</v>
      </c>
      <c r="G9590">
        <v>0</v>
      </c>
      <c r="H9590">
        <v>0</v>
      </c>
    </row>
    <row r="9591" spans="2:8" x14ac:dyDescent="0.25">
      <c r="B9591" t="s">
        <v>3</v>
      </c>
      <c r="C9591" t="s">
        <v>647</v>
      </c>
      <c r="D9591" t="s">
        <v>204</v>
      </c>
      <c r="E9591" t="s">
        <v>1</v>
      </c>
      <c r="F9591">
        <v>0</v>
      </c>
      <c r="G9591">
        <v>0</v>
      </c>
      <c r="H9591">
        <v>0</v>
      </c>
    </row>
    <row r="9592" spans="2:8" x14ac:dyDescent="0.25">
      <c r="B9592" t="s">
        <v>3</v>
      </c>
      <c r="C9592" t="s">
        <v>647</v>
      </c>
      <c r="D9592" t="s">
        <v>205</v>
      </c>
      <c r="E9592" t="s">
        <v>1</v>
      </c>
      <c r="F9592">
        <v>0</v>
      </c>
      <c r="G9592">
        <v>0</v>
      </c>
      <c r="H9592">
        <v>0</v>
      </c>
    </row>
    <row r="9593" spans="2:8" x14ac:dyDescent="0.25">
      <c r="B9593" t="s">
        <v>3</v>
      </c>
      <c r="C9593" t="s">
        <v>647</v>
      </c>
      <c r="D9593" t="s">
        <v>208</v>
      </c>
      <c r="E9593" t="s">
        <v>1</v>
      </c>
      <c r="F9593">
        <v>0</v>
      </c>
      <c r="G9593">
        <v>0</v>
      </c>
      <c r="H9593">
        <v>0</v>
      </c>
    </row>
    <row r="9594" spans="2:8" x14ac:dyDescent="0.25">
      <c r="B9594" t="s">
        <v>3</v>
      </c>
      <c r="C9594" t="s">
        <v>647</v>
      </c>
      <c r="D9594" t="s">
        <v>209</v>
      </c>
      <c r="E9594" t="s">
        <v>1</v>
      </c>
      <c r="F9594">
        <v>0</v>
      </c>
      <c r="G9594">
        <v>0</v>
      </c>
      <c r="H9594">
        <v>0</v>
      </c>
    </row>
    <row r="9595" spans="2:8" x14ac:dyDescent="0.25">
      <c r="B9595" t="s">
        <v>3</v>
      </c>
      <c r="C9595" t="s">
        <v>647</v>
      </c>
      <c r="D9595" t="s">
        <v>210</v>
      </c>
      <c r="E9595" t="s">
        <v>1</v>
      </c>
      <c r="F9595">
        <v>0</v>
      </c>
      <c r="G9595">
        <v>0</v>
      </c>
      <c r="H9595">
        <v>0</v>
      </c>
    </row>
    <row r="9596" spans="2:8" x14ac:dyDescent="0.25">
      <c r="B9596" t="s">
        <v>3</v>
      </c>
      <c r="C9596" t="s">
        <v>647</v>
      </c>
      <c r="D9596" t="s">
        <v>211</v>
      </c>
      <c r="E9596" t="s">
        <v>1</v>
      </c>
      <c r="F9596">
        <v>0</v>
      </c>
      <c r="G9596">
        <v>0</v>
      </c>
      <c r="H9596">
        <v>0</v>
      </c>
    </row>
    <row r="9597" spans="2:8" x14ac:dyDescent="0.25">
      <c r="B9597" t="s">
        <v>3</v>
      </c>
      <c r="C9597" t="s">
        <v>647</v>
      </c>
      <c r="D9597" t="s">
        <v>212</v>
      </c>
      <c r="E9597" t="s">
        <v>1</v>
      </c>
      <c r="F9597">
        <v>0</v>
      </c>
      <c r="G9597">
        <v>0</v>
      </c>
      <c r="H9597">
        <v>0</v>
      </c>
    </row>
    <row r="9598" spans="2:8" x14ac:dyDescent="0.25">
      <c r="B9598" t="s">
        <v>3</v>
      </c>
      <c r="C9598" t="s">
        <v>647</v>
      </c>
      <c r="D9598" t="s">
        <v>213</v>
      </c>
      <c r="E9598" t="s">
        <v>1</v>
      </c>
      <c r="F9598">
        <v>0</v>
      </c>
      <c r="G9598">
        <v>0</v>
      </c>
      <c r="H9598">
        <v>0</v>
      </c>
    </row>
    <row r="9599" spans="2:8" x14ac:dyDescent="0.25">
      <c r="B9599" t="s">
        <v>3</v>
      </c>
      <c r="C9599" t="s">
        <v>647</v>
      </c>
      <c r="D9599" t="s">
        <v>214</v>
      </c>
      <c r="E9599" t="s">
        <v>1</v>
      </c>
      <c r="F9599">
        <v>0</v>
      </c>
      <c r="G9599">
        <v>0</v>
      </c>
      <c r="H9599">
        <v>0</v>
      </c>
    </row>
    <row r="9600" spans="2:8" x14ac:dyDescent="0.25">
      <c r="B9600" t="s">
        <v>3</v>
      </c>
      <c r="C9600" t="s">
        <v>647</v>
      </c>
      <c r="D9600" t="s">
        <v>215</v>
      </c>
      <c r="E9600" t="s">
        <v>1</v>
      </c>
      <c r="F9600">
        <v>0</v>
      </c>
      <c r="G9600">
        <v>0</v>
      </c>
      <c r="H9600">
        <v>0</v>
      </c>
    </row>
    <row r="9601" spans="2:8" x14ac:dyDescent="0.25">
      <c r="B9601" t="s">
        <v>3</v>
      </c>
      <c r="C9601" t="s">
        <v>647</v>
      </c>
      <c r="D9601" t="s">
        <v>216</v>
      </c>
      <c r="E9601" t="s">
        <v>1</v>
      </c>
      <c r="F9601">
        <v>0</v>
      </c>
      <c r="G9601">
        <v>0</v>
      </c>
      <c r="H9601">
        <v>0</v>
      </c>
    </row>
    <row r="9602" spans="2:8" x14ac:dyDescent="0.25">
      <c r="B9602" t="s">
        <v>3</v>
      </c>
      <c r="C9602" t="s">
        <v>647</v>
      </c>
      <c r="D9602" t="s">
        <v>217</v>
      </c>
      <c r="E9602" t="s">
        <v>1</v>
      </c>
      <c r="F9602">
        <v>0</v>
      </c>
      <c r="G9602">
        <v>0</v>
      </c>
      <c r="H9602">
        <v>0</v>
      </c>
    </row>
    <row r="9603" spans="2:8" x14ac:dyDescent="0.25">
      <c r="B9603" t="s">
        <v>3</v>
      </c>
      <c r="C9603" t="s">
        <v>647</v>
      </c>
      <c r="D9603" t="s">
        <v>218</v>
      </c>
      <c r="E9603" t="s">
        <v>1</v>
      </c>
      <c r="F9603">
        <v>0</v>
      </c>
      <c r="G9603">
        <v>0</v>
      </c>
      <c r="H9603">
        <v>0</v>
      </c>
    </row>
    <row r="9604" spans="2:8" x14ac:dyDescent="0.25">
      <c r="B9604" t="s">
        <v>3</v>
      </c>
      <c r="C9604" t="s">
        <v>647</v>
      </c>
      <c r="D9604" t="s">
        <v>219</v>
      </c>
      <c r="E9604" t="s">
        <v>1</v>
      </c>
      <c r="F9604">
        <v>0</v>
      </c>
      <c r="G9604">
        <v>0</v>
      </c>
      <c r="H9604">
        <v>0</v>
      </c>
    </row>
    <row r="9605" spans="2:8" x14ac:dyDescent="0.25">
      <c r="B9605" t="s">
        <v>3</v>
      </c>
      <c r="C9605" t="s">
        <v>647</v>
      </c>
      <c r="D9605" t="s">
        <v>220</v>
      </c>
      <c r="E9605" t="s">
        <v>1</v>
      </c>
      <c r="F9605">
        <v>0</v>
      </c>
      <c r="G9605">
        <v>0</v>
      </c>
      <c r="H9605">
        <v>0</v>
      </c>
    </row>
    <row r="9606" spans="2:8" x14ac:dyDescent="0.25">
      <c r="B9606" t="s">
        <v>3</v>
      </c>
      <c r="C9606" t="s">
        <v>647</v>
      </c>
      <c r="D9606" t="s">
        <v>221</v>
      </c>
      <c r="E9606" t="s">
        <v>1</v>
      </c>
      <c r="F9606">
        <v>0</v>
      </c>
      <c r="G9606">
        <v>0</v>
      </c>
      <c r="H9606">
        <v>0</v>
      </c>
    </row>
    <row r="9607" spans="2:8" x14ac:dyDescent="0.25">
      <c r="B9607" t="s">
        <v>3</v>
      </c>
      <c r="C9607" t="s">
        <v>647</v>
      </c>
      <c r="D9607" t="s">
        <v>222</v>
      </c>
      <c r="E9607" t="s">
        <v>1</v>
      </c>
      <c r="F9607">
        <v>0</v>
      </c>
      <c r="G9607">
        <v>0</v>
      </c>
      <c r="H9607">
        <v>0</v>
      </c>
    </row>
    <row r="9608" spans="2:8" x14ac:dyDescent="0.25">
      <c r="B9608" t="s">
        <v>3</v>
      </c>
      <c r="C9608" t="s">
        <v>647</v>
      </c>
      <c r="D9608" t="s">
        <v>224</v>
      </c>
      <c r="E9608" t="s">
        <v>1</v>
      </c>
      <c r="F9608">
        <v>9.3431399672256211E-4</v>
      </c>
      <c r="G9608">
        <v>9.5300027665701334E-4</v>
      </c>
      <c r="H9608">
        <v>9.7206028219015369E-4</v>
      </c>
    </row>
    <row r="9609" spans="2:8" x14ac:dyDescent="0.25">
      <c r="B9609" t="s">
        <v>3</v>
      </c>
      <c r="C9609" t="s">
        <v>647</v>
      </c>
      <c r="D9609" t="s">
        <v>225</v>
      </c>
      <c r="E9609" t="s">
        <v>1</v>
      </c>
      <c r="F9609">
        <v>1.2976583124431882E-3</v>
      </c>
      <c r="G9609">
        <v>1.3236114786920521E-3</v>
      </c>
      <c r="H9609">
        <v>1.3500837082658934E-3</v>
      </c>
    </row>
    <row r="9610" spans="2:8" x14ac:dyDescent="0.25">
      <c r="B9610" t="s">
        <v>3</v>
      </c>
      <c r="C9610" t="s">
        <v>647</v>
      </c>
      <c r="D9610" t="s">
        <v>226</v>
      </c>
      <c r="E9610" t="s">
        <v>1</v>
      </c>
      <c r="F9610">
        <v>1.8686279934451242E-3</v>
      </c>
      <c r="G9610">
        <v>1.9060005533140267E-3</v>
      </c>
      <c r="H9610">
        <v>1.9441205643803074E-3</v>
      </c>
    </row>
    <row r="9611" spans="2:8" x14ac:dyDescent="0.25">
      <c r="B9611" t="s">
        <v>3</v>
      </c>
      <c r="C9611" t="s">
        <v>647</v>
      </c>
      <c r="D9611" t="s">
        <v>227</v>
      </c>
      <c r="E9611" t="s">
        <v>1</v>
      </c>
      <c r="F9611">
        <v>2.5953115103774771E-3</v>
      </c>
      <c r="G9611">
        <v>2.6472177405850268E-3</v>
      </c>
      <c r="H9611">
        <v>2.7001620953967273E-3</v>
      </c>
    </row>
    <row r="9612" spans="2:8" x14ac:dyDescent="0.25">
      <c r="B9612" t="s">
        <v>3</v>
      </c>
      <c r="C9612" t="s">
        <v>647</v>
      </c>
      <c r="D9612" t="s">
        <v>228</v>
      </c>
      <c r="E9612" t="s">
        <v>1</v>
      </c>
      <c r="F9612">
        <v>1.4014684378276809E-3</v>
      </c>
      <c r="G9612">
        <v>1.4294978065842348E-3</v>
      </c>
      <c r="H9612">
        <v>1.45808776271592E-3</v>
      </c>
    </row>
    <row r="9613" spans="2:8" x14ac:dyDescent="0.25">
      <c r="B9613" t="s">
        <v>3</v>
      </c>
      <c r="C9613" t="s">
        <v>647</v>
      </c>
      <c r="D9613" t="s">
        <v>229</v>
      </c>
      <c r="E9613" t="s">
        <v>1</v>
      </c>
      <c r="F9613">
        <v>1.9464849114103325E-3</v>
      </c>
      <c r="G9613">
        <v>1.9854146096385393E-3</v>
      </c>
      <c r="H9613">
        <v>2.0251229018313104E-3</v>
      </c>
    </row>
    <row r="9614" spans="2:8" x14ac:dyDescent="0.25">
      <c r="B9614" t="s">
        <v>3</v>
      </c>
      <c r="C9614" t="s">
        <v>647</v>
      </c>
      <c r="D9614" t="s">
        <v>230</v>
      </c>
      <c r="E9614" t="s">
        <v>1</v>
      </c>
      <c r="F9614">
        <v>0</v>
      </c>
      <c r="G9614">
        <v>0</v>
      </c>
      <c r="H9614">
        <v>0</v>
      </c>
    </row>
    <row r="9615" spans="2:8" x14ac:dyDescent="0.25">
      <c r="B9615" t="s">
        <v>3</v>
      </c>
      <c r="C9615" t="s">
        <v>647</v>
      </c>
      <c r="D9615" t="s">
        <v>232</v>
      </c>
      <c r="E9615" t="s">
        <v>1</v>
      </c>
      <c r="F9615">
        <v>0</v>
      </c>
      <c r="G9615">
        <v>0</v>
      </c>
      <c r="H9615">
        <v>0</v>
      </c>
    </row>
    <row r="9616" spans="2:8" x14ac:dyDescent="0.25">
      <c r="B9616" t="s">
        <v>3</v>
      </c>
      <c r="C9616" t="s">
        <v>647</v>
      </c>
      <c r="D9616" t="s">
        <v>234</v>
      </c>
      <c r="E9616" t="s">
        <v>1</v>
      </c>
      <c r="F9616">
        <v>0</v>
      </c>
      <c r="G9616">
        <v>0</v>
      </c>
      <c r="H9616">
        <v>0</v>
      </c>
    </row>
    <row r="9617" spans="2:8" x14ac:dyDescent="0.25">
      <c r="B9617" t="s">
        <v>3</v>
      </c>
      <c r="C9617" t="s">
        <v>647</v>
      </c>
      <c r="D9617" t="s">
        <v>236</v>
      </c>
      <c r="E9617" t="s">
        <v>1</v>
      </c>
      <c r="F9617">
        <v>0</v>
      </c>
      <c r="G9617">
        <v>0</v>
      </c>
      <c r="H9617">
        <v>0</v>
      </c>
    </row>
    <row r="9618" spans="2:8" x14ac:dyDescent="0.25">
      <c r="B9618" t="s">
        <v>3</v>
      </c>
      <c r="C9618" t="s">
        <v>647</v>
      </c>
      <c r="D9618" t="s">
        <v>237</v>
      </c>
      <c r="E9618" t="s">
        <v>1</v>
      </c>
      <c r="F9618">
        <v>0</v>
      </c>
      <c r="G9618">
        <v>0</v>
      </c>
      <c r="H9618">
        <v>0</v>
      </c>
    </row>
    <row r="9619" spans="2:8" x14ac:dyDescent="0.25">
      <c r="B9619" t="s">
        <v>3</v>
      </c>
      <c r="C9619" t="s">
        <v>647</v>
      </c>
      <c r="D9619" t="s">
        <v>238</v>
      </c>
      <c r="E9619" t="s">
        <v>1</v>
      </c>
      <c r="F9619">
        <v>0</v>
      </c>
      <c r="G9619">
        <v>0</v>
      </c>
      <c r="H9619">
        <v>0</v>
      </c>
    </row>
    <row r="9620" spans="2:8" x14ac:dyDescent="0.25">
      <c r="B9620" t="s">
        <v>3</v>
      </c>
      <c r="C9620" t="s">
        <v>647</v>
      </c>
      <c r="D9620" t="s">
        <v>240</v>
      </c>
      <c r="E9620" t="s">
        <v>1</v>
      </c>
      <c r="F9620">
        <v>0</v>
      </c>
      <c r="G9620">
        <v>0</v>
      </c>
      <c r="H9620">
        <v>0</v>
      </c>
    </row>
    <row r="9621" spans="2:8" x14ac:dyDescent="0.25">
      <c r="B9621" t="s">
        <v>3</v>
      </c>
      <c r="C9621" t="s">
        <v>647</v>
      </c>
      <c r="D9621" t="s">
        <v>241</v>
      </c>
      <c r="E9621" t="s">
        <v>1</v>
      </c>
      <c r="F9621">
        <v>0</v>
      </c>
      <c r="G9621">
        <v>0</v>
      </c>
      <c r="H9621">
        <v>0</v>
      </c>
    </row>
    <row r="9622" spans="2:8" x14ac:dyDescent="0.25">
      <c r="B9622" t="s">
        <v>3</v>
      </c>
      <c r="C9622" t="s">
        <v>647</v>
      </c>
      <c r="D9622" t="s">
        <v>242</v>
      </c>
      <c r="E9622" t="s">
        <v>1</v>
      </c>
      <c r="F9622">
        <v>0</v>
      </c>
      <c r="G9622">
        <v>0</v>
      </c>
      <c r="H9622">
        <v>0</v>
      </c>
    </row>
    <row r="9623" spans="2:8" x14ac:dyDescent="0.25">
      <c r="B9623" t="s">
        <v>3</v>
      </c>
      <c r="C9623" t="s">
        <v>647</v>
      </c>
      <c r="D9623" t="s">
        <v>243</v>
      </c>
      <c r="E9623" t="s">
        <v>1</v>
      </c>
      <c r="F9623">
        <v>0</v>
      </c>
      <c r="G9623">
        <v>0</v>
      </c>
      <c r="H9623">
        <v>0</v>
      </c>
    </row>
    <row r="9624" spans="2:8" x14ac:dyDescent="0.25">
      <c r="B9624" t="s">
        <v>3</v>
      </c>
      <c r="C9624" t="s">
        <v>647</v>
      </c>
      <c r="D9624" t="s">
        <v>244</v>
      </c>
      <c r="E9624" t="s">
        <v>1</v>
      </c>
      <c r="F9624">
        <v>0</v>
      </c>
      <c r="G9624">
        <v>0</v>
      </c>
      <c r="H9624">
        <v>0</v>
      </c>
    </row>
    <row r="9625" spans="2:8" x14ac:dyDescent="0.25">
      <c r="B9625" t="s">
        <v>3</v>
      </c>
      <c r="C9625" t="s">
        <v>647</v>
      </c>
      <c r="D9625" t="s">
        <v>245</v>
      </c>
      <c r="E9625" t="s">
        <v>1</v>
      </c>
      <c r="F9625">
        <v>17.139356861116699</v>
      </c>
      <c r="G9625">
        <v>17.482143998339026</v>
      </c>
      <c r="H9625">
        <v>17.831786878305806</v>
      </c>
    </row>
    <row r="9626" spans="2:8" x14ac:dyDescent="0.25">
      <c r="B9626" t="s">
        <v>3</v>
      </c>
      <c r="C9626" t="s">
        <v>647</v>
      </c>
      <c r="D9626" t="s">
        <v>246</v>
      </c>
      <c r="E9626" t="s">
        <v>1</v>
      </c>
      <c r="F9626">
        <v>17.537946555561263</v>
      </c>
      <c r="G9626">
        <v>17.888705486672496</v>
      </c>
      <c r="H9626">
        <v>18.246479596405941</v>
      </c>
    </row>
    <row r="9627" spans="2:8" x14ac:dyDescent="0.25">
      <c r="B9627" t="s">
        <v>3</v>
      </c>
      <c r="C9627" t="s">
        <v>647</v>
      </c>
      <c r="D9627" t="s">
        <v>247</v>
      </c>
      <c r="E9627" t="s">
        <v>1</v>
      </c>
      <c r="F9627">
        <v>19.929484722228715</v>
      </c>
      <c r="G9627">
        <v>20.328074416673289</v>
      </c>
      <c r="H9627">
        <v>20.734635905006751</v>
      </c>
    </row>
    <row r="9628" spans="2:8" x14ac:dyDescent="0.25">
      <c r="B9628" t="s">
        <v>3</v>
      </c>
      <c r="C9628" t="s">
        <v>647</v>
      </c>
      <c r="D9628" t="s">
        <v>248</v>
      </c>
      <c r="E9628" t="s">
        <v>1</v>
      </c>
      <c r="F9628">
        <v>20.392961111117749</v>
      </c>
      <c r="G9628">
        <v>20.800820333340106</v>
      </c>
      <c r="H9628">
        <v>21.216836740006904</v>
      </c>
    </row>
    <row r="9629" spans="2:8" x14ac:dyDescent="0.25">
      <c r="B9629" t="s">
        <v>3</v>
      </c>
      <c r="C9629" t="s">
        <v>647</v>
      </c>
      <c r="D9629" t="s">
        <v>251</v>
      </c>
      <c r="E9629" t="s">
        <v>1</v>
      </c>
      <c r="F9629">
        <v>0</v>
      </c>
      <c r="G9629">
        <v>0</v>
      </c>
      <c r="H9629">
        <v>0</v>
      </c>
    </row>
    <row r="9630" spans="2:8" x14ac:dyDescent="0.25">
      <c r="B9630" t="s">
        <v>3</v>
      </c>
      <c r="C9630" t="s">
        <v>647</v>
      </c>
      <c r="D9630" t="s">
        <v>255</v>
      </c>
      <c r="E9630" t="s">
        <v>1</v>
      </c>
      <c r="F9630">
        <v>0</v>
      </c>
      <c r="G9630">
        <v>0</v>
      </c>
      <c r="H9630">
        <v>0</v>
      </c>
    </row>
    <row r="9631" spans="2:8" x14ac:dyDescent="0.25">
      <c r="B9631" t="s">
        <v>3</v>
      </c>
      <c r="C9631" t="s">
        <v>647</v>
      </c>
      <c r="D9631" t="s">
        <v>256</v>
      </c>
      <c r="E9631" t="s">
        <v>1</v>
      </c>
      <c r="F9631">
        <v>0</v>
      </c>
      <c r="G9631">
        <v>0</v>
      </c>
      <c r="H9631">
        <v>0</v>
      </c>
    </row>
    <row r="9632" spans="2:8" x14ac:dyDescent="0.25">
      <c r="B9632" t="s">
        <v>3</v>
      </c>
      <c r="C9632" t="s">
        <v>647</v>
      </c>
      <c r="D9632" t="s">
        <v>258</v>
      </c>
      <c r="E9632" t="s">
        <v>1</v>
      </c>
      <c r="F9632">
        <v>0</v>
      </c>
      <c r="G9632">
        <v>0</v>
      </c>
      <c r="H9632">
        <v>0</v>
      </c>
    </row>
    <row r="9633" spans="2:8" x14ac:dyDescent="0.25">
      <c r="B9633" t="s">
        <v>3</v>
      </c>
      <c r="C9633" t="s">
        <v>647</v>
      </c>
      <c r="D9633" t="s">
        <v>260</v>
      </c>
      <c r="E9633" t="s">
        <v>1</v>
      </c>
      <c r="F9633">
        <v>0</v>
      </c>
      <c r="G9633">
        <v>0</v>
      </c>
      <c r="H9633">
        <v>0</v>
      </c>
    </row>
    <row r="9634" spans="2:8" x14ac:dyDescent="0.25">
      <c r="B9634" t="s">
        <v>3</v>
      </c>
      <c r="C9634" t="s">
        <v>647</v>
      </c>
      <c r="D9634" t="s">
        <v>262</v>
      </c>
      <c r="E9634" t="s">
        <v>1</v>
      </c>
      <c r="F9634">
        <v>0</v>
      </c>
      <c r="G9634">
        <v>0</v>
      </c>
      <c r="H9634">
        <v>0</v>
      </c>
    </row>
    <row r="9635" spans="2:8" x14ac:dyDescent="0.25">
      <c r="B9635" t="s">
        <v>3</v>
      </c>
      <c r="C9635" t="s">
        <v>647</v>
      </c>
      <c r="D9635" t="s">
        <v>263</v>
      </c>
      <c r="E9635" t="s">
        <v>1</v>
      </c>
      <c r="F9635">
        <v>0</v>
      </c>
      <c r="G9635">
        <v>0</v>
      </c>
      <c r="H9635">
        <v>0</v>
      </c>
    </row>
    <row r="9636" spans="2:8" x14ac:dyDescent="0.25">
      <c r="B9636" t="s">
        <v>3</v>
      </c>
      <c r="C9636" t="s">
        <v>647</v>
      </c>
      <c r="D9636" t="s">
        <v>264</v>
      </c>
      <c r="E9636" t="s">
        <v>1</v>
      </c>
      <c r="F9636">
        <v>0</v>
      </c>
      <c r="G9636">
        <v>0</v>
      </c>
      <c r="H9636">
        <v>0</v>
      </c>
    </row>
    <row r="9637" spans="2:8" x14ac:dyDescent="0.25">
      <c r="B9637" t="s">
        <v>3</v>
      </c>
      <c r="C9637" t="s">
        <v>647</v>
      </c>
      <c r="D9637" t="s">
        <v>265</v>
      </c>
      <c r="E9637" t="s">
        <v>1</v>
      </c>
      <c r="F9637">
        <v>0</v>
      </c>
      <c r="G9637">
        <v>0</v>
      </c>
      <c r="H9637">
        <v>0</v>
      </c>
    </row>
    <row r="9638" spans="2:8" x14ac:dyDescent="0.25">
      <c r="B9638" t="s">
        <v>3</v>
      </c>
      <c r="C9638" t="s">
        <v>647</v>
      </c>
      <c r="D9638" t="s">
        <v>266</v>
      </c>
      <c r="E9638" t="s">
        <v>1</v>
      </c>
      <c r="F9638">
        <v>0</v>
      </c>
      <c r="G9638">
        <v>0</v>
      </c>
      <c r="H9638">
        <v>0</v>
      </c>
    </row>
    <row r="9639" spans="2:8" x14ac:dyDescent="0.25">
      <c r="B9639" t="s">
        <v>3</v>
      </c>
      <c r="C9639" t="s">
        <v>647</v>
      </c>
      <c r="D9639" t="s">
        <v>268</v>
      </c>
      <c r="E9639" t="s">
        <v>1</v>
      </c>
      <c r="F9639">
        <v>0</v>
      </c>
      <c r="G9639">
        <v>0</v>
      </c>
      <c r="H9639">
        <v>0</v>
      </c>
    </row>
    <row r="9640" spans="2:8" x14ac:dyDescent="0.25">
      <c r="B9640" t="s">
        <v>3</v>
      </c>
      <c r="C9640" t="s">
        <v>647</v>
      </c>
      <c r="D9640" t="s">
        <v>269</v>
      </c>
      <c r="E9640" t="s">
        <v>1</v>
      </c>
      <c r="F9640">
        <v>0</v>
      </c>
      <c r="G9640">
        <v>0</v>
      </c>
      <c r="H9640">
        <v>0</v>
      </c>
    </row>
    <row r="9641" spans="2:8" x14ac:dyDescent="0.25">
      <c r="B9641" t="s">
        <v>3</v>
      </c>
      <c r="C9641" t="s">
        <v>647</v>
      </c>
      <c r="D9641" t="s">
        <v>270</v>
      </c>
      <c r="E9641" t="s">
        <v>1</v>
      </c>
      <c r="F9641">
        <v>0</v>
      </c>
      <c r="G9641">
        <v>0</v>
      </c>
      <c r="H9641">
        <v>0</v>
      </c>
    </row>
    <row r="9642" spans="2:8" x14ac:dyDescent="0.25">
      <c r="B9642" t="s">
        <v>3</v>
      </c>
      <c r="C9642" t="s">
        <v>647</v>
      </c>
      <c r="D9642" t="s">
        <v>271</v>
      </c>
      <c r="E9642" t="s">
        <v>1</v>
      </c>
      <c r="F9642">
        <v>0</v>
      </c>
      <c r="G9642">
        <v>0</v>
      </c>
      <c r="H9642">
        <v>0</v>
      </c>
    </row>
    <row r="9643" spans="2:8" x14ac:dyDescent="0.25">
      <c r="B9643" t="s">
        <v>3</v>
      </c>
      <c r="C9643" t="s">
        <v>647</v>
      </c>
      <c r="D9643" t="s">
        <v>273</v>
      </c>
      <c r="E9643" t="s">
        <v>1</v>
      </c>
      <c r="F9643">
        <v>0</v>
      </c>
      <c r="G9643">
        <v>0</v>
      </c>
      <c r="H9643">
        <v>0</v>
      </c>
    </row>
    <row r="9644" spans="2:8" x14ac:dyDescent="0.25">
      <c r="B9644" t="s">
        <v>3</v>
      </c>
      <c r="C9644" t="s">
        <v>647</v>
      </c>
      <c r="D9644" t="s">
        <v>276</v>
      </c>
      <c r="E9644" t="s">
        <v>1</v>
      </c>
      <c r="F9644">
        <v>0</v>
      </c>
      <c r="G9644">
        <v>0</v>
      </c>
      <c r="H9644">
        <v>0</v>
      </c>
    </row>
    <row r="9645" spans="2:8" x14ac:dyDescent="0.25">
      <c r="B9645" t="s">
        <v>3</v>
      </c>
      <c r="C9645" t="s">
        <v>647</v>
      </c>
      <c r="D9645" t="s">
        <v>279</v>
      </c>
      <c r="E9645" t="s">
        <v>1</v>
      </c>
      <c r="F9645">
        <v>0</v>
      </c>
      <c r="G9645">
        <v>0</v>
      </c>
      <c r="H9645">
        <v>0</v>
      </c>
    </row>
    <row r="9646" spans="2:8" x14ac:dyDescent="0.25">
      <c r="B9646" t="s">
        <v>3</v>
      </c>
      <c r="C9646" t="s">
        <v>647</v>
      </c>
      <c r="D9646" t="s">
        <v>280</v>
      </c>
      <c r="E9646" t="s">
        <v>1</v>
      </c>
      <c r="F9646">
        <v>0</v>
      </c>
      <c r="G9646">
        <v>0</v>
      </c>
      <c r="H9646">
        <v>0</v>
      </c>
    </row>
    <row r="9647" spans="2:8" x14ac:dyDescent="0.25">
      <c r="B9647" t="s">
        <v>3</v>
      </c>
      <c r="C9647" t="s">
        <v>647</v>
      </c>
      <c r="D9647" t="s">
        <v>281</v>
      </c>
      <c r="E9647" t="s">
        <v>1</v>
      </c>
      <c r="F9647">
        <v>0</v>
      </c>
      <c r="G9647">
        <v>0</v>
      </c>
      <c r="H9647">
        <v>0</v>
      </c>
    </row>
    <row r="9648" spans="2:8" x14ac:dyDescent="0.25">
      <c r="B9648" t="s">
        <v>3</v>
      </c>
      <c r="C9648" t="s">
        <v>647</v>
      </c>
      <c r="D9648" t="s">
        <v>282</v>
      </c>
      <c r="E9648" t="s">
        <v>1</v>
      </c>
      <c r="F9648">
        <v>0</v>
      </c>
      <c r="G9648">
        <v>0</v>
      </c>
      <c r="H9648">
        <v>0</v>
      </c>
    </row>
    <row r="9649" spans="2:8" x14ac:dyDescent="0.25">
      <c r="B9649" t="s">
        <v>3</v>
      </c>
      <c r="C9649" t="s">
        <v>647</v>
      </c>
      <c r="D9649" t="s">
        <v>283</v>
      </c>
      <c r="E9649" t="s">
        <v>1</v>
      </c>
      <c r="F9649">
        <v>0</v>
      </c>
      <c r="G9649">
        <v>0</v>
      </c>
      <c r="H9649">
        <v>0</v>
      </c>
    </row>
    <row r="9650" spans="2:8" x14ac:dyDescent="0.25">
      <c r="B9650" t="s">
        <v>3</v>
      </c>
      <c r="C9650" t="s">
        <v>647</v>
      </c>
      <c r="D9650" t="s">
        <v>284</v>
      </c>
      <c r="E9650" t="s">
        <v>1</v>
      </c>
      <c r="F9650">
        <v>0</v>
      </c>
      <c r="G9650">
        <v>0</v>
      </c>
      <c r="H9650">
        <v>0</v>
      </c>
    </row>
    <row r="9651" spans="2:8" x14ac:dyDescent="0.25">
      <c r="B9651" t="s">
        <v>3</v>
      </c>
      <c r="C9651" t="s">
        <v>647</v>
      </c>
      <c r="D9651" t="s">
        <v>286</v>
      </c>
      <c r="E9651" t="s">
        <v>1</v>
      </c>
      <c r="F9651">
        <v>0</v>
      </c>
      <c r="G9651">
        <v>0</v>
      </c>
      <c r="H9651">
        <v>0</v>
      </c>
    </row>
    <row r="9652" spans="2:8" x14ac:dyDescent="0.25">
      <c r="B9652" t="s">
        <v>3</v>
      </c>
      <c r="C9652" t="s">
        <v>647</v>
      </c>
      <c r="D9652" t="s">
        <v>287</v>
      </c>
      <c r="E9652" t="s">
        <v>1</v>
      </c>
      <c r="F9652">
        <v>0</v>
      </c>
      <c r="G9652">
        <v>0</v>
      </c>
      <c r="H9652">
        <v>0</v>
      </c>
    </row>
    <row r="9653" spans="2:8" x14ac:dyDescent="0.25">
      <c r="B9653" t="s">
        <v>3</v>
      </c>
      <c r="C9653" t="s">
        <v>647</v>
      </c>
      <c r="D9653" t="s">
        <v>290</v>
      </c>
      <c r="E9653" t="s">
        <v>1</v>
      </c>
      <c r="F9653">
        <v>0</v>
      </c>
      <c r="G9653">
        <v>0</v>
      </c>
      <c r="H9653">
        <v>0</v>
      </c>
    </row>
    <row r="9654" spans="2:8" x14ac:dyDescent="0.25">
      <c r="B9654" t="s">
        <v>3</v>
      </c>
      <c r="C9654" t="s">
        <v>647</v>
      </c>
      <c r="D9654" t="s">
        <v>291</v>
      </c>
      <c r="E9654" t="s">
        <v>1</v>
      </c>
      <c r="F9654">
        <v>0</v>
      </c>
      <c r="G9654">
        <v>0</v>
      </c>
      <c r="H9654">
        <v>0</v>
      </c>
    </row>
    <row r="9655" spans="2:8" x14ac:dyDescent="0.25">
      <c r="B9655" t="s">
        <v>3</v>
      </c>
      <c r="C9655" t="s">
        <v>647</v>
      </c>
      <c r="D9655" t="s">
        <v>292</v>
      </c>
      <c r="E9655" t="s">
        <v>1</v>
      </c>
      <c r="F9655">
        <v>0</v>
      </c>
      <c r="G9655">
        <v>0</v>
      </c>
      <c r="H9655">
        <v>0</v>
      </c>
    </row>
    <row r="9656" spans="2:8" x14ac:dyDescent="0.25">
      <c r="B9656" t="s">
        <v>3</v>
      </c>
      <c r="C9656" t="s">
        <v>647</v>
      </c>
      <c r="D9656" t="s">
        <v>293</v>
      </c>
      <c r="E9656" t="s">
        <v>1</v>
      </c>
      <c r="F9656">
        <v>1.3702135796852748</v>
      </c>
      <c r="G9656">
        <v>1.3976178512789803</v>
      </c>
      <c r="H9656">
        <v>1.4255702083045598</v>
      </c>
    </row>
    <row r="9657" spans="2:8" x14ac:dyDescent="0.25">
      <c r="B9657" t="s">
        <v>3</v>
      </c>
      <c r="C9657" t="s">
        <v>647</v>
      </c>
      <c r="D9657" t="s">
        <v>295</v>
      </c>
      <c r="E9657" t="s">
        <v>1</v>
      </c>
      <c r="F9657">
        <v>0</v>
      </c>
      <c r="G9657">
        <v>0</v>
      </c>
      <c r="H9657">
        <v>0</v>
      </c>
    </row>
    <row r="9658" spans="2:8" x14ac:dyDescent="0.25">
      <c r="B9658" t="s">
        <v>3</v>
      </c>
      <c r="C9658" t="s">
        <v>647</v>
      </c>
      <c r="D9658" t="s">
        <v>296</v>
      </c>
      <c r="E9658" t="s">
        <v>1</v>
      </c>
      <c r="F9658">
        <v>0</v>
      </c>
      <c r="G9658">
        <v>0</v>
      </c>
      <c r="H9658">
        <v>0</v>
      </c>
    </row>
    <row r="9659" spans="2:8" x14ac:dyDescent="0.25">
      <c r="B9659" t="s">
        <v>3</v>
      </c>
      <c r="C9659" t="s">
        <v>647</v>
      </c>
      <c r="D9659" t="s">
        <v>297</v>
      </c>
      <c r="E9659" t="s">
        <v>1</v>
      </c>
      <c r="F9659">
        <v>0</v>
      </c>
      <c r="G9659">
        <v>0</v>
      </c>
      <c r="H9659">
        <v>0</v>
      </c>
    </row>
    <row r="9660" spans="2:8" x14ac:dyDescent="0.25">
      <c r="B9660" t="s">
        <v>3</v>
      </c>
      <c r="C9660" t="s">
        <v>647</v>
      </c>
      <c r="D9660" t="s">
        <v>298</v>
      </c>
      <c r="E9660" t="s">
        <v>1</v>
      </c>
      <c r="F9660">
        <v>0</v>
      </c>
      <c r="G9660">
        <v>0</v>
      </c>
      <c r="H9660">
        <v>0</v>
      </c>
    </row>
    <row r="9661" spans="2:8" x14ac:dyDescent="0.25">
      <c r="B9661" t="s">
        <v>3</v>
      </c>
      <c r="C9661" t="s">
        <v>647</v>
      </c>
      <c r="D9661" t="s">
        <v>299</v>
      </c>
      <c r="E9661" t="s">
        <v>1</v>
      </c>
      <c r="F9661">
        <v>0</v>
      </c>
      <c r="G9661">
        <v>0</v>
      </c>
      <c r="H9661">
        <v>0</v>
      </c>
    </row>
    <row r="9662" spans="2:8" x14ac:dyDescent="0.25">
      <c r="B9662" t="s">
        <v>3</v>
      </c>
      <c r="C9662" t="s">
        <v>647</v>
      </c>
      <c r="D9662" t="s">
        <v>300</v>
      </c>
      <c r="E9662" t="s">
        <v>1</v>
      </c>
      <c r="F9662">
        <v>0</v>
      </c>
      <c r="G9662">
        <v>0</v>
      </c>
      <c r="H9662">
        <v>0</v>
      </c>
    </row>
    <row r="9663" spans="2:8" x14ac:dyDescent="0.25">
      <c r="B9663" t="s">
        <v>3</v>
      </c>
      <c r="C9663" t="s">
        <v>647</v>
      </c>
      <c r="D9663" t="s">
        <v>407</v>
      </c>
      <c r="E9663" t="s">
        <v>1</v>
      </c>
      <c r="F9663">
        <v>0</v>
      </c>
      <c r="G9663">
        <v>0</v>
      </c>
      <c r="H9663">
        <v>0</v>
      </c>
    </row>
    <row r="9664" spans="2:8" x14ac:dyDescent="0.25">
      <c r="B9664" t="s">
        <v>3</v>
      </c>
      <c r="C9664" t="s">
        <v>647</v>
      </c>
      <c r="D9664" t="s">
        <v>635</v>
      </c>
      <c r="E9664" t="s">
        <v>1</v>
      </c>
      <c r="F9664">
        <v>0</v>
      </c>
      <c r="G9664">
        <v>0</v>
      </c>
      <c r="H9664">
        <v>0</v>
      </c>
    </row>
    <row r="9665" spans="2:8" x14ac:dyDescent="0.25">
      <c r="B9665" t="s">
        <v>3</v>
      </c>
      <c r="C9665" t="s">
        <v>647</v>
      </c>
      <c r="D9665" t="s">
        <v>636</v>
      </c>
      <c r="E9665" t="s">
        <v>1</v>
      </c>
      <c r="F9665">
        <v>0</v>
      </c>
      <c r="G9665">
        <v>0</v>
      </c>
      <c r="H9665">
        <v>0</v>
      </c>
    </row>
    <row r="9666" spans="2:8" x14ac:dyDescent="0.25">
      <c r="B9666" t="s">
        <v>3</v>
      </c>
      <c r="C9666" t="s">
        <v>647</v>
      </c>
      <c r="D9666" t="s">
        <v>686</v>
      </c>
      <c r="E9666" t="s">
        <v>1</v>
      </c>
      <c r="F9666">
        <v>0</v>
      </c>
      <c r="G9666">
        <v>0</v>
      </c>
      <c r="H9666">
        <v>0</v>
      </c>
    </row>
    <row r="9667" spans="2:8" x14ac:dyDescent="0.25">
      <c r="B9667" t="s">
        <v>3</v>
      </c>
      <c r="C9667" t="s">
        <v>647</v>
      </c>
      <c r="D9667" t="s">
        <v>687</v>
      </c>
      <c r="E9667" t="s">
        <v>1</v>
      </c>
      <c r="F9667">
        <v>0</v>
      </c>
      <c r="G9667">
        <v>0</v>
      </c>
      <c r="H9667">
        <v>0</v>
      </c>
    </row>
    <row r="9668" spans="2:8" x14ac:dyDescent="0.25">
      <c r="B9668" t="s">
        <v>3</v>
      </c>
      <c r="C9668" t="s">
        <v>647</v>
      </c>
      <c r="D9668" t="s">
        <v>302</v>
      </c>
      <c r="E9668" t="s">
        <v>1</v>
      </c>
      <c r="F9668">
        <v>0</v>
      </c>
      <c r="G9668">
        <v>0</v>
      </c>
      <c r="H9668">
        <v>0</v>
      </c>
    </row>
    <row r="9669" spans="2:8" x14ac:dyDescent="0.25">
      <c r="B9669" t="s">
        <v>3</v>
      </c>
      <c r="C9669" t="s">
        <v>647</v>
      </c>
      <c r="D9669" t="s">
        <v>303</v>
      </c>
      <c r="E9669" t="s">
        <v>1</v>
      </c>
      <c r="F9669">
        <v>0</v>
      </c>
      <c r="G9669">
        <v>0</v>
      </c>
      <c r="H9669">
        <v>0</v>
      </c>
    </row>
    <row r="9670" spans="2:8" x14ac:dyDescent="0.25">
      <c r="B9670" t="s">
        <v>3</v>
      </c>
      <c r="C9670" t="s">
        <v>647</v>
      </c>
      <c r="D9670" t="s">
        <v>306</v>
      </c>
      <c r="E9670" t="s">
        <v>1</v>
      </c>
      <c r="F9670">
        <v>0</v>
      </c>
      <c r="G9670">
        <v>0</v>
      </c>
      <c r="H9670">
        <v>0</v>
      </c>
    </row>
    <row r="9671" spans="2:8" x14ac:dyDescent="0.25">
      <c r="B9671" t="s">
        <v>3</v>
      </c>
      <c r="C9671" t="s">
        <v>647</v>
      </c>
      <c r="D9671" t="s">
        <v>307</v>
      </c>
      <c r="E9671" t="s">
        <v>1</v>
      </c>
      <c r="F9671">
        <v>0</v>
      </c>
      <c r="G9671">
        <v>0</v>
      </c>
      <c r="H9671">
        <v>0</v>
      </c>
    </row>
    <row r="9672" spans="2:8" x14ac:dyDescent="0.25">
      <c r="B9672" t="s">
        <v>3</v>
      </c>
      <c r="C9672" t="s">
        <v>647</v>
      </c>
      <c r="D9672" t="s">
        <v>308</v>
      </c>
      <c r="E9672" t="s">
        <v>1</v>
      </c>
      <c r="F9672">
        <v>0</v>
      </c>
      <c r="G9672">
        <v>0</v>
      </c>
      <c r="H9672">
        <v>0</v>
      </c>
    </row>
    <row r="9673" spans="2:8" x14ac:dyDescent="0.25">
      <c r="B9673" t="s">
        <v>3</v>
      </c>
      <c r="C9673" t="s">
        <v>647</v>
      </c>
      <c r="D9673" t="s">
        <v>309</v>
      </c>
      <c r="E9673" t="s">
        <v>1</v>
      </c>
      <c r="F9673">
        <v>0</v>
      </c>
      <c r="G9673">
        <v>0</v>
      </c>
      <c r="H9673">
        <v>0</v>
      </c>
    </row>
    <row r="9674" spans="2:8" x14ac:dyDescent="0.25">
      <c r="B9674" t="s">
        <v>3</v>
      </c>
      <c r="C9674" t="s">
        <v>647</v>
      </c>
      <c r="D9674" t="s">
        <v>637</v>
      </c>
      <c r="E9674" t="s">
        <v>1</v>
      </c>
      <c r="F9674">
        <v>0</v>
      </c>
      <c r="G9674">
        <v>0</v>
      </c>
      <c r="H9674">
        <v>0</v>
      </c>
    </row>
    <row r="9675" spans="2:8" x14ac:dyDescent="0.25">
      <c r="B9675" t="s">
        <v>3</v>
      </c>
      <c r="C9675" t="s">
        <v>647</v>
      </c>
      <c r="D9675" t="s">
        <v>311</v>
      </c>
      <c r="E9675" t="s">
        <v>1</v>
      </c>
      <c r="F9675">
        <v>0</v>
      </c>
      <c r="G9675">
        <v>0</v>
      </c>
      <c r="H9675">
        <v>0</v>
      </c>
    </row>
    <row r="9676" spans="2:8" x14ac:dyDescent="0.25">
      <c r="B9676" t="s">
        <v>3</v>
      </c>
      <c r="C9676" t="s">
        <v>647</v>
      </c>
      <c r="D9676" t="s">
        <v>312</v>
      </c>
      <c r="E9676" t="s">
        <v>1</v>
      </c>
      <c r="F9676">
        <v>0</v>
      </c>
      <c r="G9676">
        <v>0</v>
      </c>
      <c r="H9676">
        <v>0</v>
      </c>
    </row>
    <row r="9677" spans="2:8" x14ac:dyDescent="0.25">
      <c r="B9677" t="s">
        <v>3</v>
      </c>
      <c r="C9677" t="s">
        <v>647</v>
      </c>
      <c r="D9677" t="s">
        <v>313</v>
      </c>
      <c r="E9677" t="s">
        <v>1</v>
      </c>
      <c r="F9677">
        <v>0</v>
      </c>
      <c r="G9677">
        <v>0</v>
      </c>
      <c r="H9677">
        <v>0</v>
      </c>
    </row>
    <row r="9678" spans="2:8" x14ac:dyDescent="0.25">
      <c r="B9678" t="s">
        <v>3</v>
      </c>
      <c r="C9678" t="s">
        <v>647</v>
      </c>
      <c r="D9678" t="s">
        <v>314</v>
      </c>
      <c r="E9678" t="s">
        <v>1</v>
      </c>
      <c r="F9678">
        <v>0</v>
      </c>
      <c r="G9678">
        <v>0</v>
      </c>
      <c r="H9678">
        <v>0</v>
      </c>
    </row>
    <row r="9679" spans="2:8" x14ac:dyDescent="0.25">
      <c r="B9679" t="s">
        <v>3</v>
      </c>
      <c r="C9679" t="s">
        <v>647</v>
      </c>
      <c r="D9679" t="s">
        <v>315</v>
      </c>
      <c r="E9679" t="s">
        <v>1</v>
      </c>
      <c r="F9679">
        <v>0</v>
      </c>
      <c r="G9679">
        <v>0</v>
      </c>
      <c r="H9679">
        <v>0</v>
      </c>
    </row>
    <row r="9680" spans="2:8" x14ac:dyDescent="0.25">
      <c r="B9680" t="s">
        <v>3</v>
      </c>
      <c r="C9680" t="s">
        <v>647</v>
      </c>
      <c r="D9680" t="s">
        <v>320</v>
      </c>
      <c r="E9680" t="s">
        <v>1</v>
      </c>
      <c r="F9680">
        <v>0</v>
      </c>
      <c r="G9680">
        <v>0</v>
      </c>
      <c r="H9680">
        <v>0</v>
      </c>
    </row>
    <row r="9681" spans="2:8" x14ac:dyDescent="0.25">
      <c r="B9681" t="s">
        <v>3</v>
      </c>
      <c r="C9681" t="s">
        <v>647</v>
      </c>
      <c r="D9681" t="s">
        <v>322</v>
      </c>
      <c r="E9681" t="s">
        <v>1</v>
      </c>
      <c r="F9681">
        <v>6.1696049597116138</v>
      </c>
      <c r="G9681">
        <v>6.292997058905847</v>
      </c>
      <c r="H9681">
        <v>6.418857000083964</v>
      </c>
    </row>
    <row r="9682" spans="2:8" x14ac:dyDescent="0.25">
      <c r="B9682" t="s">
        <v>3</v>
      </c>
      <c r="C9682" t="s">
        <v>647</v>
      </c>
      <c r="D9682" t="s">
        <v>324</v>
      </c>
      <c r="E9682" t="s">
        <v>1</v>
      </c>
      <c r="F9682">
        <v>14.190091407336709</v>
      </c>
      <c r="G9682">
        <v>14.473893235483448</v>
      </c>
      <c r="H9682">
        <v>14.763371100193115</v>
      </c>
    </row>
    <row r="9683" spans="2:8" x14ac:dyDescent="0.25">
      <c r="B9683" t="s">
        <v>3</v>
      </c>
      <c r="C9683" t="s">
        <v>647</v>
      </c>
      <c r="D9683" t="s">
        <v>326</v>
      </c>
      <c r="E9683" t="s">
        <v>1</v>
      </c>
      <c r="F9683">
        <v>4.5173498703718398</v>
      </c>
      <c r="G9683">
        <v>4.6076968677792776</v>
      </c>
      <c r="H9683">
        <v>4.6998508051348642</v>
      </c>
    </row>
    <row r="9684" spans="2:8" x14ac:dyDescent="0.25">
      <c r="B9684" t="s">
        <v>3</v>
      </c>
      <c r="C9684" t="s">
        <v>647</v>
      </c>
      <c r="D9684" t="s">
        <v>328</v>
      </c>
      <c r="E9684" t="s">
        <v>1</v>
      </c>
      <c r="F9684">
        <v>13.817776074078569</v>
      </c>
      <c r="G9684">
        <v>14.094131595560144</v>
      </c>
      <c r="H9684">
        <v>14.376014227471346</v>
      </c>
    </row>
    <row r="9685" spans="2:8" x14ac:dyDescent="0.25">
      <c r="B9685" t="s">
        <v>3</v>
      </c>
      <c r="C9685" t="s">
        <v>647</v>
      </c>
      <c r="D9685" t="s">
        <v>330</v>
      </c>
      <c r="E9685" t="s">
        <v>1</v>
      </c>
      <c r="F9685">
        <v>0</v>
      </c>
      <c r="G9685">
        <v>0</v>
      </c>
      <c r="H9685">
        <v>0</v>
      </c>
    </row>
    <row r="9686" spans="2:8" x14ac:dyDescent="0.25">
      <c r="B9686" t="s">
        <v>3</v>
      </c>
      <c r="C9686" t="s">
        <v>647</v>
      </c>
      <c r="D9686" t="s">
        <v>332</v>
      </c>
      <c r="E9686" t="s">
        <v>1</v>
      </c>
      <c r="F9686">
        <v>0</v>
      </c>
      <c r="G9686">
        <v>0</v>
      </c>
      <c r="H9686">
        <v>0</v>
      </c>
    </row>
    <row r="9687" spans="2:8" x14ac:dyDescent="0.25">
      <c r="B9687" t="s">
        <v>3</v>
      </c>
      <c r="C9687" t="s">
        <v>647</v>
      </c>
      <c r="D9687" t="s">
        <v>333</v>
      </c>
      <c r="E9687" t="s">
        <v>1</v>
      </c>
      <c r="F9687">
        <v>0</v>
      </c>
      <c r="G9687">
        <v>0</v>
      </c>
      <c r="H9687">
        <v>0</v>
      </c>
    </row>
    <row r="9688" spans="2:8" x14ac:dyDescent="0.25">
      <c r="B9688" t="s">
        <v>3</v>
      </c>
      <c r="C9688" t="s">
        <v>647</v>
      </c>
      <c r="D9688" t="s">
        <v>334</v>
      </c>
      <c r="E9688" t="s">
        <v>1</v>
      </c>
      <c r="F9688">
        <v>0</v>
      </c>
      <c r="G9688">
        <v>0</v>
      </c>
      <c r="H9688">
        <v>0</v>
      </c>
    </row>
    <row r="9689" spans="2:8" x14ac:dyDescent="0.25">
      <c r="B9689" t="s">
        <v>3</v>
      </c>
      <c r="C9689" t="s">
        <v>647</v>
      </c>
      <c r="D9689" t="s">
        <v>335</v>
      </c>
      <c r="E9689" t="s">
        <v>1</v>
      </c>
      <c r="F9689">
        <v>0</v>
      </c>
      <c r="G9689">
        <v>0</v>
      </c>
      <c r="H9689">
        <v>0</v>
      </c>
    </row>
    <row r="9690" spans="2:8" x14ac:dyDescent="0.25">
      <c r="B9690" t="s">
        <v>3</v>
      </c>
      <c r="C9690" t="s">
        <v>647</v>
      </c>
      <c r="D9690" t="s">
        <v>336</v>
      </c>
      <c r="E9690" t="s">
        <v>1</v>
      </c>
      <c r="F9690">
        <v>0</v>
      </c>
      <c r="G9690">
        <v>0</v>
      </c>
      <c r="H9690">
        <v>0</v>
      </c>
    </row>
    <row r="9691" spans="2:8" x14ac:dyDescent="0.25">
      <c r="B9691" t="s">
        <v>3</v>
      </c>
      <c r="C9691" t="s">
        <v>647</v>
      </c>
      <c r="D9691" t="s">
        <v>337</v>
      </c>
      <c r="E9691" t="s">
        <v>1</v>
      </c>
      <c r="F9691">
        <v>0</v>
      </c>
      <c r="G9691">
        <v>0</v>
      </c>
      <c r="H9691">
        <v>0</v>
      </c>
    </row>
    <row r="9692" spans="2:8" x14ac:dyDescent="0.25">
      <c r="B9692" t="s">
        <v>3</v>
      </c>
      <c r="C9692" t="s">
        <v>647</v>
      </c>
      <c r="D9692" t="s">
        <v>341</v>
      </c>
      <c r="E9692" t="s">
        <v>1</v>
      </c>
      <c r="F9692">
        <v>0</v>
      </c>
      <c r="G9692">
        <v>0</v>
      </c>
      <c r="H9692">
        <v>0</v>
      </c>
    </row>
    <row r="9693" spans="2:8" x14ac:dyDescent="0.25">
      <c r="B9693" t="s">
        <v>3</v>
      </c>
      <c r="C9693" t="s">
        <v>647</v>
      </c>
      <c r="D9693" t="s">
        <v>342</v>
      </c>
      <c r="E9693" t="s">
        <v>1</v>
      </c>
      <c r="F9693">
        <v>0</v>
      </c>
      <c r="G9693">
        <v>0</v>
      </c>
      <c r="H9693">
        <v>0</v>
      </c>
    </row>
    <row r="9694" spans="2:8" x14ac:dyDescent="0.25">
      <c r="B9694" t="s">
        <v>3</v>
      </c>
      <c r="C9694" t="s">
        <v>647</v>
      </c>
      <c r="D9694" t="s">
        <v>343</v>
      </c>
      <c r="E9694" t="s">
        <v>1</v>
      </c>
      <c r="F9694">
        <v>0</v>
      </c>
      <c r="G9694">
        <v>0</v>
      </c>
      <c r="H9694">
        <v>0</v>
      </c>
    </row>
    <row r="9695" spans="2:8" x14ac:dyDescent="0.25">
      <c r="B9695" t="s">
        <v>3</v>
      </c>
      <c r="C9695" t="s">
        <v>647</v>
      </c>
      <c r="D9695" t="s">
        <v>344</v>
      </c>
      <c r="E9695" t="s">
        <v>1</v>
      </c>
      <c r="F9695">
        <v>0</v>
      </c>
      <c r="G9695">
        <v>0</v>
      </c>
      <c r="H9695">
        <v>0</v>
      </c>
    </row>
    <row r="9696" spans="2:8" x14ac:dyDescent="0.25">
      <c r="B9696" t="s">
        <v>3</v>
      </c>
      <c r="C9696" t="s">
        <v>647</v>
      </c>
      <c r="D9696" t="s">
        <v>345</v>
      </c>
      <c r="E9696" t="s">
        <v>1</v>
      </c>
      <c r="F9696">
        <v>0</v>
      </c>
      <c r="G9696">
        <v>0</v>
      </c>
      <c r="H9696">
        <v>0</v>
      </c>
    </row>
    <row r="9697" spans="2:8" x14ac:dyDescent="0.25">
      <c r="B9697" t="s">
        <v>3</v>
      </c>
      <c r="C9697" t="s">
        <v>647</v>
      </c>
      <c r="D9697" t="s">
        <v>346</v>
      </c>
      <c r="E9697" t="s">
        <v>1</v>
      </c>
      <c r="F9697">
        <v>0</v>
      </c>
      <c r="G9697">
        <v>0</v>
      </c>
      <c r="H9697">
        <v>0</v>
      </c>
    </row>
    <row r="9698" spans="2:8" x14ac:dyDescent="0.25">
      <c r="B9698" t="s">
        <v>3</v>
      </c>
      <c r="C9698" t="s">
        <v>647</v>
      </c>
      <c r="D9698" t="s">
        <v>349</v>
      </c>
      <c r="E9698" t="s">
        <v>1</v>
      </c>
      <c r="F9698">
        <v>0</v>
      </c>
      <c r="G9698">
        <v>0</v>
      </c>
      <c r="H9698">
        <v>0</v>
      </c>
    </row>
    <row r="9699" spans="2:8" x14ac:dyDescent="0.25">
      <c r="B9699" t="s">
        <v>3</v>
      </c>
      <c r="C9699" t="s">
        <v>647</v>
      </c>
      <c r="D9699" t="s">
        <v>350</v>
      </c>
      <c r="E9699" t="s">
        <v>1</v>
      </c>
      <c r="F9699">
        <v>0</v>
      </c>
      <c r="G9699">
        <v>0</v>
      </c>
      <c r="H9699">
        <v>0</v>
      </c>
    </row>
    <row r="9700" spans="2:8" x14ac:dyDescent="0.25">
      <c r="B9700" t="s">
        <v>3</v>
      </c>
      <c r="C9700" t="s">
        <v>647</v>
      </c>
      <c r="D9700" t="s">
        <v>351</v>
      </c>
      <c r="E9700" t="s">
        <v>1</v>
      </c>
      <c r="F9700">
        <v>0</v>
      </c>
      <c r="G9700">
        <v>0</v>
      </c>
      <c r="H9700">
        <v>0</v>
      </c>
    </row>
    <row r="9701" spans="2:8" x14ac:dyDescent="0.25">
      <c r="B9701" t="s">
        <v>3</v>
      </c>
      <c r="C9701" t="s">
        <v>647</v>
      </c>
      <c r="D9701" t="s">
        <v>352</v>
      </c>
      <c r="E9701" t="s">
        <v>1</v>
      </c>
      <c r="F9701">
        <v>0</v>
      </c>
      <c r="G9701">
        <v>0</v>
      </c>
      <c r="H9701">
        <v>0</v>
      </c>
    </row>
    <row r="9702" spans="2:8" x14ac:dyDescent="0.25">
      <c r="B9702" t="s">
        <v>3</v>
      </c>
      <c r="C9702" t="s">
        <v>647</v>
      </c>
      <c r="D9702" t="s">
        <v>353</v>
      </c>
      <c r="E9702" t="s">
        <v>1</v>
      </c>
      <c r="F9702">
        <v>0</v>
      </c>
      <c r="G9702">
        <v>0</v>
      </c>
      <c r="H9702">
        <v>0</v>
      </c>
    </row>
    <row r="9703" spans="2:8" x14ac:dyDescent="0.25">
      <c r="B9703" t="s">
        <v>3</v>
      </c>
      <c r="C9703" t="s">
        <v>647</v>
      </c>
      <c r="D9703" t="s">
        <v>354</v>
      </c>
      <c r="E9703" t="s">
        <v>1</v>
      </c>
      <c r="F9703">
        <v>0</v>
      </c>
      <c r="G9703">
        <v>0</v>
      </c>
      <c r="H9703">
        <v>0</v>
      </c>
    </row>
    <row r="9704" spans="2:8" x14ac:dyDescent="0.25">
      <c r="B9704" t="s">
        <v>3</v>
      </c>
      <c r="C9704" t="s">
        <v>647</v>
      </c>
      <c r="D9704" t="s">
        <v>356</v>
      </c>
      <c r="E9704" t="s">
        <v>1</v>
      </c>
      <c r="F9704">
        <v>0</v>
      </c>
      <c r="G9704">
        <v>0</v>
      </c>
      <c r="H9704">
        <v>0</v>
      </c>
    </row>
    <row r="9705" spans="2:8" x14ac:dyDescent="0.25">
      <c r="B9705" t="s">
        <v>3</v>
      </c>
      <c r="C9705" t="s">
        <v>647</v>
      </c>
      <c r="D9705" t="s">
        <v>357</v>
      </c>
      <c r="E9705" t="s">
        <v>1</v>
      </c>
      <c r="F9705">
        <v>0.70345786457056481</v>
      </c>
      <c r="G9705">
        <v>0.71752702186197614</v>
      </c>
      <c r="H9705">
        <v>0.73187756229921574</v>
      </c>
    </row>
    <row r="9706" spans="2:8" x14ac:dyDescent="0.25">
      <c r="B9706" t="s">
        <v>3</v>
      </c>
      <c r="C9706" t="s">
        <v>647</v>
      </c>
      <c r="D9706" t="s">
        <v>359</v>
      </c>
      <c r="E9706" t="s">
        <v>1</v>
      </c>
      <c r="F9706">
        <v>1.6515967255134996</v>
      </c>
      <c r="G9706">
        <v>1.6846286600237699</v>
      </c>
      <c r="H9706">
        <v>1.7183212332242455</v>
      </c>
    </row>
    <row r="9707" spans="2:8" x14ac:dyDescent="0.25">
      <c r="B9707" t="s">
        <v>3</v>
      </c>
      <c r="C9707" t="s">
        <v>647</v>
      </c>
      <c r="D9707" t="s">
        <v>688</v>
      </c>
      <c r="E9707" t="s">
        <v>1</v>
      </c>
      <c r="F9707">
        <v>0</v>
      </c>
      <c r="G9707">
        <v>0</v>
      </c>
      <c r="H9707">
        <v>0</v>
      </c>
    </row>
    <row r="9708" spans="2:8" x14ac:dyDescent="0.25">
      <c r="B9708" t="s">
        <v>3</v>
      </c>
      <c r="C9708" t="s">
        <v>647</v>
      </c>
      <c r="D9708" t="s">
        <v>689</v>
      </c>
      <c r="E9708" t="s">
        <v>1</v>
      </c>
      <c r="F9708">
        <v>0</v>
      </c>
      <c r="G9708">
        <v>0</v>
      </c>
      <c r="H9708">
        <v>0</v>
      </c>
    </row>
    <row r="9709" spans="2:8" x14ac:dyDescent="0.25">
      <c r="B9709" t="s">
        <v>3</v>
      </c>
      <c r="C9709" t="s">
        <v>647</v>
      </c>
      <c r="D9709" t="s">
        <v>363</v>
      </c>
      <c r="E9709" t="s">
        <v>1</v>
      </c>
      <c r="F9709">
        <v>0</v>
      </c>
      <c r="G9709">
        <v>0</v>
      </c>
      <c r="H9709">
        <v>0</v>
      </c>
    </row>
    <row r="9710" spans="2:8" x14ac:dyDescent="0.25">
      <c r="B9710" t="s">
        <v>3</v>
      </c>
      <c r="C9710" t="s">
        <v>647</v>
      </c>
      <c r="D9710" t="s">
        <v>365</v>
      </c>
      <c r="E9710" t="s">
        <v>1</v>
      </c>
      <c r="F9710">
        <v>0</v>
      </c>
      <c r="G9710">
        <v>0</v>
      </c>
      <c r="H9710">
        <v>0</v>
      </c>
    </row>
    <row r="9711" spans="2:8" x14ac:dyDescent="0.25">
      <c r="B9711" t="s">
        <v>3</v>
      </c>
      <c r="C9711" t="s">
        <v>647</v>
      </c>
      <c r="D9711" t="s">
        <v>367</v>
      </c>
      <c r="E9711" t="s">
        <v>1</v>
      </c>
      <c r="F9711">
        <v>0</v>
      </c>
      <c r="G9711">
        <v>0</v>
      </c>
      <c r="H9711">
        <v>0</v>
      </c>
    </row>
    <row r="9712" spans="2:8" x14ac:dyDescent="0.25">
      <c r="B9712" t="s">
        <v>3</v>
      </c>
      <c r="C9712" t="s">
        <v>647</v>
      </c>
      <c r="D9712" t="s">
        <v>369</v>
      </c>
      <c r="E9712" t="s">
        <v>1</v>
      </c>
      <c r="F9712">
        <v>0</v>
      </c>
      <c r="G9712">
        <v>0</v>
      </c>
      <c r="H9712">
        <v>0</v>
      </c>
    </row>
    <row r="9713" spans="2:8" x14ac:dyDescent="0.25">
      <c r="B9713" t="s">
        <v>3</v>
      </c>
      <c r="C9713" t="s">
        <v>647</v>
      </c>
      <c r="D9713" t="s">
        <v>371</v>
      </c>
      <c r="E9713" t="s">
        <v>1</v>
      </c>
      <c r="F9713">
        <v>0</v>
      </c>
      <c r="G9713">
        <v>0</v>
      </c>
      <c r="H9713">
        <v>0</v>
      </c>
    </row>
    <row r="9714" spans="2:8" x14ac:dyDescent="0.25">
      <c r="B9714" t="s">
        <v>3</v>
      </c>
      <c r="C9714" t="s">
        <v>647</v>
      </c>
      <c r="D9714" t="s">
        <v>373</v>
      </c>
      <c r="E9714" t="s">
        <v>1</v>
      </c>
      <c r="F9714">
        <v>0</v>
      </c>
      <c r="G9714">
        <v>0</v>
      </c>
      <c r="H9714">
        <v>0</v>
      </c>
    </row>
    <row r="9715" spans="2:8" x14ac:dyDescent="0.25">
      <c r="B9715" t="s">
        <v>3</v>
      </c>
      <c r="C9715" t="s">
        <v>647</v>
      </c>
      <c r="D9715" t="s">
        <v>375</v>
      </c>
      <c r="E9715" t="s">
        <v>1</v>
      </c>
      <c r="F9715">
        <v>0</v>
      </c>
      <c r="G9715">
        <v>0</v>
      </c>
      <c r="H9715">
        <v>0</v>
      </c>
    </row>
    <row r="9716" spans="2:8" x14ac:dyDescent="0.25">
      <c r="B9716" t="s">
        <v>3</v>
      </c>
      <c r="C9716" t="s">
        <v>647</v>
      </c>
      <c r="D9716" t="s">
        <v>377</v>
      </c>
      <c r="E9716" t="s">
        <v>1</v>
      </c>
      <c r="F9716">
        <v>0</v>
      </c>
      <c r="G9716">
        <v>0</v>
      </c>
      <c r="H9716">
        <v>0</v>
      </c>
    </row>
    <row r="9717" spans="2:8" x14ac:dyDescent="0.25">
      <c r="B9717" t="s">
        <v>3</v>
      </c>
      <c r="C9717" t="s">
        <v>647</v>
      </c>
      <c r="D9717" t="s">
        <v>379</v>
      </c>
      <c r="E9717" t="s">
        <v>1</v>
      </c>
      <c r="F9717">
        <v>0</v>
      </c>
      <c r="G9717">
        <v>0</v>
      </c>
      <c r="H9717">
        <v>0</v>
      </c>
    </row>
    <row r="9718" spans="2:8" x14ac:dyDescent="0.25">
      <c r="B9718" t="s">
        <v>3</v>
      </c>
      <c r="C9718" t="s">
        <v>647</v>
      </c>
      <c r="D9718" t="s">
        <v>381</v>
      </c>
      <c r="E9718" t="s">
        <v>1</v>
      </c>
      <c r="F9718">
        <v>0</v>
      </c>
      <c r="G9718">
        <v>0</v>
      </c>
      <c r="H9718">
        <v>0</v>
      </c>
    </row>
    <row r="9719" spans="2:8" x14ac:dyDescent="0.25">
      <c r="B9719" t="s">
        <v>3</v>
      </c>
      <c r="C9719" t="s">
        <v>647</v>
      </c>
      <c r="D9719" t="s">
        <v>383</v>
      </c>
      <c r="E9719" t="s">
        <v>1</v>
      </c>
      <c r="F9719">
        <v>0</v>
      </c>
      <c r="G9719">
        <v>0</v>
      </c>
      <c r="H9719">
        <v>0</v>
      </c>
    </row>
    <row r="9720" spans="2:8" x14ac:dyDescent="0.25">
      <c r="B9720" t="s">
        <v>3</v>
      </c>
      <c r="C9720" t="s">
        <v>647</v>
      </c>
      <c r="D9720" t="s">
        <v>384</v>
      </c>
      <c r="E9720" t="s">
        <v>1</v>
      </c>
      <c r="F9720">
        <v>0</v>
      </c>
      <c r="G9720">
        <v>0</v>
      </c>
      <c r="H9720">
        <v>0</v>
      </c>
    </row>
    <row r="9721" spans="2:8" x14ac:dyDescent="0.25">
      <c r="B9721" t="s">
        <v>3</v>
      </c>
      <c r="C9721" t="s">
        <v>647</v>
      </c>
      <c r="D9721" t="s">
        <v>385</v>
      </c>
      <c r="E9721" t="s">
        <v>1</v>
      </c>
      <c r="F9721">
        <v>0</v>
      </c>
      <c r="G9721">
        <v>0</v>
      </c>
      <c r="H9721">
        <v>0</v>
      </c>
    </row>
    <row r="9722" spans="2:8" x14ac:dyDescent="0.25">
      <c r="B9722" t="s">
        <v>3</v>
      </c>
      <c r="C9722" t="s">
        <v>647</v>
      </c>
      <c r="D9722" t="s">
        <v>386</v>
      </c>
      <c r="E9722" t="s">
        <v>1</v>
      </c>
      <c r="F9722">
        <v>0</v>
      </c>
      <c r="G9722">
        <v>0</v>
      </c>
      <c r="H9722">
        <v>0</v>
      </c>
    </row>
    <row r="9723" spans="2:8" x14ac:dyDescent="0.25">
      <c r="B9723" t="s">
        <v>3</v>
      </c>
      <c r="C9723" t="s">
        <v>647</v>
      </c>
      <c r="D9723" t="s">
        <v>387</v>
      </c>
      <c r="E9723" t="s">
        <v>1</v>
      </c>
      <c r="F9723">
        <v>0</v>
      </c>
      <c r="G9723">
        <v>0</v>
      </c>
      <c r="H9723">
        <v>0</v>
      </c>
    </row>
    <row r="9724" spans="2:8" x14ac:dyDescent="0.25">
      <c r="B9724" t="s">
        <v>3</v>
      </c>
      <c r="C9724" t="s">
        <v>647</v>
      </c>
      <c r="D9724" t="s">
        <v>388</v>
      </c>
      <c r="E9724" t="s">
        <v>1</v>
      </c>
      <c r="F9724">
        <v>0</v>
      </c>
      <c r="G9724">
        <v>0</v>
      </c>
      <c r="H9724">
        <v>0</v>
      </c>
    </row>
    <row r="9725" spans="2:8" x14ac:dyDescent="0.25">
      <c r="B9725" t="s">
        <v>3</v>
      </c>
      <c r="C9725" t="s">
        <v>647</v>
      </c>
      <c r="D9725" t="s">
        <v>389</v>
      </c>
      <c r="E9725" t="s">
        <v>1</v>
      </c>
      <c r="F9725">
        <v>0</v>
      </c>
      <c r="G9725">
        <v>0</v>
      </c>
      <c r="H9725">
        <v>0</v>
      </c>
    </row>
    <row r="9726" spans="2:8" x14ac:dyDescent="0.25">
      <c r="B9726" t="s">
        <v>3</v>
      </c>
      <c r="C9726" t="s">
        <v>647</v>
      </c>
      <c r="D9726" t="s">
        <v>390</v>
      </c>
      <c r="E9726" t="s">
        <v>1</v>
      </c>
      <c r="F9726">
        <v>0</v>
      </c>
      <c r="G9726">
        <v>0</v>
      </c>
      <c r="H9726">
        <v>0</v>
      </c>
    </row>
    <row r="9727" spans="2:8" x14ac:dyDescent="0.25">
      <c r="B9727" t="s">
        <v>3</v>
      </c>
      <c r="C9727" t="s">
        <v>647</v>
      </c>
      <c r="D9727" t="s">
        <v>393</v>
      </c>
      <c r="E9727" t="s">
        <v>1</v>
      </c>
      <c r="F9727">
        <v>0</v>
      </c>
      <c r="G9727">
        <v>0</v>
      </c>
      <c r="H9727">
        <v>0</v>
      </c>
    </row>
    <row r="9728" spans="2:8" x14ac:dyDescent="0.25">
      <c r="B9728" t="s">
        <v>3</v>
      </c>
      <c r="C9728" t="s">
        <v>647</v>
      </c>
      <c r="D9728" t="s">
        <v>395</v>
      </c>
      <c r="E9728" t="s">
        <v>1</v>
      </c>
      <c r="F9728">
        <v>0</v>
      </c>
      <c r="G9728">
        <v>0</v>
      </c>
      <c r="H9728">
        <v>0</v>
      </c>
    </row>
    <row r="9729" spans="2:8" x14ac:dyDescent="0.25">
      <c r="B9729" t="s">
        <v>3</v>
      </c>
      <c r="C9729" t="s">
        <v>647</v>
      </c>
      <c r="D9729" t="s">
        <v>397</v>
      </c>
      <c r="E9729" t="s">
        <v>1</v>
      </c>
      <c r="F9729">
        <v>0</v>
      </c>
      <c r="G9729">
        <v>0</v>
      </c>
      <c r="H9729">
        <v>0</v>
      </c>
    </row>
    <row r="9730" spans="2:8" x14ac:dyDescent="0.25">
      <c r="B9730" t="s">
        <v>3</v>
      </c>
      <c r="C9730" t="s">
        <v>647</v>
      </c>
      <c r="D9730" t="s">
        <v>398</v>
      </c>
      <c r="E9730" t="s">
        <v>1</v>
      </c>
      <c r="F9730">
        <v>0</v>
      </c>
      <c r="G9730">
        <v>0</v>
      </c>
      <c r="H9730">
        <v>0</v>
      </c>
    </row>
    <row r="9731" spans="2:8" x14ac:dyDescent="0.25">
      <c r="B9731" t="s">
        <v>3</v>
      </c>
      <c r="C9731" t="s">
        <v>647</v>
      </c>
      <c r="D9731" t="s">
        <v>399</v>
      </c>
      <c r="E9731" t="s">
        <v>1</v>
      </c>
      <c r="F9731">
        <v>0</v>
      </c>
      <c r="G9731">
        <v>0</v>
      </c>
      <c r="H9731">
        <v>0</v>
      </c>
    </row>
    <row r="9732" spans="2:8" x14ac:dyDescent="0.25">
      <c r="B9732" t="s">
        <v>3</v>
      </c>
      <c r="C9732" t="s">
        <v>647</v>
      </c>
      <c r="D9732" t="s">
        <v>400</v>
      </c>
      <c r="E9732" t="s">
        <v>1</v>
      </c>
      <c r="F9732">
        <v>0</v>
      </c>
      <c r="G9732">
        <v>0</v>
      </c>
      <c r="H9732">
        <v>0</v>
      </c>
    </row>
    <row r="9733" spans="2:8" x14ac:dyDescent="0.25">
      <c r="B9733" t="s">
        <v>3</v>
      </c>
      <c r="C9733" t="s">
        <v>647</v>
      </c>
      <c r="D9733" t="s">
        <v>401</v>
      </c>
      <c r="E9733" t="s">
        <v>1</v>
      </c>
      <c r="F9733">
        <v>0</v>
      </c>
      <c r="G9733">
        <v>0</v>
      </c>
      <c r="H9733">
        <v>0</v>
      </c>
    </row>
    <row r="9734" spans="2:8" x14ac:dyDescent="0.25">
      <c r="B9734" t="s">
        <v>3</v>
      </c>
      <c r="C9734" t="s">
        <v>647</v>
      </c>
      <c r="D9734" t="s">
        <v>402</v>
      </c>
      <c r="E9734" t="s">
        <v>1</v>
      </c>
      <c r="F9734">
        <v>0</v>
      </c>
      <c r="G9734">
        <v>0</v>
      </c>
      <c r="H9734">
        <v>0</v>
      </c>
    </row>
    <row r="9735" spans="2:8" x14ac:dyDescent="0.25">
      <c r="B9735" t="s">
        <v>3</v>
      </c>
      <c r="C9735" t="s">
        <v>647</v>
      </c>
      <c r="D9735" t="s">
        <v>403</v>
      </c>
      <c r="E9735" t="s">
        <v>1</v>
      </c>
      <c r="F9735">
        <v>0</v>
      </c>
      <c r="G9735">
        <v>0</v>
      </c>
      <c r="H9735">
        <v>0</v>
      </c>
    </row>
    <row r="9736" spans="2:8" x14ac:dyDescent="0.25">
      <c r="B9736" t="s">
        <v>3</v>
      </c>
      <c r="C9736" t="s">
        <v>647</v>
      </c>
      <c r="D9736" t="s">
        <v>404</v>
      </c>
      <c r="E9736" t="s">
        <v>1</v>
      </c>
      <c r="F9736">
        <v>0</v>
      </c>
      <c r="G9736">
        <v>0</v>
      </c>
      <c r="H9736">
        <v>0</v>
      </c>
    </row>
    <row r="9737" spans="2:8" x14ac:dyDescent="0.25">
      <c r="B9737" t="s">
        <v>3</v>
      </c>
      <c r="C9737" t="s">
        <v>647</v>
      </c>
      <c r="D9737" t="s">
        <v>406</v>
      </c>
      <c r="E9737" t="s">
        <v>1</v>
      </c>
      <c r="F9737">
        <v>0</v>
      </c>
      <c r="G9737">
        <v>0</v>
      </c>
      <c r="H9737">
        <v>0</v>
      </c>
    </row>
    <row r="9738" spans="2:8" x14ac:dyDescent="0.25">
      <c r="B9738" t="s">
        <v>3</v>
      </c>
      <c r="C9738" t="s">
        <v>648</v>
      </c>
      <c r="D9738" t="s">
        <v>544</v>
      </c>
      <c r="E9738" t="s">
        <v>1</v>
      </c>
      <c r="F9738">
        <v>0</v>
      </c>
      <c r="G9738">
        <v>0</v>
      </c>
      <c r="H9738">
        <v>0</v>
      </c>
    </row>
    <row r="9739" spans="2:8" x14ac:dyDescent="0.25">
      <c r="B9739" t="s">
        <v>3</v>
      </c>
      <c r="C9739" t="s">
        <v>648</v>
      </c>
      <c r="D9739" t="s">
        <v>16</v>
      </c>
      <c r="E9739" t="s">
        <v>1</v>
      </c>
      <c r="F9739">
        <v>0</v>
      </c>
      <c r="G9739">
        <v>0</v>
      </c>
      <c r="H9739">
        <v>0</v>
      </c>
    </row>
    <row r="9740" spans="2:8" x14ac:dyDescent="0.25">
      <c r="B9740" t="s">
        <v>3</v>
      </c>
      <c r="C9740" t="s">
        <v>648</v>
      </c>
      <c r="D9740" t="s">
        <v>17</v>
      </c>
      <c r="E9740" t="s">
        <v>1</v>
      </c>
      <c r="F9740">
        <v>0</v>
      </c>
      <c r="G9740">
        <v>0</v>
      </c>
      <c r="H9740">
        <v>0</v>
      </c>
    </row>
    <row r="9741" spans="2:8" x14ac:dyDescent="0.25">
      <c r="B9741" t="s">
        <v>3</v>
      </c>
      <c r="C9741" t="s">
        <v>648</v>
      </c>
      <c r="D9741" t="s">
        <v>18</v>
      </c>
      <c r="E9741" t="s">
        <v>1</v>
      </c>
      <c r="F9741">
        <v>6491.54763</v>
      </c>
      <c r="G9741">
        <v>8081.4490312500002</v>
      </c>
      <c r="H9741">
        <v>9427.2576862500009</v>
      </c>
    </row>
    <row r="9742" spans="2:8" x14ac:dyDescent="0.25">
      <c r="B9742" t="s">
        <v>3</v>
      </c>
      <c r="C9742" t="s">
        <v>648</v>
      </c>
      <c r="D9742" t="s">
        <v>19</v>
      </c>
      <c r="E9742" t="s">
        <v>1</v>
      </c>
      <c r="F9742">
        <v>207210.20034960003</v>
      </c>
      <c r="G9742">
        <v>257959.85307750001</v>
      </c>
      <c r="H9742">
        <v>300918.06534510001</v>
      </c>
    </row>
    <row r="9743" spans="2:8" x14ac:dyDescent="0.25">
      <c r="B9743" t="s">
        <v>3</v>
      </c>
      <c r="C9743" t="s">
        <v>648</v>
      </c>
      <c r="D9743" t="s">
        <v>20</v>
      </c>
      <c r="E9743" t="s">
        <v>1</v>
      </c>
      <c r="F9743">
        <v>0</v>
      </c>
      <c r="G9743">
        <v>0</v>
      </c>
      <c r="H9743">
        <v>0</v>
      </c>
    </row>
    <row r="9744" spans="2:8" x14ac:dyDescent="0.25">
      <c r="B9744" t="s">
        <v>3</v>
      </c>
      <c r="C9744" t="s">
        <v>648</v>
      </c>
      <c r="D9744" t="s">
        <v>21</v>
      </c>
      <c r="E9744" t="s">
        <v>1</v>
      </c>
      <c r="F9744">
        <v>0</v>
      </c>
      <c r="G9744">
        <v>0</v>
      </c>
      <c r="H9744">
        <v>0</v>
      </c>
    </row>
    <row r="9745" spans="2:8" x14ac:dyDescent="0.25">
      <c r="B9745" t="s">
        <v>3</v>
      </c>
      <c r="C9745" t="s">
        <v>648</v>
      </c>
      <c r="D9745" t="s">
        <v>22</v>
      </c>
      <c r="E9745" t="s">
        <v>1</v>
      </c>
      <c r="F9745">
        <v>0</v>
      </c>
      <c r="G9745">
        <v>0</v>
      </c>
      <c r="H9745">
        <v>0</v>
      </c>
    </row>
    <row r="9746" spans="2:8" x14ac:dyDescent="0.25">
      <c r="B9746" t="s">
        <v>3</v>
      </c>
      <c r="C9746" t="s">
        <v>648</v>
      </c>
      <c r="D9746" t="s">
        <v>23</v>
      </c>
      <c r="E9746" t="s">
        <v>1</v>
      </c>
      <c r="F9746">
        <v>0</v>
      </c>
      <c r="G9746">
        <v>0</v>
      </c>
      <c r="H9746">
        <v>0</v>
      </c>
    </row>
    <row r="9747" spans="2:8" x14ac:dyDescent="0.25">
      <c r="B9747" t="s">
        <v>3</v>
      </c>
      <c r="C9747" t="s">
        <v>648</v>
      </c>
      <c r="D9747" t="s">
        <v>24</v>
      </c>
      <c r="E9747" t="s">
        <v>1</v>
      </c>
      <c r="F9747">
        <v>0</v>
      </c>
      <c r="G9747">
        <v>0</v>
      </c>
      <c r="H9747">
        <v>0</v>
      </c>
    </row>
    <row r="9748" spans="2:8" x14ac:dyDescent="0.25">
      <c r="B9748" t="s">
        <v>3</v>
      </c>
      <c r="C9748" t="s">
        <v>648</v>
      </c>
      <c r="D9748" t="s">
        <v>25</v>
      </c>
      <c r="E9748" t="s">
        <v>1</v>
      </c>
      <c r="F9748">
        <v>0</v>
      </c>
      <c r="G9748">
        <v>0</v>
      </c>
      <c r="H9748">
        <v>0</v>
      </c>
    </row>
    <row r="9749" spans="2:8" x14ac:dyDescent="0.25">
      <c r="B9749" t="s">
        <v>3</v>
      </c>
      <c r="C9749" t="s">
        <v>648</v>
      </c>
      <c r="D9749" t="s">
        <v>26</v>
      </c>
      <c r="E9749" t="s">
        <v>1</v>
      </c>
      <c r="F9749">
        <v>0</v>
      </c>
      <c r="G9749">
        <v>0</v>
      </c>
      <c r="H9749">
        <v>0</v>
      </c>
    </row>
    <row r="9750" spans="2:8" x14ac:dyDescent="0.25">
      <c r="B9750" t="s">
        <v>3</v>
      </c>
      <c r="C9750" t="s">
        <v>648</v>
      </c>
      <c r="D9750" t="s">
        <v>27</v>
      </c>
      <c r="E9750" t="s">
        <v>1</v>
      </c>
      <c r="F9750">
        <v>0</v>
      </c>
      <c r="G9750">
        <v>0</v>
      </c>
      <c r="H9750">
        <v>0</v>
      </c>
    </row>
    <row r="9751" spans="2:8" x14ac:dyDescent="0.25">
      <c r="B9751" t="s">
        <v>3</v>
      </c>
      <c r="C9751" t="s">
        <v>648</v>
      </c>
      <c r="D9751" t="s">
        <v>28</v>
      </c>
      <c r="E9751" t="s">
        <v>1</v>
      </c>
      <c r="F9751">
        <v>0</v>
      </c>
      <c r="G9751">
        <v>0</v>
      </c>
      <c r="H9751">
        <v>0</v>
      </c>
    </row>
    <row r="9752" spans="2:8" x14ac:dyDescent="0.25">
      <c r="B9752" t="s">
        <v>3</v>
      </c>
      <c r="C9752" t="s">
        <v>648</v>
      </c>
      <c r="D9752" t="s">
        <v>29</v>
      </c>
      <c r="E9752" t="s">
        <v>1</v>
      </c>
      <c r="F9752">
        <v>0</v>
      </c>
      <c r="G9752">
        <v>0</v>
      </c>
      <c r="H9752">
        <v>0</v>
      </c>
    </row>
    <row r="9753" spans="2:8" x14ac:dyDescent="0.25">
      <c r="B9753" t="s">
        <v>3</v>
      </c>
      <c r="C9753" t="s">
        <v>648</v>
      </c>
      <c r="D9753" t="s">
        <v>30</v>
      </c>
      <c r="E9753" t="s">
        <v>1</v>
      </c>
      <c r="F9753">
        <v>7164.451957500014</v>
      </c>
      <c r="G9753">
        <v>9427.2576862499773</v>
      </c>
      <c r="H9753">
        <v>11445.970668749969</v>
      </c>
    </row>
    <row r="9754" spans="2:8" x14ac:dyDescent="0.25">
      <c r="B9754" t="s">
        <v>3</v>
      </c>
      <c r="C9754" t="s">
        <v>648</v>
      </c>
      <c r="D9754" t="s">
        <v>31</v>
      </c>
      <c r="E9754" t="s">
        <v>1</v>
      </c>
      <c r="F9754">
        <v>121652.39423834997</v>
      </c>
      <c r="G9754">
        <v>160074.83551252497</v>
      </c>
      <c r="H9754">
        <v>194352.58195537495</v>
      </c>
    </row>
    <row r="9755" spans="2:8" x14ac:dyDescent="0.25">
      <c r="B9755" t="s">
        <v>3</v>
      </c>
      <c r="C9755" t="s">
        <v>648</v>
      </c>
      <c r="D9755" t="s">
        <v>32</v>
      </c>
      <c r="E9755" t="s">
        <v>1</v>
      </c>
      <c r="F9755">
        <v>0</v>
      </c>
      <c r="G9755">
        <v>0</v>
      </c>
      <c r="H9755">
        <v>0</v>
      </c>
    </row>
    <row r="9756" spans="2:8" x14ac:dyDescent="0.25">
      <c r="B9756" t="s">
        <v>3</v>
      </c>
      <c r="C9756" t="s">
        <v>648</v>
      </c>
      <c r="D9756" t="s">
        <v>33</v>
      </c>
      <c r="E9756" t="s">
        <v>1</v>
      </c>
      <c r="F9756">
        <v>0</v>
      </c>
      <c r="G9756">
        <v>0</v>
      </c>
      <c r="H9756">
        <v>0</v>
      </c>
    </row>
    <row r="9757" spans="2:8" x14ac:dyDescent="0.25">
      <c r="B9757" t="s">
        <v>3</v>
      </c>
      <c r="C9757" t="s">
        <v>648</v>
      </c>
      <c r="D9757" t="s">
        <v>34</v>
      </c>
      <c r="E9757" t="s">
        <v>1</v>
      </c>
      <c r="F9757">
        <v>0</v>
      </c>
      <c r="G9757">
        <v>0</v>
      </c>
      <c r="H9757">
        <v>0</v>
      </c>
    </row>
    <row r="9758" spans="2:8" x14ac:dyDescent="0.25">
      <c r="B9758" t="s">
        <v>3</v>
      </c>
      <c r="C9758" t="s">
        <v>648</v>
      </c>
      <c r="D9758" t="s">
        <v>35</v>
      </c>
      <c r="E9758" t="s">
        <v>1</v>
      </c>
      <c r="F9758">
        <v>0</v>
      </c>
      <c r="G9758">
        <v>0</v>
      </c>
      <c r="H9758">
        <v>0</v>
      </c>
    </row>
    <row r="9759" spans="2:8" x14ac:dyDescent="0.25">
      <c r="B9759" t="s">
        <v>3</v>
      </c>
      <c r="C9759" t="s">
        <v>648</v>
      </c>
      <c r="D9759" t="s">
        <v>36</v>
      </c>
      <c r="E9759" t="s">
        <v>1</v>
      </c>
      <c r="F9759">
        <v>7204.0345649999981</v>
      </c>
      <c r="G9759">
        <v>9506.4229012499982</v>
      </c>
      <c r="H9759">
        <v>11564.71849125</v>
      </c>
    </row>
    <row r="9760" spans="2:8" x14ac:dyDescent="0.25">
      <c r="B9760" t="s">
        <v>3</v>
      </c>
      <c r="C9760" t="s">
        <v>648</v>
      </c>
      <c r="D9760" t="s">
        <v>37</v>
      </c>
      <c r="E9760" t="s">
        <v>1</v>
      </c>
      <c r="F9760">
        <v>402561.45149219991</v>
      </c>
      <c r="G9760">
        <v>531218.91172184993</v>
      </c>
      <c r="H9760">
        <v>646236.46929104987</v>
      </c>
    </row>
    <row r="9761" spans="2:8" x14ac:dyDescent="0.25">
      <c r="B9761" t="s">
        <v>3</v>
      </c>
      <c r="C9761" t="s">
        <v>648</v>
      </c>
      <c r="D9761" t="s">
        <v>38</v>
      </c>
      <c r="E9761" t="s">
        <v>1</v>
      </c>
      <c r="F9761">
        <v>0</v>
      </c>
      <c r="G9761">
        <v>0</v>
      </c>
      <c r="H9761">
        <v>0</v>
      </c>
    </row>
    <row r="9762" spans="2:8" x14ac:dyDescent="0.25">
      <c r="B9762" t="s">
        <v>3</v>
      </c>
      <c r="C9762" t="s">
        <v>648</v>
      </c>
      <c r="D9762" t="s">
        <v>39</v>
      </c>
      <c r="E9762" t="s">
        <v>1</v>
      </c>
      <c r="F9762">
        <v>0</v>
      </c>
      <c r="G9762">
        <v>0</v>
      </c>
      <c r="H9762">
        <v>0</v>
      </c>
    </row>
    <row r="9763" spans="2:8" x14ac:dyDescent="0.25">
      <c r="B9763" t="s">
        <v>3</v>
      </c>
      <c r="C9763" t="s">
        <v>648</v>
      </c>
      <c r="D9763" t="s">
        <v>40</v>
      </c>
      <c r="E9763" t="s">
        <v>1</v>
      </c>
      <c r="F9763">
        <v>0</v>
      </c>
      <c r="G9763">
        <v>0</v>
      </c>
      <c r="H9763">
        <v>0</v>
      </c>
    </row>
    <row r="9764" spans="2:8" x14ac:dyDescent="0.25">
      <c r="B9764" t="s">
        <v>3</v>
      </c>
      <c r="C9764" t="s">
        <v>648</v>
      </c>
      <c r="D9764" t="s">
        <v>41</v>
      </c>
      <c r="E9764" t="s">
        <v>1</v>
      </c>
      <c r="F9764">
        <v>10097893.838031733</v>
      </c>
      <c r="G9764">
        <v>11508380.440163031</v>
      </c>
      <c r="H9764">
        <v>15206814.607080275</v>
      </c>
    </row>
    <row r="9765" spans="2:8" x14ac:dyDescent="0.25">
      <c r="B9765" t="s">
        <v>3</v>
      </c>
      <c r="C9765" t="s">
        <v>648</v>
      </c>
      <c r="D9765" t="s">
        <v>42</v>
      </c>
      <c r="E9765" t="s">
        <v>1</v>
      </c>
      <c r="F9765">
        <v>0</v>
      </c>
      <c r="G9765">
        <v>0</v>
      </c>
      <c r="H9765">
        <v>0</v>
      </c>
    </row>
    <row r="9766" spans="2:8" x14ac:dyDescent="0.25">
      <c r="B9766" t="s">
        <v>3</v>
      </c>
      <c r="C9766" t="s">
        <v>648</v>
      </c>
      <c r="D9766" t="s">
        <v>44</v>
      </c>
      <c r="E9766" t="s">
        <v>1</v>
      </c>
      <c r="F9766">
        <v>0</v>
      </c>
      <c r="G9766">
        <v>0</v>
      </c>
      <c r="H9766">
        <v>0</v>
      </c>
    </row>
    <row r="9767" spans="2:8" x14ac:dyDescent="0.25">
      <c r="B9767" t="s">
        <v>3</v>
      </c>
      <c r="C9767" t="s">
        <v>648</v>
      </c>
      <c r="D9767" t="s">
        <v>45</v>
      </c>
      <c r="E9767" t="s">
        <v>1</v>
      </c>
      <c r="F9767">
        <v>0</v>
      </c>
      <c r="G9767">
        <v>0</v>
      </c>
      <c r="H9767">
        <v>0</v>
      </c>
    </row>
    <row r="9768" spans="2:8" x14ac:dyDescent="0.25">
      <c r="B9768" t="s">
        <v>3</v>
      </c>
      <c r="C9768" t="s">
        <v>648</v>
      </c>
      <c r="D9768" t="s">
        <v>48</v>
      </c>
      <c r="E9768" t="s">
        <v>1</v>
      </c>
      <c r="F9768">
        <v>378040.64300879592</v>
      </c>
      <c r="G9768">
        <v>756081.28601759183</v>
      </c>
      <c r="H9768">
        <v>1134121.9290263876</v>
      </c>
    </row>
    <row r="9769" spans="2:8" x14ac:dyDescent="0.25">
      <c r="B9769" t="s">
        <v>3</v>
      </c>
      <c r="C9769" t="s">
        <v>648</v>
      </c>
      <c r="D9769" t="s">
        <v>49</v>
      </c>
      <c r="E9769" t="s">
        <v>1</v>
      </c>
      <c r="F9769">
        <v>11599.925452609157</v>
      </c>
      <c r="G9769">
        <v>23199.850905218314</v>
      </c>
      <c r="H9769">
        <v>34799.776357827475</v>
      </c>
    </row>
    <row r="9770" spans="2:8" x14ac:dyDescent="0.25">
      <c r="B9770" t="s">
        <v>3</v>
      </c>
      <c r="C9770" t="s">
        <v>648</v>
      </c>
      <c r="D9770" t="s">
        <v>51</v>
      </c>
      <c r="E9770" t="s">
        <v>1</v>
      </c>
      <c r="F9770">
        <v>0</v>
      </c>
      <c r="G9770">
        <v>0</v>
      </c>
      <c r="H9770">
        <v>0</v>
      </c>
    </row>
    <row r="9771" spans="2:8" x14ac:dyDescent="0.25">
      <c r="B9771" t="s">
        <v>3</v>
      </c>
      <c r="C9771" t="s">
        <v>648</v>
      </c>
      <c r="D9771" t="s">
        <v>53</v>
      </c>
      <c r="E9771" t="s">
        <v>1</v>
      </c>
      <c r="F9771">
        <v>0</v>
      </c>
      <c r="G9771">
        <v>0</v>
      </c>
      <c r="H9771">
        <v>0</v>
      </c>
    </row>
    <row r="9772" spans="2:8" x14ac:dyDescent="0.25">
      <c r="B9772" t="s">
        <v>3</v>
      </c>
      <c r="C9772" t="s">
        <v>648</v>
      </c>
      <c r="D9772" t="s">
        <v>55</v>
      </c>
      <c r="E9772" t="s">
        <v>1</v>
      </c>
      <c r="F9772">
        <v>0</v>
      </c>
      <c r="G9772">
        <v>0</v>
      </c>
      <c r="H9772">
        <v>0</v>
      </c>
    </row>
    <row r="9773" spans="2:8" x14ac:dyDescent="0.25">
      <c r="B9773" t="s">
        <v>3</v>
      </c>
      <c r="C9773" t="s">
        <v>648</v>
      </c>
      <c r="D9773" t="s">
        <v>57</v>
      </c>
      <c r="E9773" t="s">
        <v>1</v>
      </c>
      <c r="F9773">
        <v>0</v>
      </c>
      <c r="G9773">
        <v>0</v>
      </c>
      <c r="H9773">
        <v>0</v>
      </c>
    </row>
    <row r="9774" spans="2:8" x14ac:dyDescent="0.25">
      <c r="B9774" t="s">
        <v>3</v>
      </c>
      <c r="C9774" t="s">
        <v>648</v>
      </c>
      <c r="D9774" t="s">
        <v>622</v>
      </c>
      <c r="E9774" t="s">
        <v>1</v>
      </c>
      <c r="F9774">
        <v>0</v>
      </c>
      <c r="G9774">
        <v>0</v>
      </c>
      <c r="H9774">
        <v>0</v>
      </c>
    </row>
    <row r="9775" spans="2:8" x14ac:dyDescent="0.25">
      <c r="B9775" t="s">
        <v>3</v>
      </c>
      <c r="C9775" t="s">
        <v>648</v>
      </c>
      <c r="D9775" t="s">
        <v>623</v>
      </c>
      <c r="E9775" t="s">
        <v>1</v>
      </c>
      <c r="F9775">
        <v>0</v>
      </c>
      <c r="G9775">
        <v>0</v>
      </c>
      <c r="H9775">
        <v>0</v>
      </c>
    </row>
    <row r="9776" spans="2:8" x14ac:dyDescent="0.25">
      <c r="B9776" t="s">
        <v>3</v>
      </c>
      <c r="C9776" t="s">
        <v>648</v>
      </c>
      <c r="D9776" t="s">
        <v>624</v>
      </c>
      <c r="E9776" t="s">
        <v>1</v>
      </c>
      <c r="F9776">
        <v>0</v>
      </c>
      <c r="G9776">
        <v>0</v>
      </c>
      <c r="H9776">
        <v>0</v>
      </c>
    </row>
    <row r="9777" spans="2:8" x14ac:dyDescent="0.25">
      <c r="B9777" t="s">
        <v>3</v>
      </c>
      <c r="C9777" t="s">
        <v>648</v>
      </c>
      <c r="D9777" t="s">
        <v>625</v>
      </c>
      <c r="E9777" t="s">
        <v>1</v>
      </c>
      <c r="F9777">
        <v>0</v>
      </c>
      <c r="G9777">
        <v>0</v>
      </c>
      <c r="H9777">
        <v>0</v>
      </c>
    </row>
    <row r="9778" spans="2:8" x14ac:dyDescent="0.25">
      <c r="B9778" t="s">
        <v>3</v>
      </c>
      <c r="C9778" t="s">
        <v>648</v>
      </c>
      <c r="D9778" t="s">
        <v>58</v>
      </c>
      <c r="E9778" t="s">
        <v>1</v>
      </c>
      <c r="F9778">
        <v>316705.51453016169</v>
      </c>
      <c r="G9778">
        <v>725488.40174272959</v>
      </c>
      <c r="H9778">
        <v>1376455.2437532118</v>
      </c>
    </row>
    <row r="9779" spans="2:8" x14ac:dyDescent="0.25">
      <c r="B9779" t="s">
        <v>3</v>
      </c>
      <c r="C9779" t="s">
        <v>648</v>
      </c>
      <c r="D9779" t="s">
        <v>59</v>
      </c>
      <c r="E9779" t="s">
        <v>1</v>
      </c>
      <c r="F9779">
        <v>0</v>
      </c>
      <c r="G9779">
        <v>0</v>
      </c>
      <c r="H9779">
        <v>0</v>
      </c>
    </row>
    <row r="9780" spans="2:8" x14ac:dyDescent="0.25">
      <c r="B9780" t="s">
        <v>3</v>
      </c>
      <c r="C9780" t="s">
        <v>648</v>
      </c>
      <c r="D9780" t="s">
        <v>60</v>
      </c>
      <c r="E9780" t="s">
        <v>1</v>
      </c>
      <c r="F9780">
        <v>1312455.0304579339</v>
      </c>
      <c r="G9780">
        <v>2624910.0609158678</v>
      </c>
      <c r="H9780">
        <v>3937365.0913738022</v>
      </c>
    </row>
    <row r="9781" spans="2:8" x14ac:dyDescent="0.25">
      <c r="B9781" t="s">
        <v>3</v>
      </c>
      <c r="C9781" t="s">
        <v>648</v>
      </c>
      <c r="D9781" t="s">
        <v>626</v>
      </c>
      <c r="E9781" t="s">
        <v>1</v>
      </c>
      <c r="F9781">
        <v>1529533.6227532439</v>
      </c>
      <c r="G9781">
        <v>4287494.8399239006</v>
      </c>
      <c r="H9781">
        <v>6475905.2349814912</v>
      </c>
    </row>
    <row r="9782" spans="2:8" x14ac:dyDescent="0.25">
      <c r="B9782" t="s">
        <v>3</v>
      </c>
      <c r="C9782" t="s">
        <v>648</v>
      </c>
      <c r="D9782" t="s">
        <v>64</v>
      </c>
      <c r="E9782" t="s">
        <v>1</v>
      </c>
      <c r="F9782">
        <v>37855768.023817815</v>
      </c>
      <c r="G9782">
        <v>77129228.546184838</v>
      </c>
      <c r="H9782">
        <v>115511098.72695351</v>
      </c>
    </row>
    <row r="9783" spans="2:8" x14ac:dyDescent="0.25">
      <c r="B9783" t="s">
        <v>3</v>
      </c>
      <c r="C9783" t="s">
        <v>648</v>
      </c>
      <c r="D9783" t="s">
        <v>67</v>
      </c>
      <c r="E9783" t="s">
        <v>1</v>
      </c>
      <c r="F9783">
        <v>0</v>
      </c>
      <c r="G9783">
        <v>0</v>
      </c>
      <c r="H9783">
        <v>0</v>
      </c>
    </row>
    <row r="9784" spans="2:8" x14ac:dyDescent="0.25">
      <c r="B9784" t="s">
        <v>3</v>
      </c>
      <c r="C9784" t="s">
        <v>648</v>
      </c>
      <c r="D9784" t="s">
        <v>69</v>
      </c>
      <c r="E9784" t="s">
        <v>1</v>
      </c>
      <c r="F9784">
        <v>621256.63749999984</v>
      </c>
      <c r="G9784">
        <v>1298090.2250000003</v>
      </c>
      <c r="H9784">
        <v>2040452.7750000001</v>
      </c>
    </row>
    <row r="9785" spans="2:8" x14ac:dyDescent="0.25">
      <c r="B9785" t="s">
        <v>3</v>
      </c>
      <c r="C9785" t="s">
        <v>648</v>
      </c>
      <c r="D9785" t="s">
        <v>71</v>
      </c>
      <c r="E9785" t="s">
        <v>1</v>
      </c>
      <c r="F9785">
        <v>0</v>
      </c>
      <c r="G9785">
        <v>0</v>
      </c>
      <c r="H9785">
        <v>0</v>
      </c>
    </row>
    <row r="9786" spans="2:8" x14ac:dyDescent="0.25">
      <c r="B9786" t="s">
        <v>3</v>
      </c>
      <c r="C9786" t="s">
        <v>648</v>
      </c>
      <c r="D9786" t="s">
        <v>73</v>
      </c>
      <c r="E9786" t="s">
        <v>1</v>
      </c>
      <c r="F9786">
        <v>0</v>
      </c>
      <c r="G9786">
        <v>0</v>
      </c>
      <c r="H9786">
        <v>0</v>
      </c>
    </row>
    <row r="9787" spans="2:8" x14ac:dyDescent="0.25">
      <c r="B9787" t="s">
        <v>3</v>
      </c>
      <c r="C9787" t="s">
        <v>648</v>
      </c>
      <c r="D9787" t="s">
        <v>683</v>
      </c>
      <c r="E9787" t="s">
        <v>1</v>
      </c>
      <c r="F9787">
        <v>8472.4600638977645</v>
      </c>
      <c r="G9787">
        <v>16944.920127795529</v>
      </c>
      <c r="H9787">
        <v>17840.383386581474</v>
      </c>
    </row>
    <row r="9788" spans="2:8" x14ac:dyDescent="0.25">
      <c r="B9788" t="s">
        <v>3</v>
      </c>
      <c r="C9788" t="s">
        <v>648</v>
      </c>
      <c r="D9788" t="s">
        <v>75</v>
      </c>
      <c r="E9788" t="s">
        <v>1</v>
      </c>
      <c r="F9788">
        <v>9033.3333333333303</v>
      </c>
      <c r="G9788">
        <v>18066.666666666668</v>
      </c>
      <c r="H9788">
        <v>27100.000000000004</v>
      </c>
    </row>
    <row r="9789" spans="2:8" x14ac:dyDescent="0.25">
      <c r="B9789" t="s">
        <v>3</v>
      </c>
      <c r="C9789" t="s">
        <v>648</v>
      </c>
      <c r="D9789" t="s">
        <v>76</v>
      </c>
      <c r="E9789" t="s">
        <v>1</v>
      </c>
      <c r="F9789">
        <v>181866.66666666666</v>
      </c>
      <c r="G9789">
        <v>363733.33333333331</v>
      </c>
      <c r="H9789">
        <v>545600</v>
      </c>
    </row>
    <row r="9790" spans="2:8" x14ac:dyDescent="0.25">
      <c r="B9790" t="s">
        <v>3</v>
      </c>
      <c r="C9790" t="s">
        <v>648</v>
      </c>
      <c r="D9790" t="s">
        <v>77</v>
      </c>
      <c r="E9790" t="s">
        <v>1</v>
      </c>
      <c r="F9790">
        <v>73333.333333333328</v>
      </c>
      <c r="G9790">
        <v>146666.66666666666</v>
      </c>
      <c r="H9790">
        <v>220000</v>
      </c>
    </row>
    <row r="9791" spans="2:8" x14ac:dyDescent="0.25">
      <c r="B9791" t="s">
        <v>3</v>
      </c>
      <c r="C9791" t="s">
        <v>648</v>
      </c>
      <c r="D9791" t="s">
        <v>78</v>
      </c>
      <c r="E9791" t="s">
        <v>1</v>
      </c>
      <c r="F9791">
        <v>333196.97777777782</v>
      </c>
      <c r="G9791">
        <v>666393.95555555564</v>
      </c>
      <c r="H9791">
        <v>999590.93333333335</v>
      </c>
    </row>
    <row r="9792" spans="2:8" x14ac:dyDescent="0.25">
      <c r="B9792" t="s">
        <v>3</v>
      </c>
      <c r="C9792" t="s">
        <v>648</v>
      </c>
      <c r="D9792" t="s">
        <v>627</v>
      </c>
      <c r="E9792" t="s">
        <v>1</v>
      </c>
      <c r="F9792">
        <v>0</v>
      </c>
      <c r="G9792">
        <v>0</v>
      </c>
      <c r="H9792">
        <v>0</v>
      </c>
    </row>
    <row r="9793" spans="2:8" x14ac:dyDescent="0.25">
      <c r="B9793" t="s">
        <v>3</v>
      </c>
      <c r="C9793" t="s">
        <v>648</v>
      </c>
      <c r="D9793" t="s">
        <v>81</v>
      </c>
      <c r="E9793" t="s">
        <v>1</v>
      </c>
      <c r="F9793">
        <v>0</v>
      </c>
      <c r="G9793">
        <v>0</v>
      </c>
      <c r="H9793">
        <v>0</v>
      </c>
    </row>
    <row r="9794" spans="2:8" x14ac:dyDescent="0.25">
      <c r="B9794" t="s">
        <v>3</v>
      </c>
      <c r="C9794" t="s">
        <v>648</v>
      </c>
      <c r="D9794" t="s">
        <v>83</v>
      </c>
      <c r="E9794" t="s">
        <v>1</v>
      </c>
      <c r="F9794">
        <v>0</v>
      </c>
      <c r="G9794">
        <v>0</v>
      </c>
      <c r="H9794">
        <v>0</v>
      </c>
    </row>
    <row r="9795" spans="2:8" x14ac:dyDescent="0.25">
      <c r="B9795" t="s">
        <v>3</v>
      </c>
      <c r="C9795" t="s">
        <v>648</v>
      </c>
      <c r="D9795" t="s">
        <v>85</v>
      </c>
      <c r="E9795" t="s">
        <v>1</v>
      </c>
      <c r="F9795">
        <v>0</v>
      </c>
      <c r="G9795">
        <v>0</v>
      </c>
      <c r="H9795">
        <v>0</v>
      </c>
    </row>
    <row r="9796" spans="2:8" x14ac:dyDescent="0.25">
      <c r="B9796" t="s">
        <v>3</v>
      </c>
      <c r="C9796" t="s">
        <v>648</v>
      </c>
      <c r="D9796" t="s">
        <v>86</v>
      </c>
      <c r="E9796" t="s">
        <v>1</v>
      </c>
      <c r="F9796">
        <v>0</v>
      </c>
      <c r="G9796">
        <v>0</v>
      </c>
      <c r="H9796">
        <v>0</v>
      </c>
    </row>
    <row r="9797" spans="2:8" x14ac:dyDescent="0.25">
      <c r="B9797" t="s">
        <v>3</v>
      </c>
      <c r="C9797" t="s">
        <v>648</v>
      </c>
      <c r="D9797" t="s">
        <v>87</v>
      </c>
      <c r="E9797" t="s">
        <v>1</v>
      </c>
      <c r="F9797">
        <v>0</v>
      </c>
      <c r="G9797">
        <v>0</v>
      </c>
      <c r="H9797">
        <v>0</v>
      </c>
    </row>
    <row r="9798" spans="2:8" x14ac:dyDescent="0.25">
      <c r="B9798" t="s">
        <v>3</v>
      </c>
      <c r="C9798" t="s">
        <v>648</v>
      </c>
      <c r="D9798" t="s">
        <v>88</v>
      </c>
      <c r="E9798" t="s">
        <v>1</v>
      </c>
      <c r="F9798">
        <v>0</v>
      </c>
      <c r="G9798">
        <v>0</v>
      </c>
      <c r="H9798">
        <v>0</v>
      </c>
    </row>
    <row r="9799" spans="2:8" x14ac:dyDescent="0.25">
      <c r="B9799" t="s">
        <v>3</v>
      </c>
      <c r="C9799" t="s">
        <v>648</v>
      </c>
      <c r="D9799" t="s">
        <v>628</v>
      </c>
      <c r="E9799" t="s">
        <v>1</v>
      </c>
      <c r="F9799">
        <v>0</v>
      </c>
      <c r="G9799">
        <v>0</v>
      </c>
      <c r="H9799">
        <v>0</v>
      </c>
    </row>
    <row r="9800" spans="2:8" x14ac:dyDescent="0.25">
      <c r="B9800" t="s">
        <v>3</v>
      </c>
      <c r="C9800" t="s">
        <v>648</v>
      </c>
      <c r="D9800" t="s">
        <v>89</v>
      </c>
      <c r="E9800" t="s">
        <v>1</v>
      </c>
      <c r="F9800">
        <v>0</v>
      </c>
      <c r="G9800">
        <v>0</v>
      </c>
      <c r="H9800">
        <v>0</v>
      </c>
    </row>
    <row r="9801" spans="2:8" x14ac:dyDescent="0.25">
      <c r="B9801" t="s">
        <v>3</v>
      </c>
      <c r="C9801" t="s">
        <v>648</v>
      </c>
      <c r="D9801" t="s">
        <v>90</v>
      </c>
      <c r="E9801" t="s">
        <v>1</v>
      </c>
      <c r="F9801">
        <v>0</v>
      </c>
      <c r="G9801">
        <v>0</v>
      </c>
      <c r="H9801">
        <v>0</v>
      </c>
    </row>
    <row r="9802" spans="2:8" x14ac:dyDescent="0.25">
      <c r="B9802" t="s">
        <v>3</v>
      </c>
      <c r="C9802" t="s">
        <v>648</v>
      </c>
      <c r="D9802" t="s">
        <v>92</v>
      </c>
      <c r="E9802" t="s">
        <v>1</v>
      </c>
      <c r="F9802">
        <v>0</v>
      </c>
      <c r="G9802">
        <v>0</v>
      </c>
      <c r="H9802">
        <v>0</v>
      </c>
    </row>
    <row r="9803" spans="2:8" x14ac:dyDescent="0.25">
      <c r="B9803" t="s">
        <v>3</v>
      </c>
      <c r="C9803" t="s">
        <v>648</v>
      </c>
      <c r="D9803" t="s">
        <v>93</v>
      </c>
      <c r="E9803" t="s">
        <v>1</v>
      </c>
      <c r="F9803">
        <v>0</v>
      </c>
      <c r="G9803">
        <v>0</v>
      </c>
      <c r="H9803">
        <v>0</v>
      </c>
    </row>
    <row r="9804" spans="2:8" x14ac:dyDescent="0.25">
      <c r="B9804" t="s">
        <v>3</v>
      </c>
      <c r="C9804" t="s">
        <v>648</v>
      </c>
      <c r="D9804" t="s">
        <v>97</v>
      </c>
      <c r="E9804" t="s">
        <v>1</v>
      </c>
      <c r="F9804">
        <v>0</v>
      </c>
      <c r="G9804">
        <v>0</v>
      </c>
      <c r="H9804">
        <v>0</v>
      </c>
    </row>
    <row r="9805" spans="2:8" x14ac:dyDescent="0.25">
      <c r="B9805" t="s">
        <v>3</v>
      </c>
      <c r="C9805" t="s">
        <v>648</v>
      </c>
      <c r="D9805" t="s">
        <v>98</v>
      </c>
      <c r="E9805" t="s">
        <v>1</v>
      </c>
      <c r="F9805">
        <v>0</v>
      </c>
      <c r="G9805">
        <v>0</v>
      </c>
      <c r="H9805">
        <v>0</v>
      </c>
    </row>
    <row r="9806" spans="2:8" x14ac:dyDescent="0.25">
      <c r="B9806" t="s">
        <v>3</v>
      </c>
      <c r="C9806" t="s">
        <v>648</v>
      </c>
      <c r="D9806" t="s">
        <v>99</v>
      </c>
      <c r="E9806" t="s">
        <v>1</v>
      </c>
      <c r="F9806">
        <v>0</v>
      </c>
      <c r="G9806">
        <v>0</v>
      </c>
      <c r="H9806">
        <v>0</v>
      </c>
    </row>
    <row r="9807" spans="2:8" x14ac:dyDescent="0.25">
      <c r="B9807" t="s">
        <v>3</v>
      </c>
      <c r="C9807" t="s">
        <v>648</v>
      </c>
      <c r="D9807" t="s">
        <v>100</v>
      </c>
      <c r="E9807" t="s">
        <v>1</v>
      </c>
      <c r="F9807">
        <v>0</v>
      </c>
      <c r="G9807">
        <v>0</v>
      </c>
      <c r="H9807">
        <v>0</v>
      </c>
    </row>
    <row r="9808" spans="2:8" x14ac:dyDescent="0.25">
      <c r="B9808" t="s">
        <v>3</v>
      </c>
      <c r="C9808" t="s">
        <v>648</v>
      </c>
      <c r="D9808" t="s">
        <v>102</v>
      </c>
      <c r="E9808" t="s">
        <v>1</v>
      </c>
      <c r="F9808">
        <v>0</v>
      </c>
      <c r="G9808">
        <v>0</v>
      </c>
      <c r="H9808">
        <v>0</v>
      </c>
    </row>
    <row r="9809" spans="2:8" x14ac:dyDescent="0.25">
      <c r="B9809" t="s">
        <v>3</v>
      </c>
      <c r="C9809" t="s">
        <v>648</v>
      </c>
      <c r="D9809" t="s">
        <v>104</v>
      </c>
      <c r="E9809" t="s">
        <v>1</v>
      </c>
      <c r="F9809">
        <v>0</v>
      </c>
      <c r="G9809">
        <v>0</v>
      </c>
      <c r="H9809">
        <v>0</v>
      </c>
    </row>
    <row r="9810" spans="2:8" x14ac:dyDescent="0.25">
      <c r="B9810" t="s">
        <v>3</v>
      </c>
      <c r="C9810" t="s">
        <v>648</v>
      </c>
      <c r="D9810" t="s">
        <v>106</v>
      </c>
      <c r="E9810" t="s">
        <v>1</v>
      </c>
      <c r="F9810">
        <v>0</v>
      </c>
      <c r="G9810">
        <v>0</v>
      </c>
      <c r="H9810">
        <v>0</v>
      </c>
    </row>
    <row r="9811" spans="2:8" x14ac:dyDescent="0.25">
      <c r="B9811" t="s">
        <v>3</v>
      </c>
      <c r="C9811" t="s">
        <v>648</v>
      </c>
      <c r="D9811" t="s">
        <v>108</v>
      </c>
      <c r="E9811" t="s">
        <v>1</v>
      </c>
      <c r="F9811">
        <v>0</v>
      </c>
      <c r="G9811">
        <v>0</v>
      </c>
      <c r="H9811">
        <v>0</v>
      </c>
    </row>
    <row r="9812" spans="2:8" x14ac:dyDescent="0.25">
      <c r="B9812" t="s">
        <v>3</v>
      </c>
      <c r="C9812" t="s">
        <v>648</v>
      </c>
      <c r="D9812" t="s">
        <v>112</v>
      </c>
      <c r="E9812" t="s">
        <v>1</v>
      </c>
      <c r="F9812">
        <v>0</v>
      </c>
      <c r="G9812">
        <v>0</v>
      </c>
      <c r="H9812">
        <v>0</v>
      </c>
    </row>
    <row r="9813" spans="2:8" x14ac:dyDescent="0.25">
      <c r="B9813" t="s">
        <v>3</v>
      </c>
      <c r="C9813" t="s">
        <v>648</v>
      </c>
      <c r="D9813" t="s">
        <v>114</v>
      </c>
      <c r="E9813" t="s">
        <v>1</v>
      </c>
      <c r="F9813">
        <v>0</v>
      </c>
      <c r="G9813">
        <v>0</v>
      </c>
      <c r="H9813">
        <v>0</v>
      </c>
    </row>
    <row r="9814" spans="2:8" x14ac:dyDescent="0.25">
      <c r="B9814" t="s">
        <v>3</v>
      </c>
      <c r="C9814" t="s">
        <v>648</v>
      </c>
      <c r="D9814" t="s">
        <v>443</v>
      </c>
      <c r="E9814" t="s">
        <v>1</v>
      </c>
      <c r="F9814">
        <v>0</v>
      </c>
      <c r="G9814">
        <v>0</v>
      </c>
      <c r="H9814">
        <v>0</v>
      </c>
    </row>
    <row r="9815" spans="2:8" x14ac:dyDescent="0.25">
      <c r="B9815" t="s">
        <v>3</v>
      </c>
      <c r="C9815" t="s">
        <v>648</v>
      </c>
      <c r="D9815" t="s">
        <v>116</v>
      </c>
      <c r="E9815" t="s">
        <v>1</v>
      </c>
      <c r="F9815">
        <v>562908.19169329084</v>
      </c>
      <c r="G9815">
        <v>1125816.3833865817</v>
      </c>
      <c r="H9815">
        <v>1688724.5750798723</v>
      </c>
    </row>
    <row r="9816" spans="2:8" x14ac:dyDescent="0.25">
      <c r="B9816" t="s">
        <v>3</v>
      </c>
      <c r="C9816" t="s">
        <v>648</v>
      </c>
      <c r="D9816" t="s">
        <v>118</v>
      </c>
      <c r="E9816" t="s">
        <v>1</v>
      </c>
      <c r="F9816">
        <v>0</v>
      </c>
      <c r="G9816">
        <v>0</v>
      </c>
      <c r="H9816">
        <v>0</v>
      </c>
    </row>
    <row r="9817" spans="2:8" x14ac:dyDescent="0.25">
      <c r="B9817" t="s">
        <v>3</v>
      </c>
      <c r="C9817" t="s">
        <v>648</v>
      </c>
      <c r="D9817" t="s">
        <v>629</v>
      </c>
      <c r="E9817" t="s">
        <v>1</v>
      </c>
      <c r="F9817">
        <v>0</v>
      </c>
      <c r="G9817">
        <v>0</v>
      </c>
      <c r="H9817">
        <v>0</v>
      </c>
    </row>
    <row r="9818" spans="2:8" x14ac:dyDescent="0.25">
      <c r="B9818" t="s">
        <v>3</v>
      </c>
      <c r="C9818" t="s">
        <v>648</v>
      </c>
      <c r="D9818" t="s">
        <v>119</v>
      </c>
      <c r="E9818" t="s">
        <v>1</v>
      </c>
      <c r="F9818">
        <v>0</v>
      </c>
      <c r="G9818">
        <v>0</v>
      </c>
      <c r="H9818">
        <v>0</v>
      </c>
    </row>
    <row r="9819" spans="2:8" x14ac:dyDescent="0.25">
      <c r="B9819" t="s">
        <v>3</v>
      </c>
      <c r="C9819" t="s">
        <v>648</v>
      </c>
      <c r="D9819" t="s">
        <v>121</v>
      </c>
      <c r="E9819" t="s">
        <v>1</v>
      </c>
      <c r="F9819">
        <v>0</v>
      </c>
      <c r="G9819">
        <v>0</v>
      </c>
      <c r="H9819">
        <v>0</v>
      </c>
    </row>
    <row r="9820" spans="2:8" x14ac:dyDescent="0.25">
      <c r="B9820" t="s">
        <v>3</v>
      </c>
      <c r="C9820" t="s">
        <v>648</v>
      </c>
      <c r="D9820" t="s">
        <v>123</v>
      </c>
      <c r="E9820" t="s">
        <v>1</v>
      </c>
      <c r="F9820">
        <v>1432.6794036208732</v>
      </c>
      <c r="G9820">
        <v>2865.3588072417465</v>
      </c>
      <c r="H9820">
        <v>4298.03821086262</v>
      </c>
    </row>
    <row r="9821" spans="2:8" x14ac:dyDescent="0.25">
      <c r="B9821" t="s">
        <v>3</v>
      </c>
      <c r="C9821" t="s">
        <v>648</v>
      </c>
      <c r="D9821" t="s">
        <v>127</v>
      </c>
      <c r="E9821" t="s">
        <v>1</v>
      </c>
      <c r="F9821">
        <v>0</v>
      </c>
      <c r="G9821">
        <v>0</v>
      </c>
      <c r="H9821">
        <v>0</v>
      </c>
    </row>
    <row r="9822" spans="2:8" x14ac:dyDescent="0.25">
      <c r="B9822" t="s">
        <v>3</v>
      </c>
      <c r="C9822" t="s">
        <v>648</v>
      </c>
      <c r="D9822" t="s">
        <v>129</v>
      </c>
      <c r="E9822" t="s">
        <v>1</v>
      </c>
      <c r="F9822">
        <v>0</v>
      </c>
      <c r="G9822">
        <v>0</v>
      </c>
      <c r="H9822">
        <v>0</v>
      </c>
    </row>
    <row r="9823" spans="2:8" x14ac:dyDescent="0.25">
      <c r="B9823" t="s">
        <v>3</v>
      </c>
      <c r="C9823" t="s">
        <v>648</v>
      </c>
      <c r="D9823" t="s">
        <v>130</v>
      </c>
      <c r="E9823" t="s">
        <v>1</v>
      </c>
      <c r="F9823">
        <v>0</v>
      </c>
      <c r="G9823">
        <v>0</v>
      </c>
      <c r="H9823">
        <v>0</v>
      </c>
    </row>
    <row r="9824" spans="2:8" x14ac:dyDescent="0.25">
      <c r="B9824" t="s">
        <v>3</v>
      </c>
      <c r="C9824" t="s">
        <v>648</v>
      </c>
      <c r="D9824" t="s">
        <v>131</v>
      </c>
      <c r="E9824" t="s">
        <v>1</v>
      </c>
      <c r="F9824">
        <v>7802315.9047342455</v>
      </c>
      <c r="G9824">
        <v>15604631.809468491</v>
      </c>
      <c r="H9824">
        <v>23406947.714202736</v>
      </c>
    </row>
    <row r="9825" spans="2:8" x14ac:dyDescent="0.25">
      <c r="B9825" t="s">
        <v>3</v>
      </c>
      <c r="C9825" t="s">
        <v>648</v>
      </c>
      <c r="D9825" t="s">
        <v>132</v>
      </c>
      <c r="E9825" t="s">
        <v>1</v>
      </c>
      <c r="F9825">
        <v>0</v>
      </c>
      <c r="G9825">
        <v>0</v>
      </c>
      <c r="H9825">
        <v>0</v>
      </c>
    </row>
    <row r="9826" spans="2:8" x14ac:dyDescent="0.25">
      <c r="B9826" t="s">
        <v>3</v>
      </c>
      <c r="C9826" t="s">
        <v>648</v>
      </c>
      <c r="D9826" t="s">
        <v>133</v>
      </c>
      <c r="E9826" t="s">
        <v>1</v>
      </c>
      <c r="F9826">
        <v>939829.18152773741</v>
      </c>
      <c r="G9826">
        <v>1879658.3630554748</v>
      </c>
      <c r="H9826">
        <v>2819487.5445832126</v>
      </c>
    </row>
    <row r="9827" spans="2:8" x14ac:dyDescent="0.25">
      <c r="B9827" t="s">
        <v>3</v>
      </c>
      <c r="C9827" t="s">
        <v>648</v>
      </c>
      <c r="D9827" t="s">
        <v>134</v>
      </c>
      <c r="E9827" t="s">
        <v>1</v>
      </c>
      <c r="F9827">
        <v>0</v>
      </c>
      <c r="G9827">
        <v>0</v>
      </c>
      <c r="H9827">
        <v>0</v>
      </c>
    </row>
    <row r="9828" spans="2:8" x14ac:dyDescent="0.25">
      <c r="B9828" t="s">
        <v>3</v>
      </c>
      <c r="C9828" t="s">
        <v>648</v>
      </c>
      <c r="D9828" t="s">
        <v>135</v>
      </c>
      <c r="E9828" t="s">
        <v>1</v>
      </c>
      <c r="F9828">
        <v>6993.2878274760396</v>
      </c>
      <c r="G9828">
        <v>13986.575654952079</v>
      </c>
      <c r="H9828">
        <v>20979.863482428118</v>
      </c>
    </row>
    <row r="9829" spans="2:8" x14ac:dyDescent="0.25">
      <c r="B9829" t="s">
        <v>3</v>
      </c>
      <c r="C9829" t="s">
        <v>648</v>
      </c>
      <c r="D9829" t="s">
        <v>136</v>
      </c>
      <c r="E9829" t="s">
        <v>1</v>
      </c>
      <c r="F9829">
        <v>0</v>
      </c>
      <c r="G9829">
        <v>0</v>
      </c>
      <c r="H9829">
        <v>0</v>
      </c>
    </row>
    <row r="9830" spans="2:8" x14ac:dyDescent="0.25">
      <c r="B9830" t="s">
        <v>3</v>
      </c>
      <c r="C9830" t="s">
        <v>648</v>
      </c>
      <c r="D9830" t="s">
        <v>137</v>
      </c>
      <c r="E9830" t="s">
        <v>1</v>
      </c>
      <c r="F9830">
        <v>631104.44444444461</v>
      </c>
      <c r="G9830">
        <v>0</v>
      </c>
      <c r="H9830">
        <v>0</v>
      </c>
    </row>
    <row r="9831" spans="2:8" x14ac:dyDescent="0.25">
      <c r="B9831" t="s">
        <v>3</v>
      </c>
      <c r="C9831" t="s">
        <v>648</v>
      </c>
      <c r="D9831" t="s">
        <v>138</v>
      </c>
      <c r="E9831" t="s">
        <v>1</v>
      </c>
      <c r="F9831">
        <v>155444.44444444447</v>
      </c>
      <c r="G9831">
        <v>310888.88888888893</v>
      </c>
      <c r="H9831">
        <v>466333.33333333343</v>
      </c>
    </row>
    <row r="9832" spans="2:8" x14ac:dyDescent="0.25">
      <c r="B9832" t="s">
        <v>3</v>
      </c>
      <c r="C9832" t="s">
        <v>648</v>
      </c>
      <c r="D9832" t="s">
        <v>630</v>
      </c>
      <c r="E9832" t="s">
        <v>1</v>
      </c>
      <c r="F9832">
        <v>0</v>
      </c>
      <c r="G9832">
        <v>0</v>
      </c>
      <c r="H9832">
        <v>0</v>
      </c>
    </row>
    <row r="9833" spans="2:8" x14ac:dyDescent="0.25">
      <c r="B9833" t="s">
        <v>3</v>
      </c>
      <c r="C9833" t="s">
        <v>648</v>
      </c>
      <c r="D9833" t="s">
        <v>139</v>
      </c>
      <c r="E9833" t="s">
        <v>1</v>
      </c>
      <c r="F9833">
        <v>0</v>
      </c>
      <c r="G9833">
        <v>0</v>
      </c>
      <c r="H9833">
        <v>0</v>
      </c>
    </row>
    <row r="9834" spans="2:8" x14ac:dyDescent="0.25">
      <c r="B9834" t="s">
        <v>3</v>
      </c>
      <c r="C9834" t="s">
        <v>648</v>
      </c>
      <c r="D9834" t="s">
        <v>631</v>
      </c>
      <c r="E9834" t="s">
        <v>1</v>
      </c>
      <c r="F9834">
        <v>0</v>
      </c>
      <c r="G9834">
        <v>0</v>
      </c>
      <c r="H9834">
        <v>0</v>
      </c>
    </row>
    <row r="9835" spans="2:8" x14ac:dyDescent="0.25">
      <c r="B9835" t="s">
        <v>3</v>
      </c>
      <c r="C9835" t="s">
        <v>648</v>
      </c>
      <c r="D9835" t="s">
        <v>141</v>
      </c>
      <c r="E9835" t="s">
        <v>1</v>
      </c>
      <c r="F9835">
        <v>0</v>
      </c>
      <c r="G9835">
        <v>0</v>
      </c>
      <c r="H9835">
        <v>0</v>
      </c>
    </row>
    <row r="9836" spans="2:8" x14ac:dyDescent="0.25">
      <c r="B9836" t="s">
        <v>3</v>
      </c>
      <c r="C9836" t="s">
        <v>648</v>
      </c>
      <c r="D9836" t="s">
        <v>684</v>
      </c>
      <c r="E9836" t="s">
        <v>1</v>
      </c>
      <c r="F9836">
        <v>0</v>
      </c>
      <c r="G9836">
        <v>0</v>
      </c>
      <c r="H9836">
        <v>0</v>
      </c>
    </row>
    <row r="9837" spans="2:8" x14ac:dyDescent="0.25">
      <c r="B9837" t="s">
        <v>3</v>
      </c>
      <c r="C9837" t="s">
        <v>648</v>
      </c>
      <c r="D9837" t="s">
        <v>685</v>
      </c>
      <c r="E9837" t="s">
        <v>1</v>
      </c>
      <c r="F9837">
        <v>0</v>
      </c>
      <c r="G9837">
        <v>0</v>
      </c>
      <c r="H9837">
        <v>0</v>
      </c>
    </row>
    <row r="9838" spans="2:8" x14ac:dyDescent="0.25">
      <c r="B9838" t="s">
        <v>3</v>
      </c>
      <c r="C9838" t="s">
        <v>648</v>
      </c>
      <c r="D9838" t="s">
        <v>148</v>
      </c>
      <c r="E9838" t="s">
        <v>1</v>
      </c>
      <c r="F9838">
        <v>0</v>
      </c>
      <c r="G9838">
        <v>0</v>
      </c>
      <c r="H9838">
        <v>0</v>
      </c>
    </row>
    <row r="9839" spans="2:8" x14ac:dyDescent="0.25">
      <c r="B9839" t="s">
        <v>3</v>
      </c>
      <c r="C9839" t="s">
        <v>648</v>
      </c>
      <c r="D9839" t="s">
        <v>149</v>
      </c>
      <c r="E9839" t="s">
        <v>1</v>
      </c>
      <c r="F9839">
        <v>0</v>
      </c>
      <c r="G9839">
        <v>0</v>
      </c>
      <c r="H9839">
        <v>0</v>
      </c>
    </row>
    <row r="9840" spans="2:8" x14ac:dyDescent="0.25">
      <c r="B9840" t="s">
        <v>3</v>
      </c>
      <c r="C9840" t="s">
        <v>648</v>
      </c>
      <c r="D9840" t="s">
        <v>150</v>
      </c>
      <c r="E9840" t="s">
        <v>1</v>
      </c>
      <c r="F9840">
        <v>0</v>
      </c>
      <c r="G9840">
        <v>0</v>
      </c>
      <c r="H9840">
        <v>0</v>
      </c>
    </row>
    <row r="9841" spans="2:8" x14ac:dyDescent="0.25">
      <c r="B9841" t="s">
        <v>3</v>
      </c>
      <c r="C9841" t="s">
        <v>648</v>
      </c>
      <c r="D9841" t="s">
        <v>151</v>
      </c>
      <c r="E9841" t="s">
        <v>1</v>
      </c>
      <c r="F9841">
        <v>0</v>
      </c>
      <c r="G9841">
        <v>0</v>
      </c>
      <c r="H9841">
        <v>0</v>
      </c>
    </row>
    <row r="9842" spans="2:8" x14ac:dyDescent="0.25">
      <c r="B9842" t="s">
        <v>3</v>
      </c>
      <c r="C9842" t="s">
        <v>648</v>
      </c>
      <c r="D9842" t="s">
        <v>152</v>
      </c>
      <c r="E9842" t="s">
        <v>1</v>
      </c>
      <c r="F9842">
        <v>122778.28328783743</v>
      </c>
      <c r="G9842">
        <v>245556.56657567486</v>
      </c>
      <c r="H9842">
        <v>368334.84986351233</v>
      </c>
    </row>
    <row r="9843" spans="2:8" x14ac:dyDescent="0.25">
      <c r="B9843" t="s">
        <v>3</v>
      </c>
      <c r="C9843" t="s">
        <v>648</v>
      </c>
      <c r="D9843" t="s">
        <v>153</v>
      </c>
      <c r="E9843" t="s">
        <v>1</v>
      </c>
      <c r="F9843">
        <v>149303.87646432375</v>
      </c>
      <c r="G9843">
        <v>298607.75292864756</v>
      </c>
      <c r="H9843">
        <v>447911.62939297128</v>
      </c>
    </row>
    <row r="9844" spans="2:8" x14ac:dyDescent="0.25">
      <c r="B9844" t="s">
        <v>3</v>
      </c>
      <c r="C9844" t="s">
        <v>648</v>
      </c>
      <c r="D9844" t="s">
        <v>632</v>
      </c>
      <c r="E9844" t="s">
        <v>1</v>
      </c>
      <c r="F9844">
        <v>0</v>
      </c>
      <c r="G9844">
        <v>0</v>
      </c>
      <c r="H9844">
        <v>0</v>
      </c>
    </row>
    <row r="9845" spans="2:8" x14ac:dyDescent="0.25">
      <c r="B9845" t="s">
        <v>3</v>
      </c>
      <c r="C9845" t="s">
        <v>648</v>
      </c>
      <c r="D9845" t="s">
        <v>155</v>
      </c>
      <c r="E9845" t="s">
        <v>1</v>
      </c>
      <c r="F9845">
        <v>0</v>
      </c>
      <c r="G9845">
        <v>0</v>
      </c>
      <c r="H9845">
        <v>0</v>
      </c>
    </row>
    <row r="9846" spans="2:8" x14ac:dyDescent="0.25">
      <c r="B9846" t="s">
        <v>3</v>
      </c>
      <c r="C9846" t="s">
        <v>648</v>
      </c>
      <c r="D9846" t="s">
        <v>633</v>
      </c>
      <c r="E9846" t="s">
        <v>1</v>
      </c>
      <c r="F9846">
        <v>0</v>
      </c>
      <c r="G9846">
        <v>0</v>
      </c>
      <c r="H9846">
        <v>0</v>
      </c>
    </row>
    <row r="9847" spans="2:8" x14ac:dyDescent="0.25">
      <c r="B9847" t="s">
        <v>3</v>
      </c>
      <c r="C9847" t="s">
        <v>648</v>
      </c>
      <c r="D9847" t="s">
        <v>156</v>
      </c>
      <c r="E9847" t="s">
        <v>1</v>
      </c>
      <c r="F9847">
        <v>5140</v>
      </c>
      <c r="G9847">
        <v>10280</v>
      </c>
      <c r="H9847">
        <v>15420</v>
      </c>
    </row>
    <row r="9848" spans="2:8" x14ac:dyDescent="0.25">
      <c r="B9848" t="s">
        <v>3</v>
      </c>
      <c r="C9848" t="s">
        <v>648</v>
      </c>
      <c r="D9848" t="s">
        <v>157</v>
      </c>
      <c r="E9848" t="s">
        <v>1</v>
      </c>
      <c r="F9848">
        <v>0</v>
      </c>
      <c r="G9848">
        <v>0</v>
      </c>
      <c r="H9848">
        <v>0</v>
      </c>
    </row>
    <row r="9849" spans="2:8" x14ac:dyDescent="0.25">
      <c r="B9849" t="s">
        <v>3</v>
      </c>
      <c r="C9849" t="s">
        <v>648</v>
      </c>
      <c r="D9849" t="s">
        <v>158</v>
      </c>
      <c r="E9849" t="s">
        <v>1</v>
      </c>
      <c r="F9849">
        <v>0</v>
      </c>
      <c r="G9849">
        <v>0</v>
      </c>
      <c r="H9849">
        <v>0</v>
      </c>
    </row>
    <row r="9850" spans="2:8" x14ac:dyDescent="0.25">
      <c r="B9850" t="s">
        <v>3</v>
      </c>
      <c r="C9850" t="s">
        <v>648</v>
      </c>
      <c r="D9850" t="s">
        <v>159</v>
      </c>
      <c r="E9850" t="s">
        <v>1</v>
      </c>
      <c r="F9850">
        <v>0</v>
      </c>
      <c r="G9850">
        <v>0</v>
      </c>
      <c r="H9850">
        <v>0</v>
      </c>
    </row>
    <row r="9851" spans="2:8" x14ac:dyDescent="0.25">
      <c r="B9851" t="s">
        <v>3</v>
      </c>
      <c r="C9851" t="s">
        <v>648</v>
      </c>
      <c r="D9851" t="s">
        <v>160</v>
      </c>
      <c r="E9851" t="s">
        <v>1</v>
      </c>
      <c r="F9851">
        <v>0</v>
      </c>
      <c r="G9851">
        <v>0</v>
      </c>
      <c r="H9851">
        <v>0</v>
      </c>
    </row>
    <row r="9852" spans="2:8" x14ac:dyDescent="0.25">
      <c r="B9852" t="s">
        <v>3</v>
      </c>
      <c r="C9852" t="s">
        <v>648</v>
      </c>
      <c r="D9852" t="s">
        <v>161</v>
      </c>
      <c r="E9852" t="s">
        <v>1</v>
      </c>
      <c r="F9852">
        <v>0</v>
      </c>
      <c r="G9852">
        <v>0</v>
      </c>
      <c r="H9852">
        <v>0</v>
      </c>
    </row>
    <row r="9853" spans="2:8" x14ac:dyDescent="0.25">
      <c r="B9853" t="s">
        <v>3</v>
      </c>
      <c r="C9853" t="s">
        <v>648</v>
      </c>
      <c r="D9853" t="s">
        <v>162</v>
      </c>
      <c r="E9853" t="s">
        <v>1</v>
      </c>
      <c r="F9853">
        <v>0</v>
      </c>
      <c r="G9853">
        <v>0</v>
      </c>
      <c r="H9853">
        <v>0</v>
      </c>
    </row>
    <row r="9854" spans="2:8" x14ac:dyDescent="0.25">
      <c r="B9854" t="s">
        <v>3</v>
      </c>
      <c r="C9854" t="s">
        <v>648</v>
      </c>
      <c r="D9854" t="s">
        <v>163</v>
      </c>
      <c r="E9854" t="s">
        <v>1</v>
      </c>
      <c r="F9854">
        <v>0</v>
      </c>
      <c r="G9854">
        <v>0</v>
      </c>
      <c r="H9854">
        <v>0</v>
      </c>
    </row>
    <row r="9855" spans="2:8" x14ac:dyDescent="0.25">
      <c r="B9855" t="s">
        <v>3</v>
      </c>
      <c r="C9855" t="s">
        <v>648</v>
      </c>
      <c r="D9855" t="s">
        <v>165</v>
      </c>
      <c r="E9855" t="s">
        <v>1</v>
      </c>
      <c r="F9855">
        <v>0</v>
      </c>
      <c r="G9855">
        <v>0</v>
      </c>
      <c r="H9855">
        <v>0</v>
      </c>
    </row>
    <row r="9856" spans="2:8" x14ac:dyDescent="0.25">
      <c r="B9856" t="s">
        <v>3</v>
      </c>
      <c r="C9856" t="s">
        <v>648</v>
      </c>
      <c r="D9856" t="s">
        <v>168</v>
      </c>
      <c r="E9856" t="s">
        <v>1</v>
      </c>
      <c r="F9856">
        <v>0</v>
      </c>
      <c r="G9856">
        <v>0</v>
      </c>
      <c r="H9856">
        <v>0</v>
      </c>
    </row>
    <row r="9857" spans="2:8" x14ac:dyDescent="0.25">
      <c r="B9857" t="s">
        <v>3</v>
      </c>
      <c r="C9857" t="s">
        <v>648</v>
      </c>
      <c r="D9857" t="s">
        <v>170</v>
      </c>
      <c r="E9857" t="s">
        <v>1</v>
      </c>
      <c r="F9857">
        <v>0</v>
      </c>
      <c r="G9857">
        <v>0</v>
      </c>
      <c r="H9857">
        <v>0</v>
      </c>
    </row>
    <row r="9858" spans="2:8" x14ac:dyDescent="0.25">
      <c r="B9858" t="s">
        <v>3</v>
      </c>
      <c r="C9858" t="s">
        <v>648</v>
      </c>
      <c r="D9858" t="s">
        <v>172</v>
      </c>
      <c r="E9858" t="s">
        <v>1</v>
      </c>
      <c r="F9858">
        <v>0</v>
      </c>
      <c r="G9858">
        <v>0</v>
      </c>
      <c r="H9858">
        <v>0</v>
      </c>
    </row>
    <row r="9859" spans="2:8" x14ac:dyDescent="0.25">
      <c r="B9859" t="s">
        <v>3</v>
      </c>
      <c r="C9859" t="s">
        <v>648</v>
      </c>
      <c r="D9859" t="s">
        <v>174</v>
      </c>
      <c r="E9859" t="s">
        <v>1</v>
      </c>
      <c r="F9859">
        <v>0</v>
      </c>
      <c r="G9859">
        <v>0</v>
      </c>
      <c r="H9859">
        <v>0</v>
      </c>
    </row>
    <row r="9860" spans="2:8" x14ac:dyDescent="0.25">
      <c r="B9860" t="s">
        <v>3</v>
      </c>
      <c r="C9860" t="s">
        <v>648</v>
      </c>
      <c r="D9860" t="s">
        <v>175</v>
      </c>
      <c r="E9860" t="s">
        <v>1</v>
      </c>
      <c r="F9860">
        <v>0</v>
      </c>
      <c r="G9860">
        <v>0</v>
      </c>
      <c r="H9860">
        <v>0</v>
      </c>
    </row>
    <row r="9861" spans="2:8" x14ac:dyDescent="0.25">
      <c r="B9861" t="s">
        <v>3</v>
      </c>
      <c r="C9861" t="s">
        <v>648</v>
      </c>
      <c r="D9861" t="s">
        <v>176</v>
      </c>
      <c r="E9861" t="s">
        <v>1</v>
      </c>
      <c r="F9861">
        <v>4615.0115555555558</v>
      </c>
      <c r="G9861">
        <v>9230.0231111111116</v>
      </c>
      <c r="H9861">
        <v>13845.034666666666</v>
      </c>
    </row>
    <row r="9862" spans="2:8" x14ac:dyDescent="0.25">
      <c r="B9862" t="s">
        <v>3</v>
      </c>
      <c r="C9862" t="s">
        <v>648</v>
      </c>
      <c r="D9862" t="s">
        <v>177</v>
      </c>
      <c r="E9862" t="s">
        <v>1</v>
      </c>
      <c r="F9862">
        <v>61010.452764444439</v>
      </c>
      <c r="G9862">
        <v>122020.90552888888</v>
      </c>
      <c r="H9862">
        <v>183031.35829333332</v>
      </c>
    </row>
    <row r="9863" spans="2:8" x14ac:dyDescent="0.25">
      <c r="B9863" t="s">
        <v>3</v>
      </c>
      <c r="C9863" t="s">
        <v>648</v>
      </c>
      <c r="D9863" t="s">
        <v>178</v>
      </c>
      <c r="E9863" t="s">
        <v>1</v>
      </c>
      <c r="F9863">
        <v>0</v>
      </c>
      <c r="G9863">
        <v>0</v>
      </c>
      <c r="H9863">
        <v>0</v>
      </c>
    </row>
    <row r="9864" spans="2:8" x14ac:dyDescent="0.25">
      <c r="B9864" t="s">
        <v>3</v>
      </c>
      <c r="C9864" t="s">
        <v>648</v>
      </c>
      <c r="D9864" t="s">
        <v>179</v>
      </c>
      <c r="E9864" t="s">
        <v>1</v>
      </c>
      <c r="F9864">
        <v>0</v>
      </c>
      <c r="G9864">
        <v>0</v>
      </c>
      <c r="H9864">
        <v>0</v>
      </c>
    </row>
    <row r="9865" spans="2:8" x14ac:dyDescent="0.25">
      <c r="B9865" t="s">
        <v>3</v>
      </c>
      <c r="C9865" t="s">
        <v>648</v>
      </c>
      <c r="D9865" t="s">
        <v>180</v>
      </c>
      <c r="E9865" t="s">
        <v>1</v>
      </c>
      <c r="F9865">
        <v>0</v>
      </c>
      <c r="G9865">
        <v>0</v>
      </c>
      <c r="H9865">
        <v>0</v>
      </c>
    </row>
    <row r="9866" spans="2:8" x14ac:dyDescent="0.25">
      <c r="B9866" t="s">
        <v>3</v>
      </c>
      <c r="C9866" t="s">
        <v>648</v>
      </c>
      <c r="D9866" t="s">
        <v>634</v>
      </c>
      <c r="E9866" t="s">
        <v>1</v>
      </c>
      <c r="F9866">
        <v>0</v>
      </c>
      <c r="G9866">
        <v>0</v>
      </c>
      <c r="H9866">
        <v>0</v>
      </c>
    </row>
    <row r="9867" spans="2:8" x14ac:dyDescent="0.25">
      <c r="B9867" t="s">
        <v>3</v>
      </c>
      <c r="C9867" t="s">
        <v>648</v>
      </c>
      <c r="D9867" t="s">
        <v>182</v>
      </c>
      <c r="E9867" t="s">
        <v>1</v>
      </c>
      <c r="F9867">
        <v>0</v>
      </c>
      <c r="G9867">
        <v>0</v>
      </c>
      <c r="H9867">
        <v>0</v>
      </c>
    </row>
    <row r="9868" spans="2:8" x14ac:dyDescent="0.25">
      <c r="B9868" t="s">
        <v>3</v>
      </c>
      <c r="C9868" t="s">
        <v>648</v>
      </c>
      <c r="D9868" t="s">
        <v>184</v>
      </c>
      <c r="E9868" t="s">
        <v>1</v>
      </c>
      <c r="F9868">
        <v>0</v>
      </c>
      <c r="G9868">
        <v>0</v>
      </c>
      <c r="H9868">
        <v>0</v>
      </c>
    </row>
    <row r="9869" spans="2:8" x14ac:dyDescent="0.25">
      <c r="B9869" t="s">
        <v>3</v>
      </c>
      <c r="C9869" t="s">
        <v>648</v>
      </c>
      <c r="D9869" t="s">
        <v>187</v>
      </c>
      <c r="E9869" t="s">
        <v>1</v>
      </c>
      <c r="F9869">
        <v>0</v>
      </c>
      <c r="G9869">
        <v>0</v>
      </c>
      <c r="H9869">
        <v>0</v>
      </c>
    </row>
    <row r="9870" spans="2:8" x14ac:dyDescent="0.25">
      <c r="B9870" t="s">
        <v>3</v>
      </c>
      <c r="C9870" t="s">
        <v>648</v>
      </c>
      <c r="D9870" t="s">
        <v>188</v>
      </c>
      <c r="E9870" t="s">
        <v>1</v>
      </c>
      <c r="F9870">
        <v>935388.99999999965</v>
      </c>
      <c r="G9870">
        <v>1870777.9999999993</v>
      </c>
      <c r="H9870">
        <v>2068024.4720666658</v>
      </c>
    </row>
    <row r="9871" spans="2:8" x14ac:dyDescent="0.25">
      <c r="B9871" t="s">
        <v>3</v>
      </c>
      <c r="C9871" t="s">
        <v>648</v>
      </c>
      <c r="D9871" t="s">
        <v>189</v>
      </c>
      <c r="E9871" t="s">
        <v>1</v>
      </c>
      <c r="F9871">
        <v>3231607.0713333329</v>
      </c>
      <c r="G9871">
        <v>6463214.1426666658</v>
      </c>
      <c r="H9871">
        <v>6944347.273066666</v>
      </c>
    </row>
    <row r="9872" spans="2:8" x14ac:dyDescent="0.25">
      <c r="B9872" t="s">
        <v>3</v>
      </c>
      <c r="C9872" t="s">
        <v>648</v>
      </c>
      <c r="D9872" t="s">
        <v>190</v>
      </c>
      <c r="E9872" t="s">
        <v>1</v>
      </c>
      <c r="F9872">
        <v>6018465.5014399998</v>
      </c>
      <c r="G9872">
        <v>12036931.00288</v>
      </c>
      <c r="H9872">
        <v>12581668.026368</v>
      </c>
    </row>
    <row r="9873" spans="2:8" x14ac:dyDescent="0.25">
      <c r="B9873" t="s">
        <v>3</v>
      </c>
      <c r="C9873" t="s">
        <v>648</v>
      </c>
      <c r="D9873" t="s">
        <v>191</v>
      </c>
      <c r="E9873" t="s">
        <v>1</v>
      </c>
      <c r="F9873">
        <v>3807739.657164799</v>
      </c>
      <c r="G9873">
        <v>7615479.314329599</v>
      </c>
      <c r="H9873">
        <v>7986457.6802303996</v>
      </c>
    </row>
    <row r="9874" spans="2:8" x14ac:dyDescent="0.25">
      <c r="B9874" t="s">
        <v>3</v>
      </c>
      <c r="C9874" t="s">
        <v>648</v>
      </c>
      <c r="D9874" t="s">
        <v>192</v>
      </c>
      <c r="E9874" t="s">
        <v>1</v>
      </c>
      <c r="F9874">
        <v>1122211.8528000002</v>
      </c>
      <c r="G9874">
        <v>2244423.7056</v>
      </c>
      <c r="H9874">
        <v>2321381.6750222221</v>
      </c>
    </row>
    <row r="9875" spans="2:8" x14ac:dyDescent="0.25">
      <c r="B9875" t="s">
        <v>3</v>
      </c>
      <c r="C9875" t="s">
        <v>648</v>
      </c>
      <c r="D9875" t="s">
        <v>193</v>
      </c>
      <c r="E9875" t="s">
        <v>1</v>
      </c>
      <c r="F9875">
        <v>2710.413333333333</v>
      </c>
      <c r="G9875">
        <v>5420.8266666666659</v>
      </c>
      <c r="H9875">
        <v>8131.24</v>
      </c>
    </row>
    <row r="9876" spans="2:8" x14ac:dyDescent="0.25">
      <c r="B9876" t="s">
        <v>3</v>
      </c>
      <c r="C9876" t="s">
        <v>648</v>
      </c>
      <c r="D9876" t="s">
        <v>194</v>
      </c>
      <c r="E9876" t="s">
        <v>1</v>
      </c>
      <c r="F9876">
        <v>462559.13946666662</v>
      </c>
      <c r="G9876">
        <v>925118.27893333323</v>
      </c>
      <c r="H9876">
        <v>1387677.4184000001</v>
      </c>
    </row>
    <row r="9877" spans="2:8" x14ac:dyDescent="0.25">
      <c r="B9877" t="s">
        <v>3</v>
      </c>
      <c r="C9877" t="s">
        <v>648</v>
      </c>
      <c r="D9877" t="s">
        <v>195</v>
      </c>
      <c r="E9877" t="s">
        <v>1</v>
      </c>
      <c r="F9877">
        <v>0</v>
      </c>
      <c r="G9877">
        <v>0</v>
      </c>
      <c r="H9877">
        <v>0</v>
      </c>
    </row>
    <row r="9878" spans="2:8" x14ac:dyDescent="0.25">
      <c r="B9878" t="s">
        <v>3</v>
      </c>
      <c r="C9878" t="s">
        <v>648</v>
      </c>
      <c r="D9878" t="s">
        <v>196</v>
      </c>
      <c r="E9878" t="s">
        <v>1</v>
      </c>
      <c r="F9878">
        <v>0</v>
      </c>
      <c r="G9878">
        <v>0</v>
      </c>
      <c r="H9878">
        <v>0</v>
      </c>
    </row>
    <row r="9879" spans="2:8" x14ac:dyDescent="0.25">
      <c r="B9879" t="s">
        <v>3</v>
      </c>
      <c r="C9879" t="s">
        <v>648</v>
      </c>
      <c r="D9879" t="s">
        <v>197</v>
      </c>
      <c r="E9879" t="s">
        <v>1</v>
      </c>
      <c r="F9879">
        <v>0</v>
      </c>
      <c r="G9879">
        <v>0</v>
      </c>
      <c r="H9879">
        <v>0</v>
      </c>
    </row>
    <row r="9880" spans="2:8" x14ac:dyDescent="0.25">
      <c r="B9880" t="s">
        <v>3</v>
      </c>
      <c r="C9880" t="s">
        <v>648</v>
      </c>
      <c r="D9880" t="s">
        <v>198</v>
      </c>
      <c r="E9880" t="s">
        <v>1</v>
      </c>
      <c r="F9880">
        <v>0</v>
      </c>
      <c r="G9880">
        <v>0</v>
      </c>
      <c r="H9880">
        <v>0</v>
      </c>
    </row>
    <row r="9881" spans="2:8" x14ac:dyDescent="0.25">
      <c r="B9881" t="s">
        <v>3</v>
      </c>
      <c r="C9881" t="s">
        <v>648</v>
      </c>
      <c r="D9881" t="s">
        <v>199</v>
      </c>
      <c r="E9881" t="s">
        <v>1</v>
      </c>
      <c r="F9881">
        <v>0</v>
      </c>
      <c r="G9881">
        <v>0</v>
      </c>
      <c r="H9881">
        <v>0</v>
      </c>
    </row>
    <row r="9882" spans="2:8" x14ac:dyDescent="0.25">
      <c r="B9882" t="s">
        <v>3</v>
      </c>
      <c r="C9882" t="s">
        <v>648</v>
      </c>
      <c r="D9882" t="s">
        <v>200</v>
      </c>
      <c r="E9882" t="s">
        <v>1</v>
      </c>
      <c r="F9882">
        <v>0</v>
      </c>
      <c r="G9882">
        <v>0</v>
      </c>
      <c r="H9882">
        <v>0</v>
      </c>
    </row>
    <row r="9883" spans="2:8" x14ac:dyDescent="0.25">
      <c r="B9883" t="s">
        <v>3</v>
      </c>
      <c r="C9883" t="s">
        <v>648</v>
      </c>
      <c r="D9883" t="s">
        <v>201</v>
      </c>
      <c r="E9883" t="s">
        <v>1</v>
      </c>
      <c r="F9883">
        <v>0</v>
      </c>
      <c r="G9883">
        <v>0</v>
      </c>
      <c r="H9883">
        <v>0</v>
      </c>
    </row>
    <row r="9884" spans="2:8" x14ac:dyDescent="0.25">
      <c r="B9884" t="s">
        <v>3</v>
      </c>
      <c r="C9884" t="s">
        <v>648</v>
      </c>
      <c r="D9884" t="s">
        <v>202</v>
      </c>
      <c r="E9884" t="s">
        <v>1</v>
      </c>
      <c r="F9884">
        <v>0</v>
      </c>
      <c r="G9884">
        <v>0</v>
      </c>
      <c r="H9884">
        <v>0</v>
      </c>
    </row>
    <row r="9885" spans="2:8" x14ac:dyDescent="0.25">
      <c r="B9885" t="s">
        <v>3</v>
      </c>
      <c r="C9885" t="s">
        <v>648</v>
      </c>
      <c r="D9885" t="s">
        <v>203</v>
      </c>
      <c r="E9885" t="s">
        <v>1</v>
      </c>
      <c r="F9885">
        <v>0</v>
      </c>
      <c r="G9885">
        <v>0</v>
      </c>
      <c r="H9885">
        <v>0</v>
      </c>
    </row>
    <row r="9886" spans="2:8" x14ac:dyDescent="0.25">
      <c r="B9886" t="s">
        <v>3</v>
      </c>
      <c r="C9886" t="s">
        <v>648</v>
      </c>
      <c r="D9886" t="s">
        <v>204</v>
      </c>
      <c r="E9886" t="s">
        <v>1</v>
      </c>
      <c r="F9886">
        <v>0</v>
      </c>
      <c r="G9886">
        <v>0</v>
      </c>
      <c r="H9886">
        <v>0</v>
      </c>
    </row>
    <row r="9887" spans="2:8" x14ac:dyDescent="0.25">
      <c r="B9887" t="s">
        <v>3</v>
      </c>
      <c r="C9887" t="s">
        <v>648</v>
      </c>
      <c r="D9887" t="s">
        <v>205</v>
      </c>
      <c r="E9887" t="s">
        <v>1</v>
      </c>
      <c r="F9887">
        <v>0</v>
      </c>
      <c r="G9887">
        <v>0</v>
      </c>
      <c r="H9887">
        <v>0</v>
      </c>
    </row>
    <row r="9888" spans="2:8" x14ac:dyDescent="0.25">
      <c r="B9888" t="s">
        <v>3</v>
      </c>
      <c r="C9888" t="s">
        <v>648</v>
      </c>
      <c r="D9888" t="s">
        <v>208</v>
      </c>
      <c r="E9888" t="s">
        <v>1</v>
      </c>
      <c r="F9888">
        <v>0</v>
      </c>
      <c r="G9888">
        <v>0</v>
      </c>
      <c r="H9888">
        <v>0</v>
      </c>
    </row>
    <row r="9889" spans="2:8" x14ac:dyDescent="0.25">
      <c r="B9889" t="s">
        <v>3</v>
      </c>
      <c r="C9889" t="s">
        <v>648</v>
      </c>
      <c r="D9889" t="s">
        <v>209</v>
      </c>
      <c r="E9889" t="s">
        <v>1</v>
      </c>
      <c r="F9889">
        <v>0</v>
      </c>
      <c r="G9889">
        <v>0</v>
      </c>
      <c r="H9889">
        <v>0</v>
      </c>
    </row>
    <row r="9890" spans="2:8" x14ac:dyDescent="0.25">
      <c r="B9890" t="s">
        <v>3</v>
      </c>
      <c r="C9890" t="s">
        <v>648</v>
      </c>
      <c r="D9890" t="s">
        <v>210</v>
      </c>
      <c r="E9890" t="s">
        <v>1</v>
      </c>
      <c r="F9890">
        <v>0</v>
      </c>
      <c r="G9890">
        <v>0</v>
      </c>
      <c r="H9890">
        <v>0</v>
      </c>
    </row>
    <row r="9891" spans="2:8" x14ac:dyDescent="0.25">
      <c r="B9891" t="s">
        <v>3</v>
      </c>
      <c r="C9891" t="s">
        <v>648</v>
      </c>
      <c r="D9891" t="s">
        <v>211</v>
      </c>
      <c r="E9891" t="s">
        <v>1</v>
      </c>
      <c r="F9891">
        <v>0</v>
      </c>
      <c r="G9891">
        <v>0</v>
      </c>
      <c r="H9891">
        <v>0</v>
      </c>
    </row>
    <row r="9892" spans="2:8" x14ac:dyDescent="0.25">
      <c r="B9892" t="s">
        <v>3</v>
      </c>
      <c r="C9892" t="s">
        <v>648</v>
      </c>
      <c r="D9892" t="s">
        <v>212</v>
      </c>
      <c r="E9892" t="s">
        <v>1</v>
      </c>
      <c r="F9892">
        <v>0</v>
      </c>
      <c r="G9892">
        <v>0</v>
      </c>
      <c r="H9892">
        <v>0</v>
      </c>
    </row>
    <row r="9893" spans="2:8" x14ac:dyDescent="0.25">
      <c r="B9893" t="s">
        <v>3</v>
      </c>
      <c r="C9893" t="s">
        <v>648</v>
      </c>
      <c r="D9893" t="s">
        <v>213</v>
      </c>
      <c r="E9893" t="s">
        <v>1</v>
      </c>
      <c r="F9893">
        <v>0</v>
      </c>
      <c r="G9893">
        <v>0</v>
      </c>
      <c r="H9893">
        <v>0</v>
      </c>
    </row>
    <row r="9894" spans="2:8" x14ac:dyDescent="0.25">
      <c r="B9894" t="s">
        <v>3</v>
      </c>
      <c r="C9894" t="s">
        <v>648</v>
      </c>
      <c r="D9894" t="s">
        <v>214</v>
      </c>
      <c r="E9894" t="s">
        <v>1</v>
      </c>
      <c r="F9894">
        <v>0</v>
      </c>
      <c r="G9894">
        <v>0</v>
      </c>
      <c r="H9894">
        <v>0</v>
      </c>
    </row>
    <row r="9895" spans="2:8" x14ac:dyDescent="0.25">
      <c r="B9895" t="s">
        <v>3</v>
      </c>
      <c r="C9895" t="s">
        <v>648</v>
      </c>
      <c r="D9895" t="s">
        <v>215</v>
      </c>
      <c r="E9895" t="s">
        <v>1</v>
      </c>
      <c r="F9895">
        <v>0</v>
      </c>
      <c r="G9895">
        <v>0</v>
      </c>
      <c r="H9895">
        <v>0</v>
      </c>
    </row>
    <row r="9896" spans="2:8" x14ac:dyDescent="0.25">
      <c r="B9896" t="s">
        <v>3</v>
      </c>
      <c r="C9896" t="s">
        <v>648</v>
      </c>
      <c r="D9896" t="s">
        <v>216</v>
      </c>
      <c r="E9896" t="s">
        <v>1</v>
      </c>
      <c r="F9896">
        <v>47474.433937380185</v>
      </c>
      <c r="G9896">
        <v>94948.86787476037</v>
      </c>
      <c r="H9896">
        <v>142423.30181214056</v>
      </c>
    </row>
    <row r="9897" spans="2:8" x14ac:dyDescent="0.25">
      <c r="B9897" t="s">
        <v>3</v>
      </c>
      <c r="C9897" t="s">
        <v>648</v>
      </c>
      <c r="D9897" t="s">
        <v>217</v>
      </c>
      <c r="E9897" t="s">
        <v>1</v>
      </c>
      <c r="F9897">
        <v>0</v>
      </c>
      <c r="G9897">
        <v>0</v>
      </c>
      <c r="H9897">
        <v>0</v>
      </c>
    </row>
    <row r="9898" spans="2:8" x14ac:dyDescent="0.25">
      <c r="B9898" t="s">
        <v>3</v>
      </c>
      <c r="C9898" t="s">
        <v>648</v>
      </c>
      <c r="D9898" t="s">
        <v>218</v>
      </c>
      <c r="E9898" t="s">
        <v>1</v>
      </c>
      <c r="F9898">
        <v>12524528.930506391</v>
      </c>
      <c r="G9898">
        <v>25049057.861012783</v>
      </c>
      <c r="H9898">
        <v>37573586.79151918</v>
      </c>
    </row>
    <row r="9899" spans="2:8" x14ac:dyDescent="0.25">
      <c r="B9899" t="s">
        <v>3</v>
      </c>
      <c r="C9899" t="s">
        <v>648</v>
      </c>
      <c r="D9899" t="s">
        <v>219</v>
      </c>
      <c r="E9899" t="s">
        <v>1</v>
      </c>
      <c r="F9899">
        <v>0</v>
      </c>
      <c r="G9899">
        <v>0</v>
      </c>
      <c r="H9899">
        <v>0</v>
      </c>
    </row>
    <row r="9900" spans="2:8" x14ac:dyDescent="0.25">
      <c r="B9900" t="s">
        <v>3</v>
      </c>
      <c r="C9900" t="s">
        <v>648</v>
      </c>
      <c r="D9900" t="s">
        <v>220</v>
      </c>
      <c r="E9900" t="s">
        <v>1</v>
      </c>
      <c r="F9900">
        <v>0</v>
      </c>
      <c r="G9900">
        <v>0</v>
      </c>
      <c r="H9900">
        <v>0</v>
      </c>
    </row>
    <row r="9901" spans="2:8" x14ac:dyDescent="0.25">
      <c r="B9901" t="s">
        <v>3</v>
      </c>
      <c r="C9901" t="s">
        <v>648</v>
      </c>
      <c r="D9901" t="s">
        <v>221</v>
      </c>
      <c r="E9901" t="s">
        <v>1</v>
      </c>
      <c r="F9901">
        <v>0</v>
      </c>
      <c r="G9901">
        <v>0</v>
      </c>
      <c r="H9901">
        <v>0</v>
      </c>
    </row>
    <row r="9902" spans="2:8" x14ac:dyDescent="0.25">
      <c r="B9902" t="s">
        <v>3</v>
      </c>
      <c r="C9902" t="s">
        <v>648</v>
      </c>
      <c r="D9902" t="s">
        <v>222</v>
      </c>
      <c r="E9902" t="s">
        <v>1</v>
      </c>
      <c r="F9902">
        <v>0</v>
      </c>
      <c r="G9902">
        <v>0</v>
      </c>
      <c r="H9902">
        <v>0</v>
      </c>
    </row>
    <row r="9903" spans="2:8" x14ac:dyDescent="0.25">
      <c r="B9903" t="s">
        <v>3</v>
      </c>
      <c r="C9903" t="s">
        <v>648</v>
      </c>
      <c r="D9903" t="s">
        <v>224</v>
      </c>
      <c r="E9903" t="s">
        <v>1</v>
      </c>
      <c r="F9903">
        <v>0</v>
      </c>
      <c r="G9903">
        <v>0</v>
      </c>
      <c r="H9903">
        <v>0</v>
      </c>
    </row>
    <row r="9904" spans="2:8" x14ac:dyDescent="0.25">
      <c r="B9904" t="s">
        <v>3</v>
      </c>
      <c r="C9904" t="s">
        <v>648</v>
      </c>
      <c r="D9904" t="s">
        <v>225</v>
      </c>
      <c r="E9904" t="s">
        <v>1</v>
      </c>
      <c r="F9904">
        <v>0</v>
      </c>
      <c r="G9904">
        <v>0</v>
      </c>
      <c r="H9904">
        <v>0</v>
      </c>
    </row>
    <row r="9905" spans="2:8" x14ac:dyDescent="0.25">
      <c r="B9905" t="s">
        <v>3</v>
      </c>
      <c r="C9905" t="s">
        <v>648</v>
      </c>
      <c r="D9905" t="s">
        <v>226</v>
      </c>
      <c r="E9905" t="s">
        <v>1</v>
      </c>
      <c r="F9905">
        <v>47724.444444444445</v>
      </c>
      <c r="G9905">
        <v>109084.44444444444</v>
      </c>
      <c r="H9905">
        <v>163626.66666666666</v>
      </c>
    </row>
    <row r="9906" spans="2:8" x14ac:dyDescent="0.25">
      <c r="B9906" t="s">
        <v>3</v>
      </c>
      <c r="C9906" t="s">
        <v>648</v>
      </c>
      <c r="D9906" t="s">
        <v>227</v>
      </c>
      <c r="E9906" t="s">
        <v>1</v>
      </c>
      <c r="F9906">
        <v>2659478.7555555548</v>
      </c>
      <c r="G9906">
        <v>5318957.5111111095</v>
      </c>
      <c r="H9906">
        <v>7978436.2666666647</v>
      </c>
    </row>
    <row r="9907" spans="2:8" x14ac:dyDescent="0.25">
      <c r="B9907" t="s">
        <v>3</v>
      </c>
      <c r="C9907" t="s">
        <v>648</v>
      </c>
      <c r="D9907" t="s">
        <v>228</v>
      </c>
      <c r="E9907" t="s">
        <v>1</v>
      </c>
      <c r="F9907">
        <v>0</v>
      </c>
      <c r="G9907">
        <v>55997.419444445142</v>
      </c>
      <c r="H9907">
        <v>122720</v>
      </c>
    </row>
    <row r="9908" spans="2:8" x14ac:dyDescent="0.25">
      <c r="B9908" t="s">
        <v>3</v>
      </c>
      <c r="C9908" t="s">
        <v>648</v>
      </c>
      <c r="D9908" t="s">
        <v>229</v>
      </c>
      <c r="E9908" t="s">
        <v>1</v>
      </c>
      <c r="F9908">
        <v>17954.825000000648</v>
      </c>
      <c r="G9908">
        <v>0</v>
      </c>
      <c r="H9908">
        <v>24498.616666667709</v>
      </c>
    </row>
    <row r="9909" spans="2:8" x14ac:dyDescent="0.25">
      <c r="B9909" t="s">
        <v>3</v>
      </c>
      <c r="C9909" t="s">
        <v>648</v>
      </c>
      <c r="D9909" t="s">
        <v>230</v>
      </c>
      <c r="E9909" t="s">
        <v>1</v>
      </c>
      <c r="F9909">
        <v>0</v>
      </c>
      <c r="G9909">
        <v>0</v>
      </c>
      <c r="H9909">
        <v>0</v>
      </c>
    </row>
    <row r="9910" spans="2:8" x14ac:dyDescent="0.25">
      <c r="B9910" t="s">
        <v>3</v>
      </c>
      <c r="C9910" t="s">
        <v>648</v>
      </c>
      <c r="D9910" t="s">
        <v>232</v>
      </c>
      <c r="E9910" t="s">
        <v>1</v>
      </c>
      <c r="F9910">
        <v>18597.271897763581</v>
      </c>
      <c r="G9910">
        <v>37194.543795527155</v>
      </c>
      <c r="H9910">
        <v>55791.815693290737</v>
      </c>
    </row>
    <row r="9911" spans="2:8" x14ac:dyDescent="0.25">
      <c r="B9911" t="s">
        <v>3</v>
      </c>
      <c r="C9911" t="s">
        <v>648</v>
      </c>
      <c r="D9911" t="s">
        <v>234</v>
      </c>
      <c r="E9911" t="s">
        <v>1</v>
      </c>
      <c r="F9911">
        <v>38119.738686900964</v>
      </c>
      <c r="G9911">
        <v>76239.477373801914</v>
      </c>
      <c r="H9911">
        <v>114359.21606070286</v>
      </c>
    </row>
    <row r="9912" spans="2:8" x14ac:dyDescent="0.25">
      <c r="B9912" t="s">
        <v>3</v>
      </c>
      <c r="C9912" t="s">
        <v>648</v>
      </c>
      <c r="D9912" t="s">
        <v>236</v>
      </c>
      <c r="E9912" t="s">
        <v>1</v>
      </c>
      <c r="F9912">
        <v>0</v>
      </c>
      <c r="G9912">
        <v>0</v>
      </c>
      <c r="H9912">
        <v>0</v>
      </c>
    </row>
    <row r="9913" spans="2:8" x14ac:dyDescent="0.25">
      <c r="B9913" t="s">
        <v>3</v>
      </c>
      <c r="C9913" t="s">
        <v>648</v>
      </c>
      <c r="D9913" t="s">
        <v>237</v>
      </c>
      <c r="E9913" t="s">
        <v>1</v>
      </c>
      <c r="F9913">
        <v>0</v>
      </c>
      <c r="G9913">
        <v>0</v>
      </c>
      <c r="H9913">
        <v>0</v>
      </c>
    </row>
    <row r="9914" spans="2:8" x14ac:dyDescent="0.25">
      <c r="B9914" t="s">
        <v>3</v>
      </c>
      <c r="C9914" t="s">
        <v>648</v>
      </c>
      <c r="D9914" t="s">
        <v>238</v>
      </c>
      <c r="E9914" t="s">
        <v>1</v>
      </c>
      <c r="F9914">
        <v>0</v>
      </c>
      <c r="G9914">
        <v>0</v>
      </c>
      <c r="H9914">
        <v>0</v>
      </c>
    </row>
    <row r="9915" spans="2:8" x14ac:dyDescent="0.25">
      <c r="B9915" t="s">
        <v>3</v>
      </c>
      <c r="C9915" t="s">
        <v>648</v>
      </c>
      <c r="D9915" t="s">
        <v>240</v>
      </c>
      <c r="E9915" t="s">
        <v>1</v>
      </c>
      <c r="F9915">
        <v>0</v>
      </c>
      <c r="G9915">
        <v>0</v>
      </c>
      <c r="H9915">
        <v>0</v>
      </c>
    </row>
    <row r="9916" spans="2:8" x14ac:dyDescent="0.25">
      <c r="B9916" t="s">
        <v>3</v>
      </c>
      <c r="C9916" t="s">
        <v>648</v>
      </c>
      <c r="D9916" t="s">
        <v>241</v>
      </c>
      <c r="E9916" t="s">
        <v>1</v>
      </c>
      <c r="F9916">
        <v>0</v>
      </c>
      <c r="G9916">
        <v>0</v>
      </c>
      <c r="H9916">
        <v>0</v>
      </c>
    </row>
    <row r="9917" spans="2:8" x14ac:dyDescent="0.25">
      <c r="B9917" t="s">
        <v>3</v>
      </c>
      <c r="C9917" t="s">
        <v>648</v>
      </c>
      <c r="D9917" t="s">
        <v>242</v>
      </c>
      <c r="E9917" t="s">
        <v>1</v>
      </c>
      <c r="F9917">
        <v>0</v>
      </c>
      <c r="G9917">
        <v>0</v>
      </c>
      <c r="H9917">
        <v>0</v>
      </c>
    </row>
    <row r="9918" spans="2:8" x14ac:dyDescent="0.25">
      <c r="B9918" t="s">
        <v>3</v>
      </c>
      <c r="C9918" t="s">
        <v>648</v>
      </c>
      <c r="D9918" t="s">
        <v>243</v>
      </c>
      <c r="E9918" t="s">
        <v>1</v>
      </c>
      <c r="F9918">
        <v>12310747.466666665</v>
      </c>
      <c r="G9918">
        <v>24621494.93333333</v>
      </c>
      <c r="H9918">
        <v>36932242.399999999</v>
      </c>
    </row>
    <row r="9919" spans="2:8" x14ac:dyDescent="0.25">
      <c r="B9919" t="s">
        <v>3</v>
      </c>
      <c r="C9919" t="s">
        <v>648</v>
      </c>
      <c r="D9919" t="s">
        <v>244</v>
      </c>
      <c r="E9919" t="s">
        <v>1</v>
      </c>
      <c r="F9919">
        <v>547418.66666666674</v>
      </c>
      <c r="G9919">
        <v>1094837.3333333335</v>
      </c>
      <c r="H9919">
        <v>1642256</v>
      </c>
    </row>
    <row r="9920" spans="2:8" x14ac:dyDescent="0.25">
      <c r="B9920" t="s">
        <v>3</v>
      </c>
      <c r="C9920" t="s">
        <v>648</v>
      </c>
      <c r="D9920" t="s">
        <v>245</v>
      </c>
      <c r="E9920" t="s">
        <v>1</v>
      </c>
      <c r="F9920">
        <v>0</v>
      </c>
      <c r="G9920">
        <v>0</v>
      </c>
      <c r="H9920">
        <v>0</v>
      </c>
    </row>
    <row r="9921" spans="2:8" x14ac:dyDescent="0.25">
      <c r="B9921" t="s">
        <v>3</v>
      </c>
      <c r="C9921" t="s">
        <v>648</v>
      </c>
      <c r="D9921" t="s">
        <v>246</v>
      </c>
      <c r="E9921" t="s">
        <v>1</v>
      </c>
      <c r="F9921">
        <v>0</v>
      </c>
      <c r="G9921">
        <v>0</v>
      </c>
      <c r="H9921">
        <v>0</v>
      </c>
    </row>
    <row r="9922" spans="2:8" x14ac:dyDescent="0.25">
      <c r="B9922" t="s">
        <v>3</v>
      </c>
      <c r="C9922" t="s">
        <v>648</v>
      </c>
      <c r="D9922" t="s">
        <v>247</v>
      </c>
      <c r="E9922" t="s">
        <v>1</v>
      </c>
      <c r="F9922">
        <v>0</v>
      </c>
      <c r="G9922">
        <v>0</v>
      </c>
      <c r="H9922">
        <v>0</v>
      </c>
    </row>
    <row r="9923" spans="2:8" x14ac:dyDescent="0.25">
      <c r="B9923" t="s">
        <v>3</v>
      </c>
      <c r="C9923" t="s">
        <v>648</v>
      </c>
      <c r="D9923" t="s">
        <v>248</v>
      </c>
      <c r="E9923" t="s">
        <v>1</v>
      </c>
      <c r="F9923">
        <v>0</v>
      </c>
      <c r="G9923">
        <v>0</v>
      </c>
      <c r="H9923">
        <v>0</v>
      </c>
    </row>
    <row r="9924" spans="2:8" x14ac:dyDescent="0.25">
      <c r="B9924" t="s">
        <v>3</v>
      </c>
      <c r="C9924" t="s">
        <v>648</v>
      </c>
      <c r="D9924" t="s">
        <v>251</v>
      </c>
      <c r="E9924" t="s">
        <v>1</v>
      </c>
      <c r="F9924">
        <v>0</v>
      </c>
      <c r="G9924">
        <v>0</v>
      </c>
      <c r="H9924">
        <v>0</v>
      </c>
    </row>
    <row r="9925" spans="2:8" x14ac:dyDescent="0.25">
      <c r="B9925" t="s">
        <v>3</v>
      </c>
      <c r="C9925" t="s">
        <v>648</v>
      </c>
      <c r="D9925" t="s">
        <v>255</v>
      </c>
      <c r="E9925" t="s">
        <v>1</v>
      </c>
      <c r="F9925">
        <v>0</v>
      </c>
      <c r="G9925">
        <v>0</v>
      </c>
      <c r="H9925">
        <v>0</v>
      </c>
    </row>
    <row r="9926" spans="2:8" x14ac:dyDescent="0.25">
      <c r="B9926" t="s">
        <v>3</v>
      </c>
      <c r="C9926" t="s">
        <v>648</v>
      </c>
      <c r="D9926" t="s">
        <v>256</v>
      </c>
      <c r="E9926" t="s">
        <v>1</v>
      </c>
      <c r="F9926">
        <v>21845.637134185305</v>
      </c>
      <c r="G9926">
        <v>43691.274268370609</v>
      </c>
      <c r="H9926">
        <v>65536.911402555925</v>
      </c>
    </row>
    <row r="9927" spans="2:8" x14ac:dyDescent="0.25">
      <c r="B9927" t="s">
        <v>3</v>
      </c>
      <c r="C9927" t="s">
        <v>648</v>
      </c>
      <c r="D9927" t="s">
        <v>258</v>
      </c>
      <c r="E9927" t="s">
        <v>1</v>
      </c>
      <c r="F9927">
        <v>43325.379977635792</v>
      </c>
      <c r="G9927">
        <v>86650.759955271584</v>
      </c>
      <c r="H9927">
        <v>129976.13993290738</v>
      </c>
    </row>
    <row r="9928" spans="2:8" x14ac:dyDescent="0.25">
      <c r="B9928" t="s">
        <v>3</v>
      </c>
      <c r="C9928" t="s">
        <v>648</v>
      </c>
      <c r="D9928" t="s">
        <v>260</v>
      </c>
      <c r="E9928" t="s">
        <v>1</v>
      </c>
      <c r="F9928">
        <v>0</v>
      </c>
      <c r="G9928">
        <v>0</v>
      </c>
      <c r="H9928">
        <v>0</v>
      </c>
    </row>
    <row r="9929" spans="2:8" x14ac:dyDescent="0.25">
      <c r="B9929" t="s">
        <v>3</v>
      </c>
      <c r="C9929" t="s">
        <v>648</v>
      </c>
      <c r="D9929" t="s">
        <v>262</v>
      </c>
      <c r="E9929" t="s">
        <v>1</v>
      </c>
      <c r="F9929">
        <v>2278661.9789266195</v>
      </c>
      <c r="G9929">
        <v>4557323.95785324</v>
      </c>
      <c r="H9929">
        <v>6835985.9367798595</v>
      </c>
    </row>
    <row r="9930" spans="2:8" x14ac:dyDescent="0.25">
      <c r="B9930" t="s">
        <v>3</v>
      </c>
      <c r="C9930" t="s">
        <v>648</v>
      </c>
      <c r="D9930" t="s">
        <v>263</v>
      </c>
      <c r="E9930" t="s">
        <v>1</v>
      </c>
      <c r="F9930">
        <v>7633.6438929584674</v>
      </c>
      <c r="G9930">
        <v>15267.287785916935</v>
      </c>
      <c r="H9930">
        <v>22900.9316788754</v>
      </c>
    </row>
    <row r="9931" spans="2:8" x14ac:dyDescent="0.25">
      <c r="B9931" t="s">
        <v>3</v>
      </c>
      <c r="C9931" t="s">
        <v>648</v>
      </c>
      <c r="D9931" t="s">
        <v>264</v>
      </c>
      <c r="E9931" t="s">
        <v>1</v>
      </c>
      <c r="F9931">
        <v>1502716.3875864539</v>
      </c>
      <c r="G9931">
        <v>3005432.7751729079</v>
      </c>
      <c r="H9931">
        <v>4508149.1627593618</v>
      </c>
    </row>
    <row r="9932" spans="2:8" x14ac:dyDescent="0.25">
      <c r="B9932" t="s">
        <v>3</v>
      </c>
      <c r="C9932" t="s">
        <v>648</v>
      </c>
      <c r="D9932" t="s">
        <v>265</v>
      </c>
      <c r="E9932" t="s">
        <v>1</v>
      </c>
      <c r="F9932">
        <v>182638.17029520773</v>
      </c>
      <c r="G9932">
        <v>365276.34059041546</v>
      </c>
      <c r="H9932">
        <v>547914.51088562317</v>
      </c>
    </row>
    <row r="9933" spans="2:8" x14ac:dyDescent="0.25">
      <c r="B9933" t="s">
        <v>3</v>
      </c>
      <c r="C9933" t="s">
        <v>648</v>
      </c>
      <c r="D9933" t="s">
        <v>266</v>
      </c>
      <c r="E9933" t="s">
        <v>1</v>
      </c>
      <c r="F9933">
        <v>32889.548921047921</v>
      </c>
      <c r="G9933">
        <v>65779.097842095842</v>
      </c>
      <c r="H9933">
        <v>98668.646763143755</v>
      </c>
    </row>
    <row r="9934" spans="2:8" x14ac:dyDescent="0.25">
      <c r="B9934" t="s">
        <v>3</v>
      </c>
      <c r="C9934" t="s">
        <v>648</v>
      </c>
      <c r="D9934" t="s">
        <v>268</v>
      </c>
      <c r="E9934" t="s">
        <v>1</v>
      </c>
      <c r="F9934">
        <v>0</v>
      </c>
      <c r="G9934">
        <v>0</v>
      </c>
      <c r="H9934">
        <v>0</v>
      </c>
    </row>
    <row r="9935" spans="2:8" x14ac:dyDescent="0.25">
      <c r="B9935" t="s">
        <v>3</v>
      </c>
      <c r="C9935" t="s">
        <v>648</v>
      </c>
      <c r="D9935" t="s">
        <v>269</v>
      </c>
      <c r="E9935" t="s">
        <v>1</v>
      </c>
      <c r="F9935">
        <v>0</v>
      </c>
      <c r="G9935">
        <v>0</v>
      </c>
      <c r="H9935">
        <v>0</v>
      </c>
    </row>
    <row r="9936" spans="2:8" x14ac:dyDescent="0.25">
      <c r="B9936" t="s">
        <v>3</v>
      </c>
      <c r="C9936" t="s">
        <v>648</v>
      </c>
      <c r="D9936" t="s">
        <v>270</v>
      </c>
      <c r="E9936" t="s">
        <v>1</v>
      </c>
      <c r="F9936">
        <v>0</v>
      </c>
      <c r="G9936">
        <v>0</v>
      </c>
      <c r="H9936">
        <v>0</v>
      </c>
    </row>
    <row r="9937" spans="2:8" x14ac:dyDescent="0.25">
      <c r="B9937" t="s">
        <v>3</v>
      </c>
      <c r="C9937" t="s">
        <v>648</v>
      </c>
      <c r="D9937" t="s">
        <v>271</v>
      </c>
      <c r="E9937" t="s">
        <v>1</v>
      </c>
      <c r="F9937">
        <v>748967.83750000026</v>
      </c>
      <c r="G9937">
        <v>1508786.9750000003</v>
      </c>
      <c r="H9937">
        <v>2287409.6250000005</v>
      </c>
    </row>
    <row r="9938" spans="2:8" x14ac:dyDescent="0.25">
      <c r="B9938" t="s">
        <v>3</v>
      </c>
      <c r="C9938" t="s">
        <v>648</v>
      </c>
      <c r="D9938" t="s">
        <v>273</v>
      </c>
      <c r="E9938" t="s">
        <v>1</v>
      </c>
      <c r="F9938">
        <v>0</v>
      </c>
      <c r="G9938">
        <v>0</v>
      </c>
      <c r="H9938">
        <v>0</v>
      </c>
    </row>
    <row r="9939" spans="2:8" x14ac:dyDescent="0.25">
      <c r="B9939" t="s">
        <v>3</v>
      </c>
      <c r="C9939" t="s">
        <v>648</v>
      </c>
      <c r="D9939" t="s">
        <v>276</v>
      </c>
      <c r="E9939" t="s">
        <v>1</v>
      </c>
      <c r="F9939">
        <v>0</v>
      </c>
      <c r="G9939">
        <v>0</v>
      </c>
      <c r="H9939">
        <v>0</v>
      </c>
    </row>
    <row r="9940" spans="2:8" x14ac:dyDescent="0.25">
      <c r="B9940" t="s">
        <v>3</v>
      </c>
      <c r="C9940" t="s">
        <v>648</v>
      </c>
      <c r="D9940" t="s">
        <v>279</v>
      </c>
      <c r="E9940" t="s">
        <v>1</v>
      </c>
      <c r="F9940">
        <v>978844.44444444426</v>
      </c>
      <c r="G9940">
        <v>1957688.8888888885</v>
      </c>
      <c r="H9940">
        <v>2936533.3333333326</v>
      </c>
    </row>
    <row r="9941" spans="2:8" x14ac:dyDescent="0.25">
      <c r="B9941" t="s">
        <v>3</v>
      </c>
      <c r="C9941" t="s">
        <v>648</v>
      </c>
      <c r="D9941" t="s">
        <v>280</v>
      </c>
      <c r="E9941" t="s">
        <v>1</v>
      </c>
      <c r="F9941">
        <v>232413.30502476997</v>
      </c>
      <c r="G9941">
        <v>464826.61004953994</v>
      </c>
      <c r="H9941">
        <v>697239.91507431003</v>
      </c>
    </row>
    <row r="9942" spans="2:8" x14ac:dyDescent="0.25">
      <c r="B9942" t="s">
        <v>3</v>
      </c>
      <c r="C9942" t="s">
        <v>648</v>
      </c>
      <c r="D9942" t="s">
        <v>281</v>
      </c>
      <c r="E9942" t="s">
        <v>1</v>
      </c>
      <c r="F9942">
        <v>0</v>
      </c>
      <c r="G9942">
        <v>0</v>
      </c>
      <c r="H9942">
        <v>0</v>
      </c>
    </row>
    <row r="9943" spans="2:8" x14ac:dyDescent="0.25">
      <c r="B9943" t="s">
        <v>3</v>
      </c>
      <c r="C9943" t="s">
        <v>648</v>
      </c>
      <c r="D9943" t="s">
        <v>282</v>
      </c>
      <c r="E9943" t="s">
        <v>1</v>
      </c>
      <c r="F9943">
        <v>0</v>
      </c>
      <c r="G9943">
        <v>0</v>
      </c>
      <c r="H9943">
        <v>0</v>
      </c>
    </row>
    <row r="9944" spans="2:8" x14ac:dyDescent="0.25">
      <c r="B9944" t="s">
        <v>3</v>
      </c>
      <c r="C9944" t="s">
        <v>648</v>
      </c>
      <c r="D9944" t="s">
        <v>283</v>
      </c>
      <c r="E9944" t="s">
        <v>1</v>
      </c>
      <c r="F9944">
        <v>1103515.9514376996</v>
      </c>
      <c r="G9944">
        <v>2207031.9028753997</v>
      </c>
      <c r="H9944">
        <v>3310547.8543130993</v>
      </c>
    </row>
    <row r="9945" spans="2:8" x14ac:dyDescent="0.25">
      <c r="B9945" t="s">
        <v>3</v>
      </c>
      <c r="C9945" t="s">
        <v>648</v>
      </c>
      <c r="D9945" t="s">
        <v>284</v>
      </c>
      <c r="E9945" t="s">
        <v>1</v>
      </c>
      <c r="F9945">
        <v>0</v>
      </c>
      <c r="G9945">
        <v>0</v>
      </c>
      <c r="H9945">
        <v>0</v>
      </c>
    </row>
    <row r="9946" spans="2:8" x14ac:dyDescent="0.25">
      <c r="B9946" t="s">
        <v>3</v>
      </c>
      <c r="C9946" t="s">
        <v>648</v>
      </c>
      <c r="D9946" t="s">
        <v>286</v>
      </c>
      <c r="E9946" t="s">
        <v>1</v>
      </c>
      <c r="F9946">
        <v>0</v>
      </c>
      <c r="G9946">
        <v>0</v>
      </c>
      <c r="H9946">
        <v>0</v>
      </c>
    </row>
    <row r="9947" spans="2:8" x14ac:dyDescent="0.25">
      <c r="B9947" t="s">
        <v>3</v>
      </c>
      <c r="C9947" t="s">
        <v>648</v>
      </c>
      <c r="D9947" t="s">
        <v>287</v>
      </c>
      <c r="E9947" t="s">
        <v>1</v>
      </c>
      <c r="F9947">
        <v>1567373.9041533547</v>
      </c>
      <c r="G9947">
        <v>3134747.8083067094</v>
      </c>
      <c r="H9947">
        <v>4702121.7124600634</v>
      </c>
    </row>
    <row r="9948" spans="2:8" x14ac:dyDescent="0.25">
      <c r="B9948" t="s">
        <v>3</v>
      </c>
      <c r="C9948" t="s">
        <v>648</v>
      </c>
      <c r="D9948" t="s">
        <v>290</v>
      </c>
      <c r="E9948" t="s">
        <v>1</v>
      </c>
      <c r="F9948">
        <v>0</v>
      </c>
      <c r="G9948">
        <v>0</v>
      </c>
      <c r="H9948">
        <v>0</v>
      </c>
    </row>
    <row r="9949" spans="2:8" x14ac:dyDescent="0.25">
      <c r="B9949" t="s">
        <v>3</v>
      </c>
      <c r="C9949" t="s">
        <v>648</v>
      </c>
      <c r="D9949" t="s">
        <v>291</v>
      </c>
      <c r="E9949" t="s">
        <v>1</v>
      </c>
      <c r="F9949">
        <v>52309.980830670931</v>
      </c>
      <c r="G9949">
        <v>104619.96166134186</v>
      </c>
      <c r="H9949">
        <v>156929.94249201278</v>
      </c>
    </row>
    <row r="9950" spans="2:8" x14ac:dyDescent="0.25">
      <c r="B9950" t="s">
        <v>3</v>
      </c>
      <c r="C9950" t="s">
        <v>648</v>
      </c>
      <c r="D9950" t="s">
        <v>292</v>
      </c>
      <c r="E9950" t="s">
        <v>1</v>
      </c>
      <c r="F9950">
        <v>0</v>
      </c>
      <c r="G9950">
        <v>0</v>
      </c>
      <c r="H9950">
        <v>0</v>
      </c>
    </row>
    <row r="9951" spans="2:8" x14ac:dyDescent="0.25">
      <c r="B9951" t="s">
        <v>3</v>
      </c>
      <c r="C9951" t="s">
        <v>648</v>
      </c>
      <c r="D9951" t="s">
        <v>293</v>
      </c>
      <c r="E9951" t="s">
        <v>1</v>
      </c>
      <c r="F9951">
        <v>0</v>
      </c>
      <c r="G9951">
        <v>0</v>
      </c>
      <c r="H9951">
        <v>0</v>
      </c>
    </row>
    <row r="9952" spans="2:8" x14ac:dyDescent="0.25">
      <c r="B9952" t="s">
        <v>3</v>
      </c>
      <c r="C9952" t="s">
        <v>648</v>
      </c>
      <c r="D9952" t="s">
        <v>295</v>
      </c>
      <c r="E9952" t="s">
        <v>1</v>
      </c>
      <c r="F9952">
        <v>0</v>
      </c>
      <c r="G9952">
        <v>0</v>
      </c>
      <c r="H9952">
        <v>0</v>
      </c>
    </row>
    <row r="9953" spans="2:8" x14ac:dyDescent="0.25">
      <c r="B9953" t="s">
        <v>3</v>
      </c>
      <c r="C9953" t="s">
        <v>648</v>
      </c>
      <c r="D9953" t="s">
        <v>296</v>
      </c>
      <c r="E9953" t="s">
        <v>1</v>
      </c>
      <c r="F9953">
        <v>0</v>
      </c>
      <c r="G9953">
        <v>0</v>
      </c>
      <c r="H9953">
        <v>0</v>
      </c>
    </row>
    <row r="9954" spans="2:8" x14ac:dyDescent="0.25">
      <c r="B9954" t="s">
        <v>3</v>
      </c>
      <c r="C9954" t="s">
        <v>648</v>
      </c>
      <c r="D9954" t="s">
        <v>297</v>
      </c>
      <c r="E9954" t="s">
        <v>1</v>
      </c>
      <c r="F9954">
        <v>0</v>
      </c>
      <c r="G9954">
        <v>0</v>
      </c>
      <c r="H9954">
        <v>0</v>
      </c>
    </row>
    <row r="9955" spans="2:8" x14ac:dyDescent="0.25">
      <c r="B9955" t="s">
        <v>3</v>
      </c>
      <c r="C9955" t="s">
        <v>648</v>
      </c>
      <c r="D9955" t="s">
        <v>298</v>
      </c>
      <c r="E9955" t="s">
        <v>1</v>
      </c>
      <c r="F9955">
        <v>0</v>
      </c>
      <c r="G9955">
        <v>0</v>
      </c>
      <c r="H9955">
        <v>0</v>
      </c>
    </row>
    <row r="9956" spans="2:8" x14ac:dyDescent="0.25">
      <c r="B9956" t="s">
        <v>3</v>
      </c>
      <c r="C9956" t="s">
        <v>648</v>
      </c>
      <c r="D9956" t="s">
        <v>299</v>
      </c>
      <c r="E9956" t="s">
        <v>1</v>
      </c>
      <c r="F9956">
        <v>0</v>
      </c>
      <c r="G9956">
        <v>0</v>
      </c>
      <c r="H9956">
        <v>0</v>
      </c>
    </row>
    <row r="9957" spans="2:8" x14ac:dyDescent="0.25">
      <c r="B9957" t="s">
        <v>3</v>
      </c>
      <c r="C9957" t="s">
        <v>648</v>
      </c>
      <c r="D9957" t="s">
        <v>300</v>
      </c>
      <c r="E9957" t="s">
        <v>1</v>
      </c>
      <c r="F9957">
        <v>0</v>
      </c>
      <c r="G9957">
        <v>0</v>
      </c>
      <c r="H9957">
        <v>0</v>
      </c>
    </row>
    <row r="9958" spans="2:8" x14ac:dyDescent="0.25">
      <c r="B9958" t="s">
        <v>3</v>
      </c>
      <c r="C9958" t="s">
        <v>648</v>
      </c>
      <c r="D9958" t="s">
        <v>407</v>
      </c>
      <c r="E9958" t="s">
        <v>1</v>
      </c>
      <c r="F9958">
        <v>0</v>
      </c>
      <c r="G9958">
        <v>0</v>
      </c>
      <c r="H9958">
        <v>0</v>
      </c>
    </row>
    <row r="9959" spans="2:8" x14ac:dyDescent="0.25">
      <c r="B9959" t="s">
        <v>3</v>
      </c>
      <c r="C9959" t="s">
        <v>648</v>
      </c>
      <c r="D9959" t="s">
        <v>635</v>
      </c>
      <c r="E9959" t="s">
        <v>1</v>
      </c>
      <c r="F9959">
        <v>0</v>
      </c>
      <c r="G9959">
        <v>0</v>
      </c>
      <c r="H9959">
        <v>0</v>
      </c>
    </row>
    <row r="9960" spans="2:8" x14ac:dyDescent="0.25">
      <c r="B9960" t="s">
        <v>3</v>
      </c>
      <c r="C9960" t="s">
        <v>648</v>
      </c>
      <c r="D9960" t="s">
        <v>636</v>
      </c>
      <c r="E9960" t="s">
        <v>1</v>
      </c>
      <c r="F9960">
        <v>0</v>
      </c>
      <c r="G9960">
        <v>0</v>
      </c>
      <c r="H9960">
        <v>0</v>
      </c>
    </row>
    <row r="9961" spans="2:8" x14ac:dyDescent="0.25">
      <c r="B9961" t="s">
        <v>3</v>
      </c>
      <c r="C9961" t="s">
        <v>648</v>
      </c>
      <c r="D9961" t="s">
        <v>686</v>
      </c>
      <c r="E9961" t="s">
        <v>1</v>
      </c>
      <c r="F9961">
        <v>0</v>
      </c>
      <c r="G9961">
        <v>0</v>
      </c>
      <c r="H9961">
        <v>0</v>
      </c>
    </row>
    <row r="9962" spans="2:8" x14ac:dyDescent="0.25">
      <c r="B9962" t="s">
        <v>3</v>
      </c>
      <c r="C9962" t="s">
        <v>648</v>
      </c>
      <c r="D9962" t="s">
        <v>687</v>
      </c>
      <c r="E9962" t="s">
        <v>1</v>
      </c>
      <c r="F9962">
        <v>0</v>
      </c>
      <c r="G9962">
        <v>0</v>
      </c>
      <c r="H9962">
        <v>0</v>
      </c>
    </row>
    <row r="9963" spans="2:8" x14ac:dyDescent="0.25">
      <c r="B9963" t="s">
        <v>3</v>
      </c>
      <c r="C9963" t="s">
        <v>648</v>
      </c>
      <c r="D9963" t="s">
        <v>302</v>
      </c>
      <c r="E9963" t="s">
        <v>1</v>
      </c>
      <c r="F9963">
        <v>0</v>
      </c>
      <c r="G9963">
        <v>0</v>
      </c>
      <c r="H9963">
        <v>0</v>
      </c>
    </row>
    <row r="9964" spans="2:8" x14ac:dyDescent="0.25">
      <c r="B9964" t="s">
        <v>3</v>
      </c>
      <c r="C9964" t="s">
        <v>648</v>
      </c>
      <c r="D9964" t="s">
        <v>303</v>
      </c>
      <c r="E9964" t="s">
        <v>1</v>
      </c>
      <c r="F9964">
        <v>0</v>
      </c>
      <c r="G9964">
        <v>0</v>
      </c>
      <c r="H9964">
        <v>0</v>
      </c>
    </row>
    <row r="9965" spans="2:8" x14ac:dyDescent="0.25">
      <c r="B9965" t="s">
        <v>3</v>
      </c>
      <c r="C9965" t="s">
        <v>648</v>
      </c>
      <c r="D9965" t="s">
        <v>306</v>
      </c>
      <c r="E9965" t="s">
        <v>1</v>
      </c>
      <c r="F9965">
        <v>0</v>
      </c>
      <c r="G9965">
        <v>0</v>
      </c>
      <c r="H9965">
        <v>0</v>
      </c>
    </row>
    <row r="9966" spans="2:8" x14ac:dyDescent="0.25">
      <c r="B9966" t="s">
        <v>3</v>
      </c>
      <c r="C9966" t="s">
        <v>648</v>
      </c>
      <c r="D9966" t="s">
        <v>307</v>
      </c>
      <c r="E9966" t="s">
        <v>1</v>
      </c>
      <c r="F9966">
        <v>0</v>
      </c>
      <c r="G9966">
        <v>0</v>
      </c>
      <c r="H9966">
        <v>0</v>
      </c>
    </row>
    <row r="9967" spans="2:8" x14ac:dyDescent="0.25">
      <c r="B9967" t="s">
        <v>3</v>
      </c>
      <c r="C9967" t="s">
        <v>648</v>
      </c>
      <c r="D9967" t="s">
        <v>308</v>
      </c>
      <c r="E9967" t="s">
        <v>1</v>
      </c>
      <c r="F9967">
        <v>0</v>
      </c>
      <c r="G9967">
        <v>0</v>
      </c>
      <c r="H9967">
        <v>0</v>
      </c>
    </row>
    <row r="9968" spans="2:8" x14ac:dyDescent="0.25">
      <c r="B9968" t="s">
        <v>3</v>
      </c>
      <c r="C9968" t="s">
        <v>648</v>
      </c>
      <c r="D9968" t="s">
        <v>309</v>
      </c>
      <c r="E9968" t="s">
        <v>1</v>
      </c>
      <c r="F9968">
        <v>0</v>
      </c>
      <c r="G9968">
        <v>0</v>
      </c>
      <c r="H9968">
        <v>0</v>
      </c>
    </row>
    <row r="9969" spans="2:8" x14ac:dyDescent="0.25">
      <c r="B9969" t="s">
        <v>3</v>
      </c>
      <c r="C9969" t="s">
        <v>648</v>
      </c>
      <c r="D9969" t="s">
        <v>637</v>
      </c>
      <c r="E9969" t="s">
        <v>1</v>
      </c>
      <c r="F9969">
        <v>0</v>
      </c>
      <c r="G9969">
        <v>0</v>
      </c>
      <c r="H9969">
        <v>0</v>
      </c>
    </row>
    <row r="9970" spans="2:8" x14ac:dyDescent="0.25">
      <c r="B9970" t="s">
        <v>3</v>
      </c>
      <c r="C9970" t="s">
        <v>648</v>
      </c>
      <c r="D9970" t="s">
        <v>311</v>
      </c>
      <c r="E9970" t="s">
        <v>1</v>
      </c>
      <c r="F9970">
        <v>0</v>
      </c>
      <c r="G9970">
        <v>0</v>
      </c>
      <c r="H9970">
        <v>0</v>
      </c>
    </row>
    <row r="9971" spans="2:8" x14ac:dyDescent="0.25">
      <c r="B9971" t="s">
        <v>3</v>
      </c>
      <c r="C9971" t="s">
        <v>648</v>
      </c>
      <c r="D9971" t="s">
        <v>312</v>
      </c>
      <c r="E9971" t="s">
        <v>1</v>
      </c>
      <c r="F9971">
        <v>0</v>
      </c>
      <c r="G9971">
        <v>0</v>
      </c>
      <c r="H9971">
        <v>0</v>
      </c>
    </row>
    <row r="9972" spans="2:8" x14ac:dyDescent="0.25">
      <c r="B9972" t="s">
        <v>3</v>
      </c>
      <c r="C9972" t="s">
        <v>648</v>
      </c>
      <c r="D9972" t="s">
        <v>313</v>
      </c>
      <c r="E9972" t="s">
        <v>1</v>
      </c>
      <c r="F9972">
        <v>0</v>
      </c>
      <c r="G9972">
        <v>0</v>
      </c>
      <c r="H9972">
        <v>0</v>
      </c>
    </row>
    <row r="9973" spans="2:8" x14ac:dyDescent="0.25">
      <c r="B9973" t="s">
        <v>3</v>
      </c>
      <c r="C9973" t="s">
        <v>648</v>
      </c>
      <c r="D9973" t="s">
        <v>314</v>
      </c>
      <c r="E9973" t="s">
        <v>1</v>
      </c>
      <c r="F9973">
        <v>0</v>
      </c>
      <c r="G9973">
        <v>0</v>
      </c>
      <c r="H9973">
        <v>0</v>
      </c>
    </row>
    <row r="9974" spans="2:8" x14ac:dyDescent="0.25">
      <c r="B9974" t="s">
        <v>3</v>
      </c>
      <c r="C9974" t="s">
        <v>648</v>
      </c>
      <c r="D9974" t="s">
        <v>315</v>
      </c>
      <c r="E9974" t="s">
        <v>1</v>
      </c>
      <c r="F9974">
        <v>141866.66666666666</v>
      </c>
      <c r="G9974">
        <v>283733.33333333337</v>
      </c>
      <c r="H9974">
        <v>425600.00000000012</v>
      </c>
    </row>
    <row r="9975" spans="2:8" x14ac:dyDescent="0.25">
      <c r="B9975" t="s">
        <v>3</v>
      </c>
      <c r="C9975" t="s">
        <v>648</v>
      </c>
      <c r="D9975" t="s">
        <v>320</v>
      </c>
      <c r="E9975" t="s">
        <v>1</v>
      </c>
      <c r="F9975">
        <v>0</v>
      </c>
      <c r="G9975">
        <v>0</v>
      </c>
      <c r="H9975">
        <v>0</v>
      </c>
    </row>
    <row r="9976" spans="2:8" x14ac:dyDescent="0.25">
      <c r="B9976" t="s">
        <v>3</v>
      </c>
      <c r="C9976" t="s">
        <v>648</v>
      </c>
      <c r="D9976" t="s">
        <v>322</v>
      </c>
      <c r="E9976" t="s">
        <v>1</v>
      </c>
      <c r="F9976">
        <v>0</v>
      </c>
      <c r="G9976">
        <v>0</v>
      </c>
      <c r="H9976">
        <v>0</v>
      </c>
    </row>
    <row r="9977" spans="2:8" x14ac:dyDescent="0.25">
      <c r="B9977" t="s">
        <v>3</v>
      </c>
      <c r="C9977" t="s">
        <v>648</v>
      </c>
      <c r="D9977" t="s">
        <v>324</v>
      </c>
      <c r="E9977" t="s">
        <v>1</v>
      </c>
      <c r="F9977">
        <v>0</v>
      </c>
      <c r="G9977">
        <v>0</v>
      </c>
      <c r="H9977">
        <v>0</v>
      </c>
    </row>
    <row r="9978" spans="2:8" x14ac:dyDescent="0.25">
      <c r="B9978" t="s">
        <v>3</v>
      </c>
      <c r="C9978" t="s">
        <v>648</v>
      </c>
      <c r="D9978" t="s">
        <v>326</v>
      </c>
      <c r="E9978" t="s">
        <v>1</v>
      </c>
      <c r="F9978">
        <v>0</v>
      </c>
      <c r="G9978">
        <v>0</v>
      </c>
      <c r="H9978">
        <v>0</v>
      </c>
    </row>
    <row r="9979" spans="2:8" x14ac:dyDescent="0.25">
      <c r="B9979" t="s">
        <v>3</v>
      </c>
      <c r="C9979" t="s">
        <v>648</v>
      </c>
      <c r="D9979" t="s">
        <v>328</v>
      </c>
      <c r="E9979" t="s">
        <v>1</v>
      </c>
      <c r="F9979">
        <v>0</v>
      </c>
      <c r="G9979">
        <v>0</v>
      </c>
      <c r="H9979">
        <v>0</v>
      </c>
    </row>
    <row r="9980" spans="2:8" x14ac:dyDescent="0.25">
      <c r="B9980" t="s">
        <v>3</v>
      </c>
      <c r="C9980" t="s">
        <v>648</v>
      </c>
      <c r="D9980" t="s">
        <v>330</v>
      </c>
      <c r="E9980" t="s">
        <v>1</v>
      </c>
      <c r="F9980">
        <v>0</v>
      </c>
      <c r="G9980">
        <v>0</v>
      </c>
      <c r="H9980">
        <v>0</v>
      </c>
    </row>
    <row r="9981" spans="2:8" x14ac:dyDescent="0.25">
      <c r="B9981" t="s">
        <v>3</v>
      </c>
      <c r="C9981" t="s">
        <v>648</v>
      </c>
      <c r="D9981" t="s">
        <v>332</v>
      </c>
      <c r="E9981" t="s">
        <v>1</v>
      </c>
      <c r="F9981">
        <v>0</v>
      </c>
      <c r="G9981">
        <v>0</v>
      </c>
      <c r="H9981">
        <v>0</v>
      </c>
    </row>
    <row r="9982" spans="2:8" x14ac:dyDescent="0.25">
      <c r="B9982" t="s">
        <v>3</v>
      </c>
      <c r="C9982" t="s">
        <v>648</v>
      </c>
      <c r="D9982" t="s">
        <v>333</v>
      </c>
      <c r="E9982" t="s">
        <v>1</v>
      </c>
      <c r="F9982">
        <v>0</v>
      </c>
      <c r="G9982">
        <v>0</v>
      </c>
      <c r="H9982">
        <v>0</v>
      </c>
    </row>
    <row r="9983" spans="2:8" x14ac:dyDescent="0.25">
      <c r="B9983" t="s">
        <v>3</v>
      </c>
      <c r="C9983" t="s">
        <v>648</v>
      </c>
      <c r="D9983" t="s">
        <v>334</v>
      </c>
      <c r="E9983" t="s">
        <v>1</v>
      </c>
      <c r="F9983">
        <v>0</v>
      </c>
      <c r="G9983">
        <v>0</v>
      </c>
      <c r="H9983">
        <v>0</v>
      </c>
    </row>
    <row r="9984" spans="2:8" x14ac:dyDescent="0.25">
      <c r="B9984" t="s">
        <v>3</v>
      </c>
      <c r="C9984" t="s">
        <v>648</v>
      </c>
      <c r="D9984" t="s">
        <v>335</v>
      </c>
      <c r="E9984" t="s">
        <v>1</v>
      </c>
      <c r="F9984">
        <v>0</v>
      </c>
      <c r="G9984">
        <v>0</v>
      </c>
      <c r="H9984">
        <v>0</v>
      </c>
    </row>
    <row r="9985" spans="2:8" x14ac:dyDescent="0.25">
      <c r="B9985" t="s">
        <v>3</v>
      </c>
      <c r="C9985" t="s">
        <v>648</v>
      </c>
      <c r="D9985" t="s">
        <v>336</v>
      </c>
      <c r="E9985" t="s">
        <v>1</v>
      </c>
      <c r="F9985">
        <v>0</v>
      </c>
      <c r="G9985">
        <v>0</v>
      </c>
      <c r="H9985">
        <v>0</v>
      </c>
    </row>
    <row r="9986" spans="2:8" x14ac:dyDescent="0.25">
      <c r="B9986" t="s">
        <v>3</v>
      </c>
      <c r="C9986" t="s">
        <v>648</v>
      </c>
      <c r="D9986" t="s">
        <v>337</v>
      </c>
      <c r="E9986" t="s">
        <v>1</v>
      </c>
      <c r="F9986">
        <v>0</v>
      </c>
      <c r="G9986">
        <v>0</v>
      </c>
      <c r="H9986">
        <v>0</v>
      </c>
    </row>
    <row r="9987" spans="2:8" x14ac:dyDescent="0.25">
      <c r="B9987" t="s">
        <v>3</v>
      </c>
      <c r="C9987" t="s">
        <v>648</v>
      </c>
      <c r="D9987" t="s">
        <v>341</v>
      </c>
      <c r="E9987" t="s">
        <v>1</v>
      </c>
      <c r="F9987">
        <v>0</v>
      </c>
      <c r="G9987">
        <v>0</v>
      </c>
      <c r="H9987">
        <v>0</v>
      </c>
    </row>
    <row r="9988" spans="2:8" x14ac:dyDescent="0.25">
      <c r="B9988" t="s">
        <v>3</v>
      </c>
      <c r="C9988" t="s">
        <v>648</v>
      </c>
      <c r="D9988" t="s">
        <v>342</v>
      </c>
      <c r="E9988" t="s">
        <v>1</v>
      </c>
      <c r="F9988">
        <v>0</v>
      </c>
      <c r="G9988">
        <v>0</v>
      </c>
      <c r="H9988">
        <v>0</v>
      </c>
    </row>
    <row r="9989" spans="2:8" x14ac:dyDescent="0.25">
      <c r="B9989" t="s">
        <v>3</v>
      </c>
      <c r="C9989" t="s">
        <v>648</v>
      </c>
      <c r="D9989" t="s">
        <v>343</v>
      </c>
      <c r="E9989" t="s">
        <v>1</v>
      </c>
      <c r="F9989">
        <v>0</v>
      </c>
      <c r="G9989">
        <v>0</v>
      </c>
      <c r="H9989">
        <v>0</v>
      </c>
    </row>
    <row r="9990" spans="2:8" x14ac:dyDescent="0.25">
      <c r="B9990" t="s">
        <v>3</v>
      </c>
      <c r="C9990" t="s">
        <v>648</v>
      </c>
      <c r="D9990" t="s">
        <v>344</v>
      </c>
      <c r="E9990" t="s">
        <v>1</v>
      </c>
      <c r="F9990">
        <v>0</v>
      </c>
      <c r="G9990">
        <v>0</v>
      </c>
      <c r="H9990">
        <v>0</v>
      </c>
    </row>
    <row r="9991" spans="2:8" x14ac:dyDescent="0.25">
      <c r="B9991" t="s">
        <v>3</v>
      </c>
      <c r="C9991" t="s">
        <v>648</v>
      </c>
      <c r="D9991" t="s">
        <v>345</v>
      </c>
      <c r="E9991" t="s">
        <v>1</v>
      </c>
      <c r="F9991">
        <v>0</v>
      </c>
      <c r="G9991">
        <v>0</v>
      </c>
      <c r="H9991">
        <v>0</v>
      </c>
    </row>
    <row r="9992" spans="2:8" x14ac:dyDescent="0.25">
      <c r="B9992" t="s">
        <v>3</v>
      </c>
      <c r="C9992" t="s">
        <v>648</v>
      </c>
      <c r="D9992" t="s">
        <v>346</v>
      </c>
      <c r="E9992" t="s">
        <v>1</v>
      </c>
      <c r="F9992">
        <v>0</v>
      </c>
      <c r="G9992">
        <v>0</v>
      </c>
      <c r="H9992">
        <v>0</v>
      </c>
    </row>
    <row r="9993" spans="2:8" x14ac:dyDescent="0.25">
      <c r="B9993" t="s">
        <v>3</v>
      </c>
      <c r="C9993" t="s">
        <v>648</v>
      </c>
      <c r="D9993" t="s">
        <v>349</v>
      </c>
      <c r="E9993" t="s">
        <v>1</v>
      </c>
      <c r="F9993">
        <v>0</v>
      </c>
      <c r="G9993">
        <v>0</v>
      </c>
      <c r="H9993">
        <v>0</v>
      </c>
    </row>
    <row r="9994" spans="2:8" x14ac:dyDescent="0.25">
      <c r="B9994" t="s">
        <v>3</v>
      </c>
      <c r="C9994" t="s">
        <v>648</v>
      </c>
      <c r="D9994" t="s">
        <v>350</v>
      </c>
      <c r="E9994" t="s">
        <v>1</v>
      </c>
      <c r="F9994">
        <v>0</v>
      </c>
      <c r="G9994">
        <v>0</v>
      </c>
      <c r="H9994">
        <v>0</v>
      </c>
    </row>
    <row r="9995" spans="2:8" x14ac:dyDescent="0.25">
      <c r="B9995" t="s">
        <v>3</v>
      </c>
      <c r="C9995" t="s">
        <v>648</v>
      </c>
      <c r="D9995" t="s">
        <v>351</v>
      </c>
      <c r="E9995" t="s">
        <v>1</v>
      </c>
      <c r="F9995">
        <v>0</v>
      </c>
      <c r="G9995">
        <v>0</v>
      </c>
      <c r="H9995">
        <v>0</v>
      </c>
    </row>
    <row r="9996" spans="2:8" x14ac:dyDescent="0.25">
      <c r="B9996" t="s">
        <v>3</v>
      </c>
      <c r="C9996" t="s">
        <v>648</v>
      </c>
      <c r="D9996" t="s">
        <v>352</v>
      </c>
      <c r="E9996" t="s">
        <v>1</v>
      </c>
      <c r="F9996">
        <v>0</v>
      </c>
      <c r="G9996">
        <v>0</v>
      </c>
      <c r="H9996">
        <v>0</v>
      </c>
    </row>
    <row r="9997" spans="2:8" x14ac:dyDescent="0.25">
      <c r="B9997" t="s">
        <v>3</v>
      </c>
      <c r="C9997" t="s">
        <v>648</v>
      </c>
      <c r="D9997" t="s">
        <v>353</v>
      </c>
      <c r="E9997" t="s">
        <v>1</v>
      </c>
      <c r="F9997">
        <v>0</v>
      </c>
      <c r="G9997">
        <v>0</v>
      </c>
      <c r="H9997">
        <v>0</v>
      </c>
    </row>
    <row r="9998" spans="2:8" x14ac:dyDescent="0.25">
      <c r="B9998" t="s">
        <v>3</v>
      </c>
      <c r="C9998" t="s">
        <v>648</v>
      </c>
      <c r="D9998" t="s">
        <v>354</v>
      </c>
      <c r="E9998" t="s">
        <v>1</v>
      </c>
      <c r="F9998">
        <v>276054.42785942496</v>
      </c>
      <c r="G9998">
        <v>552108.85571884993</v>
      </c>
      <c r="H9998">
        <v>828163.28357827477</v>
      </c>
    </row>
    <row r="9999" spans="2:8" x14ac:dyDescent="0.25">
      <c r="B9999" t="s">
        <v>3</v>
      </c>
      <c r="C9999" t="s">
        <v>648</v>
      </c>
      <c r="D9999" t="s">
        <v>356</v>
      </c>
      <c r="E9999" t="s">
        <v>1</v>
      </c>
      <c r="F9999">
        <v>1977991.2</v>
      </c>
      <c r="G9999">
        <v>3955982.4</v>
      </c>
      <c r="H9999">
        <v>5933973.6000000006</v>
      </c>
    </row>
    <row r="10000" spans="2:8" x14ac:dyDescent="0.25">
      <c r="B10000" t="s">
        <v>3</v>
      </c>
      <c r="C10000" t="s">
        <v>648</v>
      </c>
      <c r="D10000" t="s">
        <v>357</v>
      </c>
      <c r="E10000" t="s">
        <v>1</v>
      </c>
      <c r="F10000">
        <v>0</v>
      </c>
      <c r="G10000">
        <v>0</v>
      </c>
      <c r="H10000">
        <v>0</v>
      </c>
    </row>
    <row r="10001" spans="2:8" x14ac:dyDescent="0.25">
      <c r="B10001" t="s">
        <v>3</v>
      </c>
      <c r="C10001" t="s">
        <v>648</v>
      </c>
      <c r="D10001" t="s">
        <v>359</v>
      </c>
      <c r="E10001" t="s">
        <v>1</v>
      </c>
      <c r="F10001">
        <v>0</v>
      </c>
      <c r="G10001">
        <v>0</v>
      </c>
      <c r="H10001">
        <v>0</v>
      </c>
    </row>
    <row r="10002" spans="2:8" x14ac:dyDescent="0.25">
      <c r="B10002" t="s">
        <v>3</v>
      </c>
      <c r="C10002" t="s">
        <v>648</v>
      </c>
      <c r="D10002" t="s">
        <v>688</v>
      </c>
      <c r="E10002" t="s">
        <v>1</v>
      </c>
      <c r="F10002">
        <v>973162.44413205551</v>
      </c>
      <c r="G10002">
        <v>1998806.7632641101</v>
      </c>
      <c r="H10002">
        <v>3090441.3573961663</v>
      </c>
    </row>
    <row r="10003" spans="2:8" x14ac:dyDescent="0.25">
      <c r="B10003" t="s">
        <v>3</v>
      </c>
      <c r="C10003" t="s">
        <v>648</v>
      </c>
      <c r="D10003" t="s">
        <v>689</v>
      </c>
      <c r="E10003" t="s">
        <v>1</v>
      </c>
      <c r="F10003">
        <v>0</v>
      </c>
      <c r="G10003">
        <v>0</v>
      </c>
      <c r="H10003">
        <v>0</v>
      </c>
    </row>
    <row r="10004" spans="2:8" x14ac:dyDescent="0.25">
      <c r="B10004" t="s">
        <v>3</v>
      </c>
      <c r="C10004" t="s">
        <v>648</v>
      </c>
      <c r="D10004" t="s">
        <v>363</v>
      </c>
      <c r="E10004" t="s">
        <v>1</v>
      </c>
      <c r="F10004">
        <v>0</v>
      </c>
      <c r="G10004">
        <v>0</v>
      </c>
      <c r="H10004">
        <v>0</v>
      </c>
    </row>
    <row r="10005" spans="2:8" x14ac:dyDescent="0.25">
      <c r="B10005" t="s">
        <v>3</v>
      </c>
      <c r="C10005" t="s">
        <v>648</v>
      </c>
      <c r="D10005" t="s">
        <v>365</v>
      </c>
      <c r="E10005" t="s">
        <v>1</v>
      </c>
      <c r="F10005">
        <v>0</v>
      </c>
      <c r="G10005">
        <v>0</v>
      </c>
      <c r="H10005">
        <v>0</v>
      </c>
    </row>
    <row r="10006" spans="2:8" x14ac:dyDescent="0.25">
      <c r="B10006" t="s">
        <v>3</v>
      </c>
      <c r="C10006" t="s">
        <v>648</v>
      </c>
      <c r="D10006" t="s">
        <v>367</v>
      </c>
      <c r="E10006" t="s">
        <v>1</v>
      </c>
      <c r="F10006">
        <v>0</v>
      </c>
      <c r="G10006">
        <v>0</v>
      </c>
      <c r="H10006">
        <v>0</v>
      </c>
    </row>
    <row r="10007" spans="2:8" x14ac:dyDescent="0.25">
      <c r="B10007" t="s">
        <v>3</v>
      </c>
      <c r="C10007" t="s">
        <v>648</v>
      </c>
      <c r="D10007" t="s">
        <v>369</v>
      </c>
      <c r="E10007" t="s">
        <v>1</v>
      </c>
      <c r="F10007">
        <v>0</v>
      </c>
      <c r="G10007">
        <v>0</v>
      </c>
      <c r="H10007">
        <v>0</v>
      </c>
    </row>
    <row r="10008" spans="2:8" x14ac:dyDescent="0.25">
      <c r="B10008" t="s">
        <v>3</v>
      </c>
      <c r="C10008" t="s">
        <v>648</v>
      </c>
      <c r="D10008" t="s">
        <v>371</v>
      </c>
      <c r="E10008" t="s">
        <v>1</v>
      </c>
      <c r="F10008">
        <v>0</v>
      </c>
      <c r="G10008">
        <v>0</v>
      </c>
      <c r="H10008">
        <v>0</v>
      </c>
    </row>
    <row r="10009" spans="2:8" x14ac:dyDescent="0.25">
      <c r="B10009" t="s">
        <v>3</v>
      </c>
      <c r="C10009" t="s">
        <v>648</v>
      </c>
      <c r="D10009" t="s">
        <v>373</v>
      </c>
      <c r="E10009" t="s">
        <v>1</v>
      </c>
      <c r="F10009">
        <v>0</v>
      </c>
      <c r="G10009">
        <v>0</v>
      </c>
      <c r="H10009">
        <v>0</v>
      </c>
    </row>
    <row r="10010" spans="2:8" x14ac:dyDescent="0.25">
      <c r="B10010" t="s">
        <v>3</v>
      </c>
      <c r="C10010" t="s">
        <v>648</v>
      </c>
      <c r="D10010" t="s">
        <v>375</v>
      </c>
      <c r="E10010" t="s">
        <v>1</v>
      </c>
      <c r="F10010">
        <v>0</v>
      </c>
      <c r="G10010">
        <v>0</v>
      </c>
      <c r="H10010">
        <v>0</v>
      </c>
    </row>
    <row r="10011" spans="2:8" x14ac:dyDescent="0.25">
      <c r="B10011" t="s">
        <v>3</v>
      </c>
      <c r="C10011" t="s">
        <v>648</v>
      </c>
      <c r="D10011" t="s">
        <v>377</v>
      </c>
      <c r="E10011" t="s">
        <v>1</v>
      </c>
      <c r="F10011">
        <v>0</v>
      </c>
      <c r="G10011">
        <v>0</v>
      </c>
      <c r="H10011">
        <v>0</v>
      </c>
    </row>
    <row r="10012" spans="2:8" x14ac:dyDescent="0.25">
      <c r="B10012" t="s">
        <v>3</v>
      </c>
      <c r="C10012" t="s">
        <v>648</v>
      </c>
      <c r="D10012" t="s">
        <v>379</v>
      </c>
      <c r="E10012" t="s">
        <v>1</v>
      </c>
      <c r="F10012">
        <v>0</v>
      </c>
      <c r="G10012">
        <v>0</v>
      </c>
      <c r="H10012">
        <v>0</v>
      </c>
    </row>
    <row r="10013" spans="2:8" x14ac:dyDescent="0.25">
      <c r="B10013" t="s">
        <v>3</v>
      </c>
      <c r="C10013" t="s">
        <v>648</v>
      </c>
      <c r="D10013" t="s">
        <v>381</v>
      </c>
      <c r="E10013" t="s">
        <v>1</v>
      </c>
      <c r="F10013">
        <v>0</v>
      </c>
      <c r="G10013">
        <v>0</v>
      </c>
      <c r="H10013">
        <v>0</v>
      </c>
    </row>
    <row r="10014" spans="2:8" x14ac:dyDescent="0.25">
      <c r="B10014" t="s">
        <v>3</v>
      </c>
      <c r="C10014" t="s">
        <v>648</v>
      </c>
      <c r="D10014" t="s">
        <v>383</v>
      </c>
      <c r="E10014" t="s">
        <v>1</v>
      </c>
      <c r="F10014">
        <v>0</v>
      </c>
      <c r="G10014">
        <v>0</v>
      </c>
      <c r="H10014">
        <v>0</v>
      </c>
    </row>
    <row r="10015" spans="2:8" x14ac:dyDescent="0.25">
      <c r="B10015" t="s">
        <v>3</v>
      </c>
      <c r="C10015" t="s">
        <v>648</v>
      </c>
      <c r="D10015" t="s">
        <v>384</v>
      </c>
      <c r="E10015" t="s">
        <v>1</v>
      </c>
      <c r="F10015">
        <v>0</v>
      </c>
      <c r="G10015">
        <v>0</v>
      </c>
      <c r="H10015">
        <v>0</v>
      </c>
    </row>
    <row r="10016" spans="2:8" x14ac:dyDescent="0.25">
      <c r="B10016" t="s">
        <v>3</v>
      </c>
      <c r="C10016" t="s">
        <v>648</v>
      </c>
      <c r="D10016" t="s">
        <v>385</v>
      </c>
      <c r="E10016" t="s">
        <v>1</v>
      </c>
      <c r="F10016">
        <v>0</v>
      </c>
      <c r="G10016">
        <v>0</v>
      </c>
      <c r="H10016">
        <v>0</v>
      </c>
    </row>
    <row r="10017" spans="2:8" x14ac:dyDescent="0.25">
      <c r="B10017" t="s">
        <v>3</v>
      </c>
      <c r="C10017" t="s">
        <v>648</v>
      </c>
      <c r="D10017" t="s">
        <v>386</v>
      </c>
      <c r="E10017" t="s">
        <v>1</v>
      </c>
      <c r="F10017">
        <v>0</v>
      </c>
      <c r="G10017">
        <v>0</v>
      </c>
      <c r="H10017">
        <v>0</v>
      </c>
    </row>
    <row r="10018" spans="2:8" x14ac:dyDescent="0.25">
      <c r="B10018" t="s">
        <v>3</v>
      </c>
      <c r="C10018" t="s">
        <v>648</v>
      </c>
      <c r="D10018" t="s">
        <v>387</v>
      </c>
      <c r="E10018" t="s">
        <v>1</v>
      </c>
      <c r="F10018">
        <v>349040.75399361021</v>
      </c>
      <c r="G10018">
        <v>698081.50798722042</v>
      </c>
      <c r="H10018">
        <v>1047122.2619808307</v>
      </c>
    </row>
    <row r="10019" spans="2:8" x14ac:dyDescent="0.25">
      <c r="B10019" t="s">
        <v>3</v>
      </c>
      <c r="C10019" t="s">
        <v>648</v>
      </c>
      <c r="D10019" t="s">
        <v>388</v>
      </c>
      <c r="E10019" t="s">
        <v>1</v>
      </c>
      <c r="F10019">
        <v>0</v>
      </c>
      <c r="G10019">
        <v>0</v>
      </c>
      <c r="H10019">
        <v>0</v>
      </c>
    </row>
    <row r="10020" spans="2:8" x14ac:dyDescent="0.25">
      <c r="B10020" t="s">
        <v>3</v>
      </c>
      <c r="C10020" t="s">
        <v>648</v>
      </c>
      <c r="D10020" t="s">
        <v>389</v>
      </c>
      <c r="E10020" t="s">
        <v>1</v>
      </c>
      <c r="F10020">
        <v>899410.75015974452</v>
      </c>
      <c r="G10020">
        <v>1798821.500319489</v>
      </c>
      <c r="H10020">
        <v>2698232.2504792335</v>
      </c>
    </row>
    <row r="10021" spans="2:8" x14ac:dyDescent="0.25">
      <c r="B10021" t="s">
        <v>3</v>
      </c>
      <c r="C10021" t="s">
        <v>648</v>
      </c>
      <c r="D10021" t="s">
        <v>390</v>
      </c>
      <c r="E10021" t="s">
        <v>1</v>
      </c>
      <c r="F10021">
        <v>0</v>
      </c>
      <c r="G10021">
        <v>0</v>
      </c>
      <c r="H10021">
        <v>0</v>
      </c>
    </row>
    <row r="10022" spans="2:8" x14ac:dyDescent="0.25">
      <c r="B10022" t="s">
        <v>3</v>
      </c>
      <c r="C10022" t="s">
        <v>648</v>
      </c>
      <c r="D10022" t="s">
        <v>393</v>
      </c>
      <c r="E10022" t="s">
        <v>1</v>
      </c>
      <c r="F10022">
        <v>532.82192971246013</v>
      </c>
      <c r="G10022">
        <v>1065.6438594249203</v>
      </c>
      <c r="H10022">
        <v>1598.4657891373804</v>
      </c>
    </row>
    <row r="10023" spans="2:8" x14ac:dyDescent="0.25">
      <c r="B10023" t="s">
        <v>3</v>
      </c>
      <c r="C10023" t="s">
        <v>648</v>
      </c>
      <c r="D10023" t="s">
        <v>395</v>
      </c>
      <c r="E10023" t="s">
        <v>1</v>
      </c>
      <c r="F10023">
        <v>24682.192332268372</v>
      </c>
      <c r="G10023">
        <v>49364.384664536745</v>
      </c>
      <c r="H10023">
        <v>74046.576996805117</v>
      </c>
    </row>
    <row r="10024" spans="2:8" x14ac:dyDescent="0.25">
      <c r="B10024" t="s">
        <v>3</v>
      </c>
      <c r="C10024" t="s">
        <v>648</v>
      </c>
      <c r="D10024" t="s">
        <v>397</v>
      </c>
      <c r="E10024" t="s">
        <v>1</v>
      </c>
      <c r="F10024">
        <v>1091194.7820129253</v>
      </c>
      <c r="G10024">
        <v>2182389.5640258505</v>
      </c>
      <c r="H10024">
        <v>3273584.3460387755</v>
      </c>
    </row>
    <row r="10025" spans="2:8" x14ac:dyDescent="0.25">
      <c r="B10025" t="s">
        <v>3</v>
      </c>
      <c r="C10025" t="s">
        <v>648</v>
      </c>
      <c r="D10025" t="s">
        <v>398</v>
      </c>
      <c r="E10025" t="s">
        <v>1</v>
      </c>
      <c r="F10025">
        <v>0</v>
      </c>
      <c r="G10025">
        <v>0</v>
      </c>
      <c r="H10025">
        <v>0</v>
      </c>
    </row>
    <row r="10026" spans="2:8" x14ac:dyDescent="0.25">
      <c r="B10026" t="s">
        <v>3</v>
      </c>
      <c r="C10026" t="s">
        <v>648</v>
      </c>
      <c r="D10026" t="s">
        <v>399</v>
      </c>
      <c r="E10026" t="s">
        <v>1</v>
      </c>
      <c r="F10026">
        <v>0</v>
      </c>
      <c r="G10026">
        <v>0</v>
      </c>
      <c r="H10026">
        <v>0</v>
      </c>
    </row>
    <row r="10027" spans="2:8" x14ac:dyDescent="0.25">
      <c r="B10027" t="s">
        <v>3</v>
      </c>
      <c r="C10027" t="s">
        <v>648</v>
      </c>
      <c r="D10027" t="s">
        <v>400</v>
      </c>
      <c r="E10027" t="s">
        <v>1</v>
      </c>
      <c r="F10027">
        <v>0</v>
      </c>
      <c r="G10027">
        <v>0</v>
      </c>
      <c r="H10027">
        <v>0</v>
      </c>
    </row>
    <row r="10028" spans="2:8" x14ac:dyDescent="0.25">
      <c r="B10028" t="s">
        <v>3</v>
      </c>
      <c r="C10028" t="s">
        <v>648</v>
      </c>
      <c r="D10028" t="s">
        <v>401</v>
      </c>
      <c r="E10028" t="s">
        <v>1</v>
      </c>
      <c r="F10028">
        <v>5689363.5832737023</v>
      </c>
      <c r="G10028">
        <v>9891433.4915474113</v>
      </c>
      <c r="H10028">
        <v>13138840.14982111</v>
      </c>
    </row>
    <row r="10029" spans="2:8" x14ac:dyDescent="0.25">
      <c r="B10029" t="s">
        <v>3</v>
      </c>
      <c r="C10029" t="s">
        <v>648</v>
      </c>
      <c r="D10029" t="s">
        <v>402</v>
      </c>
      <c r="E10029" t="s">
        <v>1</v>
      </c>
      <c r="F10029">
        <v>0</v>
      </c>
      <c r="G10029">
        <v>0</v>
      </c>
      <c r="H10029">
        <v>0</v>
      </c>
    </row>
    <row r="10030" spans="2:8" x14ac:dyDescent="0.25">
      <c r="B10030" t="s">
        <v>3</v>
      </c>
      <c r="C10030" t="s">
        <v>648</v>
      </c>
      <c r="D10030" t="s">
        <v>403</v>
      </c>
      <c r="E10030" t="s">
        <v>1</v>
      </c>
      <c r="F10030">
        <v>39264.711111111108</v>
      </c>
      <c r="G10030">
        <v>78529.422222222216</v>
      </c>
      <c r="H10030">
        <v>117794.13333333333</v>
      </c>
    </row>
    <row r="10031" spans="2:8" x14ac:dyDescent="0.25">
      <c r="B10031" t="s">
        <v>3</v>
      </c>
      <c r="C10031" t="s">
        <v>648</v>
      </c>
      <c r="D10031" t="s">
        <v>404</v>
      </c>
      <c r="E10031" t="s">
        <v>1</v>
      </c>
      <c r="F10031">
        <v>631382.06450308359</v>
      </c>
      <c r="G10031">
        <v>1262764.1290061672</v>
      </c>
      <c r="H10031">
        <v>1894146.1935092509</v>
      </c>
    </row>
    <row r="10032" spans="2:8" x14ac:dyDescent="0.25">
      <c r="B10032" t="s">
        <v>3</v>
      </c>
      <c r="C10032" t="s">
        <v>648</v>
      </c>
      <c r="D10032" t="s">
        <v>406</v>
      </c>
      <c r="E10032" t="s">
        <v>1</v>
      </c>
      <c r="F10032">
        <v>0</v>
      </c>
      <c r="G10032">
        <v>0</v>
      </c>
      <c r="H10032">
        <v>0</v>
      </c>
    </row>
    <row r="10033" spans="2:8" x14ac:dyDescent="0.25">
      <c r="B10033" t="s">
        <v>3</v>
      </c>
      <c r="C10033" t="s">
        <v>649</v>
      </c>
      <c r="D10033" t="s">
        <v>544</v>
      </c>
      <c r="E10033" t="s">
        <v>1</v>
      </c>
      <c r="F10033">
        <v>0</v>
      </c>
      <c r="G10033">
        <v>0</v>
      </c>
      <c r="H10033">
        <v>0</v>
      </c>
    </row>
    <row r="10034" spans="2:8" x14ac:dyDescent="0.25">
      <c r="B10034" t="s">
        <v>3</v>
      </c>
      <c r="C10034" t="s">
        <v>649</v>
      </c>
      <c r="D10034" t="s">
        <v>16</v>
      </c>
      <c r="E10034" t="s">
        <v>1</v>
      </c>
      <c r="F10034">
        <v>0</v>
      </c>
      <c r="G10034">
        <v>0</v>
      </c>
      <c r="H10034">
        <v>0</v>
      </c>
    </row>
    <row r="10035" spans="2:8" x14ac:dyDescent="0.25">
      <c r="B10035" t="s">
        <v>3</v>
      </c>
      <c r="C10035" t="s">
        <v>649</v>
      </c>
      <c r="D10035" t="s">
        <v>17</v>
      </c>
      <c r="E10035" t="s">
        <v>1</v>
      </c>
      <c r="F10035">
        <v>0</v>
      </c>
      <c r="G10035">
        <v>0</v>
      </c>
      <c r="H10035">
        <v>0</v>
      </c>
    </row>
    <row r="10036" spans="2:8" x14ac:dyDescent="0.25">
      <c r="B10036" t="s">
        <v>3</v>
      </c>
      <c r="C10036" t="s">
        <v>649</v>
      </c>
      <c r="D10036" t="s">
        <v>18</v>
      </c>
      <c r="E10036" t="s">
        <v>1</v>
      </c>
      <c r="F10036">
        <v>0.77898571560000007</v>
      </c>
      <c r="G10036">
        <v>0.96977388375000007</v>
      </c>
      <c r="H10036">
        <v>1.1312709223500002</v>
      </c>
    </row>
    <row r="10037" spans="2:8" x14ac:dyDescent="0.25">
      <c r="B10037" t="s">
        <v>3</v>
      </c>
      <c r="C10037" t="s">
        <v>649</v>
      </c>
      <c r="D10037" t="s">
        <v>19</v>
      </c>
      <c r="E10037" t="s">
        <v>1</v>
      </c>
      <c r="F10037">
        <v>24.865224041952001</v>
      </c>
      <c r="G10037">
        <v>30.955182369299997</v>
      </c>
      <c r="H10037">
        <v>36.110167841412</v>
      </c>
    </row>
    <row r="10038" spans="2:8" x14ac:dyDescent="0.25">
      <c r="B10038" t="s">
        <v>3</v>
      </c>
      <c r="C10038" t="s">
        <v>649</v>
      </c>
      <c r="D10038" t="s">
        <v>20</v>
      </c>
      <c r="E10038" t="s">
        <v>1</v>
      </c>
      <c r="F10038">
        <v>0</v>
      </c>
      <c r="G10038">
        <v>0</v>
      </c>
      <c r="H10038">
        <v>0</v>
      </c>
    </row>
    <row r="10039" spans="2:8" x14ac:dyDescent="0.25">
      <c r="B10039" t="s">
        <v>3</v>
      </c>
      <c r="C10039" t="s">
        <v>649</v>
      </c>
      <c r="D10039" t="s">
        <v>21</v>
      </c>
      <c r="E10039" t="s">
        <v>1</v>
      </c>
      <c r="F10039">
        <v>0</v>
      </c>
      <c r="G10039">
        <v>0</v>
      </c>
      <c r="H10039">
        <v>0</v>
      </c>
    </row>
    <row r="10040" spans="2:8" x14ac:dyDescent="0.25">
      <c r="B10040" t="s">
        <v>3</v>
      </c>
      <c r="C10040" t="s">
        <v>649</v>
      </c>
      <c r="D10040" t="s">
        <v>22</v>
      </c>
      <c r="E10040" t="s">
        <v>1</v>
      </c>
      <c r="F10040">
        <v>0</v>
      </c>
      <c r="G10040">
        <v>0</v>
      </c>
      <c r="H10040">
        <v>0</v>
      </c>
    </row>
    <row r="10041" spans="2:8" x14ac:dyDescent="0.25">
      <c r="B10041" t="s">
        <v>3</v>
      </c>
      <c r="C10041" t="s">
        <v>649</v>
      </c>
      <c r="D10041" t="s">
        <v>23</v>
      </c>
      <c r="E10041" t="s">
        <v>1</v>
      </c>
      <c r="F10041">
        <v>0</v>
      </c>
      <c r="G10041">
        <v>0</v>
      </c>
      <c r="H10041">
        <v>0</v>
      </c>
    </row>
    <row r="10042" spans="2:8" x14ac:dyDescent="0.25">
      <c r="B10042" t="s">
        <v>3</v>
      </c>
      <c r="C10042" t="s">
        <v>649</v>
      </c>
      <c r="D10042" t="s">
        <v>24</v>
      </c>
      <c r="E10042" t="s">
        <v>1</v>
      </c>
      <c r="F10042">
        <v>0</v>
      </c>
      <c r="G10042">
        <v>0</v>
      </c>
      <c r="H10042">
        <v>0</v>
      </c>
    </row>
    <row r="10043" spans="2:8" x14ac:dyDescent="0.25">
      <c r="B10043" t="s">
        <v>3</v>
      </c>
      <c r="C10043" t="s">
        <v>649</v>
      </c>
      <c r="D10043" t="s">
        <v>25</v>
      </c>
      <c r="E10043" t="s">
        <v>1</v>
      </c>
      <c r="F10043">
        <v>0</v>
      </c>
      <c r="G10043">
        <v>0</v>
      </c>
      <c r="H10043">
        <v>0</v>
      </c>
    </row>
    <row r="10044" spans="2:8" x14ac:dyDescent="0.25">
      <c r="B10044" t="s">
        <v>3</v>
      </c>
      <c r="C10044" t="s">
        <v>649</v>
      </c>
      <c r="D10044" t="s">
        <v>26</v>
      </c>
      <c r="E10044" t="s">
        <v>1</v>
      </c>
      <c r="F10044">
        <v>0</v>
      </c>
      <c r="G10044">
        <v>0</v>
      </c>
      <c r="H10044">
        <v>0</v>
      </c>
    </row>
    <row r="10045" spans="2:8" x14ac:dyDescent="0.25">
      <c r="B10045" t="s">
        <v>3</v>
      </c>
      <c r="C10045" t="s">
        <v>649</v>
      </c>
      <c r="D10045" t="s">
        <v>27</v>
      </c>
      <c r="E10045" t="s">
        <v>1</v>
      </c>
      <c r="F10045">
        <v>0</v>
      </c>
      <c r="G10045">
        <v>0</v>
      </c>
      <c r="H10045">
        <v>0</v>
      </c>
    </row>
    <row r="10046" spans="2:8" x14ac:dyDescent="0.25">
      <c r="B10046" t="s">
        <v>3</v>
      </c>
      <c r="C10046" t="s">
        <v>649</v>
      </c>
      <c r="D10046" t="s">
        <v>28</v>
      </c>
      <c r="E10046" t="s">
        <v>1</v>
      </c>
      <c r="F10046">
        <v>0</v>
      </c>
      <c r="G10046">
        <v>0</v>
      </c>
      <c r="H10046">
        <v>0</v>
      </c>
    </row>
    <row r="10047" spans="2:8" x14ac:dyDescent="0.25">
      <c r="B10047" t="s">
        <v>3</v>
      </c>
      <c r="C10047" t="s">
        <v>649</v>
      </c>
      <c r="D10047" t="s">
        <v>29</v>
      </c>
      <c r="E10047" t="s">
        <v>1</v>
      </c>
      <c r="F10047">
        <v>0</v>
      </c>
      <c r="G10047">
        <v>0</v>
      </c>
      <c r="H10047">
        <v>0</v>
      </c>
    </row>
    <row r="10048" spans="2:8" x14ac:dyDescent="0.25">
      <c r="B10048" t="s">
        <v>3</v>
      </c>
      <c r="C10048" t="s">
        <v>649</v>
      </c>
      <c r="D10048" t="s">
        <v>30</v>
      </c>
      <c r="E10048" t="s">
        <v>1</v>
      </c>
      <c r="F10048">
        <v>0.85973423490000156</v>
      </c>
      <c r="G10048">
        <v>1.131270922349997</v>
      </c>
      <c r="H10048">
        <v>1.3735164802499966</v>
      </c>
    </row>
    <row r="10049" spans="2:8" x14ac:dyDescent="0.25">
      <c r="B10049" t="s">
        <v>3</v>
      </c>
      <c r="C10049" t="s">
        <v>649</v>
      </c>
      <c r="D10049" t="s">
        <v>31</v>
      </c>
      <c r="E10049" t="s">
        <v>1</v>
      </c>
      <c r="F10049">
        <v>14.598287308601993</v>
      </c>
      <c r="G10049">
        <v>19.20898026150299</v>
      </c>
      <c r="H10049">
        <v>23.32230983464499</v>
      </c>
    </row>
    <row r="10050" spans="2:8" x14ac:dyDescent="0.25">
      <c r="B10050" t="s">
        <v>3</v>
      </c>
      <c r="C10050" t="s">
        <v>649</v>
      </c>
      <c r="D10050" t="s">
        <v>32</v>
      </c>
      <c r="E10050" t="s">
        <v>1</v>
      </c>
      <c r="F10050">
        <v>0</v>
      </c>
      <c r="G10050">
        <v>0</v>
      </c>
      <c r="H10050">
        <v>0</v>
      </c>
    </row>
    <row r="10051" spans="2:8" x14ac:dyDescent="0.25">
      <c r="B10051" t="s">
        <v>3</v>
      </c>
      <c r="C10051" t="s">
        <v>649</v>
      </c>
      <c r="D10051" t="s">
        <v>33</v>
      </c>
      <c r="E10051" t="s">
        <v>1</v>
      </c>
      <c r="F10051">
        <v>0</v>
      </c>
      <c r="G10051">
        <v>0</v>
      </c>
      <c r="H10051">
        <v>0</v>
      </c>
    </row>
    <row r="10052" spans="2:8" x14ac:dyDescent="0.25">
      <c r="B10052" t="s">
        <v>3</v>
      </c>
      <c r="C10052" t="s">
        <v>649</v>
      </c>
      <c r="D10052" t="s">
        <v>34</v>
      </c>
      <c r="E10052" t="s">
        <v>1</v>
      </c>
      <c r="F10052">
        <v>0</v>
      </c>
      <c r="G10052">
        <v>0</v>
      </c>
      <c r="H10052">
        <v>0</v>
      </c>
    </row>
    <row r="10053" spans="2:8" x14ac:dyDescent="0.25">
      <c r="B10053" t="s">
        <v>3</v>
      </c>
      <c r="C10053" t="s">
        <v>649</v>
      </c>
      <c r="D10053" t="s">
        <v>35</v>
      </c>
      <c r="E10053" t="s">
        <v>1</v>
      </c>
      <c r="F10053">
        <v>0</v>
      </c>
      <c r="G10053">
        <v>0</v>
      </c>
      <c r="H10053">
        <v>0</v>
      </c>
    </row>
    <row r="10054" spans="2:8" x14ac:dyDescent="0.25">
      <c r="B10054" t="s">
        <v>3</v>
      </c>
      <c r="C10054" t="s">
        <v>649</v>
      </c>
      <c r="D10054" t="s">
        <v>36</v>
      </c>
      <c r="E10054" t="s">
        <v>1</v>
      </c>
      <c r="F10054">
        <v>0.86448414779999982</v>
      </c>
      <c r="G10054">
        <v>1.1407707481499998</v>
      </c>
      <c r="H10054">
        <v>1.3877662189499997</v>
      </c>
    </row>
    <row r="10055" spans="2:8" x14ac:dyDescent="0.25">
      <c r="B10055" t="s">
        <v>3</v>
      </c>
      <c r="C10055" t="s">
        <v>649</v>
      </c>
      <c r="D10055" t="s">
        <v>37</v>
      </c>
      <c r="E10055" t="s">
        <v>1</v>
      </c>
      <c r="F10055">
        <v>48.307374179063991</v>
      </c>
      <c r="G10055">
        <v>63.746269406621991</v>
      </c>
      <c r="H10055">
        <v>77.548376314925974</v>
      </c>
    </row>
    <row r="10056" spans="2:8" x14ac:dyDescent="0.25">
      <c r="B10056" t="s">
        <v>3</v>
      </c>
      <c r="C10056" t="s">
        <v>649</v>
      </c>
      <c r="D10056" t="s">
        <v>38</v>
      </c>
      <c r="E10056" t="s">
        <v>1</v>
      </c>
      <c r="F10056">
        <v>0</v>
      </c>
      <c r="G10056">
        <v>0</v>
      </c>
      <c r="H10056">
        <v>0</v>
      </c>
    </row>
    <row r="10057" spans="2:8" x14ac:dyDescent="0.25">
      <c r="B10057" t="s">
        <v>3</v>
      </c>
      <c r="C10057" t="s">
        <v>649</v>
      </c>
      <c r="D10057" t="s">
        <v>39</v>
      </c>
      <c r="E10057" t="s">
        <v>1</v>
      </c>
      <c r="F10057">
        <v>0</v>
      </c>
      <c r="G10057">
        <v>0</v>
      </c>
      <c r="H10057">
        <v>0</v>
      </c>
    </row>
    <row r="10058" spans="2:8" x14ac:dyDescent="0.25">
      <c r="B10058" t="s">
        <v>3</v>
      </c>
      <c r="C10058" t="s">
        <v>649</v>
      </c>
      <c r="D10058" t="s">
        <v>40</v>
      </c>
      <c r="E10058" t="s">
        <v>1</v>
      </c>
      <c r="F10058">
        <v>0</v>
      </c>
      <c r="G10058">
        <v>0</v>
      </c>
      <c r="H10058">
        <v>0</v>
      </c>
    </row>
    <row r="10059" spans="2:8" x14ac:dyDescent="0.25">
      <c r="B10059" t="s">
        <v>3</v>
      </c>
      <c r="C10059" t="s">
        <v>649</v>
      </c>
      <c r="D10059" t="s">
        <v>41</v>
      </c>
      <c r="E10059" t="s">
        <v>1</v>
      </c>
      <c r="F10059">
        <v>1211.7472605638079</v>
      </c>
      <c r="G10059">
        <v>1381.0056528195637</v>
      </c>
      <c r="H10059">
        <v>1824.8177528496333</v>
      </c>
    </row>
    <row r="10060" spans="2:8" x14ac:dyDescent="0.25">
      <c r="B10060" t="s">
        <v>3</v>
      </c>
      <c r="C10060" t="s">
        <v>649</v>
      </c>
      <c r="D10060" t="s">
        <v>42</v>
      </c>
      <c r="E10060" t="s">
        <v>1</v>
      </c>
      <c r="F10060">
        <v>0</v>
      </c>
      <c r="G10060">
        <v>0</v>
      </c>
      <c r="H10060">
        <v>0</v>
      </c>
    </row>
    <row r="10061" spans="2:8" x14ac:dyDescent="0.25">
      <c r="B10061" t="s">
        <v>3</v>
      </c>
      <c r="C10061" t="s">
        <v>649</v>
      </c>
      <c r="D10061" t="s">
        <v>44</v>
      </c>
      <c r="E10061" t="s">
        <v>1</v>
      </c>
      <c r="F10061">
        <v>0</v>
      </c>
      <c r="G10061">
        <v>0</v>
      </c>
      <c r="H10061">
        <v>0</v>
      </c>
    </row>
    <row r="10062" spans="2:8" x14ac:dyDescent="0.25">
      <c r="B10062" t="s">
        <v>3</v>
      </c>
      <c r="C10062" t="s">
        <v>649</v>
      </c>
      <c r="D10062" t="s">
        <v>45</v>
      </c>
      <c r="E10062" t="s">
        <v>1</v>
      </c>
      <c r="F10062">
        <v>0</v>
      </c>
      <c r="G10062">
        <v>0</v>
      </c>
      <c r="H10062">
        <v>0</v>
      </c>
    </row>
    <row r="10063" spans="2:8" x14ac:dyDescent="0.25">
      <c r="B10063" t="s">
        <v>3</v>
      </c>
      <c r="C10063" t="s">
        <v>649</v>
      </c>
      <c r="D10063" t="s">
        <v>48</v>
      </c>
      <c r="E10063" t="s">
        <v>1</v>
      </c>
      <c r="F10063">
        <v>337.13493728489527</v>
      </c>
      <c r="G10063">
        <v>674.26987456979055</v>
      </c>
      <c r="H10063">
        <v>1011.4048118546857</v>
      </c>
    </row>
    <row r="10064" spans="2:8" x14ac:dyDescent="0.25">
      <c r="B10064" t="s">
        <v>3</v>
      </c>
      <c r="C10064" t="s">
        <v>649</v>
      </c>
      <c r="D10064" t="s">
        <v>49</v>
      </c>
      <c r="E10064" t="s">
        <v>1</v>
      </c>
      <c r="F10064">
        <v>3.1780617678381256</v>
      </c>
      <c r="G10064">
        <v>6.3561235356762511</v>
      </c>
      <c r="H10064">
        <v>9.5341853035143753</v>
      </c>
    </row>
    <row r="10065" spans="2:8" x14ac:dyDescent="0.25">
      <c r="B10065" t="s">
        <v>3</v>
      </c>
      <c r="C10065" t="s">
        <v>649</v>
      </c>
      <c r="D10065" t="s">
        <v>51</v>
      </c>
      <c r="E10065" t="s">
        <v>1</v>
      </c>
      <c r="F10065">
        <v>0</v>
      </c>
      <c r="G10065">
        <v>0</v>
      </c>
      <c r="H10065">
        <v>0</v>
      </c>
    </row>
    <row r="10066" spans="2:8" x14ac:dyDescent="0.25">
      <c r="B10066" t="s">
        <v>3</v>
      </c>
      <c r="C10066" t="s">
        <v>649</v>
      </c>
      <c r="D10066" t="s">
        <v>53</v>
      </c>
      <c r="E10066" t="s">
        <v>1</v>
      </c>
      <c r="F10066">
        <v>0</v>
      </c>
      <c r="G10066">
        <v>0</v>
      </c>
      <c r="H10066">
        <v>0</v>
      </c>
    </row>
    <row r="10067" spans="2:8" x14ac:dyDescent="0.25">
      <c r="B10067" t="s">
        <v>3</v>
      </c>
      <c r="C10067" t="s">
        <v>649</v>
      </c>
      <c r="D10067" t="s">
        <v>55</v>
      </c>
      <c r="E10067" t="s">
        <v>1</v>
      </c>
      <c r="F10067">
        <v>0</v>
      </c>
      <c r="G10067">
        <v>0</v>
      </c>
      <c r="H10067">
        <v>0</v>
      </c>
    </row>
    <row r="10068" spans="2:8" x14ac:dyDescent="0.25">
      <c r="B10068" t="s">
        <v>3</v>
      </c>
      <c r="C10068" t="s">
        <v>649</v>
      </c>
      <c r="D10068" t="s">
        <v>57</v>
      </c>
      <c r="E10068" t="s">
        <v>1</v>
      </c>
      <c r="F10068">
        <v>0</v>
      </c>
      <c r="G10068">
        <v>0</v>
      </c>
      <c r="H10068">
        <v>0</v>
      </c>
    </row>
    <row r="10069" spans="2:8" x14ac:dyDescent="0.25">
      <c r="B10069" t="s">
        <v>3</v>
      </c>
      <c r="C10069" t="s">
        <v>649</v>
      </c>
      <c r="D10069" t="s">
        <v>622</v>
      </c>
      <c r="E10069" t="s">
        <v>1</v>
      </c>
      <c r="F10069">
        <v>0</v>
      </c>
      <c r="G10069">
        <v>0</v>
      </c>
      <c r="H10069">
        <v>0</v>
      </c>
    </row>
    <row r="10070" spans="2:8" x14ac:dyDescent="0.25">
      <c r="B10070" t="s">
        <v>3</v>
      </c>
      <c r="C10070" t="s">
        <v>649</v>
      </c>
      <c r="D10070" t="s">
        <v>623</v>
      </c>
      <c r="E10070" t="s">
        <v>1</v>
      </c>
      <c r="F10070">
        <v>0</v>
      </c>
      <c r="G10070">
        <v>0</v>
      </c>
      <c r="H10070">
        <v>0</v>
      </c>
    </row>
    <row r="10071" spans="2:8" x14ac:dyDescent="0.25">
      <c r="B10071" t="s">
        <v>3</v>
      </c>
      <c r="C10071" t="s">
        <v>649</v>
      </c>
      <c r="D10071" t="s">
        <v>624</v>
      </c>
      <c r="E10071" t="s">
        <v>1</v>
      </c>
      <c r="F10071">
        <v>0</v>
      </c>
      <c r="G10071">
        <v>0</v>
      </c>
      <c r="H10071">
        <v>0</v>
      </c>
    </row>
    <row r="10072" spans="2:8" x14ac:dyDescent="0.25">
      <c r="B10072" t="s">
        <v>3</v>
      </c>
      <c r="C10072" t="s">
        <v>649</v>
      </c>
      <c r="D10072" t="s">
        <v>625</v>
      </c>
      <c r="E10072" t="s">
        <v>1</v>
      </c>
      <c r="F10072">
        <v>0</v>
      </c>
      <c r="G10072">
        <v>0</v>
      </c>
      <c r="H10072">
        <v>0</v>
      </c>
    </row>
    <row r="10073" spans="2:8" x14ac:dyDescent="0.25">
      <c r="B10073" t="s">
        <v>3</v>
      </c>
      <c r="C10073" t="s">
        <v>649</v>
      </c>
      <c r="D10073" t="s">
        <v>58</v>
      </c>
      <c r="E10073" t="s">
        <v>1</v>
      </c>
      <c r="F10073">
        <v>103.64297096643425</v>
      </c>
      <c r="G10073">
        <v>237.41857943286792</v>
      </c>
      <c r="H10073">
        <v>450.44972164930198</v>
      </c>
    </row>
    <row r="10074" spans="2:8" x14ac:dyDescent="0.25">
      <c r="B10074" t="s">
        <v>3</v>
      </c>
      <c r="C10074" t="s">
        <v>649</v>
      </c>
      <c r="D10074" t="s">
        <v>59</v>
      </c>
      <c r="E10074" t="s">
        <v>1</v>
      </c>
      <c r="F10074">
        <v>0</v>
      </c>
      <c r="G10074">
        <v>0</v>
      </c>
      <c r="H10074">
        <v>0</v>
      </c>
    </row>
    <row r="10075" spans="2:8" x14ac:dyDescent="0.25">
      <c r="B10075" t="s">
        <v>3</v>
      </c>
      <c r="C10075" t="s">
        <v>649</v>
      </c>
      <c r="D10075" t="s">
        <v>60</v>
      </c>
      <c r="E10075" t="s">
        <v>1</v>
      </c>
      <c r="F10075">
        <v>429.50543130990422</v>
      </c>
      <c r="G10075">
        <v>859.01086261980845</v>
      </c>
      <c r="H10075">
        <v>1288.5162939297124</v>
      </c>
    </row>
    <row r="10076" spans="2:8" x14ac:dyDescent="0.25">
      <c r="B10076" t="s">
        <v>3</v>
      </c>
      <c r="C10076" t="s">
        <v>649</v>
      </c>
      <c r="D10076" t="s">
        <v>626</v>
      </c>
      <c r="E10076" t="s">
        <v>1</v>
      </c>
      <c r="F10076">
        <v>255.07007439128603</v>
      </c>
      <c r="G10076">
        <v>714.99678823868123</v>
      </c>
      <c r="H10076">
        <v>1079.943327472789</v>
      </c>
    </row>
    <row r="10077" spans="2:8" x14ac:dyDescent="0.25">
      <c r="B10077" t="s">
        <v>3</v>
      </c>
      <c r="C10077" t="s">
        <v>649</v>
      </c>
      <c r="D10077" t="s">
        <v>64</v>
      </c>
      <c r="E10077" t="s">
        <v>1</v>
      </c>
      <c r="F10077">
        <v>10486.999209471043</v>
      </c>
      <c r="G10077">
        <v>21366.734873323479</v>
      </c>
      <c r="H10077">
        <v>31999.477603321517</v>
      </c>
    </row>
    <row r="10078" spans="2:8" x14ac:dyDescent="0.25">
      <c r="B10078" t="s">
        <v>3</v>
      </c>
      <c r="C10078" t="s">
        <v>649</v>
      </c>
      <c r="D10078" t="s">
        <v>67</v>
      </c>
      <c r="E10078" t="s">
        <v>1</v>
      </c>
      <c r="F10078">
        <v>0</v>
      </c>
      <c r="G10078">
        <v>0</v>
      </c>
      <c r="H10078">
        <v>0</v>
      </c>
    </row>
    <row r="10079" spans="2:8" x14ac:dyDescent="0.25">
      <c r="B10079" t="s">
        <v>3</v>
      </c>
      <c r="C10079" t="s">
        <v>649</v>
      </c>
      <c r="D10079" t="s">
        <v>69</v>
      </c>
      <c r="E10079" t="s">
        <v>1</v>
      </c>
      <c r="F10079">
        <v>178.82429457331523</v>
      </c>
      <c r="G10079">
        <v>373.64601803250935</v>
      </c>
      <c r="H10079">
        <v>587.32978623433792</v>
      </c>
    </row>
    <row r="10080" spans="2:8" x14ac:dyDescent="0.25">
      <c r="B10080" t="s">
        <v>3</v>
      </c>
      <c r="C10080" t="s">
        <v>649</v>
      </c>
      <c r="D10080" t="s">
        <v>71</v>
      </c>
      <c r="E10080" t="s">
        <v>1</v>
      </c>
      <c r="F10080">
        <v>0</v>
      </c>
      <c r="G10080">
        <v>0</v>
      </c>
      <c r="H10080">
        <v>0</v>
      </c>
    </row>
    <row r="10081" spans="2:8" x14ac:dyDescent="0.25">
      <c r="B10081" t="s">
        <v>3</v>
      </c>
      <c r="C10081" t="s">
        <v>649</v>
      </c>
      <c r="D10081" t="s">
        <v>73</v>
      </c>
      <c r="E10081" t="s">
        <v>1</v>
      </c>
      <c r="F10081">
        <v>0</v>
      </c>
      <c r="G10081">
        <v>0</v>
      </c>
      <c r="H10081">
        <v>0</v>
      </c>
    </row>
    <row r="10082" spans="2:8" x14ac:dyDescent="0.25">
      <c r="B10082" t="s">
        <v>3</v>
      </c>
      <c r="C10082" t="s">
        <v>649</v>
      </c>
      <c r="D10082" t="s">
        <v>683</v>
      </c>
      <c r="E10082" t="s">
        <v>1</v>
      </c>
      <c r="F10082">
        <v>2.4366347177848775</v>
      </c>
      <c r="G10082">
        <v>4.873269435569755</v>
      </c>
      <c r="H10082">
        <v>5.0478949236776716</v>
      </c>
    </row>
    <row r="10083" spans="2:8" x14ac:dyDescent="0.25">
      <c r="B10083" t="s">
        <v>3</v>
      </c>
      <c r="C10083" t="s">
        <v>649</v>
      </c>
      <c r="D10083" t="s">
        <v>75</v>
      </c>
      <c r="E10083" t="s">
        <v>1</v>
      </c>
      <c r="F10083">
        <v>3.0261666666666658</v>
      </c>
      <c r="G10083">
        <v>6.0523333333333342</v>
      </c>
      <c r="H10083">
        <v>9.0785000000000018</v>
      </c>
    </row>
    <row r="10084" spans="2:8" x14ac:dyDescent="0.25">
      <c r="B10084" t="s">
        <v>3</v>
      </c>
      <c r="C10084" t="s">
        <v>649</v>
      </c>
      <c r="D10084" t="s">
        <v>76</v>
      </c>
      <c r="E10084" t="s">
        <v>1</v>
      </c>
      <c r="F10084">
        <v>60.925333333333327</v>
      </c>
      <c r="G10084">
        <v>121.85066666666665</v>
      </c>
      <c r="H10084">
        <v>182.77600000000001</v>
      </c>
    </row>
    <row r="10085" spans="2:8" x14ac:dyDescent="0.25">
      <c r="B10085" t="s">
        <v>3</v>
      </c>
      <c r="C10085" t="s">
        <v>649</v>
      </c>
      <c r="D10085" t="s">
        <v>77</v>
      </c>
      <c r="E10085" t="s">
        <v>1</v>
      </c>
      <c r="F10085">
        <v>24.566666666666666</v>
      </c>
      <c r="G10085">
        <v>49.133333333333333</v>
      </c>
      <c r="H10085">
        <v>73.7</v>
      </c>
    </row>
    <row r="10086" spans="2:8" x14ac:dyDescent="0.25">
      <c r="B10086" t="s">
        <v>3</v>
      </c>
      <c r="C10086" t="s">
        <v>649</v>
      </c>
      <c r="D10086" t="s">
        <v>78</v>
      </c>
      <c r="E10086" t="s">
        <v>1</v>
      </c>
      <c r="F10086">
        <v>50.945817902222224</v>
      </c>
      <c r="G10086">
        <v>101.89163580444445</v>
      </c>
      <c r="H10086">
        <v>152.83745370666665</v>
      </c>
    </row>
    <row r="10087" spans="2:8" x14ac:dyDescent="0.25">
      <c r="B10087" t="s">
        <v>3</v>
      </c>
      <c r="C10087" t="s">
        <v>649</v>
      </c>
      <c r="D10087" t="s">
        <v>627</v>
      </c>
      <c r="E10087" t="s">
        <v>1</v>
      </c>
      <c r="F10087">
        <v>0</v>
      </c>
      <c r="G10087">
        <v>0</v>
      </c>
      <c r="H10087">
        <v>0</v>
      </c>
    </row>
    <row r="10088" spans="2:8" x14ac:dyDescent="0.25">
      <c r="B10088" t="s">
        <v>3</v>
      </c>
      <c r="C10088" t="s">
        <v>649</v>
      </c>
      <c r="D10088" t="s">
        <v>81</v>
      </c>
      <c r="E10088" t="s">
        <v>1</v>
      </c>
      <c r="F10088">
        <v>0</v>
      </c>
      <c r="G10088">
        <v>0</v>
      </c>
      <c r="H10088">
        <v>0</v>
      </c>
    </row>
    <row r="10089" spans="2:8" x14ac:dyDescent="0.25">
      <c r="B10089" t="s">
        <v>3</v>
      </c>
      <c r="C10089" t="s">
        <v>649</v>
      </c>
      <c r="D10089" t="s">
        <v>83</v>
      </c>
      <c r="E10089" t="s">
        <v>1</v>
      </c>
      <c r="F10089">
        <v>0</v>
      </c>
      <c r="G10089">
        <v>0</v>
      </c>
      <c r="H10089">
        <v>0</v>
      </c>
    </row>
    <row r="10090" spans="2:8" x14ac:dyDescent="0.25">
      <c r="B10090" t="s">
        <v>3</v>
      </c>
      <c r="C10090" t="s">
        <v>649</v>
      </c>
      <c r="D10090" t="s">
        <v>85</v>
      </c>
      <c r="E10090" t="s">
        <v>1</v>
      </c>
      <c r="F10090">
        <v>0</v>
      </c>
      <c r="G10090">
        <v>0</v>
      </c>
      <c r="H10090">
        <v>0</v>
      </c>
    </row>
    <row r="10091" spans="2:8" x14ac:dyDescent="0.25">
      <c r="B10091" t="s">
        <v>3</v>
      </c>
      <c r="C10091" t="s">
        <v>649</v>
      </c>
      <c r="D10091" t="s">
        <v>86</v>
      </c>
      <c r="E10091" t="s">
        <v>1</v>
      </c>
      <c r="F10091">
        <v>0</v>
      </c>
      <c r="G10091">
        <v>0</v>
      </c>
      <c r="H10091">
        <v>0</v>
      </c>
    </row>
    <row r="10092" spans="2:8" x14ac:dyDescent="0.25">
      <c r="B10092" t="s">
        <v>3</v>
      </c>
      <c r="C10092" t="s">
        <v>649</v>
      </c>
      <c r="D10092" t="s">
        <v>87</v>
      </c>
      <c r="E10092" t="s">
        <v>1</v>
      </c>
      <c r="F10092">
        <v>0</v>
      </c>
      <c r="G10092">
        <v>0</v>
      </c>
      <c r="H10092">
        <v>0</v>
      </c>
    </row>
    <row r="10093" spans="2:8" x14ac:dyDescent="0.25">
      <c r="B10093" t="s">
        <v>3</v>
      </c>
      <c r="C10093" t="s">
        <v>649</v>
      </c>
      <c r="D10093" t="s">
        <v>88</v>
      </c>
      <c r="E10093" t="s">
        <v>1</v>
      </c>
      <c r="F10093">
        <v>0</v>
      </c>
      <c r="G10093">
        <v>0</v>
      </c>
      <c r="H10093">
        <v>0</v>
      </c>
    </row>
    <row r="10094" spans="2:8" x14ac:dyDescent="0.25">
      <c r="B10094" t="s">
        <v>3</v>
      </c>
      <c r="C10094" t="s">
        <v>649</v>
      </c>
      <c r="D10094" t="s">
        <v>628</v>
      </c>
      <c r="E10094" t="s">
        <v>1</v>
      </c>
      <c r="F10094">
        <v>0</v>
      </c>
      <c r="G10094">
        <v>0</v>
      </c>
      <c r="H10094">
        <v>0</v>
      </c>
    </row>
    <row r="10095" spans="2:8" x14ac:dyDescent="0.25">
      <c r="B10095" t="s">
        <v>3</v>
      </c>
      <c r="C10095" t="s">
        <v>649</v>
      </c>
      <c r="D10095" t="s">
        <v>89</v>
      </c>
      <c r="E10095" t="s">
        <v>1</v>
      </c>
      <c r="F10095">
        <v>0</v>
      </c>
      <c r="G10095">
        <v>0</v>
      </c>
      <c r="H10095">
        <v>0</v>
      </c>
    </row>
    <row r="10096" spans="2:8" x14ac:dyDescent="0.25">
      <c r="B10096" t="s">
        <v>3</v>
      </c>
      <c r="C10096" t="s">
        <v>649</v>
      </c>
      <c r="D10096" t="s">
        <v>90</v>
      </c>
      <c r="E10096" t="s">
        <v>1</v>
      </c>
      <c r="F10096">
        <v>0</v>
      </c>
      <c r="G10096">
        <v>0</v>
      </c>
      <c r="H10096">
        <v>0</v>
      </c>
    </row>
    <row r="10097" spans="2:8" x14ac:dyDescent="0.25">
      <c r="B10097" t="s">
        <v>3</v>
      </c>
      <c r="C10097" t="s">
        <v>649</v>
      </c>
      <c r="D10097" t="s">
        <v>92</v>
      </c>
      <c r="E10097" t="s">
        <v>1</v>
      </c>
      <c r="F10097">
        <v>0</v>
      </c>
      <c r="G10097">
        <v>0</v>
      </c>
      <c r="H10097">
        <v>0</v>
      </c>
    </row>
    <row r="10098" spans="2:8" x14ac:dyDescent="0.25">
      <c r="B10098" t="s">
        <v>3</v>
      </c>
      <c r="C10098" t="s">
        <v>649</v>
      </c>
      <c r="D10098" t="s">
        <v>93</v>
      </c>
      <c r="E10098" t="s">
        <v>1</v>
      </c>
      <c r="F10098">
        <v>0</v>
      </c>
      <c r="G10098">
        <v>0</v>
      </c>
      <c r="H10098">
        <v>0</v>
      </c>
    </row>
    <row r="10099" spans="2:8" x14ac:dyDescent="0.25">
      <c r="B10099" t="s">
        <v>3</v>
      </c>
      <c r="C10099" t="s">
        <v>649</v>
      </c>
      <c r="D10099" t="s">
        <v>97</v>
      </c>
      <c r="E10099" t="s">
        <v>1</v>
      </c>
      <c r="F10099">
        <v>0</v>
      </c>
      <c r="G10099">
        <v>0</v>
      </c>
      <c r="H10099">
        <v>0</v>
      </c>
    </row>
    <row r="10100" spans="2:8" x14ac:dyDescent="0.25">
      <c r="B10100" t="s">
        <v>3</v>
      </c>
      <c r="C10100" t="s">
        <v>649</v>
      </c>
      <c r="D10100" t="s">
        <v>98</v>
      </c>
      <c r="E10100" t="s">
        <v>1</v>
      </c>
      <c r="F10100">
        <v>0</v>
      </c>
      <c r="G10100">
        <v>0</v>
      </c>
      <c r="H10100">
        <v>0</v>
      </c>
    </row>
    <row r="10101" spans="2:8" x14ac:dyDescent="0.25">
      <c r="B10101" t="s">
        <v>3</v>
      </c>
      <c r="C10101" t="s">
        <v>649</v>
      </c>
      <c r="D10101" t="s">
        <v>99</v>
      </c>
      <c r="E10101" t="s">
        <v>1</v>
      </c>
      <c r="F10101">
        <v>0</v>
      </c>
      <c r="G10101">
        <v>0</v>
      </c>
      <c r="H10101">
        <v>0</v>
      </c>
    </row>
    <row r="10102" spans="2:8" x14ac:dyDescent="0.25">
      <c r="B10102" t="s">
        <v>3</v>
      </c>
      <c r="C10102" t="s">
        <v>649</v>
      </c>
      <c r="D10102" t="s">
        <v>100</v>
      </c>
      <c r="E10102" t="s">
        <v>1</v>
      </c>
      <c r="F10102">
        <v>0</v>
      </c>
      <c r="G10102">
        <v>0</v>
      </c>
      <c r="H10102">
        <v>0</v>
      </c>
    </row>
    <row r="10103" spans="2:8" x14ac:dyDescent="0.25">
      <c r="B10103" t="s">
        <v>3</v>
      </c>
      <c r="C10103" t="s">
        <v>649</v>
      </c>
      <c r="D10103" t="s">
        <v>102</v>
      </c>
      <c r="E10103" t="s">
        <v>1</v>
      </c>
      <c r="F10103">
        <v>0</v>
      </c>
      <c r="G10103">
        <v>0</v>
      </c>
      <c r="H10103">
        <v>0</v>
      </c>
    </row>
    <row r="10104" spans="2:8" x14ac:dyDescent="0.25">
      <c r="B10104" t="s">
        <v>3</v>
      </c>
      <c r="C10104" t="s">
        <v>649</v>
      </c>
      <c r="D10104" t="s">
        <v>104</v>
      </c>
      <c r="E10104" t="s">
        <v>1</v>
      </c>
      <c r="F10104">
        <v>0</v>
      </c>
      <c r="G10104">
        <v>0</v>
      </c>
      <c r="H10104">
        <v>0</v>
      </c>
    </row>
    <row r="10105" spans="2:8" x14ac:dyDescent="0.25">
      <c r="B10105" t="s">
        <v>3</v>
      </c>
      <c r="C10105" t="s">
        <v>649</v>
      </c>
      <c r="D10105" t="s">
        <v>106</v>
      </c>
      <c r="E10105" t="s">
        <v>1</v>
      </c>
      <c r="F10105">
        <v>0</v>
      </c>
      <c r="G10105">
        <v>0</v>
      </c>
      <c r="H10105">
        <v>0</v>
      </c>
    </row>
    <row r="10106" spans="2:8" x14ac:dyDescent="0.25">
      <c r="B10106" t="s">
        <v>3</v>
      </c>
      <c r="C10106" t="s">
        <v>649</v>
      </c>
      <c r="D10106" t="s">
        <v>108</v>
      </c>
      <c r="E10106" t="s">
        <v>1</v>
      </c>
      <c r="F10106">
        <v>0</v>
      </c>
      <c r="G10106">
        <v>0</v>
      </c>
      <c r="H10106">
        <v>0</v>
      </c>
    </row>
    <row r="10107" spans="2:8" x14ac:dyDescent="0.25">
      <c r="B10107" t="s">
        <v>3</v>
      </c>
      <c r="C10107" t="s">
        <v>649</v>
      </c>
      <c r="D10107" t="s">
        <v>112</v>
      </c>
      <c r="E10107" t="s">
        <v>1</v>
      </c>
      <c r="F10107">
        <v>0</v>
      </c>
      <c r="G10107">
        <v>0</v>
      </c>
      <c r="H10107">
        <v>0</v>
      </c>
    </row>
    <row r="10108" spans="2:8" x14ac:dyDescent="0.25">
      <c r="B10108" t="s">
        <v>3</v>
      </c>
      <c r="C10108" t="s">
        <v>649</v>
      </c>
      <c r="D10108" t="s">
        <v>114</v>
      </c>
      <c r="E10108" t="s">
        <v>1</v>
      </c>
      <c r="F10108">
        <v>0</v>
      </c>
      <c r="G10108">
        <v>0</v>
      </c>
      <c r="H10108">
        <v>0</v>
      </c>
    </row>
    <row r="10109" spans="2:8" x14ac:dyDescent="0.25">
      <c r="B10109" t="s">
        <v>3</v>
      </c>
      <c r="C10109" t="s">
        <v>649</v>
      </c>
      <c r="D10109" t="s">
        <v>443</v>
      </c>
      <c r="E10109" t="s">
        <v>1</v>
      </c>
      <c r="F10109">
        <v>0</v>
      </c>
      <c r="G10109">
        <v>0</v>
      </c>
      <c r="H10109">
        <v>0</v>
      </c>
    </row>
    <row r="10110" spans="2:8" x14ac:dyDescent="0.25">
      <c r="B10110" t="s">
        <v>3</v>
      </c>
      <c r="C10110" t="s">
        <v>649</v>
      </c>
      <c r="D10110" t="s">
        <v>116</v>
      </c>
      <c r="E10110" t="s">
        <v>1</v>
      </c>
      <c r="F10110">
        <v>153.86581469648561</v>
      </c>
      <c r="G10110">
        <v>307.73162939297123</v>
      </c>
      <c r="H10110">
        <v>461.59744408945687</v>
      </c>
    </row>
    <row r="10111" spans="2:8" x14ac:dyDescent="0.25">
      <c r="B10111" t="s">
        <v>3</v>
      </c>
      <c r="C10111" t="s">
        <v>649</v>
      </c>
      <c r="D10111" t="s">
        <v>118</v>
      </c>
      <c r="E10111" t="s">
        <v>1</v>
      </c>
      <c r="F10111">
        <v>0</v>
      </c>
      <c r="G10111">
        <v>0</v>
      </c>
      <c r="H10111">
        <v>0</v>
      </c>
    </row>
    <row r="10112" spans="2:8" x14ac:dyDescent="0.25">
      <c r="B10112" t="s">
        <v>3</v>
      </c>
      <c r="C10112" t="s">
        <v>649</v>
      </c>
      <c r="D10112" t="s">
        <v>629</v>
      </c>
      <c r="E10112" t="s">
        <v>1</v>
      </c>
      <c r="F10112">
        <v>0</v>
      </c>
      <c r="G10112">
        <v>0</v>
      </c>
      <c r="H10112">
        <v>0</v>
      </c>
    </row>
    <row r="10113" spans="2:8" x14ac:dyDescent="0.25">
      <c r="B10113" t="s">
        <v>3</v>
      </c>
      <c r="C10113" t="s">
        <v>649</v>
      </c>
      <c r="D10113" t="s">
        <v>119</v>
      </c>
      <c r="E10113" t="s">
        <v>1</v>
      </c>
      <c r="F10113">
        <v>0</v>
      </c>
      <c r="G10113">
        <v>0</v>
      </c>
      <c r="H10113">
        <v>0</v>
      </c>
    </row>
    <row r="10114" spans="2:8" x14ac:dyDescent="0.25">
      <c r="B10114" t="s">
        <v>3</v>
      </c>
      <c r="C10114" t="s">
        <v>649</v>
      </c>
      <c r="D10114" t="s">
        <v>121</v>
      </c>
      <c r="E10114" t="s">
        <v>1</v>
      </c>
      <c r="F10114">
        <v>0</v>
      </c>
      <c r="G10114">
        <v>0</v>
      </c>
      <c r="H10114">
        <v>0</v>
      </c>
    </row>
    <row r="10115" spans="2:8" x14ac:dyDescent="0.25">
      <c r="B10115" t="s">
        <v>3</v>
      </c>
      <c r="C10115" t="s">
        <v>649</v>
      </c>
      <c r="D10115" t="s">
        <v>123</v>
      </c>
      <c r="E10115" t="s">
        <v>1</v>
      </c>
      <c r="F10115">
        <v>0.7143769968051118</v>
      </c>
      <c r="G10115">
        <v>1.4287539936102236</v>
      </c>
      <c r="H10115">
        <v>2.1431309904153357</v>
      </c>
    </row>
    <row r="10116" spans="2:8" x14ac:dyDescent="0.25">
      <c r="B10116" t="s">
        <v>3</v>
      </c>
      <c r="C10116" t="s">
        <v>649</v>
      </c>
      <c r="D10116" t="s">
        <v>127</v>
      </c>
      <c r="E10116" t="s">
        <v>1</v>
      </c>
      <c r="F10116">
        <v>0</v>
      </c>
      <c r="G10116">
        <v>0</v>
      </c>
      <c r="H10116">
        <v>0</v>
      </c>
    </row>
    <row r="10117" spans="2:8" x14ac:dyDescent="0.25">
      <c r="B10117" t="s">
        <v>3</v>
      </c>
      <c r="C10117" t="s">
        <v>649</v>
      </c>
      <c r="D10117" t="s">
        <v>129</v>
      </c>
      <c r="E10117" t="s">
        <v>1</v>
      </c>
      <c r="F10117">
        <v>0</v>
      </c>
      <c r="G10117">
        <v>0</v>
      </c>
      <c r="H10117">
        <v>0</v>
      </c>
    </row>
    <row r="10118" spans="2:8" x14ac:dyDescent="0.25">
      <c r="B10118" t="s">
        <v>3</v>
      </c>
      <c r="C10118" t="s">
        <v>649</v>
      </c>
      <c r="D10118" t="s">
        <v>130</v>
      </c>
      <c r="E10118" t="s">
        <v>1</v>
      </c>
      <c r="F10118">
        <v>0</v>
      </c>
      <c r="G10118">
        <v>0</v>
      </c>
      <c r="H10118">
        <v>0</v>
      </c>
    </row>
    <row r="10119" spans="2:8" x14ac:dyDescent="0.25">
      <c r="B10119" t="s">
        <v>3</v>
      </c>
      <c r="C10119" t="s">
        <v>649</v>
      </c>
      <c r="D10119" t="s">
        <v>131</v>
      </c>
      <c r="E10119" t="s">
        <v>1</v>
      </c>
      <c r="F10119">
        <v>1781.3506631813343</v>
      </c>
      <c r="G10119">
        <v>3562.7013263626686</v>
      </c>
      <c r="H10119">
        <v>5344.051989544002</v>
      </c>
    </row>
    <row r="10120" spans="2:8" x14ac:dyDescent="0.25">
      <c r="B10120" t="s">
        <v>3</v>
      </c>
      <c r="C10120" t="s">
        <v>649</v>
      </c>
      <c r="D10120" t="s">
        <v>132</v>
      </c>
      <c r="E10120" t="s">
        <v>1</v>
      </c>
      <c r="F10120">
        <v>0</v>
      </c>
      <c r="G10120">
        <v>0</v>
      </c>
      <c r="H10120">
        <v>0</v>
      </c>
    </row>
    <row r="10121" spans="2:8" x14ac:dyDescent="0.25">
      <c r="B10121" t="s">
        <v>3</v>
      </c>
      <c r="C10121" t="s">
        <v>649</v>
      </c>
      <c r="D10121" t="s">
        <v>133</v>
      </c>
      <c r="E10121" t="s">
        <v>1</v>
      </c>
      <c r="F10121">
        <v>214.57287249491722</v>
      </c>
      <c r="G10121">
        <v>429.14574498983444</v>
      </c>
      <c r="H10121">
        <v>643.7186174847518</v>
      </c>
    </row>
    <row r="10122" spans="2:8" x14ac:dyDescent="0.25">
      <c r="B10122" t="s">
        <v>3</v>
      </c>
      <c r="C10122" t="s">
        <v>649</v>
      </c>
      <c r="D10122" t="s">
        <v>134</v>
      </c>
      <c r="E10122" t="s">
        <v>1</v>
      </c>
      <c r="F10122">
        <v>0</v>
      </c>
      <c r="G10122">
        <v>0</v>
      </c>
      <c r="H10122">
        <v>0</v>
      </c>
    </row>
    <row r="10123" spans="2:8" x14ac:dyDescent="0.25">
      <c r="B10123" t="s">
        <v>3</v>
      </c>
      <c r="C10123" t="s">
        <v>649</v>
      </c>
      <c r="D10123" t="s">
        <v>135</v>
      </c>
      <c r="E10123" t="s">
        <v>1</v>
      </c>
      <c r="F10123">
        <v>0.98533802108626201</v>
      </c>
      <c r="G10123">
        <v>1.970676042172524</v>
      </c>
      <c r="H10123">
        <v>2.9560140632587864</v>
      </c>
    </row>
    <row r="10124" spans="2:8" x14ac:dyDescent="0.25">
      <c r="B10124" t="s">
        <v>3</v>
      </c>
      <c r="C10124" t="s">
        <v>649</v>
      </c>
      <c r="D10124" t="s">
        <v>136</v>
      </c>
      <c r="E10124" t="s">
        <v>1</v>
      </c>
      <c r="F10124">
        <v>0</v>
      </c>
      <c r="G10124">
        <v>0</v>
      </c>
      <c r="H10124">
        <v>0</v>
      </c>
    </row>
    <row r="10125" spans="2:8" x14ac:dyDescent="0.25">
      <c r="B10125" t="s">
        <v>3</v>
      </c>
      <c r="C10125" t="s">
        <v>649</v>
      </c>
      <c r="D10125" t="s">
        <v>137</v>
      </c>
      <c r="E10125" t="s">
        <v>1</v>
      </c>
      <c r="F10125">
        <v>87.092413333333354</v>
      </c>
      <c r="G10125">
        <v>0</v>
      </c>
      <c r="H10125">
        <v>0</v>
      </c>
    </row>
    <row r="10126" spans="2:8" x14ac:dyDescent="0.25">
      <c r="B10126" t="s">
        <v>3</v>
      </c>
      <c r="C10126" t="s">
        <v>649</v>
      </c>
      <c r="D10126" t="s">
        <v>138</v>
      </c>
      <c r="E10126" t="s">
        <v>1</v>
      </c>
      <c r="F10126">
        <v>21.451333333333338</v>
      </c>
      <c r="G10126">
        <v>42.902666666666676</v>
      </c>
      <c r="H10126">
        <v>64.354000000000013</v>
      </c>
    </row>
    <row r="10127" spans="2:8" x14ac:dyDescent="0.25">
      <c r="B10127" t="s">
        <v>3</v>
      </c>
      <c r="C10127" t="s">
        <v>649</v>
      </c>
      <c r="D10127" t="s">
        <v>630</v>
      </c>
      <c r="E10127" t="s">
        <v>1</v>
      </c>
      <c r="F10127">
        <v>0</v>
      </c>
      <c r="G10127">
        <v>0</v>
      </c>
      <c r="H10127">
        <v>0</v>
      </c>
    </row>
    <row r="10128" spans="2:8" x14ac:dyDescent="0.25">
      <c r="B10128" t="s">
        <v>3</v>
      </c>
      <c r="C10128" t="s">
        <v>649</v>
      </c>
      <c r="D10128" t="s">
        <v>139</v>
      </c>
      <c r="E10128" t="s">
        <v>1</v>
      </c>
      <c r="F10128">
        <v>0</v>
      </c>
      <c r="G10128">
        <v>0</v>
      </c>
      <c r="H10128">
        <v>0</v>
      </c>
    </row>
    <row r="10129" spans="2:8" x14ac:dyDescent="0.25">
      <c r="B10129" t="s">
        <v>3</v>
      </c>
      <c r="C10129" t="s">
        <v>649</v>
      </c>
      <c r="D10129" t="s">
        <v>631</v>
      </c>
      <c r="E10129" t="s">
        <v>1</v>
      </c>
      <c r="F10129">
        <v>0</v>
      </c>
      <c r="G10129">
        <v>0</v>
      </c>
      <c r="H10129">
        <v>0</v>
      </c>
    </row>
    <row r="10130" spans="2:8" x14ac:dyDescent="0.25">
      <c r="B10130" t="s">
        <v>3</v>
      </c>
      <c r="C10130" t="s">
        <v>649</v>
      </c>
      <c r="D10130" t="s">
        <v>141</v>
      </c>
      <c r="E10130" t="s">
        <v>1</v>
      </c>
      <c r="F10130">
        <v>0</v>
      </c>
      <c r="G10130">
        <v>0</v>
      </c>
      <c r="H10130">
        <v>0</v>
      </c>
    </row>
    <row r="10131" spans="2:8" x14ac:dyDescent="0.25">
      <c r="B10131" t="s">
        <v>3</v>
      </c>
      <c r="C10131" t="s">
        <v>649</v>
      </c>
      <c r="D10131" t="s">
        <v>684</v>
      </c>
      <c r="E10131" t="s">
        <v>1</v>
      </c>
      <c r="F10131">
        <v>0</v>
      </c>
      <c r="G10131">
        <v>0</v>
      </c>
      <c r="H10131">
        <v>0</v>
      </c>
    </row>
    <row r="10132" spans="2:8" x14ac:dyDescent="0.25">
      <c r="B10132" t="s">
        <v>3</v>
      </c>
      <c r="C10132" t="s">
        <v>649</v>
      </c>
      <c r="D10132" t="s">
        <v>685</v>
      </c>
      <c r="E10132" t="s">
        <v>1</v>
      </c>
      <c r="F10132">
        <v>0</v>
      </c>
      <c r="G10132">
        <v>0</v>
      </c>
      <c r="H10132">
        <v>0</v>
      </c>
    </row>
    <row r="10133" spans="2:8" x14ac:dyDescent="0.25">
      <c r="B10133" t="s">
        <v>3</v>
      </c>
      <c r="C10133" t="s">
        <v>649</v>
      </c>
      <c r="D10133" t="s">
        <v>148</v>
      </c>
      <c r="E10133" t="s">
        <v>1</v>
      </c>
      <c r="F10133">
        <v>0</v>
      </c>
      <c r="G10133">
        <v>0</v>
      </c>
      <c r="H10133">
        <v>0</v>
      </c>
    </row>
    <row r="10134" spans="2:8" x14ac:dyDescent="0.25">
      <c r="B10134" t="s">
        <v>3</v>
      </c>
      <c r="C10134" t="s">
        <v>649</v>
      </c>
      <c r="D10134" t="s">
        <v>149</v>
      </c>
      <c r="E10134" t="s">
        <v>1</v>
      </c>
      <c r="F10134">
        <v>0</v>
      </c>
      <c r="G10134">
        <v>0</v>
      </c>
      <c r="H10134">
        <v>0</v>
      </c>
    </row>
    <row r="10135" spans="2:8" x14ac:dyDescent="0.25">
      <c r="B10135" t="s">
        <v>3</v>
      </c>
      <c r="C10135" t="s">
        <v>649</v>
      </c>
      <c r="D10135" t="s">
        <v>150</v>
      </c>
      <c r="E10135" t="s">
        <v>1</v>
      </c>
      <c r="F10135">
        <v>0</v>
      </c>
      <c r="G10135">
        <v>0</v>
      </c>
      <c r="H10135">
        <v>0</v>
      </c>
    </row>
    <row r="10136" spans="2:8" x14ac:dyDescent="0.25">
      <c r="B10136" t="s">
        <v>3</v>
      </c>
      <c r="C10136" t="s">
        <v>649</v>
      </c>
      <c r="D10136" t="s">
        <v>151</v>
      </c>
      <c r="E10136" t="s">
        <v>1</v>
      </c>
      <c r="F10136">
        <v>0</v>
      </c>
      <c r="G10136">
        <v>0</v>
      </c>
      <c r="H10136">
        <v>0</v>
      </c>
    </row>
    <row r="10137" spans="2:8" x14ac:dyDescent="0.25">
      <c r="B10137" t="s">
        <v>3</v>
      </c>
      <c r="C10137" t="s">
        <v>649</v>
      </c>
      <c r="D10137" t="s">
        <v>152</v>
      </c>
      <c r="E10137" t="s">
        <v>1</v>
      </c>
      <c r="F10137">
        <v>92.530411001748561</v>
      </c>
      <c r="G10137">
        <v>185.06082200349712</v>
      </c>
      <c r="H10137">
        <v>277.59123300524567</v>
      </c>
    </row>
    <row r="10138" spans="2:8" x14ac:dyDescent="0.25">
      <c r="B10138" t="s">
        <v>3</v>
      </c>
      <c r="C10138" t="s">
        <v>649</v>
      </c>
      <c r="D10138" t="s">
        <v>153</v>
      </c>
      <c r="E10138" t="s">
        <v>1</v>
      </c>
      <c r="F10138">
        <v>102.30244941427048</v>
      </c>
      <c r="G10138">
        <v>204.60489882854102</v>
      </c>
      <c r="H10138">
        <v>306.90734824281151</v>
      </c>
    </row>
    <row r="10139" spans="2:8" x14ac:dyDescent="0.25">
      <c r="B10139" t="s">
        <v>3</v>
      </c>
      <c r="C10139" t="s">
        <v>649</v>
      </c>
      <c r="D10139" t="s">
        <v>632</v>
      </c>
      <c r="E10139" t="s">
        <v>1</v>
      </c>
      <c r="F10139">
        <v>0</v>
      </c>
      <c r="G10139">
        <v>0</v>
      </c>
      <c r="H10139">
        <v>0</v>
      </c>
    </row>
    <row r="10140" spans="2:8" x14ac:dyDescent="0.25">
      <c r="B10140" t="s">
        <v>3</v>
      </c>
      <c r="C10140" t="s">
        <v>649</v>
      </c>
      <c r="D10140" t="s">
        <v>155</v>
      </c>
      <c r="E10140" t="s">
        <v>1</v>
      </c>
      <c r="F10140">
        <v>0</v>
      </c>
      <c r="G10140">
        <v>0</v>
      </c>
      <c r="H10140">
        <v>0</v>
      </c>
    </row>
    <row r="10141" spans="2:8" x14ac:dyDescent="0.25">
      <c r="B10141" t="s">
        <v>3</v>
      </c>
      <c r="C10141" t="s">
        <v>649</v>
      </c>
      <c r="D10141" t="s">
        <v>633</v>
      </c>
      <c r="E10141" t="s">
        <v>1</v>
      </c>
      <c r="F10141">
        <v>0</v>
      </c>
      <c r="G10141">
        <v>0</v>
      </c>
      <c r="H10141">
        <v>0</v>
      </c>
    </row>
    <row r="10142" spans="2:8" x14ac:dyDescent="0.25">
      <c r="B10142" t="s">
        <v>3</v>
      </c>
      <c r="C10142" t="s">
        <v>649</v>
      </c>
      <c r="D10142" t="s">
        <v>156</v>
      </c>
      <c r="E10142" t="s">
        <v>1</v>
      </c>
      <c r="F10142">
        <v>2</v>
      </c>
      <c r="G10142">
        <v>4</v>
      </c>
      <c r="H10142">
        <v>6</v>
      </c>
    </row>
    <row r="10143" spans="2:8" x14ac:dyDescent="0.25">
      <c r="B10143" t="s">
        <v>3</v>
      </c>
      <c r="C10143" t="s">
        <v>649</v>
      </c>
      <c r="D10143" t="s">
        <v>157</v>
      </c>
      <c r="E10143" t="s">
        <v>1</v>
      </c>
      <c r="F10143">
        <v>0</v>
      </c>
      <c r="G10143">
        <v>0</v>
      </c>
      <c r="H10143">
        <v>0</v>
      </c>
    </row>
    <row r="10144" spans="2:8" x14ac:dyDescent="0.25">
      <c r="B10144" t="s">
        <v>3</v>
      </c>
      <c r="C10144" t="s">
        <v>649</v>
      </c>
      <c r="D10144" t="s">
        <v>158</v>
      </c>
      <c r="E10144" t="s">
        <v>1</v>
      </c>
      <c r="F10144">
        <v>0</v>
      </c>
      <c r="G10144">
        <v>0</v>
      </c>
      <c r="H10144">
        <v>0</v>
      </c>
    </row>
    <row r="10145" spans="2:8" x14ac:dyDescent="0.25">
      <c r="B10145" t="s">
        <v>3</v>
      </c>
      <c r="C10145" t="s">
        <v>649</v>
      </c>
      <c r="D10145" t="s">
        <v>159</v>
      </c>
      <c r="E10145" t="s">
        <v>1</v>
      </c>
      <c r="F10145">
        <v>0</v>
      </c>
      <c r="G10145">
        <v>0</v>
      </c>
      <c r="H10145">
        <v>0</v>
      </c>
    </row>
    <row r="10146" spans="2:8" x14ac:dyDescent="0.25">
      <c r="B10146" t="s">
        <v>3</v>
      </c>
      <c r="C10146" t="s">
        <v>649</v>
      </c>
      <c r="D10146" t="s">
        <v>160</v>
      </c>
      <c r="E10146" t="s">
        <v>1</v>
      </c>
      <c r="F10146">
        <v>0</v>
      </c>
      <c r="G10146">
        <v>0</v>
      </c>
      <c r="H10146">
        <v>0</v>
      </c>
    </row>
    <row r="10147" spans="2:8" x14ac:dyDescent="0.25">
      <c r="B10147" t="s">
        <v>3</v>
      </c>
      <c r="C10147" t="s">
        <v>649</v>
      </c>
      <c r="D10147" t="s">
        <v>161</v>
      </c>
      <c r="E10147" t="s">
        <v>1</v>
      </c>
      <c r="F10147">
        <v>0</v>
      </c>
      <c r="G10147">
        <v>0</v>
      </c>
      <c r="H10147">
        <v>0</v>
      </c>
    </row>
    <row r="10148" spans="2:8" x14ac:dyDescent="0.25">
      <c r="B10148" t="s">
        <v>3</v>
      </c>
      <c r="C10148" t="s">
        <v>649</v>
      </c>
      <c r="D10148" t="s">
        <v>162</v>
      </c>
      <c r="E10148" t="s">
        <v>1</v>
      </c>
      <c r="F10148">
        <v>0</v>
      </c>
      <c r="G10148">
        <v>0</v>
      </c>
      <c r="H10148">
        <v>0</v>
      </c>
    </row>
    <row r="10149" spans="2:8" x14ac:dyDescent="0.25">
      <c r="B10149" t="s">
        <v>3</v>
      </c>
      <c r="C10149" t="s">
        <v>649</v>
      </c>
      <c r="D10149" t="s">
        <v>163</v>
      </c>
      <c r="E10149" t="s">
        <v>1</v>
      </c>
      <c r="F10149">
        <v>0</v>
      </c>
      <c r="G10149">
        <v>0</v>
      </c>
      <c r="H10149">
        <v>0</v>
      </c>
    </row>
    <row r="10150" spans="2:8" x14ac:dyDescent="0.25">
      <c r="B10150" t="s">
        <v>3</v>
      </c>
      <c r="C10150" t="s">
        <v>649</v>
      </c>
      <c r="D10150" t="s">
        <v>165</v>
      </c>
      <c r="E10150" t="s">
        <v>1</v>
      </c>
      <c r="F10150">
        <v>0</v>
      </c>
      <c r="G10150">
        <v>0</v>
      </c>
      <c r="H10150">
        <v>0</v>
      </c>
    </row>
    <row r="10151" spans="2:8" x14ac:dyDescent="0.25">
      <c r="B10151" t="s">
        <v>3</v>
      </c>
      <c r="C10151" t="s">
        <v>649</v>
      </c>
      <c r="D10151" t="s">
        <v>168</v>
      </c>
      <c r="E10151" t="s">
        <v>1</v>
      </c>
      <c r="F10151">
        <v>0</v>
      </c>
      <c r="G10151">
        <v>0</v>
      </c>
      <c r="H10151">
        <v>0</v>
      </c>
    </row>
    <row r="10152" spans="2:8" x14ac:dyDescent="0.25">
      <c r="B10152" t="s">
        <v>3</v>
      </c>
      <c r="C10152" t="s">
        <v>649</v>
      </c>
      <c r="D10152" t="s">
        <v>170</v>
      </c>
      <c r="E10152" t="s">
        <v>1</v>
      </c>
      <c r="F10152">
        <v>0</v>
      </c>
      <c r="G10152">
        <v>0</v>
      </c>
      <c r="H10152">
        <v>0</v>
      </c>
    </row>
    <row r="10153" spans="2:8" x14ac:dyDescent="0.25">
      <c r="B10153" t="s">
        <v>3</v>
      </c>
      <c r="C10153" t="s">
        <v>649</v>
      </c>
      <c r="D10153" t="s">
        <v>172</v>
      </c>
      <c r="E10153" t="s">
        <v>1</v>
      </c>
      <c r="F10153">
        <v>0</v>
      </c>
      <c r="G10153">
        <v>0</v>
      </c>
      <c r="H10153">
        <v>0</v>
      </c>
    </row>
    <row r="10154" spans="2:8" x14ac:dyDescent="0.25">
      <c r="B10154" t="s">
        <v>3</v>
      </c>
      <c r="C10154" t="s">
        <v>649</v>
      </c>
      <c r="D10154" t="s">
        <v>174</v>
      </c>
      <c r="E10154" t="s">
        <v>1</v>
      </c>
      <c r="F10154">
        <v>0</v>
      </c>
      <c r="G10154">
        <v>0</v>
      </c>
      <c r="H10154">
        <v>0</v>
      </c>
    </row>
    <row r="10155" spans="2:8" x14ac:dyDescent="0.25">
      <c r="B10155" t="s">
        <v>3</v>
      </c>
      <c r="C10155" t="s">
        <v>649</v>
      </c>
      <c r="D10155" t="s">
        <v>175</v>
      </c>
      <c r="E10155" t="s">
        <v>1</v>
      </c>
      <c r="F10155">
        <v>0</v>
      </c>
      <c r="G10155">
        <v>0</v>
      </c>
      <c r="H10155">
        <v>0</v>
      </c>
    </row>
    <row r="10156" spans="2:8" x14ac:dyDescent="0.25">
      <c r="B10156" t="s">
        <v>3</v>
      </c>
      <c r="C10156" t="s">
        <v>649</v>
      </c>
      <c r="D10156" t="s">
        <v>176</v>
      </c>
      <c r="E10156" t="s">
        <v>1</v>
      </c>
      <c r="F10156">
        <v>6.1518104035555554</v>
      </c>
      <c r="G10156">
        <v>12.303620807111111</v>
      </c>
      <c r="H10156">
        <v>18.455431210666667</v>
      </c>
    </row>
    <row r="10157" spans="2:8" x14ac:dyDescent="0.25">
      <c r="B10157" t="s">
        <v>3</v>
      </c>
      <c r="C10157" t="s">
        <v>649</v>
      </c>
      <c r="D10157" t="s">
        <v>177</v>
      </c>
      <c r="E10157" t="s">
        <v>1</v>
      </c>
      <c r="F10157">
        <v>81.326933535004443</v>
      </c>
      <c r="G10157">
        <v>162.65386707000889</v>
      </c>
      <c r="H10157">
        <v>243.98080060501331</v>
      </c>
    </row>
    <row r="10158" spans="2:8" x14ac:dyDescent="0.25">
      <c r="B10158" t="s">
        <v>3</v>
      </c>
      <c r="C10158" t="s">
        <v>649</v>
      </c>
      <c r="D10158" t="s">
        <v>178</v>
      </c>
      <c r="E10158" t="s">
        <v>1</v>
      </c>
      <c r="F10158">
        <v>0</v>
      </c>
      <c r="G10158">
        <v>0</v>
      </c>
      <c r="H10158">
        <v>0</v>
      </c>
    </row>
    <row r="10159" spans="2:8" x14ac:dyDescent="0.25">
      <c r="B10159" t="s">
        <v>3</v>
      </c>
      <c r="C10159" t="s">
        <v>649</v>
      </c>
      <c r="D10159" t="s">
        <v>179</v>
      </c>
      <c r="E10159" t="s">
        <v>1</v>
      </c>
      <c r="F10159">
        <v>0</v>
      </c>
      <c r="G10159">
        <v>0</v>
      </c>
      <c r="H10159">
        <v>0</v>
      </c>
    </row>
    <row r="10160" spans="2:8" x14ac:dyDescent="0.25">
      <c r="B10160" t="s">
        <v>3</v>
      </c>
      <c r="C10160" t="s">
        <v>649</v>
      </c>
      <c r="D10160" t="s">
        <v>180</v>
      </c>
      <c r="E10160" t="s">
        <v>1</v>
      </c>
      <c r="F10160">
        <v>0</v>
      </c>
      <c r="G10160">
        <v>0</v>
      </c>
      <c r="H10160">
        <v>0</v>
      </c>
    </row>
    <row r="10161" spans="2:8" x14ac:dyDescent="0.25">
      <c r="B10161" t="s">
        <v>3</v>
      </c>
      <c r="C10161" t="s">
        <v>649</v>
      </c>
      <c r="D10161" t="s">
        <v>634</v>
      </c>
      <c r="E10161" t="s">
        <v>1</v>
      </c>
      <c r="F10161">
        <v>0</v>
      </c>
      <c r="G10161">
        <v>0</v>
      </c>
      <c r="H10161">
        <v>0</v>
      </c>
    </row>
    <row r="10162" spans="2:8" x14ac:dyDescent="0.25">
      <c r="B10162" t="s">
        <v>3</v>
      </c>
      <c r="C10162" t="s">
        <v>649</v>
      </c>
      <c r="D10162" t="s">
        <v>182</v>
      </c>
      <c r="E10162" t="s">
        <v>1</v>
      </c>
      <c r="F10162">
        <v>0</v>
      </c>
      <c r="G10162">
        <v>0</v>
      </c>
      <c r="H10162">
        <v>0</v>
      </c>
    </row>
    <row r="10163" spans="2:8" x14ac:dyDescent="0.25">
      <c r="B10163" t="s">
        <v>3</v>
      </c>
      <c r="C10163" t="s">
        <v>649</v>
      </c>
      <c r="D10163" t="s">
        <v>184</v>
      </c>
      <c r="E10163" t="s">
        <v>1</v>
      </c>
      <c r="F10163">
        <v>0</v>
      </c>
      <c r="G10163">
        <v>0</v>
      </c>
      <c r="H10163">
        <v>0</v>
      </c>
    </row>
    <row r="10164" spans="2:8" x14ac:dyDescent="0.25">
      <c r="B10164" t="s">
        <v>3</v>
      </c>
      <c r="C10164" t="s">
        <v>649</v>
      </c>
      <c r="D10164" t="s">
        <v>187</v>
      </c>
      <c r="E10164" t="s">
        <v>1</v>
      </c>
      <c r="F10164">
        <v>487.77568205964332</v>
      </c>
      <c r="G10164">
        <v>975.55136411928663</v>
      </c>
      <c r="H10164">
        <v>1463.32704617893</v>
      </c>
    </row>
    <row r="10165" spans="2:8" x14ac:dyDescent="0.25">
      <c r="B10165" t="s">
        <v>3</v>
      </c>
      <c r="C10165" t="s">
        <v>649</v>
      </c>
      <c r="D10165" t="s">
        <v>188</v>
      </c>
      <c r="E10165" t="s">
        <v>1</v>
      </c>
      <c r="F10165">
        <v>150.59762899999993</v>
      </c>
      <c r="G10165">
        <v>301.19525799999985</v>
      </c>
      <c r="H10165">
        <v>332.95194000273312</v>
      </c>
    </row>
    <row r="10166" spans="2:8" x14ac:dyDescent="0.25">
      <c r="B10166" t="s">
        <v>3</v>
      </c>
      <c r="C10166" t="s">
        <v>649</v>
      </c>
      <c r="D10166" t="s">
        <v>189</v>
      </c>
      <c r="E10166" t="s">
        <v>1</v>
      </c>
      <c r="F10166">
        <v>462.11981120066656</v>
      </c>
      <c r="G10166">
        <v>924.23962240133312</v>
      </c>
      <c r="H10166">
        <v>993.04166004853312</v>
      </c>
    </row>
    <row r="10167" spans="2:8" x14ac:dyDescent="0.25">
      <c r="B10167" t="s">
        <v>3</v>
      </c>
      <c r="C10167" t="s">
        <v>649</v>
      </c>
      <c r="D10167" t="s">
        <v>190</v>
      </c>
      <c r="E10167" t="s">
        <v>1</v>
      </c>
      <c r="F10167">
        <v>848.6036357030398</v>
      </c>
      <c r="G10167">
        <v>1697.2072714060796</v>
      </c>
      <c r="H10167">
        <v>1774.0151917178875</v>
      </c>
    </row>
    <row r="10168" spans="2:8" x14ac:dyDescent="0.25">
      <c r="B10168" t="s">
        <v>3</v>
      </c>
      <c r="C10168" t="s">
        <v>649</v>
      </c>
      <c r="D10168" t="s">
        <v>191</v>
      </c>
      <c r="E10168" t="s">
        <v>1</v>
      </c>
      <c r="F10168">
        <v>536.89129166023667</v>
      </c>
      <c r="G10168">
        <v>1073.7825833204736</v>
      </c>
      <c r="H10168">
        <v>1126.0905329124862</v>
      </c>
    </row>
    <row r="10169" spans="2:8" x14ac:dyDescent="0.25">
      <c r="B10169" t="s">
        <v>3</v>
      </c>
      <c r="C10169" t="s">
        <v>649</v>
      </c>
      <c r="D10169" t="s">
        <v>192</v>
      </c>
      <c r="E10169" t="s">
        <v>1</v>
      </c>
      <c r="F10169">
        <v>155.98744753920008</v>
      </c>
      <c r="G10169">
        <v>311.97489507840004</v>
      </c>
      <c r="H10169">
        <v>322.67205282808897</v>
      </c>
    </row>
    <row r="10170" spans="2:8" x14ac:dyDescent="0.25">
      <c r="B10170" t="s">
        <v>3</v>
      </c>
      <c r="C10170" t="s">
        <v>649</v>
      </c>
      <c r="D10170" t="s">
        <v>193</v>
      </c>
      <c r="E10170" t="s">
        <v>1</v>
      </c>
      <c r="F10170">
        <v>0.31711835999999999</v>
      </c>
      <c r="G10170">
        <v>0.63423671999999998</v>
      </c>
      <c r="H10170">
        <v>0.95135507999999991</v>
      </c>
    </row>
    <row r="10171" spans="2:8" x14ac:dyDescent="0.25">
      <c r="B10171" t="s">
        <v>3</v>
      </c>
      <c r="C10171" t="s">
        <v>649</v>
      </c>
      <c r="D10171" t="s">
        <v>194</v>
      </c>
      <c r="E10171" t="s">
        <v>1</v>
      </c>
      <c r="F10171">
        <v>54.119419317599991</v>
      </c>
      <c r="G10171">
        <v>108.23883863519998</v>
      </c>
      <c r="H10171">
        <v>162.35825795279999</v>
      </c>
    </row>
    <row r="10172" spans="2:8" x14ac:dyDescent="0.25">
      <c r="B10172" t="s">
        <v>3</v>
      </c>
      <c r="C10172" t="s">
        <v>649</v>
      </c>
      <c r="D10172" t="s">
        <v>195</v>
      </c>
      <c r="E10172" t="s">
        <v>1</v>
      </c>
      <c r="F10172">
        <v>0</v>
      </c>
      <c r="G10172">
        <v>0</v>
      </c>
      <c r="H10172">
        <v>0</v>
      </c>
    </row>
    <row r="10173" spans="2:8" x14ac:dyDescent="0.25">
      <c r="B10173" t="s">
        <v>3</v>
      </c>
      <c r="C10173" t="s">
        <v>649</v>
      </c>
      <c r="D10173" t="s">
        <v>196</v>
      </c>
      <c r="E10173" t="s">
        <v>1</v>
      </c>
      <c r="F10173">
        <v>0</v>
      </c>
      <c r="G10173">
        <v>0</v>
      </c>
      <c r="H10173">
        <v>0</v>
      </c>
    </row>
    <row r="10174" spans="2:8" x14ac:dyDescent="0.25">
      <c r="B10174" t="s">
        <v>3</v>
      </c>
      <c r="C10174" t="s">
        <v>649</v>
      </c>
      <c r="D10174" t="s">
        <v>197</v>
      </c>
      <c r="E10174" t="s">
        <v>1</v>
      </c>
      <c r="F10174">
        <v>0</v>
      </c>
      <c r="G10174">
        <v>0</v>
      </c>
      <c r="H10174">
        <v>0</v>
      </c>
    </row>
    <row r="10175" spans="2:8" x14ac:dyDescent="0.25">
      <c r="B10175" t="s">
        <v>3</v>
      </c>
      <c r="C10175" t="s">
        <v>649</v>
      </c>
      <c r="D10175" t="s">
        <v>198</v>
      </c>
      <c r="E10175" t="s">
        <v>1</v>
      </c>
      <c r="F10175">
        <v>0</v>
      </c>
      <c r="G10175">
        <v>0</v>
      </c>
      <c r="H10175">
        <v>0</v>
      </c>
    </row>
    <row r="10176" spans="2:8" x14ac:dyDescent="0.25">
      <c r="B10176" t="s">
        <v>3</v>
      </c>
      <c r="C10176" t="s">
        <v>649</v>
      </c>
      <c r="D10176" t="s">
        <v>199</v>
      </c>
      <c r="E10176" t="s">
        <v>1</v>
      </c>
      <c r="F10176">
        <v>0</v>
      </c>
      <c r="G10176">
        <v>0</v>
      </c>
      <c r="H10176">
        <v>0</v>
      </c>
    </row>
    <row r="10177" spans="2:8" x14ac:dyDescent="0.25">
      <c r="B10177" t="s">
        <v>3</v>
      </c>
      <c r="C10177" t="s">
        <v>649</v>
      </c>
      <c r="D10177" t="s">
        <v>200</v>
      </c>
      <c r="E10177" t="s">
        <v>1</v>
      </c>
      <c r="F10177">
        <v>0</v>
      </c>
      <c r="G10177">
        <v>0</v>
      </c>
      <c r="H10177">
        <v>0</v>
      </c>
    </row>
    <row r="10178" spans="2:8" x14ac:dyDescent="0.25">
      <c r="B10178" t="s">
        <v>3</v>
      </c>
      <c r="C10178" t="s">
        <v>649</v>
      </c>
      <c r="D10178" t="s">
        <v>201</v>
      </c>
      <c r="E10178" t="s">
        <v>1</v>
      </c>
      <c r="F10178">
        <v>0</v>
      </c>
      <c r="G10178">
        <v>0</v>
      </c>
      <c r="H10178">
        <v>0</v>
      </c>
    </row>
    <row r="10179" spans="2:8" x14ac:dyDescent="0.25">
      <c r="B10179" t="s">
        <v>3</v>
      </c>
      <c r="C10179" t="s">
        <v>649</v>
      </c>
      <c r="D10179" t="s">
        <v>202</v>
      </c>
      <c r="E10179" t="s">
        <v>1</v>
      </c>
      <c r="F10179">
        <v>0</v>
      </c>
      <c r="G10179">
        <v>0</v>
      </c>
      <c r="H10179">
        <v>0</v>
      </c>
    </row>
    <row r="10180" spans="2:8" x14ac:dyDescent="0.25">
      <c r="B10180" t="s">
        <v>3</v>
      </c>
      <c r="C10180" t="s">
        <v>649</v>
      </c>
      <c r="D10180" t="s">
        <v>203</v>
      </c>
      <c r="E10180" t="s">
        <v>1</v>
      </c>
      <c r="F10180">
        <v>0</v>
      </c>
      <c r="G10180">
        <v>0</v>
      </c>
      <c r="H10180">
        <v>0</v>
      </c>
    </row>
    <row r="10181" spans="2:8" x14ac:dyDescent="0.25">
      <c r="B10181" t="s">
        <v>3</v>
      </c>
      <c r="C10181" t="s">
        <v>649</v>
      </c>
      <c r="D10181" t="s">
        <v>204</v>
      </c>
      <c r="E10181" t="s">
        <v>1</v>
      </c>
      <c r="F10181">
        <v>0</v>
      </c>
      <c r="G10181">
        <v>0</v>
      </c>
      <c r="H10181">
        <v>0</v>
      </c>
    </row>
    <row r="10182" spans="2:8" x14ac:dyDescent="0.25">
      <c r="B10182" t="s">
        <v>3</v>
      </c>
      <c r="C10182" t="s">
        <v>649</v>
      </c>
      <c r="D10182" t="s">
        <v>205</v>
      </c>
      <c r="E10182" t="s">
        <v>1</v>
      </c>
      <c r="F10182">
        <v>0</v>
      </c>
      <c r="G10182">
        <v>0</v>
      </c>
      <c r="H10182">
        <v>0</v>
      </c>
    </row>
    <row r="10183" spans="2:8" x14ac:dyDescent="0.25">
      <c r="B10183" t="s">
        <v>3</v>
      </c>
      <c r="C10183" t="s">
        <v>649</v>
      </c>
      <c r="D10183" t="s">
        <v>208</v>
      </c>
      <c r="E10183" t="s">
        <v>1</v>
      </c>
      <c r="F10183">
        <v>0</v>
      </c>
      <c r="G10183">
        <v>0</v>
      </c>
      <c r="H10183">
        <v>0</v>
      </c>
    </row>
    <row r="10184" spans="2:8" x14ac:dyDescent="0.25">
      <c r="B10184" t="s">
        <v>3</v>
      </c>
      <c r="C10184" t="s">
        <v>649</v>
      </c>
      <c r="D10184" t="s">
        <v>209</v>
      </c>
      <c r="E10184" t="s">
        <v>1</v>
      </c>
      <c r="F10184">
        <v>0</v>
      </c>
      <c r="G10184">
        <v>0</v>
      </c>
      <c r="H10184">
        <v>0</v>
      </c>
    </row>
    <row r="10185" spans="2:8" x14ac:dyDescent="0.25">
      <c r="B10185" t="s">
        <v>3</v>
      </c>
      <c r="C10185" t="s">
        <v>649</v>
      </c>
      <c r="D10185" t="s">
        <v>210</v>
      </c>
      <c r="E10185" t="s">
        <v>1</v>
      </c>
      <c r="F10185">
        <v>0</v>
      </c>
      <c r="G10185">
        <v>0</v>
      </c>
      <c r="H10185">
        <v>0</v>
      </c>
    </row>
    <row r="10186" spans="2:8" x14ac:dyDescent="0.25">
      <c r="B10186" t="s">
        <v>3</v>
      </c>
      <c r="C10186" t="s">
        <v>649</v>
      </c>
      <c r="D10186" t="s">
        <v>211</v>
      </c>
      <c r="E10186" t="s">
        <v>1</v>
      </c>
      <c r="F10186">
        <v>0</v>
      </c>
      <c r="G10186">
        <v>0</v>
      </c>
      <c r="H10186">
        <v>0</v>
      </c>
    </row>
    <row r="10187" spans="2:8" x14ac:dyDescent="0.25">
      <c r="B10187" t="s">
        <v>3</v>
      </c>
      <c r="C10187" t="s">
        <v>649</v>
      </c>
      <c r="D10187" t="s">
        <v>212</v>
      </c>
      <c r="E10187" t="s">
        <v>1</v>
      </c>
      <c r="F10187">
        <v>0</v>
      </c>
      <c r="G10187">
        <v>0</v>
      </c>
      <c r="H10187">
        <v>0</v>
      </c>
    </row>
    <row r="10188" spans="2:8" x14ac:dyDescent="0.25">
      <c r="B10188" t="s">
        <v>3</v>
      </c>
      <c r="C10188" t="s">
        <v>649</v>
      </c>
      <c r="D10188" t="s">
        <v>213</v>
      </c>
      <c r="E10188" t="s">
        <v>1</v>
      </c>
      <c r="F10188">
        <v>0</v>
      </c>
      <c r="G10188">
        <v>0</v>
      </c>
      <c r="H10188">
        <v>0</v>
      </c>
    </row>
    <row r="10189" spans="2:8" x14ac:dyDescent="0.25">
      <c r="B10189" t="s">
        <v>3</v>
      </c>
      <c r="C10189" t="s">
        <v>649</v>
      </c>
      <c r="D10189" t="s">
        <v>214</v>
      </c>
      <c r="E10189" t="s">
        <v>1</v>
      </c>
      <c r="F10189">
        <v>0</v>
      </c>
      <c r="G10189">
        <v>0</v>
      </c>
      <c r="H10189">
        <v>0</v>
      </c>
    </row>
    <row r="10190" spans="2:8" x14ac:dyDescent="0.25">
      <c r="B10190" t="s">
        <v>3</v>
      </c>
      <c r="C10190" t="s">
        <v>649</v>
      </c>
      <c r="D10190" t="s">
        <v>215</v>
      </c>
      <c r="E10190" t="s">
        <v>1</v>
      </c>
      <c r="F10190">
        <v>0</v>
      </c>
      <c r="G10190">
        <v>0</v>
      </c>
      <c r="H10190">
        <v>0</v>
      </c>
    </row>
    <row r="10191" spans="2:8" x14ac:dyDescent="0.25">
      <c r="B10191" t="s">
        <v>3</v>
      </c>
      <c r="C10191" t="s">
        <v>649</v>
      </c>
      <c r="D10191" t="s">
        <v>216</v>
      </c>
      <c r="E10191" t="s">
        <v>1</v>
      </c>
      <c r="F10191">
        <v>6.6890375374313118</v>
      </c>
      <c r="G10191">
        <v>13.378075074862624</v>
      </c>
      <c r="H10191">
        <v>20.067112612293936</v>
      </c>
    </row>
    <row r="10192" spans="2:8" x14ac:dyDescent="0.25">
      <c r="B10192" t="s">
        <v>3</v>
      </c>
      <c r="C10192" t="s">
        <v>649</v>
      </c>
      <c r="D10192" t="s">
        <v>217</v>
      </c>
      <c r="E10192" t="s">
        <v>1</v>
      </c>
      <c r="F10192">
        <v>0</v>
      </c>
      <c r="G10192">
        <v>0</v>
      </c>
      <c r="H10192">
        <v>0</v>
      </c>
    </row>
    <row r="10193" spans="2:8" x14ac:dyDescent="0.25">
      <c r="B10193" t="s">
        <v>3</v>
      </c>
      <c r="C10193" t="s">
        <v>649</v>
      </c>
      <c r="D10193" t="s">
        <v>218</v>
      </c>
      <c r="E10193" t="s">
        <v>1</v>
      </c>
      <c r="F10193">
        <v>1764.6770526069965</v>
      </c>
      <c r="G10193">
        <v>3529.3541052139931</v>
      </c>
      <c r="H10193">
        <v>5294.0311578209894</v>
      </c>
    </row>
    <row r="10194" spans="2:8" x14ac:dyDescent="0.25">
      <c r="B10194" t="s">
        <v>3</v>
      </c>
      <c r="C10194" t="s">
        <v>649</v>
      </c>
      <c r="D10194" t="s">
        <v>219</v>
      </c>
      <c r="E10194" t="s">
        <v>1</v>
      </c>
      <c r="F10194">
        <v>0</v>
      </c>
      <c r="G10194">
        <v>0</v>
      </c>
      <c r="H10194">
        <v>0</v>
      </c>
    </row>
    <row r="10195" spans="2:8" x14ac:dyDescent="0.25">
      <c r="B10195" t="s">
        <v>3</v>
      </c>
      <c r="C10195" t="s">
        <v>649</v>
      </c>
      <c r="D10195" t="s">
        <v>220</v>
      </c>
      <c r="E10195" t="s">
        <v>1</v>
      </c>
      <c r="F10195">
        <v>0</v>
      </c>
      <c r="G10195">
        <v>0</v>
      </c>
      <c r="H10195">
        <v>0</v>
      </c>
    </row>
    <row r="10196" spans="2:8" x14ac:dyDescent="0.25">
      <c r="B10196" t="s">
        <v>3</v>
      </c>
      <c r="C10196" t="s">
        <v>649</v>
      </c>
      <c r="D10196" t="s">
        <v>221</v>
      </c>
      <c r="E10196" t="s">
        <v>1</v>
      </c>
      <c r="F10196">
        <v>0</v>
      </c>
      <c r="G10196">
        <v>0</v>
      </c>
      <c r="H10196">
        <v>0</v>
      </c>
    </row>
    <row r="10197" spans="2:8" x14ac:dyDescent="0.25">
      <c r="B10197" t="s">
        <v>3</v>
      </c>
      <c r="C10197" t="s">
        <v>649</v>
      </c>
      <c r="D10197" t="s">
        <v>222</v>
      </c>
      <c r="E10197" t="s">
        <v>1</v>
      </c>
      <c r="F10197">
        <v>0</v>
      </c>
      <c r="G10197">
        <v>0</v>
      </c>
      <c r="H10197">
        <v>0</v>
      </c>
    </row>
    <row r="10198" spans="2:8" x14ac:dyDescent="0.25">
      <c r="B10198" t="s">
        <v>3</v>
      </c>
      <c r="C10198" t="s">
        <v>649</v>
      </c>
      <c r="D10198" t="s">
        <v>224</v>
      </c>
      <c r="E10198" t="s">
        <v>1</v>
      </c>
      <c r="F10198">
        <v>0</v>
      </c>
      <c r="G10198">
        <v>0</v>
      </c>
      <c r="H10198">
        <v>0</v>
      </c>
    </row>
    <row r="10199" spans="2:8" x14ac:dyDescent="0.25">
      <c r="B10199" t="s">
        <v>3</v>
      </c>
      <c r="C10199" t="s">
        <v>649</v>
      </c>
      <c r="D10199" t="s">
        <v>225</v>
      </c>
      <c r="E10199" t="s">
        <v>1</v>
      </c>
      <c r="F10199">
        <v>0</v>
      </c>
      <c r="G10199">
        <v>0</v>
      </c>
      <c r="H10199">
        <v>0</v>
      </c>
    </row>
    <row r="10200" spans="2:8" x14ac:dyDescent="0.25">
      <c r="B10200" t="s">
        <v>3</v>
      </c>
      <c r="C10200" t="s">
        <v>649</v>
      </c>
      <c r="D10200" t="s">
        <v>226</v>
      </c>
      <c r="E10200" t="s">
        <v>1</v>
      </c>
      <c r="F10200">
        <v>7.7313600000000005</v>
      </c>
      <c r="G10200">
        <v>17.671679999999999</v>
      </c>
      <c r="H10200">
        <v>26.507520000000003</v>
      </c>
    </row>
    <row r="10201" spans="2:8" x14ac:dyDescent="0.25">
      <c r="B10201" t="s">
        <v>3</v>
      </c>
      <c r="C10201" t="s">
        <v>649</v>
      </c>
      <c r="D10201" t="s">
        <v>227</v>
      </c>
      <c r="E10201" t="s">
        <v>1</v>
      </c>
      <c r="F10201">
        <v>430.83555839999991</v>
      </c>
      <c r="G10201">
        <v>861.67111679999982</v>
      </c>
      <c r="H10201">
        <v>1292.5066751999998</v>
      </c>
    </row>
    <row r="10202" spans="2:8" x14ac:dyDescent="0.25">
      <c r="B10202" t="s">
        <v>3</v>
      </c>
      <c r="C10202" t="s">
        <v>649</v>
      </c>
      <c r="D10202" t="s">
        <v>228</v>
      </c>
      <c r="E10202" t="s">
        <v>1</v>
      </c>
      <c r="F10202">
        <v>0</v>
      </c>
      <c r="G10202">
        <v>9.0715819500001142</v>
      </c>
      <c r="H10202">
        <v>19.880640000000003</v>
      </c>
    </row>
    <row r="10203" spans="2:8" x14ac:dyDescent="0.25">
      <c r="B10203" t="s">
        <v>3</v>
      </c>
      <c r="C10203" t="s">
        <v>649</v>
      </c>
      <c r="D10203" t="s">
        <v>229</v>
      </c>
      <c r="E10203" t="s">
        <v>1</v>
      </c>
      <c r="F10203">
        <v>2.9086816500001045</v>
      </c>
      <c r="G10203">
        <v>0</v>
      </c>
      <c r="H10203">
        <v>3.968775900000169</v>
      </c>
    </row>
    <row r="10204" spans="2:8" x14ac:dyDescent="0.25">
      <c r="B10204" t="s">
        <v>3</v>
      </c>
      <c r="C10204" t="s">
        <v>649</v>
      </c>
      <c r="D10204" t="s">
        <v>230</v>
      </c>
      <c r="E10204" t="s">
        <v>1</v>
      </c>
      <c r="F10204">
        <v>0</v>
      </c>
      <c r="G10204">
        <v>0</v>
      </c>
      <c r="H10204">
        <v>0</v>
      </c>
    </row>
    <row r="10205" spans="2:8" x14ac:dyDescent="0.25">
      <c r="B10205" t="s">
        <v>3</v>
      </c>
      <c r="C10205" t="s">
        <v>649</v>
      </c>
      <c r="D10205" t="s">
        <v>232</v>
      </c>
      <c r="E10205" t="s">
        <v>1</v>
      </c>
      <c r="F10205">
        <v>5.4584023322683715</v>
      </c>
      <c r="G10205">
        <v>10.916804664536741</v>
      </c>
      <c r="H10205">
        <v>16.375206996805112</v>
      </c>
    </row>
    <row r="10206" spans="2:8" x14ac:dyDescent="0.25">
      <c r="B10206" t="s">
        <v>3</v>
      </c>
      <c r="C10206" t="s">
        <v>649</v>
      </c>
      <c r="D10206" t="s">
        <v>234</v>
      </c>
      <c r="E10206" t="s">
        <v>1</v>
      </c>
      <c r="F10206">
        <v>9.7761177316293946</v>
      </c>
      <c r="G10206">
        <v>19.552235463258786</v>
      </c>
      <c r="H10206">
        <v>29.32835319488818</v>
      </c>
    </row>
    <row r="10207" spans="2:8" x14ac:dyDescent="0.25">
      <c r="B10207" t="s">
        <v>3</v>
      </c>
      <c r="C10207" t="s">
        <v>649</v>
      </c>
      <c r="D10207" t="s">
        <v>236</v>
      </c>
      <c r="E10207" t="s">
        <v>1</v>
      </c>
      <c r="F10207">
        <v>487.77568205964315</v>
      </c>
      <c r="G10207">
        <v>975.55136411928629</v>
      </c>
      <c r="H10207">
        <v>1463.3270461789293</v>
      </c>
    </row>
    <row r="10208" spans="2:8" x14ac:dyDescent="0.25">
      <c r="B10208" t="s">
        <v>3</v>
      </c>
      <c r="C10208" t="s">
        <v>649</v>
      </c>
      <c r="D10208" t="s">
        <v>237</v>
      </c>
      <c r="E10208" t="s">
        <v>1</v>
      </c>
      <c r="F10208">
        <v>0</v>
      </c>
      <c r="G10208">
        <v>0</v>
      </c>
      <c r="H10208">
        <v>0</v>
      </c>
    </row>
    <row r="10209" spans="2:8" x14ac:dyDescent="0.25">
      <c r="B10209" t="s">
        <v>3</v>
      </c>
      <c r="C10209" t="s">
        <v>649</v>
      </c>
      <c r="D10209" t="s">
        <v>238</v>
      </c>
      <c r="E10209" t="s">
        <v>1</v>
      </c>
      <c r="F10209">
        <v>0</v>
      </c>
      <c r="G10209">
        <v>0</v>
      </c>
      <c r="H10209">
        <v>0</v>
      </c>
    </row>
    <row r="10210" spans="2:8" x14ac:dyDescent="0.25">
      <c r="B10210" t="s">
        <v>3</v>
      </c>
      <c r="C10210" t="s">
        <v>649</v>
      </c>
      <c r="D10210" t="s">
        <v>240</v>
      </c>
      <c r="E10210" t="s">
        <v>1</v>
      </c>
      <c r="F10210">
        <v>0</v>
      </c>
      <c r="G10210">
        <v>0</v>
      </c>
      <c r="H10210">
        <v>0</v>
      </c>
    </row>
    <row r="10211" spans="2:8" x14ac:dyDescent="0.25">
      <c r="B10211" t="s">
        <v>3</v>
      </c>
      <c r="C10211" t="s">
        <v>649</v>
      </c>
      <c r="D10211" t="s">
        <v>241</v>
      </c>
      <c r="E10211" t="s">
        <v>1</v>
      </c>
      <c r="F10211">
        <v>0</v>
      </c>
      <c r="G10211">
        <v>0</v>
      </c>
      <c r="H10211">
        <v>0</v>
      </c>
    </row>
    <row r="10212" spans="2:8" x14ac:dyDescent="0.25">
      <c r="B10212" t="s">
        <v>3</v>
      </c>
      <c r="C10212" t="s">
        <v>649</v>
      </c>
      <c r="D10212" t="s">
        <v>242</v>
      </c>
      <c r="E10212" t="s">
        <v>1</v>
      </c>
      <c r="F10212">
        <v>0</v>
      </c>
      <c r="G10212">
        <v>0</v>
      </c>
      <c r="H10212">
        <v>0</v>
      </c>
    </row>
    <row r="10213" spans="2:8" x14ac:dyDescent="0.25">
      <c r="B10213" t="s">
        <v>3</v>
      </c>
      <c r="C10213" t="s">
        <v>649</v>
      </c>
      <c r="D10213" t="s">
        <v>243</v>
      </c>
      <c r="E10213" t="s">
        <v>1</v>
      </c>
      <c r="F10213">
        <v>9044.4813333333313</v>
      </c>
      <c r="G10213">
        <v>18088.962666666663</v>
      </c>
      <c r="H10213">
        <v>27133.443999999996</v>
      </c>
    </row>
    <row r="10214" spans="2:8" x14ac:dyDescent="0.25">
      <c r="B10214" t="s">
        <v>3</v>
      </c>
      <c r="C10214" t="s">
        <v>649</v>
      </c>
      <c r="D10214" t="s">
        <v>244</v>
      </c>
      <c r="E10214" t="s">
        <v>1</v>
      </c>
      <c r="F10214">
        <v>1254.8800000000001</v>
      </c>
      <c r="G10214">
        <v>2509.7600000000002</v>
      </c>
      <c r="H10214">
        <v>3764.6400000000003</v>
      </c>
    </row>
    <row r="10215" spans="2:8" x14ac:dyDescent="0.25">
      <c r="B10215" t="s">
        <v>3</v>
      </c>
      <c r="C10215" t="s">
        <v>649</v>
      </c>
      <c r="D10215" t="s">
        <v>245</v>
      </c>
      <c r="E10215" t="s">
        <v>1</v>
      </c>
      <c r="F10215">
        <v>0</v>
      </c>
      <c r="G10215">
        <v>0</v>
      </c>
      <c r="H10215">
        <v>0</v>
      </c>
    </row>
    <row r="10216" spans="2:8" x14ac:dyDescent="0.25">
      <c r="B10216" t="s">
        <v>3</v>
      </c>
      <c r="C10216" t="s">
        <v>649</v>
      </c>
      <c r="D10216" t="s">
        <v>246</v>
      </c>
      <c r="E10216" t="s">
        <v>1</v>
      </c>
      <c r="F10216">
        <v>0</v>
      </c>
      <c r="G10216">
        <v>0</v>
      </c>
      <c r="H10216">
        <v>0</v>
      </c>
    </row>
    <row r="10217" spans="2:8" x14ac:dyDescent="0.25">
      <c r="B10217" t="s">
        <v>3</v>
      </c>
      <c r="C10217" t="s">
        <v>649</v>
      </c>
      <c r="D10217" t="s">
        <v>247</v>
      </c>
      <c r="E10217" t="s">
        <v>1</v>
      </c>
      <c r="F10217">
        <v>0</v>
      </c>
      <c r="G10217">
        <v>0</v>
      </c>
      <c r="H10217">
        <v>0</v>
      </c>
    </row>
    <row r="10218" spans="2:8" x14ac:dyDescent="0.25">
      <c r="B10218" t="s">
        <v>3</v>
      </c>
      <c r="C10218" t="s">
        <v>649</v>
      </c>
      <c r="D10218" t="s">
        <v>248</v>
      </c>
      <c r="E10218" t="s">
        <v>1</v>
      </c>
      <c r="F10218">
        <v>0</v>
      </c>
      <c r="G10218">
        <v>0</v>
      </c>
      <c r="H10218">
        <v>0</v>
      </c>
    </row>
    <row r="10219" spans="2:8" x14ac:dyDescent="0.25">
      <c r="B10219" t="s">
        <v>3</v>
      </c>
      <c r="C10219" t="s">
        <v>649</v>
      </c>
      <c r="D10219" t="s">
        <v>251</v>
      </c>
      <c r="E10219" t="s">
        <v>1</v>
      </c>
      <c r="F10219">
        <v>0</v>
      </c>
      <c r="G10219">
        <v>0</v>
      </c>
      <c r="H10219">
        <v>0</v>
      </c>
    </row>
    <row r="10220" spans="2:8" x14ac:dyDescent="0.25">
      <c r="B10220" t="s">
        <v>3</v>
      </c>
      <c r="C10220" t="s">
        <v>649</v>
      </c>
      <c r="D10220" t="s">
        <v>255</v>
      </c>
      <c r="E10220" t="s">
        <v>1</v>
      </c>
      <c r="F10220">
        <v>0</v>
      </c>
      <c r="G10220">
        <v>0</v>
      </c>
      <c r="H10220">
        <v>0</v>
      </c>
    </row>
    <row r="10221" spans="2:8" x14ac:dyDescent="0.25">
      <c r="B10221" t="s">
        <v>3</v>
      </c>
      <c r="C10221" t="s">
        <v>649</v>
      </c>
      <c r="D10221" t="s">
        <v>256</v>
      </c>
      <c r="E10221" t="s">
        <v>1</v>
      </c>
      <c r="F10221">
        <v>6.4118231309904141</v>
      </c>
      <c r="G10221">
        <v>12.823646261980828</v>
      </c>
      <c r="H10221">
        <v>19.23546939297124</v>
      </c>
    </row>
    <row r="10222" spans="2:8" x14ac:dyDescent="0.25">
      <c r="B10222" t="s">
        <v>3</v>
      </c>
      <c r="C10222" t="s">
        <v>649</v>
      </c>
      <c r="D10222" t="s">
        <v>258</v>
      </c>
      <c r="E10222" t="s">
        <v>1</v>
      </c>
      <c r="F10222">
        <v>11.111146869009586</v>
      </c>
      <c r="G10222">
        <v>22.222293738019172</v>
      </c>
      <c r="H10222">
        <v>33.333440607028756</v>
      </c>
    </row>
    <row r="10223" spans="2:8" x14ac:dyDescent="0.25">
      <c r="B10223" t="s">
        <v>3</v>
      </c>
      <c r="C10223" t="s">
        <v>649</v>
      </c>
      <c r="D10223" t="s">
        <v>260</v>
      </c>
      <c r="E10223" t="s">
        <v>1</v>
      </c>
      <c r="F10223">
        <v>0</v>
      </c>
      <c r="G10223">
        <v>0</v>
      </c>
      <c r="H10223">
        <v>0</v>
      </c>
    </row>
    <row r="10224" spans="2:8" x14ac:dyDescent="0.25">
      <c r="B10224" t="s">
        <v>3</v>
      </c>
      <c r="C10224" t="s">
        <v>649</v>
      </c>
      <c r="D10224" t="s">
        <v>262</v>
      </c>
      <c r="E10224" t="s">
        <v>1</v>
      </c>
      <c r="F10224">
        <v>1532.0714956172096</v>
      </c>
      <c r="G10224">
        <v>3064.1429912344197</v>
      </c>
      <c r="H10224">
        <v>4596.2144868516298</v>
      </c>
    </row>
    <row r="10225" spans="2:8" x14ac:dyDescent="0.25">
      <c r="B10225" t="s">
        <v>3</v>
      </c>
      <c r="C10225" t="s">
        <v>649</v>
      </c>
      <c r="D10225" t="s">
        <v>263</v>
      </c>
      <c r="E10225" t="s">
        <v>1</v>
      </c>
      <c r="F10225">
        <v>5.1325244043450482</v>
      </c>
      <c r="G10225">
        <v>10.265048808690096</v>
      </c>
      <c r="H10225">
        <v>15.397573213035145</v>
      </c>
    </row>
    <row r="10226" spans="2:8" x14ac:dyDescent="0.25">
      <c r="B10226" t="s">
        <v>3</v>
      </c>
      <c r="C10226" t="s">
        <v>649</v>
      </c>
      <c r="D10226" t="s">
        <v>264</v>
      </c>
      <c r="E10226" t="s">
        <v>1</v>
      </c>
      <c r="F10226">
        <v>1010.3600115812568</v>
      </c>
      <c r="G10226">
        <v>2020.7200231625136</v>
      </c>
      <c r="H10226">
        <v>3031.0800347437703</v>
      </c>
    </row>
    <row r="10227" spans="2:8" x14ac:dyDescent="0.25">
      <c r="B10227" t="s">
        <v>3</v>
      </c>
      <c r="C10227" t="s">
        <v>649</v>
      </c>
      <c r="D10227" t="s">
        <v>265</v>
      </c>
      <c r="E10227" t="s">
        <v>1</v>
      </c>
      <c r="F10227">
        <v>122.79782491160812</v>
      </c>
      <c r="G10227">
        <v>245.59564982321623</v>
      </c>
      <c r="H10227">
        <v>368.39347473482434</v>
      </c>
    </row>
    <row r="10228" spans="2:8" x14ac:dyDescent="0.25">
      <c r="B10228" t="s">
        <v>3</v>
      </c>
      <c r="C10228" t="s">
        <v>649</v>
      </c>
      <c r="D10228" t="s">
        <v>266</v>
      </c>
      <c r="E10228" t="s">
        <v>1</v>
      </c>
      <c r="F10228">
        <v>12.944474635314167</v>
      </c>
      <c r="G10228">
        <v>25.888949270628334</v>
      </c>
      <c r="H10228">
        <v>38.833423905942496</v>
      </c>
    </row>
    <row r="10229" spans="2:8" x14ac:dyDescent="0.25">
      <c r="B10229" t="s">
        <v>3</v>
      </c>
      <c r="C10229" t="s">
        <v>649</v>
      </c>
      <c r="D10229" t="s">
        <v>268</v>
      </c>
      <c r="E10229" t="s">
        <v>1</v>
      </c>
      <c r="F10229">
        <v>0</v>
      </c>
      <c r="G10229">
        <v>0</v>
      </c>
      <c r="H10229">
        <v>0</v>
      </c>
    </row>
    <row r="10230" spans="2:8" x14ac:dyDescent="0.25">
      <c r="B10230" t="s">
        <v>3</v>
      </c>
      <c r="C10230" t="s">
        <v>649</v>
      </c>
      <c r="D10230" t="s">
        <v>269</v>
      </c>
      <c r="E10230" t="s">
        <v>1</v>
      </c>
      <c r="F10230">
        <v>0</v>
      </c>
      <c r="G10230">
        <v>0</v>
      </c>
      <c r="H10230">
        <v>0</v>
      </c>
    </row>
    <row r="10231" spans="2:8" x14ac:dyDescent="0.25">
      <c r="B10231" t="s">
        <v>3</v>
      </c>
      <c r="C10231" t="s">
        <v>649</v>
      </c>
      <c r="D10231" t="s">
        <v>270</v>
      </c>
      <c r="E10231" t="s">
        <v>1</v>
      </c>
      <c r="F10231">
        <v>0</v>
      </c>
      <c r="G10231">
        <v>0</v>
      </c>
      <c r="H10231">
        <v>0</v>
      </c>
    </row>
    <row r="10232" spans="2:8" x14ac:dyDescent="0.25">
      <c r="B10232" t="s">
        <v>3</v>
      </c>
      <c r="C10232" t="s">
        <v>649</v>
      </c>
      <c r="D10232" t="s">
        <v>271</v>
      </c>
      <c r="E10232" t="s">
        <v>1</v>
      </c>
      <c r="F10232">
        <v>250.00029988681791</v>
      </c>
      <c r="G10232">
        <v>503.62268889193098</v>
      </c>
      <c r="H10232">
        <v>763.52156071587478</v>
      </c>
    </row>
    <row r="10233" spans="2:8" x14ac:dyDescent="0.25">
      <c r="B10233" t="s">
        <v>3</v>
      </c>
      <c r="C10233" t="s">
        <v>649</v>
      </c>
      <c r="D10233" t="s">
        <v>273</v>
      </c>
      <c r="E10233" t="s">
        <v>1</v>
      </c>
      <c r="F10233">
        <v>0</v>
      </c>
      <c r="G10233">
        <v>0</v>
      </c>
      <c r="H10233">
        <v>0</v>
      </c>
    </row>
    <row r="10234" spans="2:8" x14ac:dyDescent="0.25">
      <c r="B10234" t="s">
        <v>3</v>
      </c>
      <c r="C10234" t="s">
        <v>649</v>
      </c>
      <c r="D10234" t="s">
        <v>276</v>
      </c>
      <c r="E10234" t="s">
        <v>1</v>
      </c>
      <c r="F10234">
        <v>0</v>
      </c>
      <c r="G10234">
        <v>0</v>
      </c>
      <c r="H10234">
        <v>0</v>
      </c>
    </row>
    <row r="10235" spans="2:8" x14ac:dyDescent="0.25">
      <c r="B10235" t="s">
        <v>3</v>
      </c>
      <c r="C10235" t="s">
        <v>649</v>
      </c>
      <c r="D10235" t="s">
        <v>279</v>
      </c>
      <c r="E10235" t="s">
        <v>1</v>
      </c>
      <c r="F10235">
        <v>551.11111111111109</v>
      </c>
      <c r="G10235">
        <v>1102.2222222222222</v>
      </c>
      <c r="H10235">
        <v>1653.333333333333</v>
      </c>
    </row>
    <row r="10236" spans="2:8" x14ac:dyDescent="0.25">
      <c r="B10236" t="s">
        <v>3</v>
      </c>
      <c r="C10236" t="s">
        <v>649</v>
      </c>
      <c r="D10236" t="s">
        <v>280</v>
      </c>
      <c r="E10236" t="s">
        <v>1</v>
      </c>
      <c r="F10236">
        <v>109.37096707048001</v>
      </c>
      <c r="G10236">
        <v>218.74193414096001</v>
      </c>
      <c r="H10236">
        <v>328.11290121144003</v>
      </c>
    </row>
    <row r="10237" spans="2:8" x14ac:dyDescent="0.25">
      <c r="B10237" t="s">
        <v>3</v>
      </c>
      <c r="C10237" t="s">
        <v>649</v>
      </c>
      <c r="D10237" t="s">
        <v>281</v>
      </c>
      <c r="E10237" t="s">
        <v>1</v>
      </c>
      <c r="F10237">
        <v>0</v>
      </c>
      <c r="G10237">
        <v>0</v>
      </c>
      <c r="H10237">
        <v>0</v>
      </c>
    </row>
    <row r="10238" spans="2:8" x14ac:dyDescent="0.25">
      <c r="B10238" t="s">
        <v>3</v>
      </c>
      <c r="C10238" t="s">
        <v>649</v>
      </c>
      <c r="D10238" t="s">
        <v>282</v>
      </c>
      <c r="E10238" t="s">
        <v>1</v>
      </c>
      <c r="F10238">
        <v>0</v>
      </c>
      <c r="G10238">
        <v>0</v>
      </c>
      <c r="H10238">
        <v>0</v>
      </c>
    </row>
    <row r="10239" spans="2:8" x14ac:dyDescent="0.25">
      <c r="B10239" t="s">
        <v>3</v>
      </c>
      <c r="C10239" t="s">
        <v>649</v>
      </c>
      <c r="D10239" t="s">
        <v>283</v>
      </c>
      <c r="E10239" t="s">
        <v>1</v>
      </c>
      <c r="F10239">
        <v>251.9442811501597</v>
      </c>
      <c r="G10239">
        <v>503.88856230031951</v>
      </c>
      <c r="H10239">
        <v>755.83284345047923</v>
      </c>
    </row>
    <row r="10240" spans="2:8" x14ac:dyDescent="0.25">
      <c r="B10240" t="s">
        <v>3</v>
      </c>
      <c r="C10240" t="s">
        <v>649</v>
      </c>
      <c r="D10240" t="s">
        <v>284</v>
      </c>
      <c r="E10240" t="s">
        <v>1</v>
      </c>
      <c r="F10240">
        <v>0</v>
      </c>
      <c r="G10240">
        <v>0</v>
      </c>
      <c r="H10240">
        <v>0</v>
      </c>
    </row>
    <row r="10241" spans="2:8" x14ac:dyDescent="0.25">
      <c r="B10241" t="s">
        <v>3</v>
      </c>
      <c r="C10241" t="s">
        <v>649</v>
      </c>
      <c r="D10241" t="s">
        <v>286</v>
      </c>
      <c r="E10241" t="s">
        <v>1</v>
      </c>
      <c r="F10241">
        <v>0</v>
      </c>
      <c r="G10241">
        <v>0</v>
      </c>
      <c r="H10241">
        <v>0</v>
      </c>
    </row>
    <row r="10242" spans="2:8" x14ac:dyDescent="0.25">
      <c r="B10242" t="s">
        <v>3</v>
      </c>
      <c r="C10242" t="s">
        <v>649</v>
      </c>
      <c r="D10242" t="s">
        <v>287</v>
      </c>
      <c r="E10242" t="s">
        <v>1</v>
      </c>
      <c r="F10242">
        <v>357.84792332268376</v>
      </c>
      <c r="G10242">
        <v>715.69584664536751</v>
      </c>
      <c r="H10242">
        <v>1073.5437699680513</v>
      </c>
    </row>
    <row r="10243" spans="2:8" x14ac:dyDescent="0.25">
      <c r="B10243" t="s">
        <v>3</v>
      </c>
      <c r="C10243" t="s">
        <v>649</v>
      </c>
      <c r="D10243" t="s">
        <v>290</v>
      </c>
      <c r="E10243" t="s">
        <v>1</v>
      </c>
      <c r="F10243">
        <v>0</v>
      </c>
      <c r="G10243">
        <v>0</v>
      </c>
      <c r="H10243">
        <v>0</v>
      </c>
    </row>
    <row r="10244" spans="2:8" x14ac:dyDescent="0.25">
      <c r="B10244" t="s">
        <v>3</v>
      </c>
      <c r="C10244" t="s">
        <v>649</v>
      </c>
      <c r="D10244" t="s">
        <v>291</v>
      </c>
      <c r="E10244" t="s">
        <v>1</v>
      </c>
      <c r="F10244">
        <v>11.942917997870076</v>
      </c>
      <c r="G10244">
        <v>23.885835995740152</v>
      </c>
      <c r="H10244">
        <v>35.828753993610235</v>
      </c>
    </row>
    <row r="10245" spans="2:8" x14ac:dyDescent="0.25">
      <c r="B10245" t="s">
        <v>3</v>
      </c>
      <c r="C10245" t="s">
        <v>649</v>
      </c>
      <c r="D10245" t="s">
        <v>292</v>
      </c>
      <c r="E10245" t="s">
        <v>1</v>
      </c>
      <c r="F10245">
        <v>0</v>
      </c>
      <c r="G10245">
        <v>0</v>
      </c>
      <c r="H10245">
        <v>0</v>
      </c>
    </row>
    <row r="10246" spans="2:8" x14ac:dyDescent="0.25">
      <c r="B10246" t="s">
        <v>3</v>
      </c>
      <c r="C10246" t="s">
        <v>649</v>
      </c>
      <c r="D10246" t="s">
        <v>293</v>
      </c>
      <c r="E10246" t="s">
        <v>1</v>
      </c>
      <c r="F10246">
        <v>0</v>
      </c>
      <c r="G10246">
        <v>0</v>
      </c>
      <c r="H10246">
        <v>0</v>
      </c>
    </row>
    <row r="10247" spans="2:8" x14ac:dyDescent="0.25">
      <c r="B10247" t="s">
        <v>3</v>
      </c>
      <c r="C10247" t="s">
        <v>649</v>
      </c>
      <c r="D10247" t="s">
        <v>295</v>
      </c>
      <c r="E10247" t="s">
        <v>1</v>
      </c>
      <c r="F10247">
        <v>0</v>
      </c>
      <c r="G10247">
        <v>0</v>
      </c>
      <c r="H10247">
        <v>0</v>
      </c>
    </row>
    <row r="10248" spans="2:8" x14ac:dyDescent="0.25">
      <c r="B10248" t="s">
        <v>3</v>
      </c>
      <c r="C10248" t="s">
        <v>649</v>
      </c>
      <c r="D10248" t="s">
        <v>296</v>
      </c>
      <c r="E10248" t="s">
        <v>1</v>
      </c>
      <c r="F10248">
        <v>0</v>
      </c>
      <c r="G10248">
        <v>0</v>
      </c>
      <c r="H10248">
        <v>0</v>
      </c>
    </row>
    <row r="10249" spans="2:8" x14ac:dyDescent="0.25">
      <c r="B10249" t="s">
        <v>3</v>
      </c>
      <c r="C10249" t="s">
        <v>649</v>
      </c>
      <c r="D10249" t="s">
        <v>297</v>
      </c>
      <c r="E10249" t="s">
        <v>1</v>
      </c>
      <c r="F10249">
        <v>0</v>
      </c>
      <c r="G10249">
        <v>0</v>
      </c>
      <c r="H10249">
        <v>0</v>
      </c>
    </row>
    <row r="10250" spans="2:8" x14ac:dyDescent="0.25">
      <c r="B10250" t="s">
        <v>3</v>
      </c>
      <c r="C10250" t="s">
        <v>649</v>
      </c>
      <c r="D10250" t="s">
        <v>298</v>
      </c>
      <c r="E10250" t="s">
        <v>1</v>
      </c>
      <c r="F10250">
        <v>0</v>
      </c>
      <c r="G10250">
        <v>0</v>
      </c>
      <c r="H10250">
        <v>0</v>
      </c>
    </row>
    <row r="10251" spans="2:8" x14ac:dyDescent="0.25">
      <c r="B10251" t="s">
        <v>3</v>
      </c>
      <c r="C10251" t="s">
        <v>649</v>
      </c>
      <c r="D10251" t="s">
        <v>299</v>
      </c>
      <c r="E10251" t="s">
        <v>1</v>
      </c>
      <c r="F10251">
        <v>0</v>
      </c>
      <c r="G10251">
        <v>0</v>
      </c>
      <c r="H10251">
        <v>0</v>
      </c>
    </row>
    <row r="10252" spans="2:8" x14ac:dyDescent="0.25">
      <c r="B10252" t="s">
        <v>3</v>
      </c>
      <c r="C10252" t="s">
        <v>649</v>
      </c>
      <c r="D10252" t="s">
        <v>300</v>
      </c>
      <c r="E10252" t="s">
        <v>1</v>
      </c>
      <c r="F10252">
        <v>0</v>
      </c>
      <c r="G10252">
        <v>0</v>
      </c>
      <c r="H10252">
        <v>0</v>
      </c>
    </row>
    <row r="10253" spans="2:8" x14ac:dyDescent="0.25">
      <c r="B10253" t="s">
        <v>3</v>
      </c>
      <c r="C10253" t="s">
        <v>649</v>
      </c>
      <c r="D10253" t="s">
        <v>407</v>
      </c>
      <c r="E10253" t="s">
        <v>1</v>
      </c>
      <c r="F10253">
        <v>0</v>
      </c>
      <c r="G10253">
        <v>0</v>
      </c>
      <c r="H10253">
        <v>0</v>
      </c>
    </row>
    <row r="10254" spans="2:8" x14ac:dyDescent="0.25">
      <c r="B10254" t="s">
        <v>3</v>
      </c>
      <c r="C10254" t="s">
        <v>649</v>
      </c>
      <c r="D10254" t="s">
        <v>635</v>
      </c>
      <c r="E10254" t="s">
        <v>1</v>
      </c>
      <c r="F10254">
        <v>0</v>
      </c>
      <c r="G10254">
        <v>0</v>
      </c>
      <c r="H10254">
        <v>0</v>
      </c>
    </row>
    <row r="10255" spans="2:8" x14ac:dyDescent="0.25">
      <c r="B10255" t="s">
        <v>3</v>
      </c>
      <c r="C10255" t="s">
        <v>649</v>
      </c>
      <c r="D10255" t="s">
        <v>636</v>
      </c>
      <c r="E10255" t="s">
        <v>1</v>
      </c>
      <c r="F10255">
        <v>0</v>
      </c>
      <c r="G10255">
        <v>0</v>
      </c>
      <c r="H10255">
        <v>0</v>
      </c>
    </row>
    <row r="10256" spans="2:8" x14ac:dyDescent="0.25">
      <c r="B10256" t="s">
        <v>3</v>
      </c>
      <c r="C10256" t="s">
        <v>649</v>
      </c>
      <c r="D10256" t="s">
        <v>686</v>
      </c>
      <c r="E10256" t="s">
        <v>1</v>
      </c>
      <c r="F10256">
        <v>0</v>
      </c>
      <c r="G10256">
        <v>0</v>
      </c>
      <c r="H10256">
        <v>0</v>
      </c>
    </row>
    <row r="10257" spans="2:8" x14ac:dyDescent="0.25">
      <c r="B10257" t="s">
        <v>3</v>
      </c>
      <c r="C10257" t="s">
        <v>649</v>
      </c>
      <c r="D10257" t="s">
        <v>687</v>
      </c>
      <c r="E10257" t="s">
        <v>1</v>
      </c>
      <c r="F10257">
        <v>0</v>
      </c>
      <c r="G10257">
        <v>0</v>
      </c>
      <c r="H10257">
        <v>0</v>
      </c>
    </row>
    <row r="10258" spans="2:8" x14ac:dyDescent="0.25">
      <c r="B10258" t="s">
        <v>3</v>
      </c>
      <c r="C10258" t="s">
        <v>649</v>
      </c>
      <c r="D10258" t="s">
        <v>302</v>
      </c>
      <c r="E10258" t="s">
        <v>1</v>
      </c>
      <c r="F10258">
        <v>0</v>
      </c>
      <c r="G10258">
        <v>0</v>
      </c>
      <c r="H10258">
        <v>0</v>
      </c>
    </row>
    <row r="10259" spans="2:8" x14ac:dyDescent="0.25">
      <c r="B10259" t="s">
        <v>3</v>
      </c>
      <c r="C10259" t="s">
        <v>649</v>
      </c>
      <c r="D10259" t="s">
        <v>303</v>
      </c>
      <c r="E10259" t="s">
        <v>1</v>
      </c>
      <c r="F10259">
        <v>0</v>
      </c>
      <c r="G10259">
        <v>0</v>
      </c>
      <c r="H10259">
        <v>0</v>
      </c>
    </row>
    <row r="10260" spans="2:8" x14ac:dyDescent="0.25">
      <c r="B10260" t="s">
        <v>3</v>
      </c>
      <c r="C10260" t="s">
        <v>649</v>
      </c>
      <c r="D10260" t="s">
        <v>306</v>
      </c>
      <c r="E10260" t="s">
        <v>1</v>
      </c>
      <c r="F10260">
        <v>0</v>
      </c>
      <c r="G10260">
        <v>0</v>
      </c>
      <c r="H10260">
        <v>0</v>
      </c>
    </row>
    <row r="10261" spans="2:8" x14ac:dyDescent="0.25">
      <c r="B10261" t="s">
        <v>3</v>
      </c>
      <c r="C10261" t="s">
        <v>649</v>
      </c>
      <c r="D10261" t="s">
        <v>307</v>
      </c>
      <c r="E10261" t="s">
        <v>1</v>
      </c>
      <c r="F10261">
        <v>0</v>
      </c>
      <c r="G10261">
        <v>0</v>
      </c>
      <c r="H10261">
        <v>0</v>
      </c>
    </row>
    <row r="10262" spans="2:8" x14ac:dyDescent="0.25">
      <c r="B10262" t="s">
        <v>3</v>
      </c>
      <c r="C10262" t="s">
        <v>649</v>
      </c>
      <c r="D10262" t="s">
        <v>308</v>
      </c>
      <c r="E10262" t="s">
        <v>1</v>
      </c>
      <c r="F10262">
        <v>0</v>
      </c>
      <c r="G10262">
        <v>0</v>
      </c>
      <c r="H10262">
        <v>0</v>
      </c>
    </row>
    <row r="10263" spans="2:8" x14ac:dyDescent="0.25">
      <c r="B10263" t="s">
        <v>3</v>
      </c>
      <c r="C10263" t="s">
        <v>649</v>
      </c>
      <c r="D10263" t="s">
        <v>309</v>
      </c>
      <c r="E10263" t="s">
        <v>1</v>
      </c>
      <c r="F10263">
        <v>0</v>
      </c>
      <c r="G10263">
        <v>0</v>
      </c>
      <c r="H10263">
        <v>0</v>
      </c>
    </row>
    <row r="10264" spans="2:8" x14ac:dyDescent="0.25">
      <c r="B10264" t="s">
        <v>3</v>
      </c>
      <c r="C10264" t="s">
        <v>649</v>
      </c>
      <c r="D10264" t="s">
        <v>637</v>
      </c>
      <c r="E10264" t="s">
        <v>1</v>
      </c>
      <c r="F10264">
        <v>65.406389577278773</v>
      </c>
      <c r="G10264">
        <v>130.81277915455755</v>
      </c>
      <c r="H10264">
        <v>196.21916873183633</v>
      </c>
    </row>
    <row r="10265" spans="2:8" x14ac:dyDescent="0.25">
      <c r="B10265" t="s">
        <v>3</v>
      </c>
      <c r="C10265" t="s">
        <v>649</v>
      </c>
      <c r="D10265" t="s">
        <v>311</v>
      </c>
      <c r="E10265" t="s">
        <v>1</v>
      </c>
      <c r="F10265">
        <v>557.67571916830707</v>
      </c>
      <c r="G10265">
        <v>1115.3514383366141</v>
      </c>
      <c r="H10265">
        <v>1673.0271575049214</v>
      </c>
    </row>
    <row r="10266" spans="2:8" x14ac:dyDescent="0.25">
      <c r="B10266" t="s">
        <v>3</v>
      </c>
      <c r="C10266" t="s">
        <v>649</v>
      </c>
      <c r="D10266" t="s">
        <v>312</v>
      </c>
      <c r="E10266" t="s">
        <v>1</v>
      </c>
      <c r="F10266">
        <v>387.00242182041973</v>
      </c>
      <c r="G10266">
        <v>774.00484364083945</v>
      </c>
      <c r="H10266">
        <v>1161.0072654612593</v>
      </c>
    </row>
    <row r="10267" spans="2:8" x14ac:dyDescent="0.25">
      <c r="B10267" t="s">
        <v>3</v>
      </c>
      <c r="C10267" t="s">
        <v>649</v>
      </c>
      <c r="D10267" t="s">
        <v>313</v>
      </c>
      <c r="E10267" t="s">
        <v>1</v>
      </c>
      <c r="F10267">
        <v>557.67571916830695</v>
      </c>
      <c r="G10267">
        <v>1115.3514383366139</v>
      </c>
      <c r="H10267">
        <v>1673.027157504921</v>
      </c>
    </row>
    <row r="10268" spans="2:8" x14ac:dyDescent="0.25">
      <c r="B10268" t="s">
        <v>3</v>
      </c>
      <c r="C10268" t="s">
        <v>649</v>
      </c>
      <c r="D10268" t="s">
        <v>314</v>
      </c>
      <c r="E10268" t="s">
        <v>1</v>
      </c>
      <c r="F10268">
        <v>387.00242182041967</v>
      </c>
      <c r="G10268">
        <v>774.00484364083934</v>
      </c>
      <c r="H10268">
        <v>1161.0072654612588</v>
      </c>
    </row>
    <row r="10269" spans="2:8" x14ac:dyDescent="0.25">
      <c r="B10269" t="s">
        <v>3</v>
      </c>
      <c r="C10269" t="s">
        <v>649</v>
      </c>
      <c r="D10269" t="s">
        <v>315</v>
      </c>
      <c r="E10269" t="s">
        <v>1</v>
      </c>
      <c r="F10269">
        <v>24.259199999999996</v>
      </c>
      <c r="G10269">
        <v>48.518400000000014</v>
      </c>
      <c r="H10269">
        <v>72.777600000000021</v>
      </c>
    </row>
    <row r="10270" spans="2:8" x14ac:dyDescent="0.25">
      <c r="B10270" t="s">
        <v>3</v>
      </c>
      <c r="C10270" t="s">
        <v>649</v>
      </c>
      <c r="D10270" t="s">
        <v>320</v>
      </c>
      <c r="E10270" t="s">
        <v>1</v>
      </c>
      <c r="F10270">
        <v>0</v>
      </c>
      <c r="G10270">
        <v>0</v>
      </c>
      <c r="H10270">
        <v>0</v>
      </c>
    </row>
    <row r="10271" spans="2:8" x14ac:dyDescent="0.25">
      <c r="B10271" t="s">
        <v>3</v>
      </c>
      <c r="C10271" t="s">
        <v>649</v>
      </c>
      <c r="D10271" t="s">
        <v>322</v>
      </c>
      <c r="E10271" t="s">
        <v>1</v>
      </c>
      <c r="F10271">
        <v>0</v>
      </c>
      <c r="G10271">
        <v>0</v>
      </c>
      <c r="H10271">
        <v>0</v>
      </c>
    </row>
    <row r="10272" spans="2:8" x14ac:dyDescent="0.25">
      <c r="B10272" t="s">
        <v>3</v>
      </c>
      <c r="C10272" t="s">
        <v>649</v>
      </c>
      <c r="D10272" t="s">
        <v>324</v>
      </c>
      <c r="E10272" t="s">
        <v>1</v>
      </c>
      <c r="F10272">
        <v>0</v>
      </c>
      <c r="G10272">
        <v>0</v>
      </c>
      <c r="H10272">
        <v>0</v>
      </c>
    </row>
    <row r="10273" spans="2:8" x14ac:dyDescent="0.25">
      <c r="B10273" t="s">
        <v>3</v>
      </c>
      <c r="C10273" t="s">
        <v>649</v>
      </c>
      <c r="D10273" t="s">
        <v>326</v>
      </c>
      <c r="E10273" t="s">
        <v>1</v>
      </c>
      <c r="F10273">
        <v>0</v>
      </c>
      <c r="G10273">
        <v>0</v>
      </c>
      <c r="H10273">
        <v>0</v>
      </c>
    </row>
    <row r="10274" spans="2:8" x14ac:dyDescent="0.25">
      <c r="B10274" t="s">
        <v>3</v>
      </c>
      <c r="C10274" t="s">
        <v>649</v>
      </c>
      <c r="D10274" t="s">
        <v>328</v>
      </c>
      <c r="E10274" t="s">
        <v>1</v>
      </c>
      <c r="F10274">
        <v>0</v>
      </c>
      <c r="G10274">
        <v>0</v>
      </c>
      <c r="H10274">
        <v>0</v>
      </c>
    </row>
    <row r="10275" spans="2:8" x14ac:dyDescent="0.25">
      <c r="B10275" t="s">
        <v>3</v>
      </c>
      <c r="C10275" t="s">
        <v>649</v>
      </c>
      <c r="D10275" t="s">
        <v>330</v>
      </c>
      <c r="E10275" t="s">
        <v>1</v>
      </c>
      <c r="F10275">
        <v>0</v>
      </c>
      <c r="G10275">
        <v>0</v>
      </c>
      <c r="H10275">
        <v>0</v>
      </c>
    </row>
    <row r="10276" spans="2:8" x14ac:dyDescent="0.25">
      <c r="B10276" t="s">
        <v>3</v>
      </c>
      <c r="C10276" t="s">
        <v>649</v>
      </c>
      <c r="D10276" t="s">
        <v>332</v>
      </c>
      <c r="E10276" t="s">
        <v>1</v>
      </c>
      <c r="F10276">
        <v>853.60744360437536</v>
      </c>
      <c r="G10276">
        <v>1707.2148872087507</v>
      </c>
      <c r="H10276">
        <v>2560.8223308131264</v>
      </c>
    </row>
    <row r="10277" spans="2:8" x14ac:dyDescent="0.25">
      <c r="B10277" t="s">
        <v>3</v>
      </c>
      <c r="C10277" t="s">
        <v>649</v>
      </c>
      <c r="D10277" t="s">
        <v>333</v>
      </c>
      <c r="E10277" t="s">
        <v>1</v>
      </c>
      <c r="F10277">
        <v>0</v>
      </c>
      <c r="G10277">
        <v>0</v>
      </c>
      <c r="H10277">
        <v>0</v>
      </c>
    </row>
    <row r="10278" spans="2:8" x14ac:dyDescent="0.25">
      <c r="B10278" t="s">
        <v>3</v>
      </c>
      <c r="C10278" t="s">
        <v>649</v>
      </c>
      <c r="D10278" t="s">
        <v>334</v>
      </c>
      <c r="E10278" t="s">
        <v>1</v>
      </c>
      <c r="F10278">
        <v>0</v>
      </c>
      <c r="G10278">
        <v>0</v>
      </c>
      <c r="H10278">
        <v>0</v>
      </c>
    </row>
    <row r="10279" spans="2:8" x14ac:dyDescent="0.25">
      <c r="B10279" t="s">
        <v>3</v>
      </c>
      <c r="C10279" t="s">
        <v>649</v>
      </c>
      <c r="D10279" t="s">
        <v>335</v>
      </c>
      <c r="E10279" t="s">
        <v>1</v>
      </c>
      <c r="F10279">
        <v>0</v>
      </c>
      <c r="G10279">
        <v>0</v>
      </c>
      <c r="H10279">
        <v>0</v>
      </c>
    </row>
    <row r="10280" spans="2:8" x14ac:dyDescent="0.25">
      <c r="B10280" t="s">
        <v>3</v>
      </c>
      <c r="C10280" t="s">
        <v>649</v>
      </c>
      <c r="D10280" t="s">
        <v>336</v>
      </c>
      <c r="E10280" t="s">
        <v>1</v>
      </c>
      <c r="F10280">
        <v>0</v>
      </c>
      <c r="G10280">
        <v>0</v>
      </c>
      <c r="H10280">
        <v>0</v>
      </c>
    </row>
    <row r="10281" spans="2:8" x14ac:dyDescent="0.25">
      <c r="B10281" t="s">
        <v>3</v>
      </c>
      <c r="C10281" t="s">
        <v>649</v>
      </c>
      <c r="D10281" t="s">
        <v>337</v>
      </c>
      <c r="E10281" t="s">
        <v>1</v>
      </c>
      <c r="F10281">
        <v>0</v>
      </c>
      <c r="G10281">
        <v>0</v>
      </c>
      <c r="H10281">
        <v>0</v>
      </c>
    </row>
    <row r="10282" spans="2:8" x14ac:dyDescent="0.25">
      <c r="B10282" t="s">
        <v>3</v>
      </c>
      <c r="C10282" t="s">
        <v>649</v>
      </c>
      <c r="D10282" t="s">
        <v>341</v>
      </c>
      <c r="E10282" t="s">
        <v>1</v>
      </c>
      <c r="F10282">
        <v>0</v>
      </c>
      <c r="G10282">
        <v>0</v>
      </c>
      <c r="H10282">
        <v>0</v>
      </c>
    </row>
    <row r="10283" spans="2:8" x14ac:dyDescent="0.25">
      <c r="B10283" t="s">
        <v>3</v>
      </c>
      <c r="C10283" t="s">
        <v>649</v>
      </c>
      <c r="D10283" t="s">
        <v>342</v>
      </c>
      <c r="E10283" t="s">
        <v>1</v>
      </c>
      <c r="F10283">
        <v>0</v>
      </c>
      <c r="G10283">
        <v>0</v>
      </c>
      <c r="H10283">
        <v>0</v>
      </c>
    </row>
    <row r="10284" spans="2:8" x14ac:dyDescent="0.25">
      <c r="B10284" t="s">
        <v>3</v>
      </c>
      <c r="C10284" t="s">
        <v>649</v>
      </c>
      <c r="D10284" t="s">
        <v>343</v>
      </c>
      <c r="E10284" t="s">
        <v>1</v>
      </c>
      <c r="F10284">
        <v>0</v>
      </c>
      <c r="G10284">
        <v>0</v>
      </c>
      <c r="H10284">
        <v>0</v>
      </c>
    </row>
    <row r="10285" spans="2:8" x14ac:dyDescent="0.25">
      <c r="B10285" t="s">
        <v>3</v>
      </c>
      <c r="C10285" t="s">
        <v>649</v>
      </c>
      <c r="D10285" t="s">
        <v>344</v>
      </c>
      <c r="E10285" t="s">
        <v>1</v>
      </c>
      <c r="F10285">
        <v>0</v>
      </c>
      <c r="G10285">
        <v>0</v>
      </c>
      <c r="H10285">
        <v>0</v>
      </c>
    </row>
    <row r="10286" spans="2:8" x14ac:dyDescent="0.25">
      <c r="B10286" t="s">
        <v>3</v>
      </c>
      <c r="C10286" t="s">
        <v>649</v>
      </c>
      <c r="D10286" t="s">
        <v>345</v>
      </c>
      <c r="E10286" t="s">
        <v>1</v>
      </c>
      <c r="F10286">
        <v>0</v>
      </c>
      <c r="G10286">
        <v>0</v>
      </c>
      <c r="H10286">
        <v>0</v>
      </c>
    </row>
    <row r="10287" spans="2:8" x14ac:dyDescent="0.25">
      <c r="B10287" t="s">
        <v>3</v>
      </c>
      <c r="C10287" t="s">
        <v>649</v>
      </c>
      <c r="D10287" t="s">
        <v>346</v>
      </c>
      <c r="E10287" t="s">
        <v>1</v>
      </c>
      <c r="F10287">
        <v>0</v>
      </c>
      <c r="G10287">
        <v>0</v>
      </c>
      <c r="H10287">
        <v>0</v>
      </c>
    </row>
    <row r="10288" spans="2:8" x14ac:dyDescent="0.25">
      <c r="B10288" t="s">
        <v>3</v>
      </c>
      <c r="C10288" t="s">
        <v>649</v>
      </c>
      <c r="D10288" t="s">
        <v>349</v>
      </c>
      <c r="E10288" t="s">
        <v>1</v>
      </c>
      <c r="F10288">
        <v>0</v>
      </c>
      <c r="G10288">
        <v>0</v>
      </c>
      <c r="H10288">
        <v>0</v>
      </c>
    </row>
    <row r="10289" spans="2:8" x14ac:dyDescent="0.25">
      <c r="B10289" t="s">
        <v>3</v>
      </c>
      <c r="C10289" t="s">
        <v>649</v>
      </c>
      <c r="D10289" t="s">
        <v>350</v>
      </c>
      <c r="E10289" t="s">
        <v>1</v>
      </c>
      <c r="F10289">
        <v>0</v>
      </c>
      <c r="G10289">
        <v>0</v>
      </c>
      <c r="H10289">
        <v>0</v>
      </c>
    </row>
    <row r="10290" spans="2:8" x14ac:dyDescent="0.25">
      <c r="B10290" t="s">
        <v>3</v>
      </c>
      <c r="C10290" t="s">
        <v>649</v>
      </c>
      <c r="D10290" t="s">
        <v>351</v>
      </c>
      <c r="E10290" t="s">
        <v>1</v>
      </c>
      <c r="F10290">
        <v>0</v>
      </c>
      <c r="G10290">
        <v>0</v>
      </c>
      <c r="H10290">
        <v>0</v>
      </c>
    </row>
    <row r="10291" spans="2:8" x14ac:dyDescent="0.25">
      <c r="B10291" t="s">
        <v>3</v>
      </c>
      <c r="C10291" t="s">
        <v>649</v>
      </c>
      <c r="D10291" t="s">
        <v>352</v>
      </c>
      <c r="E10291" t="s">
        <v>1</v>
      </c>
      <c r="F10291">
        <v>0</v>
      </c>
      <c r="G10291">
        <v>0</v>
      </c>
      <c r="H10291">
        <v>0</v>
      </c>
    </row>
    <row r="10292" spans="2:8" x14ac:dyDescent="0.25">
      <c r="B10292" t="s">
        <v>3</v>
      </c>
      <c r="C10292" t="s">
        <v>649</v>
      </c>
      <c r="D10292" t="s">
        <v>353</v>
      </c>
      <c r="E10292" t="s">
        <v>1</v>
      </c>
      <c r="F10292">
        <v>0</v>
      </c>
      <c r="G10292">
        <v>0</v>
      </c>
      <c r="H10292">
        <v>0</v>
      </c>
    </row>
    <row r="10293" spans="2:8" x14ac:dyDescent="0.25">
      <c r="B10293" t="s">
        <v>3</v>
      </c>
      <c r="C10293" t="s">
        <v>649</v>
      </c>
      <c r="D10293" t="s">
        <v>354</v>
      </c>
      <c r="E10293" t="s">
        <v>1</v>
      </c>
      <c r="F10293">
        <v>62.597375931842393</v>
      </c>
      <c r="G10293">
        <v>125.19475186368479</v>
      </c>
      <c r="H10293">
        <v>187.79212779552716</v>
      </c>
    </row>
    <row r="10294" spans="2:8" x14ac:dyDescent="0.25">
      <c r="B10294" t="s">
        <v>3</v>
      </c>
      <c r="C10294" t="s">
        <v>649</v>
      </c>
      <c r="D10294" t="s">
        <v>356</v>
      </c>
      <c r="E10294" t="s">
        <v>1</v>
      </c>
      <c r="F10294">
        <v>559.77150959999994</v>
      </c>
      <c r="G10294">
        <v>1119.5430191999999</v>
      </c>
      <c r="H10294">
        <v>1679.3145287999996</v>
      </c>
    </row>
    <row r="10295" spans="2:8" x14ac:dyDescent="0.25">
      <c r="B10295" t="s">
        <v>3</v>
      </c>
      <c r="C10295" t="s">
        <v>649</v>
      </c>
      <c r="D10295" t="s">
        <v>357</v>
      </c>
      <c r="E10295" t="s">
        <v>1</v>
      </c>
      <c r="F10295">
        <v>0</v>
      </c>
      <c r="G10295">
        <v>0</v>
      </c>
      <c r="H10295">
        <v>0</v>
      </c>
    </row>
    <row r="10296" spans="2:8" x14ac:dyDescent="0.25">
      <c r="B10296" t="s">
        <v>3</v>
      </c>
      <c r="C10296" t="s">
        <v>649</v>
      </c>
      <c r="D10296" t="s">
        <v>359</v>
      </c>
      <c r="E10296" t="s">
        <v>1</v>
      </c>
      <c r="F10296">
        <v>0</v>
      </c>
      <c r="G10296">
        <v>0</v>
      </c>
      <c r="H10296">
        <v>0</v>
      </c>
    </row>
    <row r="10297" spans="2:8" x14ac:dyDescent="0.25">
      <c r="B10297" t="s">
        <v>3</v>
      </c>
      <c r="C10297" t="s">
        <v>649</v>
      </c>
      <c r="D10297" t="s">
        <v>688</v>
      </c>
      <c r="E10297" t="s">
        <v>1</v>
      </c>
      <c r="F10297">
        <v>326.55807335621716</v>
      </c>
      <c r="G10297">
        <v>670.72716334122231</v>
      </c>
      <c r="H10297">
        <v>1037.0401997908559</v>
      </c>
    </row>
    <row r="10298" spans="2:8" x14ac:dyDescent="0.25">
      <c r="B10298" t="s">
        <v>3</v>
      </c>
      <c r="C10298" t="s">
        <v>649</v>
      </c>
      <c r="D10298" t="s">
        <v>689</v>
      </c>
      <c r="E10298" t="s">
        <v>1</v>
      </c>
      <c r="F10298">
        <v>0</v>
      </c>
      <c r="G10298">
        <v>0</v>
      </c>
      <c r="H10298">
        <v>0</v>
      </c>
    </row>
    <row r="10299" spans="2:8" x14ac:dyDescent="0.25">
      <c r="B10299" t="s">
        <v>3</v>
      </c>
      <c r="C10299" t="s">
        <v>649</v>
      </c>
      <c r="D10299" t="s">
        <v>363</v>
      </c>
      <c r="E10299" t="s">
        <v>1</v>
      </c>
      <c r="F10299">
        <v>0</v>
      </c>
      <c r="G10299">
        <v>0</v>
      </c>
      <c r="H10299">
        <v>0</v>
      </c>
    </row>
    <row r="10300" spans="2:8" x14ac:dyDescent="0.25">
      <c r="B10300" t="s">
        <v>3</v>
      </c>
      <c r="C10300" t="s">
        <v>649</v>
      </c>
      <c r="D10300" t="s">
        <v>365</v>
      </c>
      <c r="E10300" t="s">
        <v>1</v>
      </c>
      <c r="F10300">
        <v>0</v>
      </c>
      <c r="G10300">
        <v>0</v>
      </c>
      <c r="H10300">
        <v>0</v>
      </c>
    </row>
    <row r="10301" spans="2:8" x14ac:dyDescent="0.25">
      <c r="B10301" t="s">
        <v>3</v>
      </c>
      <c r="C10301" t="s">
        <v>649</v>
      </c>
      <c r="D10301" t="s">
        <v>367</v>
      </c>
      <c r="E10301" t="s">
        <v>1</v>
      </c>
      <c r="F10301">
        <v>0</v>
      </c>
      <c r="G10301">
        <v>0</v>
      </c>
      <c r="H10301">
        <v>0</v>
      </c>
    </row>
    <row r="10302" spans="2:8" x14ac:dyDescent="0.25">
      <c r="B10302" t="s">
        <v>3</v>
      </c>
      <c r="C10302" t="s">
        <v>649</v>
      </c>
      <c r="D10302" t="s">
        <v>369</v>
      </c>
      <c r="E10302" t="s">
        <v>1</v>
      </c>
      <c r="F10302">
        <v>0</v>
      </c>
      <c r="G10302">
        <v>0</v>
      </c>
      <c r="H10302">
        <v>0</v>
      </c>
    </row>
    <row r="10303" spans="2:8" x14ac:dyDescent="0.25">
      <c r="B10303" t="s">
        <v>3</v>
      </c>
      <c r="C10303" t="s">
        <v>649</v>
      </c>
      <c r="D10303" t="s">
        <v>371</v>
      </c>
      <c r="E10303" t="s">
        <v>1</v>
      </c>
      <c r="F10303">
        <v>0</v>
      </c>
      <c r="G10303">
        <v>0</v>
      </c>
      <c r="H10303">
        <v>0</v>
      </c>
    </row>
    <row r="10304" spans="2:8" x14ac:dyDescent="0.25">
      <c r="B10304" t="s">
        <v>3</v>
      </c>
      <c r="C10304" t="s">
        <v>649</v>
      </c>
      <c r="D10304" t="s">
        <v>373</v>
      </c>
      <c r="E10304" t="s">
        <v>1</v>
      </c>
      <c r="F10304">
        <v>0</v>
      </c>
      <c r="G10304">
        <v>0</v>
      </c>
      <c r="H10304">
        <v>0</v>
      </c>
    </row>
    <row r="10305" spans="2:8" x14ac:dyDescent="0.25">
      <c r="B10305" t="s">
        <v>3</v>
      </c>
      <c r="C10305" t="s">
        <v>649</v>
      </c>
      <c r="D10305" t="s">
        <v>375</v>
      </c>
      <c r="E10305" t="s">
        <v>1</v>
      </c>
      <c r="F10305">
        <v>0</v>
      </c>
      <c r="G10305">
        <v>0</v>
      </c>
      <c r="H10305">
        <v>0</v>
      </c>
    </row>
    <row r="10306" spans="2:8" x14ac:dyDescent="0.25">
      <c r="B10306" t="s">
        <v>3</v>
      </c>
      <c r="C10306" t="s">
        <v>649</v>
      </c>
      <c r="D10306" t="s">
        <v>377</v>
      </c>
      <c r="E10306" t="s">
        <v>1</v>
      </c>
      <c r="F10306">
        <v>0</v>
      </c>
      <c r="G10306">
        <v>0</v>
      </c>
      <c r="H10306">
        <v>0</v>
      </c>
    </row>
    <row r="10307" spans="2:8" x14ac:dyDescent="0.25">
      <c r="B10307" t="s">
        <v>3</v>
      </c>
      <c r="C10307" t="s">
        <v>649</v>
      </c>
      <c r="D10307" t="s">
        <v>379</v>
      </c>
      <c r="E10307" t="s">
        <v>1</v>
      </c>
      <c r="F10307">
        <v>0</v>
      </c>
      <c r="G10307">
        <v>0</v>
      </c>
      <c r="H10307">
        <v>0</v>
      </c>
    </row>
    <row r="10308" spans="2:8" x14ac:dyDescent="0.25">
      <c r="B10308" t="s">
        <v>3</v>
      </c>
      <c r="C10308" t="s">
        <v>649</v>
      </c>
      <c r="D10308" t="s">
        <v>381</v>
      </c>
      <c r="E10308" t="s">
        <v>1</v>
      </c>
      <c r="F10308">
        <v>0</v>
      </c>
      <c r="G10308">
        <v>0</v>
      </c>
      <c r="H10308">
        <v>0</v>
      </c>
    </row>
    <row r="10309" spans="2:8" x14ac:dyDescent="0.25">
      <c r="B10309" t="s">
        <v>3</v>
      </c>
      <c r="C10309" t="s">
        <v>649</v>
      </c>
      <c r="D10309" t="s">
        <v>383</v>
      </c>
      <c r="E10309" t="s">
        <v>1</v>
      </c>
      <c r="F10309">
        <v>0</v>
      </c>
      <c r="G10309">
        <v>0</v>
      </c>
      <c r="H10309">
        <v>0</v>
      </c>
    </row>
    <row r="10310" spans="2:8" x14ac:dyDescent="0.25">
      <c r="B10310" t="s">
        <v>3</v>
      </c>
      <c r="C10310" t="s">
        <v>649</v>
      </c>
      <c r="D10310" t="s">
        <v>384</v>
      </c>
      <c r="E10310" t="s">
        <v>1</v>
      </c>
      <c r="F10310">
        <v>0</v>
      </c>
      <c r="G10310">
        <v>0</v>
      </c>
      <c r="H10310">
        <v>0</v>
      </c>
    </row>
    <row r="10311" spans="2:8" x14ac:dyDescent="0.25">
      <c r="B10311" t="s">
        <v>3</v>
      </c>
      <c r="C10311" t="s">
        <v>649</v>
      </c>
      <c r="D10311" t="s">
        <v>385</v>
      </c>
      <c r="E10311" t="s">
        <v>1</v>
      </c>
      <c r="F10311">
        <v>0</v>
      </c>
      <c r="G10311">
        <v>0</v>
      </c>
      <c r="H10311">
        <v>0</v>
      </c>
    </row>
    <row r="10312" spans="2:8" x14ac:dyDescent="0.25">
      <c r="B10312" t="s">
        <v>3</v>
      </c>
      <c r="C10312" t="s">
        <v>649</v>
      </c>
      <c r="D10312" t="s">
        <v>386</v>
      </c>
      <c r="E10312" t="s">
        <v>1</v>
      </c>
      <c r="F10312">
        <v>0</v>
      </c>
      <c r="G10312">
        <v>0</v>
      </c>
      <c r="H10312">
        <v>0</v>
      </c>
    </row>
    <row r="10313" spans="2:8" x14ac:dyDescent="0.25">
      <c r="B10313" t="s">
        <v>3</v>
      </c>
      <c r="C10313" t="s">
        <v>649</v>
      </c>
      <c r="D10313" t="s">
        <v>387</v>
      </c>
      <c r="E10313" t="s">
        <v>1</v>
      </c>
      <c r="F10313">
        <v>79.689669861554847</v>
      </c>
      <c r="G10313">
        <v>159.37933972310969</v>
      </c>
      <c r="H10313">
        <v>239.06900958466457</v>
      </c>
    </row>
    <row r="10314" spans="2:8" x14ac:dyDescent="0.25">
      <c r="B10314" t="s">
        <v>3</v>
      </c>
      <c r="C10314" t="s">
        <v>649</v>
      </c>
      <c r="D10314" t="s">
        <v>388</v>
      </c>
      <c r="E10314" t="s">
        <v>1</v>
      </c>
      <c r="F10314">
        <v>0</v>
      </c>
      <c r="G10314">
        <v>0</v>
      </c>
      <c r="H10314">
        <v>0</v>
      </c>
    </row>
    <row r="10315" spans="2:8" x14ac:dyDescent="0.25">
      <c r="B10315" t="s">
        <v>3</v>
      </c>
      <c r="C10315" t="s">
        <v>649</v>
      </c>
      <c r="D10315" t="s">
        <v>389</v>
      </c>
      <c r="E10315" t="s">
        <v>1</v>
      </c>
      <c r="F10315">
        <v>205.34492012779555</v>
      </c>
      <c r="G10315">
        <v>410.68984025559109</v>
      </c>
      <c r="H10315">
        <v>616.03476038338658</v>
      </c>
    </row>
    <row r="10316" spans="2:8" x14ac:dyDescent="0.25">
      <c r="B10316" t="s">
        <v>3</v>
      </c>
      <c r="C10316" t="s">
        <v>649</v>
      </c>
      <c r="D10316" t="s">
        <v>390</v>
      </c>
      <c r="E10316" t="s">
        <v>1</v>
      </c>
      <c r="F10316">
        <v>0</v>
      </c>
      <c r="G10316">
        <v>0</v>
      </c>
      <c r="H10316">
        <v>0</v>
      </c>
    </row>
    <row r="10317" spans="2:8" x14ac:dyDescent="0.25">
      <c r="B10317" t="s">
        <v>3</v>
      </c>
      <c r="C10317" t="s">
        <v>649</v>
      </c>
      <c r="D10317" t="s">
        <v>393</v>
      </c>
      <c r="E10317" t="s">
        <v>1</v>
      </c>
      <c r="F10317">
        <v>9.1807994888178937E-2</v>
      </c>
      <c r="G10317">
        <v>0.18361598977635787</v>
      </c>
      <c r="H10317">
        <v>0.27542398466453677</v>
      </c>
    </row>
    <row r="10318" spans="2:8" x14ac:dyDescent="0.25">
      <c r="B10318" t="s">
        <v>3</v>
      </c>
      <c r="C10318" t="s">
        <v>649</v>
      </c>
      <c r="D10318" t="s">
        <v>395</v>
      </c>
      <c r="E10318" t="s">
        <v>1</v>
      </c>
      <c r="F10318">
        <v>4.2528703514377009</v>
      </c>
      <c r="G10318">
        <v>8.5057407028754017</v>
      </c>
      <c r="H10318">
        <v>12.7586110543131</v>
      </c>
    </row>
    <row r="10319" spans="2:8" x14ac:dyDescent="0.25">
      <c r="B10319" t="s">
        <v>3</v>
      </c>
      <c r="C10319" t="s">
        <v>649</v>
      </c>
      <c r="D10319" t="s">
        <v>397</v>
      </c>
      <c r="E10319" t="s">
        <v>1</v>
      </c>
      <c r="F10319">
        <v>308.80812330965784</v>
      </c>
      <c r="G10319">
        <v>617.61624661931569</v>
      </c>
      <c r="H10319">
        <v>926.42436992897342</v>
      </c>
    </row>
    <row r="10320" spans="2:8" x14ac:dyDescent="0.25">
      <c r="B10320" t="s">
        <v>3</v>
      </c>
      <c r="C10320" t="s">
        <v>649</v>
      </c>
      <c r="D10320" t="s">
        <v>398</v>
      </c>
      <c r="E10320" t="s">
        <v>1</v>
      </c>
      <c r="F10320">
        <v>0</v>
      </c>
      <c r="G10320">
        <v>0</v>
      </c>
      <c r="H10320">
        <v>0</v>
      </c>
    </row>
    <row r="10321" spans="2:8" x14ac:dyDescent="0.25">
      <c r="B10321" t="s">
        <v>3</v>
      </c>
      <c r="C10321" t="s">
        <v>649</v>
      </c>
      <c r="D10321" t="s">
        <v>399</v>
      </c>
      <c r="E10321" t="s">
        <v>1</v>
      </c>
      <c r="F10321">
        <v>0</v>
      </c>
      <c r="G10321">
        <v>0</v>
      </c>
      <c r="H10321">
        <v>0</v>
      </c>
    </row>
    <row r="10322" spans="2:8" x14ac:dyDescent="0.25">
      <c r="B10322" t="s">
        <v>3</v>
      </c>
      <c r="C10322" t="s">
        <v>649</v>
      </c>
      <c r="D10322" t="s">
        <v>400</v>
      </c>
      <c r="E10322" t="s">
        <v>1</v>
      </c>
      <c r="F10322">
        <v>0</v>
      </c>
      <c r="G10322">
        <v>0</v>
      </c>
      <c r="H10322">
        <v>0</v>
      </c>
    </row>
    <row r="10323" spans="2:8" x14ac:dyDescent="0.25">
      <c r="B10323" t="s">
        <v>3</v>
      </c>
      <c r="C10323" t="s">
        <v>649</v>
      </c>
      <c r="D10323" t="s">
        <v>401</v>
      </c>
      <c r="E10323" t="s">
        <v>1</v>
      </c>
      <c r="F10323">
        <v>1610.0898940664574</v>
      </c>
      <c r="G10323">
        <v>2799.275678107917</v>
      </c>
      <c r="H10323">
        <v>3718.291762399374</v>
      </c>
    </row>
    <row r="10324" spans="2:8" x14ac:dyDescent="0.25">
      <c r="B10324" t="s">
        <v>3</v>
      </c>
      <c r="C10324" t="s">
        <v>649</v>
      </c>
      <c r="D10324" t="s">
        <v>402</v>
      </c>
      <c r="E10324" t="s">
        <v>1</v>
      </c>
      <c r="F10324">
        <v>0</v>
      </c>
      <c r="G10324">
        <v>0</v>
      </c>
      <c r="H10324">
        <v>0</v>
      </c>
    </row>
    <row r="10325" spans="2:8" x14ac:dyDescent="0.25">
      <c r="B10325" t="s">
        <v>3</v>
      </c>
      <c r="C10325" t="s">
        <v>649</v>
      </c>
      <c r="D10325" t="s">
        <v>403</v>
      </c>
      <c r="E10325" t="s">
        <v>1</v>
      </c>
      <c r="F10325">
        <v>21.788444444444444</v>
      </c>
      <c r="G10325">
        <v>43.576888888888888</v>
      </c>
      <c r="H10325">
        <v>65.365333333333339</v>
      </c>
    </row>
    <row r="10326" spans="2:8" x14ac:dyDescent="0.25">
      <c r="B10326" t="s">
        <v>3</v>
      </c>
      <c r="C10326" t="s">
        <v>649</v>
      </c>
      <c r="D10326" t="s">
        <v>404</v>
      </c>
      <c r="E10326" t="s">
        <v>1</v>
      </c>
      <c r="F10326">
        <v>247.11626790727342</v>
      </c>
      <c r="G10326">
        <v>494.23253581454685</v>
      </c>
      <c r="H10326">
        <v>741.34880372182022</v>
      </c>
    </row>
    <row r="10327" spans="2:8" x14ac:dyDescent="0.25">
      <c r="B10327" t="s">
        <v>3</v>
      </c>
      <c r="C10327" t="s">
        <v>649</v>
      </c>
      <c r="D10327" t="s">
        <v>406</v>
      </c>
      <c r="E10327" t="s">
        <v>1</v>
      </c>
      <c r="F10327">
        <v>0</v>
      </c>
      <c r="G10327">
        <v>0</v>
      </c>
      <c r="H10327">
        <v>0</v>
      </c>
    </row>
    <row r="10328" spans="2:8" x14ac:dyDescent="0.25">
      <c r="B10328" t="s">
        <v>3</v>
      </c>
      <c r="C10328" t="s">
        <v>650</v>
      </c>
      <c r="D10328" t="s">
        <v>544</v>
      </c>
      <c r="E10328" t="s">
        <v>1</v>
      </c>
      <c r="F10328">
        <v>0</v>
      </c>
      <c r="G10328">
        <v>0</v>
      </c>
      <c r="H10328">
        <v>0</v>
      </c>
    </row>
    <row r="10329" spans="2:8" x14ac:dyDescent="0.25">
      <c r="B10329" t="s">
        <v>3</v>
      </c>
      <c r="C10329" t="s">
        <v>650</v>
      </c>
      <c r="D10329" t="s">
        <v>16</v>
      </c>
      <c r="E10329" t="s">
        <v>1</v>
      </c>
      <c r="F10329">
        <v>0</v>
      </c>
      <c r="G10329">
        <v>0</v>
      </c>
      <c r="H10329">
        <v>0</v>
      </c>
    </row>
    <row r="10330" spans="2:8" x14ac:dyDescent="0.25">
      <c r="B10330" t="s">
        <v>3</v>
      </c>
      <c r="C10330" t="s">
        <v>650</v>
      </c>
      <c r="D10330" t="s">
        <v>17</v>
      </c>
      <c r="E10330" t="s">
        <v>1</v>
      </c>
      <c r="F10330">
        <v>0</v>
      </c>
      <c r="G10330">
        <v>0</v>
      </c>
      <c r="H10330">
        <v>0</v>
      </c>
    </row>
    <row r="10331" spans="2:8" x14ac:dyDescent="0.25">
      <c r="B10331" t="s">
        <v>3</v>
      </c>
      <c r="C10331" t="s">
        <v>650</v>
      </c>
      <c r="D10331" t="s">
        <v>18</v>
      </c>
      <c r="E10331" t="s">
        <v>1</v>
      </c>
      <c r="F10331">
        <v>0</v>
      </c>
      <c r="G10331">
        <v>0</v>
      </c>
      <c r="H10331">
        <v>0</v>
      </c>
    </row>
    <row r="10332" spans="2:8" x14ac:dyDescent="0.25">
      <c r="B10332" t="s">
        <v>3</v>
      </c>
      <c r="C10332" t="s">
        <v>650</v>
      </c>
      <c r="D10332" t="s">
        <v>19</v>
      </c>
      <c r="E10332" t="s">
        <v>1</v>
      </c>
      <c r="F10332">
        <v>0</v>
      </c>
      <c r="G10332">
        <v>0</v>
      </c>
      <c r="H10332">
        <v>0</v>
      </c>
    </row>
    <row r="10333" spans="2:8" x14ac:dyDescent="0.25">
      <c r="B10333" t="s">
        <v>3</v>
      </c>
      <c r="C10333" t="s">
        <v>650</v>
      </c>
      <c r="D10333" t="s">
        <v>20</v>
      </c>
      <c r="E10333" t="s">
        <v>1</v>
      </c>
      <c r="F10333">
        <v>0</v>
      </c>
      <c r="G10333">
        <v>0</v>
      </c>
      <c r="H10333">
        <v>0</v>
      </c>
    </row>
    <row r="10334" spans="2:8" x14ac:dyDescent="0.25">
      <c r="B10334" t="s">
        <v>3</v>
      </c>
      <c r="C10334" t="s">
        <v>650</v>
      </c>
      <c r="D10334" t="s">
        <v>21</v>
      </c>
      <c r="E10334" t="s">
        <v>1</v>
      </c>
      <c r="F10334">
        <v>0</v>
      </c>
      <c r="G10334">
        <v>0</v>
      </c>
      <c r="H10334">
        <v>0</v>
      </c>
    </row>
    <row r="10335" spans="2:8" x14ac:dyDescent="0.25">
      <c r="B10335" t="s">
        <v>3</v>
      </c>
      <c r="C10335" t="s">
        <v>650</v>
      </c>
      <c r="D10335" t="s">
        <v>22</v>
      </c>
      <c r="E10335" t="s">
        <v>1</v>
      </c>
      <c r="F10335">
        <v>0</v>
      </c>
      <c r="G10335">
        <v>0</v>
      </c>
      <c r="H10335">
        <v>0</v>
      </c>
    </row>
    <row r="10336" spans="2:8" x14ac:dyDescent="0.25">
      <c r="B10336" t="s">
        <v>3</v>
      </c>
      <c r="C10336" t="s">
        <v>650</v>
      </c>
      <c r="D10336" t="s">
        <v>23</v>
      </c>
      <c r="E10336" t="s">
        <v>1</v>
      </c>
      <c r="F10336">
        <v>0</v>
      </c>
      <c r="G10336">
        <v>0</v>
      </c>
      <c r="H10336">
        <v>0</v>
      </c>
    </row>
    <row r="10337" spans="2:8" x14ac:dyDescent="0.25">
      <c r="B10337" t="s">
        <v>3</v>
      </c>
      <c r="C10337" t="s">
        <v>650</v>
      </c>
      <c r="D10337" t="s">
        <v>24</v>
      </c>
      <c r="E10337" t="s">
        <v>1</v>
      </c>
      <c r="F10337">
        <v>0</v>
      </c>
      <c r="G10337">
        <v>0</v>
      </c>
      <c r="H10337">
        <v>0</v>
      </c>
    </row>
    <row r="10338" spans="2:8" x14ac:dyDescent="0.25">
      <c r="B10338" t="s">
        <v>3</v>
      </c>
      <c r="C10338" t="s">
        <v>650</v>
      </c>
      <c r="D10338" t="s">
        <v>25</v>
      </c>
      <c r="E10338" t="s">
        <v>1</v>
      </c>
      <c r="F10338">
        <v>0</v>
      </c>
      <c r="G10338">
        <v>0</v>
      </c>
      <c r="H10338">
        <v>0</v>
      </c>
    </row>
    <row r="10339" spans="2:8" x14ac:dyDescent="0.25">
      <c r="B10339" t="s">
        <v>3</v>
      </c>
      <c r="C10339" t="s">
        <v>650</v>
      </c>
      <c r="D10339" t="s">
        <v>26</v>
      </c>
      <c r="E10339" t="s">
        <v>1</v>
      </c>
      <c r="F10339">
        <v>0</v>
      </c>
      <c r="G10339">
        <v>0</v>
      </c>
      <c r="H10339">
        <v>0</v>
      </c>
    </row>
    <row r="10340" spans="2:8" x14ac:dyDescent="0.25">
      <c r="B10340" t="s">
        <v>3</v>
      </c>
      <c r="C10340" t="s">
        <v>650</v>
      </c>
      <c r="D10340" t="s">
        <v>27</v>
      </c>
      <c r="E10340" t="s">
        <v>1</v>
      </c>
      <c r="F10340">
        <v>0</v>
      </c>
      <c r="G10340">
        <v>0</v>
      </c>
      <c r="H10340">
        <v>0</v>
      </c>
    </row>
    <row r="10341" spans="2:8" x14ac:dyDescent="0.25">
      <c r="B10341" t="s">
        <v>3</v>
      </c>
      <c r="C10341" t="s">
        <v>650</v>
      </c>
      <c r="D10341" t="s">
        <v>28</v>
      </c>
      <c r="E10341" t="s">
        <v>1</v>
      </c>
      <c r="F10341">
        <v>0</v>
      </c>
      <c r="G10341">
        <v>0</v>
      </c>
      <c r="H10341">
        <v>0</v>
      </c>
    </row>
    <row r="10342" spans="2:8" x14ac:dyDescent="0.25">
      <c r="B10342" t="s">
        <v>3</v>
      </c>
      <c r="C10342" t="s">
        <v>650</v>
      </c>
      <c r="D10342" t="s">
        <v>29</v>
      </c>
      <c r="E10342" t="s">
        <v>1</v>
      </c>
      <c r="F10342">
        <v>0</v>
      </c>
      <c r="G10342">
        <v>0</v>
      </c>
      <c r="H10342">
        <v>0</v>
      </c>
    </row>
    <row r="10343" spans="2:8" x14ac:dyDescent="0.25">
      <c r="B10343" t="s">
        <v>3</v>
      </c>
      <c r="C10343" t="s">
        <v>650</v>
      </c>
      <c r="D10343" t="s">
        <v>30</v>
      </c>
      <c r="E10343" t="s">
        <v>1</v>
      </c>
      <c r="F10343">
        <v>0</v>
      </c>
      <c r="G10343">
        <v>0</v>
      </c>
      <c r="H10343">
        <v>0</v>
      </c>
    </row>
    <row r="10344" spans="2:8" x14ac:dyDescent="0.25">
      <c r="B10344" t="s">
        <v>3</v>
      </c>
      <c r="C10344" t="s">
        <v>650</v>
      </c>
      <c r="D10344" t="s">
        <v>31</v>
      </c>
      <c r="E10344" t="s">
        <v>1</v>
      </c>
      <c r="F10344">
        <v>0</v>
      </c>
      <c r="G10344">
        <v>0</v>
      </c>
      <c r="H10344">
        <v>0</v>
      </c>
    </row>
    <row r="10345" spans="2:8" x14ac:dyDescent="0.25">
      <c r="B10345" t="s">
        <v>3</v>
      </c>
      <c r="C10345" t="s">
        <v>650</v>
      </c>
      <c r="D10345" t="s">
        <v>32</v>
      </c>
      <c r="E10345" t="s">
        <v>1</v>
      </c>
      <c r="F10345">
        <v>0</v>
      </c>
      <c r="G10345">
        <v>0</v>
      </c>
      <c r="H10345">
        <v>0</v>
      </c>
    </row>
    <row r="10346" spans="2:8" x14ac:dyDescent="0.25">
      <c r="B10346" t="s">
        <v>3</v>
      </c>
      <c r="C10346" t="s">
        <v>650</v>
      </c>
      <c r="D10346" t="s">
        <v>33</v>
      </c>
      <c r="E10346" t="s">
        <v>1</v>
      </c>
      <c r="F10346">
        <v>0</v>
      </c>
      <c r="G10346">
        <v>0</v>
      </c>
      <c r="H10346">
        <v>0</v>
      </c>
    </row>
    <row r="10347" spans="2:8" x14ac:dyDescent="0.25">
      <c r="B10347" t="s">
        <v>3</v>
      </c>
      <c r="C10347" t="s">
        <v>650</v>
      </c>
      <c r="D10347" t="s">
        <v>34</v>
      </c>
      <c r="E10347" t="s">
        <v>1</v>
      </c>
      <c r="F10347">
        <v>0</v>
      </c>
      <c r="G10347">
        <v>0</v>
      </c>
      <c r="H10347">
        <v>0</v>
      </c>
    </row>
    <row r="10348" spans="2:8" x14ac:dyDescent="0.25">
      <c r="B10348" t="s">
        <v>3</v>
      </c>
      <c r="C10348" t="s">
        <v>650</v>
      </c>
      <c r="D10348" t="s">
        <v>35</v>
      </c>
      <c r="E10348" t="s">
        <v>1</v>
      </c>
      <c r="F10348">
        <v>0</v>
      </c>
      <c r="G10348">
        <v>0</v>
      </c>
      <c r="H10348">
        <v>0</v>
      </c>
    </row>
    <row r="10349" spans="2:8" x14ac:dyDescent="0.25">
      <c r="B10349" t="s">
        <v>3</v>
      </c>
      <c r="C10349" t="s">
        <v>650</v>
      </c>
      <c r="D10349" t="s">
        <v>36</v>
      </c>
      <c r="E10349" t="s">
        <v>1</v>
      </c>
      <c r="F10349">
        <v>0</v>
      </c>
      <c r="G10349">
        <v>0</v>
      </c>
      <c r="H10349">
        <v>0</v>
      </c>
    </row>
    <row r="10350" spans="2:8" x14ac:dyDescent="0.25">
      <c r="B10350" t="s">
        <v>3</v>
      </c>
      <c r="C10350" t="s">
        <v>650</v>
      </c>
      <c r="D10350" t="s">
        <v>37</v>
      </c>
      <c r="E10350" t="s">
        <v>1</v>
      </c>
      <c r="F10350">
        <v>0</v>
      </c>
      <c r="G10350">
        <v>0</v>
      </c>
      <c r="H10350">
        <v>0</v>
      </c>
    </row>
    <row r="10351" spans="2:8" x14ac:dyDescent="0.25">
      <c r="B10351" t="s">
        <v>3</v>
      </c>
      <c r="C10351" t="s">
        <v>650</v>
      </c>
      <c r="D10351" t="s">
        <v>38</v>
      </c>
      <c r="E10351" t="s">
        <v>1</v>
      </c>
      <c r="F10351">
        <v>0</v>
      </c>
      <c r="G10351">
        <v>0</v>
      </c>
      <c r="H10351">
        <v>0</v>
      </c>
    </row>
    <row r="10352" spans="2:8" x14ac:dyDescent="0.25">
      <c r="B10352" t="s">
        <v>3</v>
      </c>
      <c r="C10352" t="s">
        <v>650</v>
      </c>
      <c r="D10352" t="s">
        <v>39</v>
      </c>
      <c r="E10352" t="s">
        <v>1</v>
      </c>
      <c r="F10352">
        <v>0</v>
      </c>
      <c r="G10352">
        <v>0</v>
      </c>
      <c r="H10352">
        <v>0</v>
      </c>
    </row>
    <row r="10353" spans="2:8" x14ac:dyDescent="0.25">
      <c r="B10353" t="s">
        <v>3</v>
      </c>
      <c r="C10353" t="s">
        <v>650</v>
      </c>
      <c r="D10353" t="s">
        <v>40</v>
      </c>
      <c r="E10353" t="s">
        <v>1</v>
      </c>
      <c r="F10353">
        <v>0</v>
      </c>
      <c r="G10353">
        <v>0</v>
      </c>
      <c r="H10353">
        <v>0</v>
      </c>
    </row>
    <row r="10354" spans="2:8" x14ac:dyDescent="0.25">
      <c r="B10354" t="s">
        <v>3</v>
      </c>
      <c r="C10354" t="s">
        <v>650</v>
      </c>
      <c r="D10354" t="s">
        <v>41</v>
      </c>
      <c r="E10354" t="s">
        <v>1</v>
      </c>
      <c r="F10354">
        <v>0</v>
      </c>
      <c r="G10354">
        <v>0</v>
      </c>
      <c r="H10354">
        <v>0</v>
      </c>
    </row>
    <row r="10355" spans="2:8" x14ac:dyDescent="0.25">
      <c r="B10355" t="s">
        <v>3</v>
      </c>
      <c r="C10355" t="s">
        <v>650</v>
      </c>
      <c r="D10355" t="s">
        <v>42</v>
      </c>
      <c r="E10355" t="s">
        <v>1</v>
      </c>
      <c r="F10355">
        <v>0</v>
      </c>
      <c r="G10355">
        <v>0</v>
      </c>
      <c r="H10355">
        <v>0</v>
      </c>
    </row>
    <row r="10356" spans="2:8" x14ac:dyDescent="0.25">
      <c r="B10356" t="s">
        <v>3</v>
      </c>
      <c r="C10356" t="s">
        <v>650</v>
      </c>
      <c r="D10356" t="s">
        <v>44</v>
      </c>
      <c r="E10356" t="s">
        <v>1</v>
      </c>
      <c r="F10356">
        <v>0</v>
      </c>
      <c r="G10356">
        <v>0</v>
      </c>
      <c r="H10356">
        <v>0</v>
      </c>
    </row>
    <row r="10357" spans="2:8" x14ac:dyDescent="0.25">
      <c r="B10357" t="s">
        <v>3</v>
      </c>
      <c r="C10357" t="s">
        <v>650</v>
      </c>
      <c r="D10357" t="s">
        <v>45</v>
      </c>
      <c r="E10357" t="s">
        <v>1</v>
      </c>
      <c r="F10357">
        <v>0</v>
      </c>
      <c r="G10357">
        <v>0</v>
      </c>
      <c r="H10357">
        <v>0</v>
      </c>
    </row>
    <row r="10358" spans="2:8" x14ac:dyDescent="0.25">
      <c r="B10358" t="s">
        <v>3</v>
      </c>
      <c r="C10358" t="s">
        <v>650</v>
      </c>
      <c r="D10358" t="s">
        <v>48</v>
      </c>
      <c r="E10358" t="s">
        <v>1</v>
      </c>
      <c r="F10358">
        <v>0</v>
      </c>
      <c r="G10358">
        <v>0</v>
      </c>
      <c r="H10358">
        <v>0</v>
      </c>
    </row>
    <row r="10359" spans="2:8" x14ac:dyDescent="0.25">
      <c r="B10359" t="s">
        <v>3</v>
      </c>
      <c r="C10359" t="s">
        <v>650</v>
      </c>
      <c r="D10359" t="s">
        <v>49</v>
      </c>
      <c r="E10359" t="s">
        <v>1</v>
      </c>
      <c r="F10359">
        <v>0</v>
      </c>
      <c r="G10359">
        <v>0</v>
      </c>
      <c r="H10359">
        <v>0</v>
      </c>
    </row>
    <row r="10360" spans="2:8" x14ac:dyDescent="0.25">
      <c r="B10360" t="s">
        <v>3</v>
      </c>
      <c r="C10360" t="s">
        <v>650</v>
      </c>
      <c r="D10360" t="s">
        <v>51</v>
      </c>
      <c r="E10360" t="s">
        <v>1</v>
      </c>
      <c r="F10360">
        <v>0</v>
      </c>
      <c r="G10360">
        <v>0</v>
      </c>
      <c r="H10360">
        <v>0</v>
      </c>
    </row>
    <row r="10361" spans="2:8" x14ac:dyDescent="0.25">
      <c r="B10361" t="s">
        <v>3</v>
      </c>
      <c r="C10361" t="s">
        <v>650</v>
      </c>
      <c r="D10361" t="s">
        <v>53</v>
      </c>
      <c r="E10361" t="s">
        <v>1</v>
      </c>
      <c r="F10361">
        <v>0</v>
      </c>
      <c r="G10361">
        <v>0</v>
      </c>
      <c r="H10361">
        <v>0</v>
      </c>
    </row>
    <row r="10362" spans="2:8" x14ac:dyDescent="0.25">
      <c r="B10362" t="s">
        <v>3</v>
      </c>
      <c r="C10362" t="s">
        <v>650</v>
      </c>
      <c r="D10362" t="s">
        <v>55</v>
      </c>
      <c r="E10362" t="s">
        <v>1</v>
      </c>
      <c r="F10362">
        <v>0</v>
      </c>
      <c r="G10362">
        <v>0</v>
      </c>
      <c r="H10362">
        <v>0</v>
      </c>
    </row>
    <row r="10363" spans="2:8" x14ac:dyDescent="0.25">
      <c r="B10363" t="s">
        <v>3</v>
      </c>
      <c r="C10363" t="s">
        <v>650</v>
      </c>
      <c r="D10363" t="s">
        <v>57</v>
      </c>
      <c r="E10363" t="s">
        <v>1</v>
      </c>
      <c r="F10363">
        <v>0</v>
      </c>
      <c r="G10363">
        <v>0</v>
      </c>
      <c r="H10363">
        <v>0</v>
      </c>
    </row>
    <row r="10364" spans="2:8" x14ac:dyDescent="0.25">
      <c r="B10364" t="s">
        <v>3</v>
      </c>
      <c r="C10364" t="s">
        <v>650</v>
      </c>
      <c r="D10364" t="s">
        <v>622</v>
      </c>
      <c r="E10364" t="s">
        <v>1</v>
      </c>
      <c r="F10364">
        <v>0</v>
      </c>
      <c r="G10364">
        <v>0</v>
      </c>
      <c r="H10364">
        <v>0</v>
      </c>
    </row>
    <row r="10365" spans="2:8" x14ac:dyDescent="0.25">
      <c r="B10365" t="s">
        <v>3</v>
      </c>
      <c r="C10365" t="s">
        <v>650</v>
      </c>
      <c r="D10365" t="s">
        <v>623</v>
      </c>
      <c r="E10365" t="s">
        <v>1</v>
      </c>
      <c r="F10365">
        <v>0</v>
      </c>
      <c r="G10365">
        <v>0</v>
      </c>
      <c r="H10365">
        <v>0</v>
      </c>
    </row>
    <row r="10366" spans="2:8" x14ac:dyDescent="0.25">
      <c r="B10366" t="s">
        <v>3</v>
      </c>
      <c r="C10366" t="s">
        <v>650</v>
      </c>
      <c r="D10366" t="s">
        <v>624</v>
      </c>
      <c r="E10366" t="s">
        <v>1</v>
      </c>
      <c r="F10366">
        <v>0</v>
      </c>
      <c r="G10366">
        <v>0</v>
      </c>
      <c r="H10366">
        <v>0</v>
      </c>
    </row>
    <row r="10367" spans="2:8" x14ac:dyDescent="0.25">
      <c r="B10367" t="s">
        <v>3</v>
      </c>
      <c r="C10367" t="s">
        <v>650</v>
      </c>
      <c r="D10367" t="s">
        <v>625</v>
      </c>
      <c r="E10367" t="s">
        <v>1</v>
      </c>
      <c r="F10367">
        <v>0</v>
      </c>
      <c r="G10367">
        <v>0</v>
      </c>
      <c r="H10367">
        <v>0</v>
      </c>
    </row>
    <row r="10368" spans="2:8" x14ac:dyDescent="0.25">
      <c r="B10368" t="s">
        <v>3</v>
      </c>
      <c r="C10368" t="s">
        <v>650</v>
      </c>
      <c r="D10368" t="s">
        <v>58</v>
      </c>
      <c r="E10368" t="s">
        <v>1</v>
      </c>
      <c r="F10368">
        <v>0</v>
      </c>
      <c r="G10368">
        <v>0</v>
      </c>
      <c r="H10368">
        <v>0</v>
      </c>
    </row>
    <row r="10369" spans="2:8" x14ac:dyDescent="0.25">
      <c r="B10369" t="s">
        <v>3</v>
      </c>
      <c r="C10369" t="s">
        <v>650</v>
      </c>
      <c r="D10369" t="s">
        <v>59</v>
      </c>
      <c r="E10369" t="s">
        <v>1</v>
      </c>
      <c r="F10369">
        <v>0</v>
      </c>
      <c r="G10369">
        <v>0</v>
      </c>
      <c r="H10369">
        <v>0</v>
      </c>
    </row>
    <row r="10370" spans="2:8" x14ac:dyDescent="0.25">
      <c r="B10370" t="s">
        <v>3</v>
      </c>
      <c r="C10370" t="s">
        <v>650</v>
      </c>
      <c r="D10370" t="s">
        <v>60</v>
      </c>
      <c r="E10370" t="s">
        <v>1</v>
      </c>
      <c r="F10370">
        <v>0</v>
      </c>
      <c r="G10370">
        <v>0</v>
      </c>
      <c r="H10370">
        <v>0</v>
      </c>
    </row>
    <row r="10371" spans="2:8" x14ac:dyDescent="0.25">
      <c r="B10371" t="s">
        <v>3</v>
      </c>
      <c r="C10371" t="s">
        <v>650</v>
      </c>
      <c r="D10371" t="s">
        <v>626</v>
      </c>
      <c r="E10371" t="s">
        <v>1</v>
      </c>
      <c r="F10371">
        <v>0</v>
      </c>
      <c r="G10371">
        <v>0</v>
      </c>
      <c r="H10371">
        <v>0</v>
      </c>
    </row>
    <row r="10372" spans="2:8" x14ac:dyDescent="0.25">
      <c r="B10372" t="s">
        <v>3</v>
      </c>
      <c r="C10372" t="s">
        <v>650</v>
      </c>
      <c r="D10372" t="s">
        <v>64</v>
      </c>
      <c r="E10372" t="s">
        <v>1</v>
      </c>
      <c r="F10372">
        <v>0</v>
      </c>
      <c r="G10372">
        <v>0</v>
      </c>
      <c r="H10372">
        <v>0</v>
      </c>
    </row>
    <row r="10373" spans="2:8" x14ac:dyDescent="0.25">
      <c r="B10373" t="s">
        <v>3</v>
      </c>
      <c r="C10373" t="s">
        <v>650</v>
      </c>
      <c r="D10373" t="s">
        <v>67</v>
      </c>
      <c r="E10373" t="s">
        <v>1</v>
      </c>
      <c r="F10373">
        <v>0</v>
      </c>
      <c r="G10373">
        <v>0</v>
      </c>
      <c r="H10373">
        <v>0</v>
      </c>
    </row>
    <row r="10374" spans="2:8" x14ac:dyDescent="0.25">
      <c r="B10374" t="s">
        <v>3</v>
      </c>
      <c r="C10374" t="s">
        <v>650</v>
      </c>
      <c r="D10374" t="s">
        <v>69</v>
      </c>
      <c r="E10374" t="s">
        <v>1</v>
      </c>
      <c r="F10374">
        <v>0</v>
      </c>
      <c r="G10374">
        <v>0</v>
      </c>
      <c r="H10374">
        <v>0</v>
      </c>
    </row>
    <row r="10375" spans="2:8" x14ac:dyDescent="0.25">
      <c r="B10375" t="s">
        <v>3</v>
      </c>
      <c r="C10375" t="s">
        <v>650</v>
      </c>
      <c r="D10375" t="s">
        <v>71</v>
      </c>
      <c r="E10375" t="s">
        <v>1</v>
      </c>
      <c r="F10375">
        <v>0</v>
      </c>
      <c r="G10375">
        <v>0</v>
      </c>
      <c r="H10375">
        <v>0</v>
      </c>
    </row>
    <row r="10376" spans="2:8" x14ac:dyDescent="0.25">
      <c r="B10376" t="s">
        <v>3</v>
      </c>
      <c r="C10376" t="s">
        <v>650</v>
      </c>
      <c r="D10376" t="s">
        <v>73</v>
      </c>
      <c r="E10376" t="s">
        <v>1</v>
      </c>
      <c r="F10376">
        <v>0</v>
      </c>
      <c r="G10376">
        <v>0</v>
      </c>
      <c r="H10376">
        <v>0</v>
      </c>
    </row>
    <row r="10377" spans="2:8" x14ac:dyDescent="0.25">
      <c r="B10377" t="s">
        <v>3</v>
      </c>
      <c r="C10377" t="s">
        <v>650</v>
      </c>
      <c r="D10377" t="s">
        <v>683</v>
      </c>
      <c r="E10377" t="s">
        <v>1</v>
      </c>
      <c r="F10377">
        <v>0</v>
      </c>
      <c r="G10377">
        <v>0</v>
      </c>
      <c r="H10377">
        <v>0</v>
      </c>
    </row>
    <row r="10378" spans="2:8" x14ac:dyDescent="0.25">
      <c r="B10378" t="s">
        <v>3</v>
      </c>
      <c r="C10378" t="s">
        <v>650</v>
      </c>
      <c r="D10378" t="s">
        <v>75</v>
      </c>
      <c r="E10378" t="s">
        <v>1</v>
      </c>
      <c r="F10378">
        <v>0</v>
      </c>
      <c r="G10378">
        <v>0</v>
      </c>
      <c r="H10378">
        <v>0</v>
      </c>
    </row>
    <row r="10379" spans="2:8" x14ac:dyDescent="0.25">
      <c r="B10379" t="s">
        <v>3</v>
      </c>
      <c r="C10379" t="s">
        <v>650</v>
      </c>
      <c r="D10379" t="s">
        <v>76</v>
      </c>
      <c r="E10379" t="s">
        <v>1</v>
      </c>
      <c r="F10379">
        <v>0</v>
      </c>
      <c r="G10379">
        <v>0</v>
      </c>
      <c r="H10379">
        <v>0</v>
      </c>
    </row>
    <row r="10380" spans="2:8" x14ac:dyDescent="0.25">
      <c r="B10380" t="s">
        <v>3</v>
      </c>
      <c r="C10380" t="s">
        <v>650</v>
      </c>
      <c r="D10380" t="s">
        <v>77</v>
      </c>
      <c r="E10380" t="s">
        <v>1</v>
      </c>
      <c r="F10380">
        <v>0</v>
      </c>
      <c r="G10380">
        <v>0</v>
      </c>
      <c r="H10380">
        <v>0</v>
      </c>
    </row>
    <row r="10381" spans="2:8" x14ac:dyDescent="0.25">
      <c r="B10381" t="s">
        <v>3</v>
      </c>
      <c r="C10381" t="s">
        <v>650</v>
      </c>
      <c r="D10381" t="s">
        <v>78</v>
      </c>
      <c r="E10381" t="s">
        <v>1</v>
      </c>
      <c r="F10381">
        <v>0</v>
      </c>
      <c r="G10381">
        <v>0</v>
      </c>
      <c r="H10381">
        <v>0</v>
      </c>
    </row>
    <row r="10382" spans="2:8" x14ac:dyDescent="0.25">
      <c r="B10382" t="s">
        <v>3</v>
      </c>
      <c r="C10382" t="s">
        <v>650</v>
      </c>
      <c r="D10382" t="s">
        <v>627</v>
      </c>
      <c r="E10382" t="s">
        <v>1</v>
      </c>
      <c r="F10382">
        <v>0</v>
      </c>
      <c r="G10382">
        <v>0</v>
      </c>
      <c r="H10382">
        <v>0</v>
      </c>
    </row>
    <row r="10383" spans="2:8" x14ac:dyDescent="0.25">
      <c r="B10383" t="s">
        <v>3</v>
      </c>
      <c r="C10383" t="s">
        <v>650</v>
      </c>
      <c r="D10383" t="s">
        <v>81</v>
      </c>
      <c r="E10383" t="s">
        <v>1</v>
      </c>
      <c r="F10383">
        <v>0</v>
      </c>
      <c r="G10383">
        <v>0</v>
      </c>
      <c r="H10383">
        <v>0</v>
      </c>
    </row>
    <row r="10384" spans="2:8" x14ac:dyDescent="0.25">
      <c r="B10384" t="s">
        <v>3</v>
      </c>
      <c r="C10384" t="s">
        <v>650</v>
      </c>
      <c r="D10384" t="s">
        <v>83</v>
      </c>
      <c r="E10384" t="s">
        <v>1</v>
      </c>
      <c r="F10384">
        <v>0</v>
      </c>
      <c r="G10384">
        <v>0</v>
      </c>
      <c r="H10384">
        <v>0</v>
      </c>
    </row>
    <row r="10385" spans="2:8" x14ac:dyDescent="0.25">
      <c r="B10385" t="s">
        <v>3</v>
      </c>
      <c r="C10385" t="s">
        <v>650</v>
      </c>
      <c r="D10385" t="s">
        <v>85</v>
      </c>
      <c r="E10385" t="s">
        <v>1</v>
      </c>
      <c r="F10385">
        <v>0</v>
      </c>
      <c r="G10385">
        <v>0</v>
      </c>
      <c r="H10385">
        <v>0</v>
      </c>
    </row>
    <row r="10386" spans="2:8" x14ac:dyDescent="0.25">
      <c r="B10386" t="s">
        <v>3</v>
      </c>
      <c r="C10386" t="s">
        <v>650</v>
      </c>
      <c r="D10386" t="s">
        <v>86</v>
      </c>
      <c r="E10386" t="s">
        <v>1</v>
      </c>
      <c r="F10386">
        <v>0</v>
      </c>
      <c r="G10386">
        <v>0</v>
      </c>
      <c r="H10386">
        <v>0</v>
      </c>
    </row>
    <row r="10387" spans="2:8" x14ac:dyDescent="0.25">
      <c r="B10387" t="s">
        <v>3</v>
      </c>
      <c r="C10387" t="s">
        <v>650</v>
      </c>
      <c r="D10387" t="s">
        <v>87</v>
      </c>
      <c r="E10387" t="s">
        <v>1</v>
      </c>
      <c r="F10387">
        <v>0</v>
      </c>
      <c r="G10387">
        <v>0</v>
      </c>
      <c r="H10387">
        <v>0</v>
      </c>
    </row>
    <row r="10388" spans="2:8" x14ac:dyDescent="0.25">
      <c r="B10388" t="s">
        <v>3</v>
      </c>
      <c r="C10388" t="s">
        <v>650</v>
      </c>
      <c r="D10388" t="s">
        <v>88</v>
      </c>
      <c r="E10388" t="s">
        <v>1</v>
      </c>
      <c r="F10388">
        <v>0</v>
      </c>
      <c r="G10388">
        <v>0</v>
      </c>
      <c r="H10388">
        <v>0</v>
      </c>
    </row>
    <row r="10389" spans="2:8" x14ac:dyDescent="0.25">
      <c r="B10389" t="s">
        <v>3</v>
      </c>
      <c r="C10389" t="s">
        <v>650</v>
      </c>
      <c r="D10389" t="s">
        <v>628</v>
      </c>
      <c r="E10389" t="s">
        <v>1</v>
      </c>
      <c r="F10389">
        <v>0</v>
      </c>
      <c r="G10389">
        <v>0</v>
      </c>
      <c r="H10389">
        <v>0</v>
      </c>
    </row>
    <row r="10390" spans="2:8" x14ac:dyDescent="0.25">
      <c r="B10390" t="s">
        <v>3</v>
      </c>
      <c r="C10390" t="s">
        <v>650</v>
      </c>
      <c r="D10390" t="s">
        <v>89</v>
      </c>
      <c r="E10390" t="s">
        <v>1</v>
      </c>
      <c r="F10390">
        <v>0</v>
      </c>
      <c r="G10390">
        <v>0</v>
      </c>
      <c r="H10390">
        <v>0</v>
      </c>
    </row>
    <row r="10391" spans="2:8" x14ac:dyDescent="0.25">
      <c r="B10391" t="s">
        <v>3</v>
      </c>
      <c r="C10391" t="s">
        <v>650</v>
      </c>
      <c r="D10391" t="s">
        <v>90</v>
      </c>
      <c r="E10391" t="s">
        <v>1</v>
      </c>
      <c r="F10391">
        <v>0</v>
      </c>
      <c r="G10391">
        <v>0</v>
      </c>
      <c r="H10391">
        <v>0</v>
      </c>
    </row>
    <row r="10392" spans="2:8" x14ac:dyDescent="0.25">
      <c r="B10392" t="s">
        <v>3</v>
      </c>
      <c r="C10392" t="s">
        <v>650</v>
      </c>
      <c r="D10392" t="s">
        <v>92</v>
      </c>
      <c r="E10392" t="s">
        <v>1</v>
      </c>
      <c r="F10392">
        <v>0</v>
      </c>
      <c r="G10392">
        <v>0</v>
      </c>
      <c r="H10392">
        <v>0</v>
      </c>
    </row>
    <row r="10393" spans="2:8" x14ac:dyDescent="0.25">
      <c r="B10393" t="s">
        <v>3</v>
      </c>
      <c r="C10393" t="s">
        <v>650</v>
      </c>
      <c r="D10393" t="s">
        <v>93</v>
      </c>
      <c r="E10393" t="s">
        <v>1</v>
      </c>
      <c r="F10393">
        <v>0</v>
      </c>
      <c r="G10393">
        <v>0</v>
      </c>
      <c r="H10393">
        <v>0</v>
      </c>
    </row>
    <row r="10394" spans="2:8" x14ac:dyDescent="0.25">
      <c r="B10394" t="s">
        <v>3</v>
      </c>
      <c r="C10394" t="s">
        <v>650</v>
      </c>
      <c r="D10394" t="s">
        <v>97</v>
      </c>
      <c r="E10394" t="s">
        <v>1</v>
      </c>
      <c r="F10394">
        <v>0</v>
      </c>
      <c r="G10394">
        <v>0</v>
      </c>
      <c r="H10394">
        <v>0</v>
      </c>
    </row>
    <row r="10395" spans="2:8" x14ac:dyDescent="0.25">
      <c r="B10395" t="s">
        <v>3</v>
      </c>
      <c r="C10395" t="s">
        <v>650</v>
      </c>
      <c r="D10395" t="s">
        <v>98</v>
      </c>
      <c r="E10395" t="s">
        <v>1</v>
      </c>
      <c r="F10395">
        <v>0</v>
      </c>
      <c r="G10395">
        <v>0</v>
      </c>
      <c r="H10395">
        <v>0</v>
      </c>
    </row>
    <row r="10396" spans="2:8" x14ac:dyDescent="0.25">
      <c r="B10396" t="s">
        <v>3</v>
      </c>
      <c r="C10396" t="s">
        <v>650</v>
      </c>
      <c r="D10396" t="s">
        <v>99</v>
      </c>
      <c r="E10396" t="s">
        <v>1</v>
      </c>
      <c r="F10396">
        <v>0</v>
      </c>
      <c r="G10396">
        <v>0</v>
      </c>
      <c r="H10396">
        <v>0</v>
      </c>
    </row>
    <row r="10397" spans="2:8" x14ac:dyDescent="0.25">
      <c r="B10397" t="s">
        <v>3</v>
      </c>
      <c r="C10397" t="s">
        <v>650</v>
      </c>
      <c r="D10397" t="s">
        <v>100</v>
      </c>
      <c r="E10397" t="s">
        <v>1</v>
      </c>
      <c r="F10397">
        <v>0</v>
      </c>
      <c r="G10397">
        <v>0</v>
      </c>
      <c r="H10397">
        <v>0</v>
      </c>
    </row>
    <row r="10398" spans="2:8" x14ac:dyDescent="0.25">
      <c r="B10398" t="s">
        <v>3</v>
      </c>
      <c r="C10398" t="s">
        <v>650</v>
      </c>
      <c r="D10398" t="s">
        <v>102</v>
      </c>
      <c r="E10398" t="s">
        <v>1</v>
      </c>
      <c r="F10398">
        <v>0</v>
      </c>
      <c r="G10398">
        <v>0</v>
      </c>
      <c r="H10398">
        <v>0</v>
      </c>
    </row>
    <row r="10399" spans="2:8" x14ac:dyDescent="0.25">
      <c r="B10399" t="s">
        <v>3</v>
      </c>
      <c r="C10399" t="s">
        <v>650</v>
      </c>
      <c r="D10399" t="s">
        <v>104</v>
      </c>
      <c r="E10399" t="s">
        <v>1</v>
      </c>
      <c r="F10399">
        <v>0</v>
      </c>
      <c r="G10399">
        <v>0</v>
      </c>
      <c r="H10399">
        <v>0</v>
      </c>
    </row>
    <row r="10400" spans="2:8" x14ac:dyDescent="0.25">
      <c r="B10400" t="s">
        <v>3</v>
      </c>
      <c r="C10400" t="s">
        <v>650</v>
      </c>
      <c r="D10400" t="s">
        <v>106</v>
      </c>
      <c r="E10400" t="s">
        <v>1</v>
      </c>
      <c r="F10400">
        <v>0</v>
      </c>
      <c r="G10400">
        <v>0</v>
      </c>
      <c r="H10400">
        <v>0</v>
      </c>
    </row>
    <row r="10401" spans="2:8" x14ac:dyDescent="0.25">
      <c r="B10401" t="s">
        <v>3</v>
      </c>
      <c r="C10401" t="s">
        <v>650</v>
      </c>
      <c r="D10401" t="s">
        <v>108</v>
      </c>
      <c r="E10401" t="s">
        <v>1</v>
      </c>
      <c r="F10401">
        <v>0</v>
      </c>
      <c r="G10401">
        <v>0</v>
      </c>
      <c r="H10401">
        <v>0</v>
      </c>
    </row>
    <row r="10402" spans="2:8" x14ac:dyDescent="0.25">
      <c r="B10402" t="s">
        <v>3</v>
      </c>
      <c r="C10402" t="s">
        <v>650</v>
      </c>
      <c r="D10402" t="s">
        <v>112</v>
      </c>
      <c r="E10402" t="s">
        <v>1</v>
      </c>
      <c r="F10402">
        <v>0</v>
      </c>
      <c r="G10402">
        <v>0</v>
      </c>
      <c r="H10402">
        <v>0</v>
      </c>
    </row>
    <row r="10403" spans="2:8" x14ac:dyDescent="0.25">
      <c r="B10403" t="s">
        <v>3</v>
      </c>
      <c r="C10403" t="s">
        <v>650</v>
      </c>
      <c r="D10403" t="s">
        <v>114</v>
      </c>
      <c r="E10403" t="s">
        <v>1</v>
      </c>
      <c r="F10403">
        <v>0</v>
      </c>
      <c r="G10403">
        <v>0</v>
      </c>
      <c r="H10403">
        <v>0</v>
      </c>
    </row>
    <row r="10404" spans="2:8" x14ac:dyDescent="0.25">
      <c r="B10404" t="s">
        <v>3</v>
      </c>
      <c r="C10404" t="s">
        <v>650</v>
      </c>
      <c r="D10404" t="s">
        <v>443</v>
      </c>
      <c r="E10404" t="s">
        <v>1</v>
      </c>
      <c r="F10404">
        <v>0</v>
      </c>
      <c r="G10404">
        <v>0</v>
      </c>
      <c r="H10404">
        <v>0</v>
      </c>
    </row>
    <row r="10405" spans="2:8" x14ac:dyDescent="0.25">
      <c r="B10405" t="s">
        <v>3</v>
      </c>
      <c r="C10405" t="s">
        <v>650</v>
      </c>
      <c r="D10405" t="s">
        <v>116</v>
      </c>
      <c r="E10405" t="s">
        <v>1</v>
      </c>
      <c r="F10405">
        <v>-2588.6462666543562</v>
      </c>
      <c r="G10405">
        <v>-5177.2925333087123</v>
      </c>
      <c r="H10405">
        <v>-7765.938799963069</v>
      </c>
    </row>
    <row r="10406" spans="2:8" x14ac:dyDescent="0.25">
      <c r="B10406" t="s">
        <v>3</v>
      </c>
      <c r="C10406" t="s">
        <v>650</v>
      </c>
      <c r="D10406" t="s">
        <v>118</v>
      </c>
      <c r="E10406" t="s">
        <v>1</v>
      </c>
      <c r="F10406">
        <v>0</v>
      </c>
      <c r="G10406">
        <v>0</v>
      </c>
      <c r="H10406">
        <v>0</v>
      </c>
    </row>
    <row r="10407" spans="2:8" x14ac:dyDescent="0.25">
      <c r="B10407" t="s">
        <v>3</v>
      </c>
      <c r="C10407" t="s">
        <v>650</v>
      </c>
      <c r="D10407" t="s">
        <v>629</v>
      </c>
      <c r="E10407" t="s">
        <v>1</v>
      </c>
      <c r="F10407">
        <v>0</v>
      </c>
      <c r="G10407">
        <v>0</v>
      </c>
      <c r="H10407">
        <v>0</v>
      </c>
    </row>
    <row r="10408" spans="2:8" x14ac:dyDescent="0.25">
      <c r="B10408" t="s">
        <v>3</v>
      </c>
      <c r="C10408" t="s">
        <v>650</v>
      </c>
      <c r="D10408" t="s">
        <v>119</v>
      </c>
      <c r="E10408" t="s">
        <v>1</v>
      </c>
      <c r="F10408">
        <v>0</v>
      </c>
      <c r="G10408">
        <v>0</v>
      </c>
      <c r="H10408">
        <v>0</v>
      </c>
    </row>
    <row r="10409" spans="2:8" x14ac:dyDescent="0.25">
      <c r="B10409" t="s">
        <v>3</v>
      </c>
      <c r="C10409" t="s">
        <v>650</v>
      </c>
      <c r="D10409" t="s">
        <v>121</v>
      </c>
      <c r="E10409" t="s">
        <v>1</v>
      </c>
      <c r="F10409">
        <v>0</v>
      </c>
      <c r="G10409">
        <v>0</v>
      </c>
      <c r="H10409">
        <v>0</v>
      </c>
    </row>
    <row r="10410" spans="2:8" x14ac:dyDescent="0.25">
      <c r="B10410" t="s">
        <v>3</v>
      </c>
      <c r="C10410" t="s">
        <v>650</v>
      </c>
      <c r="D10410" t="s">
        <v>123</v>
      </c>
      <c r="E10410" t="s">
        <v>1</v>
      </c>
      <c r="F10410">
        <v>0</v>
      </c>
      <c r="G10410">
        <v>0</v>
      </c>
      <c r="H10410">
        <v>0</v>
      </c>
    </row>
    <row r="10411" spans="2:8" x14ac:dyDescent="0.25">
      <c r="B10411" t="s">
        <v>3</v>
      </c>
      <c r="C10411" t="s">
        <v>650</v>
      </c>
      <c r="D10411" t="s">
        <v>127</v>
      </c>
      <c r="E10411" t="s">
        <v>1</v>
      </c>
      <c r="F10411">
        <v>0</v>
      </c>
      <c r="G10411">
        <v>0</v>
      </c>
      <c r="H10411">
        <v>0</v>
      </c>
    </row>
    <row r="10412" spans="2:8" x14ac:dyDescent="0.25">
      <c r="B10412" t="s">
        <v>3</v>
      </c>
      <c r="C10412" t="s">
        <v>650</v>
      </c>
      <c r="D10412" t="s">
        <v>129</v>
      </c>
      <c r="E10412" t="s">
        <v>1</v>
      </c>
      <c r="F10412">
        <v>0</v>
      </c>
      <c r="G10412">
        <v>0</v>
      </c>
      <c r="H10412">
        <v>0</v>
      </c>
    </row>
    <row r="10413" spans="2:8" x14ac:dyDescent="0.25">
      <c r="B10413" t="s">
        <v>3</v>
      </c>
      <c r="C10413" t="s">
        <v>650</v>
      </c>
      <c r="D10413" t="s">
        <v>130</v>
      </c>
      <c r="E10413" t="s">
        <v>1</v>
      </c>
      <c r="F10413">
        <v>0</v>
      </c>
      <c r="G10413">
        <v>0</v>
      </c>
      <c r="H10413">
        <v>0</v>
      </c>
    </row>
    <row r="10414" spans="2:8" x14ac:dyDescent="0.25">
      <c r="B10414" t="s">
        <v>3</v>
      </c>
      <c r="C10414" t="s">
        <v>650</v>
      </c>
      <c r="D10414" t="s">
        <v>131</v>
      </c>
      <c r="E10414" t="s">
        <v>1</v>
      </c>
      <c r="F10414">
        <v>0</v>
      </c>
      <c r="G10414">
        <v>0</v>
      </c>
      <c r="H10414">
        <v>0</v>
      </c>
    </row>
    <row r="10415" spans="2:8" x14ac:dyDescent="0.25">
      <c r="B10415" t="s">
        <v>3</v>
      </c>
      <c r="C10415" t="s">
        <v>650</v>
      </c>
      <c r="D10415" t="s">
        <v>132</v>
      </c>
      <c r="E10415" t="s">
        <v>1</v>
      </c>
      <c r="F10415">
        <v>0</v>
      </c>
      <c r="G10415">
        <v>0</v>
      </c>
      <c r="H10415">
        <v>0</v>
      </c>
    </row>
    <row r="10416" spans="2:8" x14ac:dyDescent="0.25">
      <c r="B10416" t="s">
        <v>3</v>
      </c>
      <c r="C10416" t="s">
        <v>650</v>
      </c>
      <c r="D10416" t="s">
        <v>133</v>
      </c>
      <c r="E10416" t="s">
        <v>1</v>
      </c>
      <c r="F10416">
        <v>0</v>
      </c>
      <c r="G10416">
        <v>0</v>
      </c>
      <c r="H10416">
        <v>0</v>
      </c>
    </row>
    <row r="10417" spans="2:8" x14ac:dyDescent="0.25">
      <c r="B10417" t="s">
        <v>3</v>
      </c>
      <c r="C10417" t="s">
        <v>650</v>
      </c>
      <c r="D10417" t="s">
        <v>134</v>
      </c>
      <c r="E10417" t="s">
        <v>1</v>
      </c>
      <c r="F10417">
        <v>0</v>
      </c>
      <c r="G10417">
        <v>0</v>
      </c>
      <c r="H10417">
        <v>0</v>
      </c>
    </row>
    <row r="10418" spans="2:8" x14ac:dyDescent="0.25">
      <c r="B10418" t="s">
        <v>3</v>
      </c>
      <c r="C10418" t="s">
        <v>650</v>
      </c>
      <c r="D10418" t="s">
        <v>135</v>
      </c>
      <c r="E10418" t="s">
        <v>1</v>
      </c>
      <c r="F10418">
        <v>0</v>
      </c>
      <c r="G10418">
        <v>0</v>
      </c>
      <c r="H10418">
        <v>0</v>
      </c>
    </row>
    <row r="10419" spans="2:8" x14ac:dyDescent="0.25">
      <c r="B10419" t="s">
        <v>3</v>
      </c>
      <c r="C10419" t="s">
        <v>650</v>
      </c>
      <c r="D10419" t="s">
        <v>136</v>
      </c>
      <c r="E10419" t="s">
        <v>1</v>
      </c>
      <c r="F10419">
        <v>0</v>
      </c>
      <c r="G10419">
        <v>0</v>
      </c>
      <c r="H10419">
        <v>0</v>
      </c>
    </row>
    <row r="10420" spans="2:8" x14ac:dyDescent="0.25">
      <c r="B10420" t="s">
        <v>3</v>
      </c>
      <c r="C10420" t="s">
        <v>650</v>
      </c>
      <c r="D10420" t="s">
        <v>137</v>
      </c>
      <c r="E10420" t="s">
        <v>1</v>
      </c>
      <c r="F10420">
        <v>0</v>
      </c>
      <c r="G10420">
        <v>0</v>
      </c>
      <c r="H10420">
        <v>0</v>
      </c>
    </row>
    <row r="10421" spans="2:8" x14ac:dyDescent="0.25">
      <c r="B10421" t="s">
        <v>3</v>
      </c>
      <c r="C10421" t="s">
        <v>650</v>
      </c>
      <c r="D10421" t="s">
        <v>138</v>
      </c>
      <c r="E10421" t="s">
        <v>1</v>
      </c>
      <c r="F10421">
        <v>0</v>
      </c>
      <c r="G10421">
        <v>0</v>
      </c>
      <c r="H10421">
        <v>0</v>
      </c>
    </row>
    <row r="10422" spans="2:8" x14ac:dyDescent="0.25">
      <c r="B10422" t="s">
        <v>3</v>
      </c>
      <c r="C10422" t="s">
        <v>650</v>
      </c>
      <c r="D10422" t="s">
        <v>630</v>
      </c>
      <c r="E10422" t="s">
        <v>1</v>
      </c>
      <c r="F10422">
        <v>0</v>
      </c>
      <c r="G10422">
        <v>0</v>
      </c>
      <c r="H10422">
        <v>0</v>
      </c>
    </row>
    <row r="10423" spans="2:8" x14ac:dyDescent="0.25">
      <c r="B10423" t="s">
        <v>3</v>
      </c>
      <c r="C10423" t="s">
        <v>650</v>
      </c>
      <c r="D10423" t="s">
        <v>139</v>
      </c>
      <c r="E10423" t="s">
        <v>1</v>
      </c>
      <c r="F10423">
        <v>0</v>
      </c>
      <c r="G10423">
        <v>0</v>
      </c>
      <c r="H10423">
        <v>0</v>
      </c>
    </row>
    <row r="10424" spans="2:8" x14ac:dyDescent="0.25">
      <c r="B10424" t="s">
        <v>3</v>
      </c>
      <c r="C10424" t="s">
        <v>650</v>
      </c>
      <c r="D10424" t="s">
        <v>631</v>
      </c>
      <c r="E10424" t="s">
        <v>1</v>
      </c>
      <c r="F10424">
        <v>0</v>
      </c>
      <c r="G10424">
        <v>0</v>
      </c>
      <c r="H10424">
        <v>0</v>
      </c>
    </row>
    <row r="10425" spans="2:8" x14ac:dyDescent="0.25">
      <c r="B10425" t="s">
        <v>3</v>
      </c>
      <c r="C10425" t="s">
        <v>650</v>
      </c>
      <c r="D10425" t="s">
        <v>141</v>
      </c>
      <c r="E10425" t="s">
        <v>1</v>
      </c>
      <c r="F10425">
        <v>0</v>
      </c>
      <c r="G10425">
        <v>0</v>
      </c>
      <c r="H10425">
        <v>0</v>
      </c>
    </row>
    <row r="10426" spans="2:8" x14ac:dyDescent="0.25">
      <c r="B10426" t="s">
        <v>3</v>
      </c>
      <c r="C10426" t="s">
        <v>650</v>
      </c>
      <c r="D10426" t="s">
        <v>684</v>
      </c>
      <c r="E10426" t="s">
        <v>1</v>
      </c>
      <c r="F10426">
        <v>0</v>
      </c>
      <c r="G10426">
        <v>0</v>
      </c>
      <c r="H10426">
        <v>0</v>
      </c>
    </row>
    <row r="10427" spans="2:8" x14ac:dyDescent="0.25">
      <c r="B10427" t="s">
        <v>3</v>
      </c>
      <c r="C10427" t="s">
        <v>650</v>
      </c>
      <c r="D10427" t="s">
        <v>685</v>
      </c>
      <c r="E10427" t="s">
        <v>1</v>
      </c>
      <c r="F10427">
        <v>0</v>
      </c>
      <c r="G10427">
        <v>0</v>
      </c>
      <c r="H10427">
        <v>0</v>
      </c>
    </row>
    <row r="10428" spans="2:8" x14ac:dyDescent="0.25">
      <c r="B10428" t="s">
        <v>3</v>
      </c>
      <c r="C10428" t="s">
        <v>650</v>
      </c>
      <c r="D10428" t="s">
        <v>148</v>
      </c>
      <c r="E10428" t="s">
        <v>1</v>
      </c>
      <c r="F10428">
        <v>0</v>
      </c>
      <c r="G10428">
        <v>0</v>
      </c>
      <c r="H10428">
        <v>0</v>
      </c>
    </row>
    <row r="10429" spans="2:8" x14ac:dyDescent="0.25">
      <c r="B10429" t="s">
        <v>3</v>
      </c>
      <c r="C10429" t="s">
        <v>650</v>
      </c>
      <c r="D10429" t="s">
        <v>149</v>
      </c>
      <c r="E10429" t="s">
        <v>1</v>
      </c>
      <c r="F10429">
        <v>0</v>
      </c>
      <c r="G10429">
        <v>0</v>
      </c>
      <c r="H10429">
        <v>0</v>
      </c>
    </row>
    <row r="10430" spans="2:8" x14ac:dyDescent="0.25">
      <c r="B10430" t="s">
        <v>3</v>
      </c>
      <c r="C10430" t="s">
        <v>650</v>
      </c>
      <c r="D10430" t="s">
        <v>150</v>
      </c>
      <c r="E10430" t="s">
        <v>1</v>
      </c>
      <c r="F10430">
        <v>0</v>
      </c>
      <c r="G10430">
        <v>0</v>
      </c>
      <c r="H10430">
        <v>0</v>
      </c>
    </row>
    <row r="10431" spans="2:8" x14ac:dyDescent="0.25">
      <c r="B10431" t="s">
        <v>3</v>
      </c>
      <c r="C10431" t="s">
        <v>650</v>
      </c>
      <c r="D10431" t="s">
        <v>151</v>
      </c>
      <c r="E10431" t="s">
        <v>1</v>
      </c>
      <c r="F10431">
        <v>0</v>
      </c>
      <c r="G10431">
        <v>0</v>
      </c>
      <c r="H10431">
        <v>0</v>
      </c>
    </row>
    <row r="10432" spans="2:8" x14ac:dyDescent="0.25">
      <c r="B10432" t="s">
        <v>3</v>
      </c>
      <c r="C10432" t="s">
        <v>650</v>
      </c>
      <c r="D10432" t="s">
        <v>152</v>
      </c>
      <c r="E10432" t="s">
        <v>1</v>
      </c>
      <c r="F10432">
        <v>0</v>
      </c>
      <c r="G10432">
        <v>0</v>
      </c>
      <c r="H10432">
        <v>0</v>
      </c>
    </row>
    <row r="10433" spans="2:8" x14ac:dyDescent="0.25">
      <c r="B10433" t="s">
        <v>3</v>
      </c>
      <c r="C10433" t="s">
        <v>650</v>
      </c>
      <c r="D10433" t="s">
        <v>153</v>
      </c>
      <c r="E10433" t="s">
        <v>1</v>
      </c>
      <c r="F10433">
        <v>0</v>
      </c>
      <c r="G10433">
        <v>0</v>
      </c>
      <c r="H10433">
        <v>0</v>
      </c>
    </row>
    <row r="10434" spans="2:8" x14ac:dyDescent="0.25">
      <c r="B10434" t="s">
        <v>3</v>
      </c>
      <c r="C10434" t="s">
        <v>650</v>
      </c>
      <c r="D10434" t="s">
        <v>632</v>
      </c>
      <c r="E10434" t="s">
        <v>1</v>
      </c>
      <c r="F10434">
        <v>0</v>
      </c>
      <c r="G10434">
        <v>0</v>
      </c>
      <c r="H10434">
        <v>0</v>
      </c>
    </row>
    <row r="10435" spans="2:8" x14ac:dyDescent="0.25">
      <c r="B10435" t="s">
        <v>3</v>
      </c>
      <c r="C10435" t="s">
        <v>650</v>
      </c>
      <c r="D10435" t="s">
        <v>155</v>
      </c>
      <c r="E10435" t="s">
        <v>1</v>
      </c>
      <c r="F10435">
        <v>0</v>
      </c>
      <c r="G10435">
        <v>0</v>
      </c>
      <c r="H10435">
        <v>0</v>
      </c>
    </row>
    <row r="10436" spans="2:8" x14ac:dyDescent="0.25">
      <c r="B10436" t="s">
        <v>3</v>
      </c>
      <c r="C10436" t="s">
        <v>650</v>
      </c>
      <c r="D10436" t="s">
        <v>633</v>
      </c>
      <c r="E10436" t="s">
        <v>1</v>
      </c>
      <c r="F10436">
        <v>0</v>
      </c>
      <c r="G10436">
        <v>0</v>
      </c>
      <c r="H10436">
        <v>0</v>
      </c>
    </row>
    <row r="10437" spans="2:8" x14ac:dyDescent="0.25">
      <c r="B10437" t="s">
        <v>3</v>
      </c>
      <c r="C10437" t="s">
        <v>650</v>
      </c>
      <c r="D10437" t="s">
        <v>156</v>
      </c>
      <c r="E10437" t="s">
        <v>1</v>
      </c>
      <c r="F10437">
        <v>0</v>
      </c>
      <c r="G10437">
        <v>0</v>
      </c>
      <c r="H10437">
        <v>0</v>
      </c>
    </row>
    <row r="10438" spans="2:8" x14ac:dyDescent="0.25">
      <c r="B10438" t="s">
        <v>3</v>
      </c>
      <c r="C10438" t="s">
        <v>650</v>
      </c>
      <c r="D10438" t="s">
        <v>157</v>
      </c>
      <c r="E10438" t="s">
        <v>1</v>
      </c>
      <c r="F10438">
        <v>0</v>
      </c>
      <c r="G10438">
        <v>0</v>
      </c>
      <c r="H10438">
        <v>0</v>
      </c>
    </row>
    <row r="10439" spans="2:8" x14ac:dyDescent="0.25">
      <c r="B10439" t="s">
        <v>3</v>
      </c>
      <c r="C10439" t="s">
        <v>650</v>
      </c>
      <c r="D10439" t="s">
        <v>158</v>
      </c>
      <c r="E10439" t="s">
        <v>1</v>
      </c>
      <c r="F10439">
        <v>0</v>
      </c>
      <c r="G10439">
        <v>0</v>
      </c>
      <c r="H10439">
        <v>0</v>
      </c>
    </row>
    <row r="10440" spans="2:8" x14ac:dyDescent="0.25">
      <c r="B10440" t="s">
        <v>3</v>
      </c>
      <c r="C10440" t="s">
        <v>650</v>
      </c>
      <c r="D10440" t="s">
        <v>159</v>
      </c>
      <c r="E10440" t="s">
        <v>1</v>
      </c>
      <c r="F10440">
        <v>0</v>
      </c>
      <c r="G10440">
        <v>0</v>
      </c>
      <c r="H10440">
        <v>0</v>
      </c>
    </row>
    <row r="10441" spans="2:8" x14ac:dyDescent="0.25">
      <c r="B10441" t="s">
        <v>3</v>
      </c>
      <c r="C10441" t="s">
        <v>650</v>
      </c>
      <c r="D10441" t="s">
        <v>160</v>
      </c>
      <c r="E10441" t="s">
        <v>1</v>
      </c>
      <c r="F10441">
        <v>0</v>
      </c>
      <c r="G10441">
        <v>0</v>
      </c>
      <c r="H10441">
        <v>0</v>
      </c>
    </row>
    <row r="10442" spans="2:8" x14ac:dyDescent="0.25">
      <c r="B10442" t="s">
        <v>3</v>
      </c>
      <c r="C10442" t="s">
        <v>650</v>
      </c>
      <c r="D10442" t="s">
        <v>161</v>
      </c>
      <c r="E10442" t="s">
        <v>1</v>
      </c>
      <c r="F10442">
        <v>0</v>
      </c>
      <c r="G10442">
        <v>0</v>
      </c>
      <c r="H10442">
        <v>0</v>
      </c>
    </row>
    <row r="10443" spans="2:8" x14ac:dyDescent="0.25">
      <c r="B10443" t="s">
        <v>3</v>
      </c>
      <c r="C10443" t="s">
        <v>650</v>
      </c>
      <c r="D10443" t="s">
        <v>162</v>
      </c>
      <c r="E10443" t="s">
        <v>1</v>
      </c>
      <c r="F10443">
        <v>0</v>
      </c>
      <c r="G10443">
        <v>0</v>
      </c>
      <c r="H10443">
        <v>0</v>
      </c>
    </row>
    <row r="10444" spans="2:8" x14ac:dyDescent="0.25">
      <c r="B10444" t="s">
        <v>3</v>
      </c>
      <c r="C10444" t="s">
        <v>650</v>
      </c>
      <c r="D10444" t="s">
        <v>163</v>
      </c>
      <c r="E10444" t="s">
        <v>1</v>
      </c>
      <c r="F10444">
        <v>0</v>
      </c>
      <c r="G10444">
        <v>0</v>
      </c>
      <c r="H10444">
        <v>0</v>
      </c>
    </row>
    <row r="10445" spans="2:8" x14ac:dyDescent="0.25">
      <c r="B10445" t="s">
        <v>3</v>
      </c>
      <c r="C10445" t="s">
        <v>650</v>
      </c>
      <c r="D10445" t="s">
        <v>165</v>
      </c>
      <c r="E10445" t="s">
        <v>1</v>
      </c>
      <c r="F10445">
        <v>0</v>
      </c>
      <c r="G10445">
        <v>0</v>
      </c>
      <c r="H10445">
        <v>0</v>
      </c>
    </row>
    <row r="10446" spans="2:8" x14ac:dyDescent="0.25">
      <c r="B10446" t="s">
        <v>3</v>
      </c>
      <c r="C10446" t="s">
        <v>650</v>
      </c>
      <c r="D10446" t="s">
        <v>168</v>
      </c>
      <c r="E10446" t="s">
        <v>1</v>
      </c>
      <c r="F10446">
        <v>0</v>
      </c>
      <c r="G10446">
        <v>0</v>
      </c>
      <c r="H10446">
        <v>0</v>
      </c>
    </row>
    <row r="10447" spans="2:8" x14ac:dyDescent="0.25">
      <c r="B10447" t="s">
        <v>3</v>
      </c>
      <c r="C10447" t="s">
        <v>650</v>
      </c>
      <c r="D10447" t="s">
        <v>170</v>
      </c>
      <c r="E10447" t="s">
        <v>1</v>
      </c>
      <c r="F10447">
        <v>0</v>
      </c>
      <c r="G10447">
        <v>0</v>
      </c>
      <c r="H10447">
        <v>0</v>
      </c>
    </row>
    <row r="10448" spans="2:8" x14ac:dyDescent="0.25">
      <c r="B10448" t="s">
        <v>3</v>
      </c>
      <c r="C10448" t="s">
        <v>650</v>
      </c>
      <c r="D10448" t="s">
        <v>172</v>
      </c>
      <c r="E10448" t="s">
        <v>1</v>
      </c>
      <c r="F10448">
        <v>0</v>
      </c>
      <c r="G10448">
        <v>0</v>
      </c>
      <c r="H10448">
        <v>0</v>
      </c>
    </row>
    <row r="10449" spans="2:8" x14ac:dyDescent="0.25">
      <c r="B10449" t="s">
        <v>3</v>
      </c>
      <c r="C10449" t="s">
        <v>650</v>
      </c>
      <c r="D10449" t="s">
        <v>174</v>
      </c>
      <c r="E10449" t="s">
        <v>1</v>
      </c>
      <c r="F10449">
        <v>0</v>
      </c>
      <c r="G10449">
        <v>0</v>
      </c>
      <c r="H10449">
        <v>0</v>
      </c>
    </row>
    <row r="10450" spans="2:8" x14ac:dyDescent="0.25">
      <c r="B10450" t="s">
        <v>3</v>
      </c>
      <c r="C10450" t="s">
        <v>650</v>
      </c>
      <c r="D10450" t="s">
        <v>175</v>
      </c>
      <c r="E10450" t="s">
        <v>1</v>
      </c>
      <c r="F10450">
        <v>0</v>
      </c>
      <c r="G10450">
        <v>0</v>
      </c>
      <c r="H10450">
        <v>0</v>
      </c>
    </row>
    <row r="10451" spans="2:8" x14ac:dyDescent="0.25">
      <c r="B10451" t="s">
        <v>3</v>
      </c>
      <c r="C10451" t="s">
        <v>650</v>
      </c>
      <c r="D10451" t="s">
        <v>176</v>
      </c>
      <c r="E10451" t="s">
        <v>1</v>
      </c>
      <c r="F10451">
        <v>0</v>
      </c>
      <c r="G10451">
        <v>0</v>
      </c>
      <c r="H10451">
        <v>0</v>
      </c>
    </row>
    <row r="10452" spans="2:8" x14ac:dyDescent="0.25">
      <c r="B10452" t="s">
        <v>3</v>
      </c>
      <c r="C10452" t="s">
        <v>650</v>
      </c>
      <c r="D10452" t="s">
        <v>177</v>
      </c>
      <c r="E10452" t="s">
        <v>1</v>
      </c>
      <c r="F10452">
        <v>0</v>
      </c>
      <c r="G10452">
        <v>0</v>
      </c>
      <c r="H10452">
        <v>0</v>
      </c>
    </row>
    <row r="10453" spans="2:8" x14ac:dyDescent="0.25">
      <c r="B10453" t="s">
        <v>3</v>
      </c>
      <c r="C10453" t="s">
        <v>650</v>
      </c>
      <c r="D10453" t="s">
        <v>178</v>
      </c>
      <c r="E10453" t="s">
        <v>1</v>
      </c>
      <c r="F10453">
        <v>0</v>
      </c>
      <c r="G10453">
        <v>0</v>
      </c>
      <c r="H10453">
        <v>0</v>
      </c>
    </row>
    <row r="10454" spans="2:8" x14ac:dyDescent="0.25">
      <c r="B10454" t="s">
        <v>3</v>
      </c>
      <c r="C10454" t="s">
        <v>650</v>
      </c>
      <c r="D10454" t="s">
        <v>179</v>
      </c>
      <c r="E10454" t="s">
        <v>1</v>
      </c>
      <c r="F10454">
        <v>0</v>
      </c>
      <c r="G10454">
        <v>0</v>
      </c>
      <c r="H10454">
        <v>0</v>
      </c>
    </row>
    <row r="10455" spans="2:8" x14ac:dyDescent="0.25">
      <c r="B10455" t="s">
        <v>3</v>
      </c>
      <c r="C10455" t="s">
        <v>650</v>
      </c>
      <c r="D10455" t="s">
        <v>180</v>
      </c>
      <c r="E10455" t="s">
        <v>1</v>
      </c>
      <c r="F10455">
        <v>0</v>
      </c>
      <c r="G10455">
        <v>0</v>
      </c>
      <c r="H10455">
        <v>0</v>
      </c>
    </row>
    <row r="10456" spans="2:8" x14ac:dyDescent="0.25">
      <c r="B10456" t="s">
        <v>3</v>
      </c>
      <c r="C10456" t="s">
        <v>650</v>
      </c>
      <c r="D10456" t="s">
        <v>634</v>
      </c>
      <c r="E10456" t="s">
        <v>1</v>
      </c>
      <c r="F10456">
        <v>0</v>
      </c>
      <c r="G10456">
        <v>0</v>
      </c>
      <c r="H10456">
        <v>0</v>
      </c>
    </row>
    <row r="10457" spans="2:8" x14ac:dyDescent="0.25">
      <c r="B10457" t="s">
        <v>3</v>
      </c>
      <c r="C10457" t="s">
        <v>650</v>
      </c>
      <c r="D10457" t="s">
        <v>182</v>
      </c>
      <c r="E10457" t="s">
        <v>1</v>
      </c>
      <c r="F10457">
        <v>0</v>
      </c>
      <c r="G10457">
        <v>0</v>
      </c>
      <c r="H10457">
        <v>0</v>
      </c>
    </row>
    <row r="10458" spans="2:8" x14ac:dyDescent="0.25">
      <c r="B10458" t="s">
        <v>3</v>
      </c>
      <c r="C10458" t="s">
        <v>650</v>
      </c>
      <c r="D10458" t="s">
        <v>184</v>
      </c>
      <c r="E10458" t="s">
        <v>1</v>
      </c>
      <c r="F10458">
        <v>0</v>
      </c>
      <c r="G10458">
        <v>0</v>
      </c>
      <c r="H10458">
        <v>0</v>
      </c>
    </row>
    <row r="10459" spans="2:8" x14ac:dyDescent="0.25">
      <c r="B10459" t="s">
        <v>3</v>
      </c>
      <c r="C10459" t="s">
        <v>650</v>
      </c>
      <c r="D10459" t="s">
        <v>187</v>
      </c>
      <c r="E10459" t="s">
        <v>1</v>
      </c>
      <c r="F10459">
        <v>0</v>
      </c>
      <c r="G10459">
        <v>0</v>
      </c>
      <c r="H10459">
        <v>0</v>
      </c>
    </row>
    <row r="10460" spans="2:8" x14ac:dyDescent="0.25">
      <c r="B10460" t="s">
        <v>3</v>
      </c>
      <c r="C10460" t="s">
        <v>650</v>
      </c>
      <c r="D10460" t="s">
        <v>188</v>
      </c>
      <c r="E10460" t="s">
        <v>1</v>
      </c>
      <c r="F10460">
        <v>0</v>
      </c>
      <c r="G10460">
        <v>0</v>
      </c>
      <c r="H10460">
        <v>0</v>
      </c>
    </row>
    <row r="10461" spans="2:8" x14ac:dyDescent="0.25">
      <c r="B10461" t="s">
        <v>3</v>
      </c>
      <c r="C10461" t="s">
        <v>650</v>
      </c>
      <c r="D10461" t="s">
        <v>189</v>
      </c>
      <c r="E10461" t="s">
        <v>1</v>
      </c>
      <c r="F10461">
        <v>0</v>
      </c>
      <c r="G10461">
        <v>0</v>
      </c>
      <c r="H10461">
        <v>0</v>
      </c>
    </row>
    <row r="10462" spans="2:8" x14ac:dyDescent="0.25">
      <c r="B10462" t="s">
        <v>3</v>
      </c>
      <c r="C10462" t="s">
        <v>650</v>
      </c>
      <c r="D10462" t="s">
        <v>190</v>
      </c>
      <c r="E10462" t="s">
        <v>1</v>
      </c>
      <c r="F10462">
        <v>0</v>
      </c>
      <c r="G10462">
        <v>0</v>
      </c>
      <c r="H10462">
        <v>0</v>
      </c>
    </row>
    <row r="10463" spans="2:8" x14ac:dyDescent="0.25">
      <c r="B10463" t="s">
        <v>3</v>
      </c>
      <c r="C10463" t="s">
        <v>650</v>
      </c>
      <c r="D10463" t="s">
        <v>191</v>
      </c>
      <c r="E10463" t="s">
        <v>1</v>
      </c>
      <c r="F10463">
        <v>0</v>
      </c>
      <c r="G10463">
        <v>0</v>
      </c>
      <c r="H10463">
        <v>0</v>
      </c>
    </row>
    <row r="10464" spans="2:8" x14ac:dyDescent="0.25">
      <c r="B10464" t="s">
        <v>3</v>
      </c>
      <c r="C10464" t="s">
        <v>650</v>
      </c>
      <c r="D10464" t="s">
        <v>192</v>
      </c>
      <c r="E10464" t="s">
        <v>1</v>
      </c>
      <c r="F10464">
        <v>0</v>
      </c>
      <c r="G10464">
        <v>0</v>
      </c>
      <c r="H10464">
        <v>0</v>
      </c>
    </row>
    <row r="10465" spans="2:8" x14ac:dyDescent="0.25">
      <c r="B10465" t="s">
        <v>3</v>
      </c>
      <c r="C10465" t="s">
        <v>650</v>
      </c>
      <c r="D10465" t="s">
        <v>193</v>
      </c>
      <c r="E10465" t="s">
        <v>1</v>
      </c>
      <c r="F10465">
        <v>0</v>
      </c>
      <c r="G10465">
        <v>0</v>
      </c>
      <c r="H10465">
        <v>0</v>
      </c>
    </row>
    <row r="10466" spans="2:8" x14ac:dyDescent="0.25">
      <c r="B10466" t="s">
        <v>3</v>
      </c>
      <c r="C10466" t="s">
        <v>650</v>
      </c>
      <c r="D10466" t="s">
        <v>194</v>
      </c>
      <c r="E10466" t="s">
        <v>1</v>
      </c>
      <c r="F10466">
        <v>0</v>
      </c>
      <c r="G10466">
        <v>0</v>
      </c>
      <c r="H10466">
        <v>0</v>
      </c>
    </row>
    <row r="10467" spans="2:8" x14ac:dyDescent="0.25">
      <c r="B10467" t="s">
        <v>3</v>
      </c>
      <c r="C10467" t="s">
        <v>650</v>
      </c>
      <c r="D10467" t="s">
        <v>195</v>
      </c>
      <c r="E10467" t="s">
        <v>1</v>
      </c>
      <c r="F10467">
        <v>0</v>
      </c>
      <c r="G10467">
        <v>0</v>
      </c>
      <c r="H10467">
        <v>0</v>
      </c>
    </row>
    <row r="10468" spans="2:8" x14ac:dyDescent="0.25">
      <c r="B10468" t="s">
        <v>3</v>
      </c>
      <c r="C10468" t="s">
        <v>650</v>
      </c>
      <c r="D10468" t="s">
        <v>196</v>
      </c>
      <c r="E10468" t="s">
        <v>1</v>
      </c>
      <c r="F10468">
        <v>0</v>
      </c>
      <c r="G10468">
        <v>0</v>
      </c>
      <c r="H10468">
        <v>0</v>
      </c>
    </row>
    <row r="10469" spans="2:8" x14ac:dyDescent="0.25">
      <c r="B10469" t="s">
        <v>3</v>
      </c>
      <c r="C10469" t="s">
        <v>650</v>
      </c>
      <c r="D10469" t="s">
        <v>197</v>
      </c>
      <c r="E10469" t="s">
        <v>1</v>
      </c>
      <c r="F10469">
        <v>0</v>
      </c>
      <c r="G10469">
        <v>0</v>
      </c>
      <c r="H10469">
        <v>0</v>
      </c>
    </row>
    <row r="10470" spans="2:8" x14ac:dyDescent="0.25">
      <c r="B10470" t="s">
        <v>3</v>
      </c>
      <c r="C10470" t="s">
        <v>650</v>
      </c>
      <c r="D10470" t="s">
        <v>198</v>
      </c>
      <c r="E10470" t="s">
        <v>1</v>
      </c>
      <c r="F10470">
        <v>0</v>
      </c>
      <c r="G10470">
        <v>0</v>
      </c>
      <c r="H10470">
        <v>0</v>
      </c>
    </row>
    <row r="10471" spans="2:8" x14ac:dyDescent="0.25">
      <c r="B10471" t="s">
        <v>3</v>
      </c>
      <c r="C10471" t="s">
        <v>650</v>
      </c>
      <c r="D10471" t="s">
        <v>199</v>
      </c>
      <c r="E10471" t="s">
        <v>1</v>
      </c>
      <c r="F10471">
        <v>0</v>
      </c>
      <c r="G10471">
        <v>0</v>
      </c>
      <c r="H10471">
        <v>0</v>
      </c>
    </row>
    <row r="10472" spans="2:8" x14ac:dyDescent="0.25">
      <c r="B10472" t="s">
        <v>3</v>
      </c>
      <c r="C10472" t="s">
        <v>650</v>
      </c>
      <c r="D10472" t="s">
        <v>200</v>
      </c>
      <c r="E10472" t="s">
        <v>1</v>
      </c>
      <c r="F10472">
        <v>0</v>
      </c>
      <c r="G10472">
        <v>0</v>
      </c>
      <c r="H10472">
        <v>0</v>
      </c>
    </row>
    <row r="10473" spans="2:8" x14ac:dyDescent="0.25">
      <c r="B10473" t="s">
        <v>3</v>
      </c>
      <c r="C10473" t="s">
        <v>650</v>
      </c>
      <c r="D10473" t="s">
        <v>201</v>
      </c>
      <c r="E10473" t="s">
        <v>1</v>
      </c>
      <c r="F10473">
        <v>0</v>
      </c>
      <c r="G10473">
        <v>0</v>
      </c>
      <c r="H10473">
        <v>0</v>
      </c>
    </row>
    <row r="10474" spans="2:8" x14ac:dyDescent="0.25">
      <c r="B10474" t="s">
        <v>3</v>
      </c>
      <c r="C10474" t="s">
        <v>650</v>
      </c>
      <c r="D10474" t="s">
        <v>202</v>
      </c>
      <c r="E10474" t="s">
        <v>1</v>
      </c>
      <c r="F10474">
        <v>0</v>
      </c>
      <c r="G10474">
        <v>0</v>
      </c>
      <c r="H10474">
        <v>0</v>
      </c>
    </row>
    <row r="10475" spans="2:8" x14ac:dyDescent="0.25">
      <c r="B10475" t="s">
        <v>3</v>
      </c>
      <c r="C10475" t="s">
        <v>650</v>
      </c>
      <c r="D10475" t="s">
        <v>203</v>
      </c>
      <c r="E10475" t="s">
        <v>1</v>
      </c>
      <c r="F10475">
        <v>0</v>
      </c>
      <c r="G10475">
        <v>0</v>
      </c>
      <c r="H10475">
        <v>0</v>
      </c>
    </row>
    <row r="10476" spans="2:8" x14ac:dyDescent="0.25">
      <c r="B10476" t="s">
        <v>3</v>
      </c>
      <c r="C10476" t="s">
        <v>650</v>
      </c>
      <c r="D10476" t="s">
        <v>204</v>
      </c>
      <c r="E10476" t="s">
        <v>1</v>
      </c>
      <c r="F10476">
        <v>0</v>
      </c>
      <c r="G10476">
        <v>0</v>
      </c>
      <c r="H10476">
        <v>0</v>
      </c>
    </row>
    <row r="10477" spans="2:8" x14ac:dyDescent="0.25">
      <c r="B10477" t="s">
        <v>3</v>
      </c>
      <c r="C10477" t="s">
        <v>650</v>
      </c>
      <c r="D10477" t="s">
        <v>205</v>
      </c>
      <c r="E10477" t="s">
        <v>1</v>
      </c>
      <c r="F10477">
        <v>0</v>
      </c>
      <c r="G10477">
        <v>0</v>
      </c>
      <c r="H10477">
        <v>0</v>
      </c>
    </row>
    <row r="10478" spans="2:8" x14ac:dyDescent="0.25">
      <c r="B10478" t="s">
        <v>3</v>
      </c>
      <c r="C10478" t="s">
        <v>650</v>
      </c>
      <c r="D10478" t="s">
        <v>208</v>
      </c>
      <c r="E10478" t="s">
        <v>1</v>
      </c>
      <c r="F10478">
        <v>0</v>
      </c>
      <c r="G10478">
        <v>0</v>
      </c>
      <c r="H10478">
        <v>0</v>
      </c>
    </row>
    <row r="10479" spans="2:8" x14ac:dyDescent="0.25">
      <c r="B10479" t="s">
        <v>3</v>
      </c>
      <c r="C10479" t="s">
        <v>650</v>
      </c>
      <c r="D10479" t="s">
        <v>209</v>
      </c>
      <c r="E10479" t="s">
        <v>1</v>
      </c>
      <c r="F10479">
        <v>0</v>
      </c>
      <c r="G10479">
        <v>0</v>
      </c>
      <c r="H10479">
        <v>0</v>
      </c>
    </row>
    <row r="10480" spans="2:8" x14ac:dyDescent="0.25">
      <c r="B10480" t="s">
        <v>3</v>
      </c>
      <c r="C10480" t="s">
        <v>650</v>
      </c>
      <c r="D10480" t="s">
        <v>210</v>
      </c>
      <c r="E10480" t="s">
        <v>1</v>
      </c>
      <c r="F10480">
        <v>0</v>
      </c>
      <c r="G10480">
        <v>0</v>
      </c>
      <c r="H10480">
        <v>0</v>
      </c>
    </row>
    <row r="10481" spans="2:8" x14ac:dyDescent="0.25">
      <c r="B10481" t="s">
        <v>3</v>
      </c>
      <c r="C10481" t="s">
        <v>650</v>
      </c>
      <c r="D10481" t="s">
        <v>211</v>
      </c>
      <c r="E10481" t="s">
        <v>1</v>
      </c>
      <c r="F10481">
        <v>0</v>
      </c>
      <c r="G10481">
        <v>0</v>
      </c>
      <c r="H10481">
        <v>0</v>
      </c>
    </row>
    <row r="10482" spans="2:8" x14ac:dyDescent="0.25">
      <c r="B10482" t="s">
        <v>3</v>
      </c>
      <c r="C10482" t="s">
        <v>650</v>
      </c>
      <c r="D10482" t="s">
        <v>212</v>
      </c>
      <c r="E10482" t="s">
        <v>1</v>
      </c>
      <c r="F10482">
        <v>0</v>
      </c>
      <c r="G10482">
        <v>0</v>
      </c>
      <c r="H10482">
        <v>0</v>
      </c>
    </row>
    <row r="10483" spans="2:8" x14ac:dyDescent="0.25">
      <c r="B10483" t="s">
        <v>3</v>
      </c>
      <c r="C10483" t="s">
        <v>650</v>
      </c>
      <c r="D10483" t="s">
        <v>213</v>
      </c>
      <c r="E10483" t="s">
        <v>1</v>
      </c>
      <c r="F10483">
        <v>0</v>
      </c>
      <c r="G10483">
        <v>0</v>
      </c>
      <c r="H10483">
        <v>0</v>
      </c>
    </row>
    <row r="10484" spans="2:8" x14ac:dyDescent="0.25">
      <c r="B10484" t="s">
        <v>3</v>
      </c>
      <c r="C10484" t="s">
        <v>650</v>
      </c>
      <c r="D10484" t="s">
        <v>214</v>
      </c>
      <c r="E10484" t="s">
        <v>1</v>
      </c>
      <c r="F10484">
        <v>0</v>
      </c>
      <c r="G10484">
        <v>0</v>
      </c>
      <c r="H10484">
        <v>0</v>
      </c>
    </row>
    <row r="10485" spans="2:8" x14ac:dyDescent="0.25">
      <c r="B10485" t="s">
        <v>3</v>
      </c>
      <c r="C10485" t="s">
        <v>650</v>
      </c>
      <c r="D10485" t="s">
        <v>215</v>
      </c>
      <c r="E10485" t="s">
        <v>1</v>
      </c>
      <c r="F10485">
        <v>0</v>
      </c>
      <c r="G10485">
        <v>0</v>
      </c>
      <c r="H10485">
        <v>0</v>
      </c>
    </row>
    <row r="10486" spans="2:8" x14ac:dyDescent="0.25">
      <c r="B10486" t="s">
        <v>3</v>
      </c>
      <c r="C10486" t="s">
        <v>650</v>
      </c>
      <c r="D10486" t="s">
        <v>216</v>
      </c>
      <c r="E10486" t="s">
        <v>1</v>
      </c>
      <c r="F10486">
        <v>0</v>
      </c>
      <c r="G10486">
        <v>0</v>
      </c>
      <c r="H10486">
        <v>0</v>
      </c>
    </row>
    <row r="10487" spans="2:8" x14ac:dyDescent="0.25">
      <c r="B10487" t="s">
        <v>3</v>
      </c>
      <c r="C10487" t="s">
        <v>650</v>
      </c>
      <c r="D10487" t="s">
        <v>217</v>
      </c>
      <c r="E10487" t="s">
        <v>1</v>
      </c>
      <c r="F10487">
        <v>0</v>
      </c>
      <c r="G10487">
        <v>0</v>
      </c>
      <c r="H10487">
        <v>0</v>
      </c>
    </row>
    <row r="10488" spans="2:8" x14ac:dyDescent="0.25">
      <c r="B10488" t="s">
        <v>3</v>
      </c>
      <c r="C10488" t="s">
        <v>650</v>
      </c>
      <c r="D10488" t="s">
        <v>218</v>
      </c>
      <c r="E10488" t="s">
        <v>1</v>
      </c>
      <c r="F10488">
        <v>0</v>
      </c>
      <c r="G10488">
        <v>0</v>
      </c>
      <c r="H10488">
        <v>0</v>
      </c>
    </row>
    <row r="10489" spans="2:8" x14ac:dyDescent="0.25">
      <c r="B10489" t="s">
        <v>3</v>
      </c>
      <c r="C10489" t="s">
        <v>650</v>
      </c>
      <c r="D10489" t="s">
        <v>219</v>
      </c>
      <c r="E10489" t="s">
        <v>1</v>
      </c>
      <c r="F10489">
        <v>0</v>
      </c>
      <c r="G10489">
        <v>0</v>
      </c>
      <c r="H10489">
        <v>0</v>
      </c>
    </row>
    <row r="10490" spans="2:8" x14ac:dyDescent="0.25">
      <c r="B10490" t="s">
        <v>3</v>
      </c>
      <c r="C10490" t="s">
        <v>650</v>
      </c>
      <c r="D10490" t="s">
        <v>220</v>
      </c>
      <c r="E10490" t="s">
        <v>1</v>
      </c>
      <c r="F10490">
        <v>0</v>
      </c>
      <c r="G10490">
        <v>0</v>
      </c>
      <c r="H10490">
        <v>0</v>
      </c>
    </row>
    <row r="10491" spans="2:8" x14ac:dyDescent="0.25">
      <c r="B10491" t="s">
        <v>3</v>
      </c>
      <c r="C10491" t="s">
        <v>650</v>
      </c>
      <c r="D10491" t="s">
        <v>221</v>
      </c>
      <c r="E10491" t="s">
        <v>1</v>
      </c>
      <c r="F10491">
        <v>0</v>
      </c>
      <c r="G10491">
        <v>0</v>
      </c>
      <c r="H10491">
        <v>0</v>
      </c>
    </row>
    <row r="10492" spans="2:8" x14ac:dyDescent="0.25">
      <c r="B10492" t="s">
        <v>3</v>
      </c>
      <c r="C10492" t="s">
        <v>650</v>
      </c>
      <c r="D10492" t="s">
        <v>222</v>
      </c>
      <c r="E10492" t="s">
        <v>1</v>
      </c>
      <c r="F10492">
        <v>0</v>
      </c>
      <c r="G10492">
        <v>0</v>
      </c>
      <c r="H10492">
        <v>0</v>
      </c>
    </row>
    <row r="10493" spans="2:8" x14ac:dyDescent="0.25">
      <c r="B10493" t="s">
        <v>3</v>
      </c>
      <c r="C10493" t="s">
        <v>650</v>
      </c>
      <c r="D10493" t="s">
        <v>224</v>
      </c>
      <c r="E10493" t="s">
        <v>1</v>
      </c>
      <c r="F10493">
        <v>0</v>
      </c>
      <c r="G10493">
        <v>0</v>
      </c>
      <c r="H10493">
        <v>0</v>
      </c>
    </row>
    <row r="10494" spans="2:8" x14ac:dyDescent="0.25">
      <c r="B10494" t="s">
        <v>3</v>
      </c>
      <c r="C10494" t="s">
        <v>650</v>
      </c>
      <c r="D10494" t="s">
        <v>225</v>
      </c>
      <c r="E10494" t="s">
        <v>1</v>
      </c>
      <c r="F10494">
        <v>0</v>
      </c>
      <c r="G10494">
        <v>0</v>
      </c>
      <c r="H10494">
        <v>0</v>
      </c>
    </row>
    <row r="10495" spans="2:8" x14ac:dyDescent="0.25">
      <c r="B10495" t="s">
        <v>3</v>
      </c>
      <c r="C10495" t="s">
        <v>650</v>
      </c>
      <c r="D10495" t="s">
        <v>226</v>
      </c>
      <c r="E10495" t="s">
        <v>1</v>
      </c>
      <c r="F10495">
        <v>0</v>
      </c>
      <c r="G10495">
        <v>0</v>
      </c>
      <c r="H10495">
        <v>0</v>
      </c>
    </row>
    <row r="10496" spans="2:8" x14ac:dyDescent="0.25">
      <c r="B10496" t="s">
        <v>3</v>
      </c>
      <c r="C10496" t="s">
        <v>650</v>
      </c>
      <c r="D10496" t="s">
        <v>227</v>
      </c>
      <c r="E10496" t="s">
        <v>1</v>
      </c>
      <c r="F10496">
        <v>0</v>
      </c>
      <c r="G10496">
        <v>0</v>
      </c>
      <c r="H10496">
        <v>0</v>
      </c>
    </row>
    <row r="10497" spans="2:8" x14ac:dyDescent="0.25">
      <c r="B10497" t="s">
        <v>3</v>
      </c>
      <c r="C10497" t="s">
        <v>650</v>
      </c>
      <c r="D10497" t="s">
        <v>228</v>
      </c>
      <c r="E10497" t="s">
        <v>1</v>
      </c>
      <c r="F10497">
        <v>0</v>
      </c>
      <c r="G10497">
        <v>0</v>
      </c>
      <c r="H10497">
        <v>0</v>
      </c>
    </row>
    <row r="10498" spans="2:8" x14ac:dyDescent="0.25">
      <c r="B10498" t="s">
        <v>3</v>
      </c>
      <c r="C10498" t="s">
        <v>650</v>
      </c>
      <c r="D10498" t="s">
        <v>229</v>
      </c>
      <c r="E10498" t="s">
        <v>1</v>
      </c>
      <c r="F10498">
        <v>0</v>
      </c>
      <c r="G10498">
        <v>0</v>
      </c>
      <c r="H10498">
        <v>0</v>
      </c>
    </row>
    <row r="10499" spans="2:8" x14ac:dyDescent="0.25">
      <c r="B10499" t="s">
        <v>3</v>
      </c>
      <c r="C10499" t="s">
        <v>650</v>
      </c>
      <c r="D10499" t="s">
        <v>230</v>
      </c>
      <c r="E10499" t="s">
        <v>1</v>
      </c>
      <c r="F10499">
        <v>0</v>
      </c>
      <c r="G10499">
        <v>0</v>
      </c>
      <c r="H10499">
        <v>0</v>
      </c>
    </row>
    <row r="10500" spans="2:8" x14ac:dyDescent="0.25">
      <c r="B10500" t="s">
        <v>3</v>
      </c>
      <c r="C10500" t="s">
        <v>650</v>
      </c>
      <c r="D10500" t="s">
        <v>232</v>
      </c>
      <c r="E10500" t="s">
        <v>1</v>
      </c>
      <c r="F10500">
        <v>0</v>
      </c>
      <c r="G10500">
        <v>0</v>
      </c>
      <c r="H10500">
        <v>0</v>
      </c>
    </row>
    <row r="10501" spans="2:8" x14ac:dyDescent="0.25">
      <c r="B10501" t="s">
        <v>3</v>
      </c>
      <c r="C10501" t="s">
        <v>650</v>
      </c>
      <c r="D10501" t="s">
        <v>234</v>
      </c>
      <c r="E10501" t="s">
        <v>1</v>
      </c>
      <c r="F10501">
        <v>0</v>
      </c>
      <c r="G10501">
        <v>0</v>
      </c>
      <c r="H10501">
        <v>0</v>
      </c>
    </row>
    <row r="10502" spans="2:8" x14ac:dyDescent="0.25">
      <c r="B10502" t="s">
        <v>3</v>
      </c>
      <c r="C10502" t="s">
        <v>650</v>
      </c>
      <c r="D10502" t="s">
        <v>236</v>
      </c>
      <c r="E10502" t="s">
        <v>1</v>
      </c>
      <c r="F10502">
        <v>0</v>
      </c>
      <c r="G10502">
        <v>0</v>
      </c>
      <c r="H10502">
        <v>0</v>
      </c>
    </row>
    <row r="10503" spans="2:8" x14ac:dyDescent="0.25">
      <c r="B10503" t="s">
        <v>3</v>
      </c>
      <c r="C10503" t="s">
        <v>650</v>
      </c>
      <c r="D10503" t="s">
        <v>237</v>
      </c>
      <c r="E10503" t="s">
        <v>1</v>
      </c>
      <c r="F10503">
        <v>0</v>
      </c>
      <c r="G10503">
        <v>0</v>
      </c>
      <c r="H10503">
        <v>0</v>
      </c>
    </row>
    <row r="10504" spans="2:8" x14ac:dyDescent="0.25">
      <c r="B10504" t="s">
        <v>3</v>
      </c>
      <c r="C10504" t="s">
        <v>650</v>
      </c>
      <c r="D10504" t="s">
        <v>238</v>
      </c>
      <c r="E10504" t="s">
        <v>1</v>
      </c>
      <c r="F10504">
        <v>0</v>
      </c>
      <c r="G10504">
        <v>0</v>
      </c>
      <c r="H10504">
        <v>0</v>
      </c>
    </row>
    <row r="10505" spans="2:8" x14ac:dyDescent="0.25">
      <c r="B10505" t="s">
        <v>3</v>
      </c>
      <c r="C10505" t="s">
        <v>650</v>
      </c>
      <c r="D10505" t="s">
        <v>240</v>
      </c>
      <c r="E10505" t="s">
        <v>1</v>
      </c>
      <c r="F10505">
        <v>0</v>
      </c>
      <c r="G10505">
        <v>0</v>
      </c>
      <c r="H10505">
        <v>0</v>
      </c>
    </row>
    <row r="10506" spans="2:8" x14ac:dyDescent="0.25">
      <c r="B10506" t="s">
        <v>3</v>
      </c>
      <c r="C10506" t="s">
        <v>650</v>
      </c>
      <c r="D10506" t="s">
        <v>241</v>
      </c>
      <c r="E10506" t="s">
        <v>1</v>
      </c>
      <c r="F10506">
        <v>0</v>
      </c>
      <c r="G10506">
        <v>0</v>
      </c>
      <c r="H10506">
        <v>0</v>
      </c>
    </row>
    <row r="10507" spans="2:8" x14ac:dyDescent="0.25">
      <c r="B10507" t="s">
        <v>3</v>
      </c>
      <c r="C10507" t="s">
        <v>650</v>
      </c>
      <c r="D10507" t="s">
        <v>242</v>
      </c>
      <c r="E10507" t="s">
        <v>1</v>
      </c>
      <c r="F10507">
        <v>0</v>
      </c>
      <c r="G10507">
        <v>0</v>
      </c>
      <c r="H10507">
        <v>0</v>
      </c>
    </row>
    <row r="10508" spans="2:8" x14ac:dyDescent="0.25">
      <c r="B10508" t="s">
        <v>3</v>
      </c>
      <c r="C10508" t="s">
        <v>650</v>
      </c>
      <c r="D10508" t="s">
        <v>243</v>
      </c>
      <c r="E10508" t="s">
        <v>1</v>
      </c>
      <c r="F10508">
        <v>0</v>
      </c>
      <c r="G10508">
        <v>0</v>
      </c>
      <c r="H10508">
        <v>0</v>
      </c>
    </row>
    <row r="10509" spans="2:8" x14ac:dyDescent="0.25">
      <c r="B10509" t="s">
        <v>3</v>
      </c>
      <c r="C10509" t="s">
        <v>650</v>
      </c>
      <c r="D10509" t="s">
        <v>244</v>
      </c>
      <c r="E10509" t="s">
        <v>1</v>
      </c>
      <c r="F10509">
        <v>0</v>
      </c>
      <c r="G10509">
        <v>0</v>
      </c>
      <c r="H10509">
        <v>0</v>
      </c>
    </row>
    <row r="10510" spans="2:8" x14ac:dyDescent="0.25">
      <c r="B10510" t="s">
        <v>3</v>
      </c>
      <c r="C10510" t="s">
        <v>650</v>
      </c>
      <c r="D10510" t="s">
        <v>245</v>
      </c>
      <c r="E10510" t="s">
        <v>1</v>
      </c>
      <c r="F10510">
        <v>0</v>
      </c>
      <c r="G10510">
        <v>0</v>
      </c>
      <c r="H10510">
        <v>0</v>
      </c>
    </row>
    <row r="10511" spans="2:8" x14ac:dyDescent="0.25">
      <c r="B10511" t="s">
        <v>3</v>
      </c>
      <c r="C10511" t="s">
        <v>650</v>
      </c>
      <c r="D10511" t="s">
        <v>246</v>
      </c>
      <c r="E10511" t="s">
        <v>1</v>
      </c>
      <c r="F10511">
        <v>0</v>
      </c>
      <c r="G10511">
        <v>0</v>
      </c>
      <c r="H10511">
        <v>0</v>
      </c>
    </row>
    <row r="10512" spans="2:8" x14ac:dyDescent="0.25">
      <c r="B10512" t="s">
        <v>3</v>
      </c>
      <c r="C10512" t="s">
        <v>650</v>
      </c>
      <c r="D10512" t="s">
        <v>247</v>
      </c>
      <c r="E10512" t="s">
        <v>1</v>
      </c>
      <c r="F10512">
        <v>0</v>
      </c>
      <c r="G10512">
        <v>0</v>
      </c>
      <c r="H10512">
        <v>0</v>
      </c>
    </row>
    <row r="10513" spans="2:8" x14ac:dyDescent="0.25">
      <c r="B10513" t="s">
        <v>3</v>
      </c>
      <c r="C10513" t="s">
        <v>650</v>
      </c>
      <c r="D10513" t="s">
        <v>248</v>
      </c>
      <c r="E10513" t="s">
        <v>1</v>
      </c>
      <c r="F10513">
        <v>0</v>
      </c>
      <c r="G10513">
        <v>0</v>
      </c>
      <c r="H10513">
        <v>0</v>
      </c>
    </row>
    <row r="10514" spans="2:8" x14ac:dyDescent="0.25">
      <c r="B10514" t="s">
        <v>3</v>
      </c>
      <c r="C10514" t="s">
        <v>650</v>
      </c>
      <c r="D10514" t="s">
        <v>251</v>
      </c>
      <c r="E10514" t="s">
        <v>1</v>
      </c>
      <c r="F10514">
        <v>0</v>
      </c>
      <c r="G10514">
        <v>0</v>
      </c>
      <c r="H10514">
        <v>0</v>
      </c>
    </row>
    <row r="10515" spans="2:8" x14ac:dyDescent="0.25">
      <c r="B10515" t="s">
        <v>3</v>
      </c>
      <c r="C10515" t="s">
        <v>650</v>
      </c>
      <c r="D10515" t="s">
        <v>255</v>
      </c>
      <c r="E10515" t="s">
        <v>1</v>
      </c>
      <c r="F10515">
        <v>0</v>
      </c>
      <c r="G10515">
        <v>0</v>
      </c>
      <c r="H10515">
        <v>0</v>
      </c>
    </row>
    <row r="10516" spans="2:8" x14ac:dyDescent="0.25">
      <c r="B10516" t="s">
        <v>3</v>
      </c>
      <c r="C10516" t="s">
        <v>650</v>
      </c>
      <c r="D10516" t="s">
        <v>256</v>
      </c>
      <c r="E10516" t="s">
        <v>1</v>
      </c>
      <c r="F10516">
        <v>0</v>
      </c>
      <c r="G10516">
        <v>0</v>
      </c>
      <c r="H10516">
        <v>0</v>
      </c>
    </row>
    <row r="10517" spans="2:8" x14ac:dyDescent="0.25">
      <c r="B10517" t="s">
        <v>3</v>
      </c>
      <c r="C10517" t="s">
        <v>650</v>
      </c>
      <c r="D10517" t="s">
        <v>258</v>
      </c>
      <c r="E10517" t="s">
        <v>1</v>
      </c>
      <c r="F10517">
        <v>0</v>
      </c>
      <c r="G10517">
        <v>0</v>
      </c>
      <c r="H10517">
        <v>0</v>
      </c>
    </row>
    <row r="10518" spans="2:8" x14ac:dyDescent="0.25">
      <c r="B10518" t="s">
        <v>3</v>
      </c>
      <c r="C10518" t="s">
        <v>650</v>
      </c>
      <c r="D10518" t="s">
        <v>260</v>
      </c>
      <c r="E10518" t="s">
        <v>1</v>
      </c>
      <c r="F10518">
        <v>0</v>
      </c>
      <c r="G10518">
        <v>0</v>
      </c>
      <c r="H10518">
        <v>0</v>
      </c>
    </row>
    <row r="10519" spans="2:8" x14ac:dyDescent="0.25">
      <c r="B10519" t="s">
        <v>3</v>
      </c>
      <c r="C10519" t="s">
        <v>650</v>
      </c>
      <c r="D10519" t="s">
        <v>262</v>
      </c>
      <c r="E10519" t="s">
        <v>1</v>
      </c>
      <c r="F10519">
        <v>0</v>
      </c>
      <c r="G10519">
        <v>0</v>
      </c>
      <c r="H10519">
        <v>0</v>
      </c>
    </row>
    <row r="10520" spans="2:8" x14ac:dyDescent="0.25">
      <c r="B10520" t="s">
        <v>3</v>
      </c>
      <c r="C10520" t="s">
        <v>650</v>
      </c>
      <c r="D10520" t="s">
        <v>263</v>
      </c>
      <c r="E10520" t="s">
        <v>1</v>
      </c>
      <c r="F10520">
        <v>0</v>
      </c>
      <c r="G10520">
        <v>0</v>
      </c>
      <c r="H10520">
        <v>0</v>
      </c>
    </row>
    <row r="10521" spans="2:8" x14ac:dyDescent="0.25">
      <c r="B10521" t="s">
        <v>3</v>
      </c>
      <c r="C10521" t="s">
        <v>650</v>
      </c>
      <c r="D10521" t="s">
        <v>264</v>
      </c>
      <c r="E10521" t="s">
        <v>1</v>
      </c>
      <c r="F10521">
        <v>0</v>
      </c>
      <c r="G10521">
        <v>0</v>
      </c>
      <c r="H10521">
        <v>0</v>
      </c>
    </row>
    <row r="10522" spans="2:8" x14ac:dyDescent="0.25">
      <c r="B10522" t="s">
        <v>3</v>
      </c>
      <c r="C10522" t="s">
        <v>650</v>
      </c>
      <c r="D10522" t="s">
        <v>265</v>
      </c>
      <c r="E10522" t="s">
        <v>1</v>
      </c>
      <c r="F10522">
        <v>0</v>
      </c>
      <c r="G10522">
        <v>0</v>
      </c>
      <c r="H10522">
        <v>0</v>
      </c>
    </row>
    <row r="10523" spans="2:8" x14ac:dyDescent="0.25">
      <c r="B10523" t="s">
        <v>3</v>
      </c>
      <c r="C10523" t="s">
        <v>650</v>
      </c>
      <c r="D10523" t="s">
        <v>266</v>
      </c>
      <c r="E10523" t="s">
        <v>1</v>
      </c>
      <c r="F10523">
        <v>0</v>
      </c>
      <c r="G10523">
        <v>0</v>
      </c>
      <c r="H10523">
        <v>0</v>
      </c>
    </row>
    <row r="10524" spans="2:8" x14ac:dyDescent="0.25">
      <c r="B10524" t="s">
        <v>3</v>
      </c>
      <c r="C10524" t="s">
        <v>650</v>
      </c>
      <c r="D10524" t="s">
        <v>268</v>
      </c>
      <c r="E10524" t="s">
        <v>1</v>
      </c>
      <c r="F10524">
        <v>0</v>
      </c>
      <c r="G10524">
        <v>0</v>
      </c>
      <c r="H10524">
        <v>0</v>
      </c>
    </row>
    <row r="10525" spans="2:8" x14ac:dyDescent="0.25">
      <c r="B10525" t="s">
        <v>3</v>
      </c>
      <c r="C10525" t="s">
        <v>650</v>
      </c>
      <c r="D10525" t="s">
        <v>269</v>
      </c>
      <c r="E10525" t="s">
        <v>1</v>
      </c>
      <c r="F10525">
        <v>0</v>
      </c>
      <c r="G10525">
        <v>0</v>
      </c>
      <c r="H10525">
        <v>0</v>
      </c>
    </row>
    <row r="10526" spans="2:8" x14ac:dyDescent="0.25">
      <c r="B10526" t="s">
        <v>3</v>
      </c>
      <c r="C10526" t="s">
        <v>650</v>
      </c>
      <c r="D10526" t="s">
        <v>270</v>
      </c>
      <c r="E10526" t="s">
        <v>1</v>
      </c>
      <c r="F10526">
        <v>0</v>
      </c>
      <c r="G10526">
        <v>0</v>
      </c>
      <c r="H10526">
        <v>0</v>
      </c>
    </row>
    <row r="10527" spans="2:8" x14ac:dyDescent="0.25">
      <c r="B10527" t="s">
        <v>3</v>
      </c>
      <c r="C10527" t="s">
        <v>650</v>
      </c>
      <c r="D10527" t="s">
        <v>271</v>
      </c>
      <c r="E10527" t="s">
        <v>1</v>
      </c>
      <c r="F10527">
        <v>0</v>
      </c>
      <c r="G10527">
        <v>0</v>
      </c>
      <c r="H10527">
        <v>0</v>
      </c>
    </row>
    <row r="10528" spans="2:8" x14ac:dyDescent="0.25">
      <c r="B10528" t="s">
        <v>3</v>
      </c>
      <c r="C10528" t="s">
        <v>650</v>
      </c>
      <c r="D10528" t="s">
        <v>273</v>
      </c>
      <c r="E10528" t="s">
        <v>1</v>
      </c>
      <c r="F10528">
        <v>0</v>
      </c>
      <c r="G10528">
        <v>0</v>
      </c>
      <c r="H10528">
        <v>0</v>
      </c>
    </row>
    <row r="10529" spans="2:8" x14ac:dyDescent="0.25">
      <c r="B10529" t="s">
        <v>3</v>
      </c>
      <c r="C10529" t="s">
        <v>650</v>
      </c>
      <c r="D10529" t="s">
        <v>276</v>
      </c>
      <c r="E10529" t="s">
        <v>1</v>
      </c>
      <c r="F10529">
        <v>0</v>
      </c>
      <c r="G10529">
        <v>0</v>
      </c>
      <c r="H10529">
        <v>0</v>
      </c>
    </row>
    <row r="10530" spans="2:8" x14ac:dyDescent="0.25">
      <c r="B10530" t="s">
        <v>3</v>
      </c>
      <c r="C10530" t="s">
        <v>650</v>
      </c>
      <c r="D10530" t="s">
        <v>279</v>
      </c>
      <c r="E10530" t="s">
        <v>1</v>
      </c>
      <c r="F10530">
        <v>0</v>
      </c>
      <c r="G10530">
        <v>0</v>
      </c>
      <c r="H10530">
        <v>0</v>
      </c>
    </row>
    <row r="10531" spans="2:8" x14ac:dyDescent="0.25">
      <c r="B10531" t="s">
        <v>3</v>
      </c>
      <c r="C10531" t="s">
        <v>650</v>
      </c>
      <c r="D10531" t="s">
        <v>280</v>
      </c>
      <c r="E10531" t="s">
        <v>1</v>
      </c>
      <c r="F10531">
        <v>0</v>
      </c>
      <c r="G10531">
        <v>0</v>
      </c>
      <c r="H10531">
        <v>0</v>
      </c>
    </row>
    <row r="10532" spans="2:8" x14ac:dyDescent="0.25">
      <c r="B10532" t="s">
        <v>3</v>
      </c>
      <c r="C10532" t="s">
        <v>650</v>
      </c>
      <c r="D10532" t="s">
        <v>281</v>
      </c>
      <c r="E10532" t="s">
        <v>1</v>
      </c>
      <c r="F10532">
        <v>0</v>
      </c>
      <c r="G10532">
        <v>0</v>
      </c>
      <c r="H10532">
        <v>0</v>
      </c>
    </row>
    <row r="10533" spans="2:8" x14ac:dyDescent="0.25">
      <c r="B10533" t="s">
        <v>3</v>
      </c>
      <c r="C10533" t="s">
        <v>650</v>
      </c>
      <c r="D10533" t="s">
        <v>282</v>
      </c>
      <c r="E10533" t="s">
        <v>1</v>
      </c>
      <c r="F10533">
        <v>0</v>
      </c>
      <c r="G10533">
        <v>0</v>
      </c>
      <c r="H10533">
        <v>0</v>
      </c>
    </row>
    <row r="10534" spans="2:8" x14ac:dyDescent="0.25">
      <c r="B10534" t="s">
        <v>3</v>
      </c>
      <c r="C10534" t="s">
        <v>650</v>
      </c>
      <c r="D10534" t="s">
        <v>283</v>
      </c>
      <c r="E10534" t="s">
        <v>1</v>
      </c>
      <c r="F10534">
        <v>0</v>
      </c>
      <c r="G10534">
        <v>0</v>
      </c>
      <c r="H10534">
        <v>0</v>
      </c>
    </row>
    <row r="10535" spans="2:8" x14ac:dyDescent="0.25">
      <c r="B10535" t="s">
        <v>3</v>
      </c>
      <c r="C10535" t="s">
        <v>650</v>
      </c>
      <c r="D10535" t="s">
        <v>284</v>
      </c>
      <c r="E10535" t="s">
        <v>1</v>
      </c>
      <c r="F10535">
        <v>0</v>
      </c>
      <c r="G10535">
        <v>0</v>
      </c>
      <c r="H10535">
        <v>0</v>
      </c>
    </row>
    <row r="10536" spans="2:8" x14ac:dyDescent="0.25">
      <c r="B10536" t="s">
        <v>3</v>
      </c>
      <c r="C10536" t="s">
        <v>650</v>
      </c>
      <c r="D10536" t="s">
        <v>286</v>
      </c>
      <c r="E10536" t="s">
        <v>1</v>
      </c>
      <c r="F10536">
        <v>0</v>
      </c>
      <c r="G10536">
        <v>0</v>
      </c>
      <c r="H10536">
        <v>0</v>
      </c>
    </row>
    <row r="10537" spans="2:8" x14ac:dyDescent="0.25">
      <c r="B10537" t="s">
        <v>3</v>
      </c>
      <c r="C10537" t="s">
        <v>650</v>
      </c>
      <c r="D10537" t="s">
        <v>287</v>
      </c>
      <c r="E10537" t="s">
        <v>1</v>
      </c>
      <c r="F10537">
        <v>0</v>
      </c>
      <c r="G10537">
        <v>0</v>
      </c>
      <c r="H10537">
        <v>0</v>
      </c>
    </row>
    <row r="10538" spans="2:8" x14ac:dyDescent="0.25">
      <c r="B10538" t="s">
        <v>3</v>
      </c>
      <c r="C10538" t="s">
        <v>650</v>
      </c>
      <c r="D10538" t="s">
        <v>290</v>
      </c>
      <c r="E10538" t="s">
        <v>1</v>
      </c>
      <c r="F10538">
        <v>0</v>
      </c>
      <c r="G10538">
        <v>0</v>
      </c>
      <c r="H10538">
        <v>0</v>
      </c>
    </row>
    <row r="10539" spans="2:8" x14ac:dyDescent="0.25">
      <c r="B10539" t="s">
        <v>3</v>
      </c>
      <c r="C10539" t="s">
        <v>650</v>
      </c>
      <c r="D10539" t="s">
        <v>291</v>
      </c>
      <c r="E10539" t="s">
        <v>1</v>
      </c>
      <c r="F10539">
        <v>0</v>
      </c>
      <c r="G10539">
        <v>0</v>
      </c>
      <c r="H10539">
        <v>0</v>
      </c>
    </row>
    <row r="10540" spans="2:8" x14ac:dyDescent="0.25">
      <c r="B10540" t="s">
        <v>3</v>
      </c>
      <c r="C10540" t="s">
        <v>650</v>
      </c>
      <c r="D10540" t="s">
        <v>292</v>
      </c>
      <c r="E10540" t="s">
        <v>1</v>
      </c>
      <c r="F10540">
        <v>0</v>
      </c>
      <c r="G10540">
        <v>0</v>
      </c>
      <c r="H10540">
        <v>0</v>
      </c>
    </row>
    <row r="10541" spans="2:8" x14ac:dyDescent="0.25">
      <c r="B10541" t="s">
        <v>3</v>
      </c>
      <c r="C10541" t="s">
        <v>650</v>
      </c>
      <c r="D10541" t="s">
        <v>293</v>
      </c>
      <c r="E10541" t="s">
        <v>1</v>
      </c>
      <c r="F10541">
        <v>0</v>
      </c>
      <c r="G10541">
        <v>0</v>
      </c>
      <c r="H10541">
        <v>0</v>
      </c>
    </row>
    <row r="10542" spans="2:8" x14ac:dyDescent="0.25">
      <c r="B10542" t="s">
        <v>3</v>
      </c>
      <c r="C10542" t="s">
        <v>650</v>
      </c>
      <c r="D10542" t="s">
        <v>295</v>
      </c>
      <c r="E10542" t="s">
        <v>1</v>
      </c>
      <c r="F10542">
        <v>0</v>
      </c>
      <c r="G10542">
        <v>0</v>
      </c>
      <c r="H10542">
        <v>0</v>
      </c>
    </row>
    <row r="10543" spans="2:8" x14ac:dyDescent="0.25">
      <c r="B10543" t="s">
        <v>3</v>
      </c>
      <c r="C10543" t="s">
        <v>650</v>
      </c>
      <c r="D10543" t="s">
        <v>296</v>
      </c>
      <c r="E10543" t="s">
        <v>1</v>
      </c>
      <c r="F10543">
        <v>0</v>
      </c>
      <c r="G10543">
        <v>0</v>
      </c>
      <c r="H10543">
        <v>0</v>
      </c>
    </row>
    <row r="10544" spans="2:8" x14ac:dyDescent="0.25">
      <c r="B10544" t="s">
        <v>3</v>
      </c>
      <c r="C10544" t="s">
        <v>650</v>
      </c>
      <c r="D10544" t="s">
        <v>297</v>
      </c>
      <c r="E10544" t="s">
        <v>1</v>
      </c>
      <c r="F10544">
        <v>0</v>
      </c>
      <c r="G10544">
        <v>0</v>
      </c>
      <c r="H10544">
        <v>0</v>
      </c>
    </row>
    <row r="10545" spans="2:8" x14ac:dyDescent="0.25">
      <c r="B10545" t="s">
        <v>3</v>
      </c>
      <c r="C10545" t="s">
        <v>650</v>
      </c>
      <c r="D10545" t="s">
        <v>298</v>
      </c>
      <c r="E10545" t="s">
        <v>1</v>
      </c>
      <c r="F10545">
        <v>0</v>
      </c>
      <c r="G10545">
        <v>0</v>
      </c>
      <c r="H10545">
        <v>0</v>
      </c>
    </row>
    <row r="10546" spans="2:8" x14ac:dyDescent="0.25">
      <c r="B10546" t="s">
        <v>3</v>
      </c>
      <c r="C10546" t="s">
        <v>650</v>
      </c>
      <c r="D10546" t="s">
        <v>299</v>
      </c>
      <c r="E10546" t="s">
        <v>1</v>
      </c>
      <c r="F10546">
        <v>0</v>
      </c>
      <c r="G10546">
        <v>0</v>
      </c>
      <c r="H10546">
        <v>0</v>
      </c>
    </row>
    <row r="10547" spans="2:8" x14ac:dyDescent="0.25">
      <c r="B10547" t="s">
        <v>3</v>
      </c>
      <c r="C10547" t="s">
        <v>650</v>
      </c>
      <c r="D10547" t="s">
        <v>300</v>
      </c>
      <c r="E10547" t="s">
        <v>1</v>
      </c>
      <c r="F10547">
        <v>0</v>
      </c>
      <c r="G10547">
        <v>0</v>
      </c>
      <c r="H10547">
        <v>0</v>
      </c>
    </row>
    <row r="10548" spans="2:8" x14ac:dyDescent="0.25">
      <c r="B10548" t="s">
        <v>3</v>
      </c>
      <c r="C10548" t="s">
        <v>650</v>
      </c>
      <c r="D10548" t="s">
        <v>407</v>
      </c>
      <c r="E10548" t="s">
        <v>1</v>
      </c>
      <c r="F10548">
        <v>0</v>
      </c>
      <c r="G10548">
        <v>0</v>
      </c>
      <c r="H10548">
        <v>0</v>
      </c>
    </row>
    <row r="10549" spans="2:8" x14ac:dyDescent="0.25">
      <c r="B10549" t="s">
        <v>3</v>
      </c>
      <c r="C10549" t="s">
        <v>650</v>
      </c>
      <c r="D10549" t="s">
        <v>635</v>
      </c>
      <c r="E10549" t="s">
        <v>1</v>
      </c>
      <c r="F10549">
        <v>0</v>
      </c>
      <c r="G10549">
        <v>0</v>
      </c>
      <c r="H10549">
        <v>0</v>
      </c>
    </row>
    <row r="10550" spans="2:8" x14ac:dyDescent="0.25">
      <c r="B10550" t="s">
        <v>3</v>
      </c>
      <c r="C10550" t="s">
        <v>650</v>
      </c>
      <c r="D10550" t="s">
        <v>636</v>
      </c>
      <c r="E10550" t="s">
        <v>1</v>
      </c>
      <c r="F10550">
        <v>0</v>
      </c>
      <c r="G10550">
        <v>0</v>
      </c>
      <c r="H10550">
        <v>0</v>
      </c>
    </row>
    <row r="10551" spans="2:8" x14ac:dyDescent="0.25">
      <c r="B10551" t="s">
        <v>3</v>
      </c>
      <c r="C10551" t="s">
        <v>650</v>
      </c>
      <c r="D10551" t="s">
        <v>686</v>
      </c>
      <c r="E10551" t="s">
        <v>1</v>
      </c>
      <c r="F10551">
        <v>0</v>
      </c>
      <c r="G10551">
        <v>0</v>
      </c>
      <c r="H10551">
        <v>0</v>
      </c>
    </row>
    <row r="10552" spans="2:8" x14ac:dyDescent="0.25">
      <c r="B10552" t="s">
        <v>3</v>
      </c>
      <c r="C10552" t="s">
        <v>650</v>
      </c>
      <c r="D10552" t="s">
        <v>687</v>
      </c>
      <c r="E10552" t="s">
        <v>1</v>
      </c>
      <c r="F10552">
        <v>0</v>
      </c>
      <c r="G10552">
        <v>0</v>
      </c>
      <c r="H10552">
        <v>0</v>
      </c>
    </row>
    <row r="10553" spans="2:8" x14ac:dyDescent="0.25">
      <c r="B10553" t="s">
        <v>3</v>
      </c>
      <c r="C10553" t="s">
        <v>650</v>
      </c>
      <c r="D10553" t="s">
        <v>302</v>
      </c>
      <c r="E10553" t="s">
        <v>1</v>
      </c>
      <c r="F10553">
        <v>0</v>
      </c>
      <c r="G10553">
        <v>0</v>
      </c>
      <c r="H10553">
        <v>0</v>
      </c>
    </row>
    <row r="10554" spans="2:8" x14ac:dyDescent="0.25">
      <c r="B10554" t="s">
        <v>3</v>
      </c>
      <c r="C10554" t="s">
        <v>650</v>
      </c>
      <c r="D10554" t="s">
        <v>303</v>
      </c>
      <c r="E10554" t="s">
        <v>1</v>
      </c>
      <c r="F10554">
        <v>0</v>
      </c>
      <c r="G10554">
        <v>0</v>
      </c>
      <c r="H10554">
        <v>0</v>
      </c>
    </row>
    <row r="10555" spans="2:8" x14ac:dyDescent="0.25">
      <c r="B10555" t="s">
        <v>3</v>
      </c>
      <c r="C10555" t="s">
        <v>650</v>
      </c>
      <c r="D10555" t="s">
        <v>306</v>
      </c>
      <c r="E10555" t="s">
        <v>1</v>
      </c>
      <c r="F10555">
        <v>0</v>
      </c>
      <c r="G10555">
        <v>0</v>
      </c>
      <c r="H10555">
        <v>0</v>
      </c>
    </row>
    <row r="10556" spans="2:8" x14ac:dyDescent="0.25">
      <c r="B10556" t="s">
        <v>3</v>
      </c>
      <c r="C10556" t="s">
        <v>650</v>
      </c>
      <c r="D10556" t="s">
        <v>307</v>
      </c>
      <c r="E10556" t="s">
        <v>1</v>
      </c>
      <c r="F10556">
        <v>0</v>
      </c>
      <c r="G10556">
        <v>0</v>
      </c>
      <c r="H10556">
        <v>0</v>
      </c>
    </row>
    <row r="10557" spans="2:8" x14ac:dyDescent="0.25">
      <c r="B10557" t="s">
        <v>3</v>
      </c>
      <c r="C10557" t="s">
        <v>650</v>
      </c>
      <c r="D10557" t="s">
        <v>308</v>
      </c>
      <c r="E10557" t="s">
        <v>1</v>
      </c>
      <c r="F10557">
        <v>0</v>
      </c>
      <c r="G10557">
        <v>0</v>
      </c>
      <c r="H10557">
        <v>0</v>
      </c>
    </row>
    <row r="10558" spans="2:8" x14ac:dyDescent="0.25">
      <c r="B10558" t="s">
        <v>3</v>
      </c>
      <c r="C10558" t="s">
        <v>650</v>
      </c>
      <c r="D10558" t="s">
        <v>309</v>
      </c>
      <c r="E10558" t="s">
        <v>1</v>
      </c>
      <c r="F10558">
        <v>0</v>
      </c>
      <c r="G10558">
        <v>0</v>
      </c>
      <c r="H10558">
        <v>0</v>
      </c>
    </row>
    <row r="10559" spans="2:8" x14ac:dyDescent="0.25">
      <c r="B10559" t="s">
        <v>3</v>
      </c>
      <c r="C10559" t="s">
        <v>650</v>
      </c>
      <c r="D10559" t="s">
        <v>637</v>
      </c>
      <c r="E10559" t="s">
        <v>1</v>
      </c>
      <c r="F10559">
        <v>0</v>
      </c>
      <c r="G10559">
        <v>0</v>
      </c>
      <c r="H10559">
        <v>0</v>
      </c>
    </row>
    <row r="10560" spans="2:8" x14ac:dyDescent="0.25">
      <c r="B10560" t="s">
        <v>3</v>
      </c>
      <c r="C10560" t="s">
        <v>650</v>
      </c>
      <c r="D10560" t="s">
        <v>311</v>
      </c>
      <c r="E10560" t="s">
        <v>1</v>
      </c>
      <c r="F10560">
        <v>0</v>
      </c>
      <c r="G10560">
        <v>0</v>
      </c>
      <c r="H10560">
        <v>0</v>
      </c>
    </row>
    <row r="10561" spans="2:8" x14ac:dyDescent="0.25">
      <c r="B10561" t="s">
        <v>3</v>
      </c>
      <c r="C10561" t="s">
        <v>650</v>
      </c>
      <c r="D10561" t="s">
        <v>312</v>
      </c>
      <c r="E10561" t="s">
        <v>1</v>
      </c>
      <c r="F10561">
        <v>0</v>
      </c>
      <c r="G10561">
        <v>0</v>
      </c>
      <c r="H10561">
        <v>0</v>
      </c>
    </row>
    <row r="10562" spans="2:8" x14ac:dyDescent="0.25">
      <c r="B10562" t="s">
        <v>3</v>
      </c>
      <c r="C10562" t="s">
        <v>650</v>
      </c>
      <c r="D10562" t="s">
        <v>313</v>
      </c>
      <c r="E10562" t="s">
        <v>1</v>
      </c>
      <c r="F10562">
        <v>0</v>
      </c>
      <c r="G10562">
        <v>0</v>
      </c>
      <c r="H10562">
        <v>0</v>
      </c>
    </row>
    <row r="10563" spans="2:8" x14ac:dyDescent="0.25">
      <c r="B10563" t="s">
        <v>3</v>
      </c>
      <c r="C10563" t="s">
        <v>650</v>
      </c>
      <c r="D10563" t="s">
        <v>314</v>
      </c>
      <c r="E10563" t="s">
        <v>1</v>
      </c>
      <c r="F10563">
        <v>0</v>
      </c>
      <c r="G10563">
        <v>0</v>
      </c>
      <c r="H10563">
        <v>0</v>
      </c>
    </row>
    <row r="10564" spans="2:8" x14ac:dyDescent="0.25">
      <c r="B10564" t="s">
        <v>3</v>
      </c>
      <c r="C10564" t="s">
        <v>650</v>
      </c>
      <c r="D10564" t="s">
        <v>315</v>
      </c>
      <c r="E10564" t="s">
        <v>1</v>
      </c>
      <c r="F10564">
        <v>0</v>
      </c>
      <c r="G10564">
        <v>0</v>
      </c>
      <c r="H10564">
        <v>0</v>
      </c>
    </row>
    <row r="10565" spans="2:8" x14ac:dyDescent="0.25">
      <c r="B10565" t="s">
        <v>3</v>
      </c>
      <c r="C10565" t="s">
        <v>650</v>
      </c>
      <c r="D10565" t="s">
        <v>320</v>
      </c>
      <c r="E10565" t="s">
        <v>1</v>
      </c>
      <c r="F10565">
        <v>0</v>
      </c>
      <c r="G10565">
        <v>0</v>
      </c>
      <c r="H10565">
        <v>0</v>
      </c>
    </row>
    <row r="10566" spans="2:8" x14ac:dyDescent="0.25">
      <c r="B10566" t="s">
        <v>3</v>
      </c>
      <c r="C10566" t="s">
        <v>650</v>
      </c>
      <c r="D10566" t="s">
        <v>322</v>
      </c>
      <c r="E10566" t="s">
        <v>1</v>
      </c>
      <c r="F10566">
        <v>0</v>
      </c>
      <c r="G10566">
        <v>0</v>
      </c>
      <c r="H10566">
        <v>0</v>
      </c>
    </row>
    <row r="10567" spans="2:8" x14ac:dyDescent="0.25">
      <c r="B10567" t="s">
        <v>3</v>
      </c>
      <c r="C10567" t="s">
        <v>650</v>
      </c>
      <c r="D10567" t="s">
        <v>324</v>
      </c>
      <c r="E10567" t="s">
        <v>1</v>
      </c>
      <c r="F10567">
        <v>0</v>
      </c>
      <c r="G10567">
        <v>0</v>
      </c>
      <c r="H10567">
        <v>0</v>
      </c>
    </row>
    <row r="10568" spans="2:8" x14ac:dyDescent="0.25">
      <c r="B10568" t="s">
        <v>3</v>
      </c>
      <c r="C10568" t="s">
        <v>650</v>
      </c>
      <c r="D10568" t="s">
        <v>326</v>
      </c>
      <c r="E10568" t="s">
        <v>1</v>
      </c>
      <c r="F10568">
        <v>0</v>
      </c>
      <c r="G10568">
        <v>0</v>
      </c>
      <c r="H10568">
        <v>0</v>
      </c>
    </row>
    <row r="10569" spans="2:8" x14ac:dyDescent="0.25">
      <c r="B10569" t="s">
        <v>3</v>
      </c>
      <c r="C10569" t="s">
        <v>650</v>
      </c>
      <c r="D10569" t="s">
        <v>328</v>
      </c>
      <c r="E10569" t="s">
        <v>1</v>
      </c>
      <c r="F10569">
        <v>0</v>
      </c>
      <c r="G10569">
        <v>0</v>
      </c>
      <c r="H10569">
        <v>0</v>
      </c>
    </row>
    <row r="10570" spans="2:8" x14ac:dyDescent="0.25">
      <c r="B10570" t="s">
        <v>3</v>
      </c>
      <c r="C10570" t="s">
        <v>650</v>
      </c>
      <c r="D10570" t="s">
        <v>330</v>
      </c>
      <c r="E10570" t="s">
        <v>1</v>
      </c>
      <c r="F10570">
        <v>0</v>
      </c>
      <c r="G10570">
        <v>0</v>
      </c>
      <c r="H10570">
        <v>0</v>
      </c>
    </row>
    <row r="10571" spans="2:8" x14ac:dyDescent="0.25">
      <c r="B10571" t="s">
        <v>3</v>
      </c>
      <c r="C10571" t="s">
        <v>650</v>
      </c>
      <c r="D10571" t="s">
        <v>332</v>
      </c>
      <c r="E10571" t="s">
        <v>1</v>
      </c>
      <c r="F10571">
        <v>0</v>
      </c>
      <c r="G10571">
        <v>0</v>
      </c>
      <c r="H10571">
        <v>0</v>
      </c>
    </row>
    <row r="10572" spans="2:8" x14ac:dyDescent="0.25">
      <c r="B10572" t="s">
        <v>3</v>
      </c>
      <c r="C10572" t="s">
        <v>650</v>
      </c>
      <c r="D10572" t="s">
        <v>333</v>
      </c>
      <c r="E10572" t="s">
        <v>1</v>
      </c>
      <c r="F10572">
        <v>0</v>
      </c>
      <c r="G10572">
        <v>0</v>
      </c>
      <c r="H10572">
        <v>0</v>
      </c>
    </row>
    <row r="10573" spans="2:8" x14ac:dyDescent="0.25">
      <c r="B10573" t="s">
        <v>3</v>
      </c>
      <c r="C10573" t="s">
        <v>650</v>
      </c>
      <c r="D10573" t="s">
        <v>334</v>
      </c>
      <c r="E10573" t="s">
        <v>1</v>
      </c>
      <c r="F10573">
        <v>0</v>
      </c>
      <c r="G10573">
        <v>0</v>
      </c>
      <c r="H10573">
        <v>0</v>
      </c>
    </row>
    <row r="10574" spans="2:8" x14ac:dyDescent="0.25">
      <c r="B10574" t="s">
        <v>3</v>
      </c>
      <c r="C10574" t="s">
        <v>650</v>
      </c>
      <c r="D10574" t="s">
        <v>335</v>
      </c>
      <c r="E10574" t="s">
        <v>1</v>
      </c>
      <c r="F10574">
        <v>0</v>
      </c>
      <c r="G10574">
        <v>0</v>
      </c>
      <c r="H10574">
        <v>0</v>
      </c>
    </row>
    <row r="10575" spans="2:8" x14ac:dyDescent="0.25">
      <c r="B10575" t="s">
        <v>3</v>
      </c>
      <c r="C10575" t="s">
        <v>650</v>
      </c>
      <c r="D10575" t="s">
        <v>336</v>
      </c>
      <c r="E10575" t="s">
        <v>1</v>
      </c>
      <c r="F10575">
        <v>0</v>
      </c>
      <c r="G10575">
        <v>0</v>
      </c>
      <c r="H10575">
        <v>0</v>
      </c>
    </row>
    <row r="10576" spans="2:8" x14ac:dyDescent="0.25">
      <c r="B10576" t="s">
        <v>3</v>
      </c>
      <c r="C10576" t="s">
        <v>650</v>
      </c>
      <c r="D10576" t="s">
        <v>337</v>
      </c>
      <c r="E10576" t="s">
        <v>1</v>
      </c>
      <c r="F10576">
        <v>0</v>
      </c>
      <c r="G10576">
        <v>0</v>
      </c>
      <c r="H10576">
        <v>0</v>
      </c>
    </row>
    <row r="10577" spans="2:8" x14ac:dyDescent="0.25">
      <c r="B10577" t="s">
        <v>3</v>
      </c>
      <c r="C10577" t="s">
        <v>650</v>
      </c>
      <c r="D10577" t="s">
        <v>341</v>
      </c>
      <c r="E10577" t="s">
        <v>1</v>
      </c>
      <c r="F10577">
        <v>0</v>
      </c>
      <c r="G10577">
        <v>0</v>
      </c>
      <c r="H10577">
        <v>0</v>
      </c>
    </row>
    <row r="10578" spans="2:8" x14ac:dyDescent="0.25">
      <c r="B10578" t="s">
        <v>3</v>
      </c>
      <c r="C10578" t="s">
        <v>650</v>
      </c>
      <c r="D10578" t="s">
        <v>342</v>
      </c>
      <c r="E10578" t="s">
        <v>1</v>
      </c>
      <c r="F10578">
        <v>0</v>
      </c>
      <c r="G10578">
        <v>0</v>
      </c>
      <c r="H10578">
        <v>0</v>
      </c>
    </row>
    <row r="10579" spans="2:8" x14ac:dyDescent="0.25">
      <c r="B10579" t="s">
        <v>3</v>
      </c>
      <c r="C10579" t="s">
        <v>650</v>
      </c>
      <c r="D10579" t="s">
        <v>343</v>
      </c>
      <c r="E10579" t="s">
        <v>1</v>
      </c>
      <c r="F10579">
        <v>0</v>
      </c>
      <c r="G10579">
        <v>0</v>
      </c>
      <c r="H10579">
        <v>0</v>
      </c>
    </row>
    <row r="10580" spans="2:8" x14ac:dyDescent="0.25">
      <c r="B10580" t="s">
        <v>3</v>
      </c>
      <c r="C10580" t="s">
        <v>650</v>
      </c>
      <c r="D10580" t="s">
        <v>344</v>
      </c>
      <c r="E10580" t="s">
        <v>1</v>
      </c>
      <c r="F10580">
        <v>0</v>
      </c>
      <c r="G10580">
        <v>0</v>
      </c>
      <c r="H10580">
        <v>0</v>
      </c>
    </row>
    <row r="10581" spans="2:8" x14ac:dyDescent="0.25">
      <c r="B10581" t="s">
        <v>3</v>
      </c>
      <c r="C10581" t="s">
        <v>650</v>
      </c>
      <c r="D10581" t="s">
        <v>345</v>
      </c>
      <c r="E10581" t="s">
        <v>1</v>
      </c>
      <c r="F10581">
        <v>0</v>
      </c>
      <c r="G10581">
        <v>0</v>
      </c>
      <c r="H10581">
        <v>0</v>
      </c>
    </row>
    <row r="10582" spans="2:8" x14ac:dyDescent="0.25">
      <c r="B10582" t="s">
        <v>3</v>
      </c>
      <c r="C10582" t="s">
        <v>650</v>
      </c>
      <c r="D10582" t="s">
        <v>346</v>
      </c>
      <c r="E10582" t="s">
        <v>1</v>
      </c>
      <c r="F10582">
        <v>0</v>
      </c>
      <c r="G10582">
        <v>0</v>
      </c>
      <c r="H10582">
        <v>0</v>
      </c>
    </row>
    <row r="10583" spans="2:8" x14ac:dyDescent="0.25">
      <c r="B10583" t="s">
        <v>3</v>
      </c>
      <c r="C10583" t="s">
        <v>650</v>
      </c>
      <c r="D10583" t="s">
        <v>349</v>
      </c>
      <c r="E10583" t="s">
        <v>1</v>
      </c>
      <c r="F10583">
        <v>0</v>
      </c>
      <c r="G10583">
        <v>0</v>
      </c>
      <c r="H10583">
        <v>0</v>
      </c>
    </row>
    <row r="10584" spans="2:8" x14ac:dyDescent="0.25">
      <c r="B10584" t="s">
        <v>3</v>
      </c>
      <c r="C10584" t="s">
        <v>650</v>
      </c>
      <c r="D10584" t="s">
        <v>350</v>
      </c>
      <c r="E10584" t="s">
        <v>1</v>
      </c>
      <c r="F10584">
        <v>0</v>
      </c>
      <c r="G10584">
        <v>0</v>
      </c>
      <c r="H10584">
        <v>0</v>
      </c>
    </row>
    <row r="10585" spans="2:8" x14ac:dyDescent="0.25">
      <c r="B10585" t="s">
        <v>3</v>
      </c>
      <c r="C10585" t="s">
        <v>650</v>
      </c>
      <c r="D10585" t="s">
        <v>351</v>
      </c>
      <c r="E10585" t="s">
        <v>1</v>
      </c>
      <c r="F10585">
        <v>0</v>
      </c>
      <c r="G10585">
        <v>0</v>
      </c>
      <c r="H10585">
        <v>0</v>
      </c>
    </row>
    <row r="10586" spans="2:8" x14ac:dyDescent="0.25">
      <c r="B10586" t="s">
        <v>3</v>
      </c>
      <c r="C10586" t="s">
        <v>650</v>
      </c>
      <c r="D10586" t="s">
        <v>352</v>
      </c>
      <c r="E10586" t="s">
        <v>1</v>
      </c>
      <c r="F10586">
        <v>0</v>
      </c>
      <c r="G10586">
        <v>0</v>
      </c>
      <c r="H10586">
        <v>0</v>
      </c>
    </row>
    <row r="10587" spans="2:8" x14ac:dyDescent="0.25">
      <c r="B10587" t="s">
        <v>3</v>
      </c>
      <c r="C10587" t="s">
        <v>650</v>
      </c>
      <c r="D10587" t="s">
        <v>353</v>
      </c>
      <c r="E10587" t="s">
        <v>1</v>
      </c>
      <c r="F10587">
        <v>0</v>
      </c>
      <c r="G10587">
        <v>0</v>
      </c>
      <c r="H10587">
        <v>0</v>
      </c>
    </row>
    <row r="10588" spans="2:8" x14ac:dyDescent="0.25">
      <c r="B10588" t="s">
        <v>3</v>
      </c>
      <c r="C10588" t="s">
        <v>650</v>
      </c>
      <c r="D10588" t="s">
        <v>354</v>
      </c>
      <c r="E10588" t="s">
        <v>1</v>
      </c>
      <c r="F10588">
        <v>0</v>
      </c>
      <c r="G10588">
        <v>0</v>
      </c>
      <c r="H10588">
        <v>0</v>
      </c>
    </row>
    <row r="10589" spans="2:8" x14ac:dyDescent="0.25">
      <c r="B10589" t="s">
        <v>3</v>
      </c>
      <c r="C10589" t="s">
        <v>650</v>
      </c>
      <c r="D10589" t="s">
        <v>356</v>
      </c>
      <c r="E10589" t="s">
        <v>1</v>
      </c>
      <c r="F10589">
        <v>0</v>
      </c>
      <c r="G10589">
        <v>0</v>
      </c>
      <c r="H10589">
        <v>0</v>
      </c>
    </row>
    <row r="10590" spans="2:8" x14ac:dyDescent="0.25">
      <c r="B10590" t="s">
        <v>3</v>
      </c>
      <c r="C10590" t="s">
        <v>650</v>
      </c>
      <c r="D10590" t="s">
        <v>357</v>
      </c>
      <c r="E10590" t="s">
        <v>1</v>
      </c>
      <c r="F10590">
        <v>0</v>
      </c>
      <c r="G10590">
        <v>0</v>
      </c>
      <c r="H10590">
        <v>0</v>
      </c>
    </row>
    <row r="10591" spans="2:8" x14ac:dyDescent="0.25">
      <c r="B10591" t="s">
        <v>3</v>
      </c>
      <c r="C10591" t="s">
        <v>650</v>
      </c>
      <c r="D10591" t="s">
        <v>359</v>
      </c>
      <c r="E10591" t="s">
        <v>1</v>
      </c>
      <c r="F10591">
        <v>0</v>
      </c>
      <c r="G10591">
        <v>0</v>
      </c>
      <c r="H10591">
        <v>0</v>
      </c>
    </row>
    <row r="10592" spans="2:8" x14ac:dyDescent="0.25">
      <c r="B10592" t="s">
        <v>3</v>
      </c>
      <c r="C10592" t="s">
        <v>650</v>
      </c>
      <c r="D10592" t="s">
        <v>688</v>
      </c>
      <c r="E10592" t="s">
        <v>1</v>
      </c>
      <c r="F10592">
        <v>0</v>
      </c>
      <c r="G10592">
        <v>0</v>
      </c>
      <c r="H10592">
        <v>0</v>
      </c>
    </row>
    <row r="10593" spans="2:8" x14ac:dyDescent="0.25">
      <c r="B10593" t="s">
        <v>3</v>
      </c>
      <c r="C10593" t="s">
        <v>650</v>
      </c>
      <c r="D10593" t="s">
        <v>689</v>
      </c>
      <c r="E10593" t="s">
        <v>1</v>
      </c>
      <c r="F10593">
        <v>0</v>
      </c>
      <c r="G10593">
        <v>0</v>
      </c>
      <c r="H10593">
        <v>0</v>
      </c>
    </row>
    <row r="10594" spans="2:8" x14ac:dyDescent="0.25">
      <c r="B10594" t="s">
        <v>3</v>
      </c>
      <c r="C10594" t="s">
        <v>650</v>
      </c>
      <c r="D10594" t="s">
        <v>363</v>
      </c>
      <c r="E10594" t="s">
        <v>1</v>
      </c>
      <c r="F10594">
        <v>0</v>
      </c>
      <c r="G10594">
        <v>0</v>
      </c>
      <c r="H10594">
        <v>0</v>
      </c>
    </row>
    <row r="10595" spans="2:8" x14ac:dyDescent="0.25">
      <c r="B10595" t="s">
        <v>3</v>
      </c>
      <c r="C10595" t="s">
        <v>650</v>
      </c>
      <c r="D10595" t="s">
        <v>365</v>
      </c>
      <c r="E10595" t="s">
        <v>1</v>
      </c>
      <c r="F10595">
        <v>0</v>
      </c>
      <c r="G10595">
        <v>0</v>
      </c>
      <c r="H10595">
        <v>0</v>
      </c>
    </row>
    <row r="10596" spans="2:8" x14ac:dyDescent="0.25">
      <c r="B10596" t="s">
        <v>3</v>
      </c>
      <c r="C10596" t="s">
        <v>650</v>
      </c>
      <c r="D10596" t="s">
        <v>367</v>
      </c>
      <c r="E10596" t="s">
        <v>1</v>
      </c>
      <c r="F10596">
        <v>0</v>
      </c>
      <c r="G10596">
        <v>0</v>
      </c>
      <c r="H10596">
        <v>0</v>
      </c>
    </row>
    <row r="10597" spans="2:8" x14ac:dyDescent="0.25">
      <c r="B10597" t="s">
        <v>3</v>
      </c>
      <c r="C10597" t="s">
        <v>650</v>
      </c>
      <c r="D10597" t="s">
        <v>369</v>
      </c>
      <c r="E10597" t="s">
        <v>1</v>
      </c>
      <c r="F10597">
        <v>0</v>
      </c>
      <c r="G10597">
        <v>0</v>
      </c>
      <c r="H10597">
        <v>0</v>
      </c>
    </row>
    <row r="10598" spans="2:8" x14ac:dyDescent="0.25">
      <c r="B10598" t="s">
        <v>3</v>
      </c>
      <c r="C10598" t="s">
        <v>650</v>
      </c>
      <c r="D10598" t="s">
        <v>371</v>
      </c>
      <c r="E10598" t="s">
        <v>1</v>
      </c>
      <c r="F10598">
        <v>0</v>
      </c>
      <c r="G10598">
        <v>0</v>
      </c>
      <c r="H10598">
        <v>0</v>
      </c>
    </row>
    <row r="10599" spans="2:8" x14ac:dyDescent="0.25">
      <c r="B10599" t="s">
        <v>3</v>
      </c>
      <c r="C10599" t="s">
        <v>650</v>
      </c>
      <c r="D10599" t="s">
        <v>373</v>
      </c>
      <c r="E10599" t="s">
        <v>1</v>
      </c>
      <c r="F10599">
        <v>0</v>
      </c>
      <c r="G10599">
        <v>0</v>
      </c>
      <c r="H10599">
        <v>0</v>
      </c>
    </row>
    <row r="10600" spans="2:8" x14ac:dyDescent="0.25">
      <c r="B10600" t="s">
        <v>3</v>
      </c>
      <c r="C10600" t="s">
        <v>650</v>
      </c>
      <c r="D10600" t="s">
        <v>375</v>
      </c>
      <c r="E10600" t="s">
        <v>1</v>
      </c>
      <c r="F10600">
        <v>0</v>
      </c>
      <c r="G10600">
        <v>0</v>
      </c>
      <c r="H10600">
        <v>0</v>
      </c>
    </row>
    <row r="10601" spans="2:8" x14ac:dyDescent="0.25">
      <c r="B10601" t="s">
        <v>3</v>
      </c>
      <c r="C10601" t="s">
        <v>650</v>
      </c>
      <c r="D10601" t="s">
        <v>377</v>
      </c>
      <c r="E10601" t="s">
        <v>1</v>
      </c>
      <c r="F10601">
        <v>0</v>
      </c>
      <c r="G10601">
        <v>0</v>
      </c>
      <c r="H10601">
        <v>0</v>
      </c>
    </row>
    <row r="10602" spans="2:8" x14ac:dyDescent="0.25">
      <c r="B10602" t="s">
        <v>3</v>
      </c>
      <c r="C10602" t="s">
        <v>650</v>
      </c>
      <c r="D10602" t="s">
        <v>379</v>
      </c>
      <c r="E10602" t="s">
        <v>1</v>
      </c>
      <c r="F10602">
        <v>0</v>
      </c>
      <c r="G10602">
        <v>0</v>
      </c>
      <c r="H10602">
        <v>0</v>
      </c>
    </row>
    <row r="10603" spans="2:8" x14ac:dyDescent="0.25">
      <c r="B10603" t="s">
        <v>3</v>
      </c>
      <c r="C10603" t="s">
        <v>650</v>
      </c>
      <c r="D10603" t="s">
        <v>381</v>
      </c>
      <c r="E10603" t="s">
        <v>1</v>
      </c>
      <c r="F10603">
        <v>0</v>
      </c>
      <c r="G10603">
        <v>0</v>
      </c>
      <c r="H10603">
        <v>0</v>
      </c>
    </row>
    <row r="10604" spans="2:8" x14ac:dyDescent="0.25">
      <c r="B10604" t="s">
        <v>3</v>
      </c>
      <c r="C10604" t="s">
        <v>650</v>
      </c>
      <c r="D10604" t="s">
        <v>383</v>
      </c>
      <c r="E10604" t="s">
        <v>1</v>
      </c>
      <c r="F10604">
        <v>0</v>
      </c>
      <c r="G10604">
        <v>0</v>
      </c>
      <c r="H10604">
        <v>0</v>
      </c>
    </row>
    <row r="10605" spans="2:8" x14ac:dyDescent="0.25">
      <c r="B10605" t="s">
        <v>3</v>
      </c>
      <c r="C10605" t="s">
        <v>650</v>
      </c>
      <c r="D10605" t="s">
        <v>384</v>
      </c>
      <c r="E10605" t="s">
        <v>1</v>
      </c>
      <c r="F10605">
        <v>0</v>
      </c>
      <c r="G10605">
        <v>0</v>
      </c>
      <c r="H10605">
        <v>0</v>
      </c>
    </row>
    <row r="10606" spans="2:8" x14ac:dyDescent="0.25">
      <c r="B10606" t="s">
        <v>3</v>
      </c>
      <c r="C10606" t="s">
        <v>650</v>
      </c>
      <c r="D10606" t="s">
        <v>385</v>
      </c>
      <c r="E10606" t="s">
        <v>1</v>
      </c>
      <c r="F10606">
        <v>0</v>
      </c>
      <c r="G10606">
        <v>0</v>
      </c>
      <c r="H10606">
        <v>0</v>
      </c>
    </row>
    <row r="10607" spans="2:8" x14ac:dyDescent="0.25">
      <c r="B10607" t="s">
        <v>3</v>
      </c>
      <c r="C10607" t="s">
        <v>650</v>
      </c>
      <c r="D10607" t="s">
        <v>386</v>
      </c>
      <c r="E10607" t="s">
        <v>1</v>
      </c>
      <c r="F10607">
        <v>0</v>
      </c>
      <c r="G10607">
        <v>0</v>
      </c>
      <c r="H10607">
        <v>0</v>
      </c>
    </row>
    <row r="10608" spans="2:8" x14ac:dyDescent="0.25">
      <c r="B10608" t="s">
        <v>3</v>
      </c>
      <c r="C10608" t="s">
        <v>650</v>
      </c>
      <c r="D10608" t="s">
        <v>387</v>
      </c>
      <c r="E10608" t="s">
        <v>1</v>
      </c>
      <c r="F10608">
        <v>0</v>
      </c>
      <c r="G10608">
        <v>0</v>
      </c>
      <c r="H10608">
        <v>0</v>
      </c>
    </row>
    <row r="10609" spans="2:8" x14ac:dyDescent="0.25">
      <c r="B10609" t="s">
        <v>3</v>
      </c>
      <c r="C10609" t="s">
        <v>650</v>
      </c>
      <c r="D10609" t="s">
        <v>388</v>
      </c>
      <c r="E10609" t="s">
        <v>1</v>
      </c>
      <c r="F10609">
        <v>0</v>
      </c>
      <c r="G10609">
        <v>0</v>
      </c>
      <c r="H10609">
        <v>0</v>
      </c>
    </row>
    <row r="10610" spans="2:8" x14ac:dyDescent="0.25">
      <c r="B10610" t="s">
        <v>3</v>
      </c>
      <c r="C10610" t="s">
        <v>650</v>
      </c>
      <c r="D10610" t="s">
        <v>389</v>
      </c>
      <c r="E10610" t="s">
        <v>1</v>
      </c>
      <c r="F10610">
        <v>0</v>
      </c>
      <c r="G10610">
        <v>0</v>
      </c>
      <c r="H10610">
        <v>0</v>
      </c>
    </row>
    <row r="10611" spans="2:8" x14ac:dyDescent="0.25">
      <c r="B10611" t="s">
        <v>3</v>
      </c>
      <c r="C10611" t="s">
        <v>650</v>
      </c>
      <c r="D10611" t="s">
        <v>390</v>
      </c>
      <c r="E10611" t="s">
        <v>1</v>
      </c>
      <c r="F10611">
        <v>0</v>
      </c>
      <c r="G10611">
        <v>0</v>
      </c>
      <c r="H10611">
        <v>0</v>
      </c>
    </row>
    <row r="10612" spans="2:8" x14ac:dyDescent="0.25">
      <c r="B10612" t="s">
        <v>3</v>
      </c>
      <c r="C10612" t="s">
        <v>650</v>
      </c>
      <c r="D10612" t="s">
        <v>393</v>
      </c>
      <c r="E10612" t="s">
        <v>1</v>
      </c>
      <c r="F10612">
        <v>0</v>
      </c>
      <c r="G10612">
        <v>0</v>
      </c>
      <c r="H10612">
        <v>0</v>
      </c>
    </row>
    <row r="10613" spans="2:8" x14ac:dyDescent="0.25">
      <c r="B10613" t="s">
        <v>3</v>
      </c>
      <c r="C10613" t="s">
        <v>650</v>
      </c>
      <c r="D10613" t="s">
        <v>395</v>
      </c>
      <c r="E10613" t="s">
        <v>1</v>
      </c>
      <c r="F10613">
        <v>0</v>
      </c>
      <c r="G10613">
        <v>0</v>
      </c>
      <c r="H10613">
        <v>0</v>
      </c>
    </row>
    <row r="10614" spans="2:8" x14ac:dyDescent="0.25">
      <c r="B10614" t="s">
        <v>3</v>
      </c>
      <c r="C10614" t="s">
        <v>650</v>
      </c>
      <c r="D10614" t="s">
        <v>397</v>
      </c>
      <c r="E10614" t="s">
        <v>1</v>
      </c>
      <c r="F10614">
        <v>0</v>
      </c>
      <c r="G10614">
        <v>0</v>
      </c>
      <c r="H10614">
        <v>0</v>
      </c>
    </row>
    <row r="10615" spans="2:8" x14ac:dyDescent="0.25">
      <c r="B10615" t="s">
        <v>3</v>
      </c>
      <c r="C10615" t="s">
        <v>650</v>
      </c>
      <c r="D10615" t="s">
        <v>398</v>
      </c>
      <c r="E10615" t="s">
        <v>1</v>
      </c>
      <c r="F10615">
        <v>0</v>
      </c>
      <c r="G10615">
        <v>0</v>
      </c>
      <c r="H10615">
        <v>0</v>
      </c>
    </row>
    <row r="10616" spans="2:8" x14ac:dyDescent="0.25">
      <c r="B10616" t="s">
        <v>3</v>
      </c>
      <c r="C10616" t="s">
        <v>650</v>
      </c>
      <c r="D10616" t="s">
        <v>399</v>
      </c>
      <c r="E10616" t="s">
        <v>1</v>
      </c>
      <c r="F10616">
        <v>0</v>
      </c>
      <c r="G10616">
        <v>0</v>
      </c>
      <c r="H10616">
        <v>0</v>
      </c>
    </row>
    <row r="10617" spans="2:8" x14ac:dyDescent="0.25">
      <c r="B10617" t="s">
        <v>3</v>
      </c>
      <c r="C10617" t="s">
        <v>650</v>
      </c>
      <c r="D10617" t="s">
        <v>400</v>
      </c>
      <c r="E10617" t="s">
        <v>1</v>
      </c>
      <c r="F10617">
        <v>0</v>
      </c>
      <c r="G10617">
        <v>0</v>
      </c>
      <c r="H10617">
        <v>0</v>
      </c>
    </row>
    <row r="10618" spans="2:8" x14ac:dyDescent="0.25">
      <c r="B10618" t="s">
        <v>3</v>
      </c>
      <c r="C10618" t="s">
        <v>650</v>
      </c>
      <c r="D10618" t="s">
        <v>401</v>
      </c>
      <c r="E10618" t="s">
        <v>1</v>
      </c>
      <c r="F10618">
        <v>0</v>
      </c>
      <c r="G10618">
        <v>0</v>
      </c>
      <c r="H10618">
        <v>0</v>
      </c>
    </row>
    <row r="10619" spans="2:8" x14ac:dyDescent="0.25">
      <c r="B10619" t="s">
        <v>3</v>
      </c>
      <c r="C10619" t="s">
        <v>650</v>
      </c>
      <c r="D10619" t="s">
        <v>402</v>
      </c>
      <c r="E10619" t="s">
        <v>1</v>
      </c>
      <c r="F10619">
        <v>0</v>
      </c>
      <c r="G10619">
        <v>0</v>
      </c>
      <c r="H10619">
        <v>0</v>
      </c>
    </row>
    <row r="10620" spans="2:8" x14ac:dyDescent="0.25">
      <c r="B10620" t="s">
        <v>3</v>
      </c>
      <c r="C10620" t="s">
        <v>650</v>
      </c>
      <c r="D10620" t="s">
        <v>403</v>
      </c>
      <c r="E10620" t="s">
        <v>1</v>
      </c>
      <c r="F10620">
        <v>0</v>
      </c>
      <c r="G10620">
        <v>0</v>
      </c>
      <c r="H10620">
        <v>0</v>
      </c>
    </row>
    <row r="10621" spans="2:8" x14ac:dyDescent="0.25">
      <c r="B10621" t="s">
        <v>3</v>
      </c>
      <c r="C10621" t="s">
        <v>650</v>
      </c>
      <c r="D10621" t="s">
        <v>404</v>
      </c>
      <c r="E10621" t="s">
        <v>1</v>
      </c>
      <c r="F10621">
        <v>0</v>
      </c>
      <c r="G10621">
        <v>0</v>
      </c>
      <c r="H10621">
        <v>0</v>
      </c>
    </row>
    <row r="10622" spans="2:8" x14ac:dyDescent="0.25">
      <c r="B10622" t="s">
        <v>3</v>
      </c>
      <c r="C10622" t="s">
        <v>650</v>
      </c>
      <c r="D10622" t="s">
        <v>406</v>
      </c>
      <c r="E10622" t="s">
        <v>1</v>
      </c>
      <c r="F10622">
        <v>0</v>
      </c>
      <c r="G10622">
        <v>0</v>
      </c>
      <c r="H10622">
        <v>0</v>
      </c>
    </row>
    <row r="10623" spans="2:8" x14ac:dyDescent="0.25">
      <c r="B10623" t="s">
        <v>3</v>
      </c>
      <c r="C10623" t="s">
        <v>651</v>
      </c>
      <c r="D10623" t="s">
        <v>544</v>
      </c>
      <c r="E10623" t="s">
        <v>1</v>
      </c>
      <c r="F10623">
        <v>0</v>
      </c>
      <c r="G10623">
        <v>0</v>
      </c>
      <c r="H10623">
        <v>0</v>
      </c>
    </row>
    <row r="10624" spans="2:8" x14ac:dyDescent="0.25">
      <c r="B10624" t="s">
        <v>3</v>
      </c>
      <c r="C10624" t="s">
        <v>651</v>
      </c>
      <c r="D10624" t="s">
        <v>16</v>
      </c>
      <c r="E10624" t="s">
        <v>1</v>
      </c>
      <c r="F10624">
        <v>0</v>
      </c>
      <c r="G10624">
        <v>0</v>
      </c>
      <c r="H10624">
        <v>0</v>
      </c>
    </row>
    <row r="10625" spans="2:8" x14ac:dyDescent="0.25">
      <c r="B10625" t="s">
        <v>3</v>
      </c>
      <c r="C10625" t="s">
        <v>651</v>
      </c>
      <c r="D10625" t="s">
        <v>17</v>
      </c>
      <c r="E10625" t="s">
        <v>1</v>
      </c>
      <c r="F10625">
        <v>0</v>
      </c>
      <c r="G10625">
        <v>0</v>
      </c>
      <c r="H10625">
        <v>0</v>
      </c>
    </row>
    <row r="10626" spans="2:8" x14ac:dyDescent="0.25">
      <c r="B10626" t="s">
        <v>3</v>
      </c>
      <c r="C10626" t="s">
        <v>651</v>
      </c>
      <c r="D10626" t="s">
        <v>18</v>
      </c>
      <c r="E10626" t="s">
        <v>1</v>
      </c>
      <c r="F10626">
        <v>0</v>
      </c>
      <c r="G10626">
        <v>0</v>
      </c>
      <c r="H10626">
        <v>0</v>
      </c>
    </row>
    <row r="10627" spans="2:8" x14ac:dyDescent="0.25">
      <c r="B10627" t="s">
        <v>3</v>
      </c>
      <c r="C10627" t="s">
        <v>651</v>
      </c>
      <c r="D10627" t="s">
        <v>19</v>
      </c>
      <c r="E10627" t="s">
        <v>1</v>
      </c>
      <c r="F10627">
        <v>0</v>
      </c>
      <c r="G10627">
        <v>0</v>
      </c>
      <c r="H10627">
        <v>0</v>
      </c>
    </row>
    <row r="10628" spans="2:8" x14ac:dyDescent="0.25">
      <c r="B10628" t="s">
        <v>3</v>
      </c>
      <c r="C10628" t="s">
        <v>651</v>
      </c>
      <c r="D10628" t="s">
        <v>20</v>
      </c>
      <c r="E10628" t="s">
        <v>1</v>
      </c>
      <c r="F10628">
        <v>0</v>
      </c>
      <c r="G10628">
        <v>0</v>
      </c>
      <c r="H10628">
        <v>0</v>
      </c>
    </row>
    <row r="10629" spans="2:8" x14ac:dyDescent="0.25">
      <c r="B10629" t="s">
        <v>3</v>
      </c>
      <c r="C10629" t="s">
        <v>651</v>
      </c>
      <c r="D10629" t="s">
        <v>21</v>
      </c>
      <c r="E10629" t="s">
        <v>1</v>
      </c>
      <c r="F10629">
        <v>0</v>
      </c>
      <c r="G10629">
        <v>0</v>
      </c>
      <c r="H10629">
        <v>0</v>
      </c>
    </row>
    <row r="10630" spans="2:8" x14ac:dyDescent="0.25">
      <c r="B10630" t="s">
        <v>3</v>
      </c>
      <c r="C10630" t="s">
        <v>651</v>
      </c>
      <c r="D10630" t="s">
        <v>22</v>
      </c>
      <c r="E10630" t="s">
        <v>1</v>
      </c>
      <c r="F10630">
        <v>0</v>
      </c>
      <c r="G10630">
        <v>0</v>
      </c>
      <c r="H10630">
        <v>0</v>
      </c>
    </row>
    <row r="10631" spans="2:8" x14ac:dyDescent="0.25">
      <c r="B10631" t="s">
        <v>3</v>
      </c>
      <c r="C10631" t="s">
        <v>651</v>
      </c>
      <c r="D10631" t="s">
        <v>23</v>
      </c>
      <c r="E10631" t="s">
        <v>1</v>
      </c>
      <c r="F10631">
        <v>0</v>
      </c>
      <c r="G10631">
        <v>0</v>
      </c>
      <c r="H10631">
        <v>0</v>
      </c>
    </row>
    <row r="10632" spans="2:8" x14ac:dyDescent="0.25">
      <c r="B10632" t="s">
        <v>3</v>
      </c>
      <c r="C10632" t="s">
        <v>651</v>
      </c>
      <c r="D10632" t="s">
        <v>24</v>
      </c>
      <c r="E10632" t="s">
        <v>1</v>
      </c>
      <c r="F10632">
        <v>0</v>
      </c>
      <c r="G10632">
        <v>0</v>
      </c>
      <c r="H10632">
        <v>0</v>
      </c>
    </row>
    <row r="10633" spans="2:8" x14ac:dyDescent="0.25">
      <c r="B10633" t="s">
        <v>3</v>
      </c>
      <c r="C10633" t="s">
        <v>651</v>
      </c>
      <c r="D10633" t="s">
        <v>25</v>
      </c>
      <c r="E10633" t="s">
        <v>1</v>
      </c>
      <c r="F10633">
        <v>0</v>
      </c>
      <c r="G10633">
        <v>0</v>
      </c>
      <c r="H10633">
        <v>0</v>
      </c>
    </row>
    <row r="10634" spans="2:8" x14ac:dyDescent="0.25">
      <c r="B10634" t="s">
        <v>3</v>
      </c>
      <c r="C10634" t="s">
        <v>651</v>
      </c>
      <c r="D10634" t="s">
        <v>26</v>
      </c>
      <c r="E10634" t="s">
        <v>1</v>
      </c>
      <c r="F10634">
        <v>0</v>
      </c>
      <c r="G10634">
        <v>0</v>
      </c>
      <c r="H10634">
        <v>0</v>
      </c>
    </row>
    <row r="10635" spans="2:8" x14ac:dyDescent="0.25">
      <c r="B10635" t="s">
        <v>3</v>
      </c>
      <c r="C10635" t="s">
        <v>651</v>
      </c>
      <c r="D10635" t="s">
        <v>27</v>
      </c>
      <c r="E10635" t="s">
        <v>1</v>
      </c>
      <c r="F10635">
        <v>0</v>
      </c>
      <c r="G10635">
        <v>0</v>
      </c>
      <c r="H10635">
        <v>0</v>
      </c>
    </row>
    <row r="10636" spans="2:8" x14ac:dyDescent="0.25">
      <c r="B10636" t="s">
        <v>3</v>
      </c>
      <c r="C10636" t="s">
        <v>651</v>
      </c>
      <c r="D10636" t="s">
        <v>28</v>
      </c>
      <c r="E10636" t="s">
        <v>1</v>
      </c>
      <c r="F10636">
        <v>0</v>
      </c>
      <c r="G10636">
        <v>0</v>
      </c>
      <c r="H10636">
        <v>0</v>
      </c>
    </row>
    <row r="10637" spans="2:8" x14ac:dyDescent="0.25">
      <c r="B10637" t="s">
        <v>3</v>
      </c>
      <c r="C10637" t="s">
        <v>651</v>
      </c>
      <c r="D10637" t="s">
        <v>29</v>
      </c>
      <c r="E10637" t="s">
        <v>1</v>
      </c>
      <c r="F10637">
        <v>0</v>
      </c>
      <c r="G10637">
        <v>0</v>
      </c>
      <c r="H10637">
        <v>0</v>
      </c>
    </row>
    <row r="10638" spans="2:8" x14ac:dyDescent="0.25">
      <c r="B10638" t="s">
        <v>3</v>
      </c>
      <c r="C10638" t="s">
        <v>651</v>
      </c>
      <c r="D10638" t="s">
        <v>30</v>
      </c>
      <c r="E10638" t="s">
        <v>1</v>
      </c>
      <c r="F10638">
        <v>0</v>
      </c>
      <c r="G10638">
        <v>0</v>
      </c>
      <c r="H10638">
        <v>0</v>
      </c>
    </row>
    <row r="10639" spans="2:8" x14ac:dyDescent="0.25">
      <c r="B10639" t="s">
        <v>3</v>
      </c>
      <c r="C10639" t="s">
        <v>651</v>
      </c>
      <c r="D10639" t="s">
        <v>31</v>
      </c>
      <c r="E10639" t="s">
        <v>1</v>
      </c>
      <c r="F10639">
        <v>0</v>
      </c>
      <c r="G10639">
        <v>0</v>
      </c>
      <c r="H10639">
        <v>0</v>
      </c>
    </row>
    <row r="10640" spans="2:8" x14ac:dyDescent="0.25">
      <c r="B10640" t="s">
        <v>3</v>
      </c>
      <c r="C10640" t="s">
        <v>651</v>
      </c>
      <c r="D10640" t="s">
        <v>32</v>
      </c>
      <c r="E10640" t="s">
        <v>1</v>
      </c>
      <c r="F10640">
        <v>0</v>
      </c>
      <c r="G10640">
        <v>0</v>
      </c>
      <c r="H10640">
        <v>0</v>
      </c>
    </row>
    <row r="10641" spans="2:8" x14ac:dyDescent="0.25">
      <c r="B10641" t="s">
        <v>3</v>
      </c>
      <c r="C10641" t="s">
        <v>651</v>
      </c>
      <c r="D10641" t="s">
        <v>33</v>
      </c>
      <c r="E10641" t="s">
        <v>1</v>
      </c>
      <c r="F10641">
        <v>0</v>
      </c>
      <c r="G10641">
        <v>0</v>
      </c>
      <c r="H10641">
        <v>0</v>
      </c>
    </row>
    <row r="10642" spans="2:8" x14ac:dyDescent="0.25">
      <c r="B10642" t="s">
        <v>3</v>
      </c>
      <c r="C10642" t="s">
        <v>651</v>
      </c>
      <c r="D10642" t="s">
        <v>34</v>
      </c>
      <c r="E10642" t="s">
        <v>1</v>
      </c>
      <c r="F10642">
        <v>0</v>
      </c>
      <c r="G10642">
        <v>0</v>
      </c>
      <c r="H10642">
        <v>0</v>
      </c>
    </row>
    <row r="10643" spans="2:8" x14ac:dyDescent="0.25">
      <c r="B10643" t="s">
        <v>3</v>
      </c>
      <c r="C10643" t="s">
        <v>651</v>
      </c>
      <c r="D10643" t="s">
        <v>35</v>
      </c>
      <c r="E10643" t="s">
        <v>1</v>
      </c>
      <c r="F10643">
        <v>0</v>
      </c>
      <c r="G10643">
        <v>0</v>
      </c>
      <c r="H10643">
        <v>0</v>
      </c>
    </row>
    <row r="10644" spans="2:8" x14ac:dyDescent="0.25">
      <c r="B10644" t="s">
        <v>3</v>
      </c>
      <c r="C10644" t="s">
        <v>651</v>
      </c>
      <c r="D10644" t="s">
        <v>36</v>
      </c>
      <c r="E10644" t="s">
        <v>1</v>
      </c>
      <c r="F10644">
        <v>0</v>
      </c>
      <c r="G10644">
        <v>0</v>
      </c>
      <c r="H10644">
        <v>0</v>
      </c>
    </row>
    <row r="10645" spans="2:8" x14ac:dyDescent="0.25">
      <c r="B10645" t="s">
        <v>3</v>
      </c>
      <c r="C10645" t="s">
        <v>651</v>
      </c>
      <c r="D10645" t="s">
        <v>37</v>
      </c>
      <c r="E10645" t="s">
        <v>1</v>
      </c>
      <c r="F10645">
        <v>0</v>
      </c>
      <c r="G10645">
        <v>0</v>
      </c>
      <c r="H10645">
        <v>0</v>
      </c>
    </row>
    <row r="10646" spans="2:8" x14ac:dyDescent="0.25">
      <c r="B10646" t="s">
        <v>3</v>
      </c>
      <c r="C10646" t="s">
        <v>651</v>
      </c>
      <c r="D10646" t="s">
        <v>38</v>
      </c>
      <c r="E10646" t="s">
        <v>1</v>
      </c>
      <c r="F10646">
        <v>0</v>
      </c>
      <c r="G10646">
        <v>0</v>
      </c>
      <c r="H10646">
        <v>0</v>
      </c>
    </row>
    <row r="10647" spans="2:8" x14ac:dyDescent="0.25">
      <c r="B10647" t="s">
        <v>3</v>
      </c>
      <c r="C10647" t="s">
        <v>651</v>
      </c>
      <c r="D10647" t="s">
        <v>39</v>
      </c>
      <c r="E10647" t="s">
        <v>1</v>
      </c>
      <c r="F10647">
        <v>0</v>
      </c>
      <c r="G10647">
        <v>0</v>
      </c>
      <c r="H10647">
        <v>0</v>
      </c>
    </row>
    <row r="10648" spans="2:8" x14ac:dyDescent="0.25">
      <c r="B10648" t="s">
        <v>3</v>
      </c>
      <c r="C10648" t="s">
        <v>651</v>
      </c>
      <c r="D10648" t="s">
        <v>40</v>
      </c>
      <c r="E10648" t="s">
        <v>1</v>
      </c>
      <c r="F10648">
        <v>0</v>
      </c>
      <c r="G10648">
        <v>0</v>
      </c>
      <c r="H10648">
        <v>0</v>
      </c>
    </row>
    <row r="10649" spans="2:8" x14ac:dyDescent="0.25">
      <c r="B10649" t="s">
        <v>3</v>
      </c>
      <c r="C10649" t="s">
        <v>651</v>
      </c>
      <c r="D10649" t="s">
        <v>41</v>
      </c>
      <c r="E10649" t="s">
        <v>1</v>
      </c>
      <c r="F10649">
        <v>0</v>
      </c>
      <c r="G10649">
        <v>0</v>
      </c>
      <c r="H10649">
        <v>0</v>
      </c>
    </row>
    <row r="10650" spans="2:8" x14ac:dyDescent="0.25">
      <c r="B10650" t="s">
        <v>3</v>
      </c>
      <c r="C10650" t="s">
        <v>651</v>
      </c>
      <c r="D10650" t="s">
        <v>42</v>
      </c>
      <c r="E10650" t="s">
        <v>1</v>
      </c>
      <c r="F10650">
        <v>0</v>
      </c>
      <c r="G10650">
        <v>0</v>
      </c>
      <c r="H10650">
        <v>0</v>
      </c>
    </row>
    <row r="10651" spans="2:8" x14ac:dyDescent="0.25">
      <c r="B10651" t="s">
        <v>3</v>
      </c>
      <c r="C10651" t="s">
        <v>651</v>
      </c>
      <c r="D10651" t="s">
        <v>44</v>
      </c>
      <c r="E10651" t="s">
        <v>1</v>
      </c>
      <c r="F10651">
        <v>0</v>
      </c>
      <c r="G10651">
        <v>0</v>
      </c>
      <c r="H10651">
        <v>0</v>
      </c>
    </row>
    <row r="10652" spans="2:8" x14ac:dyDescent="0.25">
      <c r="B10652" t="s">
        <v>3</v>
      </c>
      <c r="C10652" t="s">
        <v>651</v>
      </c>
      <c r="D10652" t="s">
        <v>45</v>
      </c>
      <c r="E10652" t="s">
        <v>1</v>
      </c>
      <c r="F10652">
        <v>0</v>
      </c>
      <c r="G10652">
        <v>0</v>
      </c>
      <c r="H10652">
        <v>0</v>
      </c>
    </row>
    <row r="10653" spans="2:8" x14ac:dyDescent="0.25">
      <c r="B10653" t="s">
        <v>3</v>
      </c>
      <c r="C10653" t="s">
        <v>651</v>
      </c>
      <c r="D10653" t="s">
        <v>48</v>
      </c>
      <c r="E10653" t="s">
        <v>1</v>
      </c>
      <c r="F10653">
        <v>0</v>
      </c>
      <c r="G10653">
        <v>0</v>
      </c>
      <c r="H10653">
        <v>0</v>
      </c>
    </row>
    <row r="10654" spans="2:8" x14ac:dyDescent="0.25">
      <c r="B10654" t="s">
        <v>3</v>
      </c>
      <c r="C10654" t="s">
        <v>651</v>
      </c>
      <c r="D10654" t="s">
        <v>49</v>
      </c>
      <c r="E10654" t="s">
        <v>1</v>
      </c>
      <c r="F10654">
        <v>0</v>
      </c>
      <c r="G10654">
        <v>0</v>
      </c>
      <c r="H10654">
        <v>0</v>
      </c>
    </row>
    <row r="10655" spans="2:8" x14ac:dyDescent="0.25">
      <c r="B10655" t="s">
        <v>3</v>
      </c>
      <c r="C10655" t="s">
        <v>651</v>
      </c>
      <c r="D10655" t="s">
        <v>51</v>
      </c>
      <c r="E10655" t="s">
        <v>1</v>
      </c>
      <c r="F10655">
        <v>0</v>
      </c>
      <c r="G10655">
        <v>0</v>
      </c>
      <c r="H10655">
        <v>0</v>
      </c>
    </row>
    <row r="10656" spans="2:8" x14ac:dyDescent="0.25">
      <c r="B10656" t="s">
        <v>3</v>
      </c>
      <c r="C10656" t="s">
        <v>651</v>
      </c>
      <c r="D10656" t="s">
        <v>53</v>
      </c>
      <c r="E10656" t="s">
        <v>1</v>
      </c>
      <c r="F10656">
        <v>0</v>
      </c>
      <c r="G10656">
        <v>0</v>
      </c>
      <c r="H10656">
        <v>0</v>
      </c>
    </row>
    <row r="10657" spans="2:8" x14ac:dyDescent="0.25">
      <c r="B10657" t="s">
        <v>3</v>
      </c>
      <c r="C10657" t="s">
        <v>651</v>
      </c>
      <c r="D10657" t="s">
        <v>55</v>
      </c>
      <c r="E10657" t="s">
        <v>1</v>
      </c>
      <c r="F10657">
        <v>0</v>
      </c>
      <c r="G10657">
        <v>0</v>
      </c>
      <c r="H10657">
        <v>0</v>
      </c>
    </row>
    <row r="10658" spans="2:8" x14ac:dyDescent="0.25">
      <c r="B10658" t="s">
        <v>3</v>
      </c>
      <c r="C10658" t="s">
        <v>651</v>
      </c>
      <c r="D10658" t="s">
        <v>57</v>
      </c>
      <c r="E10658" t="s">
        <v>1</v>
      </c>
      <c r="F10658">
        <v>0</v>
      </c>
      <c r="G10658">
        <v>0</v>
      </c>
      <c r="H10658">
        <v>0</v>
      </c>
    </row>
    <row r="10659" spans="2:8" x14ac:dyDescent="0.25">
      <c r="B10659" t="s">
        <v>3</v>
      </c>
      <c r="C10659" t="s">
        <v>651</v>
      </c>
      <c r="D10659" t="s">
        <v>622</v>
      </c>
      <c r="E10659" t="s">
        <v>1</v>
      </c>
      <c r="F10659">
        <v>0</v>
      </c>
      <c r="G10659">
        <v>0</v>
      </c>
      <c r="H10659">
        <v>0</v>
      </c>
    </row>
    <row r="10660" spans="2:8" x14ac:dyDescent="0.25">
      <c r="B10660" t="s">
        <v>3</v>
      </c>
      <c r="C10660" t="s">
        <v>651</v>
      </c>
      <c r="D10660" t="s">
        <v>623</v>
      </c>
      <c r="E10660" t="s">
        <v>1</v>
      </c>
      <c r="F10660">
        <v>0</v>
      </c>
      <c r="G10660">
        <v>0</v>
      </c>
      <c r="H10660">
        <v>0</v>
      </c>
    </row>
    <row r="10661" spans="2:8" x14ac:dyDescent="0.25">
      <c r="B10661" t="s">
        <v>3</v>
      </c>
      <c r="C10661" t="s">
        <v>651</v>
      </c>
      <c r="D10661" t="s">
        <v>624</v>
      </c>
      <c r="E10661" t="s">
        <v>1</v>
      </c>
      <c r="F10661">
        <v>0</v>
      </c>
      <c r="G10661">
        <v>0</v>
      </c>
      <c r="H10661">
        <v>0</v>
      </c>
    </row>
    <row r="10662" spans="2:8" x14ac:dyDescent="0.25">
      <c r="B10662" t="s">
        <v>3</v>
      </c>
      <c r="C10662" t="s">
        <v>651</v>
      </c>
      <c r="D10662" t="s">
        <v>625</v>
      </c>
      <c r="E10662" t="s">
        <v>1</v>
      </c>
      <c r="F10662">
        <v>0</v>
      </c>
      <c r="G10662">
        <v>0</v>
      </c>
      <c r="H10662">
        <v>0</v>
      </c>
    </row>
    <row r="10663" spans="2:8" x14ac:dyDescent="0.25">
      <c r="B10663" t="s">
        <v>3</v>
      </c>
      <c r="C10663" t="s">
        <v>651</v>
      </c>
      <c r="D10663" t="s">
        <v>58</v>
      </c>
      <c r="E10663" t="s">
        <v>1</v>
      </c>
      <c r="F10663">
        <v>0</v>
      </c>
      <c r="G10663">
        <v>0</v>
      </c>
      <c r="H10663">
        <v>0</v>
      </c>
    </row>
    <row r="10664" spans="2:8" x14ac:dyDescent="0.25">
      <c r="B10664" t="s">
        <v>3</v>
      </c>
      <c r="C10664" t="s">
        <v>651</v>
      </c>
      <c r="D10664" t="s">
        <v>59</v>
      </c>
      <c r="E10664" t="s">
        <v>1</v>
      </c>
      <c r="F10664">
        <v>0</v>
      </c>
      <c r="G10664">
        <v>0</v>
      </c>
      <c r="H10664">
        <v>0</v>
      </c>
    </row>
    <row r="10665" spans="2:8" x14ac:dyDescent="0.25">
      <c r="B10665" t="s">
        <v>3</v>
      </c>
      <c r="C10665" t="s">
        <v>651</v>
      </c>
      <c r="D10665" t="s">
        <v>60</v>
      </c>
      <c r="E10665" t="s">
        <v>1</v>
      </c>
      <c r="F10665">
        <v>0</v>
      </c>
      <c r="G10665">
        <v>0</v>
      </c>
      <c r="H10665">
        <v>0</v>
      </c>
    </row>
    <row r="10666" spans="2:8" x14ac:dyDescent="0.25">
      <c r="B10666" t="s">
        <v>3</v>
      </c>
      <c r="C10666" t="s">
        <v>651</v>
      </c>
      <c r="D10666" t="s">
        <v>626</v>
      </c>
      <c r="E10666" t="s">
        <v>1</v>
      </c>
      <c r="F10666">
        <v>0</v>
      </c>
      <c r="G10666">
        <v>0</v>
      </c>
      <c r="H10666">
        <v>0</v>
      </c>
    </row>
    <row r="10667" spans="2:8" x14ac:dyDescent="0.25">
      <c r="B10667" t="s">
        <v>3</v>
      </c>
      <c r="C10667" t="s">
        <v>651</v>
      </c>
      <c r="D10667" t="s">
        <v>64</v>
      </c>
      <c r="E10667" t="s">
        <v>1</v>
      </c>
      <c r="F10667">
        <v>0</v>
      </c>
      <c r="G10667">
        <v>0</v>
      </c>
      <c r="H10667">
        <v>0</v>
      </c>
    </row>
    <row r="10668" spans="2:8" x14ac:dyDescent="0.25">
      <c r="B10668" t="s">
        <v>3</v>
      </c>
      <c r="C10668" t="s">
        <v>651</v>
      </c>
      <c r="D10668" t="s">
        <v>67</v>
      </c>
      <c r="E10668" t="s">
        <v>1</v>
      </c>
      <c r="F10668">
        <v>0</v>
      </c>
      <c r="G10668">
        <v>0</v>
      </c>
      <c r="H10668">
        <v>0</v>
      </c>
    </row>
    <row r="10669" spans="2:8" x14ac:dyDescent="0.25">
      <c r="B10669" t="s">
        <v>3</v>
      </c>
      <c r="C10669" t="s">
        <v>651</v>
      </c>
      <c r="D10669" t="s">
        <v>69</v>
      </c>
      <c r="E10669" t="s">
        <v>1</v>
      </c>
      <c r="F10669">
        <v>0</v>
      </c>
      <c r="G10669">
        <v>0</v>
      </c>
      <c r="H10669">
        <v>0</v>
      </c>
    </row>
    <row r="10670" spans="2:8" x14ac:dyDescent="0.25">
      <c r="B10670" t="s">
        <v>3</v>
      </c>
      <c r="C10670" t="s">
        <v>651</v>
      </c>
      <c r="D10670" t="s">
        <v>71</v>
      </c>
      <c r="E10670" t="s">
        <v>1</v>
      </c>
      <c r="F10670">
        <v>0</v>
      </c>
      <c r="G10670">
        <v>0</v>
      </c>
      <c r="H10670">
        <v>0</v>
      </c>
    </row>
    <row r="10671" spans="2:8" x14ac:dyDescent="0.25">
      <c r="B10671" t="s">
        <v>3</v>
      </c>
      <c r="C10671" t="s">
        <v>651</v>
      </c>
      <c r="D10671" t="s">
        <v>73</v>
      </c>
      <c r="E10671" t="s">
        <v>1</v>
      </c>
      <c r="F10671">
        <v>0</v>
      </c>
      <c r="G10671">
        <v>0</v>
      </c>
      <c r="H10671">
        <v>0</v>
      </c>
    </row>
    <row r="10672" spans="2:8" x14ac:dyDescent="0.25">
      <c r="B10672" t="s">
        <v>3</v>
      </c>
      <c r="C10672" t="s">
        <v>651</v>
      </c>
      <c r="D10672" t="s">
        <v>683</v>
      </c>
      <c r="E10672" t="s">
        <v>1</v>
      </c>
      <c r="F10672">
        <v>0</v>
      </c>
      <c r="G10672">
        <v>0</v>
      </c>
      <c r="H10672">
        <v>0</v>
      </c>
    </row>
    <row r="10673" spans="2:8" x14ac:dyDescent="0.25">
      <c r="B10673" t="s">
        <v>3</v>
      </c>
      <c r="C10673" t="s">
        <v>651</v>
      </c>
      <c r="D10673" t="s">
        <v>75</v>
      </c>
      <c r="E10673" t="s">
        <v>1</v>
      </c>
      <c r="F10673">
        <v>0</v>
      </c>
      <c r="G10673">
        <v>0</v>
      </c>
      <c r="H10673">
        <v>0</v>
      </c>
    </row>
    <row r="10674" spans="2:8" x14ac:dyDescent="0.25">
      <c r="B10674" t="s">
        <v>3</v>
      </c>
      <c r="C10674" t="s">
        <v>651</v>
      </c>
      <c r="D10674" t="s">
        <v>76</v>
      </c>
      <c r="E10674" t="s">
        <v>1</v>
      </c>
      <c r="F10674">
        <v>0</v>
      </c>
      <c r="G10674">
        <v>0</v>
      </c>
      <c r="H10674">
        <v>0</v>
      </c>
    </row>
    <row r="10675" spans="2:8" x14ac:dyDescent="0.25">
      <c r="B10675" t="s">
        <v>3</v>
      </c>
      <c r="C10675" t="s">
        <v>651</v>
      </c>
      <c r="D10675" t="s">
        <v>77</v>
      </c>
      <c r="E10675" t="s">
        <v>1</v>
      </c>
      <c r="F10675">
        <v>0</v>
      </c>
      <c r="G10675">
        <v>0</v>
      </c>
      <c r="H10675">
        <v>0</v>
      </c>
    </row>
    <row r="10676" spans="2:8" x14ac:dyDescent="0.25">
      <c r="B10676" t="s">
        <v>3</v>
      </c>
      <c r="C10676" t="s">
        <v>651</v>
      </c>
      <c r="D10676" t="s">
        <v>78</v>
      </c>
      <c r="E10676" t="s">
        <v>1</v>
      </c>
      <c r="F10676">
        <v>0</v>
      </c>
      <c r="G10676">
        <v>0</v>
      </c>
      <c r="H10676">
        <v>0</v>
      </c>
    </row>
    <row r="10677" spans="2:8" x14ac:dyDescent="0.25">
      <c r="B10677" t="s">
        <v>3</v>
      </c>
      <c r="C10677" t="s">
        <v>651</v>
      </c>
      <c r="D10677" t="s">
        <v>627</v>
      </c>
      <c r="E10677" t="s">
        <v>1</v>
      </c>
      <c r="F10677">
        <v>0</v>
      </c>
      <c r="G10677">
        <v>0</v>
      </c>
      <c r="H10677">
        <v>0</v>
      </c>
    </row>
    <row r="10678" spans="2:8" x14ac:dyDescent="0.25">
      <c r="B10678" t="s">
        <v>3</v>
      </c>
      <c r="C10678" t="s">
        <v>651</v>
      </c>
      <c r="D10678" t="s">
        <v>81</v>
      </c>
      <c r="E10678" t="s">
        <v>1</v>
      </c>
      <c r="F10678">
        <v>0</v>
      </c>
      <c r="G10678">
        <v>0</v>
      </c>
      <c r="H10678">
        <v>0</v>
      </c>
    </row>
    <row r="10679" spans="2:8" x14ac:dyDescent="0.25">
      <c r="B10679" t="s">
        <v>3</v>
      </c>
      <c r="C10679" t="s">
        <v>651</v>
      </c>
      <c r="D10679" t="s">
        <v>83</v>
      </c>
      <c r="E10679" t="s">
        <v>1</v>
      </c>
      <c r="F10679">
        <v>0</v>
      </c>
      <c r="G10679">
        <v>0</v>
      </c>
      <c r="H10679">
        <v>0</v>
      </c>
    </row>
    <row r="10680" spans="2:8" x14ac:dyDescent="0.25">
      <c r="B10680" t="s">
        <v>3</v>
      </c>
      <c r="C10680" t="s">
        <v>651</v>
      </c>
      <c r="D10680" t="s">
        <v>85</v>
      </c>
      <c r="E10680" t="s">
        <v>1</v>
      </c>
      <c r="F10680">
        <v>0</v>
      </c>
      <c r="G10680">
        <v>0</v>
      </c>
      <c r="H10680">
        <v>0</v>
      </c>
    </row>
    <row r="10681" spans="2:8" x14ac:dyDescent="0.25">
      <c r="B10681" t="s">
        <v>3</v>
      </c>
      <c r="C10681" t="s">
        <v>651</v>
      </c>
      <c r="D10681" t="s">
        <v>86</v>
      </c>
      <c r="E10681" t="s">
        <v>1</v>
      </c>
      <c r="F10681">
        <v>0</v>
      </c>
      <c r="G10681">
        <v>0</v>
      </c>
      <c r="H10681">
        <v>0</v>
      </c>
    </row>
    <row r="10682" spans="2:8" x14ac:dyDescent="0.25">
      <c r="B10682" t="s">
        <v>3</v>
      </c>
      <c r="C10682" t="s">
        <v>651</v>
      </c>
      <c r="D10682" t="s">
        <v>87</v>
      </c>
      <c r="E10682" t="s">
        <v>1</v>
      </c>
      <c r="F10682">
        <v>0</v>
      </c>
      <c r="G10682">
        <v>0</v>
      </c>
      <c r="H10682">
        <v>0</v>
      </c>
    </row>
    <row r="10683" spans="2:8" x14ac:dyDescent="0.25">
      <c r="B10683" t="s">
        <v>3</v>
      </c>
      <c r="C10683" t="s">
        <v>651</v>
      </c>
      <c r="D10683" t="s">
        <v>88</v>
      </c>
      <c r="E10683" t="s">
        <v>1</v>
      </c>
      <c r="F10683">
        <v>0</v>
      </c>
      <c r="G10683">
        <v>0</v>
      </c>
      <c r="H10683">
        <v>0</v>
      </c>
    </row>
    <row r="10684" spans="2:8" x14ac:dyDescent="0.25">
      <c r="B10684" t="s">
        <v>3</v>
      </c>
      <c r="C10684" t="s">
        <v>651</v>
      </c>
      <c r="D10684" t="s">
        <v>628</v>
      </c>
      <c r="E10684" t="s">
        <v>1</v>
      </c>
      <c r="F10684">
        <v>0</v>
      </c>
      <c r="G10684">
        <v>0</v>
      </c>
      <c r="H10684">
        <v>0</v>
      </c>
    </row>
    <row r="10685" spans="2:8" x14ac:dyDescent="0.25">
      <c r="B10685" t="s">
        <v>3</v>
      </c>
      <c r="C10685" t="s">
        <v>651</v>
      </c>
      <c r="D10685" t="s">
        <v>89</v>
      </c>
      <c r="E10685" t="s">
        <v>1</v>
      </c>
      <c r="F10685">
        <v>0</v>
      </c>
      <c r="G10685">
        <v>0</v>
      </c>
      <c r="H10685">
        <v>0</v>
      </c>
    </row>
    <row r="10686" spans="2:8" x14ac:dyDescent="0.25">
      <c r="B10686" t="s">
        <v>3</v>
      </c>
      <c r="C10686" t="s">
        <v>651</v>
      </c>
      <c r="D10686" t="s">
        <v>90</v>
      </c>
      <c r="E10686" t="s">
        <v>1</v>
      </c>
      <c r="F10686">
        <v>0</v>
      </c>
      <c r="G10686">
        <v>0</v>
      </c>
      <c r="H10686">
        <v>0</v>
      </c>
    </row>
    <row r="10687" spans="2:8" x14ac:dyDescent="0.25">
      <c r="B10687" t="s">
        <v>3</v>
      </c>
      <c r="C10687" t="s">
        <v>651</v>
      </c>
      <c r="D10687" t="s">
        <v>92</v>
      </c>
      <c r="E10687" t="s">
        <v>1</v>
      </c>
      <c r="F10687">
        <v>0</v>
      </c>
      <c r="G10687">
        <v>0</v>
      </c>
      <c r="H10687">
        <v>0</v>
      </c>
    </row>
    <row r="10688" spans="2:8" x14ac:dyDescent="0.25">
      <c r="B10688" t="s">
        <v>3</v>
      </c>
      <c r="C10688" t="s">
        <v>651</v>
      </c>
      <c r="D10688" t="s">
        <v>93</v>
      </c>
      <c r="E10688" t="s">
        <v>1</v>
      </c>
      <c r="F10688">
        <v>0</v>
      </c>
      <c r="G10688">
        <v>0</v>
      </c>
      <c r="H10688">
        <v>0</v>
      </c>
    </row>
    <row r="10689" spans="2:8" x14ac:dyDescent="0.25">
      <c r="B10689" t="s">
        <v>3</v>
      </c>
      <c r="C10689" t="s">
        <v>651</v>
      </c>
      <c r="D10689" t="s">
        <v>97</v>
      </c>
      <c r="E10689" t="s">
        <v>1</v>
      </c>
      <c r="F10689">
        <v>0</v>
      </c>
      <c r="G10689">
        <v>0</v>
      </c>
      <c r="H10689">
        <v>0</v>
      </c>
    </row>
    <row r="10690" spans="2:8" x14ac:dyDescent="0.25">
      <c r="B10690" t="s">
        <v>3</v>
      </c>
      <c r="C10690" t="s">
        <v>651</v>
      </c>
      <c r="D10690" t="s">
        <v>98</v>
      </c>
      <c r="E10690" t="s">
        <v>1</v>
      </c>
      <c r="F10690">
        <v>0</v>
      </c>
      <c r="G10690">
        <v>0</v>
      </c>
      <c r="H10690">
        <v>0</v>
      </c>
    </row>
    <row r="10691" spans="2:8" x14ac:dyDescent="0.25">
      <c r="B10691" t="s">
        <v>3</v>
      </c>
      <c r="C10691" t="s">
        <v>651</v>
      </c>
      <c r="D10691" t="s">
        <v>99</v>
      </c>
      <c r="E10691" t="s">
        <v>1</v>
      </c>
      <c r="F10691">
        <v>0</v>
      </c>
      <c r="G10691">
        <v>0</v>
      </c>
      <c r="H10691">
        <v>0</v>
      </c>
    </row>
    <row r="10692" spans="2:8" x14ac:dyDescent="0.25">
      <c r="B10692" t="s">
        <v>3</v>
      </c>
      <c r="C10692" t="s">
        <v>651</v>
      </c>
      <c r="D10692" t="s">
        <v>100</v>
      </c>
      <c r="E10692" t="s">
        <v>1</v>
      </c>
      <c r="F10692">
        <v>0</v>
      </c>
      <c r="G10692">
        <v>0</v>
      </c>
      <c r="H10692">
        <v>0</v>
      </c>
    </row>
    <row r="10693" spans="2:8" x14ac:dyDescent="0.25">
      <c r="B10693" t="s">
        <v>3</v>
      </c>
      <c r="C10693" t="s">
        <v>651</v>
      </c>
      <c r="D10693" t="s">
        <v>102</v>
      </c>
      <c r="E10693" t="s">
        <v>1</v>
      </c>
      <c r="F10693">
        <v>0</v>
      </c>
      <c r="G10693">
        <v>0</v>
      </c>
      <c r="H10693">
        <v>0</v>
      </c>
    </row>
    <row r="10694" spans="2:8" x14ac:dyDescent="0.25">
      <c r="B10694" t="s">
        <v>3</v>
      </c>
      <c r="C10694" t="s">
        <v>651</v>
      </c>
      <c r="D10694" t="s">
        <v>104</v>
      </c>
      <c r="E10694" t="s">
        <v>1</v>
      </c>
      <c r="F10694">
        <v>0</v>
      </c>
      <c r="G10694">
        <v>0</v>
      </c>
      <c r="H10694">
        <v>0</v>
      </c>
    </row>
    <row r="10695" spans="2:8" x14ac:dyDescent="0.25">
      <c r="B10695" t="s">
        <v>3</v>
      </c>
      <c r="C10695" t="s">
        <v>651</v>
      </c>
      <c r="D10695" t="s">
        <v>106</v>
      </c>
      <c r="E10695" t="s">
        <v>1</v>
      </c>
      <c r="F10695">
        <v>0</v>
      </c>
      <c r="G10695">
        <v>0</v>
      </c>
      <c r="H10695">
        <v>0</v>
      </c>
    </row>
    <row r="10696" spans="2:8" x14ac:dyDescent="0.25">
      <c r="B10696" t="s">
        <v>3</v>
      </c>
      <c r="C10696" t="s">
        <v>651</v>
      </c>
      <c r="D10696" t="s">
        <v>108</v>
      </c>
      <c r="E10696" t="s">
        <v>1</v>
      </c>
      <c r="F10696">
        <v>0</v>
      </c>
      <c r="G10696">
        <v>0</v>
      </c>
      <c r="H10696">
        <v>0</v>
      </c>
    </row>
    <row r="10697" spans="2:8" x14ac:dyDescent="0.25">
      <c r="B10697" t="s">
        <v>3</v>
      </c>
      <c r="C10697" t="s">
        <v>651</v>
      </c>
      <c r="D10697" t="s">
        <v>112</v>
      </c>
      <c r="E10697" t="s">
        <v>1</v>
      </c>
      <c r="F10697">
        <v>0</v>
      </c>
      <c r="G10697">
        <v>0</v>
      </c>
      <c r="H10697">
        <v>0</v>
      </c>
    </row>
    <row r="10698" spans="2:8" x14ac:dyDescent="0.25">
      <c r="B10698" t="s">
        <v>3</v>
      </c>
      <c r="C10698" t="s">
        <v>651</v>
      </c>
      <c r="D10698" t="s">
        <v>114</v>
      </c>
      <c r="E10698" t="s">
        <v>1</v>
      </c>
      <c r="F10698">
        <v>0</v>
      </c>
      <c r="G10698">
        <v>0</v>
      </c>
      <c r="H10698">
        <v>0</v>
      </c>
    </row>
    <row r="10699" spans="2:8" x14ac:dyDescent="0.25">
      <c r="B10699" t="s">
        <v>3</v>
      </c>
      <c r="C10699" t="s">
        <v>651</v>
      </c>
      <c r="D10699" t="s">
        <v>443</v>
      </c>
      <c r="E10699" t="s">
        <v>1</v>
      </c>
      <c r="F10699">
        <v>0</v>
      </c>
      <c r="G10699">
        <v>0</v>
      </c>
      <c r="H10699">
        <v>0</v>
      </c>
    </row>
    <row r="10700" spans="2:8" x14ac:dyDescent="0.25">
      <c r="B10700" t="s">
        <v>3</v>
      </c>
      <c r="C10700" t="s">
        <v>651</v>
      </c>
      <c r="D10700" t="s">
        <v>116</v>
      </c>
      <c r="E10700" t="s">
        <v>1</v>
      </c>
      <c r="F10700">
        <v>0</v>
      </c>
      <c r="G10700">
        <v>0</v>
      </c>
      <c r="H10700">
        <v>0</v>
      </c>
    </row>
    <row r="10701" spans="2:8" x14ac:dyDescent="0.25">
      <c r="B10701" t="s">
        <v>3</v>
      </c>
      <c r="C10701" t="s">
        <v>651</v>
      </c>
      <c r="D10701" t="s">
        <v>118</v>
      </c>
      <c r="E10701" t="s">
        <v>1</v>
      </c>
      <c r="F10701">
        <v>0</v>
      </c>
      <c r="G10701">
        <v>0</v>
      </c>
      <c r="H10701">
        <v>0</v>
      </c>
    </row>
    <row r="10702" spans="2:8" x14ac:dyDescent="0.25">
      <c r="B10702" t="s">
        <v>3</v>
      </c>
      <c r="C10702" t="s">
        <v>651</v>
      </c>
      <c r="D10702" t="s">
        <v>629</v>
      </c>
      <c r="E10702" t="s">
        <v>1</v>
      </c>
      <c r="F10702">
        <v>0</v>
      </c>
      <c r="G10702">
        <v>0</v>
      </c>
      <c r="H10702">
        <v>0</v>
      </c>
    </row>
    <row r="10703" spans="2:8" x14ac:dyDescent="0.25">
      <c r="B10703" t="s">
        <v>3</v>
      </c>
      <c r="C10703" t="s">
        <v>651</v>
      </c>
      <c r="D10703" t="s">
        <v>119</v>
      </c>
      <c r="E10703" t="s">
        <v>1</v>
      </c>
      <c r="F10703">
        <v>0</v>
      </c>
      <c r="G10703">
        <v>0</v>
      </c>
      <c r="H10703">
        <v>0</v>
      </c>
    </row>
    <row r="10704" spans="2:8" x14ac:dyDescent="0.25">
      <c r="B10704" t="s">
        <v>3</v>
      </c>
      <c r="C10704" t="s">
        <v>651</v>
      </c>
      <c r="D10704" t="s">
        <v>121</v>
      </c>
      <c r="E10704" t="s">
        <v>1</v>
      </c>
      <c r="F10704">
        <v>0</v>
      </c>
      <c r="G10704">
        <v>0</v>
      </c>
      <c r="H10704">
        <v>0</v>
      </c>
    </row>
    <row r="10705" spans="2:8" x14ac:dyDescent="0.25">
      <c r="B10705" t="s">
        <v>3</v>
      </c>
      <c r="C10705" t="s">
        <v>651</v>
      </c>
      <c r="D10705" t="s">
        <v>123</v>
      </c>
      <c r="E10705" t="s">
        <v>1</v>
      </c>
      <c r="F10705">
        <v>100.52512083539999</v>
      </c>
      <c r="G10705">
        <v>201.05024167079998</v>
      </c>
      <c r="H10705">
        <v>301.57536250619995</v>
      </c>
    </row>
    <row r="10706" spans="2:8" x14ac:dyDescent="0.25">
      <c r="B10706" t="s">
        <v>3</v>
      </c>
      <c r="C10706" t="s">
        <v>651</v>
      </c>
      <c r="D10706" t="s">
        <v>127</v>
      </c>
      <c r="E10706" t="s">
        <v>1</v>
      </c>
      <c r="F10706">
        <v>0</v>
      </c>
      <c r="G10706">
        <v>0</v>
      </c>
      <c r="H10706">
        <v>0</v>
      </c>
    </row>
    <row r="10707" spans="2:8" x14ac:dyDescent="0.25">
      <c r="B10707" t="s">
        <v>3</v>
      </c>
      <c r="C10707" t="s">
        <v>651</v>
      </c>
      <c r="D10707" t="s">
        <v>129</v>
      </c>
      <c r="E10707" t="s">
        <v>1</v>
      </c>
      <c r="F10707">
        <v>0</v>
      </c>
      <c r="G10707">
        <v>0</v>
      </c>
      <c r="H10707">
        <v>0</v>
      </c>
    </row>
    <row r="10708" spans="2:8" x14ac:dyDescent="0.25">
      <c r="B10708" t="s">
        <v>3</v>
      </c>
      <c r="C10708" t="s">
        <v>651</v>
      </c>
      <c r="D10708" t="s">
        <v>130</v>
      </c>
      <c r="E10708" t="s">
        <v>1</v>
      </c>
      <c r="F10708">
        <v>0</v>
      </c>
      <c r="G10708">
        <v>0</v>
      </c>
      <c r="H10708">
        <v>0</v>
      </c>
    </row>
    <row r="10709" spans="2:8" x14ac:dyDescent="0.25">
      <c r="B10709" t="s">
        <v>3</v>
      </c>
      <c r="C10709" t="s">
        <v>651</v>
      </c>
      <c r="D10709" t="s">
        <v>131</v>
      </c>
      <c r="E10709" t="s">
        <v>1</v>
      </c>
      <c r="F10709">
        <v>0</v>
      </c>
      <c r="G10709">
        <v>0</v>
      </c>
      <c r="H10709">
        <v>0</v>
      </c>
    </row>
    <row r="10710" spans="2:8" x14ac:dyDescent="0.25">
      <c r="B10710" t="s">
        <v>3</v>
      </c>
      <c r="C10710" t="s">
        <v>651</v>
      </c>
      <c r="D10710" t="s">
        <v>132</v>
      </c>
      <c r="E10710" t="s">
        <v>1</v>
      </c>
      <c r="F10710">
        <v>0</v>
      </c>
      <c r="G10710">
        <v>0</v>
      </c>
      <c r="H10710">
        <v>0</v>
      </c>
    </row>
    <row r="10711" spans="2:8" x14ac:dyDescent="0.25">
      <c r="B10711" t="s">
        <v>3</v>
      </c>
      <c r="C10711" t="s">
        <v>651</v>
      </c>
      <c r="D10711" t="s">
        <v>133</v>
      </c>
      <c r="E10711" t="s">
        <v>1</v>
      </c>
      <c r="F10711">
        <v>0</v>
      </c>
      <c r="G10711">
        <v>0</v>
      </c>
      <c r="H10711">
        <v>0</v>
      </c>
    </row>
    <row r="10712" spans="2:8" x14ac:dyDescent="0.25">
      <c r="B10712" t="s">
        <v>3</v>
      </c>
      <c r="C10712" t="s">
        <v>651</v>
      </c>
      <c r="D10712" t="s">
        <v>134</v>
      </c>
      <c r="E10712" t="s">
        <v>1</v>
      </c>
      <c r="F10712">
        <v>0</v>
      </c>
      <c r="G10712">
        <v>0</v>
      </c>
      <c r="H10712">
        <v>0</v>
      </c>
    </row>
    <row r="10713" spans="2:8" x14ac:dyDescent="0.25">
      <c r="B10713" t="s">
        <v>3</v>
      </c>
      <c r="C10713" t="s">
        <v>651</v>
      </c>
      <c r="D10713" t="s">
        <v>135</v>
      </c>
      <c r="E10713" t="s">
        <v>1</v>
      </c>
      <c r="F10713">
        <v>0</v>
      </c>
      <c r="G10713">
        <v>0</v>
      </c>
      <c r="H10713">
        <v>0</v>
      </c>
    </row>
    <row r="10714" spans="2:8" x14ac:dyDescent="0.25">
      <c r="B10714" t="s">
        <v>3</v>
      </c>
      <c r="C10714" t="s">
        <v>651</v>
      </c>
      <c r="D10714" t="s">
        <v>136</v>
      </c>
      <c r="E10714" t="s">
        <v>1</v>
      </c>
      <c r="F10714">
        <v>0</v>
      </c>
      <c r="G10714">
        <v>0</v>
      </c>
      <c r="H10714">
        <v>0</v>
      </c>
    </row>
    <row r="10715" spans="2:8" x14ac:dyDescent="0.25">
      <c r="B10715" t="s">
        <v>3</v>
      </c>
      <c r="C10715" t="s">
        <v>651</v>
      </c>
      <c r="D10715" t="s">
        <v>137</v>
      </c>
      <c r="E10715" t="s">
        <v>1</v>
      </c>
      <c r="F10715">
        <v>0</v>
      </c>
      <c r="G10715">
        <v>0</v>
      </c>
      <c r="H10715">
        <v>0</v>
      </c>
    </row>
    <row r="10716" spans="2:8" x14ac:dyDescent="0.25">
      <c r="B10716" t="s">
        <v>3</v>
      </c>
      <c r="C10716" t="s">
        <v>651</v>
      </c>
      <c r="D10716" t="s">
        <v>138</v>
      </c>
      <c r="E10716" t="s">
        <v>1</v>
      </c>
      <c r="F10716">
        <v>0</v>
      </c>
      <c r="G10716">
        <v>0</v>
      </c>
      <c r="H10716">
        <v>0</v>
      </c>
    </row>
    <row r="10717" spans="2:8" x14ac:dyDescent="0.25">
      <c r="B10717" t="s">
        <v>3</v>
      </c>
      <c r="C10717" t="s">
        <v>651</v>
      </c>
      <c r="D10717" t="s">
        <v>630</v>
      </c>
      <c r="E10717" t="s">
        <v>1</v>
      </c>
      <c r="F10717">
        <v>0</v>
      </c>
      <c r="G10717">
        <v>0</v>
      </c>
      <c r="H10717">
        <v>0</v>
      </c>
    </row>
    <row r="10718" spans="2:8" x14ac:dyDescent="0.25">
      <c r="B10718" t="s">
        <v>3</v>
      </c>
      <c r="C10718" t="s">
        <v>651</v>
      </c>
      <c r="D10718" t="s">
        <v>139</v>
      </c>
      <c r="E10718" t="s">
        <v>1</v>
      </c>
      <c r="F10718">
        <v>0</v>
      </c>
      <c r="G10718">
        <v>0</v>
      </c>
      <c r="H10718">
        <v>0</v>
      </c>
    </row>
    <row r="10719" spans="2:8" x14ac:dyDescent="0.25">
      <c r="B10719" t="s">
        <v>3</v>
      </c>
      <c r="C10719" t="s">
        <v>651</v>
      </c>
      <c r="D10719" t="s">
        <v>631</v>
      </c>
      <c r="E10719" t="s">
        <v>1</v>
      </c>
      <c r="F10719">
        <v>0</v>
      </c>
      <c r="G10719">
        <v>0</v>
      </c>
      <c r="H10719">
        <v>0</v>
      </c>
    </row>
    <row r="10720" spans="2:8" x14ac:dyDescent="0.25">
      <c r="B10720" t="s">
        <v>3</v>
      </c>
      <c r="C10720" t="s">
        <v>651</v>
      </c>
      <c r="D10720" t="s">
        <v>141</v>
      </c>
      <c r="E10720" t="s">
        <v>1</v>
      </c>
      <c r="F10720">
        <v>0</v>
      </c>
      <c r="G10720">
        <v>0</v>
      </c>
      <c r="H10720">
        <v>0</v>
      </c>
    </row>
    <row r="10721" spans="2:8" x14ac:dyDescent="0.25">
      <c r="B10721" t="s">
        <v>3</v>
      </c>
      <c r="C10721" t="s">
        <v>651</v>
      </c>
      <c r="D10721" t="s">
        <v>684</v>
      </c>
      <c r="E10721" t="s">
        <v>1</v>
      </c>
      <c r="F10721">
        <v>0</v>
      </c>
      <c r="G10721">
        <v>0</v>
      </c>
      <c r="H10721">
        <v>0</v>
      </c>
    </row>
    <row r="10722" spans="2:8" x14ac:dyDescent="0.25">
      <c r="B10722" t="s">
        <v>3</v>
      </c>
      <c r="C10722" t="s">
        <v>651</v>
      </c>
      <c r="D10722" t="s">
        <v>685</v>
      </c>
      <c r="E10722" t="s">
        <v>1</v>
      </c>
      <c r="F10722">
        <v>0</v>
      </c>
      <c r="G10722">
        <v>0</v>
      </c>
      <c r="H10722">
        <v>0</v>
      </c>
    </row>
    <row r="10723" spans="2:8" x14ac:dyDescent="0.25">
      <c r="B10723" t="s">
        <v>3</v>
      </c>
      <c r="C10723" t="s">
        <v>651</v>
      </c>
      <c r="D10723" t="s">
        <v>148</v>
      </c>
      <c r="E10723" t="s">
        <v>1</v>
      </c>
      <c r="F10723">
        <v>0</v>
      </c>
      <c r="G10723">
        <v>0</v>
      </c>
      <c r="H10723">
        <v>0</v>
      </c>
    </row>
    <row r="10724" spans="2:8" x14ac:dyDescent="0.25">
      <c r="B10724" t="s">
        <v>3</v>
      </c>
      <c r="C10724" t="s">
        <v>651</v>
      </c>
      <c r="D10724" t="s">
        <v>149</v>
      </c>
      <c r="E10724" t="s">
        <v>1</v>
      </c>
      <c r="F10724">
        <v>0</v>
      </c>
      <c r="G10724">
        <v>0</v>
      </c>
      <c r="H10724">
        <v>0</v>
      </c>
    </row>
    <row r="10725" spans="2:8" x14ac:dyDescent="0.25">
      <c r="B10725" t="s">
        <v>3</v>
      </c>
      <c r="C10725" t="s">
        <v>651</v>
      </c>
      <c r="D10725" t="s">
        <v>150</v>
      </c>
      <c r="E10725" t="s">
        <v>1</v>
      </c>
      <c r="F10725">
        <v>0</v>
      </c>
      <c r="G10725">
        <v>0</v>
      </c>
      <c r="H10725">
        <v>0</v>
      </c>
    </row>
    <row r="10726" spans="2:8" x14ac:dyDescent="0.25">
      <c r="B10726" t="s">
        <v>3</v>
      </c>
      <c r="C10726" t="s">
        <v>651</v>
      </c>
      <c r="D10726" t="s">
        <v>151</v>
      </c>
      <c r="E10726" t="s">
        <v>1</v>
      </c>
      <c r="F10726">
        <v>0</v>
      </c>
      <c r="G10726">
        <v>0</v>
      </c>
      <c r="H10726">
        <v>0</v>
      </c>
    </row>
    <row r="10727" spans="2:8" x14ac:dyDescent="0.25">
      <c r="B10727" t="s">
        <v>3</v>
      </c>
      <c r="C10727" t="s">
        <v>651</v>
      </c>
      <c r="D10727" t="s">
        <v>152</v>
      </c>
      <c r="E10727" t="s">
        <v>1</v>
      </c>
      <c r="F10727">
        <v>0</v>
      </c>
      <c r="G10727">
        <v>0</v>
      </c>
      <c r="H10727">
        <v>0</v>
      </c>
    </row>
    <row r="10728" spans="2:8" x14ac:dyDescent="0.25">
      <c r="B10728" t="s">
        <v>3</v>
      </c>
      <c r="C10728" t="s">
        <v>651</v>
      </c>
      <c r="D10728" t="s">
        <v>153</v>
      </c>
      <c r="E10728" t="s">
        <v>1</v>
      </c>
      <c r="F10728">
        <v>0</v>
      </c>
      <c r="G10728">
        <v>0</v>
      </c>
      <c r="H10728">
        <v>0</v>
      </c>
    </row>
    <row r="10729" spans="2:8" x14ac:dyDescent="0.25">
      <c r="B10729" t="s">
        <v>3</v>
      </c>
      <c r="C10729" t="s">
        <v>651</v>
      </c>
      <c r="D10729" t="s">
        <v>632</v>
      </c>
      <c r="E10729" t="s">
        <v>1</v>
      </c>
      <c r="F10729">
        <v>0</v>
      </c>
      <c r="G10729">
        <v>0</v>
      </c>
      <c r="H10729">
        <v>0</v>
      </c>
    </row>
    <row r="10730" spans="2:8" x14ac:dyDescent="0.25">
      <c r="B10730" t="s">
        <v>3</v>
      </c>
      <c r="C10730" t="s">
        <v>651</v>
      </c>
      <c r="D10730" t="s">
        <v>155</v>
      </c>
      <c r="E10730" t="s">
        <v>1</v>
      </c>
      <c r="F10730">
        <v>0</v>
      </c>
      <c r="G10730">
        <v>0</v>
      </c>
      <c r="H10730">
        <v>0</v>
      </c>
    </row>
    <row r="10731" spans="2:8" x14ac:dyDescent="0.25">
      <c r="B10731" t="s">
        <v>3</v>
      </c>
      <c r="C10731" t="s">
        <v>651</v>
      </c>
      <c r="D10731" t="s">
        <v>633</v>
      </c>
      <c r="E10731" t="s">
        <v>1</v>
      </c>
      <c r="F10731">
        <v>0</v>
      </c>
      <c r="G10731">
        <v>0</v>
      </c>
      <c r="H10731">
        <v>0</v>
      </c>
    </row>
    <row r="10732" spans="2:8" x14ac:dyDescent="0.25">
      <c r="B10732" t="s">
        <v>3</v>
      </c>
      <c r="C10732" t="s">
        <v>651</v>
      </c>
      <c r="D10732" t="s">
        <v>156</v>
      </c>
      <c r="E10732" t="s">
        <v>1</v>
      </c>
      <c r="F10732">
        <v>0</v>
      </c>
      <c r="G10732">
        <v>0</v>
      </c>
      <c r="H10732">
        <v>0</v>
      </c>
    </row>
    <row r="10733" spans="2:8" x14ac:dyDescent="0.25">
      <c r="B10733" t="s">
        <v>3</v>
      </c>
      <c r="C10733" t="s">
        <v>651</v>
      </c>
      <c r="D10733" t="s">
        <v>157</v>
      </c>
      <c r="E10733" t="s">
        <v>1</v>
      </c>
      <c r="F10733">
        <v>0</v>
      </c>
      <c r="G10733">
        <v>0</v>
      </c>
      <c r="H10733">
        <v>0</v>
      </c>
    </row>
    <row r="10734" spans="2:8" x14ac:dyDescent="0.25">
      <c r="B10734" t="s">
        <v>3</v>
      </c>
      <c r="C10734" t="s">
        <v>651</v>
      </c>
      <c r="D10734" t="s">
        <v>158</v>
      </c>
      <c r="E10734" t="s">
        <v>1</v>
      </c>
      <c r="F10734">
        <v>0</v>
      </c>
      <c r="G10734">
        <v>0</v>
      </c>
      <c r="H10734">
        <v>0</v>
      </c>
    </row>
    <row r="10735" spans="2:8" x14ac:dyDescent="0.25">
      <c r="B10735" t="s">
        <v>3</v>
      </c>
      <c r="C10735" t="s">
        <v>651</v>
      </c>
      <c r="D10735" t="s">
        <v>159</v>
      </c>
      <c r="E10735" t="s">
        <v>1</v>
      </c>
      <c r="F10735">
        <v>0</v>
      </c>
      <c r="G10735">
        <v>0</v>
      </c>
      <c r="H10735">
        <v>0</v>
      </c>
    </row>
    <row r="10736" spans="2:8" x14ac:dyDescent="0.25">
      <c r="B10736" t="s">
        <v>3</v>
      </c>
      <c r="C10736" t="s">
        <v>651</v>
      </c>
      <c r="D10736" t="s">
        <v>160</v>
      </c>
      <c r="E10736" t="s">
        <v>1</v>
      </c>
      <c r="F10736">
        <v>0</v>
      </c>
      <c r="G10736">
        <v>0</v>
      </c>
      <c r="H10736">
        <v>0</v>
      </c>
    </row>
    <row r="10737" spans="2:8" x14ac:dyDescent="0.25">
      <c r="B10737" t="s">
        <v>3</v>
      </c>
      <c r="C10737" t="s">
        <v>651</v>
      </c>
      <c r="D10737" t="s">
        <v>161</v>
      </c>
      <c r="E10737" t="s">
        <v>1</v>
      </c>
      <c r="F10737">
        <v>0</v>
      </c>
      <c r="G10737">
        <v>0</v>
      </c>
      <c r="H10737">
        <v>0</v>
      </c>
    </row>
    <row r="10738" spans="2:8" x14ac:dyDescent="0.25">
      <c r="B10738" t="s">
        <v>3</v>
      </c>
      <c r="C10738" t="s">
        <v>651</v>
      </c>
      <c r="D10738" t="s">
        <v>162</v>
      </c>
      <c r="E10738" t="s">
        <v>1</v>
      </c>
      <c r="F10738">
        <v>0</v>
      </c>
      <c r="G10738">
        <v>0</v>
      </c>
      <c r="H10738">
        <v>0</v>
      </c>
    </row>
    <row r="10739" spans="2:8" x14ac:dyDescent="0.25">
      <c r="B10739" t="s">
        <v>3</v>
      </c>
      <c r="C10739" t="s">
        <v>651</v>
      </c>
      <c r="D10739" t="s">
        <v>163</v>
      </c>
      <c r="E10739" t="s">
        <v>1</v>
      </c>
      <c r="F10739">
        <v>0</v>
      </c>
      <c r="G10739">
        <v>0</v>
      </c>
      <c r="H10739">
        <v>0</v>
      </c>
    </row>
    <row r="10740" spans="2:8" x14ac:dyDescent="0.25">
      <c r="B10740" t="s">
        <v>3</v>
      </c>
      <c r="C10740" t="s">
        <v>651</v>
      </c>
      <c r="D10740" t="s">
        <v>165</v>
      </c>
      <c r="E10740" t="s">
        <v>1</v>
      </c>
      <c r="F10740">
        <v>0</v>
      </c>
      <c r="G10740">
        <v>0</v>
      </c>
      <c r="H10740">
        <v>0</v>
      </c>
    </row>
    <row r="10741" spans="2:8" x14ac:dyDescent="0.25">
      <c r="B10741" t="s">
        <v>3</v>
      </c>
      <c r="C10741" t="s">
        <v>651</v>
      </c>
      <c r="D10741" t="s">
        <v>168</v>
      </c>
      <c r="E10741" t="s">
        <v>1</v>
      </c>
      <c r="F10741">
        <v>0</v>
      </c>
      <c r="G10741">
        <v>0</v>
      </c>
      <c r="H10741">
        <v>0</v>
      </c>
    </row>
    <row r="10742" spans="2:8" x14ac:dyDescent="0.25">
      <c r="B10742" t="s">
        <v>3</v>
      </c>
      <c r="C10742" t="s">
        <v>651</v>
      </c>
      <c r="D10742" t="s">
        <v>170</v>
      </c>
      <c r="E10742" t="s">
        <v>1</v>
      </c>
      <c r="F10742">
        <v>0</v>
      </c>
      <c r="G10742">
        <v>0</v>
      </c>
      <c r="H10742">
        <v>0</v>
      </c>
    </row>
    <row r="10743" spans="2:8" x14ac:dyDescent="0.25">
      <c r="B10743" t="s">
        <v>3</v>
      </c>
      <c r="C10743" t="s">
        <v>651</v>
      </c>
      <c r="D10743" t="s">
        <v>172</v>
      </c>
      <c r="E10743" t="s">
        <v>1</v>
      </c>
      <c r="F10743">
        <v>0</v>
      </c>
      <c r="G10743">
        <v>0</v>
      </c>
      <c r="H10743">
        <v>0</v>
      </c>
    </row>
    <row r="10744" spans="2:8" x14ac:dyDescent="0.25">
      <c r="B10744" t="s">
        <v>3</v>
      </c>
      <c r="C10744" t="s">
        <v>651</v>
      </c>
      <c r="D10744" t="s">
        <v>174</v>
      </c>
      <c r="E10744" t="s">
        <v>1</v>
      </c>
      <c r="F10744">
        <v>0</v>
      </c>
      <c r="G10744">
        <v>0</v>
      </c>
      <c r="H10744">
        <v>0</v>
      </c>
    </row>
    <row r="10745" spans="2:8" x14ac:dyDescent="0.25">
      <c r="B10745" t="s">
        <v>3</v>
      </c>
      <c r="C10745" t="s">
        <v>651</v>
      </c>
      <c r="D10745" t="s">
        <v>175</v>
      </c>
      <c r="E10745" t="s">
        <v>1</v>
      </c>
      <c r="F10745">
        <v>0</v>
      </c>
      <c r="G10745">
        <v>0</v>
      </c>
      <c r="H10745">
        <v>0</v>
      </c>
    </row>
    <row r="10746" spans="2:8" x14ac:dyDescent="0.25">
      <c r="B10746" t="s">
        <v>3</v>
      </c>
      <c r="C10746" t="s">
        <v>651</v>
      </c>
      <c r="D10746" t="s">
        <v>176</v>
      </c>
      <c r="E10746" t="s">
        <v>1</v>
      </c>
      <c r="F10746">
        <v>0</v>
      </c>
      <c r="G10746">
        <v>0</v>
      </c>
      <c r="H10746">
        <v>0</v>
      </c>
    </row>
    <row r="10747" spans="2:8" x14ac:dyDescent="0.25">
      <c r="B10747" t="s">
        <v>3</v>
      </c>
      <c r="C10747" t="s">
        <v>651</v>
      </c>
      <c r="D10747" t="s">
        <v>177</v>
      </c>
      <c r="E10747" t="s">
        <v>1</v>
      </c>
      <c r="F10747">
        <v>0</v>
      </c>
      <c r="G10747">
        <v>0</v>
      </c>
      <c r="H10747">
        <v>0</v>
      </c>
    </row>
    <row r="10748" spans="2:8" x14ac:dyDescent="0.25">
      <c r="B10748" t="s">
        <v>3</v>
      </c>
      <c r="C10748" t="s">
        <v>651</v>
      </c>
      <c r="D10748" t="s">
        <v>178</v>
      </c>
      <c r="E10748" t="s">
        <v>1</v>
      </c>
      <c r="F10748">
        <v>0</v>
      </c>
      <c r="G10748">
        <v>0</v>
      </c>
      <c r="H10748">
        <v>0</v>
      </c>
    </row>
    <row r="10749" spans="2:8" x14ac:dyDescent="0.25">
      <c r="B10749" t="s">
        <v>3</v>
      </c>
      <c r="C10749" t="s">
        <v>651</v>
      </c>
      <c r="D10749" t="s">
        <v>179</v>
      </c>
      <c r="E10749" t="s">
        <v>1</v>
      </c>
      <c r="F10749">
        <v>0</v>
      </c>
      <c r="G10749">
        <v>0</v>
      </c>
      <c r="H10749">
        <v>0</v>
      </c>
    </row>
    <row r="10750" spans="2:8" x14ac:dyDescent="0.25">
      <c r="B10750" t="s">
        <v>3</v>
      </c>
      <c r="C10750" t="s">
        <v>651</v>
      </c>
      <c r="D10750" t="s">
        <v>180</v>
      </c>
      <c r="E10750" t="s">
        <v>1</v>
      </c>
      <c r="F10750">
        <v>0</v>
      </c>
      <c r="G10750">
        <v>0</v>
      </c>
      <c r="H10750">
        <v>0</v>
      </c>
    </row>
    <row r="10751" spans="2:8" x14ac:dyDescent="0.25">
      <c r="B10751" t="s">
        <v>3</v>
      </c>
      <c r="C10751" t="s">
        <v>651</v>
      </c>
      <c r="D10751" t="s">
        <v>634</v>
      </c>
      <c r="E10751" t="s">
        <v>1</v>
      </c>
      <c r="F10751">
        <v>0</v>
      </c>
      <c r="G10751">
        <v>0</v>
      </c>
      <c r="H10751">
        <v>0</v>
      </c>
    </row>
    <row r="10752" spans="2:8" x14ac:dyDescent="0.25">
      <c r="B10752" t="s">
        <v>3</v>
      </c>
      <c r="C10752" t="s">
        <v>651</v>
      </c>
      <c r="D10752" t="s">
        <v>182</v>
      </c>
      <c r="E10752" t="s">
        <v>1</v>
      </c>
      <c r="F10752">
        <v>0</v>
      </c>
      <c r="G10752">
        <v>0</v>
      </c>
      <c r="H10752">
        <v>0</v>
      </c>
    </row>
    <row r="10753" spans="2:8" x14ac:dyDescent="0.25">
      <c r="B10753" t="s">
        <v>3</v>
      </c>
      <c r="C10753" t="s">
        <v>651</v>
      </c>
      <c r="D10753" t="s">
        <v>184</v>
      </c>
      <c r="E10753" t="s">
        <v>1</v>
      </c>
      <c r="F10753">
        <v>0</v>
      </c>
      <c r="G10753">
        <v>0</v>
      </c>
      <c r="H10753">
        <v>0</v>
      </c>
    </row>
    <row r="10754" spans="2:8" x14ac:dyDescent="0.25">
      <c r="B10754" t="s">
        <v>3</v>
      </c>
      <c r="C10754" t="s">
        <v>651</v>
      </c>
      <c r="D10754" t="s">
        <v>187</v>
      </c>
      <c r="E10754" t="s">
        <v>1</v>
      </c>
      <c r="F10754">
        <v>0</v>
      </c>
      <c r="G10754">
        <v>0</v>
      </c>
      <c r="H10754">
        <v>0</v>
      </c>
    </row>
    <row r="10755" spans="2:8" x14ac:dyDescent="0.25">
      <c r="B10755" t="s">
        <v>3</v>
      </c>
      <c r="C10755" t="s">
        <v>651</v>
      </c>
      <c r="D10755" t="s">
        <v>188</v>
      </c>
      <c r="E10755" t="s">
        <v>1</v>
      </c>
      <c r="F10755">
        <v>0</v>
      </c>
      <c r="G10755">
        <v>0</v>
      </c>
      <c r="H10755">
        <v>0</v>
      </c>
    </row>
    <row r="10756" spans="2:8" x14ac:dyDescent="0.25">
      <c r="B10756" t="s">
        <v>3</v>
      </c>
      <c r="C10756" t="s">
        <v>651</v>
      </c>
      <c r="D10756" t="s">
        <v>189</v>
      </c>
      <c r="E10756" t="s">
        <v>1</v>
      </c>
      <c r="F10756">
        <v>0</v>
      </c>
      <c r="G10756">
        <v>0</v>
      </c>
      <c r="H10756">
        <v>0</v>
      </c>
    </row>
    <row r="10757" spans="2:8" x14ac:dyDescent="0.25">
      <c r="B10757" t="s">
        <v>3</v>
      </c>
      <c r="C10757" t="s">
        <v>651</v>
      </c>
      <c r="D10757" t="s">
        <v>190</v>
      </c>
      <c r="E10757" t="s">
        <v>1</v>
      </c>
      <c r="F10757">
        <v>0</v>
      </c>
      <c r="G10757">
        <v>0</v>
      </c>
      <c r="H10757">
        <v>0</v>
      </c>
    </row>
    <row r="10758" spans="2:8" x14ac:dyDescent="0.25">
      <c r="B10758" t="s">
        <v>3</v>
      </c>
      <c r="C10758" t="s">
        <v>651</v>
      </c>
      <c r="D10758" t="s">
        <v>191</v>
      </c>
      <c r="E10758" t="s">
        <v>1</v>
      </c>
      <c r="F10758">
        <v>0</v>
      </c>
      <c r="G10758">
        <v>0</v>
      </c>
      <c r="H10758">
        <v>0</v>
      </c>
    </row>
    <row r="10759" spans="2:8" x14ac:dyDescent="0.25">
      <c r="B10759" t="s">
        <v>3</v>
      </c>
      <c r="C10759" t="s">
        <v>651</v>
      </c>
      <c r="D10759" t="s">
        <v>192</v>
      </c>
      <c r="E10759" t="s">
        <v>1</v>
      </c>
      <c r="F10759">
        <v>0</v>
      </c>
      <c r="G10759">
        <v>0</v>
      </c>
      <c r="H10759">
        <v>0</v>
      </c>
    </row>
    <row r="10760" spans="2:8" x14ac:dyDescent="0.25">
      <c r="B10760" t="s">
        <v>3</v>
      </c>
      <c r="C10760" t="s">
        <v>651</v>
      </c>
      <c r="D10760" t="s">
        <v>193</v>
      </c>
      <c r="E10760" t="s">
        <v>1</v>
      </c>
      <c r="F10760">
        <v>0</v>
      </c>
      <c r="G10760">
        <v>0</v>
      </c>
      <c r="H10760">
        <v>0</v>
      </c>
    </row>
    <row r="10761" spans="2:8" x14ac:dyDescent="0.25">
      <c r="B10761" t="s">
        <v>3</v>
      </c>
      <c r="C10761" t="s">
        <v>651</v>
      </c>
      <c r="D10761" t="s">
        <v>194</v>
      </c>
      <c r="E10761" t="s">
        <v>1</v>
      </c>
      <c r="F10761">
        <v>0</v>
      </c>
      <c r="G10761">
        <v>0</v>
      </c>
      <c r="H10761">
        <v>0</v>
      </c>
    </row>
    <row r="10762" spans="2:8" x14ac:dyDescent="0.25">
      <c r="B10762" t="s">
        <v>3</v>
      </c>
      <c r="C10762" t="s">
        <v>651</v>
      </c>
      <c r="D10762" t="s">
        <v>195</v>
      </c>
      <c r="E10762" t="s">
        <v>1</v>
      </c>
      <c r="F10762">
        <v>0</v>
      </c>
      <c r="G10762">
        <v>0</v>
      </c>
      <c r="H10762">
        <v>0</v>
      </c>
    </row>
    <row r="10763" spans="2:8" x14ac:dyDescent="0.25">
      <c r="B10763" t="s">
        <v>3</v>
      </c>
      <c r="C10763" t="s">
        <v>651</v>
      </c>
      <c r="D10763" t="s">
        <v>196</v>
      </c>
      <c r="E10763" t="s">
        <v>1</v>
      </c>
      <c r="F10763">
        <v>0</v>
      </c>
      <c r="G10763">
        <v>0</v>
      </c>
      <c r="H10763">
        <v>0</v>
      </c>
    </row>
    <row r="10764" spans="2:8" x14ac:dyDescent="0.25">
      <c r="B10764" t="s">
        <v>3</v>
      </c>
      <c r="C10764" t="s">
        <v>651</v>
      </c>
      <c r="D10764" t="s">
        <v>197</v>
      </c>
      <c r="E10764" t="s">
        <v>1</v>
      </c>
      <c r="F10764">
        <v>0</v>
      </c>
      <c r="G10764">
        <v>0</v>
      </c>
      <c r="H10764">
        <v>0</v>
      </c>
    </row>
    <row r="10765" spans="2:8" x14ac:dyDescent="0.25">
      <c r="B10765" t="s">
        <v>3</v>
      </c>
      <c r="C10765" t="s">
        <v>651</v>
      </c>
      <c r="D10765" t="s">
        <v>198</v>
      </c>
      <c r="E10765" t="s">
        <v>1</v>
      </c>
      <c r="F10765">
        <v>0</v>
      </c>
      <c r="G10765">
        <v>0</v>
      </c>
      <c r="H10765">
        <v>0</v>
      </c>
    </row>
    <row r="10766" spans="2:8" x14ac:dyDescent="0.25">
      <c r="B10766" t="s">
        <v>3</v>
      </c>
      <c r="C10766" t="s">
        <v>651</v>
      </c>
      <c r="D10766" t="s">
        <v>199</v>
      </c>
      <c r="E10766" t="s">
        <v>1</v>
      </c>
      <c r="F10766">
        <v>0</v>
      </c>
      <c r="G10766">
        <v>0</v>
      </c>
      <c r="H10766">
        <v>0</v>
      </c>
    </row>
    <row r="10767" spans="2:8" x14ac:dyDescent="0.25">
      <c r="B10767" t="s">
        <v>3</v>
      </c>
      <c r="C10767" t="s">
        <v>651</v>
      </c>
      <c r="D10767" t="s">
        <v>200</v>
      </c>
      <c r="E10767" t="s">
        <v>1</v>
      </c>
      <c r="F10767">
        <v>0</v>
      </c>
      <c r="G10767">
        <v>0</v>
      </c>
      <c r="H10767">
        <v>0</v>
      </c>
    </row>
    <row r="10768" spans="2:8" x14ac:dyDescent="0.25">
      <c r="B10768" t="s">
        <v>3</v>
      </c>
      <c r="C10768" t="s">
        <v>651</v>
      </c>
      <c r="D10768" t="s">
        <v>201</v>
      </c>
      <c r="E10768" t="s">
        <v>1</v>
      </c>
      <c r="F10768">
        <v>0</v>
      </c>
      <c r="G10768">
        <v>0</v>
      </c>
      <c r="H10768">
        <v>0</v>
      </c>
    </row>
    <row r="10769" spans="2:8" x14ac:dyDescent="0.25">
      <c r="B10769" t="s">
        <v>3</v>
      </c>
      <c r="C10769" t="s">
        <v>651</v>
      </c>
      <c r="D10769" t="s">
        <v>202</v>
      </c>
      <c r="E10769" t="s">
        <v>1</v>
      </c>
      <c r="F10769">
        <v>0</v>
      </c>
      <c r="G10769">
        <v>0</v>
      </c>
      <c r="H10769">
        <v>0</v>
      </c>
    </row>
    <row r="10770" spans="2:8" x14ac:dyDescent="0.25">
      <c r="B10770" t="s">
        <v>3</v>
      </c>
      <c r="C10770" t="s">
        <v>651</v>
      </c>
      <c r="D10770" t="s">
        <v>203</v>
      </c>
      <c r="E10770" t="s">
        <v>1</v>
      </c>
      <c r="F10770">
        <v>0</v>
      </c>
      <c r="G10770">
        <v>0</v>
      </c>
      <c r="H10770">
        <v>0</v>
      </c>
    </row>
    <row r="10771" spans="2:8" x14ac:dyDescent="0.25">
      <c r="B10771" t="s">
        <v>3</v>
      </c>
      <c r="C10771" t="s">
        <v>651</v>
      </c>
      <c r="D10771" t="s">
        <v>204</v>
      </c>
      <c r="E10771" t="s">
        <v>1</v>
      </c>
      <c r="F10771">
        <v>0</v>
      </c>
      <c r="G10771">
        <v>0</v>
      </c>
      <c r="H10771">
        <v>0</v>
      </c>
    </row>
    <row r="10772" spans="2:8" x14ac:dyDescent="0.25">
      <c r="B10772" t="s">
        <v>3</v>
      </c>
      <c r="C10772" t="s">
        <v>651</v>
      </c>
      <c r="D10772" t="s">
        <v>205</v>
      </c>
      <c r="E10772" t="s">
        <v>1</v>
      </c>
      <c r="F10772">
        <v>0</v>
      </c>
      <c r="G10772">
        <v>0</v>
      </c>
      <c r="H10772">
        <v>0</v>
      </c>
    </row>
    <row r="10773" spans="2:8" x14ac:dyDescent="0.25">
      <c r="B10773" t="s">
        <v>3</v>
      </c>
      <c r="C10773" t="s">
        <v>651</v>
      </c>
      <c r="D10773" t="s">
        <v>208</v>
      </c>
      <c r="E10773" t="s">
        <v>1</v>
      </c>
      <c r="F10773">
        <v>0</v>
      </c>
      <c r="G10773">
        <v>0</v>
      </c>
      <c r="H10773">
        <v>0</v>
      </c>
    </row>
    <row r="10774" spans="2:8" x14ac:dyDescent="0.25">
      <c r="B10774" t="s">
        <v>3</v>
      </c>
      <c r="C10774" t="s">
        <v>651</v>
      </c>
      <c r="D10774" t="s">
        <v>209</v>
      </c>
      <c r="E10774" t="s">
        <v>1</v>
      </c>
      <c r="F10774">
        <v>0</v>
      </c>
      <c r="G10774">
        <v>0</v>
      </c>
      <c r="H10774">
        <v>0</v>
      </c>
    </row>
    <row r="10775" spans="2:8" x14ac:dyDescent="0.25">
      <c r="B10775" t="s">
        <v>3</v>
      </c>
      <c r="C10775" t="s">
        <v>651</v>
      </c>
      <c r="D10775" t="s">
        <v>210</v>
      </c>
      <c r="E10775" t="s">
        <v>1</v>
      </c>
      <c r="F10775">
        <v>0</v>
      </c>
      <c r="G10775">
        <v>0</v>
      </c>
      <c r="H10775">
        <v>0</v>
      </c>
    </row>
    <row r="10776" spans="2:8" x14ac:dyDescent="0.25">
      <c r="B10776" t="s">
        <v>3</v>
      </c>
      <c r="C10776" t="s">
        <v>651</v>
      </c>
      <c r="D10776" t="s">
        <v>211</v>
      </c>
      <c r="E10776" t="s">
        <v>1</v>
      </c>
      <c r="F10776">
        <v>0</v>
      </c>
      <c r="G10776">
        <v>0</v>
      </c>
      <c r="H10776">
        <v>0</v>
      </c>
    </row>
    <row r="10777" spans="2:8" x14ac:dyDescent="0.25">
      <c r="B10777" t="s">
        <v>3</v>
      </c>
      <c r="C10777" t="s">
        <v>651</v>
      </c>
      <c r="D10777" t="s">
        <v>212</v>
      </c>
      <c r="E10777" t="s">
        <v>1</v>
      </c>
      <c r="F10777">
        <v>0</v>
      </c>
      <c r="G10777">
        <v>0</v>
      </c>
      <c r="H10777">
        <v>0</v>
      </c>
    </row>
    <row r="10778" spans="2:8" x14ac:dyDescent="0.25">
      <c r="B10778" t="s">
        <v>3</v>
      </c>
      <c r="C10778" t="s">
        <v>651</v>
      </c>
      <c r="D10778" t="s">
        <v>213</v>
      </c>
      <c r="E10778" t="s">
        <v>1</v>
      </c>
      <c r="F10778">
        <v>0</v>
      </c>
      <c r="G10778">
        <v>0</v>
      </c>
      <c r="H10778">
        <v>0</v>
      </c>
    </row>
    <row r="10779" spans="2:8" x14ac:dyDescent="0.25">
      <c r="B10779" t="s">
        <v>3</v>
      </c>
      <c r="C10779" t="s">
        <v>651</v>
      </c>
      <c r="D10779" t="s">
        <v>214</v>
      </c>
      <c r="E10779" t="s">
        <v>1</v>
      </c>
      <c r="F10779">
        <v>0</v>
      </c>
      <c r="G10779">
        <v>0</v>
      </c>
      <c r="H10779">
        <v>0</v>
      </c>
    </row>
    <row r="10780" spans="2:8" x14ac:dyDescent="0.25">
      <c r="B10780" t="s">
        <v>3</v>
      </c>
      <c r="C10780" t="s">
        <v>651</v>
      </c>
      <c r="D10780" t="s">
        <v>215</v>
      </c>
      <c r="E10780" t="s">
        <v>1</v>
      </c>
      <c r="F10780">
        <v>0</v>
      </c>
      <c r="G10780">
        <v>0</v>
      </c>
      <c r="H10780">
        <v>0</v>
      </c>
    </row>
    <row r="10781" spans="2:8" x14ac:dyDescent="0.25">
      <c r="B10781" t="s">
        <v>3</v>
      </c>
      <c r="C10781" t="s">
        <v>651</v>
      </c>
      <c r="D10781" t="s">
        <v>216</v>
      </c>
      <c r="E10781" t="s">
        <v>1</v>
      </c>
      <c r="F10781">
        <v>0</v>
      </c>
      <c r="G10781">
        <v>0</v>
      </c>
      <c r="H10781">
        <v>0</v>
      </c>
    </row>
    <row r="10782" spans="2:8" x14ac:dyDescent="0.25">
      <c r="B10782" t="s">
        <v>3</v>
      </c>
      <c r="C10782" t="s">
        <v>651</v>
      </c>
      <c r="D10782" t="s">
        <v>217</v>
      </c>
      <c r="E10782" t="s">
        <v>1</v>
      </c>
      <c r="F10782">
        <v>0</v>
      </c>
      <c r="G10782">
        <v>0</v>
      </c>
      <c r="H10782">
        <v>0</v>
      </c>
    </row>
    <row r="10783" spans="2:8" x14ac:dyDescent="0.25">
      <c r="B10783" t="s">
        <v>3</v>
      </c>
      <c r="C10783" t="s">
        <v>651</v>
      </c>
      <c r="D10783" t="s">
        <v>218</v>
      </c>
      <c r="E10783" t="s">
        <v>1</v>
      </c>
      <c r="F10783">
        <v>0</v>
      </c>
      <c r="G10783">
        <v>0</v>
      </c>
      <c r="H10783">
        <v>0</v>
      </c>
    </row>
    <row r="10784" spans="2:8" x14ac:dyDescent="0.25">
      <c r="B10784" t="s">
        <v>3</v>
      </c>
      <c r="C10784" t="s">
        <v>651</v>
      </c>
      <c r="D10784" t="s">
        <v>219</v>
      </c>
      <c r="E10784" t="s">
        <v>1</v>
      </c>
      <c r="F10784">
        <v>0</v>
      </c>
      <c r="G10784">
        <v>0</v>
      </c>
      <c r="H10784">
        <v>0</v>
      </c>
    </row>
    <row r="10785" spans="2:8" x14ac:dyDescent="0.25">
      <c r="B10785" t="s">
        <v>3</v>
      </c>
      <c r="C10785" t="s">
        <v>651</v>
      </c>
      <c r="D10785" t="s">
        <v>220</v>
      </c>
      <c r="E10785" t="s">
        <v>1</v>
      </c>
      <c r="F10785">
        <v>0</v>
      </c>
      <c r="G10785">
        <v>0</v>
      </c>
      <c r="H10785">
        <v>0</v>
      </c>
    </row>
    <row r="10786" spans="2:8" x14ac:dyDescent="0.25">
      <c r="B10786" t="s">
        <v>3</v>
      </c>
      <c r="C10786" t="s">
        <v>651</v>
      </c>
      <c r="D10786" t="s">
        <v>221</v>
      </c>
      <c r="E10786" t="s">
        <v>1</v>
      </c>
      <c r="F10786">
        <v>0</v>
      </c>
      <c r="G10786">
        <v>0</v>
      </c>
      <c r="H10786">
        <v>0</v>
      </c>
    </row>
    <row r="10787" spans="2:8" x14ac:dyDescent="0.25">
      <c r="B10787" t="s">
        <v>3</v>
      </c>
      <c r="C10787" t="s">
        <v>651</v>
      </c>
      <c r="D10787" t="s">
        <v>222</v>
      </c>
      <c r="E10787" t="s">
        <v>1</v>
      </c>
      <c r="F10787">
        <v>0</v>
      </c>
      <c r="G10787">
        <v>0</v>
      </c>
      <c r="H10787">
        <v>0</v>
      </c>
    </row>
    <row r="10788" spans="2:8" x14ac:dyDescent="0.25">
      <c r="B10788" t="s">
        <v>3</v>
      </c>
      <c r="C10788" t="s">
        <v>651</v>
      </c>
      <c r="D10788" t="s">
        <v>224</v>
      </c>
      <c r="E10788" t="s">
        <v>1</v>
      </c>
      <c r="F10788">
        <v>0</v>
      </c>
      <c r="G10788">
        <v>0</v>
      </c>
      <c r="H10788">
        <v>0</v>
      </c>
    </row>
    <row r="10789" spans="2:8" x14ac:dyDescent="0.25">
      <c r="B10789" t="s">
        <v>3</v>
      </c>
      <c r="C10789" t="s">
        <v>651</v>
      </c>
      <c r="D10789" t="s">
        <v>225</v>
      </c>
      <c r="E10789" t="s">
        <v>1</v>
      </c>
      <c r="F10789">
        <v>0</v>
      </c>
      <c r="G10789">
        <v>0</v>
      </c>
      <c r="H10789">
        <v>0</v>
      </c>
    </row>
    <row r="10790" spans="2:8" x14ac:dyDescent="0.25">
      <c r="B10790" t="s">
        <v>3</v>
      </c>
      <c r="C10790" t="s">
        <v>651</v>
      </c>
      <c r="D10790" t="s">
        <v>226</v>
      </c>
      <c r="E10790" t="s">
        <v>1</v>
      </c>
      <c r="F10790">
        <v>5.4447519792074859</v>
      </c>
      <c r="G10790">
        <v>10.889503958414972</v>
      </c>
      <c r="H10790">
        <v>16.334255937622459</v>
      </c>
    </row>
    <row r="10791" spans="2:8" x14ac:dyDescent="0.25">
      <c r="B10791" t="s">
        <v>3</v>
      </c>
      <c r="C10791" t="s">
        <v>651</v>
      </c>
      <c r="D10791" t="s">
        <v>227</v>
      </c>
      <c r="E10791" t="s">
        <v>1</v>
      </c>
      <c r="F10791">
        <v>368.72997219227642</v>
      </c>
      <c r="G10791">
        <v>737.45994438455284</v>
      </c>
      <c r="H10791">
        <v>1106.1899165768293</v>
      </c>
    </row>
    <row r="10792" spans="2:8" x14ac:dyDescent="0.25">
      <c r="B10792" t="s">
        <v>3</v>
      </c>
      <c r="C10792" t="s">
        <v>651</v>
      </c>
      <c r="D10792" t="s">
        <v>228</v>
      </c>
      <c r="E10792" t="s">
        <v>1</v>
      </c>
      <c r="F10792">
        <v>0</v>
      </c>
      <c r="G10792">
        <v>5.5900088334065323</v>
      </c>
      <c r="H10792">
        <v>12.250669599448841</v>
      </c>
    </row>
    <row r="10793" spans="2:8" x14ac:dyDescent="0.25">
      <c r="B10793" t="s">
        <v>3</v>
      </c>
      <c r="C10793" t="s">
        <v>651</v>
      </c>
      <c r="D10793" t="s">
        <v>229</v>
      </c>
      <c r="E10793" t="s">
        <v>1</v>
      </c>
      <c r="F10793">
        <v>2.4893925014709684</v>
      </c>
      <c r="G10793">
        <v>0</v>
      </c>
      <c r="H10793">
        <v>3.3966731854201919</v>
      </c>
    </row>
    <row r="10794" spans="2:8" x14ac:dyDescent="0.25">
      <c r="B10794" t="s">
        <v>3</v>
      </c>
      <c r="C10794" t="s">
        <v>651</v>
      </c>
      <c r="D10794" t="s">
        <v>230</v>
      </c>
      <c r="E10794" t="s">
        <v>1</v>
      </c>
      <c r="F10794">
        <v>0</v>
      </c>
      <c r="G10794">
        <v>0</v>
      </c>
      <c r="H10794">
        <v>0</v>
      </c>
    </row>
    <row r="10795" spans="2:8" x14ac:dyDescent="0.25">
      <c r="B10795" t="s">
        <v>3</v>
      </c>
      <c r="C10795" t="s">
        <v>651</v>
      </c>
      <c r="D10795" t="s">
        <v>232</v>
      </c>
      <c r="E10795" t="s">
        <v>1</v>
      </c>
      <c r="F10795">
        <v>0</v>
      </c>
      <c r="G10795">
        <v>0</v>
      </c>
      <c r="H10795">
        <v>0</v>
      </c>
    </row>
    <row r="10796" spans="2:8" x14ac:dyDescent="0.25">
      <c r="B10796" t="s">
        <v>3</v>
      </c>
      <c r="C10796" t="s">
        <v>651</v>
      </c>
      <c r="D10796" t="s">
        <v>234</v>
      </c>
      <c r="E10796" t="s">
        <v>1</v>
      </c>
      <c r="F10796">
        <v>0</v>
      </c>
      <c r="G10796">
        <v>0</v>
      </c>
      <c r="H10796">
        <v>0</v>
      </c>
    </row>
    <row r="10797" spans="2:8" x14ac:dyDescent="0.25">
      <c r="B10797" t="s">
        <v>3</v>
      </c>
      <c r="C10797" t="s">
        <v>651</v>
      </c>
      <c r="D10797" t="s">
        <v>236</v>
      </c>
      <c r="E10797" t="s">
        <v>1</v>
      </c>
      <c r="F10797">
        <v>0</v>
      </c>
      <c r="G10797">
        <v>0</v>
      </c>
      <c r="H10797">
        <v>0</v>
      </c>
    </row>
    <row r="10798" spans="2:8" x14ac:dyDescent="0.25">
      <c r="B10798" t="s">
        <v>3</v>
      </c>
      <c r="C10798" t="s">
        <v>651</v>
      </c>
      <c r="D10798" t="s">
        <v>237</v>
      </c>
      <c r="E10798" t="s">
        <v>1</v>
      </c>
      <c r="F10798">
        <v>0</v>
      </c>
      <c r="G10798">
        <v>0</v>
      </c>
      <c r="H10798">
        <v>0</v>
      </c>
    </row>
    <row r="10799" spans="2:8" x14ac:dyDescent="0.25">
      <c r="B10799" t="s">
        <v>3</v>
      </c>
      <c r="C10799" t="s">
        <v>651</v>
      </c>
      <c r="D10799" t="s">
        <v>238</v>
      </c>
      <c r="E10799" t="s">
        <v>1</v>
      </c>
      <c r="F10799">
        <v>0</v>
      </c>
      <c r="G10799">
        <v>0</v>
      </c>
      <c r="H10799">
        <v>0</v>
      </c>
    </row>
    <row r="10800" spans="2:8" x14ac:dyDescent="0.25">
      <c r="B10800" t="s">
        <v>3</v>
      </c>
      <c r="C10800" t="s">
        <v>651</v>
      </c>
      <c r="D10800" t="s">
        <v>240</v>
      </c>
      <c r="E10800" t="s">
        <v>1</v>
      </c>
      <c r="F10800">
        <v>0</v>
      </c>
      <c r="G10800">
        <v>0</v>
      </c>
      <c r="H10800">
        <v>0</v>
      </c>
    </row>
    <row r="10801" spans="2:8" x14ac:dyDescent="0.25">
      <c r="B10801" t="s">
        <v>3</v>
      </c>
      <c r="C10801" t="s">
        <v>651</v>
      </c>
      <c r="D10801" t="s">
        <v>241</v>
      </c>
      <c r="E10801" t="s">
        <v>1</v>
      </c>
      <c r="F10801">
        <v>0</v>
      </c>
      <c r="G10801">
        <v>0</v>
      </c>
      <c r="H10801">
        <v>0</v>
      </c>
    </row>
    <row r="10802" spans="2:8" x14ac:dyDescent="0.25">
      <c r="B10802" t="s">
        <v>3</v>
      </c>
      <c r="C10802" t="s">
        <v>651</v>
      </c>
      <c r="D10802" t="s">
        <v>242</v>
      </c>
      <c r="E10802" t="s">
        <v>1</v>
      </c>
      <c r="F10802">
        <v>0</v>
      </c>
      <c r="G10802">
        <v>0</v>
      </c>
      <c r="H10802">
        <v>0</v>
      </c>
    </row>
    <row r="10803" spans="2:8" x14ac:dyDescent="0.25">
      <c r="B10803" t="s">
        <v>3</v>
      </c>
      <c r="C10803" t="s">
        <v>651</v>
      </c>
      <c r="D10803" t="s">
        <v>243</v>
      </c>
      <c r="E10803" t="s">
        <v>1</v>
      </c>
      <c r="F10803">
        <v>0</v>
      </c>
      <c r="G10803">
        <v>0</v>
      </c>
      <c r="H10803">
        <v>0</v>
      </c>
    </row>
    <row r="10804" spans="2:8" x14ac:dyDescent="0.25">
      <c r="B10804" t="s">
        <v>3</v>
      </c>
      <c r="C10804" t="s">
        <v>651</v>
      </c>
      <c r="D10804" t="s">
        <v>244</v>
      </c>
      <c r="E10804" t="s">
        <v>1</v>
      </c>
      <c r="F10804">
        <v>0</v>
      </c>
      <c r="G10804">
        <v>0</v>
      </c>
      <c r="H10804">
        <v>0</v>
      </c>
    </row>
    <row r="10805" spans="2:8" x14ac:dyDescent="0.25">
      <c r="B10805" t="s">
        <v>3</v>
      </c>
      <c r="C10805" t="s">
        <v>651</v>
      </c>
      <c r="D10805" t="s">
        <v>245</v>
      </c>
      <c r="E10805" t="s">
        <v>1</v>
      </c>
      <c r="F10805">
        <v>0</v>
      </c>
      <c r="G10805">
        <v>0</v>
      </c>
      <c r="H10805">
        <v>0</v>
      </c>
    </row>
    <row r="10806" spans="2:8" x14ac:dyDescent="0.25">
      <c r="B10806" t="s">
        <v>3</v>
      </c>
      <c r="C10806" t="s">
        <v>651</v>
      </c>
      <c r="D10806" t="s">
        <v>246</v>
      </c>
      <c r="E10806" t="s">
        <v>1</v>
      </c>
      <c r="F10806">
        <v>0</v>
      </c>
      <c r="G10806">
        <v>0</v>
      </c>
      <c r="H10806">
        <v>0</v>
      </c>
    </row>
    <row r="10807" spans="2:8" x14ac:dyDescent="0.25">
      <c r="B10807" t="s">
        <v>3</v>
      </c>
      <c r="C10807" t="s">
        <v>651</v>
      </c>
      <c r="D10807" t="s">
        <v>247</v>
      </c>
      <c r="E10807" t="s">
        <v>1</v>
      </c>
      <c r="F10807">
        <v>0</v>
      </c>
      <c r="G10807">
        <v>0</v>
      </c>
      <c r="H10807">
        <v>0</v>
      </c>
    </row>
    <row r="10808" spans="2:8" x14ac:dyDescent="0.25">
      <c r="B10808" t="s">
        <v>3</v>
      </c>
      <c r="C10808" t="s">
        <v>651</v>
      </c>
      <c r="D10808" t="s">
        <v>248</v>
      </c>
      <c r="E10808" t="s">
        <v>1</v>
      </c>
      <c r="F10808">
        <v>0</v>
      </c>
      <c r="G10808">
        <v>0</v>
      </c>
      <c r="H10808">
        <v>0</v>
      </c>
    </row>
    <row r="10809" spans="2:8" x14ac:dyDescent="0.25">
      <c r="B10809" t="s">
        <v>3</v>
      </c>
      <c r="C10809" t="s">
        <v>651</v>
      </c>
      <c r="D10809" t="s">
        <v>251</v>
      </c>
      <c r="E10809" t="s">
        <v>1</v>
      </c>
      <c r="F10809">
        <v>0</v>
      </c>
      <c r="G10809">
        <v>0</v>
      </c>
      <c r="H10809">
        <v>0</v>
      </c>
    </row>
    <row r="10810" spans="2:8" x14ac:dyDescent="0.25">
      <c r="B10810" t="s">
        <v>3</v>
      </c>
      <c r="C10810" t="s">
        <v>651</v>
      </c>
      <c r="D10810" t="s">
        <v>255</v>
      </c>
      <c r="E10810" t="s">
        <v>1</v>
      </c>
      <c r="F10810">
        <v>0</v>
      </c>
      <c r="G10810">
        <v>0</v>
      </c>
      <c r="H10810">
        <v>0</v>
      </c>
    </row>
    <row r="10811" spans="2:8" x14ac:dyDescent="0.25">
      <c r="B10811" t="s">
        <v>3</v>
      </c>
      <c r="C10811" t="s">
        <v>651</v>
      </c>
      <c r="D10811" t="s">
        <v>256</v>
      </c>
      <c r="E10811" t="s">
        <v>1</v>
      </c>
      <c r="F10811">
        <v>0</v>
      </c>
      <c r="G10811">
        <v>0</v>
      </c>
      <c r="H10811">
        <v>0</v>
      </c>
    </row>
    <row r="10812" spans="2:8" x14ac:dyDescent="0.25">
      <c r="B10812" t="s">
        <v>3</v>
      </c>
      <c r="C10812" t="s">
        <v>651</v>
      </c>
      <c r="D10812" t="s">
        <v>258</v>
      </c>
      <c r="E10812" t="s">
        <v>1</v>
      </c>
      <c r="F10812">
        <v>0</v>
      </c>
      <c r="G10812">
        <v>0</v>
      </c>
      <c r="H10812">
        <v>0</v>
      </c>
    </row>
    <row r="10813" spans="2:8" x14ac:dyDescent="0.25">
      <c r="B10813" t="s">
        <v>3</v>
      </c>
      <c r="C10813" t="s">
        <v>651</v>
      </c>
      <c r="D10813" t="s">
        <v>260</v>
      </c>
      <c r="E10813" t="s">
        <v>1</v>
      </c>
      <c r="F10813">
        <v>0</v>
      </c>
      <c r="G10813">
        <v>0</v>
      </c>
      <c r="H10813">
        <v>0</v>
      </c>
    </row>
    <row r="10814" spans="2:8" x14ac:dyDescent="0.25">
      <c r="B10814" t="s">
        <v>3</v>
      </c>
      <c r="C10814" t="s">
        <v>651</v>
      </c>
      <c r="D10814" t="s">
        <v>262</v>
      </c>
      <c r="E10814" t="s">
        <v>1</v>
      </c>
      <c r="F10814">
        <v>0</v>
      </c>
      <c r="G10814">
        <v>0</v>
      </c>
      <c r="H10814">
        <v>0</v>
      </c>
    </row>
    <row r="10815" spans="2:8" x14ac:dyDescent="0.25">
      <c r="B10815" t="s">
        <v>3</v>
      </c>
      <c r="C10815" t="s">
        <v>651</v>
      </c>
      <c r="D10815" t="s">
        <v>263</v>
      </c>
      <c r="E10815" t="s">
        <v>1</v>
      </c>
      <c r="F10815">
        <v>0</v>
      </c>
      <c r="G10815">
        <v>0</v>
      </c>
      <c r="H10815">
        <v>0</v>
      </c>
    </row>
    <row r="10816" spans="2:8" x14ac:dyDescent="0.25">
      <c r="B10816" t="s">
        <v>3</v>
      </c>
      <c r="C10816" t="s">
        <v>651</v>
      </c>
      <c r="D10816" t="s">
        <v>264</v>
      </c>
      <c r="E10816" t="s">
        <v>1</v>
      </c>
      <c r="F10816">
        <v>0</v>
      </c>
      <c r="G10816">
        <v>0</v>
      </c>
      <c r="H10816">
        <v>0</v>
      </c>
    </row>
    <row r="10817" spans="2:8" x14ac:dyDescent="0.25">
      <c r="B10817" t="s">
        <v>3</v>
      </c>
      <c r="C10817" t="s">
        <v>651</v>
      </c>
      <c r="D10817" t="s">
        <v>265</v>
      </c>
      <c r="E10817" t="s">
        <v>1</v>
      </c>
      <c r="F10817">
        <v>0</v>
      </c>
      <c r="G10817">
        <v>0</v>
      </c>
      <c r="H10817">
        <v>0</v>
      </c>
    </row>
    <row r="10818" spans="2:8" x14ac:dyDescent="0.25">
      <c r="B10818" t="s">
        <v>3</v>
      </c>
      <c r="C10818" t="s">
        <v>651</v>
      </c>
      <c r="D10818" t="s">
        <v>266</v>
      </c>
      <c r="E10818" t="s">
        <v>1</v>
      </c>
      <c r="F10818">
        <v>0</v>
      </c>
      <c r="G10818">
        <v>0</v>
      </c>
      <c r="H10818">
        <v>0</v>
      </c>
    </row>
    <row r="10819" spans="2:8" x14ac:dyDescent="0.25">
      <c r="B10819" t="s">
        <v>3</v>
      </c>
      <c r="C10819" t="s">
        <v>651</v>
      </c>
      <c r="D10819" t="s">
        <v>268</v>
      </c>
      <c r="E10819" t="s">
        <v>1</v>
      </c>
      <c r="F10819">
        <v>0</v>
      </c>
      <c r="G10819">
        <v>0</v>
      </c>
      <c r="H10819">
        <v>0</v>
      </c>
    </row>
    <row r="10820" spans="2:8" x14ac:dyDescent="0.25">
      <c r="B10820" t="s">
        <v>3</v>
      </c>
      <c r="C10820" t="s">
        <v>651</v>
      </c>
      <c r="D10820" t="s">
        <v>269</v>
      </c>
      <c r="E10820" t="s">
        <v>1</v>
      </c>
      <c r="F10820">
        <v>0</v>
      </c>
      <c r="G10820">
        <v>0</v>
      </c>
      <c r="H10820">
        <v>0</v>
      </c>
    </row>
    <row r="10821" spans="2:8" x14ac:dyDescent="0.25">
      <c r="B10821" t="s">
        <v>3</v>
      </c>
      <c r="C10821" t="s">
        <v>651</v>
      </c>
      <c r="D10821" t="s">
        <v>270</v>
      </c>
      <c r="E10821" t="s">
        <v>1</v>
      </c>
      <c r="F10821">
        <v>0</v>
      </c>
      <c r="G10821">
        <v>0</v>
      </c>
      <c r="H10821">
        <v>0</v>
      </c>
    </row>
    <row r="10822" spans="2:8" x14ac:dyDescent="0.25">
      <c r="B10822" t="s">
        <v>3</v>
      </c>
      <c r="C10822" t="s">
        <v>651</v>
      </c>
      <c r="D10822" t="s">
        <v>271</v>
      </c>
      <c r="E10822" t="s">
        <v>1</v>
      </c>
      <c r="F10822">
        <v>0</v>
      </c>
      <c r="G10822">
        <v>0</v>
      </c>
      <c r="H10822">
        <v>0</v>
      </c>
    </row>
    <row r="10823" spans="2:8" x14ac:dyDescent="0.25">
      <c r="B10823" t="s">
        <v>3</v>
      </c>
      <c r="C10823" t="s">
        <v>651</v>
      </c>
      <c r="D10823" t="s">
        <v>273</v>
      </c>
      <c r="E10823" t="s">
        <v>1</v>
      </c>
      <c r="F10823">
        <v>0</v>
      </c>
      <c r="G10823">
        <v>0</v>
      </c>
      <c r="H10823">
        <v>0</v>
      </c>
    </row>
    <row r="10824" spans="2:8" x14ac:dyDescent="0.25">
      <c r="B10824" t="s">
        <v>3</v>
      </c>
      <c r="C10824" t="s">
        <v>651</v>
      </c>
      <c r="D10824" t="s">
        <v>276</v>
      </c>
      <c r="E10824" t="s">
        <v>1</v>
      </c>
      <c r="F10824">
        <v>0</v>
      </c>
      <c r="G10824">
        <v>0</v>
      </c>
      <c r="H10824">
        <v>0</v>
      </c>
    </row>
    <row r="10825" spans="2:8" x14ac:dyDescent="0.25">
      <c r="B10825" t="s">
        <v>3</v>
      </c>
      <c r="C10825" t="s">
        <v>651</v>
      </c>
      <c r="D10825" t="s">
        <v>279</v>
      </c>
      <c r="E10825" t="s">
        <v>1</v>
      </c>
      <c r="F10825">
        <v>0</v>
      </c>
      <c r="G10825">
        <v>0</v>
      </c>
      <c r="H10825">
        <v>0</v>
      </c>
    </row>
    <row r="10826" spans="2:8" x14ac:dyDescent="0.25">
      <c r="B10826" t="s">
        <v>3</v>
      </c>
      <c r="C10826" t="s">
        <v>651</v>
      </c>
      <c r="D10826" t="s">
        <v>280</v>
      </c>
      <c r="E10826" t="s">
        <v>1</v>
      </c>
      <c r="F10826">
        <v>0</v>
      </c>
      <c r="G10826">
        <v>0</v>
      </c>
      <c r="H10826">
        <v>0</v>
      </c>
    </row>
    <row r="10827" spans="2:8" x14ac:dyDescent="0.25">
      <c r="B10827" t="s">
        <v>3</v>
      </c>
      <c r="C10827" t="s">
        <v>651</v>
      </c>
      <c r="D10827" t="s">
        <v>281</v>
      </c>
      <c r="E10827" t="s">
        <v>1</v>
      </c>
      <c r="F10827">
        <v>0</v>
      </c>
      <c r="G10827">
        <v>0</v>
      </c>
      <c r="H10827">
        <v>0</v>
      </c>
    </row>
    <row r="10828" spans="2:8" x14ac:dyDescent="0.25">
      <c r="B10828" t="s">
        <v>3</v>
      </c>
      <c r="C10828" t="s">
        <v>651</v>
      </c>
      <c r="D10828" t="s">
        <v>282</v>
      </c>
      <c r="E10828" t="s">
        <v>1</v>
      </c>
      <c r="F10828">
        <v>0</v>
      </c>
      <c r="G10828">
        <v>0</v>
      </c>
      <c r="H10828">
        <v>0</v>
      </c>
    </row>
    <row r="10829" spans="2:8" x14ac:dyDescent="0.25">
      <c r="B10829" t="s">
        <v>3</v>
      </c>
      <c r="C10829" t="s">
        <v>651</v>
      </c>
      <c r="D10829" t="s">
        <v>283</v>
      </c>
      <c r="E10829" t="s">
        <v>1</v>
      </c>
      <c r="F10829">
        <v>0</v>
      </c>
      <c r="G10829">
        <v>0</v>
      </c>
      <c r="H10829">
        <v>0</v>
      </c>
    </row>
    <row r="10830" spans="2:8" x14ac:dyDescent="0.25">
      <c r="B10830" t="s">
        <v>3</v>
      </c>
      <c r="C10830" t="s">
        <v>651</v>
      </c>
      <c r="D10830" t="s">
        <v>284</v>
      </c>
      <c r="E10830" t="s">
        <v>1</v>
      </c>
      <c r="F10830">
        <v>0</v>
      </c>
      <c r="G10830">
        <v>0</v>
      </c>
      <c r="H10830">
        <v>0</v>
      </c>
    </row>
    <row r="10831" spans="2:8" x14ac:dyDescent="0.25">
      <c r="B10831" t="s">
        <v>3</v>
      </c>
      <c r="C10831" t="s">
        <v>651</v>
      </c>
      <c r="D10831" t="s">
        <v>286</v>
      </c>
      <c r="E10831" t="s">
        <v>1</v>
      </c>
      <c r="F10831">
        <v>0</v>
      </c>
      <c r="G10831">
        <v>0</v>
      </c>
      <c r="H10831">
        <v>0</v>
      </c>
    </row>
    <row r="10832" spans="2:8" x14ac:dyDescent="0.25">
      <c r="B10832" t="s">
        <v>3</v>
      </c>
      <c r="C10832" t="s">
        <v>651</v>
      </c>
      <c r="D10832" t="s">
        <v>287</v>
      </c>
      <c r="E10832" t="s">
        <v>1</v>
      </c>
      <c r="F10832">
        <v>0</v>
      </c>
      <c r="G10832">
        <v>0</v>
      </c>
      <c r="H10832">
        <v>0</v>
      </c>
    </row>
    <row r="10833" spans="2:8" x14ac:dyDescent="0.25">
      <c r="B10833" t="s">
        <v>3</v>
      </c>
      <c r="C10833" t="s">
        <v>651</v>
      </c>
      <c r="D10833" t="s">
        <v>290</v>
      </c>
      <c r="E10833" t="s">
        <v>1</v>
      </c>
      <c r="F10833">
        <v>0</v>
      </c>
      <c r="G10833">
        <v>0</v>
      </c>
      <c r="H10833">
        <v>0</v>
      </c>
    </row>
    <row r="10834" spans="2:8" x14ac:dyDescent="0.25">
      <c r="B10834" t="s">
        <v>3</v>
      </c>
      <c r="C10834" t="s">
        <v>651</v>
      </c>
      <c r="D10834" t="s">
        <v>291</v>
      </c>
      <c r="E10834" t="s">
        <v>1</v>
      </c>
      <c r="F10834">
        <v>0</v>
      </c>
      <c r="G10834">
        <v>0</v>
      </c>
      <c r="H10834">
        <v>0</v>
      </c>
    </row>
    <row r="10835" spans="2:8" x14ac:dyDescent="0.25">
      <c r="B10835" t="s">
        <v>3</v>
      </c>
      <c r="C10835" t="s">
        <v>651</v>
      </c>
      <c r="D10835" t="s">
        <v>292</v>
      </c>
      <c r="E10835" t="s">
        <v>1</v>
      </c>
      <c r="F10835">
        <v>0</v>
      </c>
      <c r="G10835">
        <v>0</v>
      </c>
      <c r="H10835">
        <v>0</v>
      </c>
    </row>
    <row r="10836" spans="2:8" x14ac:dyDescent="0.25">
      <c r="B10836" t="s">
        <v>3</v>
      </c>
      <c r="C10836" t="s">
        <v>651</v>
      </c>
      <c r="D10836" t="s">
        <v>293</v>
      </c>
      <c r="E10836" t="s">
        <v>1</v>
      </c>
      <c r="F10836">
        <v>0</v>
      </c>
      <c r="G10836">
        <v>0</v>
      </c>
      <c r="H10836">
        <v>0</v>
      </c>
    </row>
    <row r="10837" spans="2:8" x14ac:dyDescent="0.25">
      <c r="B10837" t="s">
        <v>3</v>
      </c>
      <c r="C10837" t="s">
        <v>651</v>
      </c>
      <c r="D10837" t="s">
        <v>295</v>
      </c>
      <c r="E10837" t="s">
        <v>1</v>
      </c>
      <c r="F10837">
        <v>0</v>
      </c>
      <c r="G10837">
        <v>0</v>
      </c>
      <c r="H10837">
        <v>0</v>
      </c>
    </row>
    <row r="10838" spans="2:8" x14ac:dyDescent="0.25">
      <c r="B10838" t="s">
        <v>3</v>
      </c>
      <c r="C10838" t="s">
        <v>651</v>
      </c>
      <c r="D10838" t="s">
        <v>296</v>
      </c>
      <c r="E10838" t="s">
        <v>1</v>
      </c>
      <c r="F10838">
        <v>0</v>
      </c>
      <c r="G10838">
        <v>0</v>
      </c>
      <c r="H10838">
        <v>0</v>
      </c>
    </row>
    <row r="10839" spans="2:8" x14ac:dyDescent="0.25">
      <c r="B10839" t="s">
        <v>3</v>
      </c>
      <c r="C10839" t="s">
        <v>651</v>
      </c>
      <c r="D10839" t="s">
        <v>297</v>
      </c>
      <c r="E10839" t="s">
        <v>1</v>
      </c>
      <c r="F10839">
        <v>0</v>
      </c>
      <c r="G10839">
        <v>0</v>
      </c>
      <c r="H10839">
        <v>0</v>
      </c>
    </row>
    <row r="10840" spans="2:8" x14ac:dyDescent="0.25">
      <c r="B10840" t="s">
        <v>3</v>
      </c>
      <c r="C10840" t="s">
        <v>651</v>
      </c>
      <c r="D10840" t="s">
        <v>298</v>
      </c>
      <c r="E10840" t="s">
        <v>1</v>
      </c>
      <c r="F10840">
        <v>0</v>
      </c>
      <c r="G10840">
        <v>0</v>
      </c>
      <c r="H10840">
        <v>0</v>
      </c>
    </row>
    <row r="10841" spans="2:8" x14ac:dyDescent="0.25">
      <c r="B10841" t="s">
        <v>3</v>
      </c>
      <c r="C10841" t="s">
        <v>651</v>
      </c>
      <c r="D10841" t="s">
        <v>299</v>
      </c>
      <c r="E10841" t="s">
        <v>1</v>
      </c>
      <c r="F10841">
        <v>0</v>
      </c>
      <c r="G10841">
        <v>0</v>
      </c>
      <c r="H10841">
        <v>0</v>
      </c>
    </row>
    <row r="10842" spans="2:8" x14ac:dyDescent="0.25">
      <c r="B10842" t="s">
        <v>3</v>
      </c>
      <c r="C10842" t="s">
        <v>651</v>
      </c>
      <c r="D10842" t="s">
        <v>300</v>
      </c>
      <c r="E10842" t="s">
        <v>1</v>
      </c>
      <c r="F10842">
        <v>0</v>
      </c>
      <c r="G10842">
        <v>0</v>
      </c>
      <c r="H10842">
        <v>0</v>
      </c>
    </row>
    <row r="10843" spans="2:8" x14ac:dyDescent="0.25">
      <c r="B10843" t="s">
        <v>3</v>
      </c>
      <c r="C10843" t="s">
        <v>651</v>
      </c>
      <c r="D10843" t="s">
        <v>407</v>
      </c>
      <c r="E10843" t="s">
        <v>1</v>
      </c>
      <c r="F10843">
        <v>0</v>
      </c>
      <c r="G10843">
        <v>0</v>
      </c>
      <c r="H10843">
        <v>0</v>
      </c>
    </row>
    <row r="10844" spans="2:8" x14ac:dyDescent="0.25">
      <c r="B10844" t="s">
        <v>3</v>
      </c>
      <c r="C10844" t="s">
        <v>651</v>
      </c>
      <c r="D10844" t="s">
        <v>635</v>
      </c>
      <c r="E10844" t="s">
        <v>1</v>
      </c>
      <c r="F10844">
        <v>0</v>
      </c>
      <c r="G10844">
        <v>0</v>
      </c>
      <c r="H10844">
        <v>0</v>
      </c>
    </row>
    <row r="10845" spans="2:8" x14ac:dyDescent="0.25">
      <c r="B10845" t="s">
        <v>3</v>
      </c>
      <c r="C10845" t="s">
        <v>651</v>
      </c>
      <c r="D10845" t="s">
        <v>636</v>
      </c>
      <c r="E10845" t="s">
        <v>1</v>
      </c>
      <c r="F10845">
        <v>0</v>
      </c>
      <c r="G10845">
        <v>0</v>
      </c>
      <c r="H10845">
        <v>0</v>
      </c>
    </row>
    <row r="10846" spans="2:8" x14ac:dyDescent="0.25">
      <c r="B10846" t="s">
        <v>3</v>
      </c>
      <c r="C10846" t="s">
        <v>651</v>
      </c>
      <c r="D10846" t="s">
        <v>686</v>
      </c>
      <c r="E10846" t="s">
        <v>1</v>
      </c>
      <c r="F10846">
        <v>0</v>
      </c>
      <c r="G10846">
        <v>0</v>
      </c>
      <c r="H10846">
        <v>0</v>
      </c>
    </row>
    <row r="10847" spans="2:8" x14ac:dyDescent="0.25">
      <c r="B10847" t="s">
        <v>3</v>
      </c>
      <c r="C10847" t="s">
        <v>651</v>
      </c>
      <c r="D10847" t="s">
        <v>687</v>
      </c>
      <c r="E10847" t="s">
        <v>1</v>
      </c>
      <c r="F10847">
        <v>0</v>
      </c>
      <c r="G10847">
        <v>0</v>
      </c>
      <c r="H10847">
        <v>0</v>
      </c>
    </row>
    <row r="10848" spans="2:8" x14ac:dyDescent="0.25">
      <c r="B10848" t="s">
        <v>3</v>
      </c>
      <c r="C10848" t="s">
        <v>651</v>
      </c>
      <c r="D10848" t="s">
        <v>302</v>
      </c>
      <c r="E10848" t="s">
        <v>1</v>
      </c>
      <c r="F10848">
        <v>0</v>
      </c>
      <c r="G10848">
        <v>0</v>
      </c>
      <c r="H10848">
        <v>0</v>
      </c>
    </row>
    <row r="10849" spans="2:8" x14ac:dyDescent="0.25">
      <c r="B10849" t="s">
        <v>3</v>
      </c>
      <c r="C10849" t="s">
        <v>651</v>
      </c>
      <c r="D10849" t="s">
        <v>303</v>
      </c>
      <c r="E10849" t="s">
        <v>1</v>
      </c>
      <c r="F10849">
        <v>0</v>
      </c>
      <c r="G10849">
        <v>0</v>
      </c>
      <c r="H10849">
        <v>0</v>
      </c>
    </row>
    <row r="10850" spans="2:8" x14ac:dyDescent="0.25">
      <c r="B10850" t="s">
        <v>3</v>
      </c>
      <c r="C10850" t="s">
        <v>651</v>
      </c>
      <c r="D10850" t="s">
        <v>306</v>
      </c>
      <c r="E10850" t="s">
        <v>1</v>
      </c>
      <c r="F10850">
        <v>0</v>
      </c>
      <c r="G10850">
        <v>0</v>
      </c>
      <c r="H10850">
        <v>0</v>
      </c>
    </row>
    <row r="10851" spans="2:8" x14ac:dyDescent="0.25">
      <c r="B10851" t="s">
        <v>3</v>
      </c>
      <c r="C10851" t="s">
        <v>651</v>
      </c>
      <c r="D10851" t="s">
        <v>307</v>
      </c>
      <c r="E10851" t="s">
        <v>1</v>
      </c>
      <c r="F10851">
        <v>0</v>
      </c>
      <c r="G10851">
        <v>0</v>
      </c>
      <c r="H10851">
        <v>0</v>
      </c>
    </row>
    <row r="10852" spans="2:8" x14ac:dyDescent="0.25">
      <c r="B10852" t="s">
        <v>3</v>
      </c>
      <c r="C10852" t="s">
        <v>651</v>
      </c>
      <c r="D10852" t="s">
        <v>308</v>
      </c>
      <c r="E10852" t="s">
        <v>1</v>
      </c>
      <c r="F10852">
        <v>0</v>
      </c>
      <c r="G10852">
        <v>0</v>
      </c>
      <c r="H10852">
        <v>0</v>
      </c>
    </row>
    <row r="10853" spans="2:8" x14ac:dyDescent="0.25">
      <c r="B10853" t="s">
        <v>3</v>
      </c>
      <c r="C10853" t="s">
        <v>651</v>
      </c>
      <c r="D10853" t="s">
        <v>309</v>
      </c>
      <c r="E10853" t="s">
        <v>1</v>
      </c>
      <c r="F10853">
        <v>0</v>
      </c>
      <c r="G10853">
        <v>0</v>
      </c>
      <c r="H10853">
        <v>0</v>
      </c>
    </row>
    <row r="10854" spans="2:8" x14ac:dyDescent="0.25">
      <c r="B10854" t="s">
        <v>3</v>
      </c>
      <c r="C10854" t="s">
        <v>651</v>
      </c>
      <c r="D10854" t="s">
        <v>637</v>
      </c>
      <c r="E10854" t="s">
        <v>1</v>
      </c>
      <c r="F10854">
        <v>0</v>
      </c>
      <c r="G10854">
        <v>0</v>
      </c>
      <c r="H10854">
        <v>0</v>
      </c>
    </row>
    <row r="10855" spans="2:8" x14ac:dyDescent="0.25">
      <c r="B10855" t="s">
        <v>3</v>
      </c>
      <c r="C10855" t="s">
        <v>651</v>
      </c>
      <c r="D10855" t="s">
        <v>311</v>
      </c>
      <c r="E10855" t="s">
        <v>1</v>
      </c>
      <c r="F10855">
        <v>0</v>
      </c>
      <c r="G10855">
        <v>0</v>
      </c>
      <c r="H10855">
        <v>0</v>
      </c>
    </row>
    <row r="10856" spans="2:8" x14ac:dyDescent="0.25">
      <c r="B10856" t="s">
        <v>3</v>
      </c>
      <c r="C10856" t="s">
        <v>651</v>
      </c>
      <c r="D10856" t="s">
        <v>312</v>
      </c>
      <c r="E10856" t="s">
        <v>1</v>
      </c>
      <c r="F10856">
        <v>0</v>
      </c>
      <c r="G10856">
        <v>0</v>
      </c>
      <c r="H10856">
        <v>0</v>
      </c>
    </row>
    <row r="10857" spans="2:8" x14ac:dyDescent="0.25">
      <c r="B10857" t="s">
        <v>3</v>
      </c>
      <c r="C10857" t="s">
        <v>651</v>
      </c>
      <c r="D10857" t="s">
        <v>313</v>
      </c>
      <c r="E10857" t="s">
        <v>1</v>
      </c>
      <c r="F10857">
        <v>0</v>
      </c>
      <c r="G10857">
        <v>0</v>
      </c>
      <c r="H10857">
        <v>0</v>
      </c>
    </row>
    <row r="10858" spans="2:8" x14ac:dyDescent="0.25">
      <c r="B10858" t="s">
        <v>3</v>
      </c>
      <c r="C10858" t="s">
        <v>651</v>
      </c>
      <c r="D10858" t="s">
        <v>314</v>
      </c>
      <c r="E10858" t="s">
        <v>1</v>
      </c>
      <c r="F10858">
        <v>0</v>
      </c>
      <c r="G10858">
        <v>0</v>
      </c>
      <c r="H10858">
        <v>0</v>
      </c>
    </row>
    <row r="10859" spans="2:8" x14ac:dyDescent="0.25">
      <c r="B10859" t="s">
        <v>3</v>
      </c>
      <c r="C10859" t="s">
        <v>651</v>
      </c>
      <c r="D10859" t="s">
        <v>315</v>
      </c>
      <c r="E10859" t="s">
        <v>1</v>
      </c>
      <c r="F10859">
        <v>0</v>
      </c>
      <c r="G10859">
        <v>0</v>
      </c>
      <c r="H10859">
        <v>0</v>
      </c>
    </row>
    <row r="10860" spans="2:8" x14ac:dyDescent="0.25">
      <c r="B10860" t="s">
        <v>3</v>
      </c>
      <c r="C10860" t="s">
        <v>651</v>
      </c>
      <c r="D10860" t="s">
        <v>320</v>
      </c>
      <c r="E10860" t="s">
        <v>1</v>
      </c>
      <c r="F10860">
        <v>0</v>
      </c>
      <c r="G10860">
        <v>0</v>
      </c>
      <c r="H10860">
        <v>0</v>
      </c>
    </row>
    <row r="10861" spans="2:8" x14ac:dyDescent="0.25">
      <c r="B10861" t="s">
        <v>3</v>
      </c>
      <c r="C10861" t="s">
        <v>651</v>
      </c>
      <c r="D10861" t="s">
        <v>322</v>
      </c>
      <c r="E10861" t="s">
        <v>1</v>
      </c>
      <c r="F10861">
        <v>0</v>
      </c>
      <c r="G10861">
        <v>0</v>
      </c>
      <c r="H10861">
        <v>0</v>
      </c>
    </row>
    <row r="10862" spans="2:8" x14ac:dyDescent="0.25">
      <c r="B10862" t="s">
        <v>3</v>
      </c>
      <c r="C10862" t="s">
        <v>651</v>
      </c>
      <c r="D10862" t="s">
        <v>324</v>
      </c>
      <c r="E10862" t="s">
        <v>1</v>
      </c>
      <c r="F10862">
        <v>0</v>
      </c>
      <c r="G10862">
        <v>0</v>
      </c>
      <c r="H10862">
        <v>0</v>
      </c>
    </row>
    <row r="10863" spans="2:8" x14ac:dyDescent="0.25">
      <c r="B10863" t="s">
        <v>3</v>
      </c>
      <c r="C10863" t="s">
        <v>651</v>
      </c>
      <c r="D10863" t="s">
        <v>326</v>
      </c>
      <c r="E10863" t="s">
        <v>1</v>
      </c>
      <c r="F10863">
        <v>0</v>
      </c>
      <c r="G10863">
        <v>0</v>
      </c>
      <c r="H10863">
        <v>0</v>
      </c>
    </row>
    <row r="10864" spans="2:8" x14ac:dyDescent="0.25">
      <c r="B10864" t="s">
        <v>3</v>
      </c>
      <c r="C10864" t="s">
        <v>651</v>
      </c>
      <c r="D10864" t="s">
        <v>328</v>
      </c>
      <c r="E10864" t="s">
        <v>1</v>
      </c>
      <c r="F10864">
        <v>0</v>
      </c>
      <c r="G10864">
        <v>0</v>
      </c>
      <c r="H10864">
        <v>0</v>
      </c>
    </row>
    <row r="10865" spans="2:8" x14ac:dyDescent="0.25">
      <c r="B10865" t="s">
        <v>3</v>
      </c>
      <c r="C10865" t="s">
        <v>651</v>
      </c>
      <c r="D10865" t="s">
        <v>330</v>
      </c>
      <c r="E10865" t="s">
        <v>1</v>
      </c>
      <c r="F10865">
        <v>0</v>
      </c>
      <c r="G10865">
        <v>0</v>
      </c>
      <c r="H10865">
        <v>0</v>
      </c>
    </row>
    <row r="10866" spans="2:8" x14ac:dyDescent="0.25">
      <c r="B10866" t="s">
        <v>3</v>
      </c>
      <c r="C10866" t="s">
        <v>651</v>
      </c>
      <c r="D10866" t="s">
        <v>332</v>
      </c>
      <c r="E10866" t="s">
        <v>1</v>
      </c>
      <c r="F10866">
        <v>0</v>
      </c>
      <c r="G10866">
        <v>0</v>
      </c>
      <c r="H10866">
        <v>0</v>
      </c>
    </row>
    <row r="10867" spans="2:8" x14ac:dyDescent="0.25">
      <c r="B10867" t="s">
        <v>3</v>
      </c>
      <c r="C10867" t="s">
        <v>651</v>
      </c>
      <c r="D10867" t="s">
        <v>333</v>
      </c>
      <c r="E10867" t="s">
        <v>1</v>
      </c>
      <c r="F10867">
        <v>0</v>
      </c>
      <c r="G10867">
        <v>0</v>
      </c>
      <c r="H10867">
        <v>0</v>
      </c>
    </row>
    <row r="10868" spans="2:8" x14ac:dyDescent="0.25">
      <c r="B10868" t="s">
        <v>3</v>
      </c>
      <c r="C10868" t="s">
        <v>651</v>
      </c>
      <c r="D10868" t="s">
        <v>334</v>
      </c>
      <c r="E10868" t="s">
        <v>1</v>
      </c>
      <c r="F10868">
        <v>0</v>
      </c>
      <c r="G10868">
        <v>0</v>
      </c>
      <c r="H10868">
        <v>0</v>
      </c>
    </row>
    <row r="10869" spans="2:8" x14ac:dyDescent="0.25">
      <c r="B10869" t="s">
        <v>3</v>
      </c>
      <c r="C10869" t="s">
        <v>651</v>
      </c>
      <c r="D10869" t="s">
        <v>335</v>
      </c>
      <c r="E10869" t="s">
        <v>1</v>
      </c>
      <c r="F10869">
        <v>0</v>
      </c>
      <c r="G10869">
        <v>0</v>
      </c>
      <c r="H10869">
        <v>0</v>
      </c>
    </row>
    <row r="10870" spans="2:8" x14ac:dyDescent="0.25">
      <c r="B10870" t="s">
        <v>3</v>
      </c>
      <c r="C10870" t="s">
        <v>651</v>
      </c>
      <c r="D10870" t="s">
        <v>336</v>
      </c>
      <c r="E10870" t="s">
        <v>1</v>
      </c>
      <c r="F10870">
        <v>0</v>
      </c>
      <c r="G10870">
        <v>0</v>
      </c>
      <c r="H10870">
        <v>0</v>
      </c>
    </row>
    <row r="10871" spans="2:8" x14ac:dyDescent="0.25">
      <c r="B10871" t="s">
        <v>3</v>
      </c>
      <c r="C10871" t="s">
        <v>651</v>
      </c>
      <c r="D10871" t="s">
        <v>337</v>
      </c>
      <c r="E10871" t="s">
        <v>1</v>
      </c>
      <c r="F10871">
        <v>0</v>
      </c>
      <c r="G10871">
        <v>0</v>
      </c>
      <c r="H10871">
        <v>0</v>
      </c>
    </row>
    <row r="10872" spans="2:8" x14ac:dyDescent="0.25">
      <c r="B10872" t="s">
        <v>3</v>
      </c>
      <c r="C10872" t="s">
        <v>651</v>
      </c>
      <c r="D10872" t="s">
        <v>341</v>
      </c>
      <c r="E10872" t="s">
        <v>1</v>
      </c>
      <c r="F10872">
        <v>0</v>
      </c>
      <c r="G10872">
        <v>0</v>
      </c>
      <c r="H10872">
        <v>0</v>
      </c>
    </row>
    <row r="10873" spans="2:8" x14ac:dyDescent="0.25">
      <c r="B10873" t="s">
        <v>3</v>
      </c>
      <c r="C10873" t="s">
        <v>651</v>
      </c>
      <c r="D10873" t="s">
        <v>342</v>
      </c>
      <c r="E10873" t="s">
        <v>1</v>
      </c>
      <c r="F10873">
        <v>0</v>
      </c>
      <c r="G10873">
        <v>0</v>
      </c>
      <c r="H10873">
        <v>0</v>
      </c>
    </row>
    <row r="10874" spans="2:8" x14ac:dyDescent="0.25">
      <c r="B10874" t="s">
        <v>3</v>
      </c>
      <c r="C10874" t="s">
        <v>651</v>
      </c>
      <c r="D10874" t="s">
        <v>343</v>
      </c>
      <c r="E10874" t="s">
        <v>1</v>
      </c>
      <c r="F10874">
        <v>0</v>
      </c>
      <c r="G10874">
        <v>0</v>
      </c>
      <c r="H10874">
        <v>0</v>
      </c>
    </row>
    <row r="10875" spans="2:8" x14ac:dyDescent="0.25">
      <c r="B10875" t="s">
        <v>3</v>
      </c>
      <c r="C10875" t="s">
        <v>651</v>
      </c>
      <c r="D10875" t="s">
        <v>344</v>
      </c>
      <c r="E10875" t="s">
        <v>1</v>
      </c>
      <c r="F10875">
        <v>0</v>
      </c>
      <c r="G10875">
        <v>0</v>
      </c>
      <c r="H10875">
        <v>0</v>
      </c>
    </row>
    <row r="10876" spans="2:8" x14ac:dyDescent="0.25">
      <c r="B10876" t="s">
        <v>3</v>
      </c>
      <c r="C10876" t="s">
        <v>651</v>
      </c>
      <c r="D10876" t="s">
        <v>345</v>
      </c>
      <c r="E10876" t="s">
        <v>1</v>
      </c>
      <c r="F10876">
        <v>0</v>
      </c>
      <c r="G10876">
        <v>0</v>
      </c>
      <c r="H10876">
        <v>0</v>
      </c>
    </row>
    <row r="10877" spans="2:8" x14ac:dyDescent="0.25">
      <c r="B10877" t="s">
        <v>3</v>
      </c>
      <c r="C10877" t="s">
        <v>651</v>
      </c>
      <c r="D10877" t="s">
        <v>346</v>
      </c>
      <c r="E10877" t="s">
        <v>1</v>
      </c>
      <c r="F10877">
        <v>0</v>
      </c>
      <c r="G10877">
        <v>0</v>
      </c>
      <c r="H10877">
        <v>0</v>
      </c>
    </row>
    <row r="10878" spans="2:8" x14ac:dyDescent="0.25">
      <c r="B10878" t="s">
        <v>3</v>
      </c>
      <c r="C10878" t="s">
        <v>651</v>
      </c>
      <c r="D10878" t="s">
        <v>349</v>
      </c>
      <c r="E10878" t="s">
        <v>1</v>
      </c>
      <c r="F10878">
        <v>0</v>
      </c>
      <c r="G10878">
        <v>0</v>
      </c>
      <c r="H10878">
        <v>0</v>
      </c>
    </row>
    <row r="10879" spans="2:8" x14ac:dyDescent="0.25">
      <c r="B10879" t="s">
        <v>3</v>
      </c>
      <c r="C10879" t="s">
        <v>651</v>
      </c>
      <c r="D10879" t="s">
        <v>350</v>
      </c>
      <c r="E10879" t="s">
        <v>1</v>
      </c>
      <c r="F10879">
        <v>0</v>
      </c>
      <c r="G10879">
        <v>0</v>
      </c>
      <c r="H10879">
        <v>0</v>
      </c>
    </row>
    <row r="10880" spans="2:8" x14ac:dyDescent="0.25">
      <c r="B10880" t="s">
        <v>3</v>
      </c>
      <c r="C10880" t="s">
        <v>651</v>
      </c>
      <c r="D10880" t="s">
        <v>351</v>
      </c>
      <c r="E10880" t="s">
        <v>1</v>
      </c>
      <c r="F10880">
        <v>0</v>
      </c>
      <c r="G10880">
        <v>0</v>
      </c>
      <c r="H10880">
        <v>0</v>
      </c>
    </row>
    <row r="10881" spans="2:8" x14ac:dyDescent="0.25">
      <c r="B10881" t="s">
        <v>3</v>
      </c>
      <c r="C10881" t="s">
        <v>651</v>
      </c>
      <c r="D10881" t="s">
        <v>352</v>
      </c>
      <c r="E10881" t="s">
        <v>1</v>
      </c>
      <c r="F10881">
        <v>0</v>
      </c>
      <c r="G10881">
        <v>0</v>
      </c>
      <c r="H10881">
        <v>0</v>
      </c>
    </row>
    <row r="10882" spans="2:8" x14ac:dyDescent="0.25">
      <c r="B10882" t="s">
        <v>3</v>
      </c>
      <c r="C10882" t="s">
        <v>651</v>
      </c>
      <c r="D10882" t="s">
        <v>353</v>
      </c>
      <c r="E10882" t="s">
        <v>1</v>
      </c>
      <c r="F10882">
        <v>0</v>
      </c>
      <c r="G10882">
        <v>0</v>
      </c>
      <c r="H10882">
        <v>0</v>
      </c>
    </row>
    <row r="10883" spans="2:8" x14ac:dyDescent="0.25">
      <c r="B10883" t="s">
        <v>3</v>
      </c>
      <c r="C10883" t="s">
        <v>651</v>
      </c>
      <c r="D10883" t="s">
        <v>354</v>
      </c>
      <c r="E10883" t="s">
        <v>1</v>
      </c>
      <c r="F10883">
        <v>0</v>
      </c>
      <c r="G10883">
        <v>0</v>
      </c>
      <c r="H10883">
        <v>0</v>
      </c>
    </row>
    <row r="10884" spans="2:8" x14ac:dyDescent="0.25">
      <c r="B10884" t="s">
        <v>3</v>
      </c>
      <c r="C10884" t="s">
        <v>651</v>
      </c>
      <c r="D10884" t="s">
        <v>356</v>
      </c>
      <c r="E10884" t="s">
        <v>1</v>
      </c>
      <c r="F10884">
        <v>0</v>
      </c>
      <c r="G10884">
        <v>0</v>
      </c>
      <c r="H10884">
        <v>0</v>
      </c>
    </row>
    <row r="10885" spans="2:8" x14ac:dyDescent="0.25">
      <c r="B10885" t="s">
        <v>3</v>
      </c>
      <c r="C10885" t="s">
        <v>651</v>
      </c>
      <c r="D10885" t="s">
        <v>357</v>
      </c>
      <c r="E10885" t="s">
        <v>1</v>
      </c>
      <c r="F10885">
        <v>0</v>
      </c>
      <c r="G10885">
        <v>0</v>
      </c>
      <c r="H10885">
        <v>0</v>
      </c>
    </row>
    <row r="10886" spans="2:8" x14ac:dyDescent="0.25">
      <c r="B10886" t="s">
        <v>3</v>
      </c>
      <c r="C10886" t="s">
        <v>651</v>
      </c>
      <c r="D10886" t="s">
        <v>359</v>
      </c>
      <c r="E10886" t="s">
        <v>1</v>
      </c>
      <c r="F10886">
        <v>0</v>
      </c>
      <c r="G10886">
        <v>0</v>
      </c>
      <c r="H10886">
        <v>0</v>
      </c>
    </row>
    <row r="10887" spans="2:8" x14ac:dyDescent="0.25">
      <c r="B10887" t="s">
        <v>3</v>
      </c>
      <c r="C10887" t="s">
        <v>651</v>
      </c>
      <c r="D10887" t="s">
        <v>688</v>
      </c>
      <c r="E10887" t="s">
        <v>1</v>
      </c>
      <c r="F10887">
        <v>0</v>
      </c>
      <c r="G10887">
        <v>0</v>
      </c>
      <c r="H10887">
        <v>0</v>
      </c>
    </row>
    <row r="10888" spans="2:8" x14ac:dyDescent="0.25">
      <c r="B10888" t="s">
        <v>3</v>
      </c>
      <c r="C10888" t="s">
        <v>651</v>
      </c>
      <c r="D10888" t="s">
        <v>689</v>
      </c>
      <c r="E10888" t="s">
        <v>1</v>
      </c>
      <c r="F10888">
        <v>0</v>
      </c>
      <c r="G10888">
        <v>0</v>
      </c>
      <c r="H10888">
        <v>0</v>
      </c>
    </row>
    <row r="10889" spans="2:8" x14ac:dyDescent="0.25">
      <c r="B10889" t="s">
        <v>3</v>
      </c>
      <c r="C10889" t="s">
        <v>651</v>
      </c>
      <c r="D10889" t="s">
        <v>363</v>
      </c>
      <c r="E10889" t="s">
        <v>1</v>
      </c>
      <c r="F10889">
        <v>0</v>
      </c>
      <c r="G10889">
        <v>0</v>
      </c>
      <c r="H10889">
        <v>0</v>
      </c>
    </row>
    <row r="10890" spans="2:8" x14ac:dyDescent="0.25">
      <c r="B10890" t="s">
        <v>3</v>
      </c>
      <c r="C10890" t="s">
        <v>651</v>
      </c>
      <c r="D10890" t="s">
        <v>365</v>
      </c>
      <c r="E10890" t="s">
        <v>1</v>
      </c>
      <c r="F10890">
        <v>0</v>
      </c>
      <c r="G10890">
        <v>0</v>
      </c>
      <c r="H10890">
        <v>0</v>
      </c>
    </row>
    <row r="10891" spans="2:8" x14ac:dyDescent="0.25">
      <c r="B10891" t="s">
        <v>3</v>
      </c>
      <c r="C10891" t="s">
        <v>651</v>
      </c>
      <c r="D10891" t="s">
        <v>367</v>
      </c>
      <c r="E10891" t="s">
        <v>1</v>
      </c>
      <c r="F10891">
        <v>0</v>
      </c>
      <c r="G10891">
        <v>0</v>
      </c>
      <c r="H10891">
        <v>0</v>
      </c>
    </row>
    <row r="10892" spans="2:8" x14ac:dyDescent="0.25">
      <c r="B10892" t="s">
        <v>3</v>
      </c>
      <c r="C10892" t="s">
        <v>651</v>
      </c>
      <c r="D10892" t="s">
        <v>369</v>
      </c>
      <c r="E10892" t="s">
        <v>1</v>
      </c>
      <c r="F10892">
        <v>0</v>
      </c>
      <c r="G10892">
        <v>0</v>
      </c>
      <c r="H10892">
        <v>0</v>
      </c>
    </row>
    <row r="10893" spans="2:8" x14ac:dyDescent="0.25">
      <c r="B10893" t="s">
        <v>3</v>
      </c>
      <c r="C10893" t="s">
        <v>651</v>
      </c>
      <c r="D10893" t="s">
        <v>371</v>
      </c>
      <c r="E10893" t="s">
        <v>1</v>
      </c>
      <c r="F10893">
        <v>0</v>
      </c>
      <c r="G10893">
        <v>0</v>
      </c>
      <c r="H10893">
        <v>0</v>
      </c>
    </row>
    <row r="10894" spans="2:8" x14ac:dyDescent="0.25">
      <c r="B10894" t="s">
        <v>3</v>
      </c>
      <c r="C10894" t="s">
        <v>651</v>
      </c>
      <c r="D10894" t="s">
        <v>373</v>
      </c>
      <c r="E10894" t="s">
        <v>1</v>
      </c>
      <c r="F10894">
        <v>0</v>
      </c>
      <c r="G10894">
        <v>0</v>
      </c>
      <c r="H10894">
        <v>0</v>
      </c>
    </row>
    <row r="10895" spans="2:8" x14ac:dyDescent="0.25">
      <c r="B10895" t="s">
        <v>3</v>
      </c>
      <c r="C10895" t="s">
        <v>651</v>
      </c>
      <c r="D10895" t="s">
        <v>375</v>
      </c>
      <c r="E10895" t="s">
        <v>1</v>
      </c>
      <c r="F10895">
        <v>0</v>
      </c>
      <c r="G10895">
        <v>0</v>
      </c>
      <c r="H10895">
        <v>0</v>
      </c>
    </row>
    <row r="10896" spans="2:8" x14ac:dyDescent="0.25">
      <c r="B10896" t="s">
        <v>3</v>
      </c>
      <c r="C10896" t="s">
        <v>651</v>
      </c>
      <c r="D10896" t="s">
        <v>377</v>
      </c>
      <c r="E10896" t="s">
        <v>1</v>
      </c>
      <c r="F10896">
        <v>0</v>
      </c>
      <c r="G10896">
        <v>0</v>
      </c>
      <c r="H10896">
        <v>0</v>
      </c>
    </row>
    <row r="10897" spans="2:8" x14ac:dyDescent="0.25">
      <c r="B10897" t="s">
        <v>3</v>
      </c>
      <c r="C10897" t="s">
        <v>651</v>
      </c>
      <c r="D10897" t="s">
        <v>379</v>
      </c>
      <c r="E10897" t="s">
        <v>1</v>
      </c>
      <c r="F10897">
        <v>0</v>
      </c>
      <c r="G10897">
        <v>0</v>
      </c>
      <c r="H10897">
        <v>0</v>
      </c>
    </row>
    <row r="10898" spans="2:8" x14ac:dyDescent="0.25">
      <c r="B10898" t="s">
        <v>3</v>
      </c>
      <c r="C10898" t="s">
        <v>651</v>
      </c>
      <c r="D10898" t="s">
        <v>381</v>
      </c>
      <c r="E10898" t="s">
        <v>1</v>
      </c>
      <c r="F10898">
        <v>0</v>
      </c>
      <c r="G10898">
        <v>0</v>
      </c>
      <c r="H10898">
        <v>0</v>
      </c>
    </row>
    <row r="10899" spans="2:8" x14ac:dyDescent="0.25">
      <c r="B10899" t="s">
        <v>3</v>
      </c>
      <c r="C10899" t="s">
        <v>651</v>
      </c>
      <c r="D10899" t="s">
        <v>383</v>
      </c>
      <c r="E10899" t="s">
        <v>1</v>
      </c>
      <c r="F10899">
        <v>0</v>
      </c>
      <c r="G10899">
        <v>0</v>
      </c>
      <c r="H10899">
        <v>0</v>
      </c>
    </row>
    <row r="10900" spans="2:8" x14ac:dyDescent="0.25">
      <c r="B10900" t="s">
        <v>3</v>
      </c>
      <c r="C10900" t="s">
        <v>651</v>
      </c>
      <c r="D10900" t="s">
        <v>384</v>
      </c>
      <c r="E10900" t="s">
        <v>1</v>
      </c>
      <c r="F10900">
        <v>0</v>
      </c>
      <c r="G10900">
        <v>0</v>
      </c>
      <c r="H10900">
        <v>0</v>
      </c>
    </row>
    <row r="10901" spans="2:8" x14ac:dyDescent="0.25">
      <c r="B10901" t="s">
        <v>3</v>
      </c>
      <c r="C10901" t="s">
        <v>651</v>
      </c>
      <c r="D10901" t="s">
        <v>385</v>
      </c>
      <c r="E10901" t="s">
        <v>1</v>
      </c>
      <c r="F10901">
        <v>0</v>
      </c>
      <c r="G10901">
        <v>0</v>
      </c>
      <c r="H10901">
        <v>0</v>
      </c>
    </row>
    <row r="10902" spans="2:8" x14ac:dyDescent="0.25">
      <c r="B10902" t="s">
        <v>3</v>
      </c>
      <c r="C10902" t="s">
        <v>651</v>
      </c>
      <c r="D10902" t="s">
        <v>386</v>
      </c>
      <c r="E10902" t="s">
        <v>1</v>
      </c>
      <c r="F10902">
        <v>0</v>
      </c>
      <c r="G10902">
        <v>0</v>
      </c>
      <c r="H10902">
        <v>0</v>
      </c>
    </row>
    <row r="10903" spans="2:8" x14ac:dyDescent="0.25">
      <c r="B10903" t="s">
        <v>3</v>
      </c>
      <c r="C10903" t="s">
        <v>651</v>
      </c>
      <c r="D10903" t="s">
        <v>387</v>
      </c>
      <c r="E10903" t="s">
        <v>1</v>
      </c>
      <c r="F10903">
        <v>0</v>
      </c>
      <c r="G10903">
        <v>0</v>
      </c>
      <c r="H10903">
        <v>0</v>
      </c>
    </row>
    <row r="10904" spans="2:8" x14ac:dyDescent="0.25">
      <c r="B10904" t="s">
        <v>3</v>
      </c>
      <c r="C10904" t="s">
        <v>651</v>
      </c>
      <c r="D10904" t="s">
        <v>388</v>
      </c>
      <c r="E10904" t="s">
        <v>1</v>
      </c>
      <c r="F10904">
        <v>0</v>
      </c>
      <c r="G10904">
        <v>0</v>
      </c>
      <c r="H10904">
        <v>0</v>
      </c>
    </row>
    <row r="10905" spans="2:8" x14ac:dyDescent="0.25">
      <c r="B10905" t="s">
        <v>3</v>
      </c>
      <c r="C10905" t="s">
        <v>651</v>
      </c>
      <c r="D10905" t="s">
        <v>389</v>
      </c>
      <c r="E10905" t="s">
        <v>1</v>
      </c>
      <c r="F10905">
        <v>0</v>
      </c>
      <c r="G10905">
        <v>0</v>
      </c>
      <c r="H10905">
        <v>0</v>
      </c>
    </row>
    <row r="10906" spans="2:8" x14ac:dyDescent="0.25">
      <c r="B10906" t="s">
        <v>3</v>
      </c>
      <c r="C10906" t="s">
        <v>651</v>
      </c>
      <c r="D10906" t="s">
        <v>390</v>
      </c>
      <c r="E10906" t="s">
        <v>1</v>
      </c>
      <c r="F10906">
        <v>0</v>
      </c>
      <c r="G10906">
        <v>0</v>
      </c>
      <c r="H10906">
        <v>0</v>
      </c>
    </row>
    <row r="10907" spans="2:8" x14ac:dyDescent="0.25">
      <c r="B10907" t="s">
        <v>3</v>
      </c>
      <c r="C10907" t="s">
        <v>651</v>
      </c>
      <c r="D10907" t="s">
        <v>393</v>
      </c>
      <c r="E10907" t="s">
        <v>1</v>
      </c>
      <c r="F10907">
        <v>0</v>
      </c>
      <c r="G10907">
        <v>0</v>
      </c>
      <c r="H10907">
        <v>0</v>
      </c>
    </row>
    <row r="10908" spans="2:8" x14ac:dyDescent="0.25">
      <c r="B10908" t="s">
        <v>3</v>
      </c>
      <c r="C10908" t="s">
        <v>651</v>
      </c>
      <c r="D10908" t="s">
        <v>395</v>
      </c>
      <c r="E10908" t="s">
        <v>1</v>
      </c>
      <c r="F10908">
        <v>0</v>
      </c>
      <c r="G10908">
        <v>0</v>
      </c>
      <c r="H10908">
        <v>0</v>
      </c>
    </row>
    <row r="10909" spans="2:8" x14ac:dyDescent="0.25">
      <c r="B10909" t="s">
        <v>3</v>
      </c>
      <c r="C10909" t="s">
        <v>651</v>
      </c>
      <c r="D10909" t="s">
        <v>397</v>
      </c>
      <c r="E10909" t="s">
        <v>1</v>
      </c>
      <c r="F10909">
        <v>0</v>
      </c>
      <c r="G10909">
        <v>0</v>
      </c>
      <c r="H10909">
        <v>0</v>
      </c>
    </row>
    <row r="10910" spans="2:8" x14ac:dyDescent="0.25">
      <c r="B10910" t="s">
        <v>3</v>
      </c>
      <c r="C10910" t="s">
        <v>651</v>
      </c>
      <c r="D10910" t="s">
        <v>398</v>
      </c>
      <c r="E10910" t="s">
        <v>1</v>
      </c>
      <c r="F10910">
        <v>0</v>
      </c>
      <c r="G10910">
        <v>0</v>
      </c>
      <c r="H10910">
        <v>0</v>
      </c>
    </row>
    <row r="10911" spans="2:8" x14ac:dyDescent="0.25">
      <c r="B10911" t="s">
        <v>3</v>
      </c>
      <c r="C10911" t="s">
        <v>651</v>
      </c>
      <c r="D10911" t="s">
        <v>399</v>
      </c>
      <c r="E10911" t="s">
        <v>1</v>
      </c>
      <c r="F10911">
        <v>0</v>
      </c>
      <c r="G10911">
        <v>0</v>
      </c>
      <c r="H10911">
        <v>0</v>
      </c>
    </row>
    <row r="10912" spans="2:8" x14ac:dyDescent="0.25">
      <c r="B10912" t="s">
        <v>3</v>
      </c>
      <c r="C10912" t="s">
        <v>651</v>
      </c>
      <c r="D10912" t="s">
        <v>400</v>
      </c>
      <c r="E10912" t="s">
        <v>1</v>
      </c>
      <c r="F10912">
        <v>0</v>
      </c>
      <c r="G10912">
        <v>0</v>
      </c>
      <c r="H10912">
        <v>0</v>
      </c>
    </row>
    <row r="10913" spans="2:8" x14ac:dyDescent="0.25">
      <c r="B10913" t="s">
        <v>3</v>
      </c>
      <c r="C10913" t="s">
        <v>651</v>
      </c>
      <c r="D10913" t="s">
        <v>401</v>
      </c>
      <c r="E10913" t="s">
        <v>1</v>
      </c>
      <c r="F10913">
        <v>0</v>
      </c>
      <c r="G10913">
        <v>0</v>
      </c>
      <c r="H10913">
        <v>0</v>
      </c>
    </row>
    <row r="10914" spans="2:8" x14ac:dyDescent="0.25">
      <c r="B10914" t="s">
        <v>3</v>
      </c>
      <c r="C10914" t="s">
        <v>651</v>
      </c>
      <c r="D10914" t="s">
        <v>402</v>
      </c>
      <c r="E10914" t="s">
        <v>1</v>
      </c>
      <c r="F10914">
        <v>0</v>
      </c>
      <c r="G10914">
        <v>0</v>
      </c>
      <c r="H10914">
        <v>0</v>
      </c>
    </row>
    <row r="10915" spans="2:8" x14ac:dyDescent="0.25">
      <c r="B10915" t="s">
        <v>3</v>
      </c>
      <c r="C10915" t="s">
        <v>651</v>
      </c>
      <c r="D10915" t="s">
        <v>403</v>
      </c>
      <c r="E10915" t="s">
        <v>1</v>
      </c>
      <c r="F10915">
        <v>0</v>
      </c>
      <c r="G10915">
        <v>0</v>
      </c>
      <c r="H10915">
        <v>0</v>
      </c>
    </row>
    <row r="10916" spans="2:8" x14ac:dyDescent="0.25">
      <c r="B10916" t="s">
        <v>3</v>
      </c>
      <c r="C10916" t="s">
        <v>651</v>
      </c>
      <c r="D10916" t="s">
        <v>404</v>
      </c>
      <c r="E10916" t="s">
        <v>1</v>
      </c>
      <c r="F10916">
        <v>0</v>
      </c>
      <c r="G10916">
        <v>0</v>
      </c>
      <c r="H10916">
        <v>0</v>
      </c>
    </row>
    <row r="10917" spans="2:8" x14ac:dyDescent="0.25">
      <c r="B10917" t="s">
        <v>3</v>
      </c>
      <c r="C10917" t="s">
        <v>651</v>
      </c>
      <c r="D10917" t="s">
        <v>406</v>
      </c>
      <c r="E10917" t="s">
        <v>1</v>
      </c>
      <c r="F10917">
        <v>0</v>
      </c>
      <c r="G10917">
        <v>0</v>
      </c>
      <c r="H10917">
        <v>0</v>
      </c>
    </row>
    <row r="10918" spans="2:8" x14ac:dyDescent="0.25">
      <c r="B10918" t="s">
        <v>3</v>
      </c>
      <c r="C10918" t="s">
        <v>678</v>
      </c>
      <c r="D10918" t="s">
        <v>544</v>
      </c>
      <c r="E10918" t="s">
        <v>1</v>
      </c>
      <c r="F10918">
        <v>0</v>
      </c>
      <c r="G10918">
        <v>0</v>
      </c>
      <c r="H10918">
        <v>0</v>
      </c>
    </row>
    <row r="10919" spans="2:8" x14ac:dyDescent="0.25">
      <c r="B10919" t="s">
        <v>3</v>
      </c>
      <c r="C10919" t="s">
        <v>678</v>
      </c>
      <c r="D10919" t="s">
        <v>16</v>
      </c>
      <c r="E10919" t="s">
        <v>1</v>
      </c>
      <c r="F10919">
        <v>1</v>
      </c>
      <c r="G10919">
        <v>1</v>
      </c>
      <c r="H10919">
        <v>1</v>
      </c>
    </row>
    <row r="10920" spans="2:8" x14ac:dyDescent="0.25">
      <c r="B10920" t="s">
        <v>3</v>
      </c>
      <c r="C10920" t="s">
        <v>678</v>
      </c>
      <c r="D10920" t="s">
        <v>17</v>
      </c>
      <c r="E10920" t="s">
        <v>1</v>
      </c>
      <c r="F10920">
        <v>1</v>
      </c>
      <c r="G10920">
        <v>1</v>
      </c>
      <c r="H10920">
        <v>1</v>
      </c>
    </row>
    <row r="10921" spans="2:8" x14ac:dyDescent="0.25">
      <c r="B10921" t="s">
        <v>3</v>
      </c>
      <c r="C10921" t="s">
        <v>678</v>
      </c>
      <c r="D10921" t="s">
        <v>18</v>
      </c>
      <c r="E10921" t="s">
        <v>1</v>
      </c>
      <c r="F10921">
        <v>1</v>
      </c>
      <c r="G10921">
        <v>1</v>
      </c>
      <c r="H10921">
        <v>1</v>
      </c>
    </row>
    <row r="10922" spans="2:8" x14ac:dyDescent="0.25">
      <c r="B10922" t="s">
        <v>3</v>
      </c>
      <c r="C10922" t="s">
        <v>678</v>
      </c>
      <c r="D10922" t="s">
        <v>19</v>
      </c>
      <c r="E10922" t="s">
        <v>1</v>
      </c>
      <c r="F10922">
        <v>1</v>
      </c>
      <c r="G10922">
        <v>1</v>
      </c>
      <c r="H10922">
        <v>1</v>
      </c>
    </row>
    <row r="10923" spans="2:8" x14ac:dyDescent="0.25">
      <c r="B10923" t="s">
        <v>3</v>
      </c>
      <c r="C10923" t="s">
        <v>678</v>
      </c>
      <c r="D10923" t="s">
        <v>20</v>
      </c>
      <c r="E10923" t="s">
        <v>1</v>
      </c>
      <c r="F10923">
        <v>1</v>
      </c>
      <c r="G10923">
        <v>1</v>
      </c>
      <c r="H10923">
        <v>1</v>
      </c>
    </row>
    <row r="10924" spans="2:8" x14ac:dyDescent="0.25">
      <c r="B10924" t="s">
        <v>3</v>
      </c>
      <c r="C10924" t="s">
        <v>678</v>
      </c>
      <c r="D10924" t="s">
        <v>21</v>
      </c>
      <c r="E10924" t="s">
        <v>1</v>
      </c>
      <c r="F10924">
        <v>1</v>
      </c>
      <c r="G10924">
        <v>1</v>
      </c>
      <c r="H10924">
        <v>1</v>
      </c>
    </row>
    <row r="10925" spans="2:8" x14ac:dyDescent="0.25">
      <c r="B10925" t="s">
        <v>3</v>
      </c>
      <c r="C10925" t="s">
        <v>678</v>
      </c>
      <c r="D10925" t="s">
        <v>22</v>
      </c>
      <c r="E10925" t="s">
        <v>1</v>
      </c>
      <c r="F10925">
        <v>4</v>
      </c>
      <c r="G10925">
        <v>3</v>
      </c>
      <c r="H10925">
        <v>2</v>
      </c>
    </row>
    <row r="10926" spans="2:8" x14ac:dyDescent="0.25">
      <c r="B10926" t="s">
        <v>3</v>
      </c>
      <c r="C10926" t="s">
        <v>678</v>
      </c>
      <c r="D10926" t="s">
        <v>23</v>
      </c>
      <c r="E10926" t="s">
        <v>1</v>
      </c>
      <c r="F10926">
        <v>4</v>
      </c>
      <c r="G10926">
        <v>3</v>
      </c>
      <c r="H10926">
        <v>2</v>
      </c>
    </row>
    <row r="10927" spans="2:8" x14ac:dyDescent="0.25">
      <c r="B10927" t="s">
        <v>3</v>
      </c>
      <c r="C10927" t="s">
        <v>678</v>
      </c>
      <c r="D10927" t="s">
        <v>24</v>
      </c>
      <c r="E10927" t="s">
        <v>1</v>
      </c>
      <c r="F10927">
        <v>4</v>
      </c>
      <c r="G10927">
        <v>3</v>
      </c>
      <c r="H10927">
        <v>2</v>
      </c>
    </row>
    <row r="10928" spans="2:8" x14ac:dyDescent="0.25">
      <c r="B10928" t="s">
        <v>3</v>
      </c>
      <c r="C10928" t="s">
        <v>678</v>
      </c>
      <c r="D10928" t="s">
        <v>25</v>
      </c>
      <c r="E10928" t="s">
        <v>1</v>
      </c>
      <c r="F10928">
        <v>4</v>
      </c>
      <c r="G10928">
        <v>3</v>
      </c>
      <c r="H10928">
        <v>2</v>
      </c>
    </row>
    <row r="10929" spans="2:8" x14ac:dyDescent="0.25">
      <c r="B10929" t="s">
        <v>3</v>
      </c>
      <c r="C10929" t="s">
        <v>678</v>
      </c>
      <c r="D10929" t="s">
        <v>26</v>
      </c>
      <c r="E10929" t="s">
        <v>1</v>
      </c>
      <c r="F10929">
        <v>4</v>
      </c>
      <c r="G10929">
        <v>3</v>
      </c>
      <c r="H10929">
        <v>2</v>
      </c>
    </row>
    <row r="10930" spans="2:8" x14ac:dyDescent="0.25">
      <c r="B10930" t="s">
        <v>3</v>
      </c>
      <c r="C10930" t="s">
        <v>678</v>
      </c>
      <c r="D10930" t="s">
        <v>27</v>
      </c>
      <c r="E10930" t="s">
        <v>1</v>
      </c>
      <c r="F10930">
        <v>4</v>
      </c>
      <c r="G10930">
        <v>3</v>
      </c>
      <c r="H10930">
        <v>2</v>
      </c>
    </row>
    <row r="10931" spans="2:8" x14ac:dyDescent="0.25">
      <c r="B10931" t="s">
        <v>3</v>
      </c>
      <c r="C10931" t="s">
        <v>678</v>
      </c>
      <c r="D10931" t="s">
        <v>28</v>
      </c>
      <c r="E10931" t="s">
        <v>1</v>
      </c>
      <c r="F10931">
        <v>4</v>
      </c>
      <c r="G10931">
        <v>3</v>
      </c>
      <c r="H10931">
        <v>2</v>
      </c>
    </row>
    <row r="10932" spans="2:8" x14ac:dyDescent="0.25">
      <c r="B10932" t="s">
        <v>3</v>
      </c>
      <c r="C10932" t="s">
        <v>678</v>
      </c>
      <c r="D10932" t="s">
        <v>29</v>
      </c>
      <c r="E10932" t="s">
        <v>1</v>
      </c>
      <c r="F10932">
        <v>4</v>
      </c>
      <c r="G10932">
        <v>3</v>
      </c>
      <c r="H10932">
        <v>2</v>
      </c>
    </row>
    <row r="10933" spans="2:8" x14ac:dyDescent="0.25">
      <c r="B10933" t="s">
        <v>3</v>
      </c>
      <c r="C10933" t="s">
        <v>678</v>
      </c>
      <c r="D10933" t="s">
        <v>30</v>
      </c>
      <c r="E10933" t="s">
        <v>1</v>
      </c>
      <c r="F10933">
        <v>1</v>
      </c>
      <c r="G10933">
        <v>1</v>
      </c>
      <c r="H10933">
        <v>1</v>
      </c>
    </row>
    <row r="10934" spans="2:8" x14ac:dyDescent="0.25">
      <c r="B10934" t="s">
        <v>3</v>
      </c>
      <c r="C10934" t="s">
        <v>678</v>
      </c>
      <c r="D10934" t="s">
        <v>31</v>
      </c>
      <c r="E10934" t="s">
        <v>1</v>
      </c>
      <c r="F10934">
        <v>1</v>
      </c>
      <c r="G10934">
        <v>1</v>
      </c>
      <c r="H10934">
        <v>1</v>
      </c>
    </row>
    <row r="10935" spans="2:8" x14ac:dyDescent="0.25">
      <c r="B10935" t="s">
        <v>3</v>
      </c>
      <c r="C10935" t="s">
        <v>678</v>
      </c>
      <c r="D10935" t="s">
        <v>32</v>
      </c>
      <c r="E10935" t="s">
        <v>1</v>
      </c>
      <c r="F10935">
        <v>1</v>
      </c>
      <c r="G10935">
        <v>1</v>
      </c>
      <c r="H10935">
        <v>1</v>
      </c>
    </row>
    <row r="10936" spans="2:8" x14ac:dyDescent="0.25">
      <c r="B10936" t="s">
        <v>3</v>
      </c>
      <c r="C10936" t="s">
        <v>678</v>
      </c>
      <c r="D10936" t="s">
        <v>33</v>
      </c>
      <c r="E10936" t="s">
        <v>1</v>
      </c>
      <c r="F10936">
        <v>1</v>
      </c>
      <c r="G10936">
        <v>1</v>
      </c>
      <c r="H10936">
        <v>1</v>
      </c>
    </row>
    <row r="10937" spans="2:8" x14ac:dyDescent="0.25">
      <c r="B10937" t="s">
        <v>3</v>
      </c>
      <c r="C10937" t="s">
        <v>678</v>
      </c>
      <c r="D10937" t="s">
        <v>34</v>
      </c>
      <c r="E10937" t="s">
        <v>1</v>
      </c>
      <c r="F10937">
        <v>1</v>
      </c>
      <c r="G10937">
        <v>1</v>
      </c>
      <c r="H10937">
        <v>1</v>
      </c>
    </row>
    <row r="10938" spans="2:8" x14ac:dyDescent="0.25">
      <c r="B10938" t="s">
        <v>3</v>
      </c>
      <c r="C10938" t="s">
        <v>678</v>
      </c>
      <c r="D10938" t="s">
        <v>35</v>
      </c>
      <c r="E10938" t="s">
        <v>1</v>
      </c>
      <c r="F10938">
        <v>1</v>
      </c>
      <c r="G10938">
        <v>1</v>
      </c>
      <c r="H10938">
        <v>1</v>
      </c>
    </row>
    <row r="10939" spans="2:8" x14ac:dyDescent="0.25">
      <c r="B10939" t="s">
        <v>3</v>
      </c>
      <c r="C10939" t="s">
        <v>678</v>
      </c>
      <c r="D10939" t="s">
        <v>36</v>
      </c>
      <c r="E10939" t="s">
        <v>1</v>
      </c>
      <c r="F10939">
        <v>1</v>
      </c>
      <c r="G10939">
        <v>1</v>
      </c>
      <c r="H10939">
        <v>1</v>
      </c>
    </row>
    <row r="10940" spans="2:8" x14ac:dyDescent="0.25">
      <c r="B10940" t="s">
        <v>3</v>
      </c>
      <c r="C10940" t="s">
        <v>678</v>
      </c>
      <c r="D10940" t="s">
        <v>37</v>
      </c>
      <c r="E10940" t="s">
        <v>1</v>
      </c>
      <c r="F10940">
        <v>1</v>
      </c>
      <c r="G10940">
        <v>1</v>
      </c>
      <c r="H10940">
        <v>1</v>
      </c>
    </row>
    <row r="10941" spans="2:8" x14ac:dyDescent="0.25">
      <c r="B10941" t="s">
        <v>3</v>
      </c>
      <c r="C10941" t="s">
        <v>678</v>
      </c>
      <c r="D10941" t="s">
        <v>38</v>
      </c>
      <c r="E10941" t="s">
        <v>1</v>
      </c>
      <c r="F10941">
        <v>1</v>
      </c>
      <c r="G10941">
        <v>1</v>
      </c>
      <c r="H10941">
        <v>1</v>
      </c>
    </row>
    <row r="10942" spans="2:8" x14ac:dyDescent="0.25">
      <c r="B10942" t="s">
        <v>3</v>
      </c>
      <c r="C10942" t="s">
        <v>678</v>
      </c>
      <c r="D10942" t="s">
        <v>39</v>
      </c>
      <c r="E10942" t="s">
        <v>1</v>
      </c>
      <c r="F10942">
        <v>1</v>
      </c>
      <c r="G10942">
        <v>1</v>
      </c>
      <c r="H10942">
        <v>1</v>
      </c>
    </row>
    <row r="10943" spans="2:8" x14ac:dyDescent="0.25">
      <c r="B10943" t="s">
        <v>3</v>
      </c>
      <c r="C10943" t="s">
        <v>678</v>
      </c>
      <c r="D10943" t="s">
        <v>40</v>
      </c>
      <c r="E10943" t="s">
        <v>1</v>
      </c>
      <c r="F10943">
        <v>1</v>
      </c>
      <c r="G10943">
        <v>1</v>
      </c>
      <c r="H10943">
        <v>1</v>
      </c>
    </row>
    <row r="10944" spans="2:8" x14ac:dyDescent="0.25">
      <c r="B10944" t="s">
        <v>3</v>
      </c>
      <c r="C10944" t="s">
        <v>678</v>
      </c>
      <c r="D10944" t="s">
        <v>41</v>
      </c>
      <c r="E10944" t="s">
        <v>1</v>
      </c>
      <c r="F10944">
        <v>1</v>
      </c>
      <c r="G10944">
        <v>1</v>
      </c>
      <c r="H10944">
        <v>1</v>
      </c>
    </row>
    <row r="10945" spans="2:8" x14ac:dyDescent="0.25">
      <c r="B10945" t="s">
        <v>3</v>
      </c>
      <c r="C10945" t="s">
        <v>678</v>
      </c>
      <c r="D10945" t="s">
        <v>42</v>
      </c>
      <c r="E10945" t="s">
        <v>1</v>
      </c>
      <c r="F10945">
        <v>0</v>
      </c>
      <c r="G10945">
        <v>0</v>
      </c>
      <c r="H10945">
        <v>0</v>
      </c>
    </row>
    <row r="10946" spans="2:8" x14ac:dyDescent="0.25">
      <c r="B10946" t="s">
        <v>3</v>
      </c>
      <c r="C10946" t="s">
        <v>678</v>
      </c>
      <c r="D10946" t="s">
        <v>44</v>
      </c>
      <c r="E10946" t="s">
        <v>1</v>
      </c>
      <c r="F10946">
        <v>0</v>
      </c>
      <c r="G10946">
        <v>0</v>
      </c>
      <c r="H10946">
        <v>0</v>
      </c>
    </row>
    <row r="10947" spans="2:8" x14ac:dyDescent="0.25">
      <c r="B10947" t="s">
        <v>3</v>
      </c>
      <c r="C10947" t="s">
        <v>678</v>
      </c>
      <c r="D10947" t="s">
        <v>45</v>
      </c>
      <c r="E10947" t="s">
        <v>1</v>
      </c>
      <c r="F10947">
        <v>0</v>
      </c>
      <c r="G10947">
        <v>0</v>
      </c>
      <c r="H10947">
        <v>0</v>
      </c>
    </row>
    <row r="10948" spans="2:8" x14ac:dyDescent="0.25">
      <c r="B10948" t="s">
        <v>3</v>
      </c>
      <c r="C10948" t="s">
        <v>678</v>
      </c>
      <c r="D10948" t="s">
        <v>48</v>
      </c>
      <c r="E10948" t="s">
        <v>1</v>
      </c>
      <c r="F10948">
        <v>6</v>
      </c>
      <c r="G10948">
        <v>6</v>
      </c>
      <c r="H10948">
        <v>6</v>
      </c>
    </row>
    <row r="10949" spans="2:8" x14ac:dyDescent="0.25">
      <c r="B10949" t="s">
        <v>3</v>
      </c>
      <c r="C10949" t="s">
        <v>678</v>
      </c>
      <c r="D10949" t="s">
        <v>49</v>
      </c>
      <c r="E10949" t="s">
        <v>1</v>
      </c>
      <c r="F10949">
        <v>0</v>
      </c>
      <c r="G10949">
        <v>0</v>
      </c>
      <c r="H10949">
        <v>0</v>
      </c>
    </row>
    <row r="10950" spans="2:8" x14ac:dyDescent="0.25">
      <c r="B10950" t="s">
        <v>3</v>
      </c>
      <c r="C10950" t="s">
        <v>678</v>
      </c>
      <c r="D10950" t="s">
        <v>51</v>
      </c>
      <c r="E10950" t="s">
        <v>1</v>
      </c>
      <c r="F10950">
        <v>0</v>
      </c>
      <c r="G10950">
        <v>0</v>
      </c>
      <c r="H10950">
        <v>0</v>
      </c>
    </row>
    <row r="10951" spans="2:8" x14ac:dyDescent="0.25">
      <c r="B10951" t="s">
        <v>3</v>
      </c>
      <c r="C10951" t="s">
        <v>678</v>
      </c>
      <c r="D10951" t="s">
        <v>53</v>
      </c>
      <c r="E10951" t="s">
        <v>1</v>
      </c>
      <c r="F10951">
        <v>0</v>
      </c>
      <c r="G10951">
        <v>0</v>
      </c>
      <c r="H10951">
        <v>0</v>
      </c>
    </row>
    <row r="10952" spans="2:8" x14ac:dyDescent="0.25">
      <c r="B10952" t="s">
        <v>3</v>
      </c>
      <c r="C10952" t="s">
        <v>678</v>
      </c>
      <c r="D10952" t="s">
        <v>55</v>
      </c>
      <c r="E10952" t="s">
        <v>1</v>
      </c>
      <c r="F10952">
        <v>0</v>
      </c>
      <c r="G10952">
        <v>0</v>
      </c>
      <c r="H10952">
        <v>0</v>
      </c>
    </row>
    <row r="10953" spans="2:8" x14ac:dyDescent="0.25">
      <c r="B10953" t="s">
        <v>3</v>
      </c>
      <c r="C10953" t="s">
        <v>678</v>
      </c>
      <c r="D10953" t="s">
        <v>57</v>
      </c>
      <c r="E10953" t="s">
        <v>1</v>
      </c>
      <c r="F10953">
        <v>0</v>
      </c>
      <c r="G10953">
        <v>0</v>
      </c>
      <c r="H10953">
        <v>0</v>
      </c>
    </row>
    <row r="10954" spans="2:8" x14ac:dyDescent="0.25">
      <c r="B10954" t="s">
        <v>3</v>
      </c>
      <c r="C10954" t="s">
        <v>678</v>
      </c>
      <c r="D10954" t="s">
        <v>622</v>
      </c>
      <c r="E10954" t="s">
        <v>1</v>
      </c>
      <c r="F10954">
        <v>4</v>
      </c>
      <c r="G10954">
        <v>4</v>
      </c>
      <c r="H10954">
        <v>4</v>
      </c>
    </row>
    <row r="10955" spans="2:8" x14ac:dyDescent="0.25">
      <c r="B10955" t="s">
        <v>3</v>
      </c>
      <c r="C10955" t="s">
        <v>678</v>
      </c>
      <c r="D10955" t="s">
        <v>623</v>
      </c>
      <c r="E10955" t="s">
        <v>1</v>
      </c>
      <c r="F10955">
        <v>4.666666666666667</v>
      </c>
      <c r="G10955">
        <v>4.666666666666667</v>
      </c>
      <c r="H10955">
        <v>4.666666666666667</v>
      </c>
    </row>
    <row r="10956" spans="2:8" x14ac:dyDescent="0.25">
      <c r="B10956" t="s">
        <v>3</v>
      </c>
      <c r="C10956" t="s">
        <v>678</v>
      </c>
      <c r="D10956" t="s">
        <v>624</v>
      </c>
      <c r="E10956" t="s">
        <v>1</v>
      </c>
      <c r="F10956">
        <v>4</v>
      </c>
      <c r="G10956">
        <v>4</v>
      </c>
      <c r="H10956">
        <v>4</v>
      </c>
    </row>
    <row r="10957" spans="2:8" x14ac:dyDescent="0.25">
      <c r="B10957" t="s">
        <v>3</v>
      </c>
      <c r="C10957" t="s">
        <v>678</v>
      </c>
      <c r="D10957" t="s">
        <v>625</v>
      </c>
      <c r="E10957" t="s">
        <v>1</v>
      </c>
      <c r="F10957">
        <v>4.666666666666667</v>
      </c>
      <c r="G10957">
        <v>4.666666666666667</v>
      </c>
      <c r="H10957">
        <v>4.666666666666667</v>
      </c>
    </row>
    <row r="10958" spans="2:8" x14ac:dyDescent="0.25">
      <c r="B10958" t="s">
        <v>3</v>
      </c>
      <c r="C10958" t="s">
        <v>678</v>
      </c>
      <c r="D10958" t="s">
        <v>58</v>
      </c>
      <c r="E10958" t="s">
        <v>1</v>
      </c>
      <c r="F10958">
        <v>0</v>
      </c>
      <c r="G10958">
        <v>0</v>
      </c>
      <c r="H10958">
        <v>0</v>
      </c>
    </row>
    <row r="10959" spans="2:8" x14ac:dyDescent="0.25">
      <c r="B10959" t="s">
        <v>3</v>
      </c>
      <c r="C10959" t="s">
        <v>678</v>
      </c>
      <c r="D10959" t="s">
        <v>59</v>
      </c>
      <c r="E10959" t="s">
        <v>1</v>
      </c>
      <c r="F10959">
        <v>0</v>
      </c>
      <c r="G10959">
        <v>0</v>
      </c>
      <c r="H10959">
        <v>0</v>
      </c>
    </row>
    <row r="10960" spans="2:8" x14ac:dyDescent="0.25">
      <c r="B10960" t="s">
        <v>3</v>
      </c>
      <c r="C10960" t="s">
        <v>678</v>
      </c>
      <c r="D10960" t="s">
        <v>60</v>
      </c>
      <c r="E10960" t="s">
        <v>1</v>
      </c>
      <c r="F10960">
        <v>0</v>
      </c>
      <c r="G10960">
        <v>0</v>
      </c>
      <c r="H10960">
        <v>0</v>
      </c>
    </row>
    <row r="10961" spans="2:8" x14ac:dyDescent="0.25">
      <c r="B10961" t="s">
        <v>3</v>
      </c>
      <c r="C10961" t="s">
        <v>678</v>
      </c>
      <c r="D10961" t="s">
        <v>626</v>
      </c>
      <c r="E10961" t="s">
        <v>1</v>
      </c>
      <c r="F10961">
        <v>0</v>
      </c>
      <c r="G10961">
        <v>0</v>
      </c>
      <c r="H10961">
        <v>0</v>
      </c>
    </row>
    <row r="10962" spans="2:8" x14ac:dyDescent="0.25">
      <c r="B10962" t="s">
        <v>3</v>
      </c>
      <c r="C10962" t="s">
        <v>678</v>
      </c>
      <c r="D10962" t="s">
        <v>64</v>
      </c>
      <c r="E10962" t="s">
        <v>1</v>
      </c>
      <c r="F10962">
        <v>0</v>
      </c>
      <c r="G10962">
        <v>0</v>
      </c>
      <c r="H10962">
        <v>0</v>
      </c>
    </row>
    <row r="10963" spans="2:8" x14ac:dyDescent="0.25">
      <c r="B10963" t="s">
        <v>3</v>
      </c>
      <c r="C10963" t="s">
        <v>678</v>
      </c>
      <c r="D10963" t="s">
        <v>67</v>
      </c>
      <c r="E10963" t="s">
        <v>1</v>
      </c>
      <c r="F10963">
        <v>0</v>
      </c>
      <c r="G10963">
        <v>0</v>
      </c>
      <c r="H10963">
        <v>0</v>
      </c>
    </row>
    <row r="10964" spans="2:8" x14ac:dyDescent="0.25">
      <c r="B10964" t="s">
        <v>3</v>
      </c>
      <c r="C10964" t="s">
        <v>678</v>
      </c>
      <c r="D10964" t="s">
        <v>69</v>
      </c>
      <c r="E10964" t="s">
        <v>1</v>
      </c>
      <c r="F10964">
        <v>0</v>
      </c>
      <c r="G10964">
        <v>0</v>
      </c>
      <c r="H10964">
        <v>0</v>
      </c>
    </row>
    <row r="10965" spans="2:8" x14ac:dyDescent="0.25">
      <c r="B10965" t="s">
        <v>3</v>
      </c>
      <c r="C10965" t="s">
        <v>678</v>
      </c>
      <c r="D10965" t="s">
        <v>71</v>
      </c>
      <c r="E10965" t="s">
        <v>1</v>
      </c>
      <c r="F10965">
        <v>0</v>
      </c>
      <c r="G10965">
        <v>0</v>
      </c>
      <c r="H10965">
        <v>0</v>
      </c>
    </row>
    <row r="10966" spans="2:8" x14ac:dyDescent="0.25">
      <c r="B10966" t="s">
        <v>3</v>
      </c>
      <c r="C10966" t="s">
        <v>678</v>
      </c>
      <c r="D10966" t="s">
        <v>73</v>
      </c>
      <c r="E10966" t="s">
        <v>1</v>
      </c>
      <c r="F10966">
        <v>0</v>
      </c>
      <c r="G10966">
        <v>0</v>
      </c>
      <c r="H10966">
        <v>0</v>
      </c>
    </row>
    <row r="10967" spans="2:8" x14ac:dyDescent="0.25">
      <c r="B10967" t="s">
        <v>3</v>
      </c>
      <c r="C10967" t="s">
        <v>678</v>
      </c>
      <c r="D10967" t="s">
        <v>683</v>
      </c>
      <c r="E10967" t="s">
        <v>1</v>
      </c>
      <c r="F10967">
        <v>4</v>
      </c>
      <c r="G10967">
        <v>3</v>
      </c>
      <c r="H10967">
        <v>2</v>
      </c>
    </row>
    <row r="10968" spans="2:8" x14ac:dyDescent="0.25">
      <c r="B10968" t="s">
        <v>3</v>
      </c>
      <c r="C10968" t="s">
        <v>678</v>
      </c>
      <c r="D10968" t="s">
        <v>75</v>
      </c>
      <c r="E10968" t="s">
        <v>1</v>
      </c>
      <c r="F10968">
        <v>0</v>
      </c>
      <c r="G10968">
        <v>0</v>
      </c>
      <c r="H10968">
        <v>0</v>
      </c>
    </row>
    <row r="10969" spans="2:8" x14ac:dyDescent="0.25">
      <c r="B10969" t="s">
        <v>3</v>
      </c>
      <c r="C10969" t="s">
        <v>678</v>
      </c>
      <c r="D10969" t="s">
        <v>76</v>
      </c>
      <c r="E10969" t="s">
        <v>1</v>
      </c>
      <c r="F10969">
        <v>4</v>
      </c>
      <c r="G10969">
        <v>4</v>
      </c>
      <c r="H10969">
        <v>4</v>
      </c>
    </row>
    <row r="10970" spans="2:8" x14ac:dyDescent="0.25">
      <c r="B10970" t="s">
        <v>3</v>
      </c>
      <c r="C10970" t="s">
        <v>678</v>
      </c>
      <c r="D10970" t="s">
        <v>77</v>
      </c>
      <c r="E10970" t="s">
        <v>1</v>
      </c>
      <c r="F10970">
        <v>4</v>
      </c>
      <c r="G10970">
        <v>4</v>
      </c>
      <c r="H10970">
        <v>4</v>
      </c>
    </row>
    <row r="10971" spans="2:8" x14ac:dyDescent="0.25">
      <c r="B10971" t="s">
        <v>3</v>
      </c>
      <c r="C10971" t="s">
        <v>678</v>
      </c>
      <c r="D10971" t="s">
        <v>78</v>
      </c>
      <c r="E10971" t="s">
        <v>1</v>
      </c>
      <c r="F10971">
        <v>0</v>
      </c>
      <c r="G10971">
        <v>0</v>
      </c>
      <c r="H10971">
        <v>0</v>
      </c>
    </row>
    <row r="10972" spans="2:8" x14ac:dyDescent="0.25">
      <c r="B10972" t="s">
        <v>3</v>
      </c>
      <c r="C10972" t="s">
        <v>678</v>
      </c>
      <c r="D10972" t="s">
        <v>627</v>
      </c>
      <c r="E10972" t="s">
        <v>1</v>
      </c>
      <c r="F10972">
        <v>4</v>
      </c>
      <c r="G10972">
        <v>4</v>
      </c>
      <c r="H10972">
        <v>4</v>
      </c>
    </row>
    <row r="10973" spans="2:8" x14ac:dyDescent="0.25">
      <c r="B10973" t="s">
        <v>3</v>
      </c>
      <c r="C10973" t="s">
        <v>678</v>
      </c>
      <c r="D10973" t="s">
        <v>81</v>
      </c>
      <c r="E10973" t="s">
        <v>1</v>
      </c>
      <c r="F10973">
        <v>0</v>
      </c>
      <c r="G10973">
        <v>0</v>
      </c>
      <c r="H10973">
        <v>0</v>
      </c>
    </row>
    <row r="10974" spans="2:8" x14ac:dyDescent="0.25">
      <c r="B10974" t="s">
        <v>3</v>
      </c>
      <c r="C10974" t="s">
        <v>678</v>
      </c>
      <c r="D10974" t="s">
        <v>83</v>
      </c>
      <c r="E10974" t="s">
        <v>1</v>
      </c>
      <c r="F10974">
        <v>0</v>
      </c>
      <c r="G10974">
        <v>0</v>
      </c>
      <c r="H10974">
        <v>0</v>
      </c>
    </row>
    <row r="10975" spans="2:8" x14ac:dyDescent="0.25">
      <c r="B10975" t="s">
        <v>3</v>
      </c>
      <c r="C10975" t="s">
        <v>678</v>
      </c>
      <c r="D10975" t="s">
        <v>85</v>
      </c>
      <c r="E10975" t="s">
        <v>1</v>
      </c>
      <c r="F10975">
        <v>4</v>
      </c>
      <c r="G10975">
        <v>3</v>
      </c>
      <c r="H10975">
        <v>2</v>
      </c>
    </row>
    <row r="10976" spans="2:8" x14ac:dyDescent="0.25">
      <c r="B10976" t="s">
        <v>3</v>
      </c>
      <c r="C10976" t="s">
        <v>678</v>
      </c>
      <c r="D10976" t="s">
        <v>86</v>
      </c>
      <c r="E10976" t="s">
        <v>1</v>
      </c>
      <c r="F10976">
        <v>4</v>
      </c>
      <c r="G10976">
        <v>3</v>
      </c>
      <c r="H10976">
        <v>2</v>
      </c>
    </row>
    <row r="10977" spans="2:8" x14ac:dyDescent="0.25">
      <c r="B10977" t="s">
        <v>3</v>
      </c>
      <c r="C10977" t="s">
        <v>678</v>
      </c>
      <c r="D10977" t="s">
        <v>87</v>
      </c>
      <c r="E10977" t="s">
        <v>1</v>
      </c>
      <c r="F10977">
        <v>4</v>
      </c>
      <c r="G10977">
        <v>3</v>
      </c>
      <c r="H10977">
        <v>2</v>
      </c>
    </row>
    <row r="10978" spans="2:8" x14ac:dyDescent="0.25">
      <c r="B10978" t="s">
        <v>3</v>
      </c>
      <c r="C10978" t="s">
        <v>678</v>
      </c>
      <c r="D10978" t="s">
        <v>88</v>
      </c>
      <c r="E10978" t="s">
        <v>1</v>
      </c>
      <c r="F10978">
        <v>6.666666666666667</v>
      </c>
      <c r="G10978">
        <v>6.666666666666667</v>
      </c>
      <c r="H10978">
        <v>6.666666666666667</v>
      </c>
    </row>
    <row r="10979" spans="2:8" x14ac:dyDescent="0.25">
      <c r="B10979" t="s">
        <v>3</v>
      </c>
      <c r="C10979" t="s">
        <v>678</v>
      </c>
      <c r="D10979" t="s">
        <v>628</v>
      </c>
      <c r="E10979" t="s">
        <v>1</v>
      </c>
      <c r="F10979">
        <v>0</v>
      </c>
      <c r="G10979">
        <v>0</v>
      </c>
      <c r="H10979">
        <v>0</v>
      </c>
    </row>
    <row r="10980" spans="2:8" x14ac:dyDescent="0.25">
      <c r="B10980" t="s">
        <v>3</v>
      </c>
      <c r="C10980" t="s">
        <v>678</v>
      </c>
      <c r="D10980" t="s">
        <v>89</v>
      </c>
      <c r="E10980" t="s">
        <v>1</v>
      </c>
      <c r="F10980">
        <v>6.666666666666667</v>
      </c>
      <c r="G10980">
        <v>6.666666666666667</v>
      </c>
      <c r="H10980">
        <v>6.666666666666667</v>
      </c>
    </row>
    <row r="10981" spans="2:8" x14ac:dyDescent="0.25">
      <c r="B10981" t="s">
        <v>3</v>
      </c>
      <c r="C10981" t="s">
        <v>678</v>
      </c>
      <c r="D10981" t="s">
        <v>90</v>
      </c>
      <c r="E10981" t="s">
        <v>1</v>
      </c>
      <c r="F10981">
        <v>3.3332999999999999</v>
      </c>
      <c r="G10981">
        <v>3.3332999999999999</v>
      </c>
      <c r="H10981">
        <v>3.3332999999999999</v>
      </c>
    </row>
    <row r="10982" spans="2:8" x14ac:dyDescent="0.25">
      <c r="B10982" t="s">
        <v>3</v>
      </c>
      <c r="C10982" t="s">
        <v>678</v>
      </c>
      <c r="D10982" t="s">
        <v>92</v>
      </c>
      <c r="E10982" t="s">
        <v>1</v>
      </c>
      <c r="F10982">
        <v>5</v>
      </c>
      <c r="G10982">
        <v>5</v>
      </c>
      <c r="H10982">
        <v>5</v>
      </c>
    </row>
    <row r="10983" spans="2:8" x14ac:dyDescent="0.25">
      <c r="B10983" t="s">
        <v>3</v>
      </c>
      <c r="C10983" t="s">
        <v>678</v>
      </c>
      <c r="D10983" t="s">
        <v>93</v>
      </c>
      <c r="E10983" t="s">
        <v>1</v>
      </c>
      <c r="F10983">
        <v>5</v>
      </c>
      <c r="G10983">
        <v>5</v>
      </c>
      <c r="H10983">
        <v>5</v>
      </c>
    </row>
    <row r="10984" spans="2:8" x14ac:dyDescent="0.25">
      <c r="B10984" t="s">
        <v>3</v>
      </c>
      <c r="C10984" t="s">
        <v>678</v>
      </c>
      <c r="D10984" t="s">
        <v>97</v>
      </c>
      <c r="E10984" t="s">
        <v>1</v>
      </c>
      <c r="F10984">
        <v>0</v>
      </c>
      <c r="G10984">
        <v>0</v>
      </c>
      <c r="H10984">
        <v>0</v>
      </c>
    </row>
    <row r="10985" spans="2:8" x14ac:dyDescent="0.25">
      <c r="B10985" t="s">
        <v>3</v>
      </c>
      <c r="C10985" t="s">
        <v>678</v>
      </c>
      <c r="D10985" t="s">
        <v>98</v>
      </c>
      <c r="E10985" t="s">
        <v>1</v>
      </c>
      <c r="F10985">
        <v>0</v>
      </c>
      <c r="G10985">
        <v>0</v>
      </c>
      <c r="H10985">
        <v>0</v>
      </c>
    </row>
    <row r="10986" spans="2:8" x14ac:dyDescent="0.25">
      <c r="B10986" t="s">
        <v>3</v>
      </c>
      <c r="C10986" t="s">
        <v>678</v>
      </c>
      <c r="D10986" t="s">
        <v>99</v>
      </c>
      <c r="E10986" t="s">
        <v>1</v>
      </c>
      <c r="F10986">
        <v>0</v>
      </c>
      <c r="G10986">
        <v>0</v>
      </c>
      <c r="H10986">
        <v>0</v>
      </c>
    </row>
    <row r="10987" spans="2:8" x14ac:dyDescent="0.25">
      <c r="B10987" t="s">
        <v>3</v>
      </c>
      <c r="C10987" t="s">
        <v>678</v>
      </c>
      <c r="D10987" t="s">
        <v>100</v>
      </c>
      <c r="E10987" t="s">
        <v>1</v>
      </c>
      <c r="F10987">
        <v>0</v>
      </c>
      <c r="G10987">
        <v>0</v>
      </c>
      <c r="H10987">
        <v>0</v>
      </c>
    </row>
    <row r="10988" spans="2:8" x14ac:dyDescent="0.25">
      <c r="B10988" t="s">
        <v>3</v>
      </c>
      <c r="C10988" t="s">
        <v>678</v>
      </c>
      <c r="D10988" t="s">
        <v>102</v>
      </c>
      <c r="E10988" t="s">
        <v>1</v>
      </c>
      <c r="F10988">
        <v>4</v>
      </c>
      <c r="G10988">
        <v>4</v>
      </c>
      <c r="H10988">
        <v>4</v>
      </c>
    </row>
    <row r="10989" spans="2:8" x14ac:dyDescent="0.25">
      <c r="B10989" t="s">
        <v>3</v>
      </c>
      <c r="C10989" t="s">
        <v>678</v>
      </c>
      <c r="D10989" t="s">
        <v>104</v>
      </c>
      <c r="E10989" t="s">
        <v>1</v>
      </c>
      <c r="F10989">
        <v>0</v>
      </c>
      <c r="G10989">
        <v>0</v>
      </c>
      <c r="H10989">
        <v>0</v>
      </c>
    </row>
    <row r="10990" spans="2:8" x14ac:dyDescent="0.25">
      <c r="B10990" t="s">
        <v>3</v>
      </c>
      <c r="C10990" t="s">
        <v>678</v>
      </c>
      <c r="D10990" t="s">
        <v>106</v>
      </c>
      <c r="E10990" t="s">
        <v>1</v>
      </c>
      <c r="F10990">
        <v>4</v>
      </c>
      <c r="G10990">
        <v>4</v>
      </c>
      <c r="H10990">
        <v>4</v>
      </c>
    </row>
    <row r="10991" spans="2:8" x14ac:dyDescent="0.25">
      <c r="B10991" t="s">
        <v>3</v>
      </c>
      <c r="C10991" t="s">
        <v>678</v>
      </c>
      <c r="D10991" t="s">
        <v>108</v>
      </c>
      <c r="E10991" t="s">
        <v>1</v>
      </c>
      <c r="F10991">
        <v>4</v>
      </c>
      <c r="G10991">
        <v>4</v>
      </c>
      <c r="H10991">
        <v>4</v>
      </c>
    </row>
    <row r="10992" spans="2:8" x14ac:dyDescent="0.25">
      <c r="B10992" t="s">
        <v>3</v>
      </c>
      <c r="C10992" t="s">
        <v>678</v>
      </c>
      <c r="D10992" t="s">
        <v>112</v>
      </c>
      <c r="E10992" t="s">
        <v>1</v>
      </c>
      <c r="F10992">
        <v>4</v>
      </c>
      <c r="G10992">
        <v>4</v>
      </c>
      <c r="H10992">
        <v>4</v>
      </c>
    </row>
    <row r="10993" spans="2:8" x14ac:dyDescent="0.25">
      <c r="B10993" t="s">
        <v>3</v>
      </c>
      <c r="C10993" t="s">
        <v>678</v>
      </c>
      <c r="D10993" t="s">
        <v>114</v>
      </c>
      <c r="E10993" t="s">
        <v>1</v>
      </c>
      <c r="F10993">
        <v>0</v>
      </c>
      <c r="G10993">
        <v>0</v>
      </c>
      <c r="H10993">
        <v>0</v>
      </c>
    </row>
    <row r="10994" spans="2:8" x14ac:dyDescent="0.25">
      <c r="B10994" t="s">
        <v>3</v>
      </c>
      <c r="C10994" t="s">
        <v>678</v>
      </c>
      <c r="D10994" t="s">
        <v>443</v>
      </c>
      <c r="E10994" t="s">
        <v>1</v>
      </c>
      <c r="F10994">
        <v>4</v>
      </c>
      <c r="G10994">
        <v>4</v>
      </c>
      <c r="H10994">
        <v>4</v>
      </c>
    </row>
    <row r="10995" spans="2:8" x14ac:dyDescent="0.25">
      <c r="B10995" t="s">
        <v>3</v>
      </c>
      <c r="C10995" t="s">
        <v>678</v>
      </c>
      <c r="D10995" t="s">
        <v>116</v>
      </c>
      <c r="E10995" t="s">
        <v>1</v>
      </c>
      <c r="F10995">
        <v>0</v>
      </c>
      <c r="G10995">
        <v>0</v>
      </c>
      <c r="H10995">
        <v>0</v>
      </c>
    </row>
    <row r="10996" spans="2:8" x14ac:dyDescent="0.25">
      <c r="B10996" t="s">
        <v>3</v>
      </c>
      <c r="C10996" t="s">
        <v>678</v>
      </c>
      <c r="D10996" t="s">
        <v>118</v>
      </c>
      <c r="E10996" t="s">
        <v>1</v>
      </c>
      <c r="F10996">
        <v>0</v>
      </c>
      <c r="G10996">
        <v>0</v>
      </c>
      <c r="H10996">
        <v>0</v>
      </c>
    </row>
    <row r="10997" spans="2:8" x14ac:dyDescent="0.25">
      <c r="B10997" t="s">
        <v>3</v>
      </c>
      <c r="C10997" t="s">
        <v>678</v>
      </c>
      <c r="D10997" t="s">
        <v>629</v>
      </c>
      <c r="E10997" t="s">
        <v>1</v>
      </c>
      <c r="F10997">
        <v>0</v>
      </c>
      <c r="G10997">
        <v>0</v>
      </c>
      <c r="H10997">
        <v>0</v>
      </c>
    </row>
    <row r="10998" spans="2:8" x14ac:dyDescent="0.25">
      <c r="B10998" t="s">
        <v>3</v>
      </c>
      <c r="C10998" t="s">
        <v>678</v>
      </c>
      <c r="D10998" t="s">
        <v>119</v>
      </c>
      <c r="E10998" t="s">
        <v>1</v>
      </c>
      <c r="F10998">
        <v>5</v>
      </c>
      <c r="G10998">
        <v>5</v>
      </c>
      <c r="H10998">
        <v>5</v>
      </c>
    </row>
    <row r="10999" spans="2:8" x14ac:dyDescent="0.25">
      <c r="B10999" t="s">
        <v>3</v>
      </c>
      <c r="C10999" t="s">
        <v>678</v>
      </c>
      <c r="D10999" t="s">
        <v>121</v>
      </c>
      <c r="E10999" t="s">
        <v>1</v>
      </c>
      <c r="F10999">
        <v>0</v>
      </c>
      <c r="G10999">
        <v>0</v>
      </c>
      <c r="H10999">
        <v>0</v>
      </c>
    </row>
    <row r="11000" spans="2:8" x14ac:dyDescent="0.25">
      <c r="B11000" t="s">
        <v>3</v>
      </c>
      <c r="C11000" t="s">
        <v>678</v>
      </c>
      <c r="D11000" t="s">
        <v>123</v>
      </c>
      <c r="E11000" t="s">
        <v>1</v>
      </c>
      <c r="F11000">
        <v>0</v>
      </c>
      <c r="G11000">
        <v>0</v>
      </c>
      <c r="H11000">
        <v>0</v>
      </c>
    </row>
    <row r="11001" spans="2:8" x14ac:dyDescent="0.25">
      <c r="B11001" t="s">
        <v>3</v>
      </c>
      <c r="C11001" t="s">
        <v>678</v>
      </c>
      <c r="D11001" t="s">
        <v>127</v>
      </c>
      <c r="E11001" t="s">
        <v>1</v>
      </c>
      <c r="F11001">
        <v>0</v>
      </c>
      <c r="G11001">
        <v>0</v>
      </c>
      <c r="H11001">
        <v>0</v>
      </c>
    </row>
    <row r="11002" spans="2:8" x14ac:dyDescent="0.25">
      <c r="B11002" t="s">
        <v>3</v>
      </c>
      <c r="C11002" t="s">
        <v>678</v>
      </c>
      <c r="D11002" t="s">
        <v>129</v>
      </c>
      <c r="E11002" t="s">
        <v>1</v>
      </c>
      <c r="F11002">
        <v>0</v>
      </c>
      <c r="G11002">
        <v>0</v>
      </c>
      <c r="H11002">
        <v>0</v>
      </c>
    </row>
    <row r="11003" spans="2:8" x14ac:dyDescent="0.25">
      <c r="B11003" t="s">
        <v>3</v>
      </c>
      <c r="C11003" t="s">
        <v>678</v>
      </c>
      <c r="D11003" t="s">
        <v>130</v>
      </c>
      <c r="E11003" t="s">
        <v>1</v>
      </c>
      <c r="F11003">
        <v>0</v>
      </c>
      <c r="G11003">
        <v>0</v>
      </c>
      <c r="H11003">
        <v>0</v>
      </c>
    </row>
    <row r="11004" spans="2:8" x14ac:dyDescent="0.25">
      <c r="B11004" t="s">
        <v>3</v>
      </c>
      <c r="C11004" t="s">
        <v>678</v>
      </c>
      <c r="D11004" t="s">
        <v>131</v>
      </c>
      <c r="E11004" t="s">
        <v>1</v>
      </c>
      <c r="F11004">
        <v>0</v>
      </c>
      <c r="G11004">
        <v>0</v>
      </c>
      <c r="H11004">
        <v>0</v>
      </c>
    </row>
    <row r="11005" spans="2:8" x14ac:dyDescent="0.25">
      <c r="B11005" t="s">
        <v>3</v>
      </c>
      <c r="C11005" t="s">
        <v>678</v>
      </c>
      <c r="D11005" t="s">
        <v>132</v>
      </c>
      <c r="E11005" t="s">
        <v>1</v>
      </c>
      <c r="F11005">
        <v>0</v>
      </c>
      <c r="G11005">
        <v>0</v>
      </c>
      <c r="H11005">
        <v>0</v>
      </c>
    </row>
    <row r="11006" spans="2:8" x14ac:dyDescent="0.25">
      <c r="B11006" t="s">
        <v>3</v>
      </c>
      <c r="C11006" t="s">
        <v>678</v>
      </c>
      <c r="D11006" t="s">
        <v>133</v>
      </c>
      <c r="E11006" t="s">
        <v>1</v>
      </c>
      <c r="F11006">
        <v>0</v>
      </c>
      <c r="G11006">
        <v>0</v>
      </c>
      <c r="H11006">
        <v>0</v>
      </c>
    </row>
    <row r="11007" spans="2:8" x14ac:dyDescent="0.25">
      <c r="B11007" t="s">
        <v>3</v>
      </c>
      <c r="C11007" t="s">
        <v>678</v>
      </c>
      <c r="D11007" t="s">
        <v>134</v>
      </c>
      <c r="E11007" t="s">
        <v>1</v>
      </c>
      <c r="F11007">
        <v>0</v>
      </c>
      <c r="G11007">
        <v>0</v>
      </c>
      <c r="H11007">
        <v>0</v>
      </c>
    </row>
    <row r="11008" spans="2:8" x14ac:dyDescent="0.25">
      <c r="B11008" t="s">
        <v>3</v>
      </c>
      <c r="C11008" t="s">
        <v>678</v>
      </c>
      <c r="D11008" t="s">
        <v>135</v>
      </c>
      <c r="E11008" t="s">
        <v>1</v>
      </c>
      <c r="F11008">
        <v>0</v>
      </c>
      <c r="G11008">
        <v>0</v>
      </c>
      <c r="H11008">
        <v>0</v>
      </c>
    </row>
    <row r="11009" spans="2:8" x14ac:dyDescent="0.25">
      <c r="B11009" t="s">
        <v>3</v>
      </c>
      <c r="C11009" t="s">
        <v>678</v>
      </c>
      <c r="D11009" t="s">
        <v>136</v>
      </c>
      <c r="E11009" t="s">
        <v>1</v>
      </c>
      <c r="F11009">
        <v>0</v>
      </c>
      <c r="G11009">
        <v>0</v>
      </c>
      <c r="H11009">
        <v>0</v>
      </c>
    </row>
    <row r="11010" spans="2:8" x14ac:dyDescent="0.25">
      <c r="B11010" t="s">
        <v>3</v>
      </c>
      <c r="C11010" t="s">
        <v>678</v>
      </c>
      <c r="D11010" t="s">
        <v>137</v>
      </c>
      <c r="E11010" t="s">
        <v>1</v>
      </c>
      <c r="F11010">
        <v>4</v>
      </c>
      <c r="G11010">
        <v>4</v>
      </c>
      <c r="H11010">
        <v>4</v>
      </c>
    </row>
    <row r="11011" spans="2:8" x14ac:dyDescent="0.25">
      <c r="B11011" t="s">
        <v>3</v>
      </c>
      <c r="C11011" t="s">
        <v>678</v>
      </c>
      <c r="D11011" t="s">
        <v>138</v>
      </c>
      <c r="E11011" t="s">
        <v>1</v>
      </c>
      <c r="F11011">
        <v>4</v>
      </c>
      <c r="G11011">
        <v>4</v>
      </c>
      <c r="H11011">
        <v>4</v>
      </c>
    </row>
    <row r="11012" spans="2:8" x14ac:dyDescent="0.25">
      <c r="B11012" t="s">
        <v>3</v>
      </c>
      <c r="C11012" t="s">
        <v>678</v>
      </c>
      <c r="D11012" t="s">
        <v>630</v>
      </c>
      <c r="E11012" t="s">
        <v>1</v>
      </c>
      <c r="F11012">
        <v>4</v>
      </c>
      <c r="G11012">
        <v>4</v>
      </c>
      <c r="H11012">
        <v>4</v>
      </c>
    </row>
    <row r="11013" spans="2:8" x14ac:dyDescent="0.25">
      <c r="B11013" t="s">
        <v>3</v>
      </c>
      <c r="C11013" t="s">
        <v>678</v>
      </c>
      <c r="D11013" t="s">
        <v>139</v>
      </c>
      <c r="E11013" t="s">
        <v>1</v>
      </c>
      <c r="F11013">
        <v>0</v>
      </c>
      <c r="G11013">
        <v>0</v>
      </c>
      <c r="H11013">
        <v>0</v>
      </c>
    </row>
    <row r="11014" spans="2:8" x14ac:dyDescent="0.25">
      <c r="B11014" t="s">
        <v>3</v>
      </c>
      <c r="C11014" t="s">
        <v>678</v>
      </c>
      <c r="D11014" t="s">
        <v>631</v>
      </c>
      <c r="E11014" t="s">
        <v>1</v>
      </c>
      <c r="F11014">
        <v>4</v>
      </c>
      <c r="G11014">
        <v>4</v>
      </c>
      <c r="H11014">
        <v>4</v>
      </c>
    </row>
    <row r="11015" spans="2:8" x14ac:dyDescent="0.25">
      <c r="B11015" t="s">
        <v>3</v>
      </c>
      <c r="C11015" t="s">
        <v>678</v>
      </c>
      <c r="D11015" t="s">
        <v>141</v>
      </c>
      <c r="E11015" t="s">
        <v>1</v>
      </c>
      <c r="F11015">
        <v>0</v>
      </c>
      <c r="G11015">
        <v>0</v>
      </c>
      <c r="H11015">
        <v>0</v>
      </c>
    </row>
    <row r="11016" spans="2:8" x14ac:dyDescent="0.25">
      <c r="B11016" t="s">
        <v>3</v>
      </c>
      <c r="C11016" t="s">
        <v>678</v>
      </c>
      <c r="D11016" t="s">
        <v>684</v>
      </c>
      <c r="E11016" t="s">
        <v>1</v>
      </c>
      <c r="F11016">
        <v>4</v>
      </c>
      <c r="G11016">
        <v>3</v>
      </c>
      <c r="H11016">
        <v>2</v>
      </c>
    </row>
    <row r="11017" spans="2:8" x14ac:dyDescent="0.25">
      <c r="B11017" t="s">
        <v>3</v>
      </c>
      <c r="C11017" t="s">
        <v>678</v>
      </c>
      <c r="D11017" t="s">
        <v>685</v>
      </c>
      <c r="E11017" t="s">
        <v>1</v>
      </c>
      <c r="F11017">
        <v>0</v>
      </c>
      <c r="G11017">
        <v>0</v>
      </c>
      <c r="H11017">
        <v>0</v>
      </c>
    </row>
    <row r="11018" spans="2:8" x14ac:dyDescent="0.25">
      <c r="B11018" t="s">
        <v>3</v>
      </c>
      <c r="C11018" t="s">
        <v>678</v>
      </c>
      <c r="D11018" t="s">
        <v>148</v>
      </c>
      <c r="E11018" t="s">
        <v>1</v>
      </c>
      <c r="F11018">
        <v>0</v>
      </c>
      <c r="G11018">
        <v>0</v>
      </c>
      <c r="H11018">
        <v>0</v>
      </c>
    </row>
    <row r="11019" spans="2:8" x14ac:dyDescent="0.25">
      <c r="B11019" t="s">
        <v>3</v>
      </c>
      <c r="C11019" t="s">
        <v>678</v>
      </c>
      <c r="D11019" t="s">
        <v>149</v>
      </c>
      <c r="E11019" t="s">
        <v>1</v>
      </c>
      <c r="F11019">
        <v>0</v>
      </c>
      <c r="G11019">
        <v>0</v>
      </c>
      <c r="H11019">
        <v>0</v>
      </c>
    </row>
    <row r="11020" spans="2:8" x14ac:dyDescent="0.25">
      <c r="B11020" t="s">
        <v>3</v>
      </c>
      <c r="C11020" t="s">
        <v>678</v>
      </c>
      <c r="D11020" t="s">
        <v>150</v>
      </c>
      <c r="E11020" t="s">
        <v>1</v>
      </c>
      <c r="F11020">
        <v>0</v>
      </c>
      <c r="G11020">
        <v>0</v>
      </c>
      <c r="H11020">
        <v>0</v>
      </c>
    </row>
    <row r="11021" spans="2:8" x14ac:dyDescent="0.25">
      <c r="B11021" t="s">
        <v>3</v>
      </c>
      <c r="C11021" t="s">
        <v>678</v>
      </c>
      <c r="D11021" t="s">
        <v>151</v>
      </c>
      <c r="E11021" t="s">
        <v>1</v>
      </c>
      <c r="F11021">
        <v>0</v>
      </c>
      <c r="G11021">
        <v>0</v>
      </c>
      <c r="H11021">
        <v>0</v>
      </c>
    </row>
    <row r="11022" spans="2:8" x14ac:dyDescent="0.25">
      <c r="B11022" t="s">
        <v>3</v>
      </c>
      <c r="C11022" t="s">
        <v>678</v>
      </c>
      <c r="D11022" t="s">
        <v>152</v>
      </c>
      <c r="E11022" t="s">
        <v>1</v>
      </c>
      <c r="F11022">
        <v>8.3333333333333339</v>
      </c>
      <c r="G11022">
        <v>8.3333333333333339</v>
      </c>
      <c r="H11022">
        <v>8.3333333333333339</v>
      </c>
    </row>
    <row r="11023" spans="2:8" x14ac:dyDescent="0.25">
      <c r="B11023" t="s">
        <v>3</v>
      </c>
      <c r="C11023" t="s">
        <v>678</v>
      </c>
      <c r="D11023" t="s">
        <v>153</v>
      </c>
      <c r="E11023" t="s">
        <v>1</v>
      </c>
      <c r="F11023">
        <v>0</v>
      </c>
      <c r="G11023">
        <v>0</v>
      </c>
      <c r="H11023">
        <v>0</v>
      </c>
    </row>
    <row r="11024" spans="2:8" x14ac:dyDescent="0.25">
      <c r="B11024" t="s">
        <v>3</v>
      </c>
      <c r="C11024" t="s">
        <v>678</v>
      </c>
      <c r="D11024" t="s">
        <v>632</v>
      </c>
      <c r="E11024" t="s">
        <v>1</v>
      </c>
      <c r="F11024">
        <v>0</v>
      </c>
      <c r="G11024">
        <v>0</v>
      </c>
      <c r="H11024">
        <v>0</v>
      </c>
    </row>
    <row r="11025" spans="2:8" x14ac:dyDescent="0.25">
      <c r="B11025" t="s">
        <v>3</v>
      </c>
      <c r="C11025" t="s">
        <v>678</v>
      </c>
      <c r="D11025" t="s">
        <v>155</v>
      </c>
      <c r="E11025" t="s">
        <v>1</v>
      </c>
      <c r="F11025">
        <v>0</v>
      </c>
      <c r="G11025">
        <v>0</v>
      </c>
      <c r="H11025">
        <v>0</v>
      </c>
    </row>
    <row r="11026" spans="2:8" x14ac:dyDescent="0.25">
      <c r="B11026" t="s">
        <v>3</v>
      </c>
      <c r="C11026" t="s">
        <v>678</v>
      </c>
      <c r="D11026" t="s">
        <v>633</v>
      </c>
      <c r="E11026" t="s">
        <v>1</v>
      </c>
      <c r="F11026">
        <v>3.3333333333333335</v>
      </c>
      <c r="G11026">
        <v>3.3333333333333335</v>
      </c>
      <c r="H11026">
        <v>3.3333333333333335</v>
      </c>
    </row>
    <row r="11027" spans="2:8" x14ac:dyDescent="0.25">
      <c r="B11027" t="s">
        <v>3</v>
      </c>
      <c r="C11027" t="s">
        <v>678</v>
      </c>
      <c r="D11027" t="s">
        <v>156</v>
      </c>
      <c r="E11027" t="s">
        <v>1</v>
      </c>
      <c r="F11027">
        <v>3.3333333333333335</v>
      </c>
      <c r="G11027">
        <v>3.3333333333333335</v>
      </c>
      <c r="H11027">
        <v>3.3333333333333335</v>
      </c>
    </row>
    <row r="11028" spans="2:8" x14ac:dyDescent="0.25">
      <c r="B11028" t="s">
        <v>3</v>
      </c>
      <c r="C11028" t="s">
        <v>678</v>
      </c>
      <c r="D11028" t="s">
        <v>157</v>
      </c>
      <c r="E11028" t="s">
        <v>1</v>
      </c>
      <c r="F11028">
        <v>3.3333333333333335</v>
      </c>
      <c r="G11028">
        <v>3.3333333333333335</v>
      </c>
      <c r="H11028">
        <v>3.3333333333333335</v>
      </c>
    </row>
    <row r="11029" spans="2:8" x14ac:dyDescent="0.25">
      <c r="B11029" t="s">
        <v>3</v>
      </c>
      <c r="C11029" t="s">
        <v>678</v>
      </c>
      <c r="D11029" t="s">
        <v>158</v>
      </c>
      <c r="E11029" t="s">
        <v>1</v>
      </c>
      <c r="F11029">
        <v>0</v>
      </c>
      <c r="G11029">
        <v>0</v>
      </c>
      <c r="H11029">
        <v>0</v>
      </c>
    </row>
    <row r="11030" spans="2:8" x14ac:dyDescent="0.25">
      <c r="B11030" t="s">
        <v>3</v>
      </c>
      <c r="C11030" t="s">
        <v>678</v>
      </c>
      <c r="D11030" t="s">
        <v>159</v>
      </c>
      <c r="E11030" t="s">
        <v>1</v>
      </c>
      <c r="F11030">
        <v>0</v>
      </c>
      <c r="G11030">
        <v>0</v>
      </c>
      <c r="H11030">
        <v>0</v>
      </c>
    </row>
    <row r="11031" spans="2:8" x14ac:dyDescent="0.25">
      <c r="B11031" t="s">
        <v>3</v>
      </c>
      <c r="C11031" t="s">
        <v>678</v>
      </c>
      <c r="D11031" t="s">
        <v>160</v>
      </c>
      <c r="E11031" t="s">
        <v>1</v>
      </c>
      <c r="F11031">
        <v>0</v>
      </c>
      <c r="G11031">
        <v>0</v>
      </c>
      <c r="H11031">
        <v>0</v>
      </c>
    </row>
    <row r="11032" spans="2:8" x14ac:dyDescent="0.25">
      <c r="B11032" t="s">
        <v>3</v>
      </c>
      <c r="C11032" t="s">
        <v>678</v>
      </c>
      <c r="D11032" t="s">
        <v>161</v>
      </c>
      <c r="E11032" t="s">
        <v>1</v>
      </c>
      <c r="F11032">
        <v>0</v>
      </c>
      <c r="G11032">
        <v>0</v>
      </c>
      <c r="H11032">
        <v>0</v>
      </c>
    </row>
    <row r="11033" spans="2:8" x14ac:dyDescent="0.25">
      <c r="B11033" t="s">
        <v>3</v>
      </c>
      <c r="C11033" t="s">
        <v>678</v>
      </c>
      <c r="D11033" t="s">
        <v>162</v>
      </c>
      <c r="E11033" t="s">
        <v>1</v>
      </c>
      <c r="F11033">
        <v>0</v>
      </c>
      <c r="G11033">
        <v>0</v>
      </c>
      <c r="H11033">
        <v>0</v>
      </c>
    </row>
    <row r="11034" spans="2:8" x14ac:dyDescent="0.25">
      <c r="B11034" t="s">
        <v>3</v>
      </c>
      <c r="C11034" t="s">
        <v>678</v>
      </c>
      <c r="D11034" t="s">
        <v>163</v>
      </c>
      <c r="E11034" t="s">
        <v>1</v>
      </c>
      <c r="F11034">
        <v>0</v>
      </c>
      <c r="G11034">
        <v>0</v>
      </c>
      <c r="H11034">
        <v>0</v>
      </c>
    </row>
    <row r="11035" spans="2:8" x14ac:dyDescent="0.25">
      <c r="B11035" t="s">
        <v>3</v>
      </c>
      <c r="C11035" t="s">
        <v>678</v>
      </c>
      <c r="D11035" t="s">
        <v>165</v>
      </c>
      <c r="E11035" t="s">
        <v>1</v>
      </c>
      <c r="F11035">
        <v>0</v>
      </c>
      <c r="G11035">
        <v>0</v>
      </c>
      <c r="H11035">
        <v>0</v>
      </c>
    </row>
    <row r="11036" spans="2:8" x14ac:dyDescent="0.25">
      <c r="B11036" t="s">
        <v>3</v>
      </c>
      <c r="C11036" t="s">
        <v>678</v>
      </c>
      <c r="D11036" t="s">
        <v>168</v>
      </c>
      <c r="E11036" t="s">
        <v>1</v>
      </c>
      <c r="F11036">
        <v>0</v>
      </c>
      <c r="G11036">
        <v>0</v>
      </c>
      <c r="H11036">
        <v>0</v>
      </c>
    </row>
    <row r="11037" spans="2:8" x14ac:dyDescent="0.25">
      <c r="B11037" t="s">
        <v>3</v>
      </c>
      <c r="C11037" t="s">
        <v>678</v>
      </c>
      <c r="D11037" t="s">
        <v>170</v>
      </c>
      <c r="E11037" t="s">
        <v>1</v>
      </c>
      <c r="F11037">
        <v>0</v>
      </c>
      <c r="G11037">
        <v>0</v>
      </c>
      <c r="H11037">
        <v>0</v>
      </c>
    </row>
    <row r="11038" spans="2:8" x14ac:dyDescent="0.25">
      <c r="B11038" t="s">
        <v>3</v>
      </c>
      <c r="C11038" t="s">
        <v>678</v>
      </c>
      <c r="D11038" t="s">
        <v>172</v>
      </c>
      <c r="E11038" t="s">
        <v>1</v>
      </c>
      <c r="F11038">
        <v>0</v>
      </c>
      <c r="G11038">
        <v>0</v>
      </c>
      <c r="H11038">
        <v>0</v>
      </c>
    </row>
    <row r="11039" spans="2:8" x14ac:dyDescent="0.25">
      <c r="B11039" t="s">
        <v>3</v>
      </c>
      <c r="C11039" t="s">
        <v>678</v>
      </c>
      <c r="D11039" t="s">
        <v>174</v>
      </c>
      <c r="E11039" t="s">
        <v>1</v>
      </c>
      <c r="F11039">
        <v>0</v>
      </c>
      <c r="G11039">
        <v>0</v>
      </c>
      <c r="H11039">
        <v>0</v>
      </c>
    </row>
    <row r="11040" spans="2:8" x14ac:dyDescent="0.25">
      <c r="B11040" t="s">
        <v>3</v>
      </c>
      <c r="C11040" t="s">
        <v>678</v>
      </c>
      <c r="D11040" t="s">
        <v>175</v>
      </c>
      <c r="E11040" t="s">
        <v>1</v>
      </c>
      <c r="F11040">
        <v>0</v>
      </c>
      <c r="G11040">
        <v>0</v>
      </c>
      <c r="H11040">
        <v>0</v>
      </c>
    </row>
    <row r="11041" spans="2:8" x14ac:dyDescent="0.25">
      <c r="B11041" t="s">
        <v>3</v>
      </c>
      <c r="C11041" t="s">
        <v>678</v>
      </c>
      <c r="D11041" t="s">
        <v>176</v>
      </c>
      <c r="E11041" t="s">
        <v>1</v>
      </c>
      <c r="F11041">
        <v>8.3333333333333339</v>
      </c>
      <c r="G11041">
        <v>8.3333333333333339</v>
      </c>
      <c r="H11041">
        <v>8.3333333333333339</v>
      </c>
    </row>
    <row r="11042" spans="2:8" x14ac:dyDescent="0.25">
      <c r="B11042" t="s">
        <v>3</v>
      </c>
      <c r="C11042" t="s">
        <v>678</v>
      </c>
      <c r="D11042" t="s">
        <v>177</v>
      </c>
      <c r="E11042" t="s">
        <v>1</v>
      </c>
      <c r="F11042">
        <v>8.3333333333333339</v>
      </c>
      <c r="G11042">
        <v>8.3333333333333339</v>
      </c>
      <c r="H11042">
        <v>8.3333333333333339</v>
      </c>
    </row>
    <row r="11043" spans="2:8" x14ac:dyDescent="0.25">
      <c r="B11043" t="s">
        <v>3</v>
      </c>
      <c r="C11043" t="s">
        <v>678</v>
      </c>
      <c r="D11043" t="s">
        <v>178</v>
      </c>
      <c r="E11043" t="s">
        <v>1</v>
      </c>
      <c r="F11043">
        <v>0</v>
      </c>
      <c r="G11043">
        <v>0</v>
      </c>
      <c r="H11043">
        <v>0</v>
      </c>
    </row>
    <row r="11044" spans="2:8" x14ac:dyDescent="0.25">
      <c r="B11044" t="s">
        <v>3</v>
      </c>
      <c r="C11044" t="s">
        <v>678</v>
      </c>
      <c r="D11044" t="s">
        <v>179</v>
      </c>
      <c r="E11044" t="s">
        <v>1</v>
      </c>
      <c r="F11044">
        <v>0</v>
      </c>
      <c r="G11044">
        <v>0</v>
      </c>
      <c r="H11044">
        <v>0</v>
      </c>
    </row>
    <row r="11045" spans="2:8" x14ac:dyDescent="0.25">
      <c r="B11045" t="s">
        <v>3</v>
      </c>
      <c r="C11045" t="s">
        <v>678</v>
      </c>
      <c r="D11045" t="s">
        <v>180</v>
      </c>
      <c r="E11045" t="s">
        <v>1</v>
      </c>
      <c r="F11045">
        <v>0</v>
      </c>
      <c r="G11045">
        <v>0</v>
      </c>
      <c r="H11045">
        <v>0</v>
      </c>
    </row>
    <row r="11046" spans="2:8" x14ac:dyDescent="0.25">
      <c r="B11046" t="s">
        <v>3</v>
      </c>
      <c r="C11046" t="s">
        <v>678</v>
      </c>
      <c r="D11046" t="s">
        <v>634</v>
      </c>
      <c r="E11046" t="s">
        <v>1</v>
      </c>
      <c r="F11046">
        <v>0</v>
      </c>
      <c r="G11046">
        <v>0</v>
      </c>
      <c r="H11046">
        <v>0</v>
      </c>
    </row>
    <row r="11047" spans="2:8" x14ac:dyDescent="0.25">
      <c r="B11047" t="s">
        <v>3</v>
      </c>
      <c r="C11047" t="s">
        <v>678</v>
      </c>
      <c r="D11047" t="s">
        <v>182</v>
      </c>
      <c r="E11047" t="s">
        <v>1</v>
      </c>
      <c r="F11047">
        <v>0</v>
      </c>
      <c r="G11047">
        <v>0</v>
      </c>
      <c r="H11047">
        <v>0</v>
      </c>
    </row>
    <row r="11048" spans="2:8" x14ac:dyDescent="0.25">
      <c r="B11048" t="s">
        <v>3</v>
      </c>
      <c r="C11048" t="s">
        <v>678</v>
      </c>
      <c r="D11048" t="s">
        <v>184</v>
      </c>
      <c r="E11048" t="s">
        <v>1</v>
      </c>
      <c r="F11048">
        <v>0</v>
      </c>
      <c r="G11048">
        <v>0</v>
      </c>
      <c r="H11048">
        <v>0</v>
      </c>
    </row>
    <row r="11049" spans="2:8" x14ac:dyDescent="0.25">
      <c r="B11049" t="s">
        <v>3</v>
      </c>
      <c r="C11049" t="s">
        <v>678</v>
      </c>
      <c r="D11049" t="s">
        <v>187</v>
      </c>
      <c r="E11049" t="s">
        <v>1</v>
      </c>
      <c r="F11049">
        <v>0</v>
      </c>
      <c r="G11049">
        <v>0</v>
      </c>
      <c r="H11049">
        <v>0</v>
      </c>
    </row>
    <row r="11050" spans="2:8" x14ac:dyDescent="0.25">
      <c r="B11050" t="s">
        <v>3</v>
      </c>
      <c r="C11050" t="s">
        <v>678</v>
      </c>
      <c r="D11050" t="s">
        <v>188</v>
      </c>
      <c r="E11050" t="s">
        <v>1</v>
      </c>
      <c r="F11050">
        <v>4</v>
      </c>
      <c r="G11050">
        <v>3</v>
      </c>
      <c r="H11050">
        <v>2</v>
      </c>
    </row>
    <row r="11051" spans="2:8" x14ac:dyDescent="0.25">
      <c r="B11051" t="s">
        <v>3</v>
      </c>
      <c r="C11051" t="s">
        <v>678</v>
      </c>
      <c r="D11051" t="s">
        <v>189</v>
      </c>
      <c r="E11051" t="s">
        <v>1</v>
      </c>
      <c r="F11051">
        <v>4</v>
      </c>
      <c r="G11051">
        <v>3</v>
      </c>
      <c r="H11051">
        <v>2</v>
      </c>
    </row>
    <row r="11052" spans="2:8" x14ac:dyDescent="0.25">
      <c r="B11052" t="s">
        <v>3</v>
      </c>
      <c r="C11052" t="s">
        <v>678</v>
      </c>
      <c r="D11052" t="s">
        <v>190</v>
      </c>
      <c r="E11052" t="s">
        <v>1</v>
      </c>
      <c r="F11052">
        <v>4</v>
      </c>
      <c r="G11052">
        <v>3</v>
      </c>
      <c r="H11052">
        <v>2</v>
      </c>
    </row>
    <row r="11053" spans="2:8" x14ac:dyDescent="0.25">
      <c r="B11053" t="s">
        <v>3</v>
      </c>
      <c r="C11053" t="s">
        <v>678</v>
      </c>
      <c r="D11053" t="s">
        <v>191</v>
      </c>
      <c r="E11053" t="s">
        <v>1</v>
      </c>
      <c r="F11053">
        <v>4</v>
      </c>
      <c r="G11053">
        <v>3</v>
      </c>
      <c r="H11053">
        <v>2</v>
      </c>
    </row>
    <row r="11054" spans="2:8" x14ac:dyDescent="0.25">
      <c r="B11054" t="s">
        <v>3</v>
      </c>
      <c r="C11054" t="s">
        <v>678</v>
      </c>
      <c r="D11054" t="s">
        <v>192</v>
      </c>
      <c r="E11054" t="s">
        <v>1</v>
      </c>
      <c r="F11054">
        <v>4</v>
      </c>
      <c r="G11054">
        <v>3</v>
      </c>
      <c r="H11054">
        <v>2</v>
      </c>
    </row>
    <row r="11055" spans="2:8" x14ac:dyDescent="0.25">
      <c r="B11055" t="s">
        <v>3</v>
      </c>
      <c r="C11055" t="s">
        <v>678</v>
      </c>
      <c r="D11055" t="s">
        <v>193</v>
      </c>
      <c r="E11055" t="s">
        <v>1</v>
      </c>
      <c r="F11055">
        <v>7.666666666666667</v>
      </c>
      <c r="G11055">
        <v>7.666666666666667</v>
      </c>
      <c r="H11055">
        <v>7.666666666666667</v>
      </c>
    </row>
    <row r="11056" spans="2:8" x14ac:dyDescent="0.25">
      <c r="B11056" t="s">
        <v>3</v>
      </c>
      <c r="C11056" t="s">
        <v>678</v>
      </c>
      <c r="D11056" t="s">
        <v>194</v>
      </c>
      <c r="E11056" t="s">
        <v>1</v>
      </c>
      <c r="F11056">
        <v>7.666666666666667</v>
      </c>
      <c r="G11056">
        <v>7.666666666666667</v>
      </c>
      <c r="H11056">
        <v>7.666666666666667</v>
      </c>
    </row>
    <row r="11057" spans="2:8" x14ac:dyDescent="0.25">
      <c r="B11057" t="s">
        <v>3</v>
      </c>
      <c r="C11057" t="s">
        <v>678</v>
      </c>
      <c r="D11057" t="s">
        <v>195</v>
      </c>
      <c r="E11057" t="s">
        <v>1</v>
      </c>
      <c r="F11057">
        <v>0</v>
      </c>
      <c r="G11057">
        <v>0</v>
      </c>
      <c r="H11057">
        <v>0</v>
      </c>
    </row>
    <row r="11058" spans="2:8" x14ac:dyDescent="0.25">
      <c r="B11058" t="s">
        <v>3</v>
      </c>
      <c r="C11058" t="s">
        <v>678</v>
      </c>
      <c r="D11058" t="s">
        <v>196</v>
      </c>
      <c r="E11058" t="s">
        <v>1</v>
      </c>
      <c r="F11058">
        <v>0</v>
      </c>
      <c r="G11058">
        <v>0</v>
      </c>
      <c r="H11058">
        <v>0</v>
      </c>
    </row>
    <row r="11059" spans="2:8" x14ac:dyDescent="0.25">
      <c r="B11059" t="s">
        <v>3</v>
      </c>
      <c r="C11059" t="s">
        <v>678</v>
      </c>
      <c r="D11059" t="s">
        <v>197</v>
      </c>
      <c r="E11059" t="s">
        <v>1</v>
      </c>
      <c r="F11059">
        <v>0</v>
      </c>
      <c r="G11059">
        <v>0</v>
      </c>
      <c r="H11059">
        <v>0</v>
      </c>
    </row>
    <row r="11060" spans="2:8" x14ac:dyDescent="0.25">
      <c r="B11060" t="s">
        <v>3</v>
      </c>
      <c r="C11060" t="s">
        <v>678</v>
      </c>
      <c r="D11060" t="s">
        <v>198</v>
      </c>
      <c r="E11060" t="s">
        <v>1</v>
      </c>
      <c r="F11060">
        <v>0</v>
      </c>
      <c r="G11060">
        <v>0</v>
      </c>
      <c r="H11060">
        <v>0</v>
      </c>
    </row>
    <row r="11061" spans="2:8" x14ac:dyDescent="0.25">
      <c r="B11061" t="s">
        <v>3</v>
      </c>
      <c r="C11061" t="s">
        <v>678</v>
      </c>
      <c r="D11061" t="s">
        <v>199</v>
      </c>
      <c r="E11061" t="s">
        <v>1</v>
      </c>
      <c r="F11061">
        <v>6.8</v>
      </c>
      <c r="G11061">
        <v>6.8</v>
      </c>
      <c r="H11061">
        <v>6.8</v>
      </c>
    </row>
    <row r="11062" spans="2:8" x14ac:dyDescent="0.25">
      <c r="B11062" t="s">
        <v>3</v>
      </c>
      <c r="C11062" t="s">
        <v>678</v>
      </c>
      <c r="D11062" t="s">
        <v>200</v>
      </c>
      <c r="E11062" t="s">
        <v>1</v>
      </c>
      <c r="F11062">
        <v>6.8</v>
      </c>
      <c r="G11062">
        <v>6.8</v>
      </c>
      <c r="H11062">
        <v>6.8</v>
      </c>
    </row>
    <row r="11063" spans="2:8" x14ac:dyDescent="0.25">
      <c r="B11063" t="s">
        <v>3</v>
      </c>
      <c r="C11063" t="s">
        <v>678</v>
      </c>
      <c r="D11063" t="s">
        <v>201</v>
      </c>
      <c r="E11063" t="s">
        <v>1</v>
      </c>
      <c r="F11063">
        <v>6.8</v>
      </c>
      <c r="G11063">
        <v>6.8</v>
      </c>
      <c r="H11063">
        <v>6.8</v>
      </c>
    </row>
    <row r="11064" spans="2:8" x14ac:dyDescent="0.25">
      <c r="B11064" t="s">
        <v>3</v>
      </c>
      <c r="C11064" t="s">
        <v>678</v>
      </c>
      <c r="D11064" t="s">
        <v>202</v>
      </c>
      <c r="E11064" t="s">
        <v>1</v>
      </c>
      <c r="F11064">
        <v>6.8</v>
      </c>
      <c r="G11064">
        <v>6.8</v>
      </c>
      <c r="H11064">
        <v>6.8</v>
      </c>
    </row>
    <row r="11065" spans="2:8" x14ac:dyDescent="0.25">
      <c r="B11065" t="s">
        <v>3</v>
      </c>
      <c r="C11065" t="s">
        <v>678</v>
      </c>
      <c r="D11065" t="s">
        <v>203</v>
      </c>
      <c r="E11065" t="s">
        <v>1</v>
      </c>
      <c r="F11065">
        <v>6.8</v>
      </c>
      <c r="G11065">
        <v>6.8</v>
      </c>
      <c r="H11065">
        <v>6.8</v>
      </c>
    </row>
    <row r="11066" spans="2:8" x14ac:dyDescent="0.25">
      <c r="B11066" t="s">
        <v>3</v>
      </c>
      <c r="C11066" t="s">
        <v>678</v>
      </c>
      <c r="D11066" t="s">
        <v>204</v>
      </c>
      <c r="E11066" t="s">
        <v>1</v>
      </c>
      <c r="F11066">
        <v>6.8</v>
      </c>
      <c r="G11066">
        <v>6.8</v>
      </c>
      <c r="H11066">
        <v>6.8</v>
      </c>
    </row>
    <row r="11067" spans="2:8" x14ac:dyDescent="0.25">
      <c r="B11067" t="s">
        <v>3</v>
      </c>
      <c r="C11067" t="s">
        <v>678</v>
      </c>
      <c r="D11067" t="s">
        <v>205</v>
      </c>
      <c r="E11067" t="s">
        <v>1</v>
      </c>
      <c r="F11067">
        <v>4</v>
      </c>
      <c r="G11067">
        <v>3</v>
      </c>
      <c r="H11067">
        <v>2</v>
      </c>
    </row>
    <row r="11068" spans="2:8" x14ac:dyDescent="0.25">
      <c r="B11068" t="s">
        <v>3</v>
      </c>
      <c r="C11068" t="s">
        <v>678</v>
      </c>
      <c r="D11068" t="s">
        <v>208</v>
      </c>
      <c r="E11068" t="s">
        <v>1</v>
      </c>
      <c r="F11068">
        <v>0</v>
      </c>
      <c r="G11068">
        <v>0</v>
      </c>
      <c r="H11068">
        <v>0</v>
      </c>
    </row>
    <row r="11069" spans="2:8" x14ac:dyDescent="0.25">
      <c r="B11069" t="s">
        <v>3</v>
      </c>
      <c r="C11069" t="s">
        <v>678</v>
      </c>
      <c r="D11069" t="s">
        <v>209</v>
      </c>
      <c r="E11069" t="s">
        <v>1</v>
      </c>
      <c r="F11069">
        <v>0</v>
      </c>
      <c r="G11069">
        <v>0</v>
      </c>
      <c r="H11069">
        <v>0</v>
      </c>
    </row>
    <row r="11070" spans="2:8" x14ac:dyDescent="0.25">
      <c r="B11070" t="s">
        <v>3</v>
      </c>
      <c r="C11070" t="s">
        <v>678</v>
      </c>
      <c r="D11070" t="s">
        <v>210</v>
      </c>
      <c r="E11070" t="s">
        <v>1</v>
      </c>
      <c r="F11070">
        <v>0</v>
      </c>
      <c r="G11070">
        <v>0</v>
      </c>
      <c r="H11070">
        <v>0</v>
      </c>
    </row>
    <row r="11071" spans="2:8" x14ac:dyDescent="0.25">
      <c r="B11071" t="s">
        <v>3</v>
      </c>
      <c r="C11071" t="s">
        <v>678</v>
      </c>
      <c r="D11071" t="s">
        <v>211</v>
      </c>
      <c r="E11071" t="s">
        <v>1</v>
      </c>
      <c r="F11071">
        <v>0</v>
      </c>
      <c r="G11071">
        <v>0</v>
      </c>
      <c r="H11071">
        <v>0</v>
      </c>
    </row>
    <row r="11072" spans="2:8" x14ac:dyDescent="0.25">
      <c r="B11072" t="s">
        <v>3</v>
      </c>
      <c r="C11072" t="s">
        <v>678</v>
      </c>
      <c r="D11072" t="s">
        <v>212</v>
      </c>
      <c r="E11072" t="s">
        <v>1</v>
      </c>
      <c r="F11072">
        <v>0</v>
      </c>
      <c r="G11072">
        <v>0</v>
      </c>
      <c r="H11072">
        <v>0</v>
      </c>
    </row>
    <row r="11073" spans="2:8" x14ac:dyDescent="0.25">
      <c r="B11073" t="s">
        <v>3</v>
      </c>
      <c r="C11073" t="s">
        <v>678</v>
      </c>
      <c r="D11073" t="s">
        <v>213</v>
      </c>
      <c r="E11073" t="s">
        <v>1</v>
      </c>
      <c r="F11073">
        <v>0</v>
      </c>
      <c r="G11073">
        <v>0</v>
      </c>
      <c r="H11073">
        <v>0</v>
      </c>
    </row>
    <row r="11074" spans="2:8" x14ac:dyDescent="0.25">
      <c r="B11074" t="s">
        <v>3</v>
      </c>
      <c r="C11074" t="s">
        <v>678</v>
      </c>
      <c r="D11074" t="s">
        <v>214</v>
      </c>
      <c r="E11074" t="s">
        <v>1</v>
      </c>
      <c r="F11074">
        <v>0</v>
      </c>
      <c r="G11074">
        <v>0</v>
      </c>
      <c r="H11074">
        <v>0</v>
      </c>
    </row>
    <row r="11075" spans="2:8" x14ac:dyDescent="0.25">
      <c r="B11075" t="s">
        <v>3</v>
      </c>
      <c r="C11075" t="s">
        <v>678</v>
      </c>
      <c r="D11075" t="s">
        <v>215</v>
      </c>
      <c r="E11075" t="s">
        <v>1</v>
      </c>
      <c r="F11075">
        <v>0</v>
      </c>
      <c r="G11075">
        <v>0</v>
      </c>
      <c r="H11075">
        <v>0</v>
      </c>
    </row>
    <row r="11076" spans="2:8" x14ac:dyDescent="0.25">
      <c r="B11076" t="s">
        <v>3</v>
      </c>
      <c r="C11076" t="s">
        <v>678</v>
      </c>
      <c r="D11076" t="s">
        <v>216</v>
      </c>
      <c r="E11076" t="s">
        <v>1</v>
      </c>
      <c r="F11076">
        <v>0</v>
      </c>
      <c r="G11076">
        <v>0</v>
      </c>
      <c r="H11076">
        <v>0</v>
      </c>
    </row>
    <row r="11077" spans="2:8" x14ac:dyDescent="0.25">
      <c r="B11077" t="s">
        <v>3</v>
      </c>
      <c r="C11077" t="s">
        <v>678</v>
      </c>
      <c r="D11077" t="s">
        <v>217</v>
      </c>
      <c r="E11077" t="s">
        <v>1</v>
      </c>
      <c r="F11077">
        <v>0</v>
      </c>
      <c r="G11077">
        <v>0</v>
      </c>
      <c r="H11077">
        <v>0</v>
      </c>
    </row>
    <row r="11078" spans="2:8" x14ac:dyDescent="0.25">
      <c r="B11078" t="s">
        <v>3</v>
      </c>
      <c r="C11078" t="s">
        <v>678</v>
      </c>
      <c r="D11078" t="s">
        <v>218</v>
      </c>
      <c r="E11078" t="s">
        <v>1</v>
      </c>
      <c r="F11078">
        <v>0</v>
      </c>
      <c r="G11078">
        <v>0</v>
      </c>
      <c r="H11078">
        <v>0</v>
      </c>
    </row>
    <row r="11079" spans="2:8" x14ac:dyDescent="0.25">
      <c r="B11079" t="s">
        <v>3</v>
      </c>
      <c r="C11079" t="s">
        <v>678</v>
      </c>
      <c r="D11079" t="s">
        <v>219</v>
      </c>
      <c r="E11079" t="s">
        <v>1</v>
      </c>
      <c r="F11079">
        <v>0</v>
      </c>
      <c r="G11079">
        <v>0</v>
      </c>
      <c r="H11079">
        <v>0</v>
      </c>
    </row>
    <row r="11080" spans="2:8" x14ac:dyDescent="0.25">
      <c r="B11080" t="s">
        <v>3</v>
      </c>
      <c r="C11080" t="s">
        <v>678</v>
      </c>
      <c r="D11080" t="s">
        <v>220</v>
      </c>
      <c r="E11080" t="s">
        <v>1</v>
      </c>
      <c r="F11080">
        <v>0</v>
      </c>
      <c r="G11080">
        <v>0</v>
      </c>
      <c r="H11080">
        <v>0</v>
      </c>
    </row>
    <row r="11081" spans="2:8" x14ac:dyDescent="0.25">
      <c r="B11081" t="s">
        <v>3</v>
      </c>
      <c r="C11081" t="s">
        <v>678</v>
      </c>
      <c r="D11081" t="s">
        <v>221</v>
      </c>
      <c r="E11081" t="s">
        <v>1</v>
      </c>
      <c r="F11081">
        <v>0</v>
      </c>
      <c r="G11081">
        <v>0</v>
      </c>
      <c r="H11081">
        <v>0</v>
      </c>
    </row>
    <row r="11082" spans="2:8" x14ac:dyDescent="0.25">
      <c r="B11082" t="s">
        <v>3</v>
      </c>
      <c r="C11082" t="s">
        <v>678</v>
      </c>
      <c r="D11082" t="s">
        <v>222</v>
      </c>
      <c r="E11082" t="s">
        <v>1</v>
      </c>
      <c r="F11082">
        <v>0</v>
      </c>
      <c r="G11082">
        <v>0</v>
      </c>
      <c r="H11082">
        <v>0</v>
      </c>
    </row>
    <row r="11083" spans="2:8" x14ac:dyDescent="0.25">
      <c r="B11083" t="s">
        <v>3</v>
      </c>
      <c r="C11083" t="s">
        <v>678</v>
      </c>
      <c r="D11083" t="s">
        <v>224</v>
      </c>
      <c r="E11083" t="s">
        <v>1</v>
      </c>
      <c r="F11083">
        <v>0</v>
      </c>
      <c r="G11083">
        <v>0</v>
      </c>
      <c r="H11083">
        <v>0</v>
      </c>
    </row>
    <row r="11084" spans="2:8" x14ac:dyDescent="0.25">
      <c r="B11084" t="s">
        <v>3</v>
      </c>
      <c r="C11084" t="s">
        <v>678</v>
      </c>
      <c r="D11084" t="s">
        <v>225</v>
      </c>
      <c r="E11084" t="s">
        <v>1</v>
      </c>
      <c r="F11084">
        <v>0</v>
      </c>
      <c r="G11084">
        <v>0</v>
      </c>
      <c r="H11084">
        <v>0</v>
      </c>
    </row>
    <row r="11085" spans="2:8" x14ac:dyDescent="0.25">
      <c r="B11085" t="s">
        <v>3</v>
      </c>
      <c r="C11085" t="s">
        <v>678</v>
      </c>
      <c r="D11085" t="s">
        <v>226</v>
      </c>
      <c r="E11085" t="s">
        <v>1</v>
      </c>
      <c r="F11085">
        <v>0</v>
      </c>
      <c r="G11085">
        <v>0</v>
      </c>
      <c r="H11085">
        <v>0</v>
      </c>
    </row>
    <row r="11086" spans="2:8" x14ac:dyDescent="0.25">
      <c r="B11086" t="s">
        <v>3</v>
      </c>
      <c r="C11086" t="s">
        <v>678</v>
      </c>
      <c r="D11086" t="s">
        <v>227</v>
      </c>
      <c r="E11086" t="s">
        <v>1</v>
      </c>
      <c r="F11086">
        <v>0</v>
      </c>
      <c r="G11086">
        <v>0</v>
      </c>
      <c r="H11086">
        <v>0</v>
      </c>
    </row>
    <row r="11087" spans="2:8" x14ac:dyDescent="0.25">
      <c r="B11087" t="s">
        <v>3</v>
      </c>
      <c r="C11087" t="s">
        <v>678</v>
      </c>
      <c r="D11087" t="s">
        <v>228</v>
      </c>
      <c r="E11087" t="s">
        <v>1</v>
      </c>
      <c r="F11087">
        <v>0</v>
      </c>
      <c r="G11087">
        <v>0</v>
      </c>
      <c r="H11087">
        <v>0</v>
      </c>
    </row>
    <row r="11088" spans="2:8" x14ac:dyDescent="0.25">
      <c r="B11088" t="s">
        <v>3</v>
      </c>
      <c r="C11088" t="s">
        <v>678</v>
      </c>
      <c r="D11088" t="s">
        <v>229</v>
      </c>
      <c r="E11088" t="s">
        <v>1</v>
      </c>
      <c r="F11088">
        <v>0</v>
      </c>
      <c r="G11088">
        <v>0</v>
      </c>
      <c r="H11088">
        <v>0</v>
      </c>
    </row>
    <row r="11089" spans="2:8" x14ac:dyDescent="0.25">
      <c r="B11089" t="s">
        <v>3</v>
      </c>
      <c r="C11089" t="s">
        <v>678</v>
      </c>
      <c r="D11089" t="s">
        <v>230</v>
      </c>
      <c r="E11089" t="s">
        <v>1</v>
      </c>
      <c r="F11089">
        <v>0</v>
      </c>
      <c r="G11089">
        <v>0</v>
      </c>
      <c r="H11089">
        <v>0</v>
      </c>
    </row>
    <row r="11090" spans="2:8" x14ac:dyDescent="0.25">
      <c r="B11090" t="s">
        <v>3</v>
      </c>
      <c r="C11090" t="s">
        <v>678</v>
      </c>
      <c r="D11090" t="s">
        <v>232</v>
      </c>
      <c r="E11090" t="s">
        <v>1</v>
      </c>
      <c r="F11090">
        <v>0</v>
      </c>
      <c r="G11090">
        <v>0</v>
      </c>
      <c r="H11090">
        <v>0</v>
      </c>
    </row>
    <row r="11091" spans="2:8" x14ac:dyDescent="0.25">
      <c r="B11091" t="s">
        <v>3</v>
      </c>
      <c r="C11091" t="s">
        <v>678</v>
      </c>
      <c r="D11091" t="s">
        <v>234</v>
      </c>
      <c r="E11091" t="s">
        <v>1</v>
      </c>
      <c r="F11091">
        <v>0</v>
      </c>
      <c r="G11091">
        <v>0</v>
      </c>
      <c r="H11091">
        <v>0</v>
      </c>
    </row>
    <row r="11092" spans="2:8" x14ac:dyDescent="0.25">
      <c r="B11092" t="s">
        <v>3</v>
      </c>
      <c r="C11092" t="s">
        <v>678</v>
      </c>
      <c r="D11092" t="s">
        <v>236</v>
      </c>
      <c r="E11092" t="s">
        <v>1</v>
      </c>
      <c r="F11092">
        <v>0</v>
      </c>
      <c r="G11092">
        <v>0</v>
      </c>
      <c r="H11092">
        <v>0</v>
      </c>
    </row>
    <row r="11093" spans="2:8" x14ac:dyDescent="0.25">
      <c r="B11093" t="s">
        <v>3</v>
      </c>
      <c r="C11093" t="s">
        <v>678</v>
      </c>
      <c r="D11093" t="s">
        <v>237</v>
      </c>
      <c r="E11093" t="s">
        <v>1</v>
      </c>
      <c r="F11093">
        <v>0</v>
      </c>
      <c r="G11093">
        <v>0</v>
      </c>
      <c r="H11093">
        <v>0</v>
      </c>
    </row>
    <row r="11094" spans="2:8" x14ac:dyDescent="0.25">
      <c r="B11094" t="s">
        <v>3</v>
      </c>
      <c r="C11094" t="s">
        <v>678</v>
      </c>
      <c r="D11094" t="s">
        <v>238</v>
      </c>
      <c r="E11094" t="s">
        <v>1</v>
      </c>
      <c r="F11094">
        <v>0</v>
      </c>
      <c r="G11094">
        <v>0</v>
      </c>
      <c r="H11094">
        <v>0</v>
      </c>
    </row>
    <row r="11095" spans="2:8" x14ac:dyDescent="0.25">
      <c r="B11095" t="s">
        <v>3</v>
      </c>
      <c r="C11095" t="s">
        <v>678</v>
      </c>
      <c r="D11095" t="s">
        <v>240</v>
      </c>
      <c r="E11095" t="s">
        <v>1</v>
      </c>
      <c r="F11095">
        <v>0</v>
      </c>
      <c r="G11095">
        <v>0</v>
      </c>
      <c r="H11095">
        <v>0</v>
      </c>
    </row>
    <row r="11096" spans="2:8" x14ac:dyDescent="0.25">
      <c r="B11096" t="s">
        <v>3</v>
      </c>
      <c r="C11096" t="s">
        <v>678</v>
      </c>
      <c r="D11096" t="s">
        <v>241</v>
      </c>
      <c r="E11096" t="s">
        <v>1</v>
      </c>
      <c r="F11096">
        <v>0</v>
      </c>
      <c r="G11096">
        <v>0</v>
      </c>
      <c r="H11096">
        <v>0</v>
      </c>
    </row>
    <row r="11097" spans="2:8" x14ac:dyDescent="0.25">
      <c r="B11097" t="s">
        <v>3</v>
      </c>
      <c r="C11097" t="s">
        <v>678</v>
      </c>
      <c r="D11097" t="s">
        <v>242</v>
      </c>
      <c r="E11097" t="s">
        <v>1</v>
      </c>
      <c r="F11097">
        <v>0</v>
      </c>
      <c r="G11097">
        <v>0</v>
      </c>
      <c r="H11097">
        <v>0</v>
      </c>
    </row>
    <row r="11098" spans="2:8" x14ac:dyDescent="0.25">
      <c r="B11098" t="s">
        <v>3</v>
      </c>
      <c r="C11098" t="s">
        <v>678</v>
      </c>
      <c r="D11098" t="s">
        <v>243</v>
      </c>
      <c r="E11098" t="s">
        <v>1</v>
      </c>
      <c r="F11098">
        <v>6</v>
      </c>
      <c r="G11098">
        <v>6</v>
      </c>
      <c r="H11098">
        <v>6</v>
      </c>
    </row>
    <row r="11099" spans="2:8" x14ac:dyDescent="0.25">
      <c r="B11099" t="s">
        <v>3</v>
      </c>
      <c r="C11099" t="s">
        <v>678</v>
      </c>
      <c r="D11099" t="s">
        <v>244</v>
      </c>
      <c r="E11099" t="s">
        <v>1</v>
      </c>
      <c r="F11099">
        <v>6</v>
      </c>
      <c r="G11099">
        <v>6</v>
      </c>
      <c r="H11099">
        <v>6</v>
      </c>
    </row>
    <row r="11100" spans="2:8" x14ac:dyDescent="0.25">
      <c r="B11100" t="s">
        <v>3</v>
      </c>
      <c r="C11100" t="s">
        <v>678</v>
      </c>
      <c r="D11100" t="s">
        <v>245</v>
      </c>
      <c r="E11100" t="s">
        <v>1</v>
      </c>
      <c r="F11100">
        <v>0</v>
      </c>
      <c r="G11100">
        <v>0</v>
      </c>
      <c r="H11100">
        <v>0</v>
      </c>
    </row>
    <row r="11101" spans="2:8" x14ac:dyDescent="0.25">
      <c r="B11101" t="s">
        <v>3</v>
      </c>
      <c r="C11101" t="s">
        <v>678</v>
      </c>
      <c r="D11101" t="s">
        <v>246</v>
      </c>
      <c r="E11101" t="s">
        <v>1</v>
      </c>
      <c r="F11101">
        <v>0</v>
      </c>
      <c r="G11101">
        <v>0</v>
      </c>
      <c r="H11101">
        <v>0</v>
      </c>
    </row>
    <row r="11102" spans="2:8" x14ac:dyDescent="0.25">
      <c r="B11102" t="s">
        <v>3</v>
      </c>
      <c r="C11102" t="s">
        <v>678</v>
      </c>
      <c r="D11102" t="s">
        <v>247</v>
      </c>
      <c r="E11102" t="s">
        <v>1</v>
      </c>
      <c r="F11102">
        <v>0</v>
      </c>
      <c r="G11102">
        <v>0</v>
      </c>
      <c r="H11102">
        <v>0</v>
      </c>
    </row>
    <row r="11103" spans="2:8" x14ac:dyDescent="0.25">
      <c r="B11103" t="s">
        <v>3</v>
      </c>
      <c r="C11103" t="s">
        <v>678</v>
      </c>
      <c r="D11103" t="s">
        <v>248</v>
      </c>
      <c r="E11103" t="s">
        <v>1</v>
      </c>
      <c r="F11103">
        <v>0</v>
      </c>
      <c r="G11103">
        <v>0</v>
      </c>
      <c r="H11103">
        <v>0</v>
      </c>
    </row>
    <row r="11104" spans="2:8" x14ac:dyDescent="0.25">
      <c r="B11104" t="s">
        <v>3</v>
      </c>
      <c r="C11104" t="s">
        <v>678</v>
      </c>
      <c r="D11104" t="s">
        <v>251</v>
      </c>
      <c r="E11104" t="s">
        <v>1</v>
      </c>
      <c r="F11104">
        <v>0</v>
      </c>
      <c r="G11104">
        <v>0</v>
      </c>
      <c r="H11104">
        <v>0</v>
      </c>
    </row>
    <row r="11105" spans="2:8" x14ac:dyDescent="0.25">
      <c r="B11105" t="s">
        <v>3</v>
      </c>
      <c r="C11105" t="s">
        <v>678</v>
      </c>
      <c r="D11105" t="s">
        <v>255</v>
      </c>
      <c r="E11105" t="s">
        <v>1</v>
      </c>
      <c r="F11105">
        <v>0</v>
      </c>
      <c r="G11105">
        <v>0</v>
      </c>
      <c r="H11105">
        <v>0</v>
      </c>
    </row>
    <row r="11106" spans="2:8" x14ac:dyDescent="0.25">
      <c r="B11106" t="s">
        <v>3</v>
      </c>
      <c r="C11106" t="s">
        <v>678</v>
      </c>
      <c r="D11106" t="s">
        <v>256</v>
      </c>
      <c r="E11106" t="s">
        <v>1</v>
      </c>
      <c r="F11106">
        <v>0</v>
      </c>
      <c r="G11106">
        <v>0</v>
      </c>
      <c r="H11106">
        <v>0</v>
      </c>
    </row>
    <row r="11107" spans="2:8" x14ac:dyDescent="0.25">
      <c r="B11107" t="s">
        <v>3</v>
      </c>
      <c r="C11107" t="s">
        <v>678</v>
      </c>
      <c r="D11107" t="s">
        <v>258</v>
      </c>
      <c r="E11107" t="s">
        <v>1</v>
      </c>
      <c r="F11107">
        <v>0</v>
      </c>
      <c r="G11107">
        <v>0</v>
      </c>
      <c r="H11107">
        <v>0</v>
      </c>
    </row>
    <row r="11108" spans="2:8" x14ac:dyDescent="0.25">
      <c r="B11108" t="s">
        <v>3</v>
      </c>
      <c r="C11108" t="s">
        <v>678</v>
      </c>
      <c r="D11108" t="s">
        <v>260</v>
      </c>
      <c r="E11108" t="s">
        <v>1</v>
      </c>
      <c r="F11108">
        <v>0</v>
      </c>
      <c r="G11108">
        <v>0</v>
      </c>
      <c r="H11108">
        <v>0</v>
      </c>
    </row>
    <row r="11109" spans="2:8" x14ac:dyDescent="0.25">
      <c r="B11109" t="s">
        <v>3</v>
      </c>
      <c r="C11109" t="s">
        <v>678</v>
      </c>
      <c r="D11109" t="s">
        <v>262</v>
      </c>
      <c r="E11109" t="s">
        <v>1</v>
      </c>
      <c r="F11109">
        <v>0</v>
      </c>
      <c r="G11109">
        <v>0</v>
      </c>
      <c r="H11109">
        <v>0</v>
      </c>
    </row>
    <row r="11110" spans="2:8" x14ac:dyDescent="0.25">
      <c r="B11110" t="s">
        <v>3</v>
      </c>
      <c r="C11110" t="s">
        <v>678</v>
      </c>
      <c r="D11110" t="s">
        <v>263</v>
      </c>
      <c r="E11110" t="s">
        <v>1</v>
      </c>
      <c r="F11110">
        <v>0</v>
      </c>
      <c r="G11110">
        <v>0</v>
      </c>
      <c r="H11110">
        <v>0</v>
      </c>
    </row>
    <row r="11111" spans="2:8" x14ac:dyDescent="0.25">
      <c r="B11111" t="s">
        <v>3</v>
      </c>
      <c r="C11111" t="s">
        <v>678</v>
      </c>
      <c r="D11111" t="s">
        <v>264</v>
      </c>
      <c r="E11111" t="s">
        <v>1</v>
      </c>
      <c r="F11111">
        <v>0</v>
      </c>
      <c r="G11111">
        <v>0</v>
      </c>
      <c r="H11111">
        <v>0</v>
      </c>
    </row>
    <row r="11112" spans="2:8" x14ac:dyDescent="0.25">
      <c r="B11112" t="s">
        <v>3</v>
      </c>
      <c r="C11112" t="s">
        <v>678</v>
      </c>
      <c r="D11112" t="s">
        <v>265</v>
      </c>
      <c r="E11112" t="s">
        <v>1</v>
      </c>
      <c r="F11112">
        <v>0</v>
      </c>
      <c r="G11112">
        <v>0</v>
      </c>
      <c r="H11112">
        <v>0</v>
      </c>
    </row>
    <row r="11113" spans="2:8" x14ac:dyDescent="0.25">
      <c r="B11113" t="s">
        <v>3</v>
      </c>
      <c r="C11113" t="s">
        <v>678</v>
      </c>
      <c r="D11113" t="s">
        <v>266</v>
      </c>
      <c r="E11113" t="s">
        <v>1</v>
      </c>
      <c r="F11113">
        <v>0</v>
      </c>
      <c r="G11113">
        <v>0</v>
      </c>
      <c r="H11113">
        <v>0</v>
      </c>
    </row>
    <row r="11114" spans="2:8" x14ac:dyDescent="0.25">
      <c r="B11114" t="s">
        <v>3</v>
      </c>
      <c r="C11114" t="s">
        <v>678</v>
      </c>
      <c r="D11114" t="s">
        <v>268</v>
      </c>
      <c r="E11114" t="s">
        <v>1</v>
      </c>
      <c r="F11114">
        <v>4</v>
      </c>
      <c r="G11114">
        <v>4</v>
      </c>
      <c r="H11114">
        <v>4</v>
      </c>
    </row>
    <row r="11115" spans="2:8" x14ac:dyDescent="0.25">
      <c r="B11115" t="s">
        <v>3</v>
      </c>
      <c r="C11115" t="s">
        <v>678</v>
      </c>
      <c r="D11115" t="s">
        <v>269</v>
      </c>
      <c r="E11115" t="s">
        <v>1</v>
      </c>
      <c r="F11115">
        <v>4</v>
      </c>
      <c r="G11115">
        <v>4</v>
      </c>
      <c r="H11115">
        <v>4</v>
      </c>
    </row>
    <row r="11116" spans="2:8" x14ac:dyDescent="0.25">
      <c r="B11116" t="s">
        <v>3</v>
      </c>
      <c r="C11116" t="s">
        <v>678</v>
      </c>
      <c r="D11116" t="s">
        <v>270</v>
      </c>
      <c r="E11116" t="s">
        <v>1</v>
      </c>
      <c r="F11116">
        <v>0</v>
      </c>
      <c r="G11116">
        <v>0</v>
      </c>
      <c r="H11116">
        <v>0</v>
      </c>
    </row>
    <row r="11117" spans="2:8" x14ac:dyDescent="0.25">
      <c r="B11117" t="s">
        <v>3</v>
      </c>
      <c r="C11117" t="s">
        <v>678</v>
      </c>
      <c r="D11117" t="s">
        <v>271</v>
      </c>
      <c r="E11117" t="s">
        <v>1</v>
      </c>
      <c r="F11117">
        <v>0</v>
      </c>
      <c r="G11117">
        <v>0</v>
      </c>
      <c r="H11117">
        <v>0</v>
      </c>
    </row>
    <row r="11118" spans="2:8" x14ac:dyDescent="0.25">
      <c r="B11118" t="s">
        <v>3</v>
      </c>
      <c r="C11118" t="s">
        <v>678</v>
      </c>
      <c r="D11118" t="s">
        <v>273</v>
      </c>
      <c r="E11118" t="s">
        <v>1</v>
      </c>
      <c r="F11118">
        <v>0</v>
      </c>
      <c r="G11118">
        <v>0</v>
      </c>
      <c r="H11118">
        <v>0</v>
      </c>
    </row>
    <row r="11119" spans="2:8" x14ac:dyDescent="0.25">
      <c r="B11119" t="s">
        <v>3</v>
      </c>
      <c r="C11119" t="s">
        <v>678</v>
      </c>
      <c r="D11119" t="s">
        <v>276</v>
      </c>
      <c r="E11119" t="s">
        <v>1</v>
      </c>
      <c r="F11119">
        <v>0</v>
      </c>
      <c r="G11119">
        <v>0</v>
      </c>
      <c r="H11119">
        <v>0</v>
      </c>
    </row>
    <row r="11120" spans="2:8" x14ac:dyDescent="0.25">
      <c r="B11120" t="s">
        <v>3</v>
      </c>
      <c r="C11120" t="s">
        <v>678</v>
      </c>
      <c r="D11120" t="s">
        <v>279</v>
      </c>
      <c r="E11120" t="s">
        <v>1</v>
      </c>
      <c r="F11120">
        <v>6</v>
      </c>
      <c r="G11120">
        <v>6</v>
      </c>
      <c r="H11120">
        <v>6</v>
      </c>
    </row>
    <row r="11121" spans="2:8" x14ac:dyDescent="0.25">
      <c r="B11121" t="s">
        <v>3</v>
      </c>
      <c r="C11121" t="s">
        <v>678</v>
      </c>
      <c r="D11121" t="s">
        <v>280</v>
      </c>
      <c r="E11121" t="s">
        <v>1</v>
      </c>
      <c r="F11121">
        <v>6</v>
      </c>
      <c r="G11121">
        <v>6</v>
      </c>
      <c r="H11121">
        <v>6</v>
      </c>
    </row>
    <row r="11122" spans="2:8" x14ac:dyDescent="0.25">
      <c r="B11122" t="s">
        <v>3</v>
      </c>
      <c r="C11122" t="s">
        <v>678</v>
      </c>
      <c r="D11122" t="s">
        <v>281</v>
      </c>
      <c r="E11122" t="s">
        <v>1</v>
      </c>
      <c r="F11122">
        <v>0</v>
      </c>
      <c r="G11122">
        <v>0</v>
      </c>
      <c r="H11122">
        <v>0</v>
      </c>
    </row>
    <row r="11123" spans="2:8" x14ac:dyDescent="0.25">
      <c r="B11123" t="s">
        <v>3</v>
      </c>
      <c r="C11123" t="s">
        <v>678</v>
      </c>
      <c r="D11123" t="s">
        <v>282</v>
      </c>
      <c r="E11123" t="s">
        <v>1</v>
      </c>
      <c r="F11123">
        <v>0</v>
      </c>
      <c r="G11123">
        <v>0</v>
      </c>
      <c r="H11123">
        <v>0</v>
      </c>
    </row>
    <row r="11124" spans="2:8" x14ac:dyDescent="0.25">
      <c r="B11124" t="s">
        <v>3</v>
      </c>
      <c r="C11124" t="s">
        <v>678</v>
      </c>
      <c r="D11124" t="s">
        <v>283</v>
      </c>
      <c r="E11124" t="s">
        <v>1</v>
      </c>
      <c r="F11124">
        <v>0</v>
      </c>
      <c r="G11124">
        <v>0</v>
      </c>
      <c r="H11124">
        <v>0</v>
      </c>
    </row>
    <row r="11125" spans="2:8" x14ac:dyDescent="0.25">
      <c r="B11125" t="s">
        <v>3</v>
      </c>
      <c r="C11125" t="s">
        <v>678</v>
      </c>
      <c r="D11125" t="s">
        <v>284</v>
      </c>
      <c r="E11125" t="s">
        <v>1</v>
      </c>
      <c r="F11125">
        <v>0</v>
      </c>
      <c r="G11125">
        <v>0</v>
      </c>
      <c r="H11125">
        <v>0</v>
      </c>
    </row>
    <row r="11126" spans="2:8" x14ac:dyDescent="0.25">
      <c r="B11126" t="s">
        <v>3</v>
      </c>
      <c r="C11126" t="s">
        <v>678</v>
      </c>
      <c r="D11126" t="s">
        <v>286</v>
      </c>
      <c r="E11126" t="s">
        <v>1</v>
      </c>
      <c r="F11126">
        <v>0</v>
      </c>
      <c r="G11126">
        <v>0</v>
      </c>
      <c r="H11126">
        <v>0</v>
      </c>
    </row>
    <row r="11127" spans="2:8" x14ac:dyDescent="0.25">
      <c r="B11127" t="s">
        <v>3</v>
      </c>
      <c r="C11127" t="s">
        <v>678</v>
      </c>
      <c r="D11127" t="s">
        <v>287</v>
      </c>
      <c r="E11127" t="s">
        <v>1</v>
      </c>
      <c r="F11127">
        <v>0</v>
      </c>
      <c r="G11127">
        <v>0</v>
      </c>
      <c r="H11127">
        <v>0</v>
      </c>
    </row>
    <row r="11128" spans="2:8" x14ac:dyDescent="0.25">
      <c r="B11128" t="s">
        <v>3</v>
      </c>
      <c r="C11128" t="s">
        <v>678</v>
      </c>
      <c r="D11128" t="s">
        <v>290</v>
      </c>
      <c r="E11128" t="s">
        <v>1</v>
      </c>
      <c r="F11128">
        <v>0</v>
      </c>
      <c r="G11128">
        <v>0</v>
      </c>
      <c r="H11128">
        <v>0</v>
      </c>
    </row>
    <row r="11129" spans="2:8" x14ac:dyDescent="0.25">
      <c r="B11129" t="s">
        <v>3</v>
      </c>
      <c r="C11129" t="s">
        <v>678</v>
      </c>
      <c r="D11129" t="s">
        <v>291</v>
      </c>
      <c r="E11129" t="s">
        <v>1</v>
      </c>
      <c r="F11129">
        <v>0</v>
      </c>
      <c r="G11129">
        <v>0</v>
      </c>
      <c r="H11129">
        <v>0</v>
      </c>
    </row>
    <row r="11130" spans="2:8" x14ac:dyDescent="0.25">
      <c r="B11130" t="s">
        <v>3</v>
      </c>
      <c r="C11130" t="s">
        <v>678</v>
      </c>
      <c r="D11130" t="s">
        <v>292</v>
      </c>
      <c r="E11130" t="s">
        <v>1</v>
      </c>
      <c r="F11130">
        <v>0</v>
      </c>
      <c r="G11130">
        <v>0</v>
      </c>
      <c r="H11130">
        <v>0</v>
      </c>
    </row>
    <row r="11131" spans="2:8" x14ac:dyDescent="0.25">
      <c r="B11131" t="s">
        <v>3</v>
      </c>
      <c r="C11131" t="s">
        <v>678</v>
      </c>
      <c r="D11131" t="s">
        <v>293</v>
      </c>
      <c r="E11131" t="s">
        <v>1</v>
      </c>
      <c r="F11131">
        <v>0</v>
      </c>
      <c r="G11131">
        <v>0</v>
      </c>
      <c r="H11131">
        <v>0</v>
      </c>
    </row>
    <row r="11132" spans="2:8" x14ac:dyDescent="0.25">
      <c r="B11132" t="s">
        <v>3</v>
      </c>
      <c r="C11132" t="s">
        <v>678</v>
      </c>
      <c r="D11132" t="s">
        <v>295</v>
      </c>
      <c r="E11132" t="s">
        <v>1</v>
      </c>
      <c r="F11132">
        <v>0</v>
      </c>
      <c r="G11132">
        <v>0</v>
      </c>
      <c r="H11132">
        <v>0</v>
      </c>
    </row>
    <row r="11133" spans="2:8" x14ac:dyDescent="0.25">
      <c r="B11133" t="s">
        <v>3</v>
      </c>
      <c r="C11133" t="s">
        <v>678</v>
      </c>
      <c r="D11133" t="s">
        <v>296</v>
      </c>
      <c r="E11133" t="s">
        <v>1</v>
      </c>
      <c r="F11133">
        <v>0</v>
      </c>
      <c r="G11133">
        <v>0</v>
      </c>
      <c r="H11133">
        <v>0</v>
      </c>
    </row>
    <row r="11134" spans="2:8" x14ac:dyDescent="0.25">
      <c r="B11134" t="s">
        <v>3</v>
      </c>
      <c r="C11134" t="s">
        <v>678</v>
      </c>
      <c r="D11134" t="s">
        <v>297</v>
      </c>
      <c r="E11134" t="s">
        <v>1</v>
      </c>
      <c r="F11134">
        <v>0</v>
      </c>
      <c r="G11134">
        <v>0</v>
      </c>
      <c r="H11134">
        <v>0</v>
      </c>
    </row>
    <row r="11135" spans="2:8" x14ac:dyDescent="0.25">
      <c r="B11135" t="s">
        <v>3</v>
      </c>
      <c r="C11135" t="s">
        <v>678</v>
      </c>
      <c r="D11135" t="s">
        <v>298</v>
      </c>
      <c r="E11135" t="s">
        <v>1</v>
      </c>
      <c r="F11135">
        <v>0</v>
      </c>
      <c r="G11135">
        <v>0</v>
      </c>
      <c r="H11135">
        <v>0</v>
      </c>
    </row>
    <row r="11136" spans="2:8" x14ac:dyDescent="0.25">
      <c r="B11136" t="s">
        <v>3</v>
      </c>
      <c r="C11136" t="s">
        <v>678</v>
      </c>
      <c r="D11136" t="s">
        <v>299</v>
      </c>
      <c r="E11136" t="s">
        <v>1</v>
      </c>
      <c r="F11136">
        <v>0</v>
      </c>
      <c r="G11136">
        <v>0</v>
      </c>
      <c r="H11136">
        <v>0</v>
      </c>
    </row>
    <row r="11137" spans="2:8" x14ac:dyDescent="0.25">
      <c r="B11137" t="s">
        <v>3</v>
      </c>
      <c r="C11137" t="s">
        <v>678</v>
      </c>
      <c r="D11137" t="s">
        <v>300</v>
      </c>
      <c r="E11137" t="s">
        <v>1</v>
      </c>
      <c r="F11137">
        <v>0</v>
      </c>
      <c r="G11137">
        <v>0</v>
      </c>
      <c r="H11137">
        <v>0</v>
      </c>
    </row>
    <row r="11138" spans="2:8" x14ac:dyDescent="0.25">
      <c r="B11138" t="s">
        <v>3</v>
      </c>
      <c r="C11138" t="s">
        <v>678</v>
      </c>
      <c r="D11138" t="s">
        <v>407</v>
      </c>
      <c r="E11138" t="s">
        <v>1</v>
      </c>
      <c r="F11138">
        <v>0</v>
      </c>
      <c r="G11138">
        <v>0</v>
      </c>
      <c r="H11138">
        <v>0</v>
      </c>
    </row>
    <row r="11139" spans="2:8" x14ac:dyDescent="0.25">
      <c r="B11139" t="s">
        <v>3</v>
      </c>
      <c r="C11139" t="s">
        <v>678</v>
      </c>
      <c r="D11139" t="s">
        <v>635</v>
      </c>
      <c r="E11139" t="s">
        <v>1</v>
      </c>
      <c r="F11139">
        <v>0</v>
      </c>
      <c r="G11139">
        <v>0</v>
      </c>
      <c r="H11139">
        <v>0</v>
      </c>
    </row>
    <row r="11140" spans="2:8" x14ac:dyDescent="0.25">
      <c r="B11140" t="s">
        <v>3</v>
      </c>
      <c r="C11140" t="s">
        <v>678</v>
      </c>
      <c r="D11140" t="s">
        <v>636</v>
      </c>
      <c r="E11140" t="s">
        <v>1</v>
      </c>
      <c r="F11140">
        <v>4</v>
      </c>
      <c r="G11140">
        <v>4</v>
      </c>
      <c r="H11140">
        <v>4</v>
      </c>
    </row>
    <row r="11141" spans="2:8" x14ac:dyDescent="0.25">
      <c r="B11141" t="s">
        <v>3</v>
      </c>
      <c r="C11141" t="s">
        <v>678</v>
      </c>
      <c r="D11141" t="s">
        <v>686</v>
      </c>
      <c r="E11141" t="s">
        <v>1</v>
      </c>
      <c r="F11141">
        <v>4</v>
      </c>
      <c r="G11141">
        <v>3</v>
      </c>
      <c r="H11141">
        <v>2</v>
      </c>
    </row>
    <row r="11142" spans="2:8" x14ac:dyDescent="0.25">
      <c r="B11142" t="s">
        <v>3</v>
      </c>
      <c r="C11142" t="s">
        <v>678</v>
      </c>
      <c r="D11142" t="s">
        <v>687</v>
      </c>
      <c r="E11142" t="s">
        <v>1</v>
      </c>
      <c r="F11142">
        <v>4</v>
      </c>
      <c r="G11142">
        <v>3</v>
      </c>
      <c r="H11142">
        <v>2</v>
      </c>
    </row>
    <row r="11143" spans="2:8" x14ac:dyDescent="0.25">
      <c r="B11143" t="s">
        <v>3</v>
      </c>
      <c r="C11143" t="s">
        <v>678</v>
      </c>
      <c r="D11143" t="s">
        <v>302</v>
      </c>
      <c r="E11143" t="s">
        <v>1</v>
      </c>
      <c r="F11143">
        <v>0</v>
      </c>
      <c r="G11143">
        <v>0</v>
      </c>
      <c r="H11143">
        <v>0</v>
      </c>
    </row>
    <row r="11144" spans="2:8" x14ac:dyDescent="0.25">
      <c r="B11144" t="s">
        <v>3</v>
      </c>
      <c r="C11144" t="s">
        <v>678</v>
      </c>
      <c r="D11144" t="s">
        <v>303</v>
      </c>
      <c r="E11144" t="s">
        <v>1</v>
      </c>
      <c r="F11144">
        <v>0</v>
      </c>
      <c r="G11144">
        <v>0</v>
      </c>
      <c r="H11144">
        <v>0</v>
      </c>
    </row>
    <row r="11145" spans="2:8" x14ac:dyDescent="0.25">
      <c r="B11145" t="s">
        <v>3</v>
      </c>
      <c r="C11145" t="s">
        <v>678</v>
      </c>
      <c r="D11145" t="s">
        <v>306</v>
      </c>
      <c r="E11145" t="s">
        <v>1</v>
      </c>
      <c r="F11145">
        <v>4</v>
      </c>
      <c r="G11145">
        <v>4</v>
      </c>
      <c r="H11145">
        <v>4</v>
      </c>
    </row>
    <row r="11146" spans="2:8" x14ac:dyDescent="0.25">
      <c r="B11146" t="s">
        <v>3</v>
      </c>
      <c r="C11146" t="s">
        <v>678</v>
      </c>
      <c r="D11146" t="s">
        <v>307</v>
      </c>
      <c r="E11146" t="s">
        <v>1</v>
      </c>
      <c r="F11146">
        <v>4</v>
      </c>
      <c r="G11146">
        <v>4</v>
      </c>
      <c r="H11146">
        <v>4</v>
      </c>
    </row>
    <row r="11147" spans="2:8" x14ac:dyDescent="0.25">
      <c r="B11147" t="s">
        <v>3</v>
      </c>
      <c r="C11147" t="s">
        <v>678</v>
      </c>
      <c r="D11147" t="s">
        <v>308</v>
      </c>
      <c r="E11147" t="s">
        <v>1</v>
      </c>
      <c r="F11147">
        <v>0</v>
      </c>
      <c r="G11147">
        <v>0</v>
      </c>
      <c r="H11147">
        <v>0</v>
      </c>
    </row>
    <row r="11148" spans="2:8" x14ac:dyDescent="0.25">
      <c r="B11148" t="s">
        <v>3</v>
      </c>
      <c r="C11148" t="s">
        <v>678</v>
      </c>
      <c r="D11148" t="s">
        <v>309</v>
      </c>
      <c r="E11148" t="s">
        <v>1</v>
      </c>
      <c r="F11148">
        <v>0</v>
      </c>
      <c r="G11148">
        <v>0</v>
      </c>
      <c r="H11148">
        <v>0</v>
      </c>
    </row>
    <row r="11149" spans="2:8" x14ac:dyDescent="0.25">
      <c r="B11149" t="s">
        <v>3</v>
      </c>
      <c r="C11149" t="s">
        <v>678</v>
      </c>
      <c r="D11149" t="s">
        <v>637</v>
      </c>
      <c r="E11149" t="s">
        <v>1</v>
      </c>
      <c r="F11149">
        <v>0</v>
      </c>
      <c r="G11149">
        <v>0</v>
      </c>
      <c r="H11149">
        <v>0</v>
      </c>
    </row>
    <row r="11150" spans="2:8" x14ac:dyDescent="0.25">
      <c r="B11150" t="s">
        <v>3</v>
      </c>
      <c r="C11150" t="s">
        <v>678</v>
      </c>
      <c r="D11150" t="s">
        <v>311</v>
      </c>
      <c r="E11150" t="s">
        <v>1</v>
      </c>
      <c r="F11150">
        <v>6</v>
      </c>
      <c r="G11150">
        <v>6</v>
      </c>
      <c r="H11150">
        <v>6</v>
      </c>
    </row>
    <row r="11151" spans="2:8" x14ac:dyDescent="0.25">
      <c r="B11151" t="s">
        <v>3</v>
      </c>
      <c r="C11151" t="s">
        <v>678</v>
      </c>
      <c r="D11151" t="s">
        <v>312</v>
      </c>
      <c r="E11151" t="s">
        <v>1</v>
      </c>
      <c r="F11151">
        <v>6</v>
      </c>
      <c r="G11151">
        <v>6</v>
      </c>
      <c r="H11151">
        <v>6</v>
      </c>
    </row>
    <row r="11152" spans="2:8" x14ac:dyDescent="0.25">
      <c r="B11152" t="s">
        <v>3</v>
      </c>
      <c r="C11152" t="s">
        <v>678</v>
      </c>
      <c r="D11152" t="s">
        <v>313</v>
      </c>
      <c r="E11152" t="s">
        <v>1</v>
      </c>
      <c r="F11152">
        <v>6</v>
      </c>
      <c r="G11152">
        <v>6</v>
      </c>
      <c r="H11152">
        <v>6</v>
      </c>
    </row>
    <row r="11153" spans="2:8" x14ac:dyDescent="0.25">
      <c r="B11153" t="s">
        <v>3</v>
      </c>
      <c r="C11153" t="s">
        <v>678</v>
      </c>
      <c r="D11153" t="s">
        <v>314</v>
      </c>
      <c r="E11153" t="s">
        <v>1</v>
      </c>
      <c r="F11153">
        <v>6</v>
      </c>
      <c r="G11153">
        <v>6</v>
      </c>
      <c r="H11153">
        <v>6</v>
      </c>
    </row>
    <row r="11154" spans="2:8" x14ac:dyDescent="0.25">
      <c r="B11154" t="s">
        <v>3</v>
      </c>
      <c r="C11154" t="s">
        <v>678</v>
      </c>
      <c r="D11154" t="s">
        <v>315</v>
      </c>
      <c r="E11154" t="s">
        <v>1</v>
      </c>
      <c r="F11154">
        <v>0</v>
      </c>
      <c r="G11154">
        <v>0</v>
      </c>
      <c r="H11154">
        <v>0</v>
      </c>
    </row>
    <row r="11155" spans="2:8" x14ac:dyDescent="0.25">
      <c r="B11155" t="s">
        <v>3</v>
      </c>
      <c r="C11155" t="s">
        <v>678</v>
      </c>
      <c r="D11155" t="s">
        <v>320</v>
      </c>
      <c r="E11155" t="s">
        <v>1</v>
      </c>
      <c r="F11155">
        <v>5</v>
      </c>
      <c r="G11155">
        <v>5</v>
      </c>
      <c r="H11155">
        <v>5</v>
      </c>
    </row>
    <row r="11156" spans="2:8" x14ac:dyDescent="0.25">
      <c r="B11156" t="s">
        <v>3</v>
      </c>
      <c r="C11156" t="s">
        <v>678</v>
      </c>
      <c r="D11156" t="s">
        <v>322</v>
      </c>
      <c r="E11156" t="s">
        <v>1</v>
      </c>
      <c r="F11156">
        <v>0</v>
      </c>
      <c r="G11156">
        <v>0</v>
      </c>
      <c r="H11156">
        <v>0</v>
      </c>
    </row>
    <row r="11157" spans="2:8" x14ac:dyDescent="0.25">
      <c r="B11157" t="s">
        <v>3</v>
      </c>
      <c r="C11157" t="s">
        <v>678</v>
      </c>
      <c r="D11157" t="s">
        <v>324</v>
      </c>
      <c r="E11157" t="s">
        <v>1</v>
      </c>
      <c r="F11157">
        <v>0</v>
      </c>
      <c r="G11157">
        <v>0</v>
      </c>
      <c r="H11157">
        <v>0</v>
      </c>
    </row>
    <row r="11158" spans="2:8" x14ac:dyDescent="0.25">
      <c r="B11158" t="s">
        <v>3</v>
      </c>
      <c r="C11158" t="s">
        <v>678</v>
      </c>
      <c r="D11158" t="s">
        <v>326</v>
      </c>
      <c r="E11158" t="s">
        <v>1</v>
      </c>
      <c r="F11158">
        <v>0</v>
      </c>
      <c r="G11158">
        <v>0</v>
      </c>
      <c r="H11158">
        <v>0</v>
      </c>
    </row>
    <row r="11159" spans="2:8" x14ac:dyDescent="0.25">
      <c r="B11159" t="s">
        <v>3</v>
      </c>
      <c r="C11159" t="s">
        <v>678</v>
      </c>
      <c r="D11159" t="s">
        <v>328</v>
      </c>
      <c r="E11159" t="s">
        <v>1</v>
      </c>
      <c r="F11159">
        <v>0</v>
      </c>
      <c r="G11159">
        <v>0</v>
      </c>
      <c r="H11159">
        <v>0</v>
      </c>
    </row>
    <row r="11160" spans="2:8" x14ac:dyDescent="0.25">
      <c r="B11160" t="s">
        <v>3</v>
      </c>
      <c r="C11160" t="s">
        <v>678</v>
      </c>
      <c r="D11160" t="s">
        <v>330</v>
      </c>
      <c r="E11160" t="s">
        <v>1</v>
      </c>
      <c r="F11160">
        <v>0</v>
      </c>
      <c r="G11160">
        <v>0</v>
      </c>
      <c r="H11160">
        <v>0</v>
      </c>
    </row>
    <row r="11161" spans="2:8" x14ac:dyDescent="0.25">
      <c r="B11161" t="s">
        <v>3</v>
      </c>
      <c r="C11161" t="s">
        <v>678</v>
      </c>
      <c r="D11161" t="s">
        <v>332</v>
      </c>
      <c r="E11161" t="s">
        <v>1</v>
      </c>
      <c r="F11161">
        <v>0</v>
      </c>
      <c r="G11161">
        <v>0</v>
      </c>
      <c r="H11161">
        <v>0</v>
      </c>
    </row>
    <row r="11162" spans="2:8" x14ac:dyDescent="0.25">
      <c r="B11162" t="s">
        <v>3</v>
      </c>
      <c r="C11162" t="s">
        <v>678</v>
      </c>
      <c r="D11162" t="s">
        <v>333</v>
      </c>
      <c r="E11162" t="s">
        <v>1</v>
      </c>
      <c r="F11162">
        <v>0</v>
      </c>
      <c r="G11162">
        <v>0</v>
      </c>
      <c r="H11162">
        <v>0</v>
      </c>
    </row>
    <row r="11163" spans="2:8" x14ac:dyDescent="0.25">
      <c r="B11163" t="s">
        <v>3</v>
      </c>
      <c r="C11163" t="s">
        <v>678</v>
      </c>
      <c r="D11163" t="s">
        <v>334</v>
      </c>
      <c r="E11163" t="s">
        <v>1</v>
      </c>
      <c r="F11163">
        <v>0</v>
      </c>
      <c r="G11163">
        <v>0</v>
      </c>
      <c r="H11163">
        <v>0</v>
      </c>
    </row>
    <row r="11164" spans="2:8" x14ac:dyDescent="0.25">
      <c r="B11164" t="s">
        <v>3</v>
      </c>
      <c r="C11164" t="s">
        <v>678</v>
      </c>
      <c r="D11164" t="s">
        <v>335</v>
      </c>
      <c r="E11164" t="s">
        <v>1</v>
      </c>
      <c r="F11164">
        <v>0</v>
      </c>
      <c r="G11164">
        <v>0</v>
      </c>
      <c r="H11164">
        <v>0</v>
      </c>
    </row>
    <row r="11165" spans="2:8" x14ac:dyDescent="0.25">
      <c r="B11165" t="s">
        <v>3</v>
      </c>
      <c r="C11165" t="s">
        <v>678</v>
      </c>
      <c r="D11165" t="s">
        <v>336</v>
      </c>
      <c r="E11165" t="s">
        <v>1</v>
      </c>
      <c r="F11165">
        <v>0</v>
      </c>
      <c r="G11165">
        <v>0</v>
      </c>
      <c r="H11165">
        <v>0</v>
      </c>
    </row>
    <row r="11166" spans="2:8" x14ac:dyDescent="0.25">
      <c r="B11166" t="s">
        <v>3</v>
      </c>
      <c r="C11166" t="s">
        <v>678</v>
      </c>
      <c r="D11166" t="s">
        <v>337</v>
      </c>
      <c r="E11166" t="s">
        <v>1</v>
      </c>
      <c r="F11166">
        <v>6.666666666666667</v>
      </c>
      <c r="G11166">
        <v>6.666666666666667</v>
      </c>
      <c r="H11166">
        <v>6.666666666666667</v>
      </c>
    </row>
    <row r="11167" spans="2:8" x14ac:dyDescent="0.25">
      <c r="B11167" t="s">
        <v>3</v>
      </c>
      <c r="C11167" t="s">
        <v>678</v>
      </c>
      <c r="D11167" t="s">
        <v>341</v>
      </c>
      <c r="E11167" t="s">
        <v>1</v>
      </c>
      <c r="F11167">
        <v>6.666666666666667</v>
      </c>
      <c r="G11167">
        <v>6.666666666666667</v>
      </c>
      <c r="H11167">
        <v>6.666666666666667</v>
      </c>
    </row>
    <row r="11168" spans="2:8" x14ac:dyDescent="0.25">
      <c r="B11168" t="s">
        <v>3</v>
      </c>
      <c r="C11168" t="s">
        <v>678</v>
      </c>
      <c r="D11168" t="s">
        <v>342</v>
      </c>
      <c r="E11168" t="s">
        <v>1</v>
      </c>
      <c r="F11168">
        <v>6.666666666666667</v>
      </c>
      <c r="G11168">
        <v>6.666666666666667</v>
      </c>
      <c r="H11168">
        <v>6.666666666666667</v>
      </c>
    </row>
    <row r="11169" spans="2:8" x14ac:dyDescent="0.25">
      <c r="B11169" t="s">
        <v>3</v>
      </c>
      <c r="C11169" t="s">
        <v>678</v>
      </c>
      <c r="D11169" t="s">
        <v>343</v>
      </c>
      <c r="E11169" t="s">
        <v>1</v>
      </c>
      <c r="F11169">
        <v>0</v>
      </c>
      <c r="G11169">
        <v>0</v>
      </c>
      <c r="H11169">
        <v>0</v>
      </c>
    </row>
    <row r="11170" spans="2:8" x14ac:dyDescent="0.25">
      <c r="B11170" t="s">
        <v>3</v>
      </c>
      <c r="C11170" t="s">
        <v>678</v>
      </c>
      <c r="D11170" t="s">
        <v>344</v>
      </c>
      <c r="E11170" t="s">
        <v>1</v>
      </c>
      <c r="F11170">
        <v>0</v>
      </c>
      <c r="G11170">
        <v>0</v>
      </c>
      <c r="H11170">
        <v>0</v>
      </c>
    </row>
    <row r="11171" spans="2:8" x14ac:dyDescent="0.25">
      <c r="B11171" t="s">
        <v>3</v>
      </c>
      <c r="C11171" t="s">
        <v>678</v>
      </c>
      <c r="D11171" t="s">
        <v>345</v>
      </c>
      <c r="E11171" t="s">
        <v>1</v>
      </c>
      <c r="F11171">
        <v>0</v>
      </c>
      <c r="G11171">
        <v>0</v>
      </c>
      <c r="H11171">
        <v>0</v>
      </c>
    </row>
    <row r="11172" spans="2:8" x14ac:dyDescent="0.25">
      <c r="B11172" t="s">
        <v>3</v>
      </c>
      <c r="C11172" t="s">
        <v>678</v>
      </c>
      <c r="D11172" t="s">
        <v>346</v>
      </c>
      <c r="E11172" t="s">
        <v>1</v>
      </c>
      <c r="F11172">
        <v>0</v>
      </c>
      <c r="G11172">
        <v>0</v>
      </c>
      <c r="H11172">
        <v>0</v>
      </c>
    </row>
    <row r="11173" spans="2:8" x14ac:dyDescent="0.25">
      <c r="B11173" t="s">
        <v>3</v>
      </c>
      <c r="C11173" t="s">
        <v>678</v>
      </c>
      <c r="D11173" t="s">
        <v>349</v>
      </c>
      <c r="E11173" t="s">
        <v>1</v>
      </c>
      <c r="F11173">
        <v>0</v>
      </c>
      <c r="G11173">
        <v>0</v>
      </c>
      <c r="H11173">
        <v>0</v>
      </c>
    </row>
    <row r="11174" spans="2:8" x14ac:dyDescent="0.25">
      <c r="B11174" t="s">
        <v>3</v>
      </c>
      <c r="C11174" t="s">
        <v>678</v>
      </c>
      <c r="D11174" t="s">
        <v>350</v>
      </c>
      <c r="E11174" t="s">
        <v>1</v>
      </c>
      <c r="F11174">
        <v>0</v>
      </c>
      <c r="G11174">
        <v>0</v>
      </c>
      <c r="H11174">
        <v>0</v>
      </c>
    </row>
    <row r="11175" spans="2:8" x14ac:dyDescent="0.25">
      <c r="B11175" t="s">
        <v>3</v>
      </c>
      <c r="C11175" t="s">
        <v>678</v>
      </c>
      <c r="D11175" t="s">
        <v>351</v>
      </c>
      <c r="E11175" t="s">
        <v>1</v>
      </c>
      <c r="F11175">
        <v>0</v>
      </c>
      <c r="G11175">
        <v>0</v>
      </c>
      <c r="H11175">
        <v>0</v>
      </c>
    </row>
    <row r="11176" spans="2:8" x14ac:dyDescent="0.25">
      <c r="B11176" t="s">
        <v>3</v>
      </c>
      <c r="C11176" t="s">
        <v>678</v>
      </c>
      <c r="D11176" t="s">
        <v>352</v>
      </c>
      <c r="E11176" t="s">
        <v>1</v>
      </c>
      <c r="F11176">
        <v>0</v>
      </c>
      <c r="G11176">
        <v>0</v>
      </c>
      <c r="H11176">
        <v>0</v>
      </c>
    </row>
    <row r="11177" spans="2:8" x14ac:dyDescent="0.25">
      <c r="B11177" t="s">
        <v>3</v>
      </c>
      <c r="C11177" t="s">
        <v>678</v>
      </c>
      <c r="D11177" t="s">
        <v>353</v>
      </c>
      <c r="E11177" t="s">
        <v>1</v>
      </c>
      <c r="F11177">
        <v>0</v>
      </c>
      <c r="G11177">
        <v>0</v>
      </c>
      <c r="H11177">
        <v>0</v>
      </c>
    </row>
    <row r="11178" spans="2:8" x14ac:dyDescent="0.25">
      <c r="B11178" t="s">
        <v>3</v>
      </c>
      <c r="C11178" t="s">
        <v>678</v>
      </c>
      <c r="D11178" t="s">
        <v>354</v>
      </c>
      <c r="E11178" t="s">
        <v>1</v>
      </c>
      <c r="F11178">
        <v>0</v>
      </c>
      <c r="G11178">
        <v>0</v>
      </c>
      <c r="H11178">
        <v>0</v>
      </c>
    </row>
    <row r="11179" spans="2:8" x14ac:dyDescent="0.25">
      <c r="B11179" t="s">
        <v>3</v>
      </c>
      <c r="C11179" t="s">
        <v>678</v>
      </c>
      <c r="D11179" t="s">
        <v>356</v>
      </c>
      <c r="E11179" t="s">
        <v>1</v>
      </c>
      <c r="F11179">
        <v>8.3333333333333339</v>
      </c>
      <c r="G11179">
        <v>8.3333333333333339</v>
      </c>
      <c r="H11179">
        <v>8.3333333333333339</v>
      </c>
    </row>
    <row r="11180" spans="2:8" x14ac:dyDescent="0.25">
      <c r="B11180" t="s">
        <v>3</v>
      </c>
      <c r="C11180" t="s">
        <v>678</v>
      </c>
      <c r="D11180" t="s">
        <v>357</v>
      </c>
      <c r="E11180" t="s">
        <v>1</v>
      </c>
      <c r="F11180">
        <v>0</v>
      </c>
      <c r="G11180">
        <v>0</v>
      </c>
      <c r="H11180">
        <v>0</v>
      </c>
    </row>
    <row r="11181" spans="2:8" x14ac:dyDescent="0.25">
      <c r="B11181" t="s">
        <v>3</v>
      </c>
      <c r="C11181" t="s">
        <v>678</v>
      </c>
      <c r="D11181" t="s">
        <v>359</v>
      </c>
      <c r="E11181" t="s">
        <v>1</v>
      </c>
      <c r="F11181">
        <v>0</v>
      </c>
      <c r="G11181">
        <v>0</v>
      </c>
      <c r="H11181">
        <v>0</v>
      </c>
    </row>
    <row r="11182" spans="2:8" x14ac:dyDescent="0.25">
      <c r="B11182" t="s">
        <v>3</v>
      </c>
      <c r="C11182" t="s">
        <v>678</v>
      </c>
      <c r="D11182" t="s">
        <v>688</v>
      </c>
      <c r="E11182" t="s">
        <v>1</v>
      </c>
      <c r="F11182">
        <v>0</v>
      </c>
      <c r="G11182">
        <v>0</v>
      </c>
      <c r="H11182">
        <v>0</v>
      </c>
    </row>
    <row r="11183" spans="2:8" x14ac:dyDescent="0.25">
      <c r="B11183" t="s">
        <v>3</v>
      </c>
      <c r="C11183" t="s">
        <v>678</v>
      </c>
      <c r="D11183" t="s">
        <v>689</v>
      </c>
      <c r="E11183" t="s">
        <v>1</v>
      </c>
      <c r="F11183">
        <v>0</v>
      </c>
      <c r="G11183">
        <v>0</v>
      </c>
      <c r="H11183">
        <v>0</v>
      </c>
    </row>
    <row r="11184" spans="2:8" x14ac:dyDescent="0.25">
      <c r="B11184" t="s">
        <v>3</v>
      </c>
      <c r="C11184" t="s">
        <v>678</v>
      </c>
      <c r="D11184" t="s">
        <v>363</v>
      </c>
      <c r="E11184" t="s">
        <v>1</v>
      </c>
      <c r="F11184">
        <v>0</v>
      </c>
      <c r="G11184">
        <v>0</v>
      </c>
      <c r="H11184">
        <v>0</v>
      </c>
    </row>
    <row r="11185" spans="2:8" x14ac:dyDescent="0.25">
      <c r="B11185" t="s">
        <v>3</v>
      </c>
      <c r="C11185" t="s">
        <v>678</v>
      </c>
      <c r="D11185" t="s">
        <v>365</v>
      </c>
      <c r="E11185" t="s">
        <v>1</v>
      </c>
      <c r="F11185">
        <v>0</v>
      </c>
      <c r="G11185">
        <v>0</v>
      </c>
      <c r="H11185">
        <v>0</v>
      </c>
    </row>
    <row r="11186" spans="2:8" x14ac:dyDescent="0.25">
      <c r="B11186" t="s">
        <v>3</v>
      </c>
      <c r="C11186" t="s">
        <v>678</v>
      </c>
      <c r="D11186" t="s">
        <v>367</v>
      </c>
      <c r="E11186" t="s">
        <v>1</v>
      </c>
      <c r="F11186">
        <v>0</v>
      </c>
      <c r="G11186">
        <v>0</v>
      </c>
      <c r="H11186">
        <v>0</v>
      </c>
    </row>
    <row r="11187" spans="2:8" x14ac:dyDescent="0.25">
      <c r="B11187" t="s">
        <v>3</v>
      </c>
      <c r="C11187" t="s">
        <v>678</v>
      </c>
      <c r="D11187" t="s">
        <v>369</v>
      </c>
      <c r="E11187" t="s">
        <v>1</v>
      </c>
      <c r="F11187">
        <v>0</v>
      </c>
      <c r="G11187">
        <v>0</v>
      </c>
      <c r="H11187">
        <v>0</v>
      </c>
    </row>
    <row r="11188" spans="2:8" x14ac:dyDescent="0.25">
      <c r="B11188" t="s">
        <v>3</v>
      </c>
      <c r="C11188" t="s">
        <v>678</v>
      </c>
      <c r="D11188" t="s">
        <v>371</v>
      </c>
      <c r="E11188" t="s">
        <v>1</v>
      </c>
      <c r="F11188">
        <v>0</v>
      </c>
      <c r="G11188">
        <v>0</v>
      </c>
      <c r="H11188">
        <v>0</v>
      </c>
    </row>
    <row r="11189" spans="2:8" x14ac:dyDescent="0.25">
      <c r="B11189" t="s">
        <v>3</v>
      </c>
      <c r="C11189" t="s">
        <v>678</v>
      </c>
      <c r="D11189" t="s">
        <v>373</v>
      </c>
      <c r="E11189" t="s">
        <v>1</v>
      </c>
      <c r="F11189">
        <v>0</v>
      </c>
      <c r="G11189">
        <v>0</v>
      </c>
      <c r="H11189">
        <v>0</v>
      </c>
    </row>
    <row r="11190" spans="2:8" x14ac:dyDescent="0.25">
      <c r="B11190" t="s">
        <v>3</v>
      </c>
      <c r="C11190" t="s">
        <v>678</v>
      </c>
      <c r="D11190" t="s">
        <v>375</v>
      </c>
      <c r="E11190" t="s">
        <v>1</v>
      </c>
      <c r="F11190">
        <v>0</v>
      </c>
      <c r="G11190">
        <v>0</v>
      </c>
      <c r="H11190">
        <v>0</v>
      </c>
    </row>
    <row r="11191" spans="2:8" x14ac:dyDescent="0.25">
      <c r="B11191" t="s">
        <v>3</v>
      </c>
      <c r="C11191" t="s">
        <v>678</v>
      </c>
      <c r="D11191" t="s">
        <v>377</v>
      </c>
      <c r="E11191" t="s">
        <v>1</v>
      </c>
      <c r="F11191">
        <v>0</v>
      </c>
      <c r="G11191">
        <v>0</v>
      </c>
      <c r="H11191">
        <v>0</v>
      </c>
    </row>
    <row r="11192" spans="2:8" x14ac:dyDescent="0.25">
      <c r="B11192" t="s">
        <v>3</v>
      </c>
      <c r="C11192" t="s">
        <v>678</v>
      </c>
      <c r="D11192" t="s">
        <v>379</v>
      </c>
      <c r="E11192" t="s">
        <v>1</v>
      </c>
      <c r="F11192">
        <v>0</v>
      </c>
      <c r="G11192">
        <v>0</v>
      </c>
      <c r="H11192">
        <v>0</v>
      </c>
    </row>
    <row r="11193" spans="2:8" x14ac:dyDescent="0.25">
      <c r="B11193" t="s">
        <v>3</v>
      </c>
      <c r="C11193" t="s">
        <v>678</v>
      </c>
      <c r="D11193" t="s">
        <v>381</v>
      </c>
      <c r="E11193" t="s">
        <v>1</v>
      </c>
      <c r="F11193">
        <v>0</v>
      </c>
      <c r="G11193">
        <v>0</v>
      </c>
      <c r="H11193">
        <v>0</v>
      </c>
    </row>
    <row r="11194" spans="2:8" x14ac:dyDescent="0.25">
      <c r="B11194" t="s">
        <v>3</v>
      </c>
      <c r="C11194" t="s">
        <v>678</v>
      </c>
      <c r="D11194" t="s">
        <v>383</v>
      </c>
      <c r="E11194" t="s">
        <v>1</v>
      </c>
      <c r="F11194">
        <v>0</v>
      </c>
      <c r="G11194">
        <v>0</v>
      </c>
      <c r="H11194">
        <v>0</v>
      </c>
    </row>
    <row r="11195" spans="2:8" x14ac:dyDescent="0.25">
      <c r="B11195" t="s">
        <v>3</v>
      </c>
      <c r="C11195" t="s">
        <v>678</v>
      </c>
      <c r="D11195" t="s">
        <v>384</v>
      </c>
      <c r="E11195" t="s">
        <v>1</v>
      </c>
      <c r="F11195">
        <v>0</v>
      </c>
      <c r="G11195">
        <v>0</v>
      </c>
      <c r="H11195">
        <v>0</v>
      </c>
    </row>
    <row r="11196" spans="2:8" x14ac:dyDescent="0.25">
      <c r="B11196" t="s">
        <v>3</v>
      </c>
      <c r="C11196" t="s">
        <v>678</v>
      </c>
      <c r="D11196" t="s">
        <v>385</v>
      </c>
      <c r="E11196" t="s">
        <v>1</v>
      </c>
      <c r="F11196">
        <v>0</v>
      </c>
      <c r="G11196">
        <v>0</v>
      </c>
      <c r="H11196">
        <v>0</v>
      </c>
    </row>
    <row r="11197" spans="2:8" x14ac:dyDescent="0.25">
      <c r="B11197" t="s">
        <v>3</v>
      </c>
      <c r="C11197" t="s">
        <v>678</v>
      </c>
      <c r="D11197" t="s">
        <v>386</v>
      </c>
      <c r="E11197" t="s">
        <v>1</v>
      </c>
      <c r="F11197">
        <v>0</v>
      </c>
      <c r="G11197">
        <v>0</v>
      </c>
      <c r="H11197">
        <v>0</v>
      </c>
    </row>
    <row r="11198" spans="2:8" x14ac:dyDescent="0.25">
      <c r="B11198" t="s">
        <v>3</v>
      </c>
      <c r="C11198" t="s">
        <v>678</v>
      </c>
      <c r="D11198" t="s">
        <v>387</v>
      </c>
      <c r="E11198" t="s">
        <v>1</v>
      </c>
      <c r="F11198">
        <v>0</v>
      </c>
      <c r="G11198">
        <v>0</v>
      </c>
      <c r="H11198">
        <v>0</v>
      </c>
    </row>
    <row r="11199" spans="2:8" x14ac:dyDescent="0.25">
      <c r="B11199" t="s">
        <v>3</v>
      </c>
      <c r="C11199" t="s">
        <v>678</v>
      </c>
      <c r="D11199" t="s">
        <v>388</v>
      </c>
      <c r="E11199" t="s">
        <v>1</v>
      </c>
      <c r="F11199">
        <v>0</v>
      </c>
      <c r="G11199">
        <v>0</v>
      </c>
      <c r="H11199">
        <v>0</v>
      </c>
    </row>
    <row r="11200" spans="2:8" x14ac:dyDescent="0.25">
      <c r="B11200" t="s">
        <v>3</v>
      </c>
      <c r="C11200" t="s">
        <v>678</v>
      </c>
      <c r="D11200" t="s">
        <v>389</v>
      </c>
      <c r="E11200" t="s">
        <v>1</v>
      </c>
      <c r="F11200">
        <v>0</v>
      </c>
      <c r="G11200">
        <v>0</v>
      </c>
      <c r="H11200">
        <v>0</v>
      </c>
    </row>
    <row r="11201" spans="2:8" x14ac:dyDescent="0.25">
      <c r="B11201" t="s">
        <v>3</v>
      </c>
      <c r="C11201" t="s">
        <v>678</v>
      </c>
      <c r="D11201" t="s">
        <v>390</v>
      </c>
      <c r="E11201" t="s">
        <v>1</v>
      </c>
      <c r="F11201">
        <v>0</v>
      </c>
      <c r="G11201">
        <v>0</v>
      </c>
      <c r="H11201">
        <v>0</v>
      </c>
    </row>
    <row r="11202" spans="2:8" x14ac:dyDescent="0.25">
      <c r="B11202" t="s">
        <v>3</v>
      </c>
      <c r="C11202" t="s">
        <v>678</v>
      </c>
      <c r="D11202" t="s">
        <v>393</v>
      </c>
      <c r="E11202" t="s">
        <v>1</v>
      </c>
      <c r="F11202">
        <v>0</v>
      </c>
      <c r="G11202">
        <v>0</v>
      </c>
      <c r="H11202">
        <v>0</v>
      </c>
    </row>
    <row r="11203" spans="2:8" x14ac:dyDescent="0.25">
      <c r="B11203" t="s">
        <v>3</v>
      </c>
      <c r="C11203" t="s">
        <v>678</v>
      </c>
      <c r="D11203" t="s">
        <v>395</v>
      </c>
      <c r="E11203" t="s">
        <v>1</v>
      </c>
      <c r="F11203">
        <v>0</v>
      </c>
      <c r="G11203">
        <v>0</v>
      </c>
      <c r="H11203">
        <v>0</v>
      </c>
    </row>
    <row r="11204" spans="2:8" x14ac:dyDescent="0.25">
      <c r="B11204" t="s">
        <v>3</v>
      </c>
      <c r="C11204" t="s">
        <v>678</v>
      </c>
      <c r="D11204" t="s">
        <v>397</v>
      </c>
      <c r="E11204" t="s">
        <v>1</v>
      </c>
      <c r="F11204">
        <v>0</v>
      </c>
      <c r="G11204">
        <v>0</v>
      </c>
      <c r="H11204">
        <v>0</v>
      </c>
    </row>
    <row r="11205" spans="2:8" x14ac:dyDescent="0.25">
      <c r="B11205" t="s">
        <v>3</v>
      </c>
      <c r="C11205" t="s">
        <v>678</v>
      </c>
      <c r="D11205" t="s">
        <v>398</v>
      </c>
      <c r="E11205" t="s">
        <v>1</v>
      </c>
      <c r="F11205">
        <v>0</v>
      </c>
      <c r="G11205">
        <v>0</v>
      </c>
      <c r="H11205">
        <v>0</v>
      </c>
    </row>
    <row r="11206" spans="2:8" x14ac:dyDescent="0.25">
      <c r="B11206" t="s">
        <v>3</v>
      </c>
      <c r="C11206" t="s">
        <v>678</v>
      </c>
      <c r="D11206" t="s">
        <v>399</v>
      </c>
      <c r="E11206" t="s">
        <v>1</v>
      </c>
      <c r="F11206">
        <v>0</v>
      </c>
      <c r="G11206">
        <v>0</v>
      </c>
      <c r="H11206">
        <v>0</v>
      </c>
    </row>
    <row r="11207" spans="2:8" x14ac:dyDescent="0.25">
      <c r="B11207" t="s">
        <v>3</v>
      </c>
      <c r="C11207" t="s">
        <v>678</v>
      </c>
      <c r="D11207" t="s">
        <v>400</v>
      </c>
      <c r="E11207" t="s">
        <v>1</v>
      </c>
      <c r="F11207">
        <v>0</v>
      </c>
      <c r="G11207">
        <v>0</v>
      </c>
      <c r="H11207">
        <v>0</v>
      </c>
    </row>
    <row r="11208" spans="2:8" x14ac:dyDescent="0.25">
      <c r="B11208" t="s">
        <v>3</v>
      </c>
      <c r="C11208" t="s">
        <v>678</v>
      </c>
      <c r="D11208" t="s">
        <v>401</v>
      </c>
      <c r="E11208" t="s">
        <v>1</v>
      </c>
      <c r="F11208">
        <v>6.666666666666667</v>
      </c>
      <c r="G11208">
        <v>6.666666666666667</v>
      </c>
      <c r="H11208">
        <v>6.666666666666667</v>
      </c>
    </row>
    <row r="11209" spans="2:8" x14ac:dyDescent="0.25">
      <c r="B11209" t="s">
        <v>3</v>
      </c>
      <c r="C11209" t="s">
        <v>678</v>
      </c>
      <c r="D11209" t="s">
        <v>402</v>
      </c>
      <c r="E11209" t="s">
        <v>1</v>
      </c>
      <c r="F11209">
        <v>6.666666666666667</v>
      </c>
      <c r="G11209">
        <v>6.666666666666667</v>
      </c>
      <c r="H11209">
        <v>6.666666666666667</v>
      </c>
    </row>
    <row r="11210" spans="2:8" x14ac:dyDescent="0.25">
      <c r="B11210" t="s">
        <v>3</v>
      </c>
      <c r="C11210" t="s">
        <v>678</v>
      </c>
      <c r="D11210" t="s">
        <v>403</v>
      </c>
      <c r="E11210" t="s">
        <v>1</v>
      </c>
      <c r="F11210">
        <v>6</v>
      </c>
      <c r="G11210">
        <v>6</v>
      </c>
      <c r="H11210">
        <v>6</v>
      </c>
    </row>
    <row r="11211" spans="2:8" x14ac:dyDescent="0.25">
      <c r="B11211" t="s">
        <v>3</v>
      </c>
      <c r="C11211" t="s">
        <v>678</v>
      </c>
      <c r="D11211" t="s">
        <v>404</v>
      </c>
      <c r="E11211" t="s">
        <v>1</v>
      </c>
      <c r="F11211">
        <v>6</v>
      </c>
      <c r="G11211">
        <v>6</v>
      </c>
      <c r="H11211">
        <v>6</v>
      </c>
    </row>
    <row r="11212" spans="2:8" x14ac:dyDescent="0.25">
      <c r="B11212" t="s">
        <v>3</v>
      </c>
      <c r="C11212" t="s">
        <v>678</v>
      </c>
      <c r="D11212" t="s">
        <v>406</v>
      </c>
      <c r="E11212" t="s">
        <v>1</v>
      </c>
      <c r="F11212">
        <v>0</v>
      </c>
      <c r="G11212">
        <v>0</v>
      </c>
      <c r="H11212">
        <v>0</v>
      </c>
    </row>
    <row r="11213" spans="2:8" x14ac:dyDescent="0.25">
      <c r="B11213" t="s">
        <v>3</v>
      </c>
      <c r="C11213" t="s">
        <v>679</v>
      </c>
      <c r="D11213" t="s">
        <v>544</v>
      </c>
      <c r="E11213" t="s">
        <v>1</v>
      </c>
      <c r="F11213">
        <v>12</v>
      </c>
      <c r="G11213">
        <v>12</v>
      </c>
      <c r="H11213">
        <v>12</v>
      </c>
    </row>
    <row r="11214" spans="2:8" x14ac:dyDescent="0.25">
      <c r="B11214" t="s">
        <v>3</v>
      </c>
      <c r="C11214" t="s">
        <v>679</v>
      </c>
      <c r="D11214" t="s">
        <v>16</v>
      </c>
      <c r="E11214" t="s">
        <v>1</v>
      </c>
      <c r="F11214">
        <v>25</v>
      </c>
      <c r="G11214">
        <v>25</v>
      </c>
      <c r="H11214">
        <v>25</v>
      </c>
    </row>
    <row r="11215" spans="2:8" x14ac:dyDescent="0.25">
      <c r="B11215" t="s">
        <v>3</v>
      </c>
      <c r="C11215" t="s">
        <v>679</v>
      </c>
      <c r="D11215" t="s">
        <v>17</v>
      </c>
      <c r="E11215" t="s">
        <v>1</v>
      </c>
      <c r="F11215">
        <v>25</v>
      </c>
      <c r="G11215">
        <v>25</v>
      </c>
      <c r="H11215">
        <v>25</v>
      </c>
    </row>
    <row r="11216" spans="2:8" x14ac:dyDescent="0.25">
      <c r="B11216" t="s">
        <v>3</v>
      </c>
      <c r="C11216" t="s">
        <v>679</v>
      </c>
      <c r="D11216" t="s">
        <v>18</v>
      </c>
      <c r="E11216" t="s">
        <v>1</v>
      </c>
      <c r="F11216">
        <v>25</v>
      </c>
      <c r="G11216">
        <v>25</v>
      </c>
      <c r="H11216">
        <v>25</v>
      </c>
    </row>
    <row r="11217" spans="2:8" x14ac:dyDescent="0.25">
      <c r="B11217" t="s">
        <v>3</v>
      </c>
      <c r="C11217" t="s">
        <v>679</v>
      </c>
      <c r="D11217" t="s">
        <v>19</v>
      </c>
      <c r="E11217" t="s">
        <v>1</v>
      </c>
      <c r="F11217">
        <v>25</v>
      </c>
      <c r="G11217">
        <v>25</v>
      </c>
      <c r="H11217">
        <v>25</v>
      </c>
    </row>
    <row r="11218" spans="2:8" x14ac:dyDescent="0.25">
      <c r="B11218" t="s">
        <v>3</v>
      </c>
      <c r="C11218" t="s">
        <v>679</v>
      </c>
      <c r="D11218" t="s">
        <v>20</v>
      </c>
      <c r="E11218" t="s">
        <v>1</v>
      </c>
      <c r="F11218">
        <v>25</v>
      </c>
      <c r="G11218">
        <v>25</v>
      </c>
      <c r="H11218">
        <v>25</v>
      </c>
    </row>
    <row r="11219" spans="2:8" x14ac:dyDescent="0.25">
      <c r="B11219" t="s">
        <v>3</v>
      </c>
      <c r="C11219" t="s">
        <v>679</v>
      </c>
      <c r="D11219" t="s">
        <v>21</v>
      </c>
      <c r="E11219" t="s">
        <v>1</v>
      </c>
      <c r="F11219">
        <v>25</v>
      </c>
      <c r="G11219">
        <v>25</v>
      </c>
      <c r="H11219">
        <v>25</v>
      </c>
    </row>
    <row r="11220" spans="2:8" x14ac:dyDescent="0.25">
      <c r="B11220" t="s">
        <v>3</v>
      </c>
      <c r="C11220" t="s">
        <v>679</v>
      </c>
      <c r="D11220" t="s">
        <v>22</v>
      </c>
      <c r="E11220" t="s">
        <v>1</v>
      </c>
      <c r="F11220">
        <v>15</v>
      </c>
      <c r="G11220">
        <v>15</v>
      </c>
      <c r="H11220">
        <v>15</v>
      </c>
    </row>
    <row r="11221" spans="2:8" x14ac:dyDescent="0.25">
      <c r="B11221" t="s">
        <v>3</v>
      </c>
      <c r="C11221" t="s">
        <v>679</v>
      </c>
      <c r="D11221" t="s">
        <v>23</v>
      </c>
      <c r="E11221" t="s">
        <v>1</v>
      </c>
      <c r="F11221">
        <v>15</v>
      </c>
      <c r="G11221">
        <v>15</v>
      </c>
      <c r="H11221">
        <v>15</v>
      </c>
    </row>
    <row r="11222" spans="2:8" x14ac:dyDescent="0.25">
      <c r="B11222" t="s">
        <v>3</v>
      </c>
      <c r="C11222" t="s">
        <v>679</v>
      </c>
      <c r="D11222" t="s">
        <v>24</v>
      </c>
      <c r="E11222" t="s">
        <v>1</v>
      </c>
      <c r="F11222">
        <v>15</v>
      </c>
      <c r="G11222">
        <v>15</v>
      </c>
      <c r="H11222">
        <v>15</v>
      </c>
    </row>
    <row r="11223" spans="2:8" x14ac:dyDescent="0.25">
      <c r="B11223" t="s">
        <v>3</v>
      </c>
      <c r="C11223" t="s">
        <v>679</v>
      </c>
      <c r="D11223" t="s">
        <v>25</v>
      </c>
      <c r="E11223" t="s">
        <v>1</v>
      </c>
      <c r="F11223">
        <v>15</v>
      </c>
      <c r="G11223">
        <v>15</v>
      </c>
      <c r="H11223">
        <v>15</v>
      </c>
    </row>
    <row r="11224" spans="2:8" x14ac:dyDescent="0.25">
      <c r="B11224" t="s">
        <v>3</v>
      </c>
      <c r="C11224" t="s">
        <v>679</v>
      </c>
      <c r="D11224" t="s">
        <v>26</v>
      </c>
      <c r="E11224" t="s">
        <v>1</v>
      </c>
      <c r="F11224">
        <v>25</v>
      </c>
      <c r="G11224">
        <v>25</v>
      </c>
      <c r="H11224">
        <v>25</v>
      </c>
    </row>
    <row r="11225" spans="2:8" x14ac:dyDescent="0.25">
      <c r="B11225" t="s">
        <v>3</v>
      </c>
      <c r="C11225" t="s">
        <v>679</v>
      </c>
      <c r="D11225" t="s">
        <v>27</v>
      </c>
      <c r="E11225" t="s">
        <v>1</v>
      </c>
      <c r="F11225">
        <v>25</v>
      </c>
      <c r="G11225">
        <v>25</v>
      </c>
      <c r="H11225">
        <v>25</v>
      </c>
    </row>
    <row r="11226" spans="2:8" x14ac:dyDescent="0.25">
      <c r="B11226" t="s">
        <v>3</v>
      </c>
      <c r="C11226" t="s">
        <v>679</v>
      </c>
      <c r="D11226" t="s">
        <v>28</v>
      </c>
      <c r="E11226" t="s">
        <v>1</v>
      </c>
      <c r="F11226">
        <v>25</v>
      </c>
      <c r="G11226">
        <v>25</v>
      </c>
      <c r="H11226">
        <v>25</v>
      </c>
    </row>
    <row r="11227" spans="2:8" x14ac:dyDescent="0.25">
      <c r="B11227" t="s">
        <v>3</v>
      </c>
      <c r="C11227" t="s">
        <v>679</v>
      </c>
      <c r="D11227" t="s">
        <v>29</v>
      </c>
      <c r="E11227" t="s">
        <v>1</v>
      </c>
      <c r="F11227">
        <v>25</v>
      </c>
      <c r="G11227">
        <v>25</v>
      </c>
      <c r="H11227">
        <v>25</v>
      </c>
    </row>
    <row r="11228" spans="2:8" x14ac:dyDescent="0.25">
      <c r="B11228" t="s">
        <v>3</v>
      </c>
      <c r="C11228" t="s">
        <v>679</v>
      </c>
      <c r="D11228" t="s">
        <v>30</v>
      </c>
      <c r="E11228" t="s">
        <v>1</v>
      </c>
      <c r="F11228">
        <v>25</v>
      </c>
      <c r="G11228">
        <v>25</v>
      </c>
      <c r="H11228">
        <v>25</v>
      </c>
    </row>
    <row r="11229" spans="2:8" x14ac:dyDescent="0.25">
      <c r="B11229" t="s">
        <v>3</v>
      </c>
      <c r="C11229" t="s">
        <v>679</v>
      </c>
      <c r="D11229" t="s">
        <v>31</v>
      </c>
      <c r="E11229" t="s">
        <v>1</v>
      </c>
      <c r="F11229">
        <v>25</v>
      </c>
      <c r="G11229">
        <v>25</v>
      </c>
      <c r="H11229">
        <v>25</v>
      </c>
    </row>
    <row r="11230" spans="2:8" x14ac:dyDescent="0.25">
      <c r="B11230" t="s">
        <v>3</v>
      </c>
      <c r="C11230" t="s">
        <v>679</v>
      </c>
      <c r="D11230" t="s">
        <v>32</v>
      </c>
      <c r="E11230" t="s">
        <v>1</v>
      </c>
      <c r="F11230">
        <v>25</v>
      </c>
      <c r="G11230">
        <v>25</v>
      </c>
      <c r="H11230">
        <v>25</v>
      </c>
    </row>
    <row r="11231" spans="2:8" x14ac:dyDescent="0.25">
      <c r="B11231" t="s">
        <v>3</v>
      </c>
      <c r="C11231" t="s">
        <v>679</v>
      </c>
      <c r="D11231" t="s">
        <v>33</v>
      </c>
      <c r="E11231" t="s">
        <v>1</v>
      </c>
      <c r="F11231">
        <v>25</v>
      </c>
      <c r="G11231">
        <v>25</v>
      </c>
      <c r="H11231">
        <v>25</v>
      </c>
    </row>
    <row r="11232" spans="2:8" x14ac:dyDescent="0.25">
      <c r="B11232" t="s">
        <v>3</v>
      </c>
      <c r="C11232" t="s">
        <v>679</v>
      </c>
      <c r="D11232" t="s">
        <v>34</v>
      </c>
      <c r="E11232" t="s">
        <v>1</v>
      </c>
      <c r="F11232">
        <v>25</v>
      </c>
      <c r="G11232">
        <v>25</v>
      </c>
      <c r="H11232">
        <v>25</v>
      </c>
    </row>
    <row r="11233" spans="2:8" x14ac:dyDescent="0.25">
      <c r="B11233" t="s">
        <v>3</v>
      </c>
      <c r="C11233" t="s">
        <v>679</v>
      </c>
      <c r="D11233" t="s">
        <v>35</v>
      </c>
      <c r="E11233" t="s">
        <v>1</v>
      </c>
      <c r="F11233">
        <v>25</v>
      </c>
      <c r="G11233">
        <v>25</v>
      </c>
      <c r="H11233">
        <v>25</v>
      </c>
    </row>
    <row r="11234" spans="2:8" x14ac:dyDescent="0.25">
      <c r="B11234" t="s">
        <v>3</v>
      </c>
      <c r="C11234" t="s">
        <v>679</v>
      </c>
      <c r="D11234" t="s">
        <v>36</v>
      </c>
      <c r="E11234" t="s">
        <v>1</v>
      </c>
      <c r="F11234">
        <v>25</v>
      </c>
      <c r="G11234">
        <v>25</v>
      </c>
      <c r="H11234">
        <v>25</v>
      </c>
    </row>
    <row r="11235" spans="2:8" x14ac:dyDescent="0.25">
      <c r="B11235" t="s">
        <v>3</v>
      </c>
      <c r="C11235" t="s">
        <v>679</v>
      </c>
      <c r="D11235" t="s">
        <v>37</v>
      </c>
      <c r="E11235" t="s">
        <v>1</v>
      </c>
      <c r="F11235">
        <v>25</v>
      </c>
      <c r="G11235">
        <v>25</v>
      </c>
      <c r="H11235">
        <v>25</v>
      </c>
    </row>
    <row r="11236" spans="2:8" x14ac:dyDescent="0.25">
      <c r="B11236" t="s">
        <v>3</v>
      </c>
      <c r="C11236" t="s">
        <v>679</v>
      </c>
      <c r="D11236" t="s">
        <v>38</v>
      </c>
      <c r="E11236" t="s">
        <v>1</v>
      </c>
      <c r="F11236">
        <v>25</v>
      </c>
      <c r="G11236">
        <v>25</v>
      </c>
      <c r="H11236">
        <v>25</v>
      </c>
    </row>
    <row r="11237" spans="2:8" x14ac:dyDescent="0.25">
      <c r="B11237" t="s">
        <v>3</v>
      </c>
      <c r="C11237" t="s">
        <v>679</v>
      </c>
      <c r="D11237" t="s">
        <v>39</v>
      </c>
      <c r="E11237" t="s">
        <v>1</v>
      </c>
      <c r="F11237">
        <v>25</v>
      </c>
      <c r="G11237">
        <v>25</v>
      </c>
      <c r="H11237">
        <v>25</v>
      </c>
    </row>
    <row r="11238" spans="2:8" x14ac:dyDescent="0.25">
      <c r="B11238" t="s">
        <v>3</v>
      </c>
      <c r="C11238" t="s">
        <v>679</v>
      </c>
      <c r="D11238" t="s">
        <v>40</v>
      </c>
      <c r="E11238" t="s">
        <v>1</v>
      </c>
      <c r="F11238">
        <v>25</v>
      </c>
      <c r="G11238">
        <v>25</v>
      </c>
      <c r="H11238">
        <v>25</v>
      </c>
    </row>
    <row r="11239" spans="2:8" x14ac:dyDescent="0.25">
      <c r="B11239" t="s">
        <v>3</v>
      </c>
      <c r="C11239" t="s">
        <v>679</v>
      </c>
      <c r="D11239" t="s">
        <v>41</v>
      </c>
      <c r="E11239" t="s">
        <v>1</v>
      </c>
      <c r="F11239">
        <v>25</v>
      </c>
      <c r="G11239">
        <v>25</v>
      </c>
      <c r="H11239">
        <v>25</v>
      </c>
    </row>
    <row r="11240" spans="2:8" x14ac:dyDescent="0.25">
      <c r="B11240" t="s">
        <v>3</v>
      </c>
      <c r="C11240" t="s">
        <v>679</v>
      </c>
      <c r="D11240" t="s">
        <v>42</v>
      </c>
      <c r="E11240" t="s">
        <v>1</v>
      </c>
      <c r="F11240">
        <v>15</v>
      </c>
      <c r="G11240">
        <v>15</v>
      </c>
      <c r="H11240">
        <v>15</v>
      </c>
    </row>
    <row r="11241" spans="2:8" x14ac:dyDescent="0.25">
      <c r="B11241" t="s">
        <v>3</v>
      </c>
      <c r="C11241" t="s">
        <v>679</v>
      </c>
      <c r="D11241" t="s">
        <v>44</v>
      </c>
      <c r="E11241" t="s">
        <v>1</v>
      </c>
      <c r="F11241">
        <v>15</v>
      </c>
      <c r="G11241">
        <v>15</v>
      </c>
      <c r="H11241">
        <v>15</v>
      </c>
    </row>
    <row r="11242" spans="2:8" x14ac:dyDescent="0.25">
      <c r="B11242" t="s">
        <v>3</v>
      </c>
      <c r="C11242" t="s">
        <v>679</v>
      </c>
      <c r="D11242" t="s">
        <v>45</v>
      </c>
      <c r="E11242" t="s">
        <v>1</v>
      </c>
      <c r="F11242">
        <v>3</v>
      </c>
      <c r="G11242">
        <v>3</v>
      </c>
      <c r="H11242">
        <v>3</v>
      </c>
    </row>
    <row r="11243" spans="2:8" x14ac:dyDescent="0.25">
      <c r="B11243" t="s">
        <v>3</v>
      </c>
      <c r="C11243" t="s">
        <v>679</v>
      </c>
      <c r="D11243" t="s">
        <v>48</v>
      </c>
      <c r="E11243" t="s">
        <v>1</v>
      </c>
      <c r="F11243">
        <v>18</v>
      </c>
      <c r="G11243">
        <v>18</v>
      </c>
      <c r="H11243">
        <v>18</v>
      </c>
    </row>
    <row r="11244" spans="2:8" x14ac:dyDescent="0.25">
      <c r="B11244" t="s">
        <v>3</v>
      </c>
      <c r="C11244" t="s">
        <v>679</v>
      </c>
      <c r="D11244" t="s">
        <v>49</v>
      </c>
      <c r="E11244" t="s">
        <v>1</v>
      </c>
      <c r="F11244">
        <v>11.3</v>
      </c>
      <c r="G11244">
        <v>11.3</v>
      </c>
      <c r="H11244">
        <v>11.3</v>
      </c>
    </row>
    <row r="11245" spans="2:8" x14ac:dyDescent="0.25">
      <c r="B11245" t="s">
        <v>3</v>
      </c>
      <c r="C11245" t="s">
        <v>679</v>
      </c>
      <c r="D11245" t="s">
        <v>51</v>
      </c>
      <c r="E11245" t="s">
        <v>1</v>
      </c>
      <c r="F11245">
        <v>11</v>
      </c>
      <c r="G11245">
        <v>11</v>
      </c>
      <c r="H11245">
        <v>11</v>
      </c>
    </row>
    <row r="11246" spans="2:8" x14ac:dyDescent="0.25">
      <c r="B11246" t="s">
        <v>3</v>
      </c>
      <c r="C11246" t="s">
        <v>679</v>
      </c>
      <c r="D11246" t="s">
        <v>53</v>
      </c>
      <c r="E11246" t="s">
        <v>1</v>
      </c>
      <c r="F11246">
        <v>11</v>
      </c>
      <c r="G11246">
        <v>11</v>
      </c>
      <c r="H11246">
        <v>11</v>
      </c>
    </row>
    <row r="11247" spans="2:8" x14ac:dyDescent="0.25">
      <c r="B11247" t="s">
        <v>3</v>
      </c>
      <c r="C11247" t="s">
        <v>679</v>
      </c>
      <c r="D11247" t="s">
        <v>55</v>
      </c>
      <c r="E11247" t="s">
        <v>1</v>
      </c>
      <c r="F11247">
        <v>15</v>
      </c>
      <c r="G11247">
        <v>15</v>
      </c>
      <c r="H11247">
        <v>15</v>
      </c>
    </row>
    <row r="11248" spans="2:8" x14ac:dyDescent="0.25">
      <c r="B11248" t="s">
        <v>3</v>
      </c>
      <c r="C11248" t="s">
        <v>679</v>
      </c>
      <c r="D11248" t="s">
        <v>57</v>
      </c>
      <c r="E11248" t="s">
        <v>1</v>
      </c>
      <c r="F11248">
        <v>10</v>
      </c>
      <c r="G11248">
        <v>10</v>
      </c>
      <c r="H11248">
        <v>10</v>
      </c>
    </row>
    <row r="11249" spans="2:8" x14ac:dyDescent="0.25">
      <c r="B11249" t="s">
        <v>3</v>
      </c>
      <c r="C11249" t="s">
        <v>679</v>
      </c>
      <c r="D11249" t="s">
        <v>622</v>
      </c>
      <c r="E11249" t="s">
        <v>1</v>
      </c>
      <c r="F11249">
        <v>12</v>
      </c>
      <c r="G11249">
        <v>12</v>
      </c>
      <c r="H11249">
        <v>12</v>
      </c>
    </row>
    <row r="11250" spans="2:8" x14ac:dyDescent="0.25">
      <c r="B11250" t="s">
        <v>3</v>
      </c>
      <c r="C11250" t="s">
        <v>679</v>
      </c>
      <c r="D11250" t="s">
        <v>623</v>
      </c>
      <c r="E11250" t="s">
        <v>1</v>
      </c>
      <c r="F11250">
        <v>14</v>
      </c>
      <c r="G11250">
        <v>14</v>
      </c>
      <c r="H11250">
        <v>14</v>
      </c>
    </row>
    <row r="11251" spans="2:8" x14ac:dyDescent="0.25">
      <c r="B11251" t="s">
        <v>3</v>
      </c>
      <c r="C11251" t="s">
        <v>679</v>
      </c>
      <c r="D11251" t="s">
        <v>624</v>
      </c>
      <c r="E11251" t="s">
        <v>1</v>
      </c>
      <c r="F11251">
        <v>12</v>
      </c>
      <c r="G11251">
        <v>12</v>
      </c>
      <c r="H11251">
        <v>12</v>
      </c>
    </row>
    <row r="11252" spans="2:8" x14ac:dyDescent="0.25">
      <c r="B11252" t="s">
        <v>3</v>
      </c>
      <c r="C11252" t="s">
        <v>679</v>
      </c>
      <c r="D11252" t="s">
        <v>625</v>
      </c>
      <c r="E11252" t="s">
        <v>1</v>
      </c>
      <c r="F11252">
        <v>14</v>
      </c>
      <c r="G11252">
        <v>14</v>
      </c>
      <c r="H11252">
        <v>14</v>
      </c>
    </row>
    <row r="11253" spans="2:8" x14ac:dyDescent="0.25">
      <c r="B11253" t="s">
        <v>3</v>
      </c>
      <c r="C11253" t="s">
        <v>679</v>
      </c>
      <c r="D11253" t="s">
        <v>58</v>
      </c>
      <c r="E11253" t="s">
        <v>1</v>
      </c>
      <c r="F11253">
        <v>18</v>
      </c>
      <c r="G11253">
        <v>18</v>
      </c>
      <c r="H11253">
        <v>18</v>
      </c>
    </row>
    <row r="11254" spans="2:8" x14ac:dyDescent="0.25">
      <c r="B11254" t="s">
        <v>3</v>
      </c>
      <c r="C11254" t="s">
        <v>679</v>
      </c>
      <c r="D11254" t="s">
        <v>59</v>
      </c>
      <c r="E11254" t="s">
        <v>1</v>
      </c>
      <c r="F11254">
        <v>18</v>
      </c>
      <c r="G11254">
        <v>18</v>
      </c>
      <c r="H11254">
        <v>18</v>
      </c>
    </row>
    <row r="11255" spans="2:8" x14ac:dyDescent="0.25">
      <c r="B11255" t="s">
        <v>3</v>
      </c>
      <c r="C11255" t="s">
        <v>679</v>
      </c>
      <c r="D11255" t="s">
        <v>60</v>
      </c>
      <c r="E11255" t="s">
        <v>1</v>
      </c>
      <c r="F11255">
        <v>18</v>
      </c>
      <c r="G11255">
        <v>18</v>
      </c>
      <c r="H11255">
        <v>18</v>
      </c>
    </row>
    <row r="11256" spans="2:8" x14ac:dyDescent="0.25">
      <c r="B11256" t="s">
        <v>3</v>
      </c>
      <c r="C11256" t="s">
        <v>679</v>
      </c>
      <c r="D11256" t="s">
        <v>626</v>
      </c>
      <c r="E11256" t="s">
        <v>1</v>
      </c>
      <c r="F11256">
        <v>15</v>
      </c>
      <c r="G11256">
        <v>15</v>
      </c>
      <c r="H11256">
        <v>15</v>
      </c>
    </row>
    <row r="11257" spans="2:8" x14ac:dyDescent="0.25">
      <c r="B11257" t="s">
        <v>3</v>
      </c>
      <c r="C11257" t="s">
        <v>679</v>
      </c>
      <c r="D11257" t="s">
        <v>64</v>
      </c>
      <c r="E11257" t="s">
        <v>1</v>
      </c>
      <c r="F11257">
        <v>14.86</v>
      </c>
      <c r="G11257">
        <v>14.86</v>
      </c>
      <c r="H11257">
        <v>14.86</v>
      </c>
    </row>
    <row r="11258" spans="2:8" x14ac:dyDescent="0.25">
      <c r="B11258" t="s">
        <v>3</v>
      </c>
      <c r="C11258" t="s">
        <v>679</v>
      </c>
      <c r="D11258" t="s">
        <v>67</v>
      </c>
      <c r="E11258" t="s">
        <v>1</v>
      </c>
      <c r="F11258">
        <v>10</v>
      </c>
      <c r="G11258">
        <v>10</v>
      </c>
      <c r="H11258">
        <v>10</v>
      </c>
    </row>
    <row r="11259" spans="2:8" x14ac:dyDescent="0.25">
      <c r="B11259" t="s">
        <v>3</v>
      </c>
      <c r="C11259" t="s">
        <v>679</v>
      </c>
      <c r="D11259" t="s">
        <v>69</v>
      </c>
      <c r="E11259" t="s">
        <v>1</v>
      </c>
      <c r="F11259">
        <v>15</v>
      </c>
      <c r="G11259">
        <v>15</v>
      </c>
      <c r="H11259">
        <v>15</v>
      </c>
    </row>
    <row r="11260" spans="2:8" x14ac:dyDescent="0.25">
      <c r="B11260" t="s">
        <v>3</v>
      </c>
      <c r="C11260" t="s">
        <v>679</v>
      </c>
      <c r="D11260" t="s">
        <v>71</v>
      </c>
      <c r="E11260" t="s">
        <v>1</v>
      </c>
      <c r="F11260">
        <v>10</v>
      </c>
      <c r="G11260">
        <v>10</v>
      </c>
      <c r="H11260">
        <v>10</v>
      </c>
    </row>
    <row r="11261" spans="2:8" x14ac:dyDescent="0.25">
      <c r="B11261" t="s">
        <v>3</v>
      </c>
      <c r="C11261" t="s">
        <v>679</v>
      </c>
      <c r="D11261" t="s">
        <v>73</v>
      </c>
      <c r="E11261" t="s">
        <v>1</v>
      </c>
      <c r="F11261">
        <v>10</v>
      </c>
      <c r="G11261">
        <v>10</v>
      </c>
      <c r="H11261">
        <v>10</v>
      </c>
    </row>
    <row r="11262" spans="2:8" x14ac:dyDescent="0.25">
      <c r="B11262" t="s">
        <v>3</v>
      </c>
      <c r="C11262" t="s">
        <v>679</v>
      </c>
      <c r="D11262" t="s">
        <v>683</v>
      </c>
      <c r="E11262" t="s">
        <v>1</v>
      </c>
      <c r="F11262">
        <v>5.7</v>
      </c>
      <c r="G11262">
        <v>5.7</v>
      </c>
      <c r="H11262">
        <v>5.7</v>
      </c>
    </row>
    <row r="11263" spans="2:8" x14ac:dyDescent="0.25">
      <c r="B11263" t="s">
        <v>3</v>
      </c>
      <c r="C11263" t="s">
        <v>679</v>
      </c>
      <c r="D11263" t="s">
        <v>75</v>
      </c>
      <c r="E11263" t="s">
        <v>1</v>
      </c>
      <c r="F11263">
        <v>12</v>
      </c>
      <c r="G11263">
        <v>12</v>
      </c>
      <c r="H11263">
        <v>12</v>
      </c>
    </row>
    <row r="11264" spans="2:8" x14ac:dyDescent="0.25">
      <c r="B11264" t="s">
        <v>3</v>
      </c>
      <c r="C11264" t="s">
        <v>679</v>
      </c>
      <c r="D11264" t="s">
        <v>76</v>
      </c>
      <c r="E11264" t="s">
        <v>1</v>
      </c>
      <c r="F11264">
        <v>12</v>
      </c>
      <c r="G11264">
        <v>12</v>
      </c>
      <c r="H11264">
        <v>12</v>
      </c>
    </row>
    <row r="11265" spans="2:8" x14ac:dyDescent="0.25">
      <c r="B11265" t="s">
        <v>3</v>
      </c>
      <c r="C11265" t="s">
        <v>679</v>
      </c>
      <c r="D11265" t="s">
        <v>77</v>
      </c>
      <c r="E11265" t="s">
        <v>1</v>
      </c>
      <c r="F11265">
        <v>12</v>
      </c>
      <c r="G11265">
        <v>12</v>
      </c>
      <c r="H11265">
        <v>12</v>
      </c>
    </row>
    <row r="11266" spans="2:8" x14ac:dyDescent="0.25">
      <c r="B11266" t="s">
        <v>3</v>
      </c>
      <c r="C11266" t="s">
        <v>679</v>
      </c>
      <c r="D11266" t="s">
        <v>78</v>
      </c>
      <c r="E11266" t="s">
        <v>1</v>
      </c>
      <c r="F11266">
        <v>10</v>
      </c>
      <c r="G11266">
        <v>10</v>
      </c>
      <c r="H11266">
        <v>10</v>
      </c>
    </row>
    <row r="11267" spans="2:8" x14ac:dyDescent="0.25">
      <c r="B11267" t="s">
        <v>3</v>
      </c>
      <c r="C11267" t="s">
        <v>679</v>
      </c>
      <c r="D11267" t="s">
        <v>627</v>
      </c>
      <c r="E11267" t="s">
        <v>1</v>
      </c>
      <c r="F11267">
        <v>12</v>
      </c>
      <c r="G11267">
        <v>12</v>
      </c>
      <c r="H11267">
        <v>12</v>
      </c>
    </row>
    <row r="11268" spans="2:8" x14ac:dyDescent="0.25">
      <c r="B11268" t="s">
        <v>3</v>
      </c>
      <c r="C11268" t="s">
        <v>679</v>
      </c>
      <c r="D11268" t="s">
        <v>81</v>
      </c>
      <c r="E11268" t="s">
        <v>1</v>
      </c>
      <c r="F11268">
        <v>12</v>
      </c>
      <c r="G11268">
        <v>12</v>
      </c>
      <c r="H11268">
        <v>12</v>
      </c>
    </row>
    <row r="11269" spans="2:8" x14ac:dyDescent="0.25">
      <c r="B11269" t="s">
        <v>3</v>
      </c>
      <c r="C11269" t="s">
        <v>679</v>
      </c>
      <c r="D11269" t="s">
        <v>83</v>
      </c>
      <c r="E11269" t="s">
        <v>1</v>
      </c>
      <c r="F11269">
        <v>10</v>
      </c>
      <c r="G11269">
        <v>10</v>
      </c>
      <c r="H11269">
        <v>10</v>
      </c>
    </row>
    <row r="11270" spans="2:8" x14ac:dyDescent="0.25">
      <c r="B11270" t="s">
        <v>3</v>
      </c>
      <c r="C11270" t="s">
        <v>679</v>
      </c>
      <c r="D11270" t="s">
        <v>85</v>
      </c>
      <c r="E11270" t="s">
        <v>1</v>
      </c>
      <c r="F11270">
        <v>11.3</v>
      </c>
      <c r="G11270">
        <v>11.3</v>
      </c>
      <c r="H11270">
        <v>11.3</v>
      </c>
    </row>
    <row r="11271" spans="2:8" x14ac:dyDescent="0.25">
      <c r="B11271" t="s">
        <v>3</v>
      </c>
      <c r="C11271" t="s">
        <v>679</v>
      </c>
      <c r="D11271" t="s">
        <v>86</v>
      </c>
      <c r="E11271" t="s">
        <v>1</v>
      </c>
      <c r="F11271">
        <v>11.3</v>
      </c>
      <c r="G11271">
        <v>11.3</v>
      </c>
      <c r="H11271">
        <v>11.3</v>
      </c>
    </row>
    <row r="11272" spans="2:8" x14ac:dyDescent="0.25">
      <c r="B11272" t="s">
        <v>3</v>
      </c>
      <c r="C11272" t="s">
        <v>679</v>
      </c>
      <c r="D11272" t="s">
        <v>87</v>
      </c>
      <c r="E11272" t="s">
        <v>1</v>
      </c>
      <c r="F11272">
        <v>11.3</v>
      </c>
      <c r="G11272">
        <v>11.3</v>
      </c>
      <c r="H11272">
        <v>11.3</v>
      </c>
    </row>
    <row r="11273" spans="2:8" x14ac:dyDescent="0.25">
      <c r="B11273" t="s">
        <v>3</v>
      </c>
      <c r="C11273" t="s">
        <v>679</v>
      </c>
      <c r="D11273" t="s">
        <v>88</v>
      </c>
      <c r="E11273" t="s">
        <v>1</v>
      </c>
      <c r="F11273">
        <v>20</v>
      </c>
      <c r="G11273">
        <v>20</v>
      </c>
      <c r="H11273">
        <v>20</v>
      </c>
    </row>
    <row r="11274" spans="2:8" x14ac:dyDescent="0.25">
      <c r="B11274" t="s">
        <v>3</v>
      </c>
      <c r="C11274" t="s">
        <v>679</v>
      </c>
      <c r="D11274" t="s">
        <v>628</v>
      </c>
      <c r="E11274" t="s">
        <v>1</v>
      </c>
      <c r="F11274">
        <v>20</v>
      </c>
      <c r="G11274">
        <v>20</v>
      </c>
      <c r="H11274">
        <v>20</v>
      </c>
    </row>
    <row r="11275" spans="2:8" x14ac:dyDescent="0.25">
      <c r="B11275" t="s">
        <v>3</v>
      </c>
      <c r="C11275" t="s">
        <v>679</v>
      </c>
      <c r="D11275" t="s">
        <v>89</v>
      </c>
      <c r="E11275" t="s">
        <v>1</v>
      </c>
      <c r="F11275">
        <v>20</v>
      </c>
      <c r="G11275">
        <v>20</v>
      </c>
      <c r="H11275">
        <v>20</v>
      </c>
    </row>
    <row r="11276" spans="2:8" x14ac:dyDescent="0.25">
      <c r="B11276" t="s">
        <v>3</v>
      </c>
      <c r="C11276" t="s">
        <v>679</v>
      </c>
      <c r="D11276" t="s">
        <v>90</v>
      </c>
      <c r="E11276" t="s">
        <v>1</v>
      </c>
      <c r="F11276">
        <v>10</v>
      </c>
      <c r="G11276">
        <v>10</v>
      </c>
      <c r="H11276">
        <v>10</v>
      </c>
    </row>
    <row r="11277" spans="2:8" x14ac:dyDescent="0.25">
      <c r="B11277" t="s">
        <v>3</v>
      </c>
      <c r="C11277" t="s">
        <v>679</v>
      </c>
      <c r="D11277" t="s">
        <v>92</v>
      </c>
      <c r="E11277" t="s">
        <v>1</v>
      </c>
      <c r="F11277">
        <v>15</v>
      </c>
      <c r="G11277">
        <v>15</v>
      </c>
      <c r="H11277">
        <v>15</v>
      </c>
    </row>
    <row r="11278" spans="2:8" x14ac:dyDescent="0.25">
      <c r="B11278" t="s">
        <v>3</v>
      </c>
      <c r="C11278" t="s">
        <v>679</v>
      </c>
      <c r="D11278" t="s">
        <v>93</v>
      </c>
      <c r="E11278" t="s">
        <v>1</v>
      </c>
      <c r="F11278">
        <v>15</v>
      </c>
      <c r="G11278">
        <v>15</v>
      </c>
      <c r="H11278">
        <v>15</v>
      </c>
    </row>
    <row r="11279" spans="2:8" x14ac:dyDescent="0.25">
      <c r="B11279" t="s">
        <v>3</v>
      </c>
      <c r="C11279" t="s">
        <v>679</v>
      </c>
      <c r="D11279" t="s">
        <v>97</v>
      </c>
      <c r="E11279" t="s">
        <v>1</v>
      </c>
      <c r="F11279">
        <v>15</v>
      </c>
      <c r="G11279">
        <v>15</v>
      </c>
      <c r="H11279">
        <v>15</v>
      </c>
    </row>
    <row r="11280" spans="2:8" x14ac:dyDescent="0.25">
      <c r="B11280" t="s">
        <v>3</v>
      </c>
      <c r="C11280" t="s">
        <v>679</v>
      </c>
      <c r="D11280" t="s">
        <v>98</v>
      </c>
      <c r="E11280" t="s">
        <v>1</v>
      </c>
      <c r="F11280">
        <v>14</v>
      </c>
      <c r="G11280">
        <v>14</v>
      </c>
      <c r="H11280">
        <v>14</v>
      </c>
    </row>
    <row r="11281" spans="2:8" x14ac:dyDescent="0.25">
      <c r="B11281" t="s">
        <v>3</v>
      </c>
      <c r="C11281" t="s">
        <v>679</v>
      </c>
      <c r="D11281" t="s">
        <v>99</v>
      </c>
      <c r="E11281" t="s">
        <v>1</v>
      </c>
      <c r="F11281">
        <v>12</v>
      </c>
      <c r="G11281">
        <v>12</v>
      </c>
      <c r="H11281">
        <v>12</v>
      </c>
    </row>
    <row r="11282" spans="2:8" x14ac:dyDescent="0.25">
      <c r="B11282" t="s">
        <v>3</v>
      </c>
      <c r="C11282" t="s">
        <v>679</v>
      </c>
      <c r="D11282" t="s">
        <v>100</v>
      </c>
      <c r="E11282" t="s">
        <v>1</v>
      </c>
      <c r="F11282">
        <v>12</v>
      </c>
      <c r="G11282">
        <v>12</v>
      </c>
      <c r="H11282">
        <v>12</v>
      </c>
    </row>
    <row r="11283" spans="2:8" x14ac:dyDescent="0.25">
      <c r="B11283" t="s">
        <v>3</v>
      </c>
      <c r="C11283" t="s">
        <v>679</v>
      </c>
      <c r="D11283" t="s">
        <v>102</v>
      </c>
      <c r="E11283" t="s">
        <v>1</v>
      </c>
      <c r="F11283">
        <v>12</v>
      </c>
      <c r="G11283">
        <v>12</v>
      </c>
      <c r="H11283">
        <v>12</v>
      </c>
    </row>
    <row r="11284" spans="2:8" x14ac:dyDescent="0.25">
      <c r="B11284" t="s">
        <v>3</v>
      </c>
      <c r="C11284" t="s">
        <v>679</v>
      </c>
      <c r="D11284" t="s">
        <v>104</v>
      </c>
      <c r="E11284" t="s">
        <v>1</v>
      </c>
      <c r="F11284">
        <v>12</v>
      </c>
      <c r="G11284">
        <v>12</v>
      </c>
      <c r="H11284">
        <v>12</v>
      </c>
    </row>
    <row r="11285" spans="2:8" x14ac:dyDescent="0.25">
      <c r="B11285" t="s">
        <v>3</v>
      </c>
      <c r="C11285" t="s">
        <v>679</v>
      </c>
      <c r="D11285" t="s">
        <v>106</v>
      </c>
      <c r="E11285" t="s">
        <v>1</v>
      </c>
      <c r="F11285">
        <v>12</v>
      </c>
      <c r="G11285">
        <v>12</v>
      </c>
      <c r="H11285">
        <v>12</v>
      </c>
    </row>
    <row r="11286" spans="2:8" x14ac:dyDescent="0.25">
      <c r="B11286" t="s">
        <v>3</v>
      </c>
      <c r="C11286" t="s">
        <v>679</v>
      </c>
      <c r="D11286" t="s">
        <v>108</v>
      </c>
      <c r="E11286" t="s">
        <v>1</v>
      </c>
      <c r="F11286">
        <v>12</v>
      </c>
      <c r="G11286">
        <v>12</v>
      </c>
      <c r="H11286">
        <v>12</v>
      </c>
    </row>
    <row r="11287" spans="2:8" x14ac:dyDescent="0.25">
      <c r="B11287" t="s">
        <v>3</v>
      </c>
      <c r="C11287" t="s">
        <v>679</v>
      </c>
      <c r="D11287" t="s">
        <v>112</v>
      </c>
      <c r="E11287" t="s">
        <v>1</v>
      </c>
      <c r="F11287">
        <v>12</v>
      </c>
      <c r="G11287">
        <v>12</v>
      </c>
      <c r="H11287">
        <v>12</v>
      </c>
    </row>
    <row r="11288" spans="2:8" x14ac:dyDescent="0.25">
      <c r="B11288" t="s">
        <v>3</v>
      </c>
      <c r="C11288" t="s">
        <v>679</v>
      </c>
      <c r="D11288" t="s">
        <v>114</v>
      </c>
      <c r="E11288" t="s">
        <v>1</v>
      </c>
      <c r="F11288">
        <v>12</v>
      </c>
      <c r="G11288">
        <v>12</v>
      </c>
      <c r="H11288">
        <v>12</v>
      </c>
    </row>
    <row r="11289" spans="2:8" x14ac:dyDescent="0.25">
      <c r="B11289" t="s">
        <v>3</v>
      </c>
      <c r="C11289" t="s">
        <v>679</v>
      </c>
      <c r="D11289" t="s">
        <v>443</v>
      </c>
      <c r="E11289" t="s">
        <v>1</v>
      </c>
      <c r="F11289">
        <v>12</v>
      </c>
      <c r="G11289">
        <v>12</v>
      </c>
      <c r="H11289">
        <v>12</v>
      </c>
    </row>
    <row r="11290" spans="2:8" x14ac:dyDescent="0.25">
      <c r="B11290" t="s">
        <v>3</v>
      </c>
      <c r="C11290" t="s">
        <v>679</v>
      </c>
      <c r="D11290" t="s">
        <v>116</v>
      </c>
      <c r="E11290" t="s">
        <v>1</v>
      </c>
      <c r="F11290">
        <v>15</v>
      </c>
      <c r="G11290">
        <v>15</v>
      </c>
      <c r="H11290">
        <v>15</v>
      </c>
    </row>
    <row r="11291" spans="2:8" x14ac:dyDescent="0.25">
      <c r="B11291" t="s">
        <v>3</v>
      </c>
      <c r="C11291" t="s">
        <v>679</v>
      </c>
      <c r="D11291" t="s">
        <v>118</v>
      </c>
      <c r="E11291" t="s">
        <v>1</v>
      </c>
      <c r="F11291">
        <v>2.9329999999999998</v>
      </c>
      <c r="G11291">
        <v>2.9329999999999998</v>
      </c>
      <c r="H11291">
        <v>2.9329999999999998</v>
      </c>
    </row>
    <row r="11292" spans="2:8" x14ac:dyDescent="0.25">
      <c r="B11292" t="s">
        <v>3</v>
      </c>
      <c r="C11292" t="s">
        <v>679</v>
      </c>
      <c r="D11292" t="s">
        <v>629</v>
      </c>
      <c r="E11292" t="s">
        <v>1</v>
      </c>
      <c r="F11292">
        <v>12</v>
      </c>
      <c r="G11292">
        <v>12</v>
      </c>
      <c r="H11292">
        <v>12</v>
      </c>
    </row>
    <row r="11293" spans="2:8" x14ac:dyDescent="0.25">
      <c r="B11293" t="s">
        <v>3</v>
      </c>
      <c r="C11293" t="s">
        <v>679</v>
      </c>
      <c r="D11293" t="s">
        <v>119</v>
      </c>
      <c r="E11293" t="s">
        <v>1</v>
      </c>
      <c r="F11293">
        <v>15</v>
      </c>
      <c r="G11293">
        <v>15</v>
      </c>
      <c r="H11293">
        <v>15</v>
      </c>
    </row>
    <row r="11294" spans="2:8" x14ac:dyDescent="0.25">
      <c r="B11294" t="s">
        <v>3</v>
      </c>
      <c r="C11294" t="s">
        <v>679</v>
      </c>
      <c r="D11294" t="s">
        <v>121</v>
      </c>
      <c r="E11294" t="s">
        <v>1</v>
      </c>
      <c r="F11294">
        <v>10</v>
      </c>
      <c r="G11294">
        <v>10</v>
      </c>
      <c r="H11294">
        <v>10</v>
      </c>
    </row>
    <row r="11295" spans="2:8" x14ac:dyDescent="0.25">
      <c r="B11295" t="s">
        <v>3</v>
      </c>
      <c r="C11295" t="s">
        <v>679</v>
      </c>
      <c r="D11295" t="s">
        <v>123</v>
      </c>
      <c r="E11295" t="s">
        <v>1</v>
      </c>
      <c r="F11295">
        <v>11</v>
      </c>
      <c r="G11295">
        <v>11</v>
      </c>
      <c r="H11295">
        <v>11</v>
      </c>
    </row>
    <row r="11296" spans="2:8" x14ac:dyDescent="0.25">
      <c r="B11296" t="s">
        <v>3</v>
      </c>
      <c r="C11296" t="s">
        <v>679</v>
      </c>
      <c r="D11296" t="s">
        <v>127</v>
      </c>
      <c r="E11296" t="s">
        <v>1</v>
      </c>
      <c r="F11296">
        <v>10</v>
      </c>
      <c r="G11296">
        <v>10</v>
      </c>
      <c r="H11296">
        <v>10</v>
      </c>
    </row>
    <row r="11297" spans="2:8" x14ac:dyDescent="0.25">
      <c r="B11297" t="s">
        <v>3</v>
      </c>
      <c r="C11297" t="s">
        <v>679</v>
      </c>
      <c r="D11297" t="s">
        <v>129</v>
      </c>
      <c r="E11297" t="s">
        <v>1</v>
      </c>
      <c r="F11297">
        <v>10</v>
      </c>
      <c r="G11297">
        <v>10</v>
      </c>
      <c r="H11297">
        <v>10</v>
      </c>
    </row>
    <row r="11298" spans="2:8" x14ac:dyDescent="0.25">
      <c r="B11298" t="s">
        <v>3</v>
      </c>
      <c r="C11298" t="s">
        <v>679</v>
      </c>
      <c r="D11298" t="s">
        <v>130</v>
      </c>
      <c r="E11298" t="s">
        <v>1</v>
      </c>
      <c r="F11298">
        <v>10</v>
      </c>
      <c r="G11298">
        <v>10</v>
      </c>
      <c r="H11298">
        <v>10</v>
      </c>
    </row>
    <row r="11299" spans="2:8" x14ac:dyDescent="0.25">
      <c r="B11299" t="s">
        <v>3</v>
      </c>
      <c r="C11299" t="s">
        <v>679</v>
      </c>
      <c r="D11299" t="s">
        <v>131</v>
      </c>
      <c r="E11299" t="s">
        <v>1</v>
      </c>
      <c r="F11299">
        <v>17.100000000000001</v>
      </c>
      <c r="G11299">
        <v>17.100000000000001</v>
      </c>
      <c r="H11299">
        <v>17.100000000000001</v>
      </c>
    </row>
    <row r="11300" spans="2:8" x14ac:dyDescent="0.25">
      <c r="B11300" t="s">
        <v>3</v>
      </c>
      <c r="C11300" t="s">
        <v>679</v>
      </c>
      <c r="D11300" t="s">
        <v>132</v>
      </c>
      <c r="E11300" t="s">
        <v>1</v>
      </c>
      <c r="F11300">
        <v>17.100000000000001</v>
      </c>
      <c r="G11300">
        <v>17.100000000000001</v>
      </c>
      <c r="H11300">
        <v>17.100000000000001</v>
      </c>
    </row>
    <row r="11301" spans="2:8" x14ac:dyDescent="0.25">
      <c r="B11301" t="s">
        <v>3</v>
      </c>
      <c r="C11301" t="s">
        <v>679</v>
      </c>
      <c r="D11301" t="s">
        <v>133</v>
      </c>
      <c r="E11301" t="s">
        <v>1</v>
      </c>
      <c r="F11301">
        <v>17.100000000000001</v>
      </c>
      <c r="G11301">
        <v>17.100000000000001</v>
      </c>
      <c r="H11301">
        <v>17.100000000000001</v>
      </c>
    </row>
    <row r="11302" spans="2:8" x14ac:dyDescent="0.25">
      <c r="B11302" t="s">
        <v>3</v>
      </c>
      <c r="C11302" t="s">
        <v>679</v>
      </c>
      <c r="D11302" t="s">
        <v>134</v>
      </c>
      <c r="E11302" t="s">
        <v>1</v>
      </c>
      <c r="F11302">
        <v>17.100000000000001</v>
      </c>
      <c r="G11302">
        <v>17.100000000000001</v>
      </c>
      <c r="H11302">
        <v>17.100000000000001</v>
      </c>
    </row>
    <row r="11303" spans="2:8" x14ac:dyDescent="0.25">
      <c r="B11303" t="s">
        <v>3</v>
      </c>
      <c r="C11303" t="s">
        <v>679</v>
      </c>
      <c r="D11303" t="s">
        <v>135</v>
      </c>
      <c r="E11303" t="s">
        <v>1</v>
      </c>
      <c r="F11303">
        <v>11.4</v>
      </c>
      <c r="G11303">
        <v>11.4</v>
      </c>
      <c r="H11303">
        <v>11.4</v>
      </c>
    </row>
    <row r="11304" spans="2:8" x14ac:dyDescent="0.25">
      <c r="B11304" t="s">
        <v>3</v>
      </c>
      <c r="C11304" t="s">
        <v>679</v>
      </c>
      <c r="D11304" t="s">
        <v>136</v>
      </c>
      <c r="E11304" t="s">
        <v>1</v>
      </c>
      <c r="F11304">
        <v>11.4</v>
      </c>
      <c r="G11304">
        <v>11.4</v>
      </c>
      <c r="H11304">
        <v>11.4</v>
      </c>
    </row>
    <row r="11305" spans="2:8" x14ac:dyDescent="0.25">
      <c r="B11305" t="s">
        <v>3</v>
      </c>
      <c r="C11305" t="s">
        <v>679</v>
      </c>
      <c r="D11305" t="s">
        <v>137</v>
      </c>
      <c r="E11305" t="s">
        <v>1</v>
      </c>
      <c r="F11305">
        <v>12</v>
      </c>
      <c r="G11305">
        <v>12</v>
      </c>
      <c r="H11305">
        <v>12</v>
      </c>
    </row>
    <row r="11306" spans="2:8" x14ac:dyDescent="0.25">
      <c r="B11306" t="s">
        <v>3</v>
      </c>
      <c r="C11306" t="s">
        <v>679</v>
      </c>
      <c r="D11306" t="s">
        <v>138</v>
      </c>
      <c r="E11306" t="s">
        <v>1</v>
      </c>
      <c r="F11306">
        <v>12</v>
      </c>
      <c r="G11306">
        <v>12</v>
      </c>
      <c r="H11306">
        <v>12</v>
      </c>
    </row>
    <row r="11307" spans="2:8" x14ac:dyDescent="0.25">
      <c r="B11307" t="s">
        <v>3</v>
      </c>
      <c r="C11307" t="s">
        <v>679</v>
      </c>
      <c r="D11307" t="s">
        <v>630</v>
      </c>
      <c r="E11307" t="s">
        <v>1</v>
      </c>
      <c r="F11307">
        <v>12</v>
      </c>
      <c r="G11307">
        <v>12</v>
      </c>
      <c r="H11307">
        <v>12</v>
      </c>
    </row>
    <row r="11308" spans="2:8" x14ac:dyDescent="0.25">
      <c r="B11308" t="s">
        <v>3</v>
      </c>
      <c r="C11308" t="s">
        <v>679</v>
      </c>
      <c r="D11308" t="s">
        <v>139</v>
      </c>
      <c r="E11308" t="s">
        <v>1</v>
      </c>
      <c r="F11308">
        <v>8</v>
      </c>
      <c r="G11308">
        <v>8</v>
      </c>
      <c r="H11308">
        <v>8</v>
      </c>
    </row>
    <row r="11309" spans="2:8" x14ac:dyDescent="0.25">
      <c r="B11309" t="s">
        <v>3</v>
      </c>
      <c r="C11309" t="s">
        <v>679</v>
      </c>
      <c r="D11309" t="s">
        <v>631</v>
      </c>
      <c r="E11309" t="s">
        <v>1</v>
      </c>
      <c r="F11309">
        <v>12</v>
      </c>
      <c r="G11309">
        <v>12</v>
      </c>
      <c r="H11309">
        <v>12</v>
      </c>
    </row>
    <row r="11310" spans="2:8" x14ac:dyDescent="0.25">
      <c r="B11310" t="s">
        <v>3</v>
      </c>
      <c r="C11310" t="s">
        <v>679</v>
      </c>
      <c r="D11310" t="s">
        <v>141</v>
      </c>
      <c r="E11310" t="s">
        <v>1</v>
      </c>
      <c r="F11310">
        <v>11.4</v>
      </c>
      <c r="G11310">
        <v>11.4</v>
      </c>
      <c r="H11310">
        <v>11.4</v>
      </c>
    </row>
    <row r="11311" spans="2:8" x14ac:dyDescent="0.25">
      <c r="B11311" t="s">
        <v>3</v>
      </c>
      <c r="C11311" t="s">
        <v>679</v>
      </c>
      <c r="D11311" t="s">
        <v>684</v>
      </c>
      <c r="E11311" t="s">
        <v>1</v>
      </c>
      <c r="F11311">
        <v>5.7</v>
      </c>
      <c r="G11311">
        <v>5.7</v>
      </c>
      <c r="H11311">
        <v>5.7</v>
      </c>
    </row>
    <row r="11312" spans="2:8" x14ac:dyDescent="0.25">
      <c r="B11312" t="s">
        <v>3</v>
      </c>
      <c r="C11312" t="s">
        <v>679</v>
      </c>
      <c r="D11312" t="s">
        <v>685</v>
      </c>
      <c r="E11312" t="s">
        <v>1</v>
      </c>
      <c r="F11312">
        <v>12</v>
      </c>
      <c r="G11312">
        <v>12</v>
      </c>
      <c r="H11312">
        <v>12</v>
      </c>
    </row>
    <row r="11313" spans="2:8" x14ac:dyDescent="0.25">
      <c r="B11313" t="s">
        <v>3</v>
      </c>
      <c r="C11313" t="s">
        <v>679</v>
      </c>
      <c r="D11313" t="s">
        <v>148</v>
      </c>
      <c r="E11313" t="s">
        <v>1</v>
      </c>
      <c r="F11313">
        <v>12</v>
      </c>
      <c r="G11313">
        <v>12</v>
      </c>
      <c r="H11313">
        <v>12</v>
      </c>
    </row>
    <row r="11314" spans="2:8" x14ac:dyDescent="0.25">
      <c r="B11314" t="s">
        <v>3</v>
      </c>
      <c r="C11314" t="s">
        <v>679</v>
      </c>
      <c r="D11314" t="s">
        <v>149</v>
      </c>
      <c r="E11314" t="s">
        <v>1</v>
      </c>
      <c r="F11314">
        <v>12</v>
      </c>
      <c r="G11314">
        <v>12</v>
      </c>
      <c r="H11314">
        <v>12</v>
      </c>
    </row>
    <row r="11315" spans="2:8" x14ac:dyDescent="0.25">
      <c r="B11315" t="s">
        <v>3</v>
      </c>
      <c r="C11315" t="s">
        <v>679</v>
      </c>
      <c r="D11315" t="s">
        <v>150</v>
      </c>
      <c r="E11315" t="s">
        <v>1</v>
      </c>
      <c r="F11315">
        <v>25</v>
      </c>
      <c r="G11315">
        <v>25</v>
      </c>
      <c r="H11315">
        <v>25</v>
      </c>
    </row>
    <row r="11316" spans="2:8" x14ac:dyDescent="0.25">
      <c r="B11316" t="s">
        <v>3</v>
      </c>
      <c r="C11316" t="s">
        <v>679</v>
      </c>
      <c r="D11316" t="s">
        <v>151</v>
      </c>
      <c r="E11316" t="s">
        <v>1</v>
      </c>
      <c r="F11316">
        <v>25</v>
      </c>
      <c r="G11316">
        <v>25</v>
      </c>
      <c r="H11316">
        <v>25</v>
      </c>
    </row>
    <row r="11317" spans="2:8" x14ac:dyDescent="0.25">
      <c r="B11317" t="s">
        <v>3</v>
      </c>
      <c r="C11317" t="s">
        <v>679</v>
      </c>
      <c r="D11317" t="s">
        <v>152</v>
      </c>
      <c r="E11317" t="s">
        <v>1</v>
      </c>
      <c r="F11317">
        <v>25</v>
      </c>
      <c r="G11317">
        <v>25</v>
      </c>
      <c r="H11317">
        <v>25</v>
      </c>
    </row>
    <row r="11318" spans="2:8" x14ac:dyDescent="0.25">
      <c r="B11318" t="s">
        <v>3</v>
      </c>
      <c r="C11318" t="s">
        <v>679</v>
      </c>
      <c r="D11318" t="s">
        <v>153</v>
      </c>
      <c r="E11318" t="s">
        <v>1</v>
      </c>
      <c r="F11318">
        <v>11</v>
      </c>
      <c r="G11318">
        <v>11</v>
      </c>
      <c r="H11318">
        <v>11</v>
      </c>
    </row>
    <row r="11319" spans="2:8" x14ac:dyDescent="0.25">
      <c r="B11319" t="s">
        <v>3</v>
      </c>
      <c r="C11319" t="s">
        <v>679</v>
      </c>
      <c r="D11319" t="s">
        <v>632</v>
      </c>
      <c r="E11319" t="s">
        <v>1</v>
      </c>
      <c r="F11319">
        <v>12</v>
      </c>
      <c r="G11319">
        <v>12</v>
      </c>
      <c r="H11319">
        <v>12</v>
      </c>
    </row>
    <row r="11320" spans="2:8" x14ac:dyDescent="0.25">
      <c r="B11320" t="s">
        <v>3</v>
      </c>
      <c r="C11320" t="s">
        <v>679</v>
      </c>
      <c r="D11320" t="s">
        <v>155</v>
      </c>
      <c r="E11320" t="s">
        <v>1</v>
      </c>
      <c r="F11320">
        <v>10</v>
      </c>
      <c r="G11320">
        <v>10</v>
      </c>
      <c r="H11320">
        <v>10</v>
      </c>
    </row>
    <row r="11321" spans="2:8" x14ac:dyDescent="0.25">
      <c r="B11321" t="s">
        <v>3</v>
      </c>
      <c r="C11321" t="s">
        <v>679</v>
      </c>
      <c r="D11321" t="s">
        <v>633</v>
      </c>
      <c r="E11321" t="s">
        <v>1</v>
      </c>
      <c r="F11321">
        <v>10</v>
      </c>
      <c r="G11321">
        <v>10</v>
      </c>
      <c r="H11321">
        <v>10</v>
      </c>
    </row>
    <row r="11322" spans="2:8" x14ac:dyDescent="0.25">
      <c r="B11322" t="s">
        <v>3</v>
      </c>
      <c r="C11322" t="s">
        <v>679</v>
      </c>
      <c r="D11322" t="s">
        <v>156</v>
      </c>
      <c r="E11322" t="s">
        <v>1</v>
      </c>
      <c r="F11322">
        <v>10</v>
      </c>
      <c r="G11322">
        <v>10</v>
      </c>
      <c r="H11322">
        <v>10</v>
      </c>
    </row>
    <row r="11323" spans="2:8" x14ac:dyDescent="0.25">
      <c r="B11323" t="s">
        <v>3</v>
      </c>
      <c r="C11323" t="s">
        <v>679</v>
      </c>
      <c r="D11323" t="s">
        <v>157</v>
      </c>
      <c r="E11323" t="s">
        <v>1</v>
      </c>
      <c r="F11323">
        <v>10</v>
      </c>
      <c r="G11323">
        <v>10</v>
      </c>
      <c r="H11323">
        <v>10</v>
      </c>
    </row>
    <row r="11324" spans="2:8" x14ac:dyDescent="0.25">
      <c r="B11324" t="s">
        <v>3</v>
      </c>
      <c r="C11324" t="s">
        <v>679</v>
      </c>
      <c r="D11324" t="s">
        <v>158</v>
      </c>
      <c r="E11324" t="s">
        <v>1</v>
      </c>
      <c r="F11324">
        <v>10</v>
      </c>
      <c r="G11324">
        <v>10</v>
      </c>
      <c r="H11324">
        <v>10</v>
      </c>
    </row>
    <row r="11325" spans="2:8" x14ac:dyDescent="0.25">
      <c r="B11325" t="s">
        <v>3</v>
      </c>
      <c r="C11325" t="s">
        <v>679</v>
      </c>
      <c r="D11325" t="s">
        <v>159</v>
      </c>
      <c r="E11325" t="s">
        <v>1</v>
      </c>
      <c r="F11325">
        <v>15</v>
      </c>
      <c r="G11325">
        <v>15</v>
      </c>
      <c r="H11325">
        <v>15</v>
      </c>
    </row>
    <row r="11326" spans="2:8" x14ac:dyDescent="0.25">
      <c r="B11326" t="s">
        <v>3</v>
      </c>
      <c r="C11326" t="s">
        <v>679</v>
      </c>
      <c r="D11326" t="s">
        <v>160</v>
      </c>
      <c r="E11326" t="s">
        <v>1</v>
      </c>
      <c r="F11326">
        <v>15</v>
      </c>
      <c r="G11326">
        <v>15</v>
      </c>
      <c r="H11326">
        <v>15</v>
      </c>
    </row>
    <row r="11327" spans="2:8" x14ac:dyDescent="0.25">
      <c r="B11327" t="s">
        <v>3</v>
      </c>
      <c r="C11327" t="s">
        <v>679</v>
      </c>
      <c r="D11327" t="s">
        <v>161</v>
      </c>
      <c r="E11327" t="s">
        <v>1</v>
      </c>
      <c r="F11327">
        <v>10</v>
      </c>
      <c r="G11327">
        <v>10</v>
      </c>
      <c r="H11327">
        <v>10</v>
      </c>
    </row>
    <row r="11328" spans="2:8" x14ac:dyDescent="0.25">
      <c r="B11328" t="s">
        <v>3</v>
      </c>
      <c r="C11328" t="s">
        <v>679</v>
      </c>
      <c r="D11328" t="s">
        <v>162</v>
      </c>
      <c r="E11328" t="s">
        <v>1</v>
      </c>
      <c r="F11328">
        <v>22.7</v>
      </c>
      <c r="G11328">
        <v>22.7</v>
      </c>
      <c r="H11328">
        <v>22.7</v>
      </c>
    </row>
    <row r="11329" spans="2:8" x14ac:dyDescent="0.25">
      <c r="B11329" t="s">
        <v>3</v>
      </c>
      <c r="C11329" t="s">
        <v>679</v>
      </c>
      <c r="D11329" t="s">
        <v>163</v>
      </c>
      <c r="E11329" t="s">
        <v>1</v>
      </c>
      <c r="F11329">
        <v>22.7</v>
      </c>
      <c r="G11329">
        <v>22.7</v>
      </c>
      <c r="H11329">
        <v>22.7</v>
      </c>
    </row>
    <row r="11330" spans="2:8" x14ac:dyDescent="0.25">
      <c r="B11330" t="s">
        <v>3</v>
      </c>
      <c r="C11330" t="s">
        <v>679</v>
      </c>
      <c r="D11330" t="s">
        <v>165</v>
      </c>
      <c r="E11330" t="s">
        <v>1</v>
      </c>
      <c r="F11330">
        <v>22.7</v>
      </c>
      <c r="G11330">
        <v>22.7</v>
      </c>
      <c r="H11330">
        <v>22.7</v>
      </c>
    </row>
    <row r="11331" spans="2:8" x14ac:dyDescent="0.25">
      <c r="B11331" t="s">
        <v>3</v>
      </c>
      <c r="C11331" t="s">
        <v>679</v>
      </c>
      <c r="D11331" t="s">
        <v>168</v>
      </c>
      <c r="E11331" t="s">
        <v>1</v>
      </c>
      <c r="F11331">
        <v>15</v>
      </c>
      <c r="G11331">
        <v>15</v>
      </c>
      <c r="H11331">
        <v>15</v>
      </c>
    </row>
    <row r="11332" spans="2:8" x14ac:dyDescent="0.25">
      <c r="B11332" t="s">
        <v>3</v>
      </c>
      <c r="C11332" t="s">
        <v>679</v>
      </c>
      <c r="D11332" t="s">
        <v>170</v>
      </c>
      <c r="E11332" t="s">
        <v>1</v>
      </c>
      <c r="F11332">
        <v>15</v>
      </c>
      <c r="G11332">
        <v>15</v>
      </c>
      <c r="H11332">
        <v>15</v>
      </c>
    </row>
    <row r="11333" spans="2:8" x14ac:dyDescent="0.25">
      <c r="B11333" t="s">
        <v>3</v>
      </c>
      <c r="C11333" t="s">
        <v>679</v>
      </c>
      <c r="D11333" t="s">
        <v>172</v>
      </c>
      <c r="E11333" t="s">
        <v>1</v>
      </c>
      <c r="F11333">
        <v>15</v>
      </c>
      <c r="G11333">
        <v>15</v>
      </c>
      <c r="H11333">
        <v>15</v>
      </c>
    </row>
    <row r="11334" spans="2:8" x14ac:dyDescent="0.25">
      <c r="B11334" t="s">
        <v>3</v>
      </c>
      <c r="C11334" t="s">
        <v>679</v>
      </c>
      <c r="D11334" t="s">
        <v>174</v>
      </c>
      <c r="E11334" t="s">
        <v>1</v>
      </c>
      <c r="F11334">
        <v>15</v>
      </c>
      <c r="G11334">
        <v>15</v>
      </c>
      <c r="H11334">
        <v>15</v>
      </c>
    </row>
    <row r="11335" spans="2:8" x14ac:dyDescent="0.25">
      <c r="B11335" t="s">
        <v>3</v>
      </c>
      <c r="C11335" t="s">
        <v>679</v>
      </c>
      <c r="D11335" t="s">
        <v>175</v>
      </c>
      <c r="E11335" t="s">
        <v>1</v>
      </c>
      <c r="F11335">
        <v>15</v>
      </c>
      <c r="G11335">
        <v>15</v>
      </c>
      <c r="H11335">
        <v>15</v>
      </c>
    </row>
    <row r="11336" spans="2:8" x14ac:dyDescent="0.25">
      <c r="B11336" t="s">
        <v>3</v>
      </c>
      <c r="C11336" t="s">
        <v>679</v>
      </c>
      <c r="D11336" t="s">
        <v>176</v>
      </c>
      <c r="E11336" t="s">
        <v>1</v>
      </c>
      <c r="F11336">
        <v>25</v>
      </c>
      <c r="G11336">
        <v>25</v>
      </c>
      <c r="H11336">
        <v>25</v>
      </c>
    </row>
    <row r="11337" spans="2:8" x14ac:dyDescent="0.25">
      <c r="B11337" t="s">
        <v>3</v>
      </c>
      <c r="C11337" t="s">
        <v>679</v>
      </c>
      <c r="D11337" t="s">
        <v>177</v>
      </c>
      <c r="E11337" t="s">
        <v>1</v>
      </c>
      <c r="F11337">
        <v>25</v>
      </c>
      <c r="G11337">
        <v>25</v>
      </c>
      <c r="H11337">
        <v>25</v>
      </c>
    </row>
    <row r="11338" spans="2:8" x14ac:dyDescent="0.25">
      <c r="B11338" t="s">
        <v>3</v>
      </c>
      <c r="C11338" t="s">
        <v>679</v>
      </c>
      <c r="D11338" t="s">
        <v>178</v>
      </c>
      <c r="E11338" t="s">
        <v>1</v>
      </c>
      <c r="F11338">
        <v>7</v>
      </c>
      <c r="G11338">
        <v>7</v>
      </c>
      <c r="H11338">
        <v>7</v>
      </c>
    </row>
    <row r="11339" spans="2:8" x14ac:dyDescent="0.25">
      <c r="B11339" t="s">
        <v>3</v>
      </c>
      <c r="C11339" t="s">
        <v>679</v>
      </c>
      <c r="D11339" t="s">
        <v>179</v>
      </c>
      <c r="E11339" t="s">
        <v>1</v>
      </c>
      <c r="F11339">
        <v>7</v>
      </c>
      <c r="G11339">
        <v>7</v>
      </c>
      <c r="H11339">
        <v>7</v>
      </c>
    </row>
    <row r="11340" spans="2:8" x14ac:dyDescent="0.25">
      <c r="B11340" t="s">
        <v>3</v>
      </c>
      <c r="C11340" t="s">
        <v>679</v>
      </c>
      <c r="D11340" t="s">
        <v>180</v>
      </c>
      <c r="E11340" t="s">
        <v>1</v>
      </c>
      <c r="F11340">
        <v>8</v>
      </c>
      <c r="G11340">
        <v>8</v>
      </c>
      <c r="H11340">
        <v>8</v>
      </c>
    </row>
    <row r="11341" spans="2:8" x14ac:dyDescent="0.25">
      <c r="B11341" t="s">
        <v>3</v>
      </c>
      <c r="C11341" t="s">
        <v>679</v>
      </c>
      <c r="D11341" t="s">
        <v>634</v>
      </c>
      <c r="E11341" t="s">
        <v>1</v>
      </c>
      <c r="F11341">
        <v>12</v>
      </c>
      <c r="G11341">
        <v>12</v>
      </c>
      <c r="H11341">
        <v>12</v>
      </c>
    </row>
    <row r="11342" spans="2:8" x14ac:dyDescent="0.25">
      <c r="B11342" t="s">
        <v>3</v>
      </c>
      <c r="C11342" t="s">
        <v>679</v>
      </c>
      <c r="D11342" t="s">
        <v>182</v>
      </c>
      <c r="E11342" t="s">
        <v>1</v>
      </c>
      <c r="F11342">
        <v>10</v>
      </c>
      <c r="G11342">
        <v>10</v>
      </c>
      <c r="H11342">
        <v>10</v>
      </c>
    </row>
    <row r="11343" spans="2:8" x14ac:dyDescent="0.25">
      <c r="B11343" t="s">
        <v>3</v>
      </c>
      <c r="C11343" t="s">
        <v>679</v>
      </c>
      <c r="D11343" t="s">
        <v>184</v>
      </c>
      <c r="E11343" t="s">
        <v>1</v>
      </c>
      <c r="F11343">
        <v>10</v>
      </c>
      <c r="G11343">
        <v>10</v>
      </c>
      <c r="H11343">
        <v>10</v>
      </c>
    </row>
    <row r="11344" spans="2:8" x14ac:dyDescent="0.25">
      <c r="B11344" t="s">
        <v>3</v>
      </c>
      <c r="C11344" t="s">
        <v>679</v>
      </c>
      <c r="D11344" t="s">
        <v>187</v>
      </c>
      <c r="E11344" t="s">
        <v>1</v>
      </c>
      <c r="F11344">
        <v>18</v>
      </c>
      <c r="G11344">
        <v>18</v>
      </c>
      <c r="H11344">
        <v>18</v>
      </c>
    </row>
    <row r="11345" spans="2:8" x14ac:dyDescent="0.25">
      <c r="B11345" t="s">
        <v>3</v>
      </c>
      <c r="C11345" t="s">
        <v>679</v>
      </c>
      <c r="D11345" t="s">
        <v>188</v>
      </c>
      <c r="E11345" t="s">
        <v>1</v>
      </c>
      <c r="F11345">
        <v>25</v>
      </c>
      <c r="G11345">
        <v>25</v>
      </c>
      <c r="H11345">
        <v>25</v>
      </c>
    </row>
    <row r="11346" spans="2:8" x14ac:dyDescent="0.25">
      <c r="B11346" t="s">
        <v>3</v>
      </c>
      <c r="C11346" t="s">
        <v>679</v>
      </c>
      <c r="D11346" t="s">
        <v>189</v>
      </c>
      <c r="E11346" t="s">
        <v>1</v>
      </c>
      <c r="F11346">
        <v>25</v>
      </c>
      <c r="G11346">
        <v>25</v>
      </c>
      <c r="H11346">
        <v>25</v>
      </c>
    </row>
    <row r="11347" spans="2:8" x14ac:dyDescent="0.25">
      <c r="B11347" t="s">
        <v>3</v>
      </c>
      <c r="C11347" t="s">
        <v>679</v>
      </c>
      <c r="D11347" t="s">
        <v>190</v>
      </c>
      <c r="E11347" t="s">
        <v>1</v>
      </c>
      <c r="F11347">
        <v>24</v>
      </c>
      <c r="G11347">
        <v>24</v>
      </c>
      <c r="H11347">
        <v>24</v>
      </c>
    </row>
    <row r="11348" spans="2:8" x14ac:dyDescent="0.25">
      <c r="B11348" t="s">
        <v>3</v>
      </c>
      <c r="C11348" t="s">
        <v>679</v>
      </c>
      <c r="D11348" t="s">
        <v>191</v>
      </c>
      <c r="E11348" t="s">
        <v>1</v>
      </c>
      <c r="F11348">
        <v>16</v>
      </c>
      <c r="G11348">
        <v>16</v>
      </c>
      <c r="H11348">
        <v>16</v>
      </c>
    </row>
    <row r="11349" spans="2:8" x14ac:dyDescent="0.25">
      <c r="B11349" t="s">
        <v>3</v>
      </c>
      <c r="C11349" t="s">
        <v>679</v>
      </c>
      <c r="D11349" t="s">
        <v>192</v>
      </c>
      <c r="E11349" t="s">
        <v>1</v>
      </c>
      <c r="F11349">
        <v>25</v>
      </c>
      <c r="G11349">
        <v>25</v>
      </c>
      <c r="H11349">
        <v>25</v>
      </c>
    </row>
    <row r="11350" spans="2:8" x14ac:dyDescent="0.25">
      <c r="B11350" t="s">
        <v>3</v>
      </c>
      <c r="C11350" t="s">
        <v>679</v>
      </c>
      <c r="D11350" t="s">
        <v>193</v>
      </c>
      <c r="E11350" t="s">
        <v>1</v>
      </c>
      <c r="F11350">
        <v>23</v>
      </c>
      <c r="G11350">
        <v>23</v>
      </c>
      <c r="H11350">
        <v>23</v>
      </c>
    </row>
    <row r="11351" spans="2:8" x14ac:dyDescent="0.25">
      <c r="B11351" t="s">
        <v>3</v>
      </c>
      <c r="C11351" t="s">
        <v>679</v>
      </c>
      <c r="D11351" t="s">
        <v>194</v>
      </c>
      <c r="E11351" t="s">
        <v>1</v>
      </c>
      <c r="F11351">
        <v>23</v>
      </c>
      <c r="G11351">
        <v>23</v>
      </c>
      <c r="H11351">
        <v>23</v>
      </c>
    </row>
    <row r="11352" spans="2:8" x14ac:dyDescent="0.25">
      <c r="B11352" t="s">
        <v>3</v>
      </c>
      <c r="C11352" t="s">
        <v>679</v>
      </c>
      <c r="D11352" t="s">
        <v>195</v>
      </c>
      <c r="E11352" t="s">
        <v>1</v>
      </c>
      <c r="F11352">
        <v>11.4</v>
      </c>
      <c r="G11352">
        <v>11.4</v>
      </c>
      <c r="H11352">
        <v>11.4</v>
      </c>
    </row>
    <row r="11353" spans="2:8" x14ac:dyDescent="0.25">
      <c r="B11353" t="s">
        <v>3</v>
      </c>
      <c r="C11353" t="s">
        <v>679</v>
      </c>
      <c r="D11353" t="s">
        <v>196</v>
      </c>
      <c r="E11353" t="s">
        <v>1</v>
      </c>
      <c r="F11353">
        <v>11.4</v>
      </c>
      <c r="G11353">
        <v>11.4</v>
      </c>
      <c r="H11353">
        <v>11.4</v>
      </c>
    </row>
    <row r="11354" spans="2:8" x14ac:dyDescent="0.25">
      <c r="B11354" t="s">
        <v>3</v>
      </c>
      <c r="C11354" t="s">
        <v>679</v>
      </c>
      <c r="D11354" t="s">
        <v>197</v>
      </c>
      <c r="E11354" t="s">
        <v>1</v>
      </c>
      <c r="F11354">
        <v>11.4</v>
      </c>
      <c r="G11354">
        <v>11.4</v>
      </c>
      <c r="H11354">
        <v>11.4</v>
      </c>
    </row>
    <row r="11355" spans="2:8" x14ac:dyDescent="0.25">
      <c r="B11355" t="s">
        <v>3</v>
      </c>
      <c r="C11355" t="s">
        <v>679</v>
      </c>
      <c r="D11355" t="s">
        <v>198</v>
      </c>
      <c r="E11355" t="s">
        <v>1</v>
      </c>
      <c r="F11355">
        <v>11.4</v>
      </c>
      <c r="G11355">
        <v>11.4</v>
      </c>
      <c r="H11355">
        <v>11.4</v>
      </c>
    </row>
    <row r="11356" spans="2:8" x14ac:dyDescent="0.25">
      <c r="B11356" t="s">
        <v>3</v>
      </c>
      <c r="C11356" t="s">
        <v>679</v>
      </c>
      <c r="D11356" t="s">
        <v>199</v>
      </c>
      <c r="E11356" t="s">
        <v>1</v>
      </c>
      <c r="F11356">
        <v>20.399999999999999</v>
      </c>
      <c r="G11356">
        <v>20.399999999999999</v>
      </c>
      <c r="H11356">
        <v>20.399999999999999</v>
      </c>
    </row>
    <row r="11357" spans="2:8" x14ac:dyDescent="0.25">
      <c r="B11357" t="s">
        <v>3</v>
      </c>
      <c r="C11357" t="s">
        <v>679</v>
      </c>
      <c r="D11357" t="s">
        <v>200</v>
      </c>
      <c r="E11357" t="s">
        <v>1</v>
      </c>
      <c r="F11357">
        <v>20.399999999999999</v>
      </c>
      <c r="G11357">
        <v>20.399999999999999</v>
      </c>
      <c r="H11357">
        <v>20.399999999999999</v>
      </c>
    </row>
    <row r="11358" spans="2:8" x14ac:dyDescent="0.25">
      <c r="B11358" t="s">
        <v>3</v>
      </c>
      <c r="C11358" t="s">
        <v>679</v>
      </c>
      <c r="D11358" t="s">
        <v>201</v>
      </c>
      <c r="E11358" t="s">
        <v>1</v>
      </c>
      <c r="F11358">
        <v>20.399999999999999</v>
      </c>
      <c r="G11358">
        <v>20.399999999999999</v>
      </c>
      <c r="H11358">
        <v>20.399999999999999</v>
      </c>
    </row>
    <row r="11359" spans="2:8" x14ac:dyDescent="0.25">
      <c r="B11359" t="s">
        <v>3</v>
      </c>
      <c r="C11359" t="s">
        <v>679</v>
      </c>
      <c r="D11359" t="s">
        <v>202</v>
      </c>
      <c r="E11359" t="s">
        <v>1</v>
      </c>
      <c r="F11359">
        <v>20.399999999999999</v>
      </c>
      <c r="G11359">
        <v>20.399999999999999</v>
      </c>
      <c r="H11359">
        <v>20.399999999999999</v>
      </c>
    </row>
    <row r="11360" spans="2:8" x14ac:dyDescent="0.25">
      <c r="B11360" t="s">
        <v>3</v>
      </c>
      <c r="C11360" t="s">
        <v>679</v>
      </c>
      <c r="D11360" t="s">
        <v>203</v>
      </c>
      <c r="E11360" t="s">
        <v>1</v>
      </c>
      <c r="F11360">
        <v>20.399999999999999</v>
      </c>
      <c r="G11360">
        <v>20.399999999999999</v>
      </c>
      <c r="H11360">
        <v>20.399999999999999</v>
      </c>
    </row>
    <row r="11361" spans="2:8" x14ac:dyDescent="0.25">
      <c r="B11361" t="s">
        <v>3</v>
      </c>
      <c r="C11361" t="s">
        <v>679</v>
      </c>
      <c r="D11361" t="s">
        <v>204</v>
      </c>
      <c r="E11361" t="s">
        <v>1</v>
      </c>
      <c r="F11361">
        <v>20.399999999999999</v>
      </c>
      <c r="G11361">
        <v>20.399999999999999</v>
      </c>
      <c r="H11361">
        <v>20.399999999999999</v>
      </c>
    </row>
    <row r="11362" spans="2:8" x14ac:dyDescent="0.25">
      <c r="B11362" t="s">
        <v>3</v>
      </c>
      <c r="C11362" t="s">
        <v>679</v>
      </c>
      <c r="D11362" t="s">
        <v>205</v>
      </c>
      <c r="E11362" t="s">
        <v>1</v>
      </c>
      <c r="F11362">
        <v>11.3</v>
      </c>
      <c r="G11362">
        <v>11.3</v>
      </c>
      <c r="H11362">
        <v>11.3</v>
      </c>
    </row>
    <row r="11363" spans="2:8" x14ac:dyDescent="0.25">
      <c r="B11363" t="s">
        <v>3</v>
      </c>
      <c r="C11363" t="s">
        <v>679</v>
      </c>
      <c r="D11363" t="s">
        <v>208</v>
      </c>
      <c r="E11363" t="s">
        <v>1</v>
      </c>
      <c r="F11363">
        <v>11.3</v>
      </c>
      <c r="G11363">
        <v>11.3</v>
      </c>
      <c r="H11363">
        <v>11.3</v>
      </c>
    </row>
    <row r="11364" spans="2:8" x14ac:dyDescent="0.25">
      <c r="B11364" t="s">
        <v>3</v>
      </c>
      <c r="C11364" t="s">
        <v>679</v>
      </c>
      <c r="D11364" t="s">
        <v>209</v>
      </c>
      <c r="E11364" t="s">
        <v>1</v>
      </c>
      <c r="F11364">
        <v>11.3</v>
      </c>
      <c r="G11364">
        <v>11.3</v>
      </c>
      <c r="H11364">
        <v>11.3</v>
      </c>
    </row>
    <row r="11365" spans="2:8" x14ac:dyDescent="0.25">
      <c r="B11365" t="s">
        <v>3</v>
      </c>
      <c r="C11365" t="s">
        <v>679</v>
      </c>
      <c r="D11365" t="s">
        <v>210</v>
      </c>
      <c r="E11365" t="s">
        <v>1</v>
      </c>
      <c r="F11365">
        <v>11.3</v>
      </c>
      <c r="G11365">
        <v>11.3</v>
      </c>
      <c r="H11365">
        <v>11.3</v>
      </c>
    </row>
    <row r="11366" spans="2:8" x14ac:dyDescent="0.25">
      <c r="B11366" t="s">
        <v>3</v>
      </c>
      <c r="C11366" t="s">
        <v>679</v>
      </c>
      <c r="D11366" t="s">
        <v>211</v>
      </c>
      <c r="E11366" t="s">
        <v>1</v>
      </c>
      <c r="F11366">
        <v>11.3</v>
      </c>
      <c r="G11366">
        <v>11.3</v>
      </c>
      <c r="H11366">
        <v>11.3</v>
      </c>
    </row>
    <row r="11367" spans="2:8" x14ac:dyDescent="0.25">
      <c r="B11367" t="s">
        <v>3</v>
      </c>
      <c r="C11367" t="s">
        <v>679</v>
      </c>
      <c r="D11367" t="s">
        <v>212</v>
      </c>
      <c r="E11367" t="s">
        <v>1</v>
      </c>
      <c r="F11367">
        <v>11.3</v>
      </c>
      <c r="G11367">
        <v>11.3</v>
      </c>
      <c r="H11367">
        <v>11.3</v>
      </c>
    </row>
    <row r="11368" spans="2:8" x14ac:dyDescent="0.25">
      <c r="B11368" t="s">
        <v>3</v>
      </c>
      <c r="C11368" t="s">
        <v>679</v>
      </c>
      <c r="D11368" t="s">
        <v>213</v>
      </c>
      <c r="E11368" t="s">
        <v>1</v>
      </c>
      <c r="F11368">
        <v>11.3</v>
      </c>
      <c r="G11368">
        <v>11.3</v>
      </c>
      <c r="H11368">
        <v>11.3</v>
      </c>
    </row>
    <row r="11369" spans="2:8" x14ac:dyDescent="0.25">
      <c r="B11369" t="s">
        <v>3</v>
      </c>
      <c r="C11369" t="s">
        <v>679</v>
      </c>
      <c r="D11369" t="s">
        <v>214</v>
      </c>
      <c r="E11369" t="s">
        <v>1</v>
      </c>
      <c r="F11369">
        <v>11.3</v>
      </c>
      <c r="G11369">
        <v>11.3</v>
      </c>
      <c r="H11369">
        <v>11.3</v>
      </c>
    </row>
    <row r="11370" spans="2:8" x14ac:dyDescent="0.25">
      <c r="B11370" t="s">
        <v>3</v>
      </c>
      <c r="C11370" t="s">
        <v>679</v>
      </c>
      <c r="D11370" t="s">
        <v>215</v>
      </c>
      <c r="E11370" t="s">
        <v>1</v>
      </c>
      <c r="F11370">
        <v>11.3</v>
      </c>
      <c r="G11370">
        <v>11.3</v>
      </c>
      <c r="H11370">
        <v>11.3</v>
      </c>
    </row>
    <row r="11371" spans="2:8" x14ac:dyDescent="0.25">
      <c r="B11371" t="s">
        <v>3</v>
      </c>
      <c r="C11371" t="s">
        <v>679</v>
      </c>
      <c r="D11371" t="s">
        <v>216</v>
      </c>
      <c r="E11371" t="s">
        <v>1</v>
      </c>
      <c r="F11371">
        <v>11.3</v>
      </c>
      <c r="G11371">
        <v>11.3</v>
      </c>
      <c r="H11371">
        <v>11.3</v>
      </c>
    </row>
    <row r="11372" spans="2:8" x14ac:dyDescent="0.25">
      <c r="B11372" t="s">
        <v>3</v>
      </c>
      <c r="C11372" t="s">
        <v>679</v>
      </c>
      <c r="D11372" t="s">
        <v>217</v>
      </c>
      <c r="E11372" t="s">
        <v>1</v>
      </c>
      <c r="F11372">
        <v>11.3</v>
      </c>
      <c r="G11372">
        <v>11.3</v>
      </c>
      <c r="H11372">
        <v>11.3</v>
      </c>
    </row>
    <row r="11373" spans="2:8" x14ac:dyDescent="0.25">
      <c r="B11373" t="s">
        <v>3</v>
      </c>
      <c r="C11373" t="s">
        <v>679</v>
      </c>
      <c r="D11373" t="s">
        <v>218</v>
      </c>
      <c r="E11373" t="s">
        <v>1</v>
      </c>
      <c r="F11373">
        <v>11.3</v>
      </c>
      <c r="G11373">
        <v>11.3</v>
      </c>
      <c r="H11373">
        <v>11.3</v>
      </c>
    </row>
    <row r="11374" spans="2:8" x14ac:dyDescent="0.25">
      <c r="B11374" t="s">
        <v>3</v>
      </c>
      <c r="C11374" t="s">
        <v>679</v>
      </c>
      <c r="D11374" t="s">
        <v>219</v>
      </c>
      <c r="E11374" t="s">
        <v>1</v>
      </c>
      <c r="F11374">
        <v>11.3</v>
      </c>
      <c r="G11374">
        <v>11.3</v>
      </c>
      <c r="H11374">
        <v>11.3</v>
      </c>
    </row>
    <row r="11375" spans="2:8" x14ac:dyDescent="0.25">
      <c r="B11375" t="s">
        <v>3</v>
      </c>
      <c r="C11375" t="s">
        <v>679</v>
      </c>
      <c r="D11375" t="s">
        <v>220</v>
      </c>
      <c r="E11375" t="s">
        <v>1</v>
      </c>
      <c r="F11375">
        <v>11.3</v>
      </c>
      <c r="G11375">
        <v>11.3</v>
      </c>
      <c r="H11375">
        <v>11.3</v>
      </c>
    </row>
    <row r="11376" spans="2:8" x14ac:dyDescent="0.25">
      <c r="B11376" t="s">
        <v>3</v>
      </c>
      <c r="C11376" t="s">
        <v>679</v>
      </c>
      <c r="D11376" t="s">
        <v>221</v>
      </c>
      <c r="E11376" t="s">
        <v>1</v>
      </c>
      <c r="F11376">
        <v>11.3</v>
      </c>
      <c r="G11376">
        <v>11.3</v>
      </c>
      <c r="H11376">
        <v>11.3</v>
      </c>
    </row>
    <row r="11377" spans="2:8" x14ac:dyDescent="0.25">
      <c r="B11377" t="s">
        <v>3</v>
      </c>
      <c r="C11377" t="s">
        <v>679</v>
      </c>
      <c r="D11377" t="s">
        <v>222</v>
      </c>
      <c r="E11377" t="s">
        <v>1</v>
      </c>
      <c r="F11377">
        <v>11.3</v>
      </c>
      <c r="G11377">
        <v>11.3</v>
      </c>
      <c r="H11377">
        <v>11.3</v>
      </c>
    </row>
    <row r="11378" spans="2:8" x14ac:dyDescent="0.25">
      <c r="B11378" t="s">
        <v>3</v>
      </c>
      <c r="C11378" t="s">
        <v>679</v>
      </c>
      <c r="D11378" t="s">
        <v>224</v>
      </c>
      <c r="E11378" t="s">
        <v>1</v>
      </c>
      <c r="F11378">
        <v>10</v>
      </c>
      <c r="G11378">
        <v>10</v>
      </c>
      <c r="H11378">
        <v>10</v>
      </c>
    </row>
    <row r="11379" spans="2:8" x14ac:dyDescent="0.25">
      <c r="B11379" t="s">
        <v>3</v>
      </c>
      <c r="C11379" t="s">
        <v>679</v>
      </c>
      <c r="D11379" t="s">
        <v>225</v>
      </c>
      <c r="E11379" t="s">
        <v>1</v>
      </c>
      <c r="F11379">
        <v>10</v>
      </c>
      <c r="G11379">
        <v>10</v>
      </c>
      <c r="H11379">
        <v>10</v>
      </c>
    </row>
    <row r="11380" spans="2:8" x14ac:dyDescent="0.25">
      <c r="B11380" t="s">
        <v>3</v>
      </c>
      <c r="C11380" t="s">
        <v>679</v>
      </c>
      <c r="D11380" t="s">
        <v>226</v>
      </c>
      <c r="E11380" t="s">
        <v>1</v>
      </c>
      <c r="F11380">
        <v>10</v>
      </c>
      <c r="G11380">
        <v>10</v>
      </c>
      <c r="H11380">
        <v>10</v>
      </c>
    </row>
    <row r="11381" spans="2:8" x14ac:dyDescent="0.25">
      <c r="B11381" t="s">
        <v>3</v>
      </c>
      <c r="C11381" t="s">
        <v>679</v>
      </c>
      <c r="D11381" t="s">
        <v>227</v>
      </c>
      <c r="E11381" t="s">
        <v>1</v>
      </c>
      <c r="F11381">
        <v>10</v>
      </c>
      <c r="G11381">
        <v>10</v>
      </c>
      <c r="H11381">
        <v>10</v>
      </c>
    </row>
    <row r="11382" spans="2:8" x14ac:dyDescent="0.25">
      <c r="B11382" t="s">
        <v>3</v>
      </c>
      <c r="C11382" t="s">
        <v>679</v>
      </c>
      <c r="D11382" t="s">
        <v>228</v>
      </c>
      <c r="E11382" t="s">
        <v>1</v>
      </c>
      <c r="F11382">
        <v>10</v>
      </c>
      <c r="G11382">
        <v>10</v>
      </c>
      <c r="H11382">
        <v>10</v>
      </c>
    </row>
    <row r="11383" spans="2:8" x14ac:dyDescent="0.25">
      <c r="B11383" t="s">
        <v>3</v>
      </c>
      <c r="C11383" t="s">
        <v>679</v>
      </c>
      <c r="D11383" t="s">
        <v>229</v>
      </c>
      <c r="E11383" t="s">
        <v>1</v>
      </c>
      <c r="F11383">
        <v>10</v>
      </c>
      <c r="G11383">
        <v>10</v>
      </c>
      <c r="H11383">
        <v>10</v>
      </c>
    </row>
    <row r="11384" spans="2:8" x14ac:dyDescent="0.25">
      <c r="B11384" t="s">
        <v>3</v>
      </c>
      <c r="C11384" t="s">
        <v>679</v>
      </c>
      <c r="D11384" t="s">
        <v>230</v>
      </c>
      <c r="E11384" t="s">
        <v>1</v>
      </c>
      <c r="F11384">
        <v>10</v>
      </c>
      <c r="G11384">
        <v>10</v>
      </c>
      <c r="H11384">
        <v>10</v>
      </c>
    </row>
    <row r="11385" spans="2:8" x14ac:dyDescent="0.25">
      <c r="B11385" t="s">
        <v>3</v>
      </c>
      <c r="C11385" t="s">
        <v>679</v>
      </c>
      <c r="D11385" t="s">
        <v>232</v>
      </c>
      <c r="E11385" t="s">
        <v>1</v>
      </c>
      <c r="F11385">
        <v>15</v>
      </c>
      <c r="G11385">
        <v>15</v>
      </c>
      <c r="H11385">
        <v>15</v>
      </c>
    </row>
    <row r="11386" spans="2:8" x14ac:dyDescent="0.25">
      <c r="B11386" t="s">
        <v>3</v>
      </c>
      <c r="C11386" t="s">
        <v>679</v>
      </c>
      <c r="D11386" t="s">
        <v>234</v>
      </c>
      <c r="E11386" t="s">
        <v>1</v>
      </c>
      <c r="F11386">
        <v>15</v>
      </c>
      <c r="G11386">
        <v>15</v>
      </c>
      <c r="H11386">
        <v>15</v>
      </c>
    </row>
    <row r="11387" spans="2:8" x14ac:dyDescent="0.25">
      <c r="B11387" t="s">
        <v>3</v>
      </c>
      <c r="C11387" t="s">
        <v>679</v>
      </c>
      <c r="D11387" t="s">
        <v>236</v>
      </c>
      <c r="E11387" t="s">
        <v>1</v>
      </c>
      <c r="F11387">
        <v>18</v>
      </c>
      <c r="G11387">
        <v>18</v>
      </c>
      <c r="H11387">
        <v>18</v>
      </c>
    </row>
    <row r="11388" spans="2:8" x14ac:dyDescent="0.25">
      <c r="B11388" t="s">
        <v>3</v>
      </c>
      <c r="C11388" t="s">
        <v>679</v>
      </c>
      <c r="D11388" t="s">
        <v>237</v>
      </c>
      <c r="E11388" t="s">
        <v>1</v>
      </c>
      <c r="F11388">
        <v>18</v>
      </c>
      <c r="G11388">
        <v>18</v>
      </c>
      <c r="H11388">
        <v>18</v>
      </c>
    </row>
    <row r="11389" spans="2:8" x14ac:dyDescent="0.25">
      <c r="B11389" t="s">
        <v>3</v>
      </c>
      <c r="C11389" t="s">
        <v>679</v>
      </c>
      <c r="D11389" t="s">
        <v>238</v>
      </c>
      <c r="E11389" t="s">
        <v>1</v>
      </c>
      <c r="F11389">
        <v>15</v>
      </c>
      <c r="G11389">
        <v>15</v>
      </c>
      <c r="H11389">
        <v>15</v>
      </c>
    </row>
    <row r="11390" spans="2:8" x14ac:dyDescent="0.25">
      <c r="B11390" t="s">
        <v>3</v>
      </c>
      <c r="C11390" t="s">
        <v>679</v>
      </c>
      <c r="D11390" t="s">
        <v>240</v>
      </c>
      <c r="E11390" t="s">
        <v>1</v>
      </c>
      <c r="F11390">
        <v>8</v>
      </c>
      <c r="G11390">
        <v>8</v>
      </c>
      <c r="H11390">
        <v>8</v>
      </c>
    </row>
    <row r="11391" spans="2:8" x14ac:dyDescent="0.25">
      <c r="B11391" t="s">
        <v>3</v>
      </c>
      <c r="C11391" t="s">
        <v>679</v>
      </c>
      <c r="D11391" t="s">
        <v>241</v>
      </c>
      <c r="E11391" t="s">
        <v>1</v>
      </c>
      <c r="F11391">
        <v>8</v>
      </c>
      <c r="G11391">
        <v>8</v>
      </c>
      <c r="H11391">
        <v>8</v>
      </c>
    </row>
    <row r="11392" spans="2:8" x14ac:dyDescent="0.25">
      <c r="B11392" t="s">
        <v>3</v>
      </c>
      <c r="C11392" t="s">
        <v>679</v>
      </c>
      <c r="D11392" t="s">
        <v>242</v>
      </c>
      <c r="E11392" t="s">
        <v>1</v>
      </c>
      <c r="F11392">
        <v>10</v>
      </c>
      <c r="G11392">
        <v>10</v>
      </c>
      <c r="H11392">
        <v>10</v>
      </c>
    </row>
    <row r="11393" spans="2:8" x14ac:dyDescent="0.25">
      <c r="B11393" t="s">
        <v>3</v>
      </c>
      <c r="C11393" t="s">
        <v>679</v>
      </c>
      <c r="D11393" t="s">
        <v>243</v>
      </c>
      <c r="E11393" t="s">
        <v>1</v>
      </c>
      <c r="F11393">
        <v>18</v>
      </c>
      <c r="G11393">
        <v>18</v>
      </c>
      <c r="H11393">
        <v>18</v>
      </c>
    </row>
    <row r="11394" spans="2:8" x14ac:dyDescent="0.25">
      <c r="B11394" t="s">
        <v>3</v>
      </c>
      <c r="C11394" t="s">
        <v>679</v>
      </c>
      <c r="D11394" t="s">
        <v>244</v>
      </c>
      <c r="E11394" t="s">
        <v>1</v>
      </c>
      <c r="F11394">
        <v>18</v>
      </c>
      <c r="G11394">
        <v>18</v>
      </c>
      <c r="H11394">
        <v>18</v>
      </c>
    </row>
    <row r="11395" spans="2:8" x14ac:dyDescent="0.25">
      <c r="B11395" t="s">
        <v>3</v>
      </c>
      <c r="C11395" t="s">
        <v>679</v>
      </c>
      <c r="D11395" t="s">
        <v>245</v>
      </c>
      <c r="E11395" t="s">
        <v>1</v>
      </c>
      <c r="F11395">
        <v>20</v>
      </c>
      <c r="G11395">
        <v>20</v>
      </c>
      <c r="H11395">
        <v>20</v>
      </c>
    </row>
    <row r="11396" spans="2:8" x14ac:dyDescent="0.25">
      <c r="B11396" t="s">
        <v>3</v>
      </c>
      <c r="C11396" t="s">
        <v>679</v>
      </c>
      <c r="D11396" t="s">
        <v>246</v>
      </c>
      <c r="E11396" t="s">
        <v>1</v>
      </c>
      <c r="F11396">
        <v>20</v>
      </c>
      <c r="G11396">
        <v>20</v>
      </c>
      <c r="H11396">
        <v>20</v>
      </c>
    </row>
    <row r="11397" spans="2:8" x14ac:dyDescent="0.25">
      <c r="B11397" t="s">
        <v>3</v>
      </c>
      <c r="C11397" t="s">
        <v>679</v>
      </c>
      <c r="D11397" t="s">
        <v>247</v>
      </c>
      <c r="E11397" t="s">
        <v>1</v>
      </c>
      <c r="F11397">
        <v>20</v>
      </c>
      <c r="G11397">
        <v>20</v>
      </c>
      <c r="H11397">
        <v>20</v>
      </c>
    </row>
    <row r="11398" spans="2:8" x14ac:dyDescent="0.25">
      <c r="B11398" t="s">
        <v>3</v>
      </c>
      <c r="C11398" t="s">
        <v>679</v>
      </c>
      <c r="D11398" t="s">
        <v>248</v>
      </c>
      <c r="E11398" t="s">
        <v>1</v>
      </c>
      <c r="F11398">
        <v>20</v>
      </c>
      <c r="G11398">
        <v>20</v>
      </c>
      <c r="H11398">
        <v>20</v>
      </c>
    </row>
    <row r="11399" spans="2:8" x14ac:dyDescent="0.25">
      <c r="B11399" t="s">
        <v>3</v>
      </c>
      <c r="C11399" t="s">
        <v>679</v>
      </c>
      <c r="D11399" t="s">
        <v>251</v>
      </c>
      <c r="E11399" t="s">
        <v>1</v>
      </c>
      <c r="F11399">
        <v>15</v>
      </c>
      <c r="G11399">
        <v>15</v>
      </c>
      <c r="H11399">
        <v>15</v>
      </c>
    </row>
    <row r="11400" spans="2:8" x14ac:dyDescent="0.25">
      <c r="B11400" t="s">
        <v>3</v>
      </c>
      <c r="C11400" t="s">
        <v>679</v>
      </c>
      <c r="D11400" t="s">
        <v>255</v>
      </c>
      <c r="E11400" t="s">
        <v>1</v>
      </c>
      <c r="F11400">
        <v>4</v>
      </c>
      <c r="G11400">
        <v>4</v>
      </c>
      <c r="H11400">
        <v>4</v>
      </c>
    </row>
    <row r="11401" spans="2:8" x14ac:dyDescent="0.25">
      <c r="B11401" t="s">
        <v>3</v>
      </c>
      <c r="C11401" t="s">
        <v>679</v>
      </c>
      <c r="D11401" t="s">
        <v>256</v>
      </c>
      <c r="E11401" t="s">
        <v>1</v>
      </c>
      <c r="F11401">
        <v>15</v>
      </c>
      <c r="G11401">
        <v>15</v>
      </c>
      <c r="H11401">
        <v>15</v>
      </c>
    </row>
    <row r="11402" spans="2:8" x14ac:dyDescent="0.25">
      <c r="B11402" t="s">
        <v>3</v>
      </c>
      <c r="C11402" t="s">
        <v>679</v>
      </c>
      <c r="D11402" t="s">
        <v>258</v>
      </c>
      <c r="E11402" t="s">
        <v>1</v>
      </c>
      <c r="F11402">
        <v>15</v>
      </c>
      <c r="G11402">
        <v>15</v>
      </c>
      <c r="H11402">
        <v>15</v>
      </c>
    </row>
    <row r="11403" spans="2:8" x14ac:dyDescent="0.25">
      <c r="B11403" t="s">
        <v>3</v>
      </c>
      <c r="C11403" t="s">
        <v>679</v>
      </c>
      <c r="D11403" t="s">
        <v>260</v>
      </c>
      <c r="E11403" t="s">
        <v>1</v>
      </c>
      <c r="F11403">
        <v>15</v>
      </c>
      <c r="G11403">
        <v>15</v>
      </c>
      <c r="H11403">
        <v>15</v>
      </c>
    </row>
    <row r="11404" spans="2:8" x14ac:dyDescent="0.25">
      <c r="B11404" t="s">
        <v>3</v>
      </c>
      <c r="C11404" t="s">
        <v>679</v>
      </c>
      <c r="D11404" t="s">
        <v>262</v>
      </c>
      <c r="E11404" t="s">
        <v>1</v>
      </c>
      <c r="F11404">
        <v>10</v>
      </c>
      <c r="G11404">
        <v>10</v>
      </c>
      <c r="H11404">
        <v>10</v>
      </c>
    </row>
    <row r="11405" spans="2:8" x14ac:dyDescent="0.25">
      <c r="B11405" t="s">
        <v>3</v>
      </c>
      <c r="C11405" t="s">
        <v>679</v>
      </c>
      <c r="D11405" t="s">
        <v>263</v>
      </c>
      <c r="E11405" t="s">
        <v>1</v>
      </c>
      <c r="F11405">
        <v>10</v>
      </c>
      <c r="G11405">
        <v>10</v>
      </c>
      <c r="H11405">
        <v>10</v>
      </c>
    </row>
    <row r="11406" spans="2:8" x14ac:dyDescent="0.25">
      <c r="B11406" t="s">
        <v>3</v>
      </c>
      <c r="C11406" t="s">
        <v>679</v>
      </c>
      <c r="D11406" t="s">
        <v>264</v>
      </c>
      <c r="E11406" t="s">
        <v>1</v>
      </c>
      <c r="F11406">
        <v>10</v>
      </c>
      <c r="G11406">
        <v>10</v>
      </c>
      <c r="H11406">
        <v>10</v>
      </c>
    </row>
    <row r="11407" spans="2:8" x14ac:dyDescent="0.25">
      <c r="B11407" t="s">
        <v>3</v>
      </c>
      <c r="C11407" t="s">
        <v>679</v>
      </c>
      <c r="D11407" t="s">
        <v>265</v>
      </c>
      <c r="E11407" t="s">
        <v>1</v>
      </c>
      <c r="F11407">
        <v>10</v>
      </c>
      <c r="G11407">
        <v>10</v>
      </c>
      <c r="H11407">
        <v>10</v>
      </c>
    </row>
    <row r="11408" spans="2:8" x14ac:dyDescent="0.25">
      <c r="B11408" t="s">
        <v>3</v>
      </c>
      <c r="C11408" t="s">
        <v>679</v>
      </c>
      <c r="D11408" t="s">
        <v>266</v>
      </c>
      <c r="E11408" t="s">
        <v>1</v>
      </c>
      <c r="F11408">
        <v>10</v>
      </c>
      <c r="G11408">
        <v>10</v>
      </c>
      <c r="H11408">
        <v>10</v>
      </c>
    </row>
    <row r="11409" spans="2:8" x14ac:dyDescent="0.25">
      <c r="B11409" t="s">
        <v>3</v>
      </c>
      <c r="C11409" t="s">
        <v>679</v>
      </c>
      <c r="D11409" t="s">
        <v>268</v>
      </c>
      <c r="E11409" t="s">
        <v>1</v>
      </c>
      <c r="F11409">
        <v>12</v>
      </c>
      <c r="G11409">
        <v>12</v>
      </c>
      <c r="H11409">
        <v>12</v>
      </c>
    </row>
    <row r="11410" spans="2:8" x14ac:dyDescent="0.25">
      <c r="B11410" t="s">
        <v>3</v>
      </c>
      <c r="C11410" t="s">
        <v>679</v>
      </c>
      <c r="D11410" t="s">
        <v>269</v>
      </c>
      <c r="E11410" t="s">
        <v>1</v>
      </c>
      <c r="F11410">
        <v>12</v>
      </c>
      <c r="G11410">
        <v>12</v>
      </c>
      <c r="H11410">
        <v>12</v>
      </c>
    </row>
    <row r="11411" spans="2:8" x14ac:dyDescent="0.25">
      <c r="B11411" t="s">
        <v>3</v>
      </c>
      <c r="C11411" t="s">
        <v>679</v>
      </c>
      <c r="D11411" t="s">
        <v>270</v>
      </c>
      <c r="E11411" t="s">
        <v>1</v>
      </c>
      <c r="F11411">
        <v>10</v>
      </c>
      <c r="G11411">
        <v>10</v>
      </c>
      <c r="H11411">
        <v>10</v>
      </c>
    </row>
    <row r="11412" spans="2:8" x14ac:dyDescent="0.25">
      <c r="B11412" t="s">
        <v>3</v>
      </c>
      <c r="C11412" t="s">
        <v>679</v>
      </c>
      <c r="D11412" t="s">
        <v>271</v>
      </c>
      <c r="E11412" t="s">
        <v>1</v>
      </c>
      <c r="F11412">
        <v>15</v>
      </c>
      <c r="G11412">
        <v>15</v>
      </c>
      <c r="H11412">
        <v>15</v>
      </c>
    </row>
    <row r="11413" spans="2:8" x14ac:dyDescent="0.25">
      <c r="B11413" t="s">
        <v>3</v>
      </c>
      <c r="C11413" t="s">
        <v>679</v>
      </c>
      <c r="D11413" t="s">
        <v>273</v>
      </c>
      <c r="E11413" t="s">
        <v>1</v>
      </c>
      <c r="F11413">
        <v>15</v>
      </c>
      <c r="G11413">
        <v>15</v>
      </c>
      <c r="H11413">
        <v>15</v>
      </c>
    </row>
    <row r="11414" spans="2:8" x14ac:dyDescent="0.25">
      <c r="B11414" t="s">
        <v>3</v>
      </c>
      <c r="C11414" t="s">
        <v>679</v>
      </c>
      <c r="D11414" t="s">
        <v>276</v>
      </c>
      <c r="E11414" t="s">
        <v>1</v>
      </c>
      <c r="F11414">
        <v>22.8</v>
      </c>
      <c r="G11414">
        <v>22.8</v>
      </c>
      <c r="H11414">
        <v>22.8</v>
      </c>
    </row>
    <row r="11415" spans="2:8" x14ac:dyDescent="0.25">
      <c r="B11415" t="s">
        <v>3</v>
      </c>
      <c r="C11415" t="s">
        <v>679</v>
      </c>
      <c r="D11415" t="s">
        <v>279</v>
      </c>
      <c r="E11415" t="s">
        <v>1</v>
      </c>
      <c r="F11415">
        <v>18</v>
      </c>
      <c r="G11415">
        <v>18</v>
      </c>
      <c r="H11415">
        <v>18</v>
      </c>
    </row>
    <row r="11416" spans="2:8" x14ac:dyDescent="0.25">
      <c r="B11416" t="s">
        <v>3</v>
      </c>
      <c r="C11416" t="s">
        <v>679</v>
      </c>
      <c r="D11416" t="s">
        <v>280</v>
      </c>
      <c r="E11416" t="s">
        <v>1</v>
      </c>
      <c r="F11416">
        <v>18</v>
      </c>
      <c r="G11416">
        <v>18</v>
      </c>
      <c r="H11416">
        <v>18</v>
      </c>
    </row>
    <row r="11417" spans="2:8" x14ac:dyDescent="0.25">
      <c r="B11417" t="s">
        <v>3</v>
      </c>
      <c r="C11417" t="s">
        <v>679</v>
      </c>
      <c r="D11417" t="s">
        <v>281</v>
      </c>
      <c r="E11417" t="s">
        <v>1</v>
      </c>
      <c r="F11417">
        <v>15</v>
      </c>
      <c r="G11417">
        <v>15</v>
      </c>
      <c r="H11417">
        <v>15</v>
      </c>
    </row>
    <row r="11418" spans="2:8" x14ac:dyDescent="0.25">
      <c r="B11418" t="s">
        <v>3</v>
      </c>
      <c r="C11418" t="s">
        <v>679</v>
      </c>
      <c r="D11418" t="s">
        <v>282</v>
      </c>
      <c r="E11418" t="s">
        <v>1</v>
      </c>
      <c r="F11418">
        <v>15</v>
      </c>
      <c r="G11418">
        <v>15</v>
      </c>
      <c r="H11418">
        <v>15</v>
      </c>
    </row>
    <row r="11419" spans="2:8" x14ac:dyDescent="0.25">
      <c r="B11419" t="s">
        <v>3</v>
      </c>
      <c r="C11419" t="s">
        <v>679</v>
      </c>
      <c r="D11419" t="s">
        <v>283</v>
      </c>
      <c r="E11419" t="s">
        <v>1</v>
      </c>
      <c r="F11419">
        <v>13.7</v>
      </c>
      <c r="G11419">
        <v>13.7</v>
      </c>
      <c r="H11419">
        <v>13.7</v>
      </c>
    </row>
    <row r="11420" spans="2:8" x14ac:dyDescent="0.25">
      <c r="B11420" t="s">
        <v>3</v>
      </c>
      <c r="C11420" t="s">
        <v>679</v>
      </c>
      <c r="D11420" t="s">
        <v>284</v>
      </c>
      <c r="E11420" t="s">
        <v>1</v>
      </c>
      <c r="F11420">
        <v>13.7</v>
      </c>
      <c r="G11420">
        <v>13.7</v>
      </c>
      <c r="H11420">
        <v>13.7</v>
      </c>
    </row>
    <row r="11421" spans="2:8" x14ac:dyDescent="0.25">
      <c r="B11421" t="s">
        <v>3</v>
      </c>
      <c r="C11421" t="s">
        <v>679</v>
      </c>
      <c r="D11421" t="s">
        <v>286</v>
      </c>
      <c r="E11421" t="s">
        <v>1</v>
      </c>
      <c r="F11421">
        <v>13.7</v>
      </c>
      <c r="G11421">
        <v>13.7</v>
      </c>
      <c r="H11421">
        <v>13.7</v>
      </c>
    </row>
    <row r="11422" spans="2:8" x14ac:dyDescent="0.25">
      <c r="B11422" t="s">
        <v>3</v>
      </c>
      <c r="C11422" t="s">
        <v>679</v>
      </c>
      <c r="D11422" t="s">
        <v>287</v>
      </c>
      <c r="E11422" t="s">
        <v>1</v>
      </c>
      <c r="F11422">
        <v>13.7</v>
      </c>
      <c r="G11422">
        <v>13.7</v>
      </c>
      <c r="H11422">
        <v>13.7</v>
      </c>
    </row>
    <row r="11423" spans="2:8" x14ac:dyDescent="0.25">
      <c r="B11423" t="s">
        <v>3</v>
      </c>
      <c r="C11423" t="s">
        <v>679</v>
      </c>
      <c r="D11423" t="s">
        <v>290</v>
      </c>
      <c r="E11423" t="s">
        <v>1</v>
      </c>
      <c r="F11423">
        <v>13.7</v>
      </c>
      <c r="G11423">
        <v>13.7</v>
      </c>
      <c r="H11423">
        <v>13.7</v>
      </c>
    </row>
    <row r="11424" spans="2:8" x14ac:dyDescent="0.25">
      <c r="B11424" t="s">
        <v>3</v>
      </c>
      <c r="C11424" t="s">
        <v>679</v>
      </c>
      <c r="D11424" t="s">
        <v>291</v>
      </c>
      <c r="E11424" t="s">
        <v>1</v>
      </c>
      <c r="F11424">
        <v>13.7</v>
      </c>
      <c r="G11424">
        <v>13.7</v>
      </c>
      <c r="H11424">
        <v>13.7</v>
      </c>
    </row>
    <row r="11425" spans="2:8" x14ac:dyDescent="0.25">
      <c r="B11425" t="s">
        <v>3</v>
      </c>
      <c r="C11425" t="s">
        <v>679</v>
      </c>
      <c r="D11425" t="s">
        <v>292</v>
      </c>
      <c r="E11425" t="s">
        <v>1</v>
      </c>
      <c r="F11425">
        <v>13.7</v>
      </c>
      <c r="G11425">
        <v>13.7</v>
      </c>
      <c r="H11425">
        <v>13.7</v>
      </c>
    </row>
    <row r="11426" spans="2:8" x14ac:dyDescent="0.25">
      <c r="B11426" t="s">
        <v>3</v>
      </c>
      <c r="C11426" t="s">
        <v>679</v>
      </c>
      <c r="D11426" t="s">
        <v>293</v>
      </c>
      <c r="E11426" t="s">
        <v>1</v>
      </c>
      <c r="F11426">
        <v>10</v>
      </c>
      <c r="G11426">
        <v>10</v>
      </c>
      <c r="H11426">
        <v>10</v>
      </c>
    </row>
    <row r="11427" spans="2:8" x14ac:dyDescent="0.25">
      <c r="B11427" t="s">
        <v>3</v>
      </c>
      <c r="C11427" t="s">
        <v>679</v>
      </c>
      <c r="D11427" t="s">
        <v>295</v>
      </c>
      <c r="E11427" t="s">
        <v>1</v>
      </c>
      <c r="F11427">
        <v>4</v>
      </c>
      <c r="G11427">
        <v>4</v>
      </c>
      <c r="H11427">
        <v>4</v>
      </c>
    </row>
    <row r="11428" spans="2:8" x14ac:dyDescent="0.25">
      <c r="B11428" t="s">
        <v>3</v>
      </c>
      <c r="C11428" t="s">
        <v>679</v>
      </c>
      <c r="D11428" t="s">
        <v>296</v>
      </c>
      <c r="E11428" t="s">
        <v>1</v>
      </c>
      <c r="F11428">
        <v>22.7</v>
      </c>
      <c r="G11428">
        <v>22.7</v>
      </c>
      <c r="H11428">
        <v>22.7</v>
      </c>
    </row>
    <row r="11429" spans="2:8" x14ac:dyDescent="0.25">
      <c r="B11429" t="s">
        <v>3</v>
      </c>
      <c r="C11429" t="s">
        <v>679</v>
      </c>
      <c r="D11429" t="s">
        <v>297</v>
      </c>
      <c r="E11429" t="s">
        <v>1</v>
      </c>
      <c r="F11429">
        <v>22.7</v>
      </c>
      <c r="G11429">
        <v>22.7</v>
      </c>
      <c r="H11429">
        <v>22.7</v>
      </c>
    </row>
    <row r="11430" spans="2:8" x14ac:dyDescent="0.25">
      <c r="B11430" t="s">
        <v>3</v>
      </c>
      <c r="C11430" t="s">
        <v>679</v>
      </c>
      <c r="D11430" t="s">
        <v>298</v>
      </c>
      <c r="E11430" t="s">
        <v>1</v>
      </c>
      <c r="F11430">
        <v>22.7</v>
      </c>
      <c r="G11430">
        <v>22.7</v>
      </c>
      <c r="H11430">
        <v>22.7</v>
      </c>
    </row>
    <row r="11431" spans="2:8" x14ac:dyDescent="0.25">
      <c r="B11431" t="s">
        <v>3</v>
      </c>
      <c r="C11431" t="s">
        <v>679</v>
      </c>
      <c r="D11431" t="s">
        <v>299</v>
      </c>
      <c r="E11431" t="s">
        <v>1</v>
      </c>
      <c r="F11431">
        <v>22.7</v>
      </c>
      <c r="G11431">
        <v>22.7</v>
      </c>
      <c r="H11431">
        <v>22.7</v>
      </c>
    </row>
    <row r="11432" spans="2:8" x14ac:dyDescent="0.25">
      <c r="B11432" t="s">
        <v>3</v>
      </c>
      <c r="C11432" t="s">
        <v>679</v>
      </c>
      <c r="D11432" t="s">
        <v>300</v>
      </c>
      <c r="E11432" t="s">
        <v>1</v>
      </c>
      <c r="F11432">
        <v>22.7</v>
      </c>
      <c r="G11432">
        <v>22.7</v>
      </c>
      <c r="H11432">
        <v>22.7</v>
      </c>
    </row>
    <row r="11433" spans="2:8" x14ac:dyDescent="0.25">
      <c r="B11433" t="s">
        <v>3</v>
      </c>
      <c r="C11433" t="s">
        <v>679</v>
      </c>
      <c r="D11433" t="s">
        <v>407</v>
      </c>
      <c r="E11433" t="s">
        <v>1</v>
      </c>
      <c r="F11433">
        <v>10</v>
      </c>
      <c r="G11433">
        <v>10</v>
      </c>
      <c r="H11433">
        <v>10</v>
      </c>
    </row>
    <row r="11434" spans="2:8" x14ac:dyDescent="0.25">
      <c r="B11434" t="s">
        <v>3</v>
      </c>
      <c r="C11434" t="s">
        <v>679</v>
      </c>
      <c r="D11434" t="s">
        <v>635</v>
      </c>
      <c r="E11434" t="s">
        <v>1</v>
      </c>
      <c r="F11434">
        <v>10</v>
      </c>
      <c r="G11434">
        <v>10</v>
      </c>
      <c r="H11434">
        <v>10</v>
      </c>
    </row>
    <row r="11435" spans="2:8" x14ac:dyDescent="0.25">
      <c r="B11435" t="s">
        <v>3</v>
      </c>
      <c r="C11435" t="s">
        <v>679</v>
      </c>
      <c r="D11435" t="s">
        <v>636</v>
      </c>
      <c r="E11435" t="s">
        <v>1</v>
      </c>
      <c r="F11435">
        <v>12</v>
      </c>
      <c r="G11435">
        <v>12</v>
      </c>
      <c r="H11435">
        <v>12</v>
      </c>
    </row>
    <row r="11436" spans="2:8" x14ac:dyDescent="0.25">
      <c r="B11436" t="s">
        <v>3</v>
      </c>
      <c r="C11436" t="s">
        <v>679</v>
      </c>
      <c r="D11436" t="s">
        <v>686</v>
      </c>
      <c r="E11436" t="s">
        <v>1</v>
      </c>
      <c r="F11436">
        <v>5.7</v>
      </c>
      <c r="G11436">
        <v>5.7</v>
      </c>
      <c r="H11436">
        <v>5.7</v>
      </c>
    </row>
    <row r="11437" spans="2:8" x14ac:dyDescent="0.25">
      <c r="B11437" t="s">
        <v>3</v>
      </c>
      <c r="C11437" t="s">
        <v>679</v>
      </c>
      <c r="D11437" t="s">
        <v>687</v>
      </c>
      <c r="E11437" t="s">
        <v>1</v>
      </c>
      <c r="F11437">
        <v>5.7</v>
      </c>
      <c r="G11437">
        <v>5.7</v>
      </c>
      <c r="H11437">
        <v>5.7</v>
      </c>
    </row>
    <row r="11438" spans="2:8" x14ac:dyDescent="0.25">
      <c r="B11438" t="s">
        <v>3</v>
      </c>
      <c r="C11438" t="s">
        <v>679</v>
      </c>
      <c r="D11438" t="s">
        <v>302</v>
      </c>
      <c r="E11438" t="s">
        <v>1</v>
      </c>
      <c r="F11438">
        <v>15.9</v>
      </c>
      <c r="G11438">
        <v>15.9</v>
      </c>
      <c r="H11438">
        <v>15.9</v>
      </c>
    </row>
    <row r="11439" spans="2:8" x14ac:dyDescent="0.25">
      <c r="B11439" t="s">
        <v>3</v>
      </c>
      <c r="C11439" t="s">
        <v>679</v>
      </c>
      <c r="D11439" t="s">
        <v>303</v>
      </c>
      <c r="E11439" t="s">
        <v>1</v>
      </c>
      <c r="F11439">
        <v>15.9</v>
      </c>
      <c r="G11439">
        <v>15.9</v>
      </c>
      <c r="H11439">
        <v>15.9</v>
      </c>
    </row>
    <row r="11440" spans="2:8" x14ac:dyDescent="0.25">
      <c r="B11440" t="s">
        <v>3</v>
      </c>
      <c r="C11440" t="s">
        <v>679</v>
      </c>
      <c r="D11440" t="s">
        <v>306</v>
      </c>
      <c r="E11440" t="s">
        <v>1</v>
      </c>
      <c r="F11440">
        <v>12</v>
      </c>
      <c r="G11440">
        <v>12</v>
      </c>
      <c r="H11440">
        <v>12</v>
      </c>
    </row>
    <row r="11441" spans="2:8" x14ac:dyDescent="0.25">
      <c r="B11441" t="s">
        <v>3</v>
      </c>
      <c r="C11441" t="s">
        <v>679</v>
      </c>
      <c r="D11441" t="s">
        <v>307</v>
      </c>
      <c r="E11441" t="s">
        <v>1</v>
      </c>
      <c r="F11441">
        <v>12</v>
      </c>
      <c r="G11441">
        <v>12</v>
      </c>
      <c r="H11441">
        <v>12</v>
      </c>
    </row>
    <row r="11442" spans="2:8" x14ac:dyDescent="0.25">
      <c r="B11442" t="s">
        <v>3</v>
      </c>
      <c r="C11442" t="s">
        <v>679</v>
      </c>
      <c r="D11442" t="s">
        <v>308</v>
      </c>
      <c r="E11442" t="s">
        <v>1</v>
      </c>
      <c r="F11442">
        <v>8</v>
      </c>
      <c r="G11442">
        <v>8</v>
      </c>
      <c r="H11442">
        <v>8</v>
      </c>
    </row>
    <row r="11443" spans="2:8" x14ac:dyDescent="0.25">
      <c r="B11443" t="s">
        <v>3</v>
      </c>
      <c r="C11443" t="s">
        <v>679</v>
      </c>
      <c r="D11443" t="s">
        <v>309</v>
      </c>
      <c r="E11443" t="s">
        <v>1</v>
      </c>
      <c r="F11443">
        <v>10</v>
      </c>
      <c r="G11443">
        <v>10</v>
      </c>
      <c r="H11443">
        <v>10</v>
      </c>
    </row>
    <row r="11444" spans="2:8" x14ac:dyDescent="0.25">
      <c r="B11444" t="s">
        <v>3</v>
      </c>
      <c r="C11444" t="s">
        <v>679</v>
      </c>
      <c r="D11444" t="s">
        <v>637</v>
      </c>
      <c r="E11444" t="s">
        <v>1</v>
      </c>
      <c r="F11444">
        <v>9</v>
      </c>
      <c r="G11444">
        <v>9</v>
      </c>
      <c r="H11444">
        <v>9</v>
      </c>
    </row>
    <row r="11445" spans="2:8" x14ac:dyDescent="0.25">
      <c r="B11445" t="s">
        <v>3</v>
      </c>
      <c r="C11445" t="s">
        <v>679</v>
      </c>
      <c r="D11445" t="s">
        <v>311</v>
      </c>
      <c r="E11445" t="s">
        <v>1</v>
      </c>
      <c r="F11445">
        <v>18</v>
      </c>
      <c r="G11445">
        <v>18</v>
      </c>
      <c r="H11445">
        <v>18</v>
      </c>
    </row>
    <row r="11446" spans="2:8" x14ac:dyDescent="0.25">
      <c r="B11446" t="s">
        <v>3</v>
      </c>
      <c r="C11446" t="s">
        <v>679</v>
      </c>
      <c r="D11446" t="s">
        <v>312</v>
      </c>
      <c r="E11446" t="s">
        <v>1</v>
      </c>
      <c r="F11446">
        <v>18</v>
      </c>
      <c r="G11446">
        <v>18</v>
      </c>
      <c r="H11446">
        <v>18</v>
      </c>
    </row>
    <row r="11447" spans="2:8" x14ac:dyDescent="0.25">
      <c r="B11447" t="s">
        <v>3</v>
      </c>
      <c r="C11447" t="s">
        <v>679</v>
      </c>
      <c r="D11447" t="s">
        <v>313</v>
      </c>
      <c r="E11447" t="s">
        <v>1</v>
      </c>
      <c r="F11447">
        <v>18</v>
      </c>
      <c r="G11447">
        <v>18</v>
      </c>
      <c r="H11447">
        <v>18</v>
      </c>
    </row>
    <row r="11448" spans="2:8" x14ac:dyDescent="0.25">
      <c r="B11448" t="s">
        <v>3</v>
      </c>
      <c r="C11448" t="s">
        <v>679</v>
      </c>
      <c r="D11448" t="s">
        <v>314</v>
      </c>
      <c r="E11448" t="s">
        <v>1</v>
      </c>
      <c r="F11448">
        <v>18</v>
      </c>
      <c r="G11448">
        <v>18</v>
      </c>
      <c r="H11448">
        <v>18</v>
      </c>
    </row>
    <row r="11449" spans="2:8" x14ac:dyDescent="0.25">
      <c r="B11449" t="s">
        <v>3</v>
      </c>
      <c r="C11449" t="s">
        <v>679</v>
      </c>
      <c r="D11449" t="s">
        <v>315</v>
      </c>
      <c r="E11449" t="s">
        <v>1</v>
      </c>
      <c r="F11449">
        <v>9</v>
      </c>
      <c r="G11449">
        <v>9</v>
      </c>
      <c r="H11449">
        <v>9</v>
      </c>
    </row>
    <row r="11450" spans="2:8" x14ac:dyDescent="0.25">
      <c r="B11450" t="s">
        <v>3</v>
      </c>
      <c r="C11450" t="s">
        <v>679</v>
      </c>
      <c r="D11450" t="s">
        <v>320</v>
      </c>
      <c r="E11450" t="s">
        <v>1</v>
      </c>
      <c r="F11450">
        <v>15</v>
      </c>
      <c r="G11450">
        <v>15</v>
      </c>
      <c r="H11450">
        <v>15</v>
      </c>
    </row>
    <row r="11451" spans="2:8" x14ac:dyDescent="0.25">
      <c r="B11451" t="s">
        <v>3</v>
      </c>
      <c r="C11451" t="s">
        <v>679</v>
      </c>
      <c r="D11451" t="s">
        <v>322</v>
      </c>
      <c r="E11451" t="s">
        <v>1</v>
      </c>
      <c r="F11451">
        <v>15</v>
      </c>
      <c r="G11451">
        <v>15</v>
      </c>
      <c r="H11451">
        <v>15</v>
      </c>
    </row>
    <row r="11452" spans="2:8" x14ac:dyDescent="0.25">
      <c r="B11452" t="s">
        <v>3</v>
      </c>
      <c r="C11452" t="s">
        <v>679</v>
      </c>
      <c r="D11452" t="s">
        <v>324</v>
      </c>
      <c r="E11452" t="s">
        <v>1</v>
      </c>
      <c r="F11452">
        <v>15</v>
      </c>
      <c r="G11452">
        <v>15</v>
      </c>
      <c r="H11452">
        <v>15</v>
      </c>
    </row>
    <row r="11453" spans="2:8" x14ac:dyDescent="0.25">
      <c r="B11453" t="s">
        <v>3</v>
      </c>
      <c r="C11453" t="s">
        <v>679</v>
      </c>
      <c r="D11453" t="s">
        <v>326</v>
      </c>
      <c r="E11453" t="s">
        <v>1</v>
      </c>
      <c r="F11453">
        <v>20</v>
      </c>
      <c r="G11453">
        <v>20</v>
      </c>
      <c r="H11453">
        <v>20</v>
      </c>
    </row>
    <row r="11454" spans="2:8" x14ac:dyDescent="0.25">
      <c r="B11454" t="s">
        <v>3</v>
      </c>
      <c r="C11454" t="s">
        <v>679</v>
      </c>
      <c r="D11454" t="s">
        <v>328</v>
      </c>
      <c r="E11454" t="s">
        <v>1</v>
      </c>
      <c r="F11454">
        <v>20</v>
      </c>
      <c r="G11454">
        <v>20</v>
      </c>
      <c r="H11454">
        <v>20</v>
      </c>
    </row>
    <row r="11455" spans="2:8" x14ac:dyDescent="0.25">
      <c r="B11455" t="s">
        <v>3</v>
      </c>
      <c r="C11455" t="s">
        <v>679</v>
      </c>
      <c r="D11455" t="s">
        <v>330</v>
      </c>
      <c r="E11455" t="s">
        <v>1</v>
      </c>
      <c r="F11455">
        <v>10</v>
      </c>
      <c r="G11455">
        <v>10</v>
      </c>
      <c r="H11455">
        <v>10</v>
      </c>
    </row>
    <row r="11456" spans="2:8" x14ac:dyDescent="0.25">
      <c r="B11456" t="s">
        <v>3</v>
      </c>
      <c r="C11456" t="s">
        <v>679</v>
      </c>
      <c r="D11456" t="s">
        <v>332</v>
      </c>
      <c r="E11456" t="s">
        <v>1</v>
      </c>
      <c r="F11456">
        <v>18</v>
      </c>
      <c r="G11456">
        <v>18</v>
      </c>
      <c r="H11456">
        <v>18</v>
      </c>
    </row>
    <row r="11457" spans="2:8" x14ac:dyDescent="0.25">
      <c r="B11457" t="s">
        <v>3</v>
      </c>
      <c r="C11457" t="s">
        <v>679</v>
      </c>
      <c r="D11457" t="s">
        <v>333</v>
      </c>
      <c r="E11457" t="s">
        <v>1</v>
      </c>
      <c r="F11457">
        <v>18</v>
      </c>
      <c r="G11457">
        <v>18</v>
      </c>
      <c r="H11457">
        <v>18</v>
      </c>
    </row>
    <row r="11458" spans="2:8" x14ac:dyDescent="0.25">
      <c r="B11458" t="s">
        <v>3</v>
      </c>
      <c r="C11458" t="s">
        <v>679</v>
      </c>
      <c r="D11458" t="s">
        <v>334</v>
      </c>
      <c r="E11458" t="s">
        <v>1</v>
      </c>
      <c r="F11458">
        <v>4</v>
      </c>
      <c r="G11458">
        <v>4</v>
      </c>
      <c r="H11458">
        <v>4</v>
      </c>
    </row>
    <row r="11459" spans="2:8" x14ac:dyDescent="0.25">
      <c r="B11459" t="s">
        <v>3</v>
      </c>
      <c r="C11459" t="s">
        <v>679</v>
      </c>
      <c r="D11459" t="s">
        <v>335</v>
      </c>
      <c r="E11459" t="s">
        <v>1</v>
      </c>
      <c r="F11459">
        <v>4</v>
      </c>
      <c r="G11459">
        <v>4</v>
      </c>
      <c r="H11459">
        <v>4</v>
      </c>
    </row>
    <row r="11460" spans="2:8" x14ac:dyDescent="0.25">
      <c r="B11460" t="s">
        <v>3</v>
      </c>
      <c r="C11460" t="s">
        <v>679</v>
      </c>
      <c r="D11460" t="s">
        <v>336</v>
      </c>
      <c r="E11460" t="s">
        <v>1</v>
      </c>
      <c r="F11460">
        <v>4</v>
      </c>
      <c r="G11460">
        <v>4</v>
      </c>
      <c r="H11460">
        <v>4</v>
      </c>
    </row>
    <row r="11461" spans="2:8" x14ac:dyDescent="0.25">
      <c r="B11461" t="s">
        <v>3</v>
      </c>
      <c r="C11461" t="s">
        <v>679</v>
      </c>
      <c r="D11461" t="s">
        <v>337</v>
      </c>
      <c r="E11461" t="s">
        <v>1</v>
      </c>
      <c r="F11461">
        <v>20</v>
      </c>
      <c r="G11461">
        <v>20</v>
      </c>
      <c r="H11461">
        <v>20</v>
      </c>
    </row>
    <row r="11462" spans="2:8" x14ac:dyDescent="0.25">
      <c r="B11462" t="s">
        <v>3</v>
      </c>
      <c r="C11462" t="s">
        <v>679</v>
      </c>
      <c r="D11462" t="s">
        <v>341</v>
      </c>
      <c r="E11462" t="s">
        <v>1</v>
      </c>
      <c r="F11462">
        <v>20</v>
      </c>
      <c r="G11462">
        <v>20</v>
      </c>
      <c r="H11462">
        <v>20</v>
      </c>
    </row>
    <row r="11463" spans="2:8" x14ac:dyDescent="0.25">
      <c r="B11463" t="s">
        <v>3</v>
      </c>
      <c r="C11463" t="s">
        <v>679</v>
      </c>
      <c r="D11463" t="s">
        <v>342</v>
      </c>
      <c r="E11463" t="s">
        <v>1</v>
      </c>
      <c r="F11463">
        <v>20</v>
      </c>
      <c r="G11463">
        <v>20</v>
      </c>
      <c r="H11463">
        <v>20</v>
      </c>
    </row>
    <row r="11464" spans="2:8" x14ac:dyDescent="0.25">
      <c r="B11464" t="s">
        <v>3</v>
      </c>
      <c r="C11464" t="s">
        <v>679</v>
      </c>
      <c r="D11464" t="s">
        <v>343</v>
      </c>
      <c r="E11464" t="s">
        <v>1</v>
      </c>
      <c r="F11464">
        <v>12</v>
      </c>
      <c r="G11464">
        <v>12</v>
      </c>
      <c r="H11464">
        <v>12</v>
      </c>
    </row>
    <row r="11465" spans="2:8" x14ac:dyDescent="0.25">
      <c r="B11465" t="s">
        <v>3</v>
      </c>
      <c r="C11465" t="s">
        <v>679</v>
      </c>
      <c r="D11465" t="s">
        <v>344</v>
      </c>
      <c r="E11465" t="s">
        <v>1</v>
      </c>
      <c r="F11465">
        <v>12</v>
      </c>
      <c r="G11465">
        <v>12</v>
      </c>
      <c r="H11465">
        <v>12</v>
      </c>
    </row>
    <row r="11466" spans="2:8" x14ac:dyDescent="0.25">
      <c r="B11466" t="s">
        <v>3</v>
      </c>
      <c r="C11466" t="s">
        <v>679</v>
      </c>
      <c r="D11466" t="s">
        <v>345</v>
      </c>
      <c r="E11466" t="s">
        <v>1</v>
      </c>
      <c r="F11466">
        <v>12</v>
      </c>
      <c r="G11466">
        <v>12</v>
      </c>
      <c r="H11466">
        <v>12</v>
      </c>
    </row>
    <row r="11467" spans="2:8" x14ac:dyDescent="0.25">
      <c r="B11467" t="s">
        <v>3</v>
      </c>
      <c r="C11467" t="s">
        <v>679</v>
      </c>
      <c r="D11467" t="s">
        <v>346</v>
      </c>
      <c r="E11467" t="s">
        <v>1</v>
      </c>
      <c r="F11467">
        <v>12</v>
      </c>
      <c r="G11467">
        <v>12</v>
      </c>
      <c r="H11467">
        <v>12</v>
      </c>
    </row>
    <row r="11468" spans="2:8" x14ac:dyDescent="0.25">
      <c r="B11468" t="s">
        <v>3</v>
      </c>
      <c r="C11468" t="s">
        <v>679</v>
      </c>
      <c r="D11468" t="s">
        <v>349</v>
      </c>
      <c r="E11468" t="s">
        <v>1</v>
      </c>
      <c r="F11468">
        <v>12</v>
      </c>
      <c r="G11468">
        <v>12</v>
      </c>
      <c r="H11468">
        <v>12</v>
      </c>
    </row>
    <row r="11469" spans="2:8" x14ac:dyDescent="0.25">
      <c r="B11469" t="s">
        <v>3</v>
      </c>
      <c r="C11469" t="s">
        <v>679</v>
      </c>
      <c r="D11469" t="s">
        <v>350</v>
      </c>
      <c r="E11469" t="s">
        <v>1</v>
      </c>
      <c r="F11469">
        <v>12</v>
      </c>
      <c r="G11469">
        <v>12</v>
      </c>
      <c r="H11469">
        <v>12</v>
      </c>
    </row>
    <row r="11470" spans="2:8" x14ac:dyDescent="0.25">
      <c r="B11470" t="s">
        <v>3</v>
      </c>
      <c r="C11470" t="s">
        <v>679</v>
      </c>
      <c r="D11470" t="s">
        <v>351</v>
      </c>
      <c r="E11470" t="s">
        <v>1</v>
      </c>
      <c r="F11470">
        <v>2.9329999999999998</v>
      </c>
      <c r="G11470">
        <v>2.9329999999999998</v>
      </c>
      <c r="H11470">
        <v>2.9329999999999998</v>
      </c>
    </row>
    <row r="11471" spans="2:8" x14ac:dyDescent="0.25">
      <c r="B11471" t="s">
        <v>3</v>
      </c>
      <c r="C11471" t="s">
        <v>679</v>
      </c>
      <c r="D11471" t="s">
        <v>352</v>
      </c>
      <c r="E11471" t="s">
        <v>1</v>
      </c>
      <c r="F11471">
        <v>4</v>
      </c>
      <c r="G11471">
        <v>4</v>
      </c>
      <c r="H11471">
        <v>4</v>
      </c>
    </row>
    <row r="11472" spans="2:8" x14ac:dyDescent="0.25">
      <c r="B11472" t="s">
        <v>3</v>
      </c>
      <c r="C11472" t="s">
        <v>679</v>
      </c>
      <c r="D11472" t="s">
        <v>353</v>
      </c>
      <c r="E11472" t="s">
        <v>1</v>
      </c>
      <c r="F11472">
        <v>4</v>
      </c>
      <c r="G11472">
        <v>4</v>
      </c>
      <c r="H11472">
        <v>4</v>
      </c>
    </row>
    <row r="11473" spans="2:8" x14ac:dyDescent="0.25">
      <c r="B11473" t="s">
        <v>3</v>
      </c>
      <c r="C11473" t="s">
        <v>679</v>
      </c>
      <c r="D11473" t="s">
        <v>354</v>
      </c>
      <c r="E11473" t="s">
        <v>1</v>
      </c>
      <c r="F11473">
        <v>11.3</v>
      </c>
      <c r="G11473">
        <v>11.3</v>
      </c>
      <c r="H11473">
        <v>11.3</v>
      </c>
    </row>
    <row r="11474" spans="2:8" x14ac:dyDescent="0.25">
      <c r="B11474" t="s">
        <v>3</v>
      </c>
      <c r="C11474" t="s">
        <v>679</v>
      </c>
      <c r="D11474" t="s">
        <v>356</v>
      </c>
      <c r="E11474" t="s">
        <v>1</v>
      </c>
      <c r="F11474">
        <v>25</v>
      </c>
      <c r="G11474">
        <v>25</v>
      </c>
      <c r="H11474">
        <v>25</v>
      </c>
    </row>
    <row r="11475" spans="2:8" x14ac:dyDescent="0.25">
      <c r="B11475" t="s">
        <v>3</v>
      </c>
      <c r="C11475" t="s">
        <v>679</v>
      </c>
      <c r="D11475" t="s">
        <v>357</v>
      </c>
      <c r="E11475" t="s">
        <v>1</v>
      </c>
      <c r="F11475">
        <v>10</v>
      </c>
      <c r="G11475">
        <v>10</v>
      </c>
      <c r="H11475">
        <v>10</v>
      </c>
    </row>
    <row r="11476" spans="2:8" x14ac:dyDescent="0.25">
      <c r="B11476" t="s">
        <v>3</v>
      </c>
      <c r="C11476" t="s">
        <v>679</v>
      </c>
      <c r="D11476" t="s">
        <v>359</v>
      </c>
      <c r="E11476" t="s">
        <v>1</v>
      </c>
      <c r="F11476">
        <v>10</v>
      </c>
      <c r="G11476">
        <v>10</v>
      </c>
      <c r="H11476">
        <v>10</v>
      </c>
    </row>
    <row r="11477" spans="2:8" x14ac:dyDescent="0.25">
      <c r="B11477" t="s">
        <v>3</v>
      </c>
      <c r="C11477" t="s">
        <v>679</v>
      </c>
      <c r="D11477" t="s">
        <v>688</v>
      </c>
      <c r="E11477" t="s">
        <v>1</v>
      </c>
      <c r="F11477">
        <v>15</v>
      </c>
      <c r="G11477">
        <v>15</v>
      </c>
      <c r="H11477">
        <v>15</v>
      </c>
    </row>
    <row r="11478" spans="2:8" x14ac:dyDescent="0.25">
      <c r="B11478" t="s">
        <v>3</v>
      </c>
      <c r="C11478" t="s">
        <v>679</v>
      </c>
      <c r="D11478" t="s">
        <v>689</v>
      </c>
      <c r="E11478" t="s">
        <v>1</v>
      </c>
      <c r="F11478">
        <v>15</v>
      </c>
      <c r="G11478">
        <v>15</v>
      </c>
      <c r="H11478">
        <v>15</v>
      </c>
    </row>
    <row r="11479" spans="2:8" x14ac:dyDescent="0.25">
      <c r="B11479" t="s">
        <v>3</v>
      </c>
      <c r="C11479" t="s">
        <v>679</v>
      </c>
      <c r="D11479" t="s">
        <v>363</v>
      </c>
      <c r="E11479" t="s">
        <v>1</v>
      </c>
      <c r="F11479">
        <v>15</v>
      </c>
      <c r="G11479">
        <v>15</v>
      </c>
      <c r="H11479">
        <v>15</v>
      </c>
    </row>
    <row r="11480" spans="2:8" x14ac:dyDescent="0.25">
      <c r="B11480" t="s">
        <v>3</v>
      </c>
      <c r="C11480" t="s">
        <v>679</v>
      </c>
      <c r="D11480" t="s">
        <v>365</v>
      </c>
      <c r="E11480" t="s">
        <v>1</v>
      </c>
      <c r="F11480">
        <v>15</v>
      </c>
      <c r="G11480">
        <v>15</v>
      </c>
      <c r="H11480">
        <v>15</v>
      </c>
    </row>
    <row r="11481" spans="2:8" x14ac:dyDescent="0.25">
      <c r="B11481" t="s">
        <v>3</v>
      </c>
      <c r="C11481" t="s">
        <v>679</v>
      </c>
      <c r="D11481" t="s">
        <v>367</v>
      </c>
      <c r="E11481" t="s">
        <v>1</v>
      </c>
      <c r="F11481">
        <v>15</v>
      </c>
      <c r="G11481">
        <v>15</v>
      </c>
      <c r="H11481">
        <v>15</v>
      </c>
    </row>
    <row r="11482" spans="2:8" x14ac:dyDescent="0.25">
      <c r="B11482" t="s">
        <v>3</v>
      </c>
      <c r="C11482" t="s">
        <v>679</v>
      </c>
      <c r="D11482" t="s">
        <v>369</v>
      </c>
      <c r="E11482" t="s">
        <v>1</v>
      </c>
      <c r="F11482">
        <v>15</v>
      </c>
      <c r="G11482">
        <v>15</v>
      </c>
      <c r="H11482">
        <v>15</v>
      </c>
    </row>
    <row r="11483" spans="2:8" x14ac:dyDescent="0.25">
      <c r="B11483" t="s">
        <v>3</v>
      </c>
      <c r="C11483" t="s">
        <v>679</v>
      </c>
      <c r="D11483" t="s">
        <v>371</v>
      </c>
      <c r="E11483" t="s">
        <v>1</v>
      </c>
      <c r="F11483">
        <v>15</v>
      </c>
      <c r="G11483">
        <v>15</v>
      </c>
      <c r="H11483">
        <v>15</v>
      </c>
    </row>
    <row r="11484" spans="2:8" x14ac:dyDescent="0.25">
      <c r="B11484" t="s">
        <v>3</v>
      </c>
      <c r="C11484" t="s">
        <v>679</v>
      </c>
      <c r="D11484" t="s">
        <v>373</v>
      </c>
      <c r="E11484" t="s">
        <v>1</v>
      </c>
      <c r="F11484">
        <v>15</v>
      </c>
      <c r="G11484">
        <v>15</v>
      </c>
      <c r="H11484">
        <v>15</v>
      </c>
    </row>
    <row r="11485" spans="2:8" x14ac:dyDescent="0.25">
      <c r="B11485" t="s">
        <v>3</v>
      </c>
      <c r="C11485" t="s">
        <v>679</v>
      </c>
      <c r="D11485" t="s">
        <v>375</v>
      </c>
      <c r="E11485" t="s">
        <v>1</v>
      </c>
      <c r="F11485">
        <v>15</v>
      </c>
      <c r="G11485">
        <v>15</v>
      </c>
      <c r="H11485">
        <v>15</v>
      </c>
    </row>
    <row r="11486" spans="2:8" x14ac:dyDescent="0.25">
      <c r="B11486" t="s">
        <v>3</v>
      </c>
      <c r="C11486" t="s">
        <v>679</v>
      </c>
      <c r="D11486" t="s">
        <v>377</v>
      </c>
      <c r="E11486" t="s">
        <v>1</v>
      </c>
      <c r="F11486">
        <v>15</v>
      </c>
      <c r="G11486">
        <v>15</v>
      </c>
      <c r="H11486">
        <v>15</v>
      </c>
    </row>
    <row r="11487" spans="2:8" x14ac:dyDescent="0.25">
      <c r="B11487" t="s">
        <v>3</v>
      </c>
      <c r="C11487" t="s">
        <v>679</v>
      </c>
      <c r="D11487" t="s">
        <v>379</v>
      </c>
      <c r="E11487" t="s">
        <v>1</v>
      </c>
      <c r="F11487">
        <v>15</v>
      </c>
      <c r="G11487">
        <v>15</v>
      </c>
      <c r="H11487">
        <v>15</v>
      </c>
    </row>
    <row r="11488" spans="2:8" x14ac:dyDescent="0.25">
      <c r="B11488" t="s">
        <v>3</v>
      </c>
      <c r="C11488" t="s">
        <v>679</v>
      </c>
      <c r="D11488" t="s">
        <v>381</v>
      </c>
      <c r="E11488" t="s">
        <v>1</v>
      </c>
      <c r="F11488">
        <v>15</v>
      </c>
      <c r="G11488">
        <v>15</v>
      </c>
      <c r="H11488">
        <v>15</v>
      </c>
    </row>
    <row r="11489" spans="2:8" x14ac:dyDescent="0.25">
      <c r="B11489" t="s">
        <v>3</v>
      </c>
      <c r="C11489" t="s">
        <v>679</v>
      </c>
      <c r="D11489" t="s">
        <v>383</v>
      </c>
      <c r="E11489" t="s">
        <v>1</v>
      </c>
      <c r="F11489">
        <v>10</v>
      </c>
      <c r="G11489">
        <v>10</v>
      </c>
      <c r="H11489">
        <v>10</v>
      </c>
    </row>
    <row r="11490" spans="2:8" x14ac:dyDescent="0.25">
      <c r="B11490" t="s">
        <v>3</v>
      </c>
      <c r="C11490" t="s">
        <v>679</v>
      </c>
      <c r="D11490" t="s">
        <v>384</v>
      </c>
      <c r="E11490" t="s">
        <v>1</v>
      </c>
      <c r="F11490">
        <v>10</v>
      </c>
      <c r="G11490">
        <v>10</v>
      </c>
      <c r="H11490">
        <v>10</v>
      </c>
    </row>
    <row r="11491" spans="2:8" x14ac:dyDescent="0.25">
      <c r="B11491" t="s">
        <v>3</v>
      </c>
      <c r="C11491" t="s">
        <v>679</v>
      </c>
      <c r="D11491" t="s">
        <v>385</v>
      </c>
      <c r="E11491" t="s">
        <v>1</v>
      </c>
      <c r="F11491">
        <v>15</v>
      </c>
      <c r="G11491">
        <v>15</v>
      </c>
      <c r="H11491">
        <v>15</v>
      </c>
    </row>
    <row r="11492" spans="2:8" x14ac:dyDescent="0.25">
      <c r="B11492" t="s">
        <v>3</v>
      </c>
      <c r="C11492" t="s">
        <v>679</v>
      </c>
      <c r="D11492" t="s">
        <v>386</v>
      </c>
      <c r="E11492" t="s">
        <v>1</v>
      </c>
      <c r="F11492">
        <v>15</v>
      </c>
      <c r="G11492">
        <v>15</v>
      </c>
      <c r="H11492">
        <v>15</v>
      </c>
    </row>
    <row r="11493" spans="2:8" x14ac:dyDescent="0.25">
      <c r="B11493" t="s">
        <v>3</v>
      </c>
      <c r="C11493" t="s">
        <v>679</v>
      </c>
      <c r="D11493" t="s">
        <v>387</v>
      </c>
      <c r="E11493" t="s">
        <v>1</v>
      </c>
      <c r="F11493">
        <v>18.3</v>
      </c>
      <c r="G11493">
        <v>18.3</v>
      </c>
      <c r="H11493">
        <v>18.3</v>
      </c>
    </row>
    <row r="11494" spans="2:8" x14ac:dyDescent="0.25">
      <c r="B11494" t="s">
        <v>3</v>
      </c>
      <c r="C11494" t="s">
        <v>679</v>
      </c>
      <c r="D11494" t="s">
        <v>388</v>
      </c>
      <c r="E11494" t="s">
        <v>1</v>
      </c>
      <c r="F11494">
        <v>18.3</v>
      </c>
      <c r="G11494">
        <v>18.3</v>
      </c>
      <c r="H11494">
        <v>18.3</v>
      </c>
    </row>
    <row r="11495" spans="2:8" x14ac:dyDescent="0.25">
      <c r="B11495" t="s">
        <v>3</v>
      </c>
      <c r="C11495" t="s">
        <v>679</v>
      </c>
      <c r="D11495" t="s">
        <v>389</v>
      </c>
      <c r="E11495" t="s">
        <v>1</v>
      </c>
      <c r="F11495">
        <v>18.3</v>
      </c>
      <c r="G11495">
        <v>18.3</v>
      </c>
      <c r="H11495">
        <v>18.3</v>
      </c>
    </row>
    <row r="11496" spans="2:8" x14ac:dyDescent="0.25">
      <c r="B11496" t="s">
        <v>3</v>
      </c>
      <c r="C11496" t="s">
        <v>679</v>
      </c>
      <c r="D11496" t="s">
        <v>390</v>
      </c>
      <c r="E11496" t="s">
        <v>1</v>
      </c>
      <c r="F11496">
        <v>18.3</v>
      </c>
      <c r="G11496">
        <v>18.3</v>
      </c>
      <c r="H11496">
        <v>18.3</v>
      </c>
    </row>
    <row r="11497" spans="2:8" x14ac:dyDescent="0.25">
      <c r="B11497" t="s">
        <v>3</v>
      </c>
      <c r="C11497" t="s">
        <v>679</v>
      </c>
      <c r="D11497" t="s">
        <v>393</v>
      </c>
      <c r="E11497" t="s">
        <v>1</v>
      </c>
      <c r="F11497">
        <v>11.3</v>
      </c>
      <c r="G11497">
        <v>11.3</v>
      </c>
      <c r="H11497">
        <v>11.3</v>
      </c>
    </row>
    <row r="11498" spans="2:8" x14ac:dyDescent="0.25">
      <c r="B11498" t="s">
        <v>3</v>
      </c>
      <c r="C11498" t="s">
        <v>679</v>
      </c>
      <c r="D11498" t="s">
        <v>395</v>
      </c>
      <c r="E11498" t="s">
        <v>1</v>
      </c>
      <c r="F11498">
        <v>11.3</v>
      </c>
      <c r="G11498">
        <v>11.3</v>
      </c>
      <c r="H11498">
        <v>11.3</v>
      </c>
    </row>
    <row r="11499" spans="2:8" x14ac:dyDescent="0.25">
      <c r="B11499" t="s">
        <v>3</v>
      </c>
      <c r="C11499" t="s">
        <v>679</v>
      </c>
      <c r="D11499" t="s">
        <v>397</v>
      </c>
      <c r="E11499" t="s">
        <v>1</v>
      </c>
      <c r="F11499">
        <v>30</v>
      </c>
      <c r="G11499">
        <v>30</v>
      </c>
      <c r="H11499">
        <v>30</v>
      </c>
    </row>
    <row r="11500" spans="2:8" x14ac:dyDescent="0.25">
      <c r="B11500" t="s">
        <v>3</v>
      </c>
      <c r="C11500" t="s">
        <v>679</v>
      </c>
      <c r="D11500" t="s">
        <v>398</v>
      </c>
      <c r="E11500" t="s">
        <v>1</v>
      </c>
      <c r="F11500">
        <v>30</v>
      </c>
      <c r="G11500">
        <v>30</v>
      </c>
      <c r="H11500">
        <v>30</v>
      </c>
    </row>
    <row r="11501" spans="2:8" x14ac:dyDescent="0.25">
      <c r="B11501" t="s">
        <v>3</v>
      </c>
      <c r="C11501" t="s">
        <v>679</v>
      </c>
      <c r="D11501" t="s">
        <v>399</v>
      </c>
      <c r="E11501" t="s">
        <v>1</v>
      </c>
      <c r="F11501">
        <v>30</v>
      </c>
      <c r="G11501">
        <v>30</v>
      </c>
      <c r="H11501">
        <v>30</v>
      </c>
    </row>
    <row r="11502" spans="2:8" x14ac:dyDescent="0.25">
      <c r="B11502" t="s">
        <v>3</v>
      </c>
      <c r="C11502" t="s">
        <v>679</v>
      </c>
      <c r="D11502" t="s">
        <v>400</v>
      </c>
      <c r="E11502" t="s">
        <v>1</v>
      </c>
      <c r="F11502">
        <v>36</v>
      </c>
      <c r="G11502">
        <v>36</v>
      </c>
      <c r="H11502">
        <v>36</v>
      </c>
    </row>
    <row r="11503" spans="2:8" x14ac:dyDescent="0.25">
      <c r="B11503" t="s">
        <v>3</v>
      </c>
      <c r="C11503" t="s">
        <v>679</v>
      </c>
      <c r="D11503" t="s">
        <v>401</v>
      </c>
      <c r="E11503" t="s">
        <v>1</v>
      </c>
      <c r="F11503">
        <v>20</v>
      </c>
      <c r="G11503">
        <v>20</v>
      </c>
      <c r="H11503">
        <v>20</v>
      </c>
    </row>
    <row r="11504" spans="2:8" x14ac:dyDescent="0.25">
      <c r="B11504" t="s">
        <v>3</v>
      </c>
      <c r="C11504" t="s">
        <v>679</v>
      </c>
      <c r="D11504" t="s">
        <v>402</v>
      </c>
      <c r="E11504" t="s">
        <v>1</v>
      </c>
      <c r="F11504">
        <v>20</v>
      </c>
      <c r="G11504">
        <v>20</v>
      </c>
      <c r="H11504">
        <v>20</v>
      </c>
    </row>
    <row r="11505" spans="2:8" x14ac:dyDescent="0.25">
      <c r="B11505" t="s">
        <v>3</v>
      </c>
      <c r="C11505" t="s">
        <v>679</v>
      </c>
      <c r="D11505" t="s">
        <v>403</v>
      </c>
      <c r="E11505" t="s">
        <v>1</v>
      </c>
      <c r="F11505">
        <v>18</v>
      </c>
      <c r="G11505">
        <v>18</v>
      </c>
      <c r="H11505">
        <v>18</v>
      </c>
    </row>
    <row r="11506" spans="2:8" x14ac:dyDescent="0.25">
      <c r="B11506" t="s">
        <v>3</v>
      </c>
      <c r="C11506" t="s">
        <v>679</v>
      </c>
      <c r="D11506" t="s">
        <v>404</v>
      </c>
      <c r="E11506" t="s">
        <v>1</v>
      </c>
      <c r="F11506">
        <v>18</v>
      </c>
      <c r="G11506">
        <v>18</v>
      </c>
      <c r="H11506">
        <v>18</v>
      </c>
    </row>
    <row r="11507" spans="2:8" x14ac:dyDescent="0.25">
      <c r="B11507" t="s">
        <v>3</v>
      </c>
      <c r="C11507" t="s">
        <v>679</v>
      </c>
      <c r="D11507" t="s">
        <v>406</v>
      </c>
      <c r="E11507" t="s">
        <v>1</v>
      </c>
      <c r="F11507">
        <v>12</v>
      </c>
      <c r="G11507">
        <v>12</v>
      </c>
      <c r="H11507">
        <v>12</v>
      </c>
    </row>
    <row r="11508" spans="2:8" x14ac:dyDescent="0.25">
      <c r="B11508" t="s">
        <v>3</v>
      </c>
      <c r="C11508" t="s">
        <v>680</v>
      </c>
      <c r="D11508" t="s">
        <v>544</v>
      </c>
      <c r="E11508" t="s">
        <v>1</v>
      </c>
      <c r="F11508">
        <v>0.86</v>
      </c>
      <c r="G11508">
        <v>0.86</v>
      </c>
      <c r="H11508">
        <v>0.86</v>
      </c>
    </row>
    <row r="11509" spans="2:8" x14ac:dyDescent="0.25">
      <c r="B11509" t="s">
        <v>3</v>
      </c>
      <c r="C11509" t="s">
        <v>680</v>
      </c>
      <c r="D11509" t="s">
        <v>16</v>
      </c>
      <c r="E11509" t="s">
        <v>1</v>
      </c>
      <c r="F11509">
        <v>0.87</v>
      </c>
      <c r="G11509">
        <v>0.87</v>
      </c>
      <c r="H11509">
        <v>0.87</v>
      </c>
    </row>
    <row r="11510" spans="2:8" x14ac:dyDescent="0.25">
      <c r="B11510" t="s">
        <v>3</v>
      </c>
      <c r="C11510" t="s">
        <v>680</v>
      </c>
      <c r="D11510" t="s">
        <v>17</v>
      </c>
      <c r="E11510" t="s">
        <v>1</v>
      </c>
      <c r="F11510">
        <v>0.87</v>
      </c>
      <c r="G11510">
        <v>0.87</v>
      </c>
      <c r="H11510">
        <v>0.87</v>
      </c>
    </row>
    <row r="11511" spans="2:8" x14ac:dyDescent="0.25">
      <c r="B11511" t="s">
        <v>3</v>
      </c>
      <c r="C11511" t="s">
        <v>680</v>
      </c>
      <c r="D11511" t="s">
        <v>18</v>
      </c>
      <c r="E11511" t="s">
        <v>1</v>
      </c>
      <c r="F11511">
        <v>0.87</v>
      </c>
      <c r="G11511">
        <v>0.87</v>
      </c>
      <c r="H11511">
        <v>0.87</v>
      </c>
    </row>
    <row r="11512" spans="2:8" x14ac:dyDescent="0.25">
      <c r="B11512" t="s">
        <v>3</v>
      </c>
      <c r="C11512" t="s">
        <v>680</v>
      </c>
      <c r="D11512" t="s">
        <v>19</v>
      </c>
      <c r="E11512" t="s">
        <v>1</v>
      </c>
      <c r="F11512">
        <v>0.87</v>
      </c>
      <c r="G11512">
        <v>0.87</v>
      </c>
      <c r="H11512">
        <v>0.87</v>
      </c>
    </row>
    <row r="11513" spans="2:8" x14ac:dyDescent="0.25">
      <c r="B11513" t="s">
        <v>3</v>
      </c>
      <c r="C11513" t="s">
        <v>680</v>
      </c>
      <c r="D11513" t="s">
        <v>20</v>
      </c>
      <c r="E11513" t="s">
        <v>1</v>
      </c>
      <c r="F11513">
        <v>0.87</v>
      </c>
      <c r="G11513">
        <v>0.87</v>
      </c>
      <c r="H11513">
        <v>0.87</v>
      </c>
    </row>
    <row r="11514" spans="2:8" x14ac:dyDescent="0.25">
      <c r="B11514" t="s">
        <v>3</v>
      </c>
      <c r="C11514" t="s">
        <v>680</v>
      </c>
      <c r="D11514" t="s">
        <v>21</v>
      </c>
      <c r="E11514" t="s">
        <v>1</v>
      </c>
      <c r="F11514">
        <v>0.87</v>
      </c>
      <c r="G11514">
        <v>0.87</v>
      </c>
      <c r="H11514">
        <v>0.87</v>
      </c>
    </row>
    <row r="11515" spans="2:8" x14ac:dyDescent="0.25">
      <c r="B11515" t="s">
        <v>3</v>
      </c>
      <c r="C11515" t="s">
        <v>680</v>
      </c>
      <c r="D11515" t="s">
        <v>22</v>
      </c>
      <c r="E11515" t="s">
        <v>1</v>
      </c>
      <c r="F11515">
        <v>0.87</v>
      </c>
      <c r="G11515">
        <v>0.87</v>
      </c>
      <c r="H11515">
        <v>0.87</v>
      </c>
    </row>
    <row r="11516" spans="2:8" x14ac:dyDescent="0.25">
      <c r="B11516" t="s">
        <v>3</v>
      </c>
      <c r="C11516" t="s">
        <v>680</v>
      </c>
      <c r="D11516" t="s">
        <v>23</v>
      </c>
      <c r="E11516" t="s">
        <v>1</v>
      </c>
      <c r="F11516">
        <v>0.87</v>
      </c>
      <c r="G11516">
        <v>0.87</v>
      </c>
      <c r="H11516">
        <v>0.87</v>
      </c>
    </row>
    <row r="11517" spans="2:8" x14ac:dyDescent="0.25">
      <c r="B11517" t="s">
        <v>3</v>
      </c>
      <c r="C11517" t="s">
        <v>680</v>
      </c>
      <c r="D11517" t="s">
        <v>24</v>
      </c>
      <c r="E11517" t="s">
        <v>1</v>
      </c>
      <c r="F11517">
        <v>0.87</v>
      </c>
      <c r="G11517">
        <v>0.87</v>
      </c>
      <c r="H11517">
        <v>0.87</v>
      </c>
    </row>
    <row r="11518" spans="2:8" x14ac:dyDescent="0.25">
      <c r="B11518" t="s">
        <v>3</v>
      </c>
      <c r="C11518" t="s">
        <v>680</v>
      </c>
      <c r="D11518" t="s">
        <v>25</v>
      </c>
      <c r="E11518" t="s">
        <v>1</v>
      </c>
      <c r="F11518">
        <v>0.87</v>
      </c>
      <c r="G11518">
        <v>0.87</v>
      </c>
      <c r="H11518">
        <v>0.87</v>
      </c>
    </row>
    <row r="11519" spans="2:8" x14ac:dyDescent="0.25">
      <c r="B11519" t="s">
        <v>3</v>
      </c>
      <c r="C11519" t="s">
        <v>680</v>
      </c>
      <c r="D11519" t="s">
        <v>26</v>
      </c>
      <c r="E11519" t="s">
        <v>1</v>
      </c>
      <c r="F11519">
        <v>0.87</v>
      </c>
      <c r="G11519">
        <v>0.87</v>
      </c>
      <c r="H11519">
        <v>0.87</v>
      </c>
    </row>
    <row r="11520" spans="2:8" x14ac:dyDescent="0.25">
      <c r="B11520" t="s">
        <v>3</v>
      </c>
      <c r="C11520" t="s">
        <v>680</v>
      </c>
      <c r="D11520" t="s">
        <v>27</v>
      </c>
      <c r="E11520" t="s">
        <v>1</v>
      </c>
      <c r="F11520">
        <v>0.87</v>
      </c>
      <c r="G11520">
        <v>0.87</v>
      </c>
      <c r="H11520">
        <v>0.87</v>
      </c>
    </row>
    <row r="11521" spans="2:8" x14ac:dyDescent="0.25">
      <c r="B11521" t="s">
        <v>3</v>
      </c>
      <c r="C11521" t="s">
        <v>680</v>
      </c>
      <c r="D11521" t="s">
        <v>28</v>
      </c>
      <c r="E11521" t="s">
        <v>1</v>
      </c>
      <c r="F11521">
        <v>0.87</v>
      </c>
      <c r="G11521">
        <v>0.87</v>
      </c>
      <c r="H11521">
        <v>0.87</v>
      </c>
    </row>
    <row r="11522" spans="2:8" x14ac:dyDescent="0.25">
      <c r="B11522" t="s">
        <v>3</v>
      </c>
      <c r="C11522" t="s">
        <v>680</v>
      </c>
      <c r="D11522" t="s">
        <v>29</v>
      </c>
      <c r="E11522" t="s">
        <v>1</v>
      </c>
      <c r="F11522">
        <v>0.87</v>
      </c>
      <c r="G11522">
        <v>0.87</v>
      </c>
      <c r="H11522">
        <v>0.87</v>
      </c>
    </row>
    <row r="11523" spans="2:8" x14ac:dyDescent="0.25">
      <c r="B11523" t="s">
        <v>3</v>
      </c>
      <c r="C11523" t="s">
        <v>680</v>
      </c>
      <c r="D11523" t="s">
        <v>30</v>
      </c>
      <c r="E11523" t="s">
        <v>1</v>
      </c>
      <c r="F11523">
        <v>0.87</v>
      </c>
      <c r="G11523">
        <v>0.87</v>
      </c>
      <c r="H11523">
        <v>0.87</v>
      </c>
    </row>
    <row r="11524" spans="2:8" x14ac:dyDescent="0.25">
      <c r="B11524" t="s">
        <v>3</v>
      </c>
      <c r="C11524" t="s">
        <v>680</v>
      </c>
      <c r="D11524" t="s">
        <v>31</v>
      </c>
      <c r="E11524" t="s">
        <v>1</v>
      </c>
      <c r="F11524">
        <v>0.87</v>
      </c>
      <c r="G11524">
        <v>0.87</v>
      </c>
      <c r="H11524">
        <v>0.87</v>
      </c>
    </row>
    <row r="11525" spans="2:8" x14ac:dyDescent="0.25">
      <c r="B11525" t="s">
        <v>3</v>
      </c>
      <c r="C11525" t="s">
        <v>680</v>
      </c>
      <c r="D11525" t="s">
        <v>32</v>
      </c>
      <c r="E11525" t="s">
        <v>1</v>
      </c>
      <c r="F11525">
        <v>0.87</v>
      </c>
      <c r="G11525">
        <v>0.87</v>
      </c>
      <c r="H11525">
        <v>0.87</v>
      </c>
    </row>
    <row r="11526" spans="2:8" x14ac:dyDescent="0.25">
      <c r="B11526" t="s">
        <v>3</v>
      </c>
      <c r="C11526" t="s">
        <v>680</v>
      </c>
      <c r="D11526" t="s">
        <v>33</v>
      </c>
      <c r="E11526" t="s">
        <v>1</v>
      </c>
      <c r="F11526">
        <v>0.87</v>
      </c>
      <c r="G11526">
        <v>0.87</v>
      </c>
      <c r="H11526">
        <v>0.87</v>
      </c>
    </row>
    <row r="11527" spans="2:8" x14ac:dyDescent="0.25">
      <c r="B11527" t="s">
        <v>3</v>
      </c>
      <c r="C11527" t="s">
        <v>680</v>
      </c>
      <c r="D11527" t="s">
        <v>34</v>
      </c>
      <c r="E11527" t="s">
        <v>1</v>
      </c>
      <c r="F11527">
        <v>0.87</v>
      </c>
      <c r="G11527">
        <v>0.87</v>
      </c>
      <c r="H11527">
        <v>0.87</v>
      </c>
    </row>
    <row r="11528" spans="2:8" x14ac:dyDescent="0.25">
      <c r="B11528" t="s">
        <v>3</v>
      </c>
      <c r="C11528" t="s">
        <v>680</v>
      </c>
      <c r="D11528" t="s">
        <v>35</v>
      </c>
      <c r="E11528" t="s">
        <v>1</v>
      </c>
      <c r="F11528">
        <v>0.87</v>
      </c>
      <c r="G11528">
        <v>0.87</v>
      </c>
      <c r="H11528">
        <v>0.87</v>
      </c>
    </row>
    <row r="11529" spans="2:8" x14ac:dyDescent="0.25">
      <c r="B11529" t="s">
        <v>3</v>
      </c>
      <c r="C11529" t="s">
        <v>680</v>
      </c>
      <c r="D11529" t="s">
        <v>36</v>
      </c>
      <c r="E11529" t="s">
        <v>1</v>
      </c>
      <c r="F11529">
        <v>0.87</v>
      </c>
      <c r="G11529">
        <v>0.87</v>
      </c>
      <c r="H11529">
        <v>0.87</v>
      </c>
    </row>
    <row r="11530" spans="2:8" x14ac:dyDescent="0.25">
      <c r="B11530" t="s">
        <v>3</v>
      </c>
      <c r="C11530" t="s">
        <v>680</v>
      </c>
      <c r="D11530" t="s">
        <v>37</v>
      </c>
      <c r="E11530" t="s">
        <v>1</v>
      </c>
      <c r="F11530">
        <v>0.87</v>
      </c>
      <c r="G11530">
        <v>0.87</v>
      </c>
      <c r="H11530">
        <v>0.87</v>
      </c>
    </row>
    <row r="11531" spans="2:8" x14ac:dyDescent="0.25">
      <c r="B11531" t="s">
        <v>3</v>
      </c>
      <c r="C11531" t="s">
        <v>680</v>
      </c>
      <c r="D11531" t="s">
        <v>38</v>
      </c>
      <c r="E11531" t="s">
        <v>1</v>
      </c>
      <c r="F11531">
        <v>0.87</v>
      </c>
      <c r="G11531">
        <v>0.87</v>
      </c>
      <c r="H11531">
        <v>0.87</v>
      </c>
    </row>
    <row r="11532" spans="2:8" x14ac:dyDescent="0.25">
      <c r="B11532" t="s">
        <v>3</v>
      </c>
      <c r="C11532" t="s">
        <v>680</v>
      </c>
      <c r="D11532" t="s">
        <v>39</v>
      </c>
      <c r="E11532" t="s">
        <v>1</v>
      </c>
      <c r="F11532">
        <v>0.87</v>
      </c>
      <c r="G11532">
        <v>0.87</v>
      </c>
      <c r="H11532">
        <v>0.87</v>
      </c>
    </row>
    <row r="11533" spans="2:8" x14ac:dyDescent="0.25">
      <c r="B11533" t="s">
        <v>3</v>
      </c>
      <c r="C11533" t="s">
        <v>680</v>
      </c>
      <c r="D11533" t="s">
        <v>40</v>
      </c>
      <c r="E11533" t="s">
        <v>1</v>
      </c>
      <c r="F11533">
        <v>0.87</v>
      </c>
      <c r="G11533">
        <v>0.87</v>
      </c>
      <c r="H11533">
        <v>0.87</v>
      </c>
    </row>
    <row r="11534" spans="2:8" x14ac:dyDescent="0.25">
      <c r="B11534" t="s">
        <v>3</v>
      </c>
      <c r="C11534" t="s">
        <v>680</v>
      </c>
      <c r="D11534" t="s">
        <v>41</v>
      </c>
      <c r="E11534" t="s">
        <v>1</v>
      </c>
      <c r="F11534">
        <v>0.87</v>
      </c>
      <c r="G11534">
        <v>0.87</v>
      </c>
      <c r="H11534">
        <v>0.87</v>
      </c>
    </row>
    <row r="11535" spans="2:8" x14ac:dyDescent="0.25">
      <c r="B11535" t="s">
        <v>3</v>
      </c>
      <c r="C11535" t="s">
        <v>680</v>
      </c>
      <c r="D11535" t="s">
        <v>42</v>
      </c>
      <c r="E11535" t="s">
        <v>1</v>
      </c>
      <c r="F11535">
        <v>0.9</v>
      </c>
      <c r="G11535">
        <v>0.9</v>
      </c>
      <c r="H11535">
        <v>0.9</v>
      </c>
    </row>
    <row r="11536" spans="2:8" x14ac:dyDescent="0.25">
      <c r="B11536" t="s">
        <v>3</v>
      </c>
      <c r="C11536" t="s">
        <v>680</v>
      </c>
      <c r="D11536" t="s">
        <v>44</v>
      </c>
      <c r="E11536" t="s">
        <v>1</v>
      </c>
      <c r="F11536">
        <v>0.86</v>
      </c>
      <c r="G11536">
        <v>0.86</v>
      </c>
      <c r="H11536">
        <v>0.86</v>
      </c>
    </row>
    <row r="11537" spans="2:8" x14ac:dyDescent="0.25">
      <c r="B11537" t="s">
        <v>3</v>
      </c>
      <c r="C11537" t="s">
        <v>680</v>
      </c>
      <c r="D11537" t="s">
        <v>45</v>
      </c>
      <c r="E11537" t="s">
        <v>1</v>
      </c>
      <c r="F11537">
        <v>0.32</v>
      </c>
      <c r="G11537">
        <v>0.32</v>
      </c>
      <c r="H11537">
        <v>0.32</v>
      </c>
    </row>
    <row r="11538" spans="2:8" x14ac:dyDescent="0.25">
      <c r="B11538" t="s">
        <v>3</v>
      </c>
      <c r="C11538" t="s">
        <v>680</v>
      </c>
      <c r="D11538" t="s">
        <v>48</v>
      </c>
      <c r="E11538" t="s">
        <v>1</v>
      </c>
      <c r="F11538">
        <v>0.56000000000000005</v>
      </c>
      <c r="G11538">
        <v>0.56000000000000005</v>
      </c>
      <c r="H11538">
        <v>0.56000000000000005</v>
      </c>
    </row>
    <row r="11539" spans="2:8" x14ac:dyDescent="0.25">
      <c r="B11539" t="s">
        <v>3</v>
      </c>
      <c r="C11539" t="s">
        <v>680</v>
      </c>
      <c r="D11539" t="s">
        <v>49</v>
      </c>
      <c r="E11539" t="s">
        <v>1</v>
      </c>
      <c r="F11539">
        <v>0.86</v>
      </c>
      <c r="G11539">
        <v>0.86</v>
      </c>
      <c r="H11539">
        <v>0.86</v>
      </c>
    </row>
    <row r="11540" spans="2:8" x14ac:dyDescent="0.25">
      <c r="B11540" t="s">
        <v>3</v>
      </c>
      <c r="C11540" t="s">
        <v>680</v>
      </c>
      <c r="D11540" t="s">
        <v>51</v>
      </c>
      <c r="E11540" t="s">
        <v>1</v>
      </c>
      <c r="F11540">
        <v>0.86</v>
      </c>
      <c r="G11540">
        <v>0.86</v>
      </c>
      <c r="H11540">
        <v>0.86</v>
      </c>
    </row>
    <row r="11541" spans="2:8" x14ac:dyDescent="0.25">
      <c r="B11541" t="s">
        <v>3</v>
      </c>
      <c r="C11541" t="s">
        <v>680</v>
      </c>
      <c r="D11541" t="s">
        <v>53</v>
      </c>
      <c r="E11541" t="s">
        <v>1</v>
      </c>
      <c r="F11541">
        <v>0.86</v>
      </c>
      <c r="G11541">
        <v>0.86</v>
      </c>
      <c r="H11541">
        <v>0.86</v>
      </c>
    </row>
    <row r="11542" spans="2:8" x14ac:dyDescent="0.25">
      <c r="B11542" t="s">
        <v>3</v>
      </c>
      <c r="C11542" t="s">
        <v>680</v>
      </c>
      <c r="D11542" t="s">
        <v>55</v>
      </c>
      <c r="E11542" t="s">
        <v>1</v>
      </c>
      <c r="F11542">
        <v>0.86</v>
      </c>
      <c r="G11542">
        <v>0.86</v>
      </c>
      <c r="H11542">
        <v>0.86</v>
      </c>
    </row>
    <row r="11543" spans="2:8" x14ac:dyDescent="0.25">
      <c r="B11543" t="s">
        <v>3</v>
      </c>
      <c r="C11543" t="s">
        <v>680</v>
      </c>
      <c r="D11543" t="s">
        <v>57</v>
      </c>
      <c r="E11543" t="s">
        <v>1</v>
      </c>
      <c r="F11543">
        <v>1</v>
      </c>
      <c r="G11543">
        <v>1</v>
      </c>
      <c r="H11543">
        <v>1</v>
      </c>
    </row>
    <row r="11544" spans="2:8" x14ac:dyDescent="0.25">
      <c r="B11544" t="s">
        <v>3</v>
      </c>
      <c r="C11544" t="s">
        <v>680</v>
      </c>
      <c r="D11544" t="s">
        <v>622</v>
      </c>
      <c r="E11544" t="s">
        <v>1</v>
      </c>
      <c r="F11544">
        <v>0.75</v>
      </c>
      <c r="G11544">
        <v>0.75</v>
      </c>
      <c r="H11544">
        <v>0.75</v>
      </c>
    </row>
    <row r="11545" spans="2:8" x14ac:dyDescent="0.25">
      <c r="B11545" t="s">
        <v>3</v>
      </c>
      <c r="C11545" t="s">
        <v>680</v>
      </c>
      <c r="D11545" t="s">
        <v>623</v>
      </c>
      <c r="E11545" t="s">
        <v>1</v>
      </c>
      <c r="F11545">
        <v>1</v>
      </c>
      <c r="G11545">
        <v>1</v>
      </c>
      <c r="H11545">
        <v>1</v>
      </c>
    </row>
    <row r="11546" spans="2:8" x14ac:dyDescent="0.25">
      <c r="B11546" t="s">
        <v>3</v>
      </c>
      <c r="C11546" t="s">
        <v>680</v>
      </c>
      <c r="D11546" t="s">
        <v>624</v>
      </c>
      <c r="E11546" t="s">
        <v>1</v>
      </c>
      <c r="F11546">
        <v>0.75</v>
      </c>
      <c r="G11546">
        <v>0.75</v>
      </c>
      <c r="H11546">
        <v>0.75</v>
      </c>
    </row>
    <row r="11547" spans="2:8" x14ac:dyDescent="0.25">
      <c r="B11547" t="s">
        <v>3</v>
      </c>
      <c r="C11547" t="s">
        <v>680</v>
      </c>
      <c r="D11547" t="s">
        <v>625</v>
      </c>
      <c r="E11547" t="s">
        <v>1</v>
      </c>
      <c r="F11547">
        <v>1</v>
      </c>
      <c r="G11547">
        <v>1</v>
      </c>
      <c r="H11547">
        <v>1</v>
      </c>
    </row>
    <row r="11548" spans="2:8" x14ac:dyDescent="0.25">
      <c r="B11548" t="s">
        <v>3</v>
      </c>
      <c r="C11548" t="s">
        <v>680</v>
      </c>
      <c r="D11548" t="s">
        <v>58</v>
      </c>
      <c r="E11548" t="s">
        <v>1</v>
      </c>
      <c r="F11548">
        <v>0.86</v>
      </c>
      <c r="G11548">
        <v>0.86</v>
      </c>
      <c r="H11548">
        <v>0.86</v>
      </c>
    </row>
    <row r="11549" spans="2:8" x14ac:dyDescent="0.25">
      <c r="B11549" t="s">
        <v>3</v>
      </c>
      <c r="C11549" t="s">
        <v>680</v>
      </c>
      <c r="D11549" t="s">
        <v>59</v>
      </c>
      <c r="E11549" t="s">
        <v>1</v>
      </c>
      <c r="F11549">
        <v>0.88</v>
      </c>
      <c r="G11549">
        <v>0.88</v>
      </c>
      <c r="H11549">
        <v>0.88</v>
      </c>
    </row>
    <row r="11550" spans="2:8" x14ac:dyDescent="0.25">
      <c r="B11550" t="s">
        <v>3</v>
      </c>
      <c r="C11550" t="s">
        <v>680</v>
      </c>
      <c r="D11550" t="s">
        <v>60</v>
      </c>
      <c r="E11550" t="s">
        <v>1</v>
      </c>
      <c r="F11550">
        <v>0.86</v>
      </c>
      <c r="G11550">
        <v>0.86</v>
      </c>
      <c r="H11550">
        <v>0.86</v>
      </c>
    </row>
    <row r="11551" spans="2:8" x14ac:dyDescent="0.25">
      <c r="B11551" t="s">
        <v>3</v>
      </c>
      <c r="C11551" t="s">
        <v>680</v>
      </c>
      <c r="D11551" t="s">
        <v>626</v>
      </c>
      <c r="E11551" t="s">
        <v>1</v>
      </c>
      <c r="F11551">
        <v>1</v>
      </c>
      <c r="G11551">
        <v>1</v>
      </c>
      <c r="H11551">
        <v>1</v>
      </c>
    </row>
    <row r="11552" spans="2:8" x14ac:dyDescent="0.25">
      <c r="B11552" t="s">
        <v>3</v>
      </c>
      <c r="C11552" t="s">
        <v>680</v>
      </c>
      <c r="D11552" t="s">
        <v>64</v>
      </c>
      <c r="E11552" t="s">
        <v>1</v>
      </c>
      <c r="F11552">
        <v>0.94</v>
      </c>
      <c r="G11552">
        <v>0.94</v>
      </c>
      <c r="H11552">
        <v>0.94</v>
      </c>
    </row>
    <row r="11553" spans="2:8" x14ac:dyDescent="0.25">
      <c r="B11553" t="s">
        <v>3</v>
      </c>
      <c r="C11553" t="s">
        <v>680</v>
      </c>
      <c r="D11553" t="s">
        <v>67</v>
      </c>
      <c r="E11553" t="s">
        <v>1</v>
      </c>
      <c r="F11553">
        <v>0.86</v>
      </c>
      <c r="G11553">
        <v>0.86</v>
      </c>
      <c r="H11553">
        <v>0.86</v>
      </c>
    </row>
    <row r="11554" spans="2:8" x14ac:dyDescent="0.25">
      <c r="B11554" t="s">
        <v>3</v>
      </c>
      <c r="C11554" t="s">
        <v>680</v>
      </c>
      <c r="D11554" t="s">
        <v>69</v>
      </c>
      <c r="E11554" t="s">
        <v>1</v>
      </c>
      <c r="F11554">
        <v>0.86</v>
      </c>
      <c r="G11554">
        <v>0.86</v>
      </c>
      <c r="H11554">
        <v>0.86</v>
      </c>
    </row>
    <row r="11555" spans="2:8" x14ac:dyDescent="0.25">
      <c r="B11555" t="s">
        <v>3</v>
      </c>
      <c r="C11555" t="s">
        <v>680</v>
      </c>
      <c r="D11555" t="s">
        <v>71</v>
      </c>
      <c r="E11555" t="s">
        <v>1</v>
      </c>
      <c r="F11555">
        <v>0.86</v>
      </c>
      <c r="G11555">
        <v>0.86</v>
      </c>
      <c r="H11555">
        <v>0.86</v>
      </c>
    </row>
    <row r="11556" spans="2:8" x14ac:dyDescent="0.25">
      <c r="B11556" t="s">
        <v>3</v>
      </c>
      <c r="C11556" t="s">
        <v>680</v>
      </c>
      <c r="D11556" t="s">
        <v>73</v>
      </c>
      <c r="E11556" t="s">
        <v>1</v>
      </c>
      <c r="F11556">
        <v>0.86</v>
      </c>
      <c r="G11556">
        <v>0.86</v>
      </c>
      <c r="H11556">
        <v>0.86</v>
      </c>
    </row>
    <row r="11557" spans="2:8" x14ac:dyDescent="0.25">
      <c r="B11557" t="s">
        <v>3</v>
      </c>
      <c r="C11557" t="s">
        <v>680</v>
      </c>
      <c r="D11557" t="s">
        <v>683</v>
      </c>
      <c r="E11557" t="s">
        <v>1</v>
      </c>
      <c r="F11557">
        <v>0.88</v>
      </c>
      <c r="G11557">
        <v>0.88</v>
      </c>
      <c r="H11557">
        <v>0.88</v>
      </c>
    </row>
    <row r="11558" spans="2:8" x14ac:dyDescent="0.25">
      <c r="B11558" t="s">
        <v>3</v>
      </c>
      <c r="C11558" t="s">
        <v>680</v>
      </c>
      <c r="D11558" t="s">
        <v>75</v>
      </c>
      <c r="E11558" t="s">
        <v>1</v>
      </c>
      <c r="F11558">
        <v>1</v>
      </c>
      <c r="G11558">
        <v>1</v>
      </c>
      <c r="H11558">
        <v>1</v>
      </c>
    </row>
    <row r="11559" spans="2:8" x14ac:dyDescent="0.25">
      <c r="B11559" t="s">
        <v>3</v>
      </c>
      <c r="C11559" t="s">
        <v>680</v>
      </c>
      <c r="D11559" t="s">
        <v>76</v>
      </c>
      <c r="E11559" t="s">
        <v>1</v>
      </c>
      <c r="F11559">
        <v>1</v>
      </c>
      <c r="G11559">
        <v>1</v>
      </c>
      <c r="H11559">
        <v>1</v>
      </c>
    </row>
    <row r="11560" spans="2:8" x14ac:dyDescent="0.25">
      <c r="B11560" t="s">
        <v>3</v>
      </c>
      <c r="C11560" t="s">
        <v>680</v>
      </c>
      <c r="D11560" t="s">
        <v>77</v>
      </c>
      <c r="E11560" t="s">
        <v>1</v>
      </c>
      <c r="F11560">
        <v>1</v>
      </c>
      <c r="G11560">
        <v>1</v>
      </c>
      <c r="H11560">
        <v>1</v>
      </c>
    </row>
    <row r="11561" spans="2:8" x14ac:dyDescent="0.25">
      <c r="B11561" t="s">
        <v>3</v>
      </c>
      <c r="C11561" t="s">
        <v>680</v>
      </c>
      <c r="D11561" t="s">
        <v>78</v>
      </c>
      <c r="E11561" t="s">
        <v>1</v>
      </c>
      <c r="F11561">
        <v>1</v>
      </c>
      <c r="G11561">
        <v>1</v>
      </c>
      <c r="H11561">
        <v>1</v>
      </c>
    </row>
    <row r="11562" spans="2:8" x14ac:dyDescent="0.25">
      <c r="B11562" t="s">
        <v>3</v>
      </c>
      <c r="C11562" t="s">
        <v>680</v>
      </c>
      <c r="D11562" t="s">
        <v>627</v>
      </c>
      <c r="E11562" t="s">
        <v>1</v>
      </c>
      <c r="F11562">
        <v>0.75</v>
      </c>
      <c r="G11562">
        <v>0.75</v>
      </c>
      <c r="H11562">
        <v>0.75</v>
      </c>
    </row>
    <row r="11563" spans="2:8" x14ac:dyDescent="0.25">
      <c r="B11563" t="s">
        <v>3</v>
      </c>
      <c r="C11563" t="s">
        <v>680</v>
      </c>
      <c r="D11563" t="s">
        <v>81</v>
      </c>
      <c r="E11563" t="s">
        <v>1</v>
      </c>
      <c r="F11563">
        <v>0.86</v>
      </c>
      <c r="G11563">
        <v>0.86</v>
      </c>
      <c r="H11563">
        <v>0.86</v>
      </c>
    </row>
    <row r="11564" spans="2:8" x14ac:dyDescent="0.25">
      <c r="B11564" t="s">
        <v>3</v>
      </c>
      <c r="C11564" t="s">
        <v>680</v>
      </c>
      <c r="D11564" t="s">
        <v>83</v>
      </c>
      <c r="E11564" t="s">
        <v>1</v>
      </c>
      <c r="F11564">
        <v>0.86</v>
      </c>
      <c r="G11564">
        <v>0.86</v>
      </c>
      <c r="H11564">
        <v>0.86</v>
      </c>
    </row>
    <row r="11565" spans="2:8" x14ac:dyDescent="0.25">
      <c r="B11565" t="s">
        <v>3</v>
      </c>
      <c r="C11565" t="s">
        <v>680</v>
      </c>
      <c r="D11565" t="s">
        <v>85</v>
      </c>
      <c r="E11565" t="s">
        <v>1</v>
      </c>
      <c r="F11565">
        <v>0.88</v>
      </c>
      <c r="G11565">
        <v>0.88</v>
      </c>
      <c r="H11565">
        <v>0.88</v>
      </c>
    </row>
    <row r="11566" spans="2:8" x14ac:dyDescent="0.25">
      <c r="B11566" t="s">
        <v>3</v>
      </c>
      <c r="C11566" t="s">
        <v>680</v>
      </c>
      <c r="D11566" t="s">
        <v>86</v>
      </c>
      <c r="E11566" t="s">
        <v>1</v>
      </c>
      <c r="F11566">
        <v>0.88</v>
      </c>
      <c r="G11566">
        <v>0.88</v>
      </c>
      <c r="H11566">
        <v>0.88</v>
      </c>
    </row>
    <row r="11567" spans="2:8" x14ac:dyDescent="0.25">
      <c r="B11567" t="s">
        <v>3</v>
      </c>
      <c r="C11567" t="s">
        <v>680</v>
      </c>
      <c r="D11567" t="s">
        <v>87</v>
      </c>
      <c r="E11567" t="s">
        <v>1</v>
      </c>
      <c r="F11567">
        <v>0.88</v>
      </c>
      <c r="G11567">
        <v>0.88</v>
      </c>
      <c r="H11567">
        <v>0.88</v>
      </c>
    </row>
    <row r="11568" spans="2:8" x14ac:dyDescent="0.25">
      <c r="B11568" t="s">
        <v>3</v>
      </c>
      <c r="C11568" t="s">
        <v>680</v>
      </c>
      <c r="D11568" t="s">
        <v>88</v>
      </c>
      <c r="E11568" t="s">
        <v>1</v>
      </c>
      <c r="F11568">
        <v>1</v>
      </c>
      <c r="G11568">
        <v>1</v>
      </c>
      <c r="H11568">
        <v>1</v>
      </c>
    </row>
    <row r="11569" spans="2:8" x14ac:dyDescent="0.25">
      <c r="B11569" t="s">
        <v>3</v>
      </c>
      <c r="C11569" t="s">
        <v>680</v>
      </c>
      <c r="D11569" t="s">
        <v>628</v>
      </c>
      <c r="E11569" t="s">
        <v>1</v>
      </c>
      <c r="F11569">
        <v>0.76</v>
      </c>
      <c r="G11569">
        <v>0.76</v>
      </c>
      <c r="H11569">
        <v>0.76</v>
      </c>
    </row>
    <row r="11570" spans="2:8" x14ac:dyDescent="0.25">
      <c r="B11570" t="s">
        <v>3</v>
      </c>
      <c r="C11570" t="s">
        <v>680</v>
      </c>
      <c r="D11570" t="s">
        <v>89</v>
      </c>
      <c r="E11570" t="s">
        <v>1</v>
      </c>
      <c r="F11570">
        <v>0.76</v>
      </c>
      <c r="G11570">
        <v>0.76</v>
      </c>
      <c r="H11570">
        <v>0.76</v>
      </c>
    </row>
    <row r="11571" spans="2:8" x14ac:dyDescent="0.25">
      <c r="B11571" t="s">
        <v>3</v>
      </c>
      <c r="C11571" t="s">
        <v>680</v>
      </c>
      <c r="D11571" t="s">
        <v>90</v>
      </c>
      <c r="E11571" t="s">
        <v>1</v>
      </c>
      <c r="F11571">
        <v>0.86</v>
      </c>
      <c r="G11571">
        <v>0.86</v>
      </c>
      <c r="H11571">
        <v>0.86</v>
      </c>
    </row>
    <row r="11572" spans="2:8" x14ac:dyDescent="0.25">
      <c r="B11572" t="s">
        <v>3</v>
      </c>
      <c r="C11572" t="s">
        <v>680</v>
      </c>
      <c r="D11572" t="s">
        <v>92</v>
      </c>
      <c r="E11572" t="s">
        <v>1</v>
      </c>
      <c r="F11572">
        <v>0.86</v>
      </c>
      <c r="G11572">
        <v>0.86</v>
      </c>
      <c r="H11572">
        <v>0.86</v>
      </c>
    </row>
    <row r="11573" spans="2:8" x14ac:dyDescent="0.25">
      <c r="B11573" t="s">
        <v>3</v>
      </c>
      <c r="C11573" t="s">
        <v>680</v>
      </c>
      <c r="D11573" t="s">
        <v>93</v>
      </c>
      <c r="E11573" t="s">
        <v>1</v>
      </c>
      <c r="F11573">
        <v>0.86</v>
      </c>
      <c r="G11573">
        <v>0.86</v>
      </c>
      <c r="H11573">
        <v>0.86</v>
      </c>
    </row>
    <row r="11574" spans="2:8" x14ac:dyDescent="0.25">
      <c r="B11574" t="s">
        <v>3</v>
      </c>
      <c r="C11574" t="s">
        <v>680</v>
      </c>
      <c r="D11574" t="s">
        <v>97</v>
      </c>
      <c r="E11574" t="s">
        <v>1</v>
      </c>
      <c r="F11574">
        <v>1</v>
      </c>
      <c r="G11574">
        <v>1</v>
      </c>
      <c r="H11574">
        <v>1</v>
      </c>
    </row>
    <row r="11575" spans="2:8" x14ac:dyDescent="0.25">
      <c r="B11575" t="s">
        <v>3</v>
      </c>
      <c r="C11575" t="s">
        <v>680</v>
      </c>
      <c r="D11575" t="s">
        <v>98</v>
      </c>
      <c r="E11575" t="s">
        <v>1</v>
      </c>
      <c r="F11575">
        <v>1</v>
      </c>
      <c r="G11575">
        <v>1</v>
      </c>
      <c r="H11575">
        <v>1</v>
      </c>
    </row>
    <row r="11576" spans="2:8" x14ac:dyDescent="0.25">
      <c r="B11576" t="s">
        <v>3</v>
      </c>
      <c r="C11576" t="s">
        <v>680</v>
      </c>
      <c r="D11576" t="s">
        <v>99</v>
      </c>
      <c r="E11576" t="s">
        <v>1</v>
      </c>
      <c r="F11576">
        <v>1</v>
      </c>
      <c r="G11576">
        <v>1</v>
      </c>
      <c r="H11576">
        <v>1</v>
      </c>
    </row>
    <row r="11577" spans="2:8" x14ac:dyDescent="0.25">
      <c r="B11577" t="s">
        <v>3</v>
      </c>
      <c r="C11577" t="s">
        <v>680</v>
      </c>
      <c r="D11577" t="s">
        <v>100</v>
      </c>
      <c r="E11577" t="s">
        <v>1</v>
      </c>
      <c r="F11577">
        <v>0.86</v>
      </c>
      <c r="G11577">
        <v>0.86</v>
      </c>
      <c r="H11577">
        <v>0.86</v>
      </c>
    </row>
    <row r="11578" spans="2:8" x14ac:dyDescent="0.25">
      <c r="B11578" t="s">
        <v>3</v>
      </c>
      <c r="C11578" t="s">
        <v>680</v>
      </c>
      <c r="D11578" t="s">
        <v>102</v>
      </c>
      <c r="E11578" t="s">
        <v>1</v>
      </c>
      <c r="F11578">
        <v>0.86</v>
      </c>
      <c r="G11578">
        <v>0.86</v>
      </c>
      <c r="H11578">
        <v>0.86</v>
      </c>
    </row>
    <row r="11579" spans="2:8" x14ac:dyDescent="0.25">
      <c r="B11579" t="s">
        <v>3</v>
      </c>
      <c r="C11579" t="s">
        <v>680</v>
      </c>
      <c r="D11579" t="s">
        <v>104</v>
      </c>
      <c r="E11579" t="s">
        <v>1</v>
      </c>
      <c r="F11579">
        <v>0.86</v>
      </c>
      <c r="G11579">
        <v>0.86</v>
      </c>
      <c r="H11579">
        <v>0.86</v>
      </c>
    </row>
    <row r="11580" spans="2:8" x14ac:dyDescent="0.25">
      <c r="B11580" t="s">
        <v>3</v>
      </c>
      <c r="C11580" t="s">
        <v>680</v>
      </c>
      <c r="D11580" t="s">
        <v>106</v>
      </c>
      <c r="E11580" t="s">
        <v>1</v>
      </c>
      <c r="F11580">
        <v>0.86</v>
      </c>
      <c r="G11580">
        <v>0.86</v>
      </c>
      <c r="H11580">
        <v>0.86</v>
      </c>
    </row>
    <row r="11581" spans="2:8" x14ac:dyDescent="0.25">
      <c r="B11581" t="s">
        <v>3</v>
      </c>
      <c r="C11581" t="s">
        <v>680</v>
      </c>
      <c r="D11581" t="s">
        <v>108</v>
      </c>
      <c r="E11581" t="s">
        <v>1</v>
      </c>
      <c r="F11581">
        <v>0.86</v>
      </c>
      <c r="G11581">
        <v>0.86</v>
      </c>
      <c r="H11581">
        <v>0.86</v>
      </c>
    </row>
    <row r="11582" spans="2:8" x14ac:dyDescent="0.25">
      <c r="B11582" t="s">
        <v>3</v>
      </c>
      <c r="C11582" t="s">
        <v>680</v>
      </c>
      <c r="D11582" t="s">
        <v>112</v>
      </c>
      <c r="E11582" t="s">
        <v>1</v>
      </c>
      <c r="F11582">
        <v>0.86</v>
      </c>
      <c r="G11582">
        <v>0.86</v>
      </c>
      <c r="H11582">
        <v>0.86</v>
      </c>
    </row>
    <row r="11583" spans="2:8" x14ac:dyDescent="0.25">
      <c r="B11583" t="s">
        <v>3</v>
      </c>
      <c r="C11583" t="s">
        <v>680</v>
      </c>
      <c r="D11583" t="s">
        <v>114</v>
      </c>
      <c r="E11583" t="s">
        <v>1</v>
      </c>
      <c r="F11583">
        <v>0.86</v>
      </c>
      <c r="G11583">
        <v>0.86</v>
      </c>
      <c r="H11583">
        <v>0.86</v>
      </c>
    </row>
    <row r="11584" spans="2:8" x14ac:dyDescent="0.25">
      <c r="B11584" t="s">
        <v>3</v>
      </c>
      <c r="C11584" t="s">
        <v>680</v>
      </c>
      <c r="D11584" t="s">
        <v>443</v>
      </c>
      <c r="E11584" t="s">
        <v>1</v>
      </c>
      <c r="F11584">
        <v>0.86</v>
      </c>
      <c r="G11584">
        <v>0.86</v>
      </c>
      <c r="H11584">
        <v>0.86</v>
      </c>
    </row>
    <row r="11585" spans="2:8" x14ac:dyDescent="0.25">
      <c r="B11585" t="s">
        <v>3</v>
      </c>
      <c r="C11585" t="s">
        <v>680</v>
      </c>
      <c r="D11585" t="s">
        <v>116</v>
      </c>
      <c r="E11585" t="s">
        <v>1</v>
      </c>
      <c r="F11585">
        <v>0.86</v>
      </c>
      <c r="G11585">
        <v>0.86</v>
      </c>
      <c r="H11585">
        <v>0.86</v>
      </c>
    </row>
    <row r="11586" spans="2:8" x14ac:dyDescent="0.25">
      <c r="B11586" t="s">
        <v>3</v>
      </c>
      <c r="C11586" t="s">
        <v>680</v>
      </c>
      <c r="D11586" t="s">
        <v>118</v>
      </c>
      <c r="E11586" t="s">
        <v>1</v>
      </c>
      <c r="F11586">
        <v>1</v>
      </c>
      <c r="G11586">
        <v>1</v>
      </c>
      <c r="H11586">
        <v>1</v>
      </c>
    </row>
    <row r="11587" spans="2:8" x14ac:dyDescent="0.25">
      <c r="B11587" t="s">
        <v>3</v>
      </c>
      <c r="C11587" t="s">
        <v>680</v>
      </c>
      <c r="D11587" t="s">
        <v>629</v>
      </c>
      <c r="E11587" t="s">
        <v>1</v>
      </c>
      <c r="F11587">
        <v>0.47499999999999998</v>
      </c>
      <c r="G11587">
        <v>0.47499999999999998</v>
      </c>
      <c r="H11587">
        <v>0.47499999999999998</v>
      </c>
    </row>
    <row r="11588" spans="2:8" x14ac:dyDescent="0.25">
      <c r="B11588" t="s">
        <v>3</v>
      </c>
      <c r="C11588" t="s">
        <v>680</v>
      </c>
      <c r="D11588" t="s">
        <v>119</v>
      </c>
      <c r="E11588" t="s">
        <v>1</v>
      </c>
      <c r="F11588">
        <v>0.86</v>
      </c>
      <c r="G11588">
        <v>0.86</v>
      </c>
      <c r="H11588">
        <v>0.86</v>
      </c>
    </row>
    <row r="11589" spans="2:8" x14ac:dyDescent="0.25">
      <c r="B11589" t="s">
        <v>3</v>
      </c>
      <c r="C11589" t="s">
        <v>680</v>
      </c>
      <c r="D11589" t="s">
        <v>121</v>
      </c>
      <c r="E11589" t="s">
        <v>1</v>
      </c>
      <c r="F11589">
        <v>0.86</v>
      </c>
      <c r="G11589">
        <v>0.86</v>
      </c>
      <c r="H11589">
        <v>0.86</v>
      </c>
    </row>
    <row r="11590" spans="2:8" x14ac:dyDescent="0.25">
      <c r="B11590" t="s">
        <v>3</v>
      </c>
      <c r="C11590" t="s">
        <v>680</v>
      </c>
      <c r="D11590" t="s">
        <v>123</v>
      </c>
      <c r="E11590" t="s">
        <v>1</v>
      </c>
      <c r="F11590">
        <v>0.86</v>
      </c>
      <c r="G11590">
        <v>0.86</v>
      </c>
      <c r="H11590">
        <v>0.86</v>
      </c>
    </row>
    <row r="11591" spans="2:8" x14ac:dyDescent="0.25">
      <c r="B11591" t="s">
        <v>3</v>
      </c>
      <c r="C11591" t="s">
        <v>680</v>
      </c>
      <c r="D11591" t="s">
        <v>127</v>
      </c>
      <c r="E11591" t="s">
        <v>1</v>
      </c>
      <c r="F11591">
        <v>0.86</v>
      </c>
      <c r="G11591">
        <v>0.86</v>
      </c>
      <c r="H11591">
        <v>0.86</v>
      </c>
    </row>
    <row r="11592" spans="2:8" x14ac:dyDescent="0.25">
      <c r="B11592" t="s">
        <v>3</v>
      </c>
      <c r="C11592" t="s">
        <v>680</v>
      </c>
      <c r="D11592" t="s">
        <v>129</v>
      </c>
      <c r="E11592" t="s">
        <v>1</v>
      </c>
      <c r="F11592">
        <v>1.04</v>
      </c>
      <c r="G11592">
        <v>1.04</v>
      </c>
      <c r="H11592">
        <v>1.04</v>
      </c>
    </row>
    <row r="11593" spans="2:8" x14ac:dyDescent="0.25">
      <c r="B11593" t="s">
        <v>3</v>
      </c>
      <c r="C11593" t="s">
        <v>680</v>
      </c>
      <c r="D11593" t="s">
        <v>130</v>
      </c>
      <c r="E11593" t="s">
        <v>1</v>
      </c>
      <c r="F11593">
        <v>1.04</v>
      </c>
      <c r="G11593">
        <v>1.04</v>
      </c>
      <c r="H11593">
        <v>1.04</v>
      </c>
    </row>
    <row r="11594" spans="2:8" x14ac:dyDescent="0.25">
      <c r="B11594" t="s">
        <v>3</v>
      </c>
      <c r="C11594" t="s">
        <v>680</v>
      </c>
      <c r="D11594" t="s">
        <v>131</v>
      </c>
      <c r="E11594" t="s">
        <v>1</v>
      </c>
      <c r="F11594">
        <v>0.86</v>
      </c>
      <c r="G11594">
        <v>0.86</v>
      </c>
      <c r="H11594">
        <v>0.86</v>
      </c>
    </row>
    <row r="11595" spans="2:8" x14ac:dyDescent="0.25">
      <c r="B11595" t="s">
        <v>3</v>
      </c>
      <c r="C11595" t="s">
        <v>680</v>
      </c>
      <c r="D11595" t="s">
        <v>132</v>
      </c>
      <c r="E11595" t="s">
        <v>1</v>
      </c>
      <c r="F11595">
        <v>0.88</v>
      </c>
      <c r="G11595">
        <v>0.88</v>
      </c>
      <c r="H11595">
        <v>0.88</v>
      </c>
    </row>
    <row r="11596" spans="2:8" x14ac:dyDescent="0.25">
      <c r="B11596" t="s">
        <v>3</v>
      </c>
      <c r="C11596" t="s">
        <v>680</v>
      </c>
      <c r="D11596" t="s">
        <v>133</v>
      </c>
      <c r="E11596" t="s">
        <v>1</v>
      </c>
      <c r="F11596">
        <v>0.86</v>
      </c>
      <c r="G11596">
        <v>0.86</v>
      </c>
      <c r="H11596">
        <v>0.86</v>
      </c>
    </row>
    <row r="11597" spans="2:8" x14ac:dyDescent="0.25">
      <c r="B11597" t="s">
        <v>3</v>
      </c>
      <c r="C11597" t="s">
        <v>680</v>
      </c>
      <c r="D11597" t="s">
        <v>134</v>
      </c>
      <c r="E11597" t="s">
        <v>1</v>
      </c>
      <c r="F11597">
        <v>0.88</v>
      </c>
      <c r="G11597">
        <v>0.88</v>
      </c>
      <c r="H11597">
        <v>0.88</v>
      </c>
    </row>
    <row r="11598" spans="2:8" x14ac:dyDescent="0.25">
      <c r="B11598" t="s">
        <v>3</v>
      </c>
      <c r="C11598" t="s">
        <v>680</v>
      </c>
      <c r="D11598" t="s">
        <v>135</v>
      </c>
      <c r="E11598" t="s">
        <v>1</v>
      </c>
      <c r="F11598">
        <v>0.86</v>
      </c>
      <c r="G11598">
        <v>0.86</v>
      </c>
      <c r="H11598">
        <v>0.86</v>
      </c>
    </row>
    <row r="11599" spans="2:8" x14ac:dyDescent="0.25">
      <c r="B11599" t="s">
        <v>3</v>
      </c>
      <c r="C11599" t="s">
        <v>680</v>
      </c>
      <c r="D11599" t="s">
        <v>136</v>
      </c>
      <c r="E11599" t="s">
        <v>1</v>
      </c>
      <c r="F11599">
        <v>0.88</v>
      </c>
      <c r="G11599">
        <v>0.88</v>
      </c>
      <c r="H11599">
        <v>0.88</v>
      </c>
    </row>
    <row r="11600" spans="2:8" x14ac:dyDescent="0.25">
      <c r="B11600" t="s">
        <v>3</v>
      </c>
      <c r="C11600" t="s">
        <v>680</v>
      </c>
      <c r="D11600" t="s">
        <v>137</v>
      </c>
      <c r="E11600" t="s">
        <v>1</v>
      </c>
      <c r="F11600">
        <v>1</v>
      </c>
      <c r="G11600">
        <v>1</v>
      </c>
      <c r="H11600">
        <v>1</v>
      </c>
    </row>
    <row r="11601" spans="2:8" x14ac:dyDescent="0.25">
      <c r="B11601" t="s">
        <v>3</v>
      </c>
      <c r="C11601" t="s">
        <v>680</v>
      </c>
      <c r="D11601" t="s">
        <v>138</v>
      </c>
      <c r="E11601" t="s">
        <v>1</v>
      </c>
      <c r="F11601">
        <v>1</v>
      </c>
      <c r="G11601">
        <v>1</v>
      </c>
      <c r="H11601">
        <v>1</v>
      </c>
    </row>
    <row r="11602" spans="2:8" x14ac:dyDescent="0.25">
      <c r="B11602" t="s">
        <v>3</v>
      </c>
      <c r="C11602" t="s">
        <v>680</v>
      </c>
      <c r="D11602" t="s">
        <v>630</v>
      </c>
      <c r="E11602" t="s">
        <v>1</v>
      </c>
      <c r="F11602">
        <v>0.75</v>
      </c>
      <c r="G11602">
        <v>0.75</v>
      </c>
      <c r="H11602">
        <v>0.75</v>
      </c>
    </row>
    <row r="11603" spans="2:8" x14ac:dyDescent="0.25">
      <c r="B11603" t="s">
        <v>3</v>
      </c>
      <c r="C11603" t="s">
        <v>680</v>
      </c>
      <c r="D11603" t="s">
        <v>139</v>
      </c>
      <c r="E11603" t="s">
        <v>1</v>
      </c>
      <c r="F11603">
        <v>0.55000000000000004</v>
      </c>
      <c r="G11603">
        <v>0.55000000000000004</v>
      </c>
      <c r="H11603">
        <v>0.55000000000000004</v>
      </c>
    </row>
    <row r="11604" spans="2:8" x14ac:dyDescent="0.25">
      <c r="B11604" t="s">
        <v>3</v>
      </c>
      <c r="C11604" t="s">
        <v>680</v>
      </c>
      <c r="D11604" t="s">
        <v>631</v>
      </c>
      <c r="E11604" t="s">
        <v>1</v>
      </c>
      <c r="F11604">
        <v>0.75</v>
      </c>
      <c r="G11604">
        <v>0.75</v>
      </c>
      <c r="H11604">
        <v>0.75</v>
      </c>
    </row>
    <row r="11605" spans="2:8" x14ac:dyDescent="0.25">
      <c r="B11605" t="s">
        <v>3</v>
      </c>
      <c r="C11605" t="s">
        <v>680</v>
      </c>
      <c r="D11605" t="s">
        <v>141</v>
      </c>
      <c r="E11605" t="s">
        <v>1</v>
      </c>
      <c r="F11605">
        <v>0.88</v>
      </c>
      <c r="G11605">
        <v>0.88</v>
      </c>
      <c r="H11605">
        <v>0.88</v>
      </c>
    </row>
    <row r="11606" spans="2:8" x14ac:dyDescent="0.25">
      <c r="B11606" t="s">
        <v>3</v>
      </c>
      <c r="C11606" t="s">
        <v>680</v>
      </c>
      <c r="D11606" t="s">
        <v>684</v>
      </c>
      <c r="E11606" t="s">
        <v>1</v>
      </c>
      <c r="F11606">
        <v>0.88</v>
      </c>
      <c r="G11606">
        <v>0.88</v>
      </c>
      <c r="H11606">
        <v>0.88</v>
      </c>
    </row>
    <row r="11607" spans="2:8" x14ac:dyDescent="0.25">
      <c r="B11607" t="s">
        <v>3</v>
      </c>
      <c r="C11607" t="s">
        <v>680</v>
      </c>
      <c r="D11607" t="s">
        <v>685</v>
      </c>
      <c r="E11607" t="s">
        <v>1</v>
      </c>
      <c r="F11607">
        <v>0.88</v>
      </c>
      <c r="G11607">
        <v>0.88</v>
      </c>
      <c r="H11607">
        <v>0.88</v>
      </c>
    </row>
    <row r="11608" spans="2:8" x14ac:dyDescent="0.25">
      <c r="B11608" t="s">
        <v>3</v>
      </c>
      <c r="C11608" t="s">
        <v>680</v>
      </c>
      <c r="D11608" t="s">
        <v>148</v>
      </c>
      <c r="E11608" t="s">
        <v>1</v>
      </c>
      <c r="F11608">
        <v>0.86</v>
      </c>
      <c r="G11608">
        <v>0.86</v>
      </c>
      <c r="H11608">
        <v>0.86</v>
      </c>
    </row>
    <row r="11609" spans="2:8" x14ac:dyDescent="0.25">
      <c r="B11609" t="s">
        <v>3</v>
      </c>
      <c r="C11609" t="s">
        <v>680</v>
      </c>
      <c r="D11609" t="s">
        <v>149</v>
      </c>
      <c r="E11609" t="s">
        <v>1</v>
      </c>
      <c r="F11609">
        <v>0.88</v>
      </c>
      <c r="G11609">
        <v>0.88</v>
      </c>
      <c r="H11609">
        <v>0.88</v>
      </c>
    </row>
    <row r="11610" spans="2:8" x14ac:dyDescent="0.25">
      <c r="B11610" t="s">
        <v>3</v>
      </c>
      <c r="C11610" t="s">
        <v>680</v>
      </c>
      <c r="D11610" t="s">
        <v>150</v>
      </c>
      <c r="E11610" t="s">
        <v>1</v>
      </c>
      <c r="F11610">
        <v>0.86</v>
      </c>
      <c r="G11610">
        <v>0.86</v>
      </c>
      <c r="H11610">
        <v>0.86</v>
      </c>
    </row>
    <row r="11611" spans="2:8" x14ac:dyDescent="0.25">
      <c r="B11611" t="s">
        <v>3</v>
      </c>
      <c r="C11611" t="s">
        <v>680</v>
      </c>
      <c r="D11611" t="s">
        <v>151</v>
      </c>
      <c r="E11611" t="s">
        <v>1</v>
      </c>
      <c r="F11611">
        <v>0.88</v>
      </c>
      <c r="G11611">
        <v>0.88</v>
      </c>
      <c r="H11611">
        <v>0.88</v>
      </c>
    </row>
    <row r="11612" spans="2:8" x14ac:dyDescent="0.25">
      <c r="B11612" t="s">
        <v>3</v>
      </c>
      <c r="C11612" t="s">
        <v>680</v>
      </c>
      <c r="D11612" t="s">
        <v>152</v>
      </c>
      <c r="E11612" t="s">
        <v>1</v>
      </c>
      <c r="F11612">
        <v>0.56000000000000005</v>
      </c>
      <c r="G11612">
        <v>0.56000000000000005</v>
      </c>
      <c r="H11612">
        <v>0.56000000000000005</v>
      </c>
    </row>
    <row r="11613" spans="2:8" x14ac:dyDescent="0.25">
      <c r="B11613" t="s">
        <v>3</v>
      </c>
      <c r="C11613" t="s">
        <v>680</v>
      </c>
      <c r="D11613" t="s">
        <v>153</v>
      </c>
      <c r="E11613" t="s">
        <v>1</v>
      </c>
      <c r="F11613">
        <v>0.86</v>
      </c>
      <c r="G11613">
        <v>0.86</v>
      </c>
      <c r="H11613">
        <v>0.86</v>
      </c>
    </row>
    <row r="11614" spans="2:8" x14ac:dyDescent="0.25">
      <c r="B11614" t="s">
        <v>3</v>
      </c>
      <c r="C11614" t="s">
        <v>680</v>
      </c>
      <c r="D11614" t="s">
        <v>632</v>
      </c>
      <c r="E11614" t="s">
        <v>1</v>
      </c>
      <c r="F11614">
        <v>0.9</v>
      </c>
      <c r="G11614">
        <v>0.9</v>
      </c>
      <c r="H11614">
        <v>0.9</v>
      </c>
    </row>
    <row r="11615" spans="2:8" x14ac:dyDescent="0.25">
      <c r="B11615" t="s">
        <v>3</v>
      </c>
      <c r="C11615" t="s">
        <v>680</v>
      </c>
      <c r="D11615" t="s">
        <v>155</v>
      </c>
      <c r="E11615" t="s">
        <v>1</v>
      </c>
      <c r="F11615">
        <v>0.86</v>
      </c>
      <c r="G11615">
        <v>0.86</v>
      </c>
      <c r="H11615">
        <v>0.86</v>
      </c>
    </row>
    <row r="11616" spans="2:8" x14ac:dyDescent="0.25">
      <c r="B11616" t="s">
        <v>3</v>
      </c>
      <c r="C11616" t="s">
        <v>680</v>
      </c>
      <c r="D11616" t="s">
        <v>633</v>
      </c>
      <c r="E11616" t="s">
        <v>1</v>
      </c>
      <c r="F11616">
        <v>1</v>
      </c>
      <c r="G11616">
        <v>1</v>
      </c>
      <c r="H11616">
        <v>1</v>
      </c>
    </row>
    <row r="11617" spans="2:8" x14ac:dyDescent="0.25">
      <c r="B11617" t="s">
        <v>3</v>
      </c>
      <c r="C11617" t="s">
        <v>680</v>
      </c>
      <c r="D11617" t="s">
        <v>156</v>
      </c>
      <c r="E11617" t="s">
        <v>1</v>
      </c>
      <c r="F11617">
        <v>1</v>
      </c>
      <c r="G11617">
        <v>1</v>
      </c>
      <c r="H11617">
        <v>1</v>
      </c>
    </row>
    <row r="11618" spans="2:8" x14ac:dyDescent="0.25">
      <c r="B11618" t="s">
        <v>3</v>
      </c>
      <c r="C11618" t="s">
        <v>680</v>
      </c>
      <c r="D11618" t="s">
        <v>157</v>
      </c>
      <c r="E11618" t="s">
        <v>1</v>
      </c>
      <c r="F11618">
        <v>0.76</v>
      </c>
      <c r="G11618">
        <v>0.76</v>
      </c>
      <c r="H11618">
        <v>0.76</v>
      </c>
    </row>
    <row r="11619" spans="2:8" x14ac:dyDescent="0.25">
      <c r="B11619" t="s">
        <v>3</v>
      </c>
      <c r="C11619" t="s">
        <v>680</v>
      </c>
      <c r="D11619" t="s">
        <v>158</v>
      </c>
      <c r="E11619" t="s">
        <v>1</v>
      </c>
      <c r="F11619">
        <v>0.88</v>
      </c>
      <c r="G11619">
        <v>0.88</v>
      </c>
      <c r="H11619">
        <v>0.88</v>
      </c>
    </row>
    <row r="11620" spans="2:8" x14ac:dyDescent="0.25">
      <c r="B11620" t="s">
        <v>3</v>
      </c>
      <c r="C11620" t="s">
        <v>680</v>
      </c>
      <c r="D11620" t="s">
        <v>159</v>
      </c>
      <c r="E11620" t="s">
        <v>1</v>
      </c>
      <c r="F11620">
        <v>0.86</v>
      </c>
      <c r="G11620">
        <v>0.86</v>
      </c>
      <c r="H11620">
        <v>0.86</v>
      </c>
    </row>
    <row r="11621" spans="2:8" x14ac:dyDescent="0.25">
      <c r="B11621" t="s">
        <v>3</v>
      </c>
      <c r="C11621" t="s">
        <v>680</v>
      </c>
      <c r="D11621" t="s">
        <v>160</v>
      </c>
      <c r="E11621" t="s">
        <v>1</v>
      </c>
      <c r="F11621">
        <v>0.88</v>
      </c>
      <c r="G11621">
        <v>0.88</v>
      </c>
      <c r="H11621">
        <v>0.88</v>
      </c>
    </row>
    <row r="11622" spans="2:8" x14ac:dyDescent="0.25">
      <c r="B11622" t="s">
        <v>3</v>
      </c>
      <c r="C11622" t="s">
        <v>680</v>
      </c>
      <c r="D11622" t="s">
        <v>161</v>
      </c>
      <c r="E11622" t="s">
        <v>1</v>
      </c>
      <c r="F11622">
        <v>1</v>
      </c>
      <c r="G11622">
        <v>1</v>
      </c>
      <c r="H11622">
        <v>1</v>
      </c>
    </row>
    <row r="11623" spans="2:8" x14ac:dyDescent="0.25">
      <c r="B11623" t="s">
        <v>3</v>
      </c>
      <c r="C11623" t="s">
        <v>680</v>
      </c>
      <c r="D11623" t="s">
        <v>162</v>
      </c>
      <c r="E11623" t="s">
        <v>1</v>
      </c>
      <c r="F11623">
        <v>0.86</v>
      </c>
      <c r="G11623">
        <v>0.86</v>
      </c>
      <c r="H11623">
        <v>0.86</v>
      </c>
    </row>
    <row r="11624" spans="2:8" x14ac:dyDescent="0.25">
      <c r="B11624" t="s">
        <v>3</v>
      </c>
      <c r="C11624" t="s">
        <v>680</v>
      </c>
      <c r="D11624" t="s">
        <v>163</v>
      </c>
      <c r="E11624" t="s">
        <v>1</v>
      </c>
      <c r="F11624">
        <v>0.88</v>
      </c>
      <c r="G11624">
        <v>0.88</v>
      </c>
      <c r="H11624">
        <v>0.88</v>
      </c>
    </row>
    <row r="11625" spans="2:8" x14ac:dyDescent="0.25">
      <c r="B11625" t="s">
        <v>3</v>
      </c>
      <c r="C11625" t="s">
        <v>680</v>
      </c>
      <c r="D11625" t="s">
        <v>165</v>
      </c>
      <c r="E11625" t="s">
        <v>1</v>
      </c>
      <c r="F11625">
        <v>0.88</v>
      </c>
      <c r="G11625">
        <v>0.88</v>
      </c>
      <c r="H11625">
        <v>0.88</v>
      </c>
    </row>
    <row r="11626" spans="2:8" x14ac:dyDescent="0.25">
      <c r="B11626" t="s">
        <v>3</v>
      </c>
      <c r="C11626" t="s">
        <v>680</v>
      </c>
      <c r="D11626" t="s">
        <v>168</v>
      </c>
      <c r="E11626" t="s">
        <v>1</v>
      </c>
      <c r="F11626">
        <v>0.86</v>
      </c>
      <c r="G11626">
        <v>0.86</v>
      </c>
      <c r="H11626">
        <v>0.86</v>
      </c>
    </row>
    <row r="11627" spans="2:8" x14ac:dyDescent="0.25">
      <c r="B11627" t="s">
        <v>3</v>
      </c>
      <c r="C11627" t="s">
        <v>680</v>
      </c>
      <c r="D11627" t="s">
        <v>170</v>
      </c>
      <c r="E11627" t="s">
        <v>1</v>
      </c>
      <c r="F11627">
        <v>0.86</v>
      </c>
      <c r="G11627">
        <v>0.86</v>
      </c>
      <c r="H11627">
        <v>0.86</v>
      </c>
    </row>
    <row r="11628" spans="2:8" x14ac:dyDescent="0.25">
      <c r="B11628" t="s">
        <v>3</v>
      </c>
      <c r="C11628" t="s">
        <v>680</v>
      </c>
      <c r="D11628" t="s">
        <v>172</v>
      </c>
      <c r="E11628" t="s">
        <v>1</v>
      </c>
      <c r="F11628">
        <v>0.86</v>
      </c>
      <c r="G11628">
        <v>0.86</v>
      </c>
      <c r="H11628">
        <v>0.86</v>
      </c>
    </row>
    <row r="11629" spans="2:8" x14ac:dyDescent="0.25">
      <c r="B11629" t="s">
        <v>3</v>
      </c>
      <c r="C11629" t="s">
        <v>680</v>
      </c>
      <c r="D11629" t="s">
        <v>174</v>
      </c>
      <c r="E11629" t="s">
        <v>1</v>
      </c>
      <c r="F11629">
        <v>0.86</v>
      </c>
      <c r="G11629">
        <v>0.86</v>
      </c>
      <c r="H11629">
        <v>0.86</v>
      </c>
    </row>
    <row r="11630" spans="2:8" x14ac:dyDescent="0.25">
      <c r="B11630" t="s">
        <v>3</v>
      </c>
      <c r="C11630" t="s">
        <v>680</v>
      </c>
      <c r="D11630" t="s">
        <v>175</v>
      </c>
      <c r="E11630" t="s">
        <v>1</v>
      </c>
      <c r="F11630">
        <v>0.88</v>
      </c>
      <c r="G11630">
        <v>0.88</v>
      </c>
      <c r="H11630">
        <v>0.88</v>
      </c>
    </row>
    <row r="11631" spans="2:8" x14ac:dyDescent="0.25">
      <c r="B11631" t="s">
        <v>3</v>
      </c>
      <c r="C11631" t="s">
        <v>680</v>
      </c>
      <c r="D11631" t="s">
        <v>176</v>
      </c>
      <c r="E11631" t="s">
        <v>1</v>
      </c>
      <c r="F11631">
        <v>1.04</v>
      </c>
      <c r="G11631">
        <v>1.04</v>
      </c>
      <c r="H11631">
        <v>1.04</v>
      </c>
    </row>
    <row r="11632" spans="2:8" x14ac:dyDescent="0.25">
      <c r="B11632" t="s">
        <v>3</v>
      </c>
      <c r="C11632" t="s">
        <v>680</v>
      </c>
      <c r="D11632" t="s">
        <v>177</v>
      </c>
      <c r="E11632" t="s">
        <v>1</v>
      </c>
      <c r="F11632">
        <v>1.04</v>
      </c>
      <c r="G11632">
        <v>1.04</v>
      </c>
      <c r="H11632">
        <v>1.04</v>
      </c>
    </row>
    <row r="11633" spans="2:8" x14ac:dyDescent="0.25">
      <c r="B11633" t="s">
        <v>3</v>
      </c>
      <c r="C11633" t="s">
        <v>680</v>
      </c>
      <c r="D11633" t="s">
        <v>178</v>
      </c>
      <c r="E11633" t="s">
        <v>1</v>
      </c>
      <c r="F11633">
        <v>1.04</v>
      </c>
      <c r="G11633">
        <v>1.04</v>
      </c>
      <c r="H11633">
        <v>1.04</v>
      </c>
    </row>
    <row r="11634" spans="2:8" x14ac:dyDescent="0.25">
      <c r="B11634" t="s">
        <v>3</v>
      </c>
      <c r="C11634" t="s">
        <v>680</v>
      </c>
      <c r="D11634" t="s">
        <v>179</v>
      </c>
      <c r="E11634" t="s">
        <v>1</v>
      </c>
      <c r="F11634">
        <v>1.04</v>
      </c>
      <c r="G11634">
        <v>1.04</v>
      </c>
      <c r="H11634">
        <v>1.04</v>
      </c>
    </row>
    <row r="11635" spans="2:8" x14ac:dyDescent="0.25">
      <c r="B11635" t="s">
        <v>3</v>
      </c>
      <c r="C11635" t="s">
        <v>680</v>
      </c>
      <c r="D11635" t="s">
        <v>180</v>
      </c>
      <c r="E11635" t="s">
        <v>1</v>
      </c>
      <c r="F11635">
        <v>0.86</v>
      </c>
      <c r="G11635">
        <v>0.86</v>
      </c>
      <c r="H11635">
        <v>0.86</v>
      </c>
    </row>
    <row r="11636" spans="2:8" x14ac:dyDescent="0.25">
      <c r="B11636" t="s">
        <v>3</v>
      </c>
      <c r="C11636" t="s">
        <v>680</v>
      </c>
      <c r="D11636" t="s">
        <v>634</v>
      </c>
      <c r="E11636" t="s">
        <v>1</v>
      </c>
      <c r="F11636">
        <v>0.85</v>
      </c>
      <c r="G11636">
        <v>0.85</v>
      </c>
      <c r="H11636">
        <v>0.85</v>
      </c>
    </row>
    <row r="11637" spans="2:8" x14ac:dyDescent="0.25">
      <c r="B11637" t="s">
        <v>3</v>
      </c>
      <c r="C11637" t="s">
        <v>680</v>
      </c>
      <c r="D11637" t="s">
        <v>182</v>
      </c>
      <c r="E11637" t="s">
        <v>1</v>
      </c>
      <c r="F11637">
        <v>0.86</v>
      </c>
      <c r="G11637">
        <v>0.86</v>
      </c>
      <c r="H11637">
        <v>0.86</v>
      </c>
    </row>
    <row r="11638" spans="2:8" x14ac:dyDescent="0.25">
      <c r="B11638" t="s">
        <v>3</v>
      </c>
      <c r="C11638" t="s">
        <v>680</v>
      </c>
      <c r="D11638" t="s">
        <v>184</v>
      </c>
      <c r="E11638" t="s">
        <v>1</v>
      </c>
      <c r="F11638">
        <v>1</v>
      </c>
      <c r="G11638">
        <v>1</v>
      </c>
      <c r="H11638">
        <v>1</v>
      </c>
    </row>
    <row r="11639" spans="2:8" x14ac:dyDescent="0.25">
      <c r="B11639" t="s">
        <v>3</v>
      </c>
      <c r="C11639" t="s">
        <v>680</v>
      </c>
      <c r="D11639" t="s">
        <v>187</v>
      </c>
      <c r="E11639" t="s">
        <v>1</v>
      </c>
      <c r="F11639">
        <v>0.86</v>
      </c>
      <c r="G11639">
        <v>0.86</v>
      </c>
      <c r="H11639">
        <v>0.86</v>
      </c>
    </row>
    <row r="11640" spans="2:8" x14ac:dyDescent="0.25">
      <c r="B11640" t="s">
        <v>3</v>
      </c>
      <c r="C11640" t="s">
        <v>680</v>
      </c>
      <c r="D11640" t="s">
        <v>188</v>
      </c>
      <c r="E11640" t="s">
        <v>1</v>
      </c>
      <c r="F11640">
        <v>1</v>
      </c>
      <c r="G11640">
        <v>1</v>
      </c>
      <c r="H11640">
        <v>1</v>
      </c>
    </row>
    <row r="11641" spans="2:8" x14ac:dyDescent="0.25">
      <c r="B11641" t="s">
        <v>3</v>
      </c>
      <c r="C11641" t="s">
        <v>680</v>
      </c>
      <c r="D11641" t="s">
        <v>189</v>
      </c>
      <c r="E11641" t="s">
        <v>1</v>
      </c>
      <c r="F11641">
        <v>1</v>
      </c>
      <c r="G11641">
        <v>1</v>
      </c>
      <c r="H11641">
        <v>1</v>
      </c>
    </row>
    <row r="11642" spans="2:8" x14ac:dyDescent="0.25">
      <c r="B11642" t="s">
        <v>3</v>
      </c>
      <c r="C11642" t="s">
        <v>680</v>
      </c>
      <c r="D11642" t="s">
        <v>190</v>
      </c>
      <c r="E11642" t="s">
        <v>1</v>
      </c>
      <c r="F11642">
        <v>0.84</v>
      </c>
      <c r="G11642">
        <v>0.84</v>
      </c>
      <c r="H11642">
        <v>0.84</v>
      </c>
    </row>
    <row r="11643" spans="2:8" x14ac:dyDescent="0.25">
      <c r="B11643" t="s">
        <v>3</v>
      </c>
      <c r="C11643" t="s">
        <v>680</v>
      </c>
      <c r="D11643" t="s">
        <v>191</v>
      </c>
      <c r="E11643" t="s">
        <v>1</v>
      </c>
      <c r="F11643">
        <v>0.84</v>
      </c>
      <c r="G11643">
        <v>0.84</v>
      </c>
      <c r="H11643">
        <v>0.84</v>
      </c>
    </row>
    <row r="11644" spans="2:8" x14ac:dyDescent="0.25">
      <c r="B11644" t="s">
        <v>3</v>
      </c>
      <c r="C11644" t="s">
        <v>680</v>
      </c>
      <c r="D11644" t="s">
        <v>192</v>
      </c>
      <c r="E11644" t="s">
        <v>1</v>
      </c>
      <c r="F11644">
        <v>1</v>
      </c>
      <c r="G11644">
        <v>1</v>
      </c>
      <c r="H11644">
        <v>1</v>
      </c>
    </row>
    <row r="11645" spans="2:8" x14ac:dyDescent="0.25">
      <c r="B11645" t="s">
        <v>3</v>
      </c>
      <c r="C11645" t="s">
        <v>680</v>
      </c>
      <c r="D11645" t="s">
        <v>193</v>
      </c>
      <c r="E11645" t="s">
        <v>1</v>
      </c>
      <c r="F11645">
        <v>1.04</v>
      </c>
      <c r="G11645">
        <v>1.04</v>
      </c>
      <c r="H11645">
        <v>1.04</v>
      </c>
    </row>
    <row r="11646" spans="2:8" x14ac:dyDescent="0.25">
      <c r="B11646" t="s">
        <v>3</v>
      </c>
      <c r="C11646" t="s">
        <v>680</v>
      </c>
      <c r="D11646" t="s">
        <v>194</v>
      </c>
      <c r="E11646" t="s">
        <v>1</v>
      </c>
      <c r="F11646">
        <v>1.04</v>
      </c>
      <c r="G11646">
        <v>1.04</v>
      </c>
      <c r="H11646">
        <v>1.04</v>
      </c>
    </row>
    <row r="11647" spans="2:8" x14ac:dyDescent="0.25">
      <c r="B11647" t="s">
        <v>3</v>
      </c>
      <c r="C11647" t="s">
        <v>680</v>
      </c>
      <c r="D11647" t="s">
        <v>195</v>
      </c>
      <c r="E11647" t="s">
        <v>1</v>
      </c>
      <c r="F11647">
        <v>0.86</v>
      </c>
      <c r="G11647">
        <v>0.86</v>
      </c>
      <c r="H11647">
        <v>0.86</v>
      </c>
    </row>
    <row r="11648" spans="2:8" x14ac:dyDescent="0.25">
      <c r="B11648" t="s">
        <v>3</v>
      </c>
      <c r="C11648" t="s">
        <v>680</v>
      </c>
      <c r="D11648" t="s">
        <v>196</v>
      </c>
      <c r="E11648" t="s">
        <v>1</v>
      </c>
      <c r="F11648">
        <v>0.88</v>
      </c>
      <c r="G11648">
        <v>0.88</v>
      </c>
      <c r="H11648">
        <v>0.88</v>
      </c>
    </row>
    <row r="11649" spans="2:8" x14ac:dyDescent="0.25">
      <c r="B11649" t="s">
        <v>3</v>
      </c>
      <c r="C11649" t="s">
        <v>680</v>
      </c>
      <c r="D11649" t="s">
        <v>197</v>
      </c>
      <c r="E11649" t="s">
        <v>1</v>
      </c>
      <c r="F11649">
        <v>0.86</v>
      </c>
      <c r="G11649">
        <v>0.86</v>
      </c>
      <c r="H11649">
        <v>0.86</v>
      </c>
    </row>
    <row r="11650" spans="2:8" x14ac:dyDescent="0.25">
      <c r="B11650" t="s">
        <v>3</v>
      </c>
      <c r="C11650" t="s">
        <v>680</v>
      </c>
      <c r="D11650" t="s">
        <v>198</v>
      </c>
      <c r="E11650" t="s">
        <v>1</v>
      </c>
      <c r="F11650">
        <v>0.88</v>
      </c>
      <c r="G11650">
        <v>0.88</v>
      </c>
      <c r="H11650">
        <v>0.88</v>
      </c>
    </row>
    <row r="11651" spans="2:8" x14ac:dyDescent="0.25">
      <c r="B11651" t="s">
        <v>3</v>
      </c>
      <c r="C11651" t="s">
        <v>680</v>
      </c>
      <c r="D11651" t="s">
        <v>199</v>
      </c>
      <c r="E11651" t="s">
        <v>1</v>
      </c>
      <c r="F11651">
        <v>0.86</v>
      </c>
      <c r="G11651">
        <v>0.86</v>
      </c>
      <c r="H11651">
        <v>0.86</v>
      </c>
    </row>
    <row r="11652" spans="2:8" x14ac:dyDescent="0.25">
      <c r="B11652" t="s">
        <v>3</v>
      </c>
      <c r="C11652" t="s">
        <v>680</v>
      </c>
      <c r="D11652" t="s">
        <v>200</v>
      </c>
      <c r="E11652" t="s">
        <v>1</v>
      </c>
      <c r="F11652">
        <v>0.88</v>
      </c>
      <c r="G11652">
        <v>0.88</v>
      </c>
      <c r="H11652">
        <v>0.88</v>
      </c>
    </row>
    <row r="11653" spans="2:8" x14ac:dyDescent="0.25">
      <c r="B11653" t="s">
        <v>3</v>
      </c>
      <c r="C11653" t="s">
        <v>680</v>
      </c>
      <c r="D11653" t="s">
        <v>201</v>
      </c>
      <c r="E11653" t="s">
        <v>1</v>
      </c>
      <c r="F11653">
        <v>0.86</v>
      </c>
      <c r="G11653">
        <v>0.86</v>
      </c>
      <c r="H11653">
        <v>0.86</v>
      </c>
    </row>
    <row r="11654" spans="2:8" x14ac:dyDescent="0.25">
      <c r="B11654" t="s">
        <v>3</v>
      </c>
      <c r="C11654" t="s">
        <v>680</v>
      </c>
      <c r="D11654" t="s">
        <v>202</v>
      </c>
      <c r="E11654" t="s">
        <v>1</v>
      </c>
      <c r="F11654">
        <v>0.88</v>
      </c>
      <c r="G11654">
        <v>0.88</v>
      </c>
      <c r="H11654">
        <v>0.88</v>
      </c>
    </row>
    <row r="11655" spans="2:8" x14ac:dyDescent="0.25">
      <c r="B11655" t="s">
        <v>3</v>
      </c>
      <c r="C11655" t="s">
        <v>680</v>
      </c>
      <c r="D11655" t="s">
        <v>203</v>
      </c>
      <c r="E11655" t="s">
        <v>1</v>
      </c>
      <c r="F11655">
        <v>0.86</v>
      </c>
      <c r="G11655">
        <v>0.86</v>
      </c>
      <c r="H11655">
        <v>0.86</v>
      </c>
    </row>
    <row r="11656" spans="2:8" x14ac:dyDescent="0.25">
      <c r="B11656" t="s">
        <v>3</v>
      </c>
      <c r="C11656" t="s">
        <v>680</v>
      </c>
      <c r="D11656" t="s">
        <v>204</v>
      </c>
      <c r="E11656" t="s">
        <v>1</v>
      </c>
      <c r="F11656">
        <v>0.88</v>
      </c>
      <c r="G11656">
        <v>0.88</v>
      </c>
      <c r="H11656">
        <v>0.88</v>
      </c>
    </row>
    <row r="11657" spans="2:8" x14ac:dyDescent="0.25">
      <c r="B11657" t="s">
        <v>3</v>
      </c>
      <c r="C11657" t="s">
        <v>680</v>
      </c>
      <c r="D11657" t="s">
        <v>205</v>
      </c>
      <c r="E11657" t="s">
        <v>1</v>
      </c>
      <c r="F11657">
        <v>0.88</v>
      </c>
      <c r="G11657">
        <v>0.88</v>
      </c>
      <c r="H11657">
        <v>0.88</v>
      </c>
    </row>
    <row r="11658" spans="2:8" x14ac:dyDescent="0.25">
      <c r="B11658" t="s">
        <v>3</v>
      </c>
      <c r="C11658" t="s">
        <v>680</v>
      </c>
      <c r="D11658" t="s">
        <v>208</v>
      </c>
      <c r="E11658" t="s">
        <v>1</v>
      </c>
      <c r="F11658">
        <v>0.86</v>
      </c>
      <c r="G11658">
        <v>0.86</v>
      </c>
      <c r="H11658">
        <v>0.86</v>
      </c>
    </row>
    <row r="11659" spans="2:8" x14ac:dyDescent="0.25">
      <c r="B11659" t="s">
        <v>3</v>
      </c>
      <c r="C11659" t="s">
        <v>680</v>
      </c>
      <c r="D11659" t="s">
        <v>209</v>
      </c>
      <c r="E11659" t="s">
        <v>1</v>
      </c>
      <c r="F11659">
        <v>0.88</v>
      </c>
      <c r="G11659">
        <v>0.88</v>
      </c>
      <c r="H11659">
        <v>0.88</v>
      </c>
    </row>
    <row r="11660" spans="2:8" x14ac:dyDescent="0.25">
      <c r="B11660" t="s">
        <v>3</v>
      </c>
      <c r="C11660" t="s">
        <v>680</v>
      </c>
      <c r="D11660" t="s">
        <v>210</v>
      </c>
      <c r="E11660" t="s">
        <v>1</v>
      </c>
      <c r="F11660">
        <v>0.86</v>
      </c>
      <c r="G11660">
        <v>0.86</v>
      </c>
      <c r="H11660">
        <v>0.86</v>
      </c>
    </row>
    <row r="11661" spans="2:8" x14ac:dyDescent="0.25">
      <c r="B11661" t="s">
        <v>3</v>
      </c>
      <c r="C11661" t="s">
        <v>680</v>
      </c>
      <c r="D11661" t="s">
        <v>211</v>
      </c>
      <c r="E11661" t="s">
        <v>1</v>
      </c>
      <c r="F11661">
        <v>0.88</v>
      </c>
      <c r="G11661">
        <v>0.88</v>
      </c>
      <c r="H11661">
        <v>0.88</v>
      </c>
    </row>
    <row r="11662" spans="2:8" x14ac:dyDescent="0.25">
      <c r="B11662" t="s">
        <v>3</v>
      </c>
      <c r="C11662" t="s">
        <v>680</v>
      </c>
      <c r="D11662" t="s">
        <v>212</v>
      </c>
      <c r="E11662" t="s">
        <v>1</v>
      </c>
      <c r="F11662">
        <v>0.86</v>
      </c>
      <c r="G11662">
        <v>0.86</v>
      </c>
      <c r="H11662">
        <v>0.86</v>
      </c>
    </row>
    <row r="11663" spans="2:8" x14ac:dyDescent="0.25">
      <c r="B11663" t="s">
        <v>3</v>
      </c>
      <c r="C11663" t="s">
        <v>680</v>
      </c>
      <c r="D11663" t="s">
        <v>213</v>
      </c>
      <c r="E11663" t="s">
        <v>1</v>
      </c>
      <c r="F11663">
        <v>0.88</v>
      </c>
      <c r="G11663">
        <v>0.88</v>
      </c>
      <c r="H11663">
        <v>0.88</v>
      </c>
    </row>
    <row r="11664" spans="2:8" x14ac:dyDescent="0.25">
      <c r="B11664" t="s">
        <v>3</v>
      </c>
      <c r="C11664" t="s">
        <v>680</v>
      </c>
      <c r="D11664" t="s">
        <v>214</v>
      </c>
      <c r="E11664" t="s">
        <v>1</v>
      </c>
      <c r="F11664">
        <v>0.86</v>
      </c>
      <c r="G11664">
        <v>0.86</v>
      </c>
      <c r="H11664">
        <v>0.86</v>
      </c>
    </row>
    <row r="11665" spans="2:8" x14ac:dyDescent="0.25">
      <c r="B11665" t="s">
        <v>3</v>
      </c>
      <c r="C11665" t="s">
        <v>680</v>
      </c>
      <c r="D11665" t="s">
        <v>215</v>
      </c>
      <c r="E11665" t="s">
        <v>1</v>
      </c>
      <c r="F11665">
        <v>0.88</v>
      </c>
      <c r="G11665">
        <v>0.88</v>
      </c>
      <c r="H11665">
        <v>0.88</v>
      </c>
    </row>
    <row r="11666" spans="2:8" x14ac:dyDescent="0.25">
      <c r="B11666" t="s">
        <v>3</v>
      </c>
      <c r="C11666" t="s">
        <v>680</v>
      </c>
      <c r="D11666" t="s">
        <v>216</v>
      </c>
      <c r="E11666" t="s">
        <v>1</v>
      </c>
      <c r="F11666">
        <v>0.86</v>
      </c>
      <c r="G11666">
        <v>0.86</v>
      </c>
      <c r="H11666">
        <v>0.86</v>
      </c>
    </row>
    <row r="11667" spans="2:8" x14ac:dyDescent="0.25">
      <c r="B11667" t="s">
        <v>3</v>
      </c>
      <c r="C11667" t="s">
        <v>680</v>
      </c>
      <c r="D11667" t="s">
        <v>217</v>
      </c>
      <c r="E11667" t="s">
        <v>1</v>
      </c>
      <c r="F11667">
        <v>0.88</v>
      </c>
      <c r="G11667">
        <v>0.88</v>
      </c>
      <c r="H11667">
        <v>0.88</v>
      </c>
    </row>
    <row r="11668" spans="2:8" x14ac:dyDescent="0.25">
      <c r="B11668" t="s">
        <v>3</v>
      </c>
      <c r="C11668" t="s">
        <v>680</v>
      </c>
      <c r="D11668" t="s">
        <v>218</v>
      </c>
      <c r="E11668" t="s">
        <v>1</v>
      </c>
      <c r="F11668">
        <v>0.86</v>
      </c>
      <c r="G11668">
        <v>0.86</v>
      </c>
      <c r="H11668">
        <v>0.86</v>
      </c>
    </row>
    <row r="11669" spans="2:8" x14ac:dyDescent="0.25">
      <c r="B11669" t="s">
        <v>3</v>
      </c>
      <c r="C11669" t="s">
        <v>680</v>
      </c>
      <c r="D11669" t="s">
        <v>219</v>
      </c>
      <c r="E11669" t="s">
        <v>1</v>
      </c>
      <c r="F11669">
        <v>0.88</v>
      </c>
      <c r="G11669">
        <v>0.88</v>
      </c>
      <c r="H11669">
        <v>0.88</v>
      </c>
    </row>
    <row r="11670" spans="2:8" x14ac:dyDescent="0.25">
      <c r="B11670" t="s">
        <v>3</v>
      </c>
      <c r="C11670" t="s">
        <v>680</v>
      </c>
      <c r="D11670" t="s">
        <v>220</v>
      </c>
      <c r="E11670" t="s">
        <v>1</v>
      </c>
      <c r="F11670">
        <v>0.86</v>
      </c>
      <c r="G11670">
        <v>0.86</v>
      </c>
      <c r="H11670">
        <v>0.86</v>
      </c>
    </row>
    <row r="11671" spans="2:8" x14ac:dyDescent="0.25">
      <c r="B11671" t="s">
        <v>3</v>
      </c>
      <c r="C11671" t="s">
        <v>680</v>
      </c>
      <c r="D11671" t="s">
        <v>221</v>
      </c>
      <c r="E11671" t="s">
        <v>1</v>
      </c>
      <c r="F11671">
        <v>0.88</v>
      </c>
      <c r="G11671">
        <v>0.88</v>
      </c>
      <c r="H11671">
        <v>0.88</v>
      </c>
    </row>
    <row r="11672" spans="2:8" x14ac:dyDescent="0.25">
      <c r="B11672" t="s">
        <v>3</v>
      </c>
      <c r="C11672" t="s">
        <v>680</v>
      </c>
      <c r="D11672" t="s">
        <v>222</v>
      </c>
      <c r="E11672" t="s">
        <v>1</v>
      </c>
      <c r="F11672">
        <v>0.86</v>
      </c>
      <c r="G11672">
        <v>0.86</v>
      </c>
      <c r="H11672">
        <v>0.86</v>
      </c>
    </row>
    <row r="11673" spans="2:8" x14ac:dyDescent="0.25">
      <c r="B11673" t="s">
        <v>3</v>
      </c>
      <c r="C11673" t="s">
        <v>680</v>
      </c>
      <c r="D11673" t="s">
        <v>224</v>
      </c>
      <c r="E11673" t="s">
        <v>1</v>
      </c>
      <c r="F11673">
        <v>1.04</v>
      </c>
      <c r="G11673">
        <v>1.04</v>
      </c>
      <c r="H11673">
        <v>1.04</v>
      </c>
    </row>
    <row r="11674" spans="2:8" x14ac:dyDescent="0.25">
      <c r="B11674" t="s">
        <v>3</v>
      </c>
      <c r="C11674" t="s">
        <v>680</v>
      </c>
      <c r="D11674" t="s">
        <v>225</v>
      </c>
      <c r="E11674" t="s">
        <v>1</v>
      </c>
      <c r="F11674">
        <v>1.04</v>
      </c>
      <c r="G11674">
        <v>1.04</v>
      </c>
      <c r="H11674">
        <v>1.04</v>
      </c>
    </row>
    <row r="11675" spans="2:8" x14ac:dyDescent="0.25">
      <c r="B11675" t="s">
        <v>3</v>
      </c>
      <c r="C11675" t="s">
        <v>680</v>
      </c>
      <c r="D11675" t="s">
        <v>226</v>
      </c>
      <c r="E11675" t="s">
        <v>1</v>
      </c>
      <c r="F11675">
        <v>1.04</v>
      </c>
      <c r="G11675">
        <v>1.04</v>
      </c>
      <c r="H11675">
        <v>1.04</v>
      </c>
    </row>
    <row r="11676" spans="2:8" x14ac:dyDescent="0.25">
      <c r="B11676" t="s">
        <v>3</v>
      </c>
      <c r="C11676" t="s">
        <v>680</v>
      </c>
      <c r="D11676" t="s">
        <v>227</v>
      </c>
      <c r="E11676" t="s">
        <v>1</v>
      </c>
      <c r="F11676">
        <v>1.04</v>
      </c>
      <c r="G11676">
        <v>1.04</v>
      </c>
      <c r="H11676">
        <v>1.04</v>
      </c>
    </row>
    <row r="11677" spans="2:8" x14ac:dyDescent="0.25">
      <c r="B11677" t="s">
        <v>3</v>
      </c>
      <c r="C11677" t="s">
        <v>680</v>
      </c>
      <c r="D11677" t="s">
        <v>228</v>
      </c>
      <c r="E11677" t="s">
        <v>1</v>
      </c>
      <c r="F11677">
        <v>1.04</v>
      </c>
      <c r="G11677">
        <v>1.04</v>
      </c>
      <c r="H11677">
        <v>1.04</v>
      </c>
    </row>
    <row r="11678" spans="2:8" x14ac:dyDescent="0.25">
      <c r="B11678" t="s">
        <v>3</v>
      </c>
      <c r="C11678" t="s">
        <v>680</v>
      </c>
      <c r="D11678" t="s">
        <v>229</v>
      </c>
      <c r="E11678" t="s">
        <v>1</v>
      </c>
      <c r="F11678">
        <v>1.04</v>
      </c>
      <c r="G11678">
        <v>1.04</v>
      </c>
      <c r="H11678">
        <v>1.04</v>
      </c>
    </row>
    <row r="11679" spans="2:8" x14ac:dyDescent="0.25">
      <c r="B11679" t="s">
        <v>3</v>
      </c>
      <c r="C11679" t="s">
        <v>680</v>
      </c>
      <c r="D11679" t="s">
        <v>230</v>
      </c>
      <c r="E11679" t="s">
        <v>1</v>
      </c>
      <c r="F11679">
        <v>0.86</v>
      </c>
      <c r="G11679">
        <v>0.86</v>
      </c>
      <c r="H11679">
        <v>0.86</v>
      </c>
    </row>
    <row r="11680" spans="2:8" x14ac:dyDescent="0.25">
      <c r="B11680" t="s">
        <v>3</v>
      </c>
      <c r="C11680" t="s">
        <v>680</v>
      </c>
      <c r="D11680" t="s">
        <v>232</v>
      </c>
      <c r="E11680" t="s">
        <v>1</v>
      </c>
      <c r="F11680">
        <v>0.9</v>
      </c>
      <c r="G11680">
        <v>0.9</v>
      </c>
      <c r="H11680">
        <v>0.9</v>
      </c>
    </row>
    <row r="11681" spans="2:8" x14ac:dyDescent="0.25">
      <c r="B11681" t="s">
        <v>3</v>
      </c>
      <c r="C11681" t="s">
        <v>680</v>
      </c>
      <c r="D11681" t="s">
        <v>234</v>
      </c>
      <c r="E11681" t="s">
        <v>1</v>
      </c>
      <c r="F11681">
        <v>0.9</v>
      </c>
      <c r="G11681">
        <v>0.9</v>
      </c>
      <c r="H11681">
        <v>0.9</v>
      </c>
    </row>
    <row r="11682" spans="2:8" x14ac:dyDescent="0.25">
      <c r="B11682" t="s">
        <v>3</v>
      </c>
      <c r="C11682" t="s">
        <v>680</v>
      </c>
      <c r="D11682" t="s">
        <v>236</v>
      </c>
      <c r="E11682" t="s">
        <v>1</v>
      </c>
      <c r="F11682">
        <v>0.86</v>
      </c>
      <c r="G11682">
        <v>0.86</v>
      </c>
      <c r="H11682">
        <v>0.86</v>
      </c>
    </row>
    <row r="11683" spans="2:8" x14ac:dyDescent="0.25">
      <c r="B11683" t="s">
        <v>3</v>
      </c>
      <c r="C11683" t="s">
        <v>680</v>
      </c>
      <c r="D11683" t="s">
        <v>237</v>
      </c>
      <c r="E11683" t="s">
        <v>1</v>
      </c>
      <c r="F11683">
        <v>0.88</v>
      </c>
      <c r="G11683">
        <v>0.88</v>
      </c>
      <c r="H11683">
        <v>0.88</v>
      </c>
    </row>
    <row r="11684" spans="2:8" x14ac:dyDescent="0.25">
      <c r="B11684" t="s">
        <v>3</v>
      </c>
      <c r="C11684" t="s">
        <v>680</v>
      </c>
      <c r="D11684" t="s">
        <v>238</v>
      </c>
      <c r="E11684" t="s">
        <v>1</v>
      </c>
      <c r="F11684">
        <v>0.86</v>
      </c>
      <c r="G11684">
        <v>0.86</v>
      </c>
      <c r="H11684">
        <v>0.86</v>
      </c>
    </row>
    <row r="11685" spans="2:8" x14ac:dyDescent="0.25">
      <c r="B11685" t="s">
        <v>3</v>
      </c>
      <c r="C11685" t="s">
        <v>680</v>
      </c>
      <c r="D11685" t="s">
        <v>240</v>
      </c>
      <c r="E11685" t="s">
        <v>1</v>
      </c>
      <c r="F11685">
        <v>0.5</v>
      </c>
      <c r="G11685">
        <v>0.5</v>
      </c>
      <c r="H11685">
        <v>0.5</v>
      </c>
    </row>
    <row r="11686" spans="2:8" x14ac:dyDescent="0.25">
      <c r="B11686" t="s">
        <v>3</v>
      </c>
      <c r="C11686" t="s">
        <v>680</v>
      </c>
      <c r="D11686" t="s">
        <v>241</v>
      </c>
      <c r="E11686" t="s">
        <v>1</v>
      </c>
      <c r="F11686">
        <v>0.5</v>
      </c>
      <c r="G11686">
        <v>0.5</v>
      </c>
      <c r="H11686">
        <v>0.5</v>
      </c>
    </row>
    <row r="11687" spans="2:8" x14ac:dyDescent="0.25">
      <c r="B11687" t="s">
        <v>3</v>
      </c>
      <c r="C11687" t="s">
        <v>680</v>
      </c>
      <c r="D11687" t="s">
        <v>242</v>
      </c>
      <c r="E11687" t="s">
        <v>1</v>
      </c>
      <c r="F11687">
        <v>1</v>
      </c>
      <c r="G11687">
        <v>1</v>
      </c>
      <c r="H11687">
        <v>1</v>
      </c>
    </row>
    <row r="11688" spans="2:8" x14ac:dyDescent="0.25">
      <c r="B11688" t="s">
        <v>3</v>
      </c>
      <c r="C11688" t="s">
        <v>680</v>
      </c>
      <c r="D11688" t="s">
        <v>243</v>
      </c>
      <c r="E11688" t="s">
        <v>1</v>
      </c>
      <c r="F11688">
        <v>0.57999999999999996</v>
      </c>
      <c r="G11688">
        <v>0.57999999999999996</v>
      </c>
      <c r="H11688">
        <v>0.57999999999999996</v>
      </c>
    </row>
    <row r="11689" spans="2:8" x14ac:dyDescent="0.25">
      <c r="B11689" t="s">
        <v>3</v>
      </c>
      <c r="C11689" t="s">
        <v>680</v>
      </c>
      <c r="D11689" t="s">
        <v>244</v>
      </c>
      <c r="E11689" t="s">
        <v>1</v>
      </c>
      <c r="F11689">
        <v>0.6</v>
      </c>
      <c r="G11689">
        <v>0.6</v>
      </c>
      <c r="H11689">
        <v>0.6</v>
      </c>
    </row>
    <row r="11690" spans="2:8" x14ac:dyDescent="0.25">
      <c r="B11690" t="s">
        <v>3</v>
      </c>
      <c r="C11690" t="s">
        <v>680</v>
      </c>
      <c r="D11690" t="s">
        <v>245</v>
      </c>
      <c r="E11690" t="s">
        <v>1</v>
      </c>
      <c r="F11690">
        <v>0.86</v>
      </c>
      <c r="G11690">
        <v>0.86</v>
      </c>
      <c r="H11690">
        <v>0.86</v>
      </c>
    </row>
    <row r="11691" spans="2:8" x14ac:dyDescent="0.25">
      <c r="B11691" t="s">
        <v>3</v>
      </c>
      <c r="C11691" t="s">
        <v>680</v>
      </c>
      <c r="D11691" t="s">
        <v>246</v>
      </c>
      <c r="E11691" t="s">
        <v>1</v>
      </c>
      <c r="F11691">
        <v>0.88</v>
      </c>
      <c r="G11691">
        <v>0.88</v>
      </c>
      <c r="H11691">
        <v>0.88</v>
      </c>
    </row>
    <row r="11692" spans="2:8" x14ac:dyDescent="0.25">
      <c r="B11692" t="s">
        <v>3</v>
      </c>
      <c r="C11692" t="s">
        <v>680</v>
      </c>
      <c r="D11692" t="s">
        <v>247</v>
      </c>
      <c r="E11692" t="s">
        <v>1</v>
      </c>
      <c r="F11692">
        <v>0.86</v>
      </c>
      <c r="G11692">
        <v>0.86</v>
      </c>
      <c r="H11692">
        <v>0.86</v>
      </c>
    </row>
    <row r="11693" spans="2:8" x14ac:dyDescent="0.25">
      <c r="B11693" t="s">
        <v>3</v>
      </c>
      <c r="C11693" t="s">
        <v>680</v>
      </c>
      <c r="D11693" t="s">
        <v>248</v>
      </c>
      <c r="E11693" t="s">
        <v>1</v>
      </c>
      <c r="F11693">
        <v>0.88</v>
      </c>
      <c r="G11693">
        <v>0.88</v>
      </c>
      <c r="H11693">
        <v>0.88</v>
      </c>
    </row>
    <row r="11694" spans="2:8" x14ac:dyDescent="0.25">
      <c r="B11694" t="s">
        <v>3</v>
      </c>
      <c r="C11694" t="s">
        <v>680</v>
      </c>
      <c r="D11694" t="s">
        <v>251</v>
      </c>
      <c r="E11694" t="s">
        <v>1</v>
      </c>
      <c r="F11694">
        <v>0.86</v>
      </c>
      <c r="G11694">
        <v>0.86</v>
      </c>
      <c r="H11694">
        <v>0.86</v>
      </c>
    </row>
    <row r="11695" spans="2:8" x14ac:dyDescent="0.25">
      <c r="B11695" t="s">
        <v>3</v>
      </c>
      <c r="C11695" t="s">
        <v>680</v>
      </c>
      <c r="D11695" t="s">
        <v>255</v>
      </c>
      <c r="E11695" t="s">
        <v>1</v>
      </c>
      <c r="F11695">
        <v>1.1399999999999999</v>
      </c>
      <c r="G11695">
        <v>1.1399999999999999</v>
      </c>
      <c r="H11695">
        <v>1.1399999999999999</v>
      </c>
    </row>
    <row r="11696" spans="2:8" x14ac:dyDescent="0.25">
      <c r="B11696" t="s">
        <v>3</v>
      </c>
      <c r="C11696" t="s">
        <v>680</v>
      </c>
      <c r="D11696" t="s">
        <v>256</v>
      </c>
      <c r="E11696" t="s">
        <v>1</v>
      </c>
      <c r="F11696">
        <v>0.9</v>
      </c>
      <c r="G11696">
        <v>0.9</v>
      </c>
      <c r="H11696">
        <v>0.9</v>
      </c>
    </row>
    <row r="11697" spans="2:8" x14ac:dyDescent="0.25">
      <c r="B11697" t="s">
        <v>3</v>
      </c>
      <c r="C11697" t="s">
        <v>680</v>
      </c>
      <c r="D11697" t="s">
        <v>258</v>
      </c>
      <c r="E11697" t="s">
        <v>1</v>
      </c>
      <c r="F11697">
        <v>0.9</v>
      </c>
      <c r="G11697">
        <v>0.9</v>
      </c>
      <c r="H11697">
        <v>0.9</v>
      </c>
    </row>
    <row r="11698" spans="2:8" x14ac:dyDescent="0.25">
      <c r="B11698" t="s">
        <v>3</v>
      </c>
      <c r="C11698" t="s">
        <v>680</v>
      </c>
      <c r="D11698" t="s">
        <v>260</v>
      </c>
      <c r="E11698" t="s">
        <v>1</v>
      </c>
      <c r="F11698">
        <v>0.86</v>
      </c>
      <c r="G11698">
        <v>0.86</v>
      </c>
      <c r="H11698">
        <v>0.86</v>
      </c>
    </row>
    <row r="11699" spans="2:8" x14ac:dyDescent="0.25">
      <c r="B11699" t="s">
        <v>3</v>
      </c>
      <c r="C11699" t="s">
        <v>680</v>
      </c>
      <c r="D11699" t="s">
        <v>262</v>
      </c>
      <c r="E11699" t="s">
        <v>1</v>
      </c>
      <c r="F11699">
        <v>0.86</v>
      </c>
      <c r="G11699">
        <v>0.86</v>
      </c>
      <c r="H11699">
        <v>0.86</v>
      </c>
    </row>
    <row r="11700" spans="2:8" x14ac:dyDescent="0.25">
      <c r="B11700" t="s">
        <v>3</v>
      </c>
      <c r="C11700" t="s">
        <v>680</v>
      </c>
      <c r="D11700" t="s">
        <v>263</v>
      </c>
      <c r="E11700" t="s">
        <v>1</v>
      </c>
      <c r="F11700">
        <v>0.88</v>
      </c>
      <c r="G11700">
        <v>0.88</v>
      </c>
      <c r="H11700">
        <v>0.88</v>
      </c>
    </row>
    <row r="11701" spans="2:8" x14ac:dyDescent="0.25">
      <c r="B11701" t="s">
        <v>3</v>
      </c>
      <c r="C11701" t="s">
        <v>680</v>
      </c>
      <c r="D11701" t="s">
        <v>264</v>
      </c>
      <c r="E11701" t="s">
        <v>1</v>
      </c>
      <c r="F11701">
        <v>0.86</v>
      </c>
      <c r="G11701">
        <v>0.86</v>
      </c>
      <c r="H11701">
        <v>0.86</v>
      </c>
    </row>
    <row r="11702" spans="2:8" x14ac:dyDescent="0.25">
      <c r="B11702" t="s">
        <v>3</v>
      </c>
      <c r="C11702" t="s">
        <v>680</v>
      </c>
      <c r="D11702" t="s">
        <v>265</v>
      </c>
      <c r="E11702" t="s">
        <v>1</v>
      </c>
      <c r="F11702">
        <v>0.88</v>
      </c>
      <c r="G11702">
        <v>0.88</v>
      </c>
      <c r="H11702">
        <v>0.88</v>
      </c>
    </row>
    <row r="11703" spans="2:8" x14ac:dyDescent="0.25">
      <c r="B11703" t="s">
        <v>3</v>
      </c>
      <c r="C11703" t="s">
        <v>680</v>
      </c>
      <c r="D11703" t="s">
        <v>266</v>
      </c>
      <c r="E11703" t="s">
        <v>1</v>
      </c>
      <c r="F11703">
        <v>0.86</v>
      </c>
      <c r="G11703">
        <v>0.86</v>
      </c>
      <c r="H11703">
        <v>0.86</v>
      </c>
    </row>
    <row r="11704" spans="2:8" x14ac:dyDescent="0.25">
      <c r="B11704" t="s">
        <v>3</v>
      </c>
      <c r="C11704" t="s">
        <v>680</v>
      </c>
      <c r="D11704" t="s">
        <v>268</v>
      </c>
      <c r="E11704" t="s">
        <v>1</v>
      </c>
      <c r="F11704">
        <v>0.86</v>
      </c>
      <c r="G11704">
        <v>0.86</v>
      </c>
      <c r="H11704">
        <v>0.86</v>
      </c>
    </row>
    <row r="11705" spans="2:8" x14ac:dyDescent="0.25">
      <c r="B11705" t="s">
        <v>3</v>
      </c>
      <c r="C11705" t="s">
        <v>680</v>
      </c>
      <c r="D11705" t="s">
        <v>269</v>
      </c>
      <c r="E11705" t="s">
        <v>1</v>
      </c>
      <c r="F11705">
        <v>0.88</v>
      </c>
      <c r="G11705">
        <v>0.88</v>
      </c>
      <c r="H11705">
        <v>0.88</v>
      </c>
    </row>
    <row r="11706" spans="2:8" x14ac:dyDescent="0.25">
      <c r="B11706" t="s">
        <v>3</v>
      </c>
      <c r="C11706" t="s">
        <v>680</v>
      </c>
      <c r="D11706" t="s">
        <v>270</v>
      </c>
      <c r="E11706" t="s">
        <v>1</v>
      </c>
      <c r="F11706">
        <v>1</v>
      </c>
      <c r="G11706">
        <v>1</v>
      </c>
      <c r="H11706">
        <v>1</v>
      </c>
    </row>
    <row r="11707" spans="2:8" x14ac:dyDescent="0.25">
      <c r="B11707" t="s">
        <v>3</v>
      </c>
      <c r="C11707" t="s">
        <v>680</v>
      </c>
      <c r="D11707" t="s">
        <v>271</v>
      </c>
      <c r="E11707" t="s">
        <v>1</v>
      </c>
      <c r="F11707">
        <v>0.86</v>
      </c>
      <c r="G11707">
        <v>0.86</v>
      </c>
      <c r="H11707">
        <v>0.86</v>
      </c>
    </row>
    <row r="11708" spans="2:8" x14ac:dyDescent="0.25">
      <c r="B11708" t="s">
        <v>3</v>
      </c>
      <c r="C11708" t="s">
        <v>680</v>
      </c>
      <c r="D11708" t="s">
        <v>273</v>
      </c>
      <c r="E11708" t="s">
        <v>1</v>
      </c>
      <c r="F11708">
        <v>0.86</v>
      </c>
      <c r="G11708">
        <v>0.86</v>
      </c>
      <c r="H11708">
        <v>0.86</v>
      </c>
    </row>
    <row r="11709" spans="2:8" x14ac:dyDescent="0.25">
      <c r="B11709" t="s">
        <v>3</v>
      </c>
      <c r="C11709" t="s">
        <v>680</v>
      </c>
      <c r="D11709" t="s">
        <v>276</v>
      </c>
      <c r="E11709" t="s">
        <v>1</v>
      </c>
      <c r="F11709">
        <v>0.88</v>
      </c>
      <c r="G11709">
        <v>0.88</v>
      </c>
      <c r="H11709">
        <v>0.88</v>
      </c>
    </row>
    <row r="11710" spans="2:8" x14ac:dyDescent="0.25">
      <c r="B11710" t="s">
        <v>3</v>
      </c>
      <c r="C11710" t="s">
        <v>680</v>
      </c>
      <c r="D11710" t="s">
        <v>279</v>
      </c>
      <c r="E11710" t="s">
        <v>1</v>
      </c>
      <c r="F11710">
        <v>0.64</v>
      </c>
      <c r="G11710">
        <v>0.64</v>
      </c>
      <c r="H11710">
        <v>0.64</v>
      </c>
    </row>
    <row r="11711" spans="2:8" x14ac:dyDescent="0.25">
      <c r="B11711" t="s">
        <v>3</v>
      </c>
      <c r="C11711" t="s">
        <v>680</v>
      </c>
      <c r="D11711" t="s">
        <v>280</v>
      </c>
      <c r="E11711" t="s">
        <v>1</v>
      </c>
      <c r="F11711">
        <v>0.64</v>
      </c>
      <c r="G11711">
        <v>0.64</v>
      </c>
      <c r="H11711">
        <v>0.64</v>
      </c>
    </row>
    <row r="11712" spans="2:8" x14ac:dyDescent="0.25">
      <c r="B11712" t="s">
        <v>3</v>
      </c>
      <c r="C11712" t="s">
        <v>680</v>
      </c>
      <c r="D11712" t="s">
        <v>281</v>
      </c>
      <c r="E11712" t="s">
        <v>1</v>
      </c>
      <c r="F11712">
        <v>1.04</v>
      </c>
      <c r="G11712">
        <v>1.04</v>
      </c>
      <c r="H11712">
        <v>1.04</v>
      </c>
    </row>
    <row r="11713" spans="2:8" x14ac:dyDescent="0.25">
      <c r="B11713" t="s">
        <v>3</v>
      </c>
      <c r="C11713" t="s">
        <v>680</v>
      </c>
      <c r="D11713" t="s">
        <v>282</v>
      </c>
      <c r="E11713" t="s">
        <v>1</v>
      </c>
      <c r="F11713">
        <v>1.04</v>
      </c>
      <c r="G11713">
        <v>1.04</v>
      </c>
      <c r="H11713">
        <v>1.04</v>
      </c>
    </row>
    <row r="11714" spans="2:8" x14ac:dyDescent="0.25">
      <c r="B11714" t="s">
        <v>3</v>
      </c>
      <c r="C11714" t="s">
        <v>680</v>
      </c>
      <c r="D11714" t="s">
        <v>283</v>
      </c>
      <c r="E11714" t="s">
        <v>1</v>
      </c>
      <c r="F11714">
        <v>0.86</v>
      </c>
      <c r="G11714">
        <v>0.86</v>
      </c>
      <c r="H11714">
        <v>0.86</v>
      </c>
    </row>
    <row r="11715" spans="2:8" x14ac:dyDescent="0.25">
      <c r="B11715" t="s">
        <v>3</v>
      </c>
      <c r="C11715" t="s">
        <v>680</v>
      </c>
      <c r="D11715" t="s">
        <v>284</v>
      </c>
      <c r="E11715" t="s">
        <v>1</v>
      </c>
      <c r="F11715">
        <v>0.88</v>
      </c>
      <c r="G11715">
        <v>0.88</v>
      </c>
      <c r="H11715">
        <v>0.88</v>
      </c>
    </row>
    <row r="11716" spans="2:8" x14ac:dyDescent="0.25">
      <c r="B11716" t="s">
        <v>3</v>
      </c>
      <c r="C11716" t="s">
        <v>680</v>
      </c>
      <c r="D11716" t="s">
        <v>286</v>
      </c>
      <c r="E11716" t="s">
        <v>1</v>
      </c>
      <c r="F11716">
        <v>0.88</v>
      </c>
      <c r="G11716">
        <v>0.88</v>
      </c>
      <c r="H11716">
        <v>0.88</v>
      </c>
    </row>
    <row r="11717" spans="2:8" x14ac:dyDescent="0.25">
      <c r="B11717" t="s">
        <v>3</v>
      </c>
      <c r="C11717" t="s">
        <v>680</v>
      </c>
      <c r="D11717" t="s">
        <v>287</v>
      </c>
      <c r="E11717" t="s">
        <v>1</v>
      </c>
      <c r="F11717">
        <v>0.86</v>
      </c>
      <c r="G11717">
        <v>0.86</v>
      </c>
      <c r="H11717">
        <v>0.86</v>
      </c>
    </row>
    <row r="11718" spans="2:8" x14ac:dyDescent="0.25">
      <c r="B11718" t="s">
        <v>3</v>
      </c>
      <c r="C11718" t="s">
        <v>680</v>
      </c>
      <c r="D11718" t="s">
        <v>290</v>
      </c>
      <c r="E11718" t="s">
        <v>1</v>
      </c>
      <c r="F11718">
        <v>0.88</v>
      </c>
      <c r="G11718">
        <v>0.88</v>
      </c>
      <c r="H11718">
        <v>0.88</v>
      </c>
    </row>
    <row r="11719" spans="2:8" x14ac:dyDescent="0.25">
      <c r="B11719" t="s">
        <v>3</v>
      </c>
      <c r="C11719" t="s">
        <v>680</v>
      </c>
      <c r="D11719" t="s">
        <v>291</v>
      </c>
      <c r="E11719" t="s">
        <v>1</v>
      </c>
      <c r="F11719">
        <v>0.86</v>
      </c>
      <c r="G11719">
        <v>0.86</v>
      </c>
      <c r="H11719">
        <v>0.86</v>
      </c>
    </row>
    <row r="11720" spans="2:8" x14ac:dyDescent="0.25">
      <c r="B11720" t="s">
        <v>3</v>
      </c>
      <c r="C11720" t="s">
        <v>680</v>
      </c>
      <c r="D11720" t="s">
        <v>292</v>
      </c>
      <c r="E11720" t="s">
        <v>1</v>
      </c>
      <c r="F11720">
        <v>0.88</v>
      </c>
      <c r="G11720">
        <v>0.88</v>
      </c>
      <c r="H11720">
        <v>0.88</v>
      </c>
    </row>
    <row r="11721" spans="2:8" x14ac:dyDescent="0.25">
      <c r="B11721" t="s">
        <v>3</v>
      </c>
      <c r="C11721" t="s">
        <v>680</v>
      </c>
      <c r="D11721" t="s">
        <v>293</v>
      </c>
      <c r="E11721" t="s">
        <v>1</v>
      </c>
      <c r="F11721">
        <v>0.86</v>
      </c>
      <c r="G11721">
        <v>0.86</v>
      </c>
      <c r="H11721">
        <v>0.86</v>
      </c>
    </row>
    <row r="11722" spans="2:8" x14ac:dyDescent="0.25">
      <c r="B11722" t="s">
        <v>3</v>
      </c>
      <c r="C11722" t="s">
        <v>680</v>
      </c>
      <c r="D11722" t="s">
        <v>295</v>
      </c>
      <c r="E11722" t="s">
        <v>1</v>
      </c>
      <c r="F11722">
        <v>1</v>
      </c>
      <c r="G11722">
        <v>1</v>
      </c>
      <c r="H11722">
        <v>1</v>
      </c>
    </row>
    <row r="11723" spans="2:8" x14ac:dyDescent="0.25">
      <c r="B11723" t="s">
        <v>3</v>
      </c>
      <c r="C11723" t="s">
        <v>680</v>
      </c>
      <c r="D11723" t="s">
        <v>296</v>
      </c>
      <c r="E11723" t="s">
        <v>1</v>
      </c>
      <c r="F11723">
        <v>0.86</v>
      </c>
      <c r="G11723">
        <v>0.86</v>
      </c>
      <c r="H11723">
        <v>0.86</v>
      </c>
    </row>
    <row r="11724" spans="2:8" x14ac:dyDescent="0.25">
      <c r="B11724" t="s">
        <v>3</v>
      </c>
      <c r="C11724" t="s">
        <v>680</v>
      </c>
      <c r="D11724" t="s">
        <v>297</v>
      </c>
      <c r="E11724" t="s">
        <v>1</v>
      </c>
      <c r="F11724">
        <v>0.88</v>
      </c>
      <c r="G11724">
        <v>0.88</v>
      </c>
      <c r="H11724">
        <v>0.88</v>
      </c>
    </row>
    <row r="11725" spans="2:8" x14ac:dyDescent="0.25">
      <c r="B11725" t="s">
        <v>3</v>
      </c>
      <c r="C11725" t="s">
        <v>680</v>
      </c>
      <c r="D11725" t="s">
        <v>298</v>
      </c>
      <c r="E11725" t="s">
        <v>1</v>
      </c>
      <c r="F11725">
        <v>0.86</v>
      </c>
      <c r="G11725">
        <v>0.86</v>
      </c>
      <c r="H11725">
        <v>0.86</v>
      </c>
    </row>
    <row r="11726" spans="2:8" x14ac:dyDescent="0.25">
      <c r="B11726" t="s">
        <v>3</v>
      </c>
      <c r="C11726" t="s">
        <v>680</v>
      </c>
      <c r="D11726" t="s">
        <v>299</v>
      </c>
      <c r="E11726" t="s">
        <v>1</v>
      </c>
      <c r="F11726">
        <v>0.88</v>
      </c>
      <c r="G11726">
        <v>0.88</v>
      </c>
      <c r="H11726">
        <v>0.88</v>
      </c>
    </row>
    <row r="11727" spans="2:8" x14ac:dyDescent="0.25">
      <c r="B11727" t="s">
        <v>3</v>
      </c>
      <c r="C11727" t="s">
        <v>680</v>
      </c>
      <c r="D11727" t="s">
        <v>300</v>
      </c>
      <c r="E11727" t="s">
        <v>1</v>
      </c>
      <c r="F11727">
        <v>0.86</v>
      </c>
      <c r="G11727">
        <v>0.86</v>
      </c>
      <c r="H11727">
        <v>0.86</v>
      </c>
    </row>
    <row r="11728" spans="2:8" x14ac:dyDescent="0.25">
      <c r="B11728" t="s">
        <v>3</v>
      </c>
      <c r="C11728" t="s">
        <v>680</v>
      </c>
      <c r="D11728" t="s">
        <v>407</v>
      </c>
      <c r="E11728" t="s">
        <v>1</v>
      </c>
      <c r="F11728">
        <v>1</v>
      </c>
      <c r="G11728">
        <v>1</v>
      </c>
      <c r="H11728">
        <v>1</v>
      </c>
    </row>
    <row r="11729" spans="2:8" x14ac:dyDescent="0.25">
      <c r="B11729" t="s">
        <v>3</v>
      </c>
      <c r="C11729" t="s">
        <v>680</v>
      </c>
      <c r="D11729" t="s">
        <v>635</v>
      </c>
      <c r="E11729" t="s">
        <v>1</v>
      </c>
      <c r="F11729">
        <v>1</v>
      </c>
      <c r="G11729">
        <v>1</v>
      </c>
      <c r="H11729">
        <v>1</v>
      </c>
    </row>
    <row r="11730" spans="2:8" x14ac:dyDescent="0.25">
      <c r="B11730" t="s">
        <v>3</v>
      </c>
      <c r="C11730" t="s">
        <v>680</v>
      </c>
      <c r="D11730" t="s">
        <v>636</v>
      </c>
      <c r="E11730" t="s">
        <v>1</v>
      </c>
      <c r="F11730">
        <v>0.75</v>
      </c>
      <c r="G11730">
        <v>0.75</v>
      </c>
      <c r="H11730">
        <v>0.75</v>
      </c>
    </row>
    <row r="11731" spans="2:8" x14ac:dyDescent="0.25">
      <c r="B11731" t="s">
        <v>3</v>
      </c>
      <c r="C11731" t="s">
        <v>680</v>
      </c>
      <c r="D11731" t="s">
        <v>686</v>
      </c>
      <c r="E11731" t="s">
        <v>1</v>
      </c>
      <c r="F11731">
        <v>0.88</v>
      </c>
      <c r="G11731">
        <v>0.88</v>
      </c>
      <c r="H11731">
        <v>0.88</v>
      </c>
    </row>
    <row r="11732" spans="2:8" x14ac:dyDescent="0.25">
      <c r="B11732" t="s">
        <v>3</v>
      </c>
      <c r="C11732" t="s">
        <v>680</v>
      </c>
      <c r="D11732" t="s">
        <v>687</v>
      </c>
      <c r="E11732" t="s">
        <v>1</v>
      </c>
      <c r="F11732">
        <v>0.88</v>
      </c>
      <c r="G11732">
        <v>0.88</v>
      </c>
      <c r="H11732">
        <v>0.88</v>
      </c>
    </row>
    <row r="11733" spans="2:8" x14ac:dyDescent="0.25">
      <c r="B11733" t="s">
        <v>3</v>
      </c>
      <c r="C11733" t="s">
        <v>680</v>
      </c>
      <c r="D11733" t="s">
        <v>302</v>
      </c>
      <c r="E11733" t="s">
        <v>1</v>
      </c>
      <c r="F11733">
        <v>0.86</v>
      </c>
      <c r="G11733">
        <v>0.86</v>
      </c>
      <c r="H11733">
        <v>0.86</v>
      </c>
    </row>
    <row r="11734" spans="2:8" x14ac:dyDescent="0.25">
      <c r="B11734" t="s">
        <v>3</v>
      </c>
      <c r="C11734" t="s">
        <v>680</v>
      </c>
      <c r="D11734" t="s">
        <v>303</v>
      </c>
      <c r="E11734" t="s">
        <v>1</v>
      </c>
      <c r="F11734">
        <v>0.88</v>
      </c>
      <c r="G11734">
        <v>0.88</v>
      </c>
      <c r="H11734">
        <v>0.88</v>
      </c>
    </row>
    <row r="11735" spans="2:8" x14ac:dyDescent="0.25">
      <c r="B11735" t="s">
        <v>3</v>
      </c>
      <c r="C11735" t="s">
        <v>680</v>
      </c>
      <c r="D11735" t="s">
        <v>306</v>
      </c>
      <c r="E11735" t="s">
        <v>1</v>
      </c>
      <c r="F11735">
        <v>1</v>
      </c>
      <c r="G11735">
        <v>1</v>
      </c>
      <c r="H11735">
        <v>1</v>
      </c>
    </row>
    <row r="11736" spans="2:8" x14ac:dyDescent="0.25">
      <c r="B11736" t="s">
        <v>3</v>
      </c>
      <c r="C11736" t="s">
        <v>680</v>
      </c>
      <c r="D11736" t="s">
        <v>307</v>
      </c>
      <c r="E11736" t="s">
        <v>1</v>
      </c>
      <c r="F11736">
        <v>1</v>
      </c>
      <c r="G11736">
        <v>1</v>
      </c>
      <c r="H11736">
        <v>1</v>
      </c>
    </row>
    <row r="11737" spans="2:8" x14ac:dyDescent="0.25">
      <c r="B11737" t="s">
        <v>3</v>
      </c>
      <c r="C11737" t="s">
        <v>680</v>
      </c>
      <c r="D11737" t="s">
        <v>308</v>
      </c>
      <c r="E11737" t="s">
        <v>1</v>
      </c>
      <c r="F11737">
        <v>0.55000000000000004</v>
      </c>
      <c r="G11737">
        <v>0.55000000000000004</v>
      </c>
      <c r="H11737">
        <v>0.55000000000000004</v>
      </c>
    </row>
    <row r="11738" spans="2:8" x14ac:dyDescent="0.25">
      <c r="B11738" t="s">
        <v>3</v>
      </c>
      <c r="C11738" t="s">
        <v>680</v>
      </c>
      <c r="D11738" t="s">
        <v>309</v>
      </c>
      <c r="E11738" t="s">
        <v>1</v>
      </c>
      <c r="F11738">
        <v>0.86</v>
      </c>
      <c r="G11738">
        <v>0.86</v>
      </c>
      <c r="H11738">
        <v>0.86</v>
      </c>
    </row>
    <row r="11739" spans="2:8" x14ac:dyDescent="0.25">
      <c r="B11739" t="s">
        <v>3</v>
      </c>
      <c r="C11739" t="s">
        <v>680</v>
      </c>
      <c r="D11739" t="s">
        <v>637</v>
      </c>
      <c r="E11739" t="s">
        <v>1</v>
      </c>
      <c r="F11739">
        <v>0.64</v>
      </c>
      <c r="G11739">
        <v>0.64</v>
      </c>
      <c r="H11739">
        <v>0.64</v>
      </c>
    </row>
    <row r="11740" spans="2:8" x14ac:dyDescent="0.25">
      <c r="B11740" t="s">
        <v>3</v>
      </c>
      <c r="C11740" t="s">
        <v>680</v>
      </c>
      <c r="D11740" t="s">
        <v>311</v>
      </c>
      <c r="E11740" t="s">
        <v>1</v>
      </c>
      <c r="F11740">
        <v>0.64</v>
      </c>
      <c r="G11740">
        <v>0.64</v>
      </c>
      <c r="H11740">
        <v>0.64</v>
      </c>
    </row>
    <row r="11741" spans="2:8" x14ac:dyDescent="0.25">
      <c r="B11741" t="s">
        <v>3</v>
      </c>
      <c r="C11741" t="s">
        <v>680</v>
      </c>
      <c r="D11741" t="s">
        <v>312</v>
      </c>
      <c r="E11741" t="s">
        <v>1</v>
      </c>
      <c r="F11741">
        <v>0.76</v>
      </c>
      <c r="G11741">
        <v>0.76</v>
      </c>
      <c r="H11741">
        <v>0.76</v>
      </c>
    </row>
    <row r="11742" spans="2:8" x14ac:dyDescent="0.25">
      <c r="B11742" t="s">
        <v>3</v>
      </c>
      <c r="C11742" t="s">
        <v>680</v>
      </c>
      <c r="D11742" t="s">
        <v>313</v>
      </c>
      <c r="E11742" t="s">
        <v>1</v>
      </c>
      <c r="F11742">
        <v>0.64</v>
      </c>
      <c r="G11742">
        <v>0.64</v>
      </c>
      <c r="H11742">
        <v>0.64</v>
      </c>
    </row>
    <row r="11743" spans="2:8" x14ac:dyDescent="0.25">
      <c r="B11743" t="s">
        <v>3</v>
      </c>
      <c r="C11743" t="s">
        <v>680</v>
      </c>
      <c r="D11743" t="s">
        <v>314</v>
      </c>
      <c r="E11743" t="s">
        <v>1</v>
      </c>
      <c r="F11743">
        <v>0.76</v>
      </c>
      <c r="G11743">
        <v>0.76</v>
      </c>
      <c r="H11743">
        <v>0.76</v>
      </c>
    </row>
    <row r="11744" spans="2:8" x14ac:dyDescent="0.25">
      <c r="B11744" t="s">
        <v>3</v>
      </c>
      <c r="C11744" t="s">
        <v>680</v>
      </c>
      <c r="D11744" t="s">
        <v>315</v>
      </c>
      <c r="E11744" t="s">
        <v>1</v>
      </c>
      <c r="F11744">
        <v>1</v>
      </c>
      <c r="G11744">
        <v>1</v>
      </c>
      <c r="H11744">
        <v>1</v>
      </c>
    </row>
    <row r="11745" spans="2:8" x14ac:dyDescent="0.25">
      <c r="B11745" t="s">
        <v>3</v>
      </c>
      <c r="C11745" t="s">
        <v>680</v>
      </c>
      <c r="D11745" t="s">
        <v>320</v>
      </c>
      <c r="E11745" t="s">
        <v>1</v>
      </c>
      <c r="F11745">
        <v>0.86</v>
      </c>
      <c r="G11745">
        <v>0.86</v>
      </c>
      <c r="H11745">
        <v>0.86</v>
      </c>
    </row>
    <row r="11746" spans="2:8" x14ac:dyDescent="0.25">
      <c r="B11746" t="s">
        <v>3</v>
      </c>
      <c r="C11746" t="s">
        <v>680</v>
      </c>
      <c r="D11746" t="s">
        <v>322</v>
      </c>
      <c r="E11746" t="s">
        <v>1</v>
      </c>
      <c r="F11746">
        <v>0.86</v>
      </c>
      <c r="G11746">
        <v>0.86</v>
      </c>
      <c r="H11746">
        <v>0.86</v>
      </c>
    </row>
    <row r="11747" spans="2:8" x14ac:dyDescent="0.25">
      <c r="B11747" t="s">
        <v>3</v>
      </c>
      <c r="C11747" t="s">
        <v>680</v>
      </c>
      <c r="D11747" t="s">
        <v>324</v>
      </c>
      <c r="E11747" t="s">
        <v>1</v>
      </c>
      <c r="F11747">
        <v>0.86</v>
      </c>
      <c r="G11747">
        <v>0.86</v>
      </c>
      <c r="H11747">
        <v>0.86</v>
      </c>
    </row>
    <row r="11748" spans="2:8" x14ac:dyDescent="0.25">
      <c r="B11748" t="s">
        <v>3</v>
      </c>
      <c r="C11748" t="s">
        <v>680</v>
      </c>
      <c r="D11748" t="s">
        <v>326</v>
      </c>
      <c r="E11748" t="s">
        <v>1</v>
      </c>
      <c r="F11748">
        <v>0.86</v>
      </c>
      <c r="G11748">
        <v>0.86</v>
      </c>
      <c r="H11748">
        <v>0.86</v>
      </c>
    </row>
    <row r="11749" spans="2:8" x14ac:dyDescent="0.25">
      <c r="B11749" t="s">
        <v>3</v>
      </c>
      <c r="C11749" t="s">
        <v>680</v>
      </c>
      <c r="D11749" t="s">
        <v>328</v>
      </c>
      <c r="E11749" t="s">
        <v>1</v>
      </c>
      <c r="F11749">
        <v>0.86</v>
      </c>
      <c r="G11749">
        <v>0.86</v>
      </c>
      <c r="H11749">
        <v>0.86</v>
      </c>
    </row>
    <row r="11750" spans="2:8" x14ac:dyDescent="0.25">
      <c r="B11750" t="s">
        <v>3</v>
      </c>
      <c r="C11750" t="s">
        <v>680</v>
      </c>
      <c r="D11750" t="s">
        <v>330</v>
      </c>
      <c r="E11750" t="s">
        <v>1</v>
      </c>
      <c r="F11750">
        <v>0.86</v>
      </c>
      <c r="G11750">
        <v>0.86</v>
      </c>
      <c r="H11750">
        <v>0.86</v>
      </c>
    </row>
    <row r="11751" spans="2:8" x14ac:dyDescent="0.25">
      <c r="B11751" t="s">
        <v>3</v>
      </c>
      <c r="C11751" t="s">
        <v>680</v>
      </c>
      <c r="D11751" t="s">
        <v>332</v>
      </c>
      <c r="E11751" t="s">
        <v>1</v>
      </c>
      <c r="F11751">
        <v>0.86</v>
      </c>
      <c r="G11751">
        <v>0.86</v>
      </c>
      <c r="H11751">
        <v>0.86</v>
      </c>
    </row>
    <row r="11752" spans="2:8" x14ac:dyDescent="0.25">
      <c r="B11752" t="s">
        <v>3</v>
      </c>
      <c r="C11752" t="s">
        <v>680</v>
      </c>
      <c r="D11752" t="s">
        <v>333</v>
      </c>
      <c r="E11752" t="s">
        <v>1</v>
      </c>
      <c r="F11752">
        <v>0.88</v>
      </c>
      <c r="G11752">
        <v>0.88</v>
      </c>
      <c r="H11752">
        <v>0.88</v>
      </c>
    </row>
    <row r="11753" spans="2:8" x14ac:dyDescent="0.25">
      <c r="B11753" t="s">
        <v>3</v>
      </c>
      <c r="C11753" t="s">
        <v>680</v>
      </c>
      <c r="D11753" t="s">
        <v>334</v>
      </c>
      <c r="E11753" t="s">
        <v>1</v>
      </c>
      <c r="F11753">
        <v>1</v>
      </c>
      <c r="G11753">
        <v>1</v>
      </c>
      <c r="H11753">
        <v>1</v>
      </c>
    </row>
    <row r="11754" spans="2:8" x14ac:dyDescent="0.25">
      <c r="B11754" t="s">
        <v>3</v>
      </c>
      <c r="C11754" t="s">
        <v>680</v>
      </c>
      <c r="D11754" t="s">
        <v>335</v>
      </c>
      <c r="E11754" t="s">
        <v>1</v>
      </c>
      <c r="F11754">
        <v>1.04</v>
      </c>
      <c r="G11754">
        <v>1.04</v>
      </c>
      <c r="H11754">
        <v>1.04</v>
      </c>
    </row>
    <row r="11755" spans="2:8" x14ac:dyDescent="0.25">
      <c r="B11755" t="s">
        <v>3</v>
      </c>
      <c r="C11755" t="s">
        <v>680</v>
      </c>
      <c r="D11755" t="s">
        <v>336</v>
      </c>
      <c r="E11755" t="s">
        <v>1</v>
      </c>
      <c r="F11755">
        <v>1.04</v>
      </c>
      <c r="G11755">
        <v>1.04</v>
      </c>
      <c r="H11755">
        <v>1.04</v>
      </c>
    </row>
    <row r="11756" spans="2:8" x14ac:dyDescent="0.25">
      <c r="B11756" t="s">
        <v>3</v>
      </c>
      <c r="C11756" t="s">
        <v>680</v>
      </c>
      <c r="D11756" t="s">
        <v>337</v>
      </c>
      <c r="E11756" t="s">
        <v>1</v>
      </c>
      <c r="F11756">
        <v>0.64</v>
      </c>
      <c r="G11756">
        <v>0.64</v>
      </c>
      <c r="H11756">
        <v>0.64</v>
      </c>
    </row>
    <row r="11757" spans="2:8" x14ac:dyDescent="0.25">
      <c r="B11757" t="s">
        <v>3</v>
      </c>
      <c r="C11757" t="s">
        <v>680</v>
      </c>
      <c r="D11757" t="s">
        <v>341</v>
      </c>
      <c r="E11757" t="s">
        <v>1</v>
      </c>
      <c r="F11757">
        <v>0.64</v>
      </c>
      <c r="G11757">
        <v>0.64</v>
      </c>
      <c r="H11757">
        <v>0.64</v>
      </c>
    </row>
    <row r="11758" spans="2:8" x14ac:dyDescent="0.25">
      <c r="B11758" t="s">
        <v>3</v>
      </c>
      <c r="C11758" t="s">
        <v>680</v>
      </c>
      <c r="D11758" t="s">
        <v>342</v>
      </c>
      <c r="E11758" t="s">
        <v>1</v>
      </c>
      <c r="F11758">
        <v>0.76</v>
      </c>
      <c r="G11758">
        <v>0.76</v>
      </c>
      <c r="H11758">
        <v>0.76</v>
      </c>
    </row>
    <row r="11759" spans="2:8" x14ac:dyDescent="0.25">
      <c r="B11759" t="s">
        <v>3</v>
      </c>
      <c r="C11759" t="s">
        <v>680</v>
      </c>
      <c r="D11759" t="s">
        <v>343</v>
      </c>
      <c r="E11759" t="s">
        <v>1</v>
      </c>
      <c r="F11759">
        <v>0.86</v>
      </c>
      <c r="G11759">
        <v>0.86</v>
      </c>
      <c r="H11759">
        <v>0.86</v>
      </c>
    </row>
    <row r="11760" spans="2:8" x14ac:dyDescent="0.25">
      <c r="B11760" t="s">
        <v>3</v>
      </c>
      <c r="C11760" t="s">
        <v>680</v>
      </c>
      <c r="D11760" t="s">
        <v>344</v>
      </c>
      <c r="E11760" t="s">
        <v>1</v>
      </c>
      <c r="F11760">
        <v>0.88</v>
      </c>
      <c r="G11760">
        <v>0.88</v>
      </c>
      <c r="H11760">
        <v>0.88</v>
      </c>
    </row>
    <row r="11761" spans="2:8" x14ac:dyDescent="0.25">
      <c r="B11761" t="s">
        <v>3</v>
      </c>
      <c r="C11761" t="s">
        <v>680</v>
      </c>
      <c r="D11761" t="s">
        <v>345</v>
      </c>
      <c r="E11761" t="s">
        <v>1</v>
      </c>
      <c r="F11761">
        <v>0.86</v>
      </c>
      <c r="G11761">
        <v>0.86</v>
      </c>
      <c r="H11761">
        <v>0.86</v>
      </c>
    </row>
    <row r="11762" spans="2:8" x14ac:dyDescent="0.25">
      <c r="B11762" t="s">
        <v>3</v>
      </c>
      <c r="C11762" t="s">
        <v>680</v>
      </c>
      <c r="D11762" t="s">
        <v>346</v>
      </c>
      <c r="E11762" t="s">
        <v>1</v>
      </c>
      <c r="F11762">
        <v>0.88</v>
      </c>
      <c r="G11762">
        <v>0.88</v>
      </c>
      <c r="H11762">
        <v>0.88</v>
      </c>
    </row>
    <row r="11763" spans="2:8" x14ac:dyDescent="0.25">
      <c r="B11763" t="s">
        <v>3</v>
      </c>
      <c r="C11763" t="s">
        <v>680</v>
      </c>
      <c r="D11763" t="s">
        <v>349</v>
      </c>
      <c r="E11763" t="s">
        <v>1</v>
      </c>
      <c r="F11763">
        <v>0.86</v>
      </c>
      <c r="G11763">
        <v>0.86</v>
      </c>
      <c r="H11763">
        <v>0.86</v>
      </c>
    </row>
    <row r="11764" spans="2:8" x14ac:dyDescent="0.25">
      <c r="B11764" t="s">
        <v>3</v>
      </c>
      <c r="C11764" t="s">
        <v>680</v>
      </c>
      <c r="D11764" t="s">
        <v>350</v>
      </c>
      <c r="E11764" t="s">
        <v>1</v>
      </c>
      <c r="F11764">
        <v>0.88</v>
      </c>
      <c r="G11764">
        <v>0.88</v>
      </c>
      <c r="H11764">
        <v>0.88</v>
      </c>
    </row>
    <row r="11765" spans="2:8" x14ac:dyDescent="0.25">
      <c r="B11765" t="s">
        <v>3</v>
      </c>
      <c r="C11765" t="s">
        <v>680</v>
      </c>
      <c r="D11765" t="s">
        <v>351</v>
      </c>
      <c r="E11765" t="s">
        <v>1</v>
      </c>
      <c r="F11765">
        <v>1</v>
      </c>
      <c r="G11765">
        <v>1</v>
      </c>
      <c r="H11765">
        <v>1</v>
      </c>
    </row>
    <row r="11766" spans="2:8" x14ac:dyDescent="0.25">
      <c r="B11766" t="s">
        <v>3</v>
      </c>
      <c r="C11766" t="s">
        <v>680</v>
      </c>
      <c r="D11766" t="s">
        <v>352</v>
      </c>
      <c r="E11766" t="s">
        <v>1</v>
      </c>
      <c r="F11766">
        <v>0.86</v>
      </c>
      <c r="G11766">
        <v>0.86</v>
      </c>
      <c r="H11766">
        <v>0.86</v>
      </c>
    </row>
    <row r="11767" spans="2:8" x14ac:dyDescent="0.25">
      <c r="B11767" t="s">
        <v>3</v>
      </c>
      <c r="C11767" t="s">
        <v>680</v>
      </c>
      <c r="D11767" t="s">
        <v>353</v>
      </c>
      <c r="E11767" t="s">
        <v>1</v>
      </c>
      <c r="F11767">
        <v>0.88</v>
      </c>
      <c r="G11767">
        <v>0.88</v>
      </c>
      <c r="H11767">
        <v>0.88</v>
      </c>
    </row>
    <row r="11768" spans="2:8" x14ac:dyDescent="0.25">
      <c r="B11768" t="s">
        <v>3</v>
      </c>
      <c r="C11768" t="s">
        <v>680</v>
      </c>
      <c r="D11768" t="s">
        <v>354</v>
      </c>
      <c r="E11768" t="s">
        <v>1</v>
      </c>
      <c r="F11768">
        <v>0.86</v>
      </c>
      <c r="G11768">
        <v>0.86</v>
      </c>
      <c r="H11768">
        <v>0.86</v>
      </c>
    </row>
    <row r="11769" spans="2:8" x14ac:dyDescent="0.25">
      <c r="B11769" t="s">
        <v>3</v>
      </c>
      <c r="C11769" t="s">
        <v>680</v>
      </c>
      <c r="D11769" t="s">
        <v>356</v>
      </c>
      <c r="E11769" t="s">
        <v>1</v>
      </c>
      <c r="F11769">
        <v>0.76</v>
      </c>
      <c r="G11769">
        <v>0.76</v>
      </c>
      <c r="H11769">
        <v>0.76</v>
      </c>
    </row>
    <row r="11770" spans="2:8" x14ac:dyDescent="0.25">
      <c r="B11770" t="s">
        <v>3</v>
      </c>
      <c r="C11770" t="s">
        <v>680</v>
      </c>
      <c r="D11770" t="s">
        <v>357</v>
      </c>
      <c r="E11770" t="s">
        <v>1</v>
      </c>
      <c r="F11770">
        <v>0.86</v>
      </c>
      <c r="G11770">
        <v>0.86</v>
      </c>
      <c r="H11770">
        <v>0.86</v>
      </c>
    </row>
    <row r="11771" spans="2:8" x14ac:dyDescent="0.25">
      <c r="B11771" t="s">
        <v>3</v>
      </c>
      <c r="C11771" t="s">
        <v>680</v>
      </c>
      <c r="D11771" t="s">
        <v>359</v>
      </c>
      <c r="E11771" t="s">
        <v>1</v>
      </c>
      <c r="F11771">
        <v>0.86</v>
      </c>
      <c r="G11771">
        <v>0.86</v>
      </c>
      <c r="H11771">
        <v>0.86</v>
      </c>
    </row>
    <row r="11772" spans="2:8" x14ac:dyDescent="0.25">
      <c r="B11772" t="s">
        <v>3</v>
      </c>
      <c r="C11772" t="s">
        <v>680</v>
      </c>
      <c r="D11772" t="s">
        <v>688</v>
      </c>
      <c r="E11772" t="s">
        <v>1</v>
      </c>
      <c r="F11772">
        <v>0.86</v>
      </c>
      <c r="G11772">
        <v>0.86</v>
      </c>
      <c r="H11772">
        <v>0.86</v>
      </c>
    </row>
    <row r="11773" spans="2:8" x14ac:dyDescent="0.25">
      <c r="B11773" t="s">
        <v>3</v>
      </c>
      <c r="C11773" t="s">
        <v>680</v>
      </c>
      <c r="D11773" t="s">
        <v>689</v>
      </c>
      <c r="E11773" t="s">
        <v>1</v>
      </c>
      <c r="F11773">
        <v>0.88</v>
      </c>
      <c r="G11773">
        <v>0.88</v>
      </c>
      <c r="H11773">
        <v>0.88</v>
      </c>
    </row>
    <row r="11774" spans="2:8" x14ac:dyDescent="0.25">
      <c r="B11774" t="s">
        <v>3</v>
      </c>
      <c r="C11774" t="s">
        <v>680</v>
      </c>
      <c r="D11774" t="s">
        <v>363</v>
      </c>
      <c r="E11774" t="s">
        <v>1</v>
      </c>
      <c r="F11774">
        <v>0.86</v>
      </c>
      <c r="G11774">
        <v>0.86</v>
      </c>
      <c r="H11774">
        <v>0.86</v>
      </c>
    </row>
    <row r="11775" spans="2:8" x14ac:dyDescent="0.25">
      <c r="B11775" t="s">
        <v>3</v>
      </c>
      <c r="C11775" t="s">
        <v>680</v>
      </c>
      <c r="D11775" t="s">
        <v>365</v>
      </c>
      <c r="E11775" t="s">
        <v>1</v>
      </c>
      <c r="F11775">
        <v>0.86</v>
      </c>
      <c r="G11775">
        <v>0.86</v>
      </c>
      <c r="H11775">
        <v>0.86</v>
      </c>
    </row>
    <row r="11776" spans="2:8" x14ac:dyDescent="0.25">
      <c r="B11776" t="s">
        <v>3</v>
      </c>
      <c r="C11776" t="s">
        <v>680</v>
      </c>
      <c r="D11776" t="s">
        <v>367</v>
      </c>
      <c r="E11776" t="s">
        <v>1</v>
      </c>
      <c r="F11776">
        <v>0.86</v>
      </c>
      <c r="G11776">
        <v>0.86</v>
      </c>
      <c r="H11776">
        <v>0.86</v>
      </c>
    </row>
    <row r="11777" spans="2:8" x14ac:dyDescent="0.25">
      <c r="B11777" t="s">
        <v>3</v>
      </c>
      <c r="C11777" t="s">
        <v>680</v>
      </c>
      <c r="D11777" t="s">
        <v>369</v>
      </c>
      <c r="E11777" t="s">
        <v>1</v>
      </c>
      <c r="F11777">
        <v>0.86</v>
      </c>
      <c r="G11777">
        <v>0.86</v>
      </c>
      <c r="H11777">
        <v>0.86</v>
      </c>
    </row>
    <row r="11778" spans="2:8" x14ac:dyDescent="0.25">
      <c r="B11778" t="s">
        <v>3</v>
      </c>
      <c r="C11778" t="s">
        <v>680</v>
      </c>
      <c r="D11778" t="s">
        <v>371</v>
      </c>
      <c r="E11778" t="s">
        <v>1</v>
      </c>
      <c r="F11778">
        <v>0.86</v>
      </c>
      <c r="G11778">
        <v>0.86</v>
      </c>
      <c r="H11778">
        <v>0.86</v>
      </c>
    </row>
    <row r="11779" spans="2:8" x14ac:dyDescent="0.25">
      <c r="B11779" t="s">
        <v>3</v>
      </c>
      <c r="C11779" t="s">
        <v>680</v>
      </c>
      <c r="D11779" t="s">
        <v>373</v>
      </c>
      <c r="E11779" t="s">
        <v>1</v>
      </c>
      <c r="F11779">
        <v>0.86</v>
      </c>
      <c r="G11779">
        <v>0.86</v>
      </c>
      <c r="H11779">
        <v>0.86</v>
      </c>
    </row>
    <row r="11780" spans="2:8" x14ac:dyDescent="0.25">
      <c r="B11780" t="s">
        <v>3</v>
      </c>
      <c r="C11780" t="s">
        <v>680</v>
      </c>
      <c r="D11780" t="s">
        <v>375</v>
      </c>
      <c r="E11780" t="s">
        <v>1</v>
      </c>
      <c r="F11780">
        <v>0.86</v>
      </c>
      <c r="G11780">
        <v>0.86</v>
      </c>
      <c r="H11780">
        <v>0.86</v>
      </c>
    </row>
    <row r="11781" spans="2:8" x14ac:dyDescent="0.25">
      <c r="B11781" t="s">
        <v>3</v>
      </c>
      <c r="C11781" t="s">
        <v>680</v>
      </c>
      <c r="D11781" t="s">
        <v>377</v>
      </c>
      <c r="E11781" t="s">
        <v>1</v>
      </c>
      <c r="F11781">
        <v>0.86</v>
      </c>
      <c r="G11781">
        <v>0.86</v>
      </c>
      <c r="H11781">
        <v>0.86</v>
      </c>
    </row>
    <row r="11782" spans="2:8" x14ac:dyDescent="0.25">
      <c r="B11782" t="s">
        <v>3</v>
      </c>
      <c r="C11782" t="s">
        <v>680</v>
      </c>
      <c r="D11782" t="s">
        <v>379</v>
      </c>
      <c r="E11782" t="s">
        <v>1</v>
      </c>
      <c r="F11782">
        <v>0.86</v>
      </c>
      <c r="G11782">
        <v>0.86</v>
      </c>
      <c r="H11782">
        <v>0.86</v>
      </c>
    </row>
    <row r="11783" spans="2:8" x14ac:dyDescent="0.25">
      <c r="B11783" t="s">
        <v>3</v>
      </c>
      <c r="C11783" t="s">
        <v>680</v>
      </c>
      <c r="D11783" t="s">
        <v>381</v>
      </c>
      <c r="E11783" t="s">
        <v>1</v>
      </c>
      <c r="F11783">
        <v>0.86</v>
      </c>
      <c r="G11783">
        <v>0.86</v>
      </c>
      <c r="H11783">
        <v>0.86</v>
      </c>
    </row>
    <row r="11784" spans="2:8" x14ac:dyDescent="0.25">
      <c r="B11784" t="s">
        <v>3</v>
      </c>
      <c r="C11784" t="s">
        <v>680</v>
      </c>
      <c r="D11784" t="s">
        <v>383</v>
      </c>
      <c r="E11784" t="s">
        <v>1</v>
      </c>
      <c r="F11784">
        <v>0.86</v>
      </c>
      <c r="G11784">
        <v>0.86</v>
      </c>
      <c r="H11784">
        <v>0.86</v>
      </c>
    </row>
    <row r="11785" spans="2:8" x14ac:dyDescent="0.25">
      <c r="B11785" t="s">
        <v>3</v>
      </c>
      <c r="C11785" t="s">
        <v>680</v>
      </c>
      <c r="D11785" t="s">
        <v>384</v>
      </c>
      <c r="E11785" t="s">
        <v>1</v>
      </c>
      <c r="F11785">
        <v>0.88</v>
      </c>
      <c r="G11785">
        <v>0.88</v>
      </c>
      <c r="H11785">
        <v>0.88</v>
      </c>
    </row>
    <row r="11786" spans="2:8" x14ac:dyDescent="0.25">
      <c r="B11786" t="s">
        <v>3</v>
      </c>
      <c r="C11786" t="s">
        <v>680</v>
      </c>
      <c r="D11786" t="s">
        <v>385</v>
      </c>
      <c r="E11786" t="s">
        <v>1</v>
      </c>
      <c r="F11786">
        <v>0.86</v>
      </c>
      <c r="G11786">
        <v>0.86</v>
      </c>
      <c r="H11786">
        <v>0.86</v>
      </c>
    </row>
    <row r="11787" spans="2:8" x14ac:dyDescent="0.25">
      <c r="B11787" t="s">
        <v>3</v>
      </c>
      <c r="C11787" t="s">
        <v>680</v>
      </c>
      <c r="D11787" t="s">
        <v>386</v>
      </c>
      <c r="E11787" t="s">
        <v>1</v>
      </c>
      <c r="F11787">
        <v>0.88</v>
      </c>
      <c r="G11787">
        <v>0.88</v>
      </c>
      <c r="H11787">
        <v>0.88</v>
      </c>
    </row>
    <row r="11788" spans="2:8" x14ac:dyDescent="0.25">
      <c r="B11788" t="s">
        <v>3</v>
      </c>
      <c r="C11788" t="s">
        <v>680</v>
      </c>
      <c r="D11788" t="s">
        <v>387</v>
      </c>
      <c r="E11788" t="s">
        <v>1</v>
      </c>
      <c r="F11788">
        <v>0.86</v>
      </c>
      <c r="G11788">
        <v>0.86</v>
      </c>
      <c r="H11788">
        <v>0.86</v>
      </c>
    </row>
    <row r="11789" spans="2:8" x14ac:dyDescent="0.25">
      <c r="B11789" t="s">
        <v>3</v>
      </c>
      <c r="C11789" t="s">
        <v>680</v>
      </c>
      <c r="D11789" t="s">
        <v>388</v>
      </c>
      <c r="E11789" t="s">
        <v>1</v>
      </c>
      <c r="F11789">
        <v>0.88</v>
      </c>
      <c r="G11789">
        <v>0.88</v>
      </c>
      <c r="H11789">
        <v>0.88</v>
      </c>
    </row>
    <row r="11790" spans="2:8" x14ac:dyDescent="0.25">
      <c r="B11790" t="s">
        <v>3</v>
      </c>
      <c r="C11790" t="s">
        <v>680</v>
      </c>
      <c r="D11790" t="s">
        <v>389</v>
      </c>
      <c r="E11790" t="s">
        <v>1</v>
      </c>
      <c r="F11790">
        <v>0.86</v>
      </c>
      <c r="G11790">
        <v>0.86</v>
      </c>
      <c r="H11790">
        <v>0.86</v>
      </c>
    </row>
    <row r="11791" spans="2:8" x14ac:dyDescent="0.25">
      <c r="B11791" t="s">
        <v>3</v>
      </c>
      <c r="C11791" t="s">
        <v>680</v>
      </c>
      <c r="D11791" t="s">
        <v>390</v>
      </c>
      <c r="E11791" t="s">
        <v>1</v>
      </c>
      <c r="F11791">
        <v>0.88</v>
      </c>
      <c r="G11791">
        <v>0.88</v>
      </c>
      <c r="H11791">
        <v>0.88</v>
      </c>
    </row>
    <row r="11792" spans="2:8" x14ac:dyDescent="0.25">
      <c r="B11792" t="s">
        <v>3</v>
      </c>
      <c r="C11792" t="s">
        <v>680</v>
      </c>
      <c r="D11792" t="s">
        <v>393</v>
      </c>
      <c r="E11792" t="s">
        <v>1</v>
      </c>
      <c r="F11792">
        <v>0.86</v>
      </c>
      <c r="G11792">
        <v>0.86</v>
      </c>
      <c r="H11792">
        <v>0.86</v>
      </c>
    </row>
    <row r="11793" spans="2:8" x14ac:dyDescent="0.25">
      <c r="B11793" t="s">
        <v>3</v>
      </c>
      <c r="C11793" t="s">
        <v>680</v>
      </c>
      <c r="D11793" t="s">
        <v>395</v>
      </c>
      <c r="E11793" t="s">
        <v>1</v>
      </c>
      <c r="F11793">
        <v>0.86</v>
      </c>
      <c r="G11793">
        <v>0.86</v>
      </c>
      <c r="H11793">
        <v>0.86</v>
      </c>
    </row>
    <row r="11794" spans="2:8" x14ac:dyDescent="0.25">
      <c r="B11794" t="s">
        <v>3</v>
      </c>
      <c r="C11794" t="s">
        <v>680</v>
      </c>
      <c r="D11794" t="s">
        <v>397</v>
      </c>
      <c r="E11794" t="s">
        <v>1</v>
      </c>
      <c r="F11794">
        <v>1.06</v>
      </c>
      <c r="G11794">
        <v>1.06</v>
      </c>
      <c r="H11794">
        <v>1.06</v>
      </c>
    </row>
    <row r="11795" spans="2:8" x14ac:dyDescent="0.25">
      <c r="B11795" t="s">
        <v>3</v>
      </c>
      <c r="C11795" t="s">
        <v>680</v>
      </c>
      <c r="D11795" t="s">
        <v>398</v>
      </c>
      <c r="E11795" t="s">
        <v>1</v>
      </c>
      <c r="F11795">
        <v>1.06</v>
      </c>
      <c r="G11795">
        <v>1.06</v>
      </c>
      <c r="H11795">
        <v>1.06</v>
      </c>
    </row>
    <row r="11796" spans="2:8" x14ac:dyDescent="0.25">
      <c r="B11796" t="s">
        <v>3</v>
      </c>
      <c r="C11796" t="s">
        <v>680</v>
      </c>
      <c r="D11796" t="s">
        <v>399</v>
      </c>
      <c r="E11796" t="s">
        <v>1</v>
      </c>
      <c r="F11796">
        <v>1.06</v>
      </c>
      <c r="G11796">
        <v>1.06</v>
      </c>
      <c r="H11796">
        <v>1.06</v>
      </c>
    </row>
    <row r="11797" spans="2:8" x14ac:dyDescent="0.25">
      <c r="B11797" t="s">
        <v>3</v>
      </c>
      <c r="C11797" t="s">
        <v>680</v>
      </c>
      <c r="D11797" t="s">
        <v>400</v>
      </c>
      <c r="E11797" t="s">
        <v>1</v>
      </c>
      <c r="F11797">
        <v>0.39</v>
      </c>
      <c r="G11797">
        <v>0.39</v>
      </c>
      <c r="H11797">
        <v>0.39</v>
      </c>
    </row>
    <row r="11798" spans="2:8" x14ac:dyDescent="0.25">
      <c r="B11798" t="s">
        <v>3</v>
      </c>
      <c r="C11798" t="s">
        <v>680</v>
      </c>
      <c r="D11798" t="s">
        <v>401</v>
      </c>
      <c r="E11798" t="s">
        <v>1</v>
      </c>
      <c r="F11798">
        <v>0.76</v>
      </c>
      <c r="G11798">
        <v>0.76</v>
      </c>
      <c r="H11798">
        <v>0.76</v>
      </c>
    </row>
    <row r="11799" spans="2:8" x14ac:dyDescent="0.25">
      <c r="B11799" t="s">
        <v>3</v>
      </c>
      <c r="C11799" t="s">
        <v>680</v>
      </c>
      <c r="D11799" t="s">
        <v>402</v>
      </c>
      <c r="E11799" t="s">
        <v>1</v>
      </c>
      <c r="F11799">
        <v>1</v>
      </c>
      <c r="G11799">
        <v>1</v>
      </c>
      <c r="H11799">
        <v>1</v>
      </c>
    </row>
    <row r="11800" spans="2:8" x14ac:dyDescent="0.25">
      <c r="B11800" t="s">
        <v>3</v>
      </c>
      <c r="C11800" t="s">
        <v>680</v>
      </c>
      <c r="D11800" t="s">
        <v>403</v>
      </c>
      <c r="E11800" t="s">
        <v>1</v>
      </c>
      <c r="F11800">
        <v>0.64</v>
      </c>
      <c r="G11800">
        <v>0.64</v>
      </c>
      <c r="H11800">
        <v>0.64</v>
      </c>
    </row>
    <row r="11801" spans="2:8" x14ac:dyDescent="0.25">
      <c r="B11801" t="s">
        <v>3</v>
      </c>
      <c r="C11801" t="s">
        <v>680</v>
      </c>
      <c r="D11801" t="s">
        <v>404</v>
      </c>
      <c r="E11801" t="s">
        <v>1</v>
      </c>
      <c r="F11801">
        <v>0.64</v>
      </c>
      <c r="G11801">
        <v>0.64</v>
      </c>
      <c r="H11801">
        <v>0.64</v>
      </c>
    </row>
    <row r="11802" spans="2:8" x14ac:dyDescent="0.25">
      <c r="B11802" t="s">
        <v>3</v>
      </c>
      <c r="C11802" t="s">
        <v>680</v>
      </c>
      <c r="D11802" t="s">
        <v>406</v>
      </c>
      <c r="E11802" t="s">
        <v>1</v>
      </c>
      <c r="F11802">
        <v>0.88</v>
      </c>
      <c r="G11802">
        <v>0.88</v>
      </c>
      <c r="H11802">
        <v>0.88</v>
      </c>
    </row>
    <row r="11803" spans="2:8" x14ac:dyDescent="0.25">
      <c r="B11803" t="s">
        <v>3</v>
      </c>
      <c r="C11803" t="s">
        <v>680</v>
      </c>
      <c r="D11803" t="s">
        <v>544</v>
      </c>
      <c r="E11803" t="s">
        <v>682</v>
      </c>
      <c r="F11803">
        <v>0.86</v>
      </c>
      <c r="G11803">
        <v>0.86</v>
      </c>
      <c r="H11803">
        <v>0.86</v>
      </c>
    </row>
    <row r="11804" spans="2:8" x14ac:dyDescent="0.25">
      <c r="B11804" t="s">
        <v>3</v>
      </c>
      <c r="C11804" t="s">
        <v>680</v>
      </c>
      <c r="D11804" t="s">
        <v>16</v>
      </c>
      <c r="E11804" t="s">
        <v>682</v>
      </c>
      <c r="F11804">
        <v>0.87</v>
      </c>
      <c r="G11804">
        <v>0.87</v>
      </c>
      <c r="H11804">
        <v>0.87</v>
      </c>
    </row>
    <row r="11805" spans="2:8" x14ac:dyDescent="0.25">
      <c r="B11805" t="s">
        <v>3</v>
      </c>
      <c r="C11805" t="s">
        <v>680</v>
      </c>
      <c r="D11805" t="s">
        <v>17</v>
      </c>
      <c r="E11805" t="s">
        <v>682</v>
      </c>
      <c r="F11805">
        <v>0.87</v>
      </c>
      <c r="G11805">
        <v>0.87</v>
      </c>
      <c r="H11805">
        <v>0.87</v>
      </c>
    </row>
    <row r="11806" spans="2:8" x14ac:dyDescent="0.25">
      <c r="B11806" t="s">
        <v>3</v>
      </c>
      <c r="C11806" t="s">
        <v>680</v>
      </c>
      <c r="D11806" t="s">
        <v>18</v>
      </c>
      <c r="E11806" t="s">
        <v>682</v>
      </c>
      <c r="F11806">
        <v>0.87</v>
      </c>
      <c r="G11806">
        <v>0.87</v>
      </c>
      <c r="H11806">
        <v>0.87</v>
      </c>
    </row>
    <row r="11807" spans="2:8" x14ac:dyDescent="0.25">
      <c r="B11807" t="s">
        <v>3</v>
      </c>
      <c r="C11807" t="s">
        <v>680</v>
      </c>
      <c r="D11807" t="s">
        <v>19</v>
      </c>
      <c r="E11807" t="s">
        <v>682</v>
      </c>
      <c r="F11807">
        <v>0.87</v>
      </c>
      <c r="G11807">
        <v>0.87</v>
      </c>
      <c r="H11807">
        <v>0.87</v>
      </c>
    </row>
    <row r="11808" spans="2:8" x14ac:dyDescent="0.25">
      <c r="B11808" t="s">
        <v>3</v>
      </c>
      <c r="C11808" t="s">
        <v>680</v>
      </c>
      <c r="D11808" t="s">
        <v>20</v>
      </c>
      <c r="E11808" t="s">
        <v>682</v>
      </c>
      <c r="F11808">
        <v>0.87</v>
      </c>
      <c r="G11808">
        <v>0.87</v>
      </c>
      <c r="H11808">
        <v>0.87</v>
      </c>
    </row>
    <row r="11809" spans="2:8" x14ac:dyDescent="0.25">
      <c r="B11809" t="s">
        <v>3</v>
      </c>
      <c r="C11809" t="s">
        <v>680</v>
      </c>
      <c r="D11809" t="s">
        <v>21</v>
      </c>
      <c r="E11809" t="s">
        <v>682</v>
      </c>
      <c r="F11809">
        <v>0.87</v>
      </c>
      <c r="G11809">
        <v>0.87</v>
      </c>
      <c r="H11809">
        <v>0.87</v>
      </c>
    </row>
    <row r="11810" spans="2:8" x14ac:dyDescent="0.25">
      <c r="B11810" t="s">
        <v>3</v>
      </c>
      <c r="C11810" t="s">
        <v>680</v>
      </c>
      <c r="D11810" t="s">
        <v>22</v>
      </c>
      <c r="E11810" t="s">
        <v>682</v>
      </c>
      <c r="F11810">
        <v>0.87</v>
      </c>
      <c r="G11810">
        <v>0.87</v>
      </c>
      <c r="H11810">
        <v>0.87</v>
      </c>
    </row>
    <row r="11811" spans="2:8" x14ac:dyDescent="0.25">
      <c r="B11811" t="s">
        <v>3</v>
      </c>
      <c r="C11811" t="s">
        <v>680</v>
      </c>
      <c r="D11811" t="s">
        <v>23</v>
      </c>
      <c r="E11811" t="s">
        <v>682</v>
      </c>
      <c r="F11811">
        <v>0.87</v>
      </c>
      <c r="G11811">
        <v>0.87</v>
      </c>
      <c r="H11811">
        <v>0.87</v>
      </c>
    </row>
    <row r="11812" spans="2:8" x14ac:dyDescent="0.25">
      <c r="B11812" t="s">
        <v>3</v>
      </c>
      <c r="C11812" t="s">
        <v>680</v>
      </c>
      <c r="D11812" t="s">
        <v>24</v>
      </c>
      <c r="E11812" t="s">
        <v>682</v>
      </c>
      <c r="F11812">
        <v>0.87</v>
      </c>
      <c r="G11812">
        <v>0.87</v>
      </c>
      <c r="H11812">
        <v>0.87</v>
      </c>
    </row>
    <row r="11813" spans="2:8" x14ac:dyDescent="0.25">
      <c r="B11813" t="s">
        <v>3</v>
      </c>
      <c r="C11813" t="s">
        <v>680</v>
      </c>
      <c r="D11813" t="s">
        <v>25</v>
      </c>
      <c r="E11813" t="s">
        <v>682</v>
      </c>
      <c r="F11813">
        <v>0.87</v>
      </c>
      <c r="G11813">
        <v>0.87</v>
      </c>
      <c r="H11813">
        <v>0.87</v>
      </c>
    </row>
    <row r="11814" spans="2:8" x14ac:dyDescent="0.25">
      <c r="B11814" t="s">
        <v>3</v>
      </c>
      <c r="C11814" t="s">
        <v>680</v>
      </c>
      <c r="D11814" t="s">
        <v>26</v>
      </c>
      <c r="E11814" t="s">
        <v>682</v>
      </c>
      <c r="F11814">
        <v>0.87</v>
      </c>
      <c r="G11814">
        <v>0.87</v>
      </c>
      <c r="H11814">
        <v>0.87</v>
      </c>
    </row>
    <row r="11815" spans="2:8" x14ac:dyDescent="0.25">
      <c r="B11815" t="s">
        <v>3</v>
      </c>
      <c r="C11815" t="s">
        <v>680</v>
      </c>
      <c r="D11815" t="s">
        <v>27</v>
      </c>
      <c r="E11815" t="s">
        <v>682</v>
      </c>
      <c r="F11815">
        <v>0.87</v>
      </c>
      <c r="G11815">
        <v>0.87</v>
      </c>
      <c r="H11815">
        <v>0.87</v>
      </c>
    </row>
    <row r="11816" spans="2:8" x14ac:dyDescent="0.25">
      <c r="B11816" t="s">
        <v>3</v>
      </c>
      <c r="C11816" t="s">
        <v>680</v>
      </c>
      <c r="D11816" t="s">
        <v>28</v>
      </c>
      <c r="E11816" t="s">
        <v>682</v>
      </c>
      <c r="F11816">
        <v>0.87</v>
      </c>
      <c r="G11816">
        <v>0.87</v>
      </c>
      <c r="H11816">
        <v>0.87</v>
      </c>
    </row>
    <row r="11817" spans="2:8" x14ac:dyDescent="0.25">
      <c r="B11817" t="s">
        <v>3</v>
      </c>
      <c r="C11817" t="s">
        <v>680</v>
      </c>
      <c r="D11817" t="s">
        <v>29</v>
      </c>
      <c r="E11817" t="s">
        <v>682</v>
      </c>
      <c r="F11817">
        <v>0.87</v>
      </c>
      <c r="G11817">
        <v>0.87</v>
      </c>
      <c r="H11817">
        <v>0.87</v>
      </c>
    </row>
    <row r="11818" spans="2:8" x14ac:dyDescent="0.25">
      <c r="B11818" t="s">
        <v>3</v>
      </c>
      <c r="C11818" t="s">
        <v>680</v>
      </c>
      <c r="D11818" t="s">
        <v>30</v>
      </c>
      <c r="E11818" t="s">
        <v>682</v>
      </c>
      <c r="F11818">
        <v>0.87</v>
      </c>
      <c r="G11818">
        <v>0.87</v>
      </c>
      <c r="H11818">
        <v>0.87</v>
      </c>
    </row>
    <row r="11819" spans="2:8" x14ac:dyDescent="0.25">
      <c r="B11819" t="s">
        <v>3</v>
      </c>
      <c r="C11819" t="s">
        <v>680</v>
      </c>
      <c r="D11819" t="s">
        <v>31</v>
      </c>
      <c r="E11819" t="s">
        <v>682</v>
      </c>
      <c r="F11819">
        <v>0.87</v>
      </c>
      <c r="G11819">
        <v>0.87</v>
      </c>
      <c r="H11819">
        <v>0.87</v>
      </c>
    </row>
    <row r="11820" spans="2:8" x14ac:dyDescent="0.25">
      <c r="B11820" t="s">
        <v>3</v>
      </c>
      <c r="C11820" t="s">
        <v>680</v>
      </c>
      <c r="D11820" t="s">
        <v>32</v>
      </c>
      <c r="E11820" t="s">
        <v>682</v>
      </c>
      <c r="F11820">
        <v>0.87</v>
      </c>
      <c r="G11820">
        <v>0.87</v>
      </c>
      <c r="H11820">
        <v>0.87</v>
      </c>
    </row>
    <row r="11821" spans="2:8" x14ac:dyDescent="0.25">
      <c r="B11821" t="s">
        <v>3</v>
      </c>
      <c r="C11821" t="s">
        <v>680</v>
      </c>
      <c r="D11821" t="s">
        <v>33</v>
      </c>
      <c r="E11821" t="s">
        <v>682</v>
      </c>
      <c r="F11821">
        <v>0.87</v>
      </c>
      <c r="G11821">
        <v>0.87</v>
      </c>
      <c r="H11821">
        <v>0.87</v>
      </c>
    </row>
    <row r="11822" spans="2:8" x14ac:dyDescent="0.25">
      <c r="B11822" t="s">
        <v>3</v>
      </c>
      <c r="C11822" t="s">
        <v>680</v>
      </c>
      <c r="D11822" t="s">
        <v>34</v>
      </c>
      <c r="E11822" t="s">
        <v>682</v>
      </c>
      <c r="F11822">
        <v>0.87</v>
      </c>
      <c r="G11822">
        <v>0.87</v>
      </c>
      <c r="H11822">
        <v>0.87</v>
      </c>
    </row>
    <row r="11823" spans="2:8" x14ac:dyDescent="0.25">
      <c r="B11823" t="s">
        <v>3</v>
      </c>
      <c r="C11823" t="s">
        <v>680</v>
      </c>
      <c r="D11823" t="s">
        <v>35</v>
      </c>
      <c r="E11823" t="s">
        <v>682</v>
      </c>
      <c r="F11823">
        <v>0.87</v>
      </c>
      <c r="G11823">
        <v>0.87</v>
      </c>
      <c r="H11823">
        <v>0.87</v>
      </c>
    </row>
    <row r="11824" spans="2:8" x14ac:dyDescent="0.25">
      <c r="B11824" t="s">
        <v>3</v>
      </c>
      <c r="C11824" t="s">
        <v>680</v>
      </c>
      <c r="D11824" t="s">
        <v>36</v>
      </c>
      <c r="E11824" t="s">
        <v>682</v>
      </c>
      <c r="F11824">
        <v>0.87</v>
      </c>
      <c r="G11824">
        <v>0.87</v>
      </c>
      <c r="H11824">
        <v>0.87</v>
      </c>
    </row>
    <row r="11825" spans="2:8" x14ac:dyDescent="0.25">
      <c r="B11825" t="s">
        <v>3</v>
      </c>
      <c r="C11825" t="s">
        <v>680</v>
      </c>
      <c r="D11825" t="s">
        <v>37</v>
      </c>
      <c r="E11825" t="s">
        <v>682</v>
      </c>
      <c r="F11825">
        <v>0.87</v>
      </c>
      <c r="G11825">
        <v>0.87</v>
      </c>
      <c r="H11825">
        <v>0.87</v>
      </c>
    </row>
    <row r="11826" spans="2:8" x14ac:dyDescent="0.25">
      <c r="B11826" t="s">
        <v>3</v>
      </c>
      <c r="C11826" t="s">
        <v>680</v>
      </c>
      <c r="D11826" t="s">
        <v>38</v>
      </c>
      <c r="E11826" t="s">
        <v>682</v>
      </c>
      <c r="F11826">
        <v>0.87</v>
      </c>
      <c r="G11826">
        <v>0.87</v>
      </c>
      <c r="H11826">
        <v>0.87</v>
      </c>
    </row>
    <row r="11827" spans="2:8" x14ac:dyDescent="0.25">
      <c r="B11827" t="s">
        <v>3</v>
      </c>
      <c r="C11827" t="s">
        <v>680</v>
      </c>
      <c r="D11827" t="s">
        <v>39</v>
      </c>
      <c r="E11827" t="s">
        <v>682</v>
      </c>
      <c r="F11827">
        <v>0.87</v>
      </c>
      <c r="G11827">
        <v>0.87</v>
      </c>
      <c r="H11827">
        <v>0.87</v>
      </c>
    </row>
    <row r="11828" spans="2:8" x14ac:dyDescent="0.25">
      <c r="B11828" t="s">
        <v>3</v>
      </c>
      <c r="C11828" t="s">
        <v>680</v>
      </c>
      <c r="D11828" t="s">
        <v>40</v>
      </c>
      <c r="E11828" t="s">
        <v>682</v>
      </c>
      <c r="F11828">
        <v>0.87</v>
      </c>
      <c r="G11828">
        <v>0.87</v>
      </c>
      <c r="H11828">
        <v>0.87</v>
      </c>
    </row>
    <row r="11829" spans="2:8" x14ac:dyDescent="0.25">
      <c r="B11829" t="s">
        <v>3</v>
      </c>
      <c r="C11829" t="s">
        <v>680</v>
      </c>
      <c r="D11829" t="s">
        <v>41</v>
      </c>
      <c r="E11829" t="s">
        <v>682</v>
      </c>
      <c r="F11829">
        <v>0.87</v>
      </c>
      <c r="G11829">
        <v>0.87</v>
      </c>
      <c r="H11829">
        <v>0.87</v>
      </c>
    </row>
    <row r="11830" spans="2:8" x14ac:dyDescent="0.25">
      <c r="B11830" t="s">
        <v>3</v>
      </c>
      <c r="C11830" t="s">
        <v>680</v>
      </c>
      <c r="D11830" t="s">
        <v>42</v>
      </c>
      <c r="E11830" t="s">
        <v>682</v>
      </c>
      <c r="F11830">
        <v>0.9</v>
      </c>
      <c r="G11830">
        <v>0.9</v>
      </c>
      <c r="H11830">
        <v>0.9</v>
      </c>
    </row>
    <row r="11831" spans="2:8" x14ac:dyDescent="0.25">
      <c r="B11831" t="s">
        <v>3</v>
      </c>
      <c r="C11831" t="s">
        <v>680</v>
      </c>
      <c r="D11831" t="s">
        <v>44</v>
      </c>
      <c r="E11831" t="s">
        <v>682</v>
      </c>
      <c r="F11831">
        <v>0.86</v>
      </c>
      <c r="G11831">
        <v>0.86</v>
      </c>
      <c r="H11831">
        <v>0.86</v>
      </c>
    </row>
    <row r="11832" spans="2:8" x14ac:dyDescent="0.25">
      <c r="B11832" t="s">
        <v>3</v>
      </c>
      <c r="C11832" t="s">
        <v>680</v>
      </c>
      <c r="D11832" t="s">
        <v>45</v>
      </c>
      <c r="E11832" t="s">
        <v>682</v>
      </c>
      <c r="F11832">
        <v>0.32</v>
      </c>
      <c r="G11832">
        <v>0.32</v>
      </c>
      <c r="H11832">
        <v>0.32</v>
      </c>
    </row>
    <row r="11833" spans="2:8" x14ac:dyDescent="0.25">
      <c r="B11833" t="s">
        <v>3</v>
      </c>
      <c r="C11833" t="s">
        <v>680</v>
      </c>
      <c r="D11833" t="s">
        <v>48</v>
      </c>
      <c r="E11833" t="s">
        <v>682</v>
      </c>
      <c r="F11833">
        <v>0.56000000000000005</v>
      </c>
      <c r="G11833">
        <v>0.56000000000000005</v>
      </c>
      <c r="H11833">
        <v>0.56000000000000005</v>
      </c>
    </row>
    <row r="11834" spans="2:8" x14ac:dyDescent="0.25">
      <c r="B11834" t="s">
        <v>3</v>
      </c>
      <c r="C11834" t="s">
        <v>680</v>
      </c>
      <c r="D11834" t="s">
        <v>49</v>
      </c>
      <c r="E11834" t="s">
        <v>682</v>
      </c>
      <c r="F11834">
        <v>0.86</v>
      </c>
      <c r="G11834">
        <v>0.86</v>
      </c>
      <c r="H11834">
        <v>0.86</v>
      </c>
    </row>
    <row r="11835" spans="2:8" x14ac:dyDescent="0.25">
      <c r="B11835" t="s">
        <v>3</v>
      </c>
      <c r="C11835" t="s">
        <v>680</v>
      </c>
      <c r="D11835" t="s">
        <v>51</v>
      </c>
      <c r="E11835" t="s">
        <v>682</v>
      </c>
      <c r="F11835">
        <v>0.86</v>
      </c>
      <c r="G11835">
        <v>0.86</v>
      </c>
      <c r="H11835">
        <v>0.86</v>
      </c>
    </row>
    <row r="11836" spans="2:8" x14ac:dyDescent="0.25">
      <c r="B11836" t="s">
        <v>3</v>
      </c>
      <c r="C11836" t="s">
        <v>680</v>
      </c>
      <c r="D11836" t="s">
        <v>53</v>
      </c>
      <c r="E11836" t="s">
        <v>682</v>
      </c>
      <c r="F11836">
        <v>0.86</v>
      </c>
      <c r="G11836">
        <v>0.86</v>
      </c>
      <c r="H11836">
        <v>0.86</v>
      </c>
    </row>
    <row r="11837" spans="2:8" x14ac:dyDescent="0.25">
      <c r="B11837" t="s">
        <v>3</v>
      </c>
      <c r="C11837" t="s">
        <v>680</v>
      </c>
      <c r="D11837" t="s">
        <v>55</v>
      </c>
      <c r="E11837" t="s">
        <v>682</v>
      </c>
      <c r="F11837">
        <v>0.86</v>
      </c>
      <c r="G11837">
        <v>0.86</v>
      </c>
      <c r="H11837">
        <v>0.86</v>
      </c>
    </row>
    <row r="11838" spans="2:8" x14ac:dyDescent="0.25">
      <c r="B11838" t="s">
        <v>3</v>
      </c>
      <c r="C11838" t="s">
        <v>680</v>
      </c>
      <c r="D11838" t="s">
        <v>57</v>
      </c>
      <c r="E11838" t="s">
        <v>682</v>
      </c>
      <c r="F11838">
        <v>1</v>
      </c>
      <c r="G11838">
        <v>1</v>
      </c>
      <c r="H11838">
        <v>1</v>
      </c>
    </row>
    <row r="11839" spans="2:8" x14ac:dyDescent="0.25">
      <c r="B11839" t="s">
        <v>3</v>
      </c>
      <c r="C11839" t="s">
        <v>680</v>
      </c>
      <c r="D11839" t="s">
        <v>622</v>
      </c>
      <c r="E11839" t="s">
        <v>682</v>
      </c>
      <c r="F11839">
        <v>0.75</v>
      </c>
      <c r="G11839">
        <v>0.75</v>
      </c>
      <c r="H11839">
        <v>0.75</v>
      </c>
    </row>
    <row r="11840" spans="2:8" x14ac:dyDescent="0.25">
      <c r="B11840" t="s">
        <v>3</v>
      </c>
      <c r="C11840" t="s">
        <v>680</v>
      </c>
      <c r="D11840" t="s">
        <v>623</v>
      </c>
      <c r="E11840" t="s">
        <v>682</v>
      </c>
      <c r="F11840">
        <v>1</v>
      </c>
      <c r="G11840">
        <v>1</v>
      </c>
      <c r="H11840">
        <v>1</v>
      </c>
    </row>
    <row r="11841" spans="2:8" x14ac:dyDescent="0.25">
      <c r="B11841" t="s">
        <v>3</v>
      </c>
      <c r="C11841" t="s">
        <v>680</v>
      </c>
      <c r="D11841" t="s">
        <v>624</v>
      </c>
      <c r="E11841" t="s">
        <v>682</v>
      </c>
      <c r="F11841">
        <v>0.75</v>
      </c>
      <c r="G11841">
        <v>0.75</v>
      </c>
      <c r="H11841">
        <v>0.75</v>
      </c>
    </row>
    <row r="11842" spans="2:8" x14ac:dyDescent="0.25">
      <c r="B11842" t="s">
        <v>3</v>
      </c>
      <c r="C11842" t="s">
        <v>680</v>
      </c>
      <c r="D11842" t="s">
        <v>625</v>
      </c>
      <c r="E11842" t="s">
        <v>682</v>
      </c>
      <c r="F11842">
        <v>1</v>
      </c>
      <c r="G11842">
        <v>1</v>
      </c>
      <c r="H11842">
        <v>1</v>
      </c>
    </row>
    <row r="11843" spans="2:8" x14ac:dyDescent="0.25">
      <c r="B11843" t="s">
        <v>3</v>
      </c>
      <c r="C11843" t="s">
        <v>680</v>
      </c>
      <c r="D11843" t="s">
        <v>58</v>
      </c>
      <c r="E11843" t="s">
        <v>682</v>
      </c>
      <c r="F11843">
        <v>0.86</v>
      </c>
      <c r="G11843">
        <v>0.86</v>
      </c>
      <c r="H11843">
        <v>0.86</v>
      </c>
    </row>
    <row r="11844" spans="2:8" x14ac:dyDescent="0.25">
      <c r="B11844" t="s">
        <v>3</v>
      </c>
      <c r="C11844" t="s">
        <v>680</v>
      </c>
      <c r="D11844" t="s">
        <v>59</v>
      </c>
      <c r="E11844" t="s">
        <v>682</v>
      </c>
      <c r="F11844">
        <v>0.88</v>
      </c>
      <c r="G11844">
        <v>0.88</v>
      </c>
      <c r="H11844">
        <v>0.88</v>
      </c>
    </row>
    <row r="11845" spans="2:8" x14ac:dyDescent="0.25">
      <c r="B11845" t="s">
        <v>3</v>
      </c>
      <c r="C11845" t="s">
        <v>680</v>
      </c>
      <c r="D11845" t="s">
        <v>60</v>
      </c>
      <c r="E11845" t="s">
        <v>682</v>
      </c>
      <c r="F11845">
        <v>0.86</v>
      </c>
      <c r="G11845">
        <v>0.86</v>
      </c>
      <c r="H11845">
        <v>0.86</v>
      </c>
    </row>
    <row r="11846" spans="2:8" x14ac:dyDescent="0.25">
      <c r="B11846" t="s">
        <v>3</v>
      </c>
      <c r="C11846" t="s">
        <v>680</v>
      </c>
      <c r="D11846" t="s">
        <v>626</v>
      </c>
      <c r="E11846" t="s">
        <v>682</v>
      </c>
      <c r="F11846">
        <v>1</v>
      </c>
      <c r="G11846">
        <v>1</v>
      </c>
      <c r="H11846">
        <v>1</v>
      </c>
    </row>
    <row r="11847" spans="2:8" x14ac:dyDescent="0.25">
      <c r="B11847" t="s">
        <v>3</v>
      </c>
      <c r="C11847" t="s">
        <v>680</v>
      </c>
      <c r="D11847" t="s">
        <v>64</v>
      </c>
      <c r="E11847" t="s">
        <v>682</v>
      </c>
      <c r="F11847">
        <v>0.94</v>
      </c>
      <c r="G11847">
        <v>0.94</v>
      </c>
      <c r="H11847">
        <v>0.94</v>
      </c>
    </row>
    <row r="11848" spans="2:8" x14ac:dyDescent="0.25">
      <c r="B11848" t="s">
        <v>3</v>
      </c>
      <c r="C11848" t="s">
        <v>680</v>
      </c>
      <c r="D11848" t="s">
        <v>67</v>
      </c>
      <c r="E11848" t="s">
        <v>682</v>
      </c>
      <c r="F11848">
        <v>0.86</v>
      </c>
      <c r="G11848">
        <v>0.86</v>
      </c>
      <c r="H11848">
        <v>0.86</v>
      </c>
    </row>
    <row r="11849" spans="2:8" x14ac:dyDescent="0.25">
      <c r="B11849" t="s">
        <v>3</v>
      </c>
      <c r="C11849" t="s">
        <v>680</v>
      </c>
      <c r="D11849" t="s">
        <v>69</v>
      </c>
      <c r="E11849" t="s">
        <v>682</v>
      </c>
      <c r="F11849">
        <v>0.86</v>
      </c>
      <c r="G11849">
        <v>0.86</v>
      </c>
      <c r="H11849">
        <v>0.86</v>
      </c>
    </row>
    <row r="11850" spans="2:8" x14ac:dyDescent="0.25">
      <c r="B11850" t="s">
        <v>3</v>
      </c>
      <c r="C11850" t="s">
        <v>680</v>
      </c>
      <c r="D11850" t="s">
        <v>71</v>
      </c>
      <c r="E11850" t="s">
        <v>682</v>
      </c>
      <c r="F11850">
        <v>0.86</v>
      </c>
      <c r="G11850">
        <v>0.86</v>
      </c>
      <c r="H11850">
        <v>0.86</v>
      </c>
    </row>
    <row r="11851" spans="2:8" x14ac:dyDescent="0.25">
      <c r="B11851" t="s">
        <v>3</v>
      </c>
      <c r="C11851" t="s">
        <v>680</v>
      </c>
      <c r="D11851" t="s">
        <v>73</v>
      </c>
      <c r="E11851" t="s">
        <v>682</v>
      </c>
      <c r="F11851">
        <v>0.86</v>
      </c>
      <c r="G11851">
        <v>0.86</v>
      </c>
      <c r="H11851">
        <v>0.86</v>
      </c>
    </row>
    <row r="11852" spans="2:8" x14ac:dyDescent="0.25">
      <c r="B11852" t="s">
        <v>3</v>
      </c>
      <c r="C11852" t="s">
        <v>680</v>
      </c>
      <c r="D11852" t="s">
        <v>683</v>
      </c>
      <c r="E11852" t="s">
        <v>682</v>
      </c>
      <c r="F11852">
        <v>0.88</v>
      </c>
      <c r="G11852">
        <v>0.88</v>
      </c>
      <c r="H11852">
        <v>0.88</v>
      </c>
    </row>
    <row r="11853" spans="2:8" x14ac:dyDescent="0.25">
      <c r="B11853" t="s">
        <v>3</v>
      </c>
      <c r="C11853" t="s">
        <v>680</v>
      </c>
      <c r="D11853" t="s">
        <v>75</v>
      </c>
      <c r="E11853" t="s">
        <v>682</v>
      </c>
      <c r="F11853">
        <v>1</v>
      </c>
      <c r="G11853">
        <v>1</v>
      </c>
      <c r="H11853">
        <v>1</v>
      </c>
    </row>
    <row r="11854" spans="2:8" x14ac:dyDescent="0.25">
      <c r="B11854" t="s">
        <v>3</v>
      </c>
      <c r="C11854" t="s">
        <v>680</v>
      </c>
      <c r="D11854" t="s">
        <v>76</v>
      </c>
      <c r="E11854" t="s">
        <v>682</v>
      </c>
      <c r="F11854">
        <v>1</v>
      </c>
      <c r="G11854">
        <v>1</v>
      </c>
      <c r="H11854">
        <v>1</v>
      </c>
    </row>
    <row r="11855" spans="2:8" x14ac:dyDescent="0.25">
      <c r="B11855" t="s">
        <v>3</v>
      </c>
      <c r="C11855" t="s">
        <v>680</v>
      </c>
      <c r="D11855" t="s">
        <v>77</v>
      </c>
      <c r="E11855" t="s">
        <v>682</v>
      </c>
      <c r="F11855">
        <v>1</v>
      </c>
      <c r="G11855">
        <v>1</v>
      </c>
      <c r="H11855">
        <v>1</v>
      </c>
    </row>
    <row r="11856" spans="2:8" x14ac:dyDescent="0.25">
      <c r="B11856" t="s">
        <v>3</v>
      </c>
      <c r="C11856" t="s">
        <v>680</v>
      </c>
      <c r="D11856" t="s">
        <v>78</v>
      </c>
      <c r="E11856" t="s">
        <v>682</v>
      </c>
      <c r="F11856">
        <v>1</v>
      </c>
      <c r="G11856">
        <v>1</v>
      </c>
      <c r="H11856">
        <v>1</v>
      </c>
    </row>
    <row r="11857" spans="2:8" x14ac:dyDescent="0.25">
      <c r="B11857" t="s">
        <v>3</v>
      </c>
      <c r="C11857" t="s">
        <v>680</v>
      </c>
      <c r="D11857" t="s">
        <v>627</v>
      </c>
      <c r="E11857" t="s">
        <v>682</v>
      </c>
      <c r="F11857">
        <v>0.75</v>
      </c>
      <c r="G11857">
        <v>0.75</v>
      </c>
      <c r="H11857">
        <v>0.75</v>
      </c>
    </row>
    <row r="11858" spans="2:8" x14ac:dyDescent="0.25">
      <c r="B11858" t="s">
        <v>3</v>
      </c>
      <c r="C11858" t="s">
        <v>680</v>
      </c>
      <c r="D11858" t="s">
        <v>81</v>
      </c>
      <c r="E11858" t="s">
        <v>682</v>
      </c>
      <c r="F11858">
        <v>0.86</v>
      </c>
      <c r="G11858">
        <v>0.86</v>
      </c>
      <c r="H11858">
        <v>0.86</v>
      </c>
    </row>
    <row r="11859" spans="2:8" x14ac:dyDescent="0.25">
      <c r="B11859" t="s">
        <v>3</v>
      </c>
      <c r="C11859" t="s">
        <v>680</v>
      </c>
      <c r="D11859" t="s">
        <v>83</v>
      </c>
      <c r="E11859" t="s">
        <v>682</v>
      </c>
      <c r="F11859">
        <v>0.86</v>
      </c>
      <c r="G11859">
        <v>0.86</v>
      </c>
      <c r="H11859">
        <v>0.86</v>
      </c>
    </row>
    <row r="11860" spans="2:8" x14ac:dyDescent="0.25">
      <c r="B11860" t="s">
        <v>3</v>
      </c>
      <c r="C11860" t="s">
        <v>680</v>
      </c>
      <c r="D11860" t="s">
        <v>85</v>
      </c>
      <c r="E11860" t="s">
        <v>682</v>
      </c>
      <c r="F11860">
        <v>0.88</v>
      </c>
      <c r="G11860">
        <v>0.88</v>
      </c>
      <c r="H11860">
        <v>0.88</v>
      </c>
    </row>
    <row r="11861" spans="2:8" x14ac:dyDescent="0.25">
      <c r="B11861" t="s">
        <v>3</v>
      </c>
      <c r="C11861" t="s">
        <v>680</v>
      </c>
      <c r="D11861" t="s">
        <v>86</v>
      </c>
      <c r="E11861" t="s">
        <v>682</v>
      </c>
      <c r="F11861">
        <v>0.88</v>
      </c>
      <c r="G11861">
        <v>0.88</v>
      </c>
      <c r="H11861">
        <v>0.88</v>
      </c>
    </row>
    <row r="11862" spans="2:8" x14ac:dyDescent="0.25">
      <c r="B11862" t="s">
        <v>3</v>
      </c>
      <c r="C11862" t="s">
        <v>680</v>
      </c>
      <c r="D11862" t="s">
        <v>87</v>
      </c>
      <c r="E11862" t="s">
        <v>682</v>
      </c>
      <c r="F11862">
        <v>0.88</v>
      </c>
      <c r="G11862">
        <v>0.88</v>
      </c>
      <c r="H11862">
        <v>0.88</v>
      </c>
    </row>
    <row r="11863" spans="2:8" x14ac:dyDescent="0.25">
      <c r="B11863" t="s">
        <v>3</v>
      </c>
      <c r="C11863" t="s">
        <v>680</v>
      </c>
      <c r="D11863" t="s">
        <v>88</v>
      </c>
      <c r="E11863" t="s">
        <v>682</v>
      </c>
      <c r="F11863">
        <v>1</v>
      </c>
      <c r="G11863">
        <v>1</v>
      </c>
      <c r="H11863">
        <v>1</v>
      </c>
    </row>
    <row r="11864" spans="2:8" x14ac:dyDescent="0.25">
      <c r="B11864" t="s">
        <v>3</v>
      </c>
      <c r="C11864" t="s">
        <v>680</v>
      </c>
      <c r="D11864" t="s">
        <v>628</v>
      </c>
      <c r="E11864" t="s">
        <v>682</v>
      </c>
      <c r="F11864">
        <v>0.76</v>
      </c>
      <c r="G11864">
        <v>0.76</v>
      </c>
      <c r="H11864">
        <v>0.76</v>
      </c>
    </row>
    <row r="11865" spans="2:8" x14ac:dyDescent="0.25">
      <c r="B11865" t="s">
        <v>3</v>
      </c>
      <c r="C11865" t="s">
        <v>680</v>
      </c>
      <c r="D11865" t="s">
        <v>89</v>
      </c>
      <c r="E11865" t="s">
        <v>682</v>
      </c>
      <c r="F11865">
        <v>0.76</v>
      </c>
      <c r="G11865">
        <v>0.76</v>
      </c>
      <c r="H11865">
        <v>0.76</v>
      </c>
    </row>
    <row r="11866" spans="2:8" x14ac:dyDescent="0.25">
      <c r="B11866" t="s">
        <v>3</v>
      </c>
      <c r="C11866" t="s">
        <v>680</v>
      </c>
      <c r="D11866" t="s">
        <v>90</v>
      </c>
      <c r="E11866" t="s">
        <v>682</v>
      </c>
      <c r="F11866">
        <v>0.86</v>
      </c>
      <c r="G11866">
        <v>0.86</v>
      </c>
      <c r="H11866">
        <v>0.86</v>
      </c>
    </row>
    <row r="11867" spans="2:8" x14ac:dyDescent="0.25">
      <c r="B11867" t="s">
        <v>3</v>
      </c>
      <c r="C11867" t="s">
        <v>680</v>
      </c>
      <c r="D11867" t="s">
        <v>92</v>
      </c>
      <c r="E11867" t="s">
        <v>682</v>
      </c>
      <c r="F11867">
        <v>0.86</v>
      </c>
      <c r="G11867">
        <v>0.86</v>
      </c>
      <c r="H11867">
        <v>0.86</v>
      </c>
    </row>
    <row r="11868" spans="2:8" x14ac:dyDescent="0.25">
      <c r="B11868" t="s">
        <v>3</v>
      </c>
      <c r="C11868" t="s">
        <v>680</v>
      </c>
      <c r="D11868" t="s">
        <v>93</v>
      </c>
      <c r="E11868" t="s">
        <v>682</v>
      </c>
      <c r="F11868">
        <v>0.86</v>
      </c>
      <c r="G11868">
        <v>0.86</v>
      </c>
      <c r="H11868">
        <v>0.86</v>
      </c>
    </row>
    <row r="11869" spans="2:8" x14ac:dyDescent="0.25">
      <c r="B11869" t="s">
        <v>3</v>
      </c>
      <c r="C11869" t="s">
        <v>680</v>
      </c>
      <c r="D11869" t="s">
        <v>97</v>
      </c>
      <c r="E11869" t="s">
        <v>682</v>
      </c>
      <c r="F11869">
        <v>1</v>
      </c>
      <c r="G11869">
        <v>1</v>
      </c>
      <c r="H11869">
        <v>1</v>
      </c>
    </row>
    <row r="11870" spans="2:8" x14ac:dyDescent="0.25">
      <c r="B11870" t="s">
        <v>3</v>
      </c>
      <c r="C11870" t="s">
        <v>680</v>
      </c>
      <c r="D11870" t="s">
        <v>98</v>
      </c>
      <c r="E11870" t="s">
        <v>682</v>
      </c>
      <c r="F11870">
        <v>1</v>
      </c>
      <c r="G11870">
        <v>1</v>
      </c>
      <c r="H11870">
        <v>1</v>
      </c>
    </row>
    <row r="11871" spans="2:8" x14ac:dyDescent="0.25">
      <c r="B11871" t="s">
        <v>3</v>
      </c>
      <c r="C11871" t="s">
        <v>680</v>
      </c>
      <c r="D11871" t="s">
        <v>99</v>
      </c>
      <c r="E11871" t="s">
        <v>682</v>
      </c>
      <c r="F11871">
        <v>1</v>
      </c>
      <c r="G11871">
        <v>1</v>
      </c>
      <c r="H11871">
        <v>1</v>
      </c>
    </row>
    <row r="11872" spans="2:8" x14ac:dyDescent="0.25">
      <c r="B11872" t="s">
        <v>3</v>
      </c>
      <c r="C11872" t="s">
        <v>680</v>
      </c>
      <c r="D11872" t="s">
        <v>100</v>
      </c>
      <c r="E11872" t="s">
        <v>682</v>
      </c>
      <c r="F11872">
        <v>0.86</v>
      </c>
      <c r="G11872">
        <v>0.86</v>
      </c>
      <c r="H11872">
        <v>0.86</v>
      </c>
    </row>
    <row r="11873" spans="2:8" x14ac:dyDescent="0.25">
      <c r="B11873" t="s">
        <v>3</v>
      </c>
      <c r="C11873" t="s">
        <v>680</v>
      </c>
      <c r="D11873" t="s">
        <v>102</v>
      </c>
      <c r="E11873" t="s">
        <v>682</v>
      </c>
      <c r="F11873">
        <v>0.86</v>
      </c>
      <c r="G11873">
        <v>0.86</v>
      </c>
      <c r="H11873">
        <v>0.86</v>
      </c>
    </row>
    <row r="11874" spans="2:8" x14ac:dyDescent="0.25">
      <c r="B11874" t="s">
        <v>3</v>
      </c>
      <c r="C11874" t="s">
        <v>680</v>
      </c>
      <c r="D11874" t="s">
        <v>104</v>
      </c>
      <c r="E11874" t="s">
        <v>682</v>
      </c>
      <c r="F11874">
        <v>0.86</v>
      </c>
      <c r="G11874">
        <v>0.86</v>
      </c>
      <c r="H11874">
        <v>0.86</v>
      </c>
    </row>
    <row r="11875" spans="2:8" x14ac:dyDescent="0.25">
      <c r="B11875" t="s">
        <v>3</v>
      </c>
      <c r="C11875" t="s">
        <v>680</v>
      </c>
      <c r="D11875" t="s">
        <v>106</v>
      </c>
      <c r="E11875" t="s">
        <v>682</v>
      </c>
      <c r="F11875">
        <v>0.86</v>
      </c>
      <c r="G11875">
        <v>0.86</v>
      </c>
      <c r="H11875">
        <v>0.86</v>
      </c>
    </row>
    <row r="11876" spans="2:8" x14ac:dyDescent="0.25">
      <c r="B11876" t="s">
        <v>3</v>
      </c>
      <c r="C11876" t="s">
        <v>680</v>
      </c>
      <c r="D11876" t="s">
        <v>108</v>
      </c>
      <c r="E11876" t="s">
        <v>682</v>
      </c>
      <c r="F11876">
        <v>0.86</v>
      </c>
      <c r="G11876">
        <v>0.86</v>
      </c>
      <c r="H11876">
        <v>0.86</v>
      </c>
    </row>
    <row r="11877" spans="2:8" x14ac:dyDescent="0.25">
      <c r="B11877" t="s">
        <v>3</v>
      </c>
      <c r="C11877" t="s">
        <v>680</v>
      </c>
      <c r="D11877" t="s">
        <v>112</v>
      </c>
      <c r="E11877" t="s">
        <v>682</v>
      </c>
      <c r="F11877">
        <v>0.86</v>
      </c>
      <c r="G11877">
        <v>0.86</v>
      </c>
      <c r="H11877">
        <v>0.86</v>
      </c>
    </row>
    <row r="11878" spans="2:8" x14ac:dyDescent="0.25">
      <c r="B11878" t="s">
        <v>3</v>
      </c>
      <c r="C11878" t="s">
        <v>680</v>
      </c>
      <c r="D11878" t="s">
        <v>114</v>
      </c>
      <c r="E11878" t="s">
        <v>682</v>
      </c>
      <c r="F11878">
        <v>0.86</v>
      </c>
      <c r="G11878">
        <v>0.86</v>
      </c>
      <c r="H11878">
        <v>0.86</v>
      </c>
    </row>
    <row r="11879" spans="2:8" x14ac:dyDescent="0.25">
      <c r="B11879" t="s">
        <v>3</v>
      </c>
      <c r="C11879" t="s">
        <v>680</v>
      </c>
      <c r="D11879" t="s">
        <v>443</v>
      </c>
      <c r="E11879" t="s">
        <v>682</v>
      </c>
      <c r="F11879">
        <v>0.86</v>
      </c>
      <c r="G11879">
        <v>0.86</v>
      </c>
      <c r="H11879">
        <v>0.86</v>
      </c>
    </row>
    <row r="11880" spans="2:8" x14ac:dyDescent="0.25">
      <c r="B11880" t="s">
        <v>3</v>
      </c>
      <c r="C11880" t="s">
        <v>680</v>
      </c>
      <c r="D11880" t="s">
        <v>116</v>
      </c>
      <c r="E11880" t="s">
        <v>682</v>
      </c>
      <c r="F11880">
        <v>0.86</v>
      </c>
      <c r="G11880">
        <v>0.86</v>
      </c>
      <c r="H11880">
        <v>0.86</v>
      </c>
    </row>
    <row r="11881" spans="2:8" x14ac:dyDescent="0.25">
      <c r="B11881" t="s">
        <v>3</v>
      </c>
      <c r="C11881" t="s">
        <v>680</v>
      </c>
      <c r="D11881" t="s">
        <v>118</v>
      </c>
      <c r="E11881" t="s">
        <v>682</v>
      </c>
      <c r="F11881">
        <v>1</v>
      </c>
      <c r="G11881">
        <v>1</v>
      </c>
      <c r="H11881">
        <v>1</v>
      </c>
    </row>
    <row r="11882" spans="2:8" x14ac:dyDescent="0.25">
      <c r="B11882" t="s">
        <v>3</v>
      </c>
      <c r="C11882" t="s">
        <v>680</v>
      </c>
      <c r="D11882" t="s">
        <v>629</v>
      </c>
      <c r="E11882" t="s">
        <v>682</v>
      </c>
      <c r="F11882">
        <v>0.47499999999999998</v>
      </c>
      <c r="G11882">
        <v>0.47499999999999998</v>
      </c>
      <c r="H11882">
        <v>0.47499999999999998</v>
      </c>
    </row>
    <row r="11883" spans="2:8" x14ac:dyDescent="0.25">
      <c r="B11883" t="s">
        <v>3</v>
      </c>
      <c r="C11883" t="s">
        <v>680</v>
      </c>
      <c r="D11883" t="s">
        <v>119</v>
      </c>
      <c r="E11883" t="s">
        <v>682</v>
      </c>
      <c r="F11883">
        <v>0.86</v>
      </c>
      <c r="G11883">
        <v>0.86</v>
      </c>
      <c r="H11883">
        <v>0.86</v>
      </c>
    </row>
    <row r="11884" spans="2:8" x14ac:dyDescent="0.25">
      <c r="B11884" t="s">
        <v>3</v>
      </c>
      <c r="C11884" t="s">
        <v>680</v>
      </c>
      <c r="D11884" t="s">
        <v>121</v>
      </c>
      <c r="E11884" t="s">
        <v>682</v>
      </c>
      <c r="F11884">
        <v>0.86</v>
      </c>
      <c r="G11884">
        <v>0.86</v>
      </c>
      <c r="H11884">
        <v>0.86</v>
      </c>
    </row>
    <row r="11885" spans="2:8" x14ac:dyDescent="0.25">
      <c r="B11885" t="s">
        <v>3</v>
      </c>
      <c r="C11885" t="s">
        <v>680</v>
      </c>
      <c r="D11885" t="s">
        <v>123</v>
      </c>
      <c r="E11885" t="s">
        <v>682</v>
      </c>
      <c r="F11885">
        <v>0.86</v>
      </c>
      <c r="G11885">
        <v>0.86</v>
      </c>
      <c r="H11885">
        <v>0.86</v>
      </c>
    </row>
    <row r="11886" spans="2:8" x14ac:dyDescent="0.25">
      <c r="B11886" t="s">
        <v>3</v>
      </c>
      <c r="C11886" t="s">
        <v>680</v>
      </c>
      <c r="D11886" t="s">
        <v>127</v>
      </c>
      <c r="E11886" t="s">
        <v>682</v>
      </c>
      <c r="F11886">
        <v>0.86</v>
      </c>
      <c r="G11886">
        <v>0.86</v>
      </c>
      <c r="H11886">
        <v>0.86</v>
      </c>
    </row>
    <row r="11887" spans="2:8" x14ac:dyDescent="0.25">
      <c r="B11887" t="s">
        <v>3</v>
      </c>
      <c r="C11887" t="s">
        <v>680</v>
      </c>
      <c r="D11887" t="s">
        <v>129</v>
      </c>
      <c r="E11887" t="s">
        <v>682</v>
      </c>
      <c r="F11887">
        <v>1.04</v>
      </c>
      <c r="G11887">
        <v>1.04</v>
      </c>
      <c r="H11887">
        <v>1.04</v>
      </c>
    </row>
    <row r="11888" spans="2:8" x14ac:dyDescent="0.25">
      <c r="B11888" t="s">
        <v>3</v>
      </c>
      <c r="C11888" t="s">
        <v>680</v>
      </c>
      <c r="D11888" t="s">
        <v>130</v>
      </c>
      <c r="E11888" t="s">
        <v>682</v>
      </c>
      <c r="F11888">
        <v>1.04</v>
      </c>
      <c r="G11888">
        <v>1.04</v>
      </c>
      <c r="H11888">
        <v>1.04</v>
      </c>
    </row>
    <row r="11889" spans="2:8" x14ac:dyDescent="0.25">
      <c r="B11889" t="s">
        <v>3</v>
      </c>
      <c r="C11889" t="s">
        <v>680</v>
      </c>
      <c r="D11889" t="s">
        <v>131</v>
      </c>
      <c r="E11889" t="s">
        <v>682</v>
      </c>
      <c r="F11889">
        <v>0.86</v>
      </c>
      <c r="G11889">
        <v>0.86</v>
      </c>
      <c r="H11889">
        <v>0.86</v>
      </c>
    </row>
    <row r="11890" spans="2:8" x14ac:dyDescent="0.25">
      <c r="B11890" t="s">
        <v>3</v>
      </c>
      <c r="C11890" t="s">
        <v>680</v>
      </c>
      <c r="D11890" t="s">
        <v>132</v>
      </c>
      <c r="E11890" t="s">
        <v>682</v>
      </c>
      <c r="F11890">
        <v>0.88</v>
      </c>
      <c r="G11890">
        <v>0.88</v>
      </c>
      <c r="H11890">
        <v>0.88</v>
      </c>
    </row>
    <row r="11891" spans="2:8" x14ac:dyDescent="0.25">
      <c r="B11891" t="s">
        <v>3</v>
      </c>
      <c r="C11891" t="s">
        <v>680</v>
      </c>
      <c r="D11891" t="s">
        <v>133</v>
      </c>
      <c r="E11891" t="s">
        <v>682</v>
      </c>
      <c r="F11891">
        <v>0.86</v>
      </c>
      <c r="G11891">
        <v>0.86</v>
      </c>
      <c r="H11891">
        <v>0.86</v>
      </c>
    </row>
    <row r="11892" spans="2:8" x14ac:dyDescent="0.25">
      <c r="B11892" t="s">
        <v>3</v>
      </c>
      <c r="C11892" t="s">
        <v>680</v>
      </c>
      <c r="D11892" t="s">
        <v>134</v>
      </c>
      <c r="E11892" t="s">
        <v>682</v>
      </c>
      <c r="F11892">
        <v>0.88</v>
      </c>
      <c r="G11892">
        <v>0.88</v>
      </c>
      <c r="H11892">
        <v>0.88</v>
      </c>
    </row>
    <row r="11893" spans="2:8" x14ac:dyDescent="0.25">
      <c r="B11893" t="s">
        <v>3</v>
      </c>
      <c r="C11893" t="s">
        <v>680</v>
      </c>
      <c r="D11893" t="s">
        <v>135</v>
      </c>
      <c r="E11893" t="s">
        <v>682</v>
      </c>
      <c r="F11893">
        <v>0.86</v>
      </c>
      <c r="G11893">
        <v>0.86</v>
      </c>
      <c r="H11893">
        <v>0.86</v>
      </c>
    </row>
    <row r="11894" spans="2:8" x14ac:dyDescent="0.25">
      <c r="B11894" t="s">
        <v>3</v>
      </c>
      <c r="C11894" t="s">
        <v>680</v>
      </c>
      <c r="D11894" t="s">
        <v>136</v>
      </c>
      <c r="E11894" t="s">
        <v>682</v>
      </c>
      <c r="F11894">
        <v>0.88</v>
      </c>
      <c r="G11894">
        <v>0.88</v>
      </c>
      <c r="H11894">
        <v>0.88</v>
      </c>
    </row>
    <row r="11895" spans="2:8" x14ac:dyDescent="0.25">
      <c r="B11895" t="s">
        <v>3</v>
      </c>
      <c r="C11895" t="s">
        <v>680</v>
      </c>
      <c r="D11895" t="s">
        <v>137</v>
      </c>
      <c r="E11895" t="s">
        <v>682</v>
      </c>
      <c r="F11895">
        <v>1</v>
      </c>
      <c r="G11895">
        <v>1</v>
      </c>
      <c r="H11895">
        <v>1</v>
      </c>
    </row>
    <row r="11896" spans="2:8" x14ac:dyDescent="0.25">
      <c r="B11896" t="s">
        <v>3</v>
      </c>
      <c r="C11896" t="s">
        <v>680</v>
      </c>
      <c r="D11896" t="s">
        <v>138</v>
      </c>
      <c r="E11896" t="s">
        <v>682</v>
      </c>
      <c r="F11896">
        <v>1</v>
      </c>
      <c r="G11896">
        <v>1</v>
      </c>
      <c r="H11896">
        <v>1</v>
      </c>
    </row>
    <row r="11897" spans="2:8" x14ac:dyDescent="0.25">
      <c r="B11897" t="s">
        <v>3</v>
      </c>
      <c r="C11897" t="s">
        <v>680</v>
      </c>
      <c r="D11897" t="s">
        <v>630</v>
      </c>
      <c r="E11897" t="s">
        <v>682</v>
      </c>
      <c r="F11897">
        <v>0.75</v>
      </c>
      <c r="G11897">
        <v>0.75</v>
      </c>
      <c r="H11897">
        <v>0.75</v>
      </c>
    </row>
    <row r="11898" spans="2:8" x14ac:dyDescent="0.25">
      <c r="B11898" t="s">
        <v>3</v>
      </c>
      <c r="C11898" t="s">
        <v>680</v>
      </c>
      <c r="D11898" t="s">
        <v>139</v>
      </c>
      <c r="E11898" t="s">
        <v>682</v>
      </c>
      <c r="F11898">
        <v>0.55000000000000004</v>
      </c>
      <c r="G11898">
        <v>0.55000000000000004</v>
      </c>
      <c r="H11898">
        <v>0.55000000000000004</v>
      </c>
    </row>
    <row r="11899" spans="2:8" x14ac:dyDescent="0.25">
      <c r="B11899" t="s">
        <v>3</v>
      </c>
      <c r="C11899" t="s">
        <v>680</v>
      </c>
      <c r="D11899" t="s">
        <v>631</v>
      </c>
      <c r="E11899" t="s">
        <v>682</v>
      </c>
      <c r="F11899">
        <v>0.75</v>
      </c>
      <c r="G11899">
        <v>0.75</v>
      </c>
      <c r="H11899">
        <v>0.75</v>
      </c>
    </row>
    <row r="11900" spans="2:8" x14ac:dyDescent="0.25">
      <c r="B11900" t="s">
        <v>3</v>
      </c>
      <c r="C11900" t="s">
        <v>680</v>
      </c>
      <c r="D11900" t="s">
        <v>141</v>
      </c>
      <c r="E11900" t="s">
        <v>682</v>
      </c>
      <c r="F11900">
        <v>0.88</v>
      </c>
      <c r="G11900">
        <v>0.88</v>
      </c>
      <c r="H11900">
        <v>0.88</v>
      </c>
    </row>
    <row r="11901" spans="2:8" x14ac:dyDescent="0.25">
      <c r="B11901" t="s">
        <v>3</v>
      </c>
      <c r="C11901" t="s">
        <v>680</v>
      </c>
      <c r="D11901" t="s">
        <v>684</v>
      </c>
      <c r="E11901" t="s">
        <v>682</v>
      </c>
      <c r="F11901">
        <v>0.88</v>
      </c>
      <c r="G11901">
        <v>0.88</v>
      </c>
      <c r="H11901">
        <v>0.88</v>
      </c>
    </row>
    <row r="11902" spans="2:8" x14ac:dyDescent="0.25">
      <c r="B11902" t="s">
        <v>3</v>
      </c>
      <c r="C11902" t="s">
        <v>680</v>
      </c>
      <c r="D11902" t="s">
        <v>685</v>
      </c>
      <c r="E11902" t="s">
        <v>682</v>
      </c>
      <c r="F11902">
        <v>0.88</v>
      </c>
      <c r="G11902">
        <v>0.88</v>
      </c>
      <c r="H11902">
        <v>0.88</v>
      </c>
    </row>
    <row r="11903" spans="2:8" x14ac:dyDescent="0.25">
      <c r="B11903" t="s">
        <v>3</v>
      </c>
      <c r="C11903" t="s">
        <v>680</v>
      </c>
      <c r="D11903" t="s">
        <v>148</v>
      </c>
      <c r="E11903" t="s">
        <v>682</v>
      </c>
      <c r="F11903">
        <v>0.86</v>
      </c>
      <c r="G11903">
        <v>0.86</v>
      </c>
      <c r="H11903">
        <v>0.86</v>
      </c>
    </row>
    <row r="11904" spans="2:8" x14ac:dyDescent="0.25">
      <c r="B11904" t="s">
        <v>3</v>
      </c>
      <c r="C11904" t="s">
        <v>680</v>
      </c>
      <c r="D11904" t="s">
        <v>149</v>
      </c>
      <c r="E11904" t="s">
        <v>682</v>
      </c>
      <c r="F11904">
        <v>0.88</v>
      </c>
      <c r="G11904">
        <v>0.88</v>
      </c>
      <c r="H11904">
        <v>0.88</v>
      </c>
    </row>
    <row r="11905" spans="2:8" x14ac:dyDescent="0.25">
      <c r="B11905" t="s">
        <v>3</v>
      </c>
      <c r="C11905" t="s">
        <v>680</v>
      </c>
      <c r="D11905" t="s">
        <v>150</v>
      </c>
      <c r="E11905" t="s">
        <v>682</v>
      </c>
      <c r="F11905">
        <v>0.86</v>
      </c>
      <c r="G11905">
        <v>0.86</v>
      </c>
      <c r="H11905">
        <v>0.86</v>
      </c>
    </row>
    <row r="11906" spans="2:8" x14ac:dyDescent="0.25">
      <c r="B11906" t="s">
        <v>3</v>
      </c>
      <c r="C11906" t="s">
        <v>680</v>
      </c>
      <c r="D11906" t="s">
        <v>151</v>
      </c>
      <c r="E11906" t="s">
        <v>682</v>
      </c>
      <c r="F11906">
        <v>0.88</v>
      </c>
      <c r="G11906">
        <v>0.88</v>
      </c>
      <c r="H11906">
        <v>0.88</v>
      </c>
    </row>
    <row r="11907" spans="2:8" x14ac:dyDescent="0.25">
      <c r="B11907" t="s">
        <v>3</v>
      </c>
      <c r="C11907" t="s">
        <v>680</v>
      </c>
      <c r="D11907" t="s">
        <v>152</v>
      </c>
      <c r="E11907" t="s">
        <v>682</v>
      </c>
      <c r="F11907">
        <v>0.56000000000000005</v>
      </c>
      <c r="G11907">
        <v>0.56000000000000005</v>
      </c>
      <c r="H11907">
        <v>0.56000000000000005</v>
      </c>
    </row>
    <row r="11908" spans="2:8" x14ac:dyDescent="0.25">
      <c r="B11908" t="s">
        <v>3</v>
      </c>
      <c r="C11908" t="s">
        <v>680</v>
      </c>
      <c r="D11908" t="s">
        <v>153</v>
      </c>
      <c r="E11908" t="s">
        <v>682</v>
      </c>
      <c r="F11908">
        <v>0.86</v>
      </c>
      <c r="G11908">
        <v>0.86</v>
      </c>
      <c r="H11908">
        <v>0.86</v>
      </c>
    </row>
    <row r="11909" spans="2:8" x14ac:dyDescent="0.25">
      <c r="B11909" t="s">
        <v>3</v>
      </c>
      <c r="C11909" t="s">
        <v>680</v>
      </c>
      <c r="D11909" t="s">
        <v>632</v>
      </c>
      <c r="E11909" t="s">
        <v>682</v>
      </c>
      <c r="F11909">
        <v>0.9</v>
      </c>
      <c r="G11909">
        <v>0.9</v>
      </c>
      <c r="H11909">
        <v>0.9</v>
      </c>
    </row>
    <row r="11910" spans="2:8" x14ac:dyDescent="0.25">
      <c r="B11910" t="s">
        <v>3</v>
      </c>
      <c r="C11910" t="s">
        <v>680</v>
      </c>
      <c r="D11910" t="s">
        <v>155</v>
      </c>
      <c r="E11910" t="s">
        <v>682</v>
      </c>
      <c r="F11910">
        <v>0.86</v>
      </c>
      <c r="G11910">
        <v>0.86</v>
      </c>
      <c r="H11910">
        <v>0.86</v>
      </c>
    </row>
    <row r="11911" spans="2:8" x14ac:dyDescent="0.25">
      <c r="B11911" t="s">
        <v>3</v>
      </c>
      <c r="C11911" t="s">
        <v>680</v>
      </c>
      <c r="D11911" t="s">
        <v>633</v>
      </c>
      <c r="E11911" t="s">
        <v>682</v>
      </c>
      <c r="F11911">
        <v>1</v>
      </c>
      <c r="G11911">
        <v>1</v>
      </c>
      <c r="H11911">
        <v>1</v>
      </c>
    </row>
    <row r="11912" spans="2:8" x14ac:dyDescent="0.25">
      <c r="B11912" t="s">
        <v>3</v>
      </c>
      <c r="C11912" t="s">
        <v>680</v>
      </c>
      <c r="D11912" t="s">
        <v>156</v>
      </c>
      <c r="E11912" t="s">
        <v>682</v>
      </c>
      <c r="F11912">
        <v>1</v>
      </c>
      <c r="G11912">
        <v>1</v>
      </c>
      <c r="H11912">
        <v>1</v>
      </c>
    </row>
    <row r="11913" spans="2:8" x14ac:dyDescent="0.25">
      <c r="B11913" t="s">
        <v>3</v>
      </c>
      <c r="C11913" t="s">
        <v>680</v>
      </c>
      <c r="D11913" t="s">
        <v>157</v>
      </c>
      <c r="E11913" t="s">
        <v>682</v>
      </c>
      <c r="F11913">
        <v>0.76</v>
      </c>
      <c r="G11913">
        <v>0.76</v>
      </c>
      <c r="H11913">
        <v>0.76</v>
      </c>
    </row>
    <row r="11914" spans="2:8" x14ac:dyDescent="0.25">
      <c r="B11914" t="s">
        <v>3</v>
      </c>
      <c r="C11914" t="s">
        <v>680</v>
      </c>
      <c r="D11914" t="s">
        <v>158</v>
      </c>
      <c r="E11914" t="s">
        <v>682</v>
      </c>
      <c r="F11914">
        <v>0.88</v>
      </c>
      <c r="G11914">
        <v>0.88</v>
      </c>
      <c r="H11914">
        <v>0.88</v>
      </c>
    </row>
    <row r="11915" spans="2:8" x14ac:dyDescent="0.25">
      <c r="B11915" t="s">
        <v>3</v>
      </c>
      <c r="C11915" t="s">
        <v>680</v>
      </c>
      <c r="D11915" t="s">
        <v>159</v>
      </c>
      <c r="E11915" t="s">
        <v>682</v>
      </c>
      <c r="F11915">
        <v>0.86</v>
      </c>
      <c r="G11915">
        <v>0.86</v>
      </c>
      <c r="H11915">
        <v>0.86</v>
      </c>
    </row>
    <row r="11916" spans="2:8" x14ac:dyDescent="0.25">
      <c r="B11916" t="s">
        <v>3</v>
      </c>
      <c r="C11916" t="s">
        <v>680</v>
      </c>
      <c r="D11916" t="s">
        <v>160</v>
      </c>
      <c r="E11916" t="s">
        <v>682</v>
      </c>
      <c r="F11916">
        <v>0.88</v>
      </c>
      <c r="G11916">
        <v>0.88</v>
      </c>
      <c r="H11916">
        <v>0.88</v>
      </c>
    </row>
    <row r="11917" spans="2:8" x14ac:dyDescent="0.25">
      <c r="B11917" t="s">
        <v>3</v>
      </c>
      <c r="C11917" t="s">
        <v>680</v>
      </c>
      <c r="D11917" t="s">
        <v>161</v>
      </c>
      <c r="E11917" t="s">
        <v>682</v>
      </c>
      <c r="F11917">
        <v>1</v>
      </c>
      <c r="G11917">
        <v>1</v>
      </c>
      <c r="H11917">
        <v>1</v>
      </c>
    </row>
    <row r="11918" spans="2:8" x14ac:dyDescent="0.25">
      <c r="B11918" t="s">
        <v>3</v>
      </c>
      <c r="C11918" t="s">
        <v>680</v>
      </c>
      <c r="D11918" t="s">
        <v>162</v>
      </c>
      <c r="E11918" t="s">
        <v>682</v>
      </c>
      <c r="F11918">
        <v>0.86</v>
      </c>
      <c r="G11918">
        <v>0.86</v>
      </c>
      <c r="H11918">
        <v>0.86</v>
      </c>
    </row>
    <row r="11919" spans="2:8" x14ac:dyDescent="0.25">
      <c r="B11919" t="s">
        <v>3</v>
      </c>
      <c r="C11919" t="s">
        <v>680</v>
      </c>
      <c r="D11919" t="s">
        <v>163</v>
      </c>
      <c r="E11919" t="s">
        <v>682</v>
      </c>
      <c r="F11919">
        <v>0.88</v>
      </c>
      <c r="G11919">
        <v>0.88</v>
      </c>
      <c r="H11919">
        <v>0.88</v>
      </c>
    </row>
    <row r="11920" spans="2:8" x14ac:dyDescent="0.25">
      <c r="B11920" t="s">
        <v>3</v>
      </c>
      <c r="C11920" t="s">
        <v>680</v>
      </c>
      <c r="D11920" t="s">
        <v>165</v>
      </c>
      <c r="E11920" t="s">
        <v>682</v>
      </c>
      <c r="F11920">
        <v>0.88</v>
      </c>
      <c r="G11920">
        <v>0.88</v>
      </c>
      <c r="H11920">
        <v>0.88</v>
      </c>
    </row>
    <row r="11921" spans="2:8" x14ac:dyDescent="0.25">
      <c r="B11921" t="s">
        <v>3</v>
      </c>
      <c r="C11921" t="s">
        <v>680</v>
      </c>
      <c r="D11921" t="s">
        <v>168</v>
      </c>
      <c r="E11921" t="s">
        <v>682</v>
      </c>
      <c r="F11921">
        <v>0.86</v>
      </c>
      <c r="G11921">
        <v>0.86</v>
      </c>
      <c r="H11921">
        <v>0.86</v>
      </c>
    </row>
    <row r="11922" spans="2:8" x14ac:dyDescent="0.25">
      <c r="B11922" t="s">
        <v>3</v>
      </c>
      <c r="C11922" t="s">
        <v>680</v>
      </c>
      <c r="D11922" t="s">
        <v>170</v>
      </c>
      <c r="E11922" t="s">
        <v>682</v>
      </c>
      <c r="F11922">
        <v>0.86</v>
      </c>
      <c r="G11922">
        <v>0.86</v>
      </c>
      <c r="H11922">
        <v>0.86</v>
      </c>
    </row>
    <row r="11923" spans="2:8" x14ac:dyDescent="0.25">
      <c r="B11923" t="s">
        <v>3</v>
      </c>
      <c r="C11923" t="s">
        <v>680</v>
      </c>
      <c r="D11923" t="s">
        <v>172</v>
      </c>
      <c r="E11923" t="s">
        <v>682</v>
      </c>
      <c r="F11923">
        <v>0.86</v>
      </c>
      <c r="G11923">
        <v>0.86</v>
      </c>
      <c r="H11923">
        <v>0.86</v>
      </c>
    </row>
    <row r="11924" spans="2:8" x14ac:dyDescent="0.25">
      <c r="B11924" t="s">
        <v>3</v>
      </c>
      <c r="C11924" t="s">
        <v>680</v>
      </c>
      <c r="D11924" t="s">
        <v>174</v>
      </c>
      <c r="E11924" t="s">
        <v>682</v>
      </c>
      <c r="F11924">
        <v>0.86</v>
      </c>
      <c r="G11924">
        <v>0.86</v>
      </c>
      <c r="H11924">
        <v>0.86</v>
      </c>
    </row>
    <row r="11925" spans="2:8" x14ac:dyDescent="0.25">
      <c r="B11925" t="s">
        <v>3</v>
      </c>
      <c r="C11925" t="s">
        <v>680</v>
      </c>
      <c r="D11925" t="s">
        <v>175</v>
      </c>
      <c r="E11925" t="s">
        <v>682</v>
      </c>
      <c r="F11925">
        <v>0.88</v>
      </c>
      <c r="G11925">
        <v>0.88</v>
      </c>
      <c r="H11925">
        <v>0.88</v>
      </c>
    </row>
    <row r="11926" spans="2:8" x14ac:dyDescent="0.25">
      <c r="B11926" t="s">
        <v>3</v>
      </c>
      <c r="C11926" t="s">
        <v>680</v>
      </c>
      <c r="D11926" t="s">
        <v>176</v>
      </c>
      <c r="E11926" t="s">
        <v>682</v>
      </c>
      <c r="F11926">
        <v>1.04</v>
      </c>
      <c r="G11926">
        <v>1.04</v>
      </c>
      <c r="H11926">
        <v>1.04</v>
      </c>
    </row>
    <row r="11927" spans="2:8" x14ac:dyDescent="0.25">
      <c r="B11927" t="s">
        <v>3</v>
      </c>
      <c r="C11927" t="s">
        <v>680</v>
      </c>
      <c r="D11927" t="s">
        <v>177</v>
      </c>
      <c r="E11927" t="s">
        <v>682</v>
      </c>
      <c r="F11927">
        <v>1.04</v>
      </c>
      <c r="G11927">
        <v>1.04</v>
      </c>
      <c r="H11927">
        <v>1.04</v>
      </c>
    </row>
    <row r="11928" spans="2:8" x14ac:dyDescent="0.25">
      <c r="B11928" t="s">
        <v>3</v>
      </c>
      <c r="C11928" t="s">
        <v>680</v>
      </c>
      <c r="D11928" t="s">
        <v>178</v>
      </c>
      <c r="E11928" t="s">
        <v>682</v>
      </c>
      <c r="F11928">
        <v>1.04</v>
      </c>
      <c r="G11928">
        <v>1.04</v>
      </c>
      <c r="H11928">
        <v>1.04</v>
      </c>
    </row>
    <row r="11929" spans="2:8" x14ac:dyDescent="0.25">
      <c r="B11929" t="s">
        <v>3</v>
      </c>
      <c r="C11929" t="s">
        <v>680</v>
      </c>
      <c r="D11929" t="s">
        <v>179</v>
      </c>
      <c r="E11929" t="s">
        <v>682</v>
      </c>
      <c r="F11929">
        <v>1.04</v>
      </c>
      <c r="G11929">
        <v>1.04</v>
      </c>
      <c r="H11929">
        <v>1.04</v>
      </c>
    </row>
    <row r="11930" spans="2:8" x14ac:dyDescent="0.25">
      <c r="B11930" t="s">
        <v>3</v>
      </c>
      <c r="C11930" t="s">
        <v>680</v>
      </c>
      <c r="D11930" t="s">
        <v>180</v>
      </c>
      <c r="E11930" t="s">
        <v>682</v>
      </c>
      <c r="F11930">
        <v>0.86</v>
      </c>
      <c r="G11930">
        <v>0.86</v>
      </c>
      <c r="H11930">
        <v>0.86</v>
      </c>
    </row>
    <row r="11931" spans="2:8" x14ac:dyDescent="0.25">
      <c r="B11931" t="s">
        <v>3</v>
      </c>
      <c r="C11931" t="s">
        <v>680</v>
      </c>
      <c r="D11931" t="s">
        <v>634</v>
      </c>
      <c r="E11931" t="s">
        <v>682</v>
      </c>
      <c r="F11931">
        <v>0.85</v>
      </c>
      <c r="G11931">
        <v>0.85</v>
      </c>
      <c r="H11931">
        <v>0.85</v>
      </c>
    </row>
    <row r="11932" spans="2:8" x14ac:dyDescent="0.25">
      <c r="B11932" t="s">
        <v>3</v>
      </c>
      <c r="C11932" t="s">
        <v>680</v>
      </c>
      <c r="D11932" t="s">
        <v>182</v>
      </c>
      <c r="E11932" t="s">
        <v>682</v>
      </c>
      <c r="F11932">
        <v>0.86</v>
      </c>
      <c r="G11932">
        <v>0.86</v>
      </c>
      <c r="H11932">
        <v>0.86</v>
      </c>
    </row>
    <row r="11933" spans="2:8" x14ac:dyDescent="0.25">
      <c r="B11933" t="s">
        <v>3</v>
      </c>
      <c r="C11933" t="s">
        <v>680</v>
      </c>
      <c r="D11933" t="s">
        <v>184</v>
      </c>
      <c r="E11933" t="s">
        <v>682</v>
      </c>
      <c r="F11933">
        <v>1</v>
      </c>
      <c r="G11933">
        <v>1</v>
      </c>
      <c r="H11933">
        <v>1</v>
      </c>
    </row>
    <row r="11934" spans="2:8" x14ac:dyDescent="0.25">
      <c r="B11934" t="s">
        <v>3</v>
      </c>
      <c r="C11934" t="s">
        <v>680</v>
      </c>
      <c r="D11934" t="s">
        <v>187</v>
      </c>
      <c r="E11934" t="s">
        <v>682</v>
      </c>
      <c r="F11934">
        <v>0.86</v>
      </c>
      <c r="G11934">
        <v>0.86</v>
      </c>
      <c r="H11934">
        <v>0.86</v>
      </c>
    </row>
    <row r="11935" spans="2:8" x14ac:dyDescent="0.25">
      <c r="B11935" t="s">
        <v>3</v>
      </c>
      <c r="C11935" t="s">
        <v>680</v>
      </c>
      <c r="D11935" t="s">
        <v>188</v>
      </c>
      <c r="E11935" t="s">
        <v>682</v>
      </c>
      <c r="F11935">
        <v>1</v>
      </c>
      <c r="G11935">
        <v>1</v>
      </c>
      <c r="H11935">
        <v>1</v>
      </c>
    </row>
    <row r="11936" spans="2:8" x14ac:dyDescent="0.25">
      <c r="B11936" t="s">
        <v>3</v>
      </c>
      <c r="C11936" t="s">
        <v>680</v>
      </c>
      <c r="D11936" t="s">
        <v>189</v>
      </c>
      <c r="E11936" t="s">
        <v>682</v>
      </c>
      <c r="F11936">
        <v>1</v>
      </c>
      <c r="G11936">
        <v>1</v>
      </c>
      <c r="H11936">
        <v>1</v>
      </c>
    </row>
    <row r="11937" spans="2:8" x14ac:dyDescent="0.25">
      <c r="B11937" t="s">
        <v>3</v>
      </c>
      <c r="C11937" t="s">
        <v>680</v>
      </c>
      <c r="D11937" t="s">
        <v>190</v>
      </c>
      <c r="E11937" t="s">
        <v>682</v>
      </c>
      <c r="F11937">
        <v>0.84</v>
      </c>
      <c r="G11937">
        <v>0.84</v>
      </c>
      <c r="H11937">
        <v>0.84</v>
      </c>
    </row>
    <row r="11938" spans="2:8" x14ac:dyDescent="0.25">
      <c r="B11938" t="s">
        <v>3</v>
      </c>
      <c r="C11938" t="s">
        <v>680</v>
      </c>
      <c r="D11938" t="s">
        <v>191</v>
      </c>
      <c r="E11938" t="s">
        <v>682</v>
      </c>
      <c r="F11938">
        <v>0.84</v>
      </c>
      <c r="G11938">
        <v>0.84</v>
      </c>
      <c r="H11938">
        <v>0.84</v>
      </c>
    </row>
    <row r="11939" spans="2:8" x14ac:dyDescent="0.25">
      <c r="B11939" t="s">
        <v>3</v>
      </c>
      <c r="C11939" t="s">
        <v>680</v>
      </c>
      <c r="D11939" t="s">
        <v>192</v>
      </c>
      <c r="E11939" t="s">
        <v>682</v>
      </c>
      <c r="F11939">
        <v>1</v>
      </c>
      <c r="G11939">
        <v>1</v>
      </c>
      <c r="H11939">
        <v>1</v>
      </c>
    </row>
    <row r="11940" spans="2:8" x14ac:dyDescent="0.25">
      <c r="B11940" t="s">
        <v>3</v>
      </c>
      <c r="C11940" t="s">
        <v>680</v>
      </c>
      <c r="D11940" t="s">
        <v>193</v>
      </c>
      <c r="E11940" t="s">
        <v>682</v>
      </c>
      <c r="F11940">
        <v>1.04</v>
      </c>
      <c r="G11940">
        <v>1.04</v>
      </c>
      <c r="H11940">
        <v>1.04</v>
      </c>
    </row>
    <row r="11941" spans="2:8" x14ac:dyDescent="0.25">
      <c r="B11941" t="s">
        <v>3</v>
      </c>
      <c r="C11941" t="s">
        <v>680</v>
      </c>
      <c r="D11941" t="s">
        <v>194</v>
      </c>
      <c r="E11941" t="s">
        <v>682</v>
      </c>
      <c r="F11941">
        <v>1.04</v>
      </c>
      <c r="G11941">
        <v>1.04</v>
      </c>
      <c r="H11941">
        <v>1.04</v>
      </c>
    </row>
    <row r="11942" spans="2:8" x14ac:dyDescent="0.25">
      <c r="B11942" t="s">
        <v>3</v>
      </c>
      <c r="C11942" t="s">
        <v>680</v>
      </c>
      <c r="D11942" t="s">
        <v>195</v>
      </c>
      <c r="E11942" t="s">
        <v>682</v>
      </c>
      <c r="F11942">
        <v>0.86</v>
      </c>
      <c r="G11942">
        <v>0.86</v>
      </c>
      <c r="H11942">
        <v>0.86</v>
      </c>
    </row>
    <row r="11943" spans="2:8" x14ac:dyDescent="0.25">
      <c r="B11943" t="s">
        <v>3</v>
      </c>
      <c r="C11943" t="s">
        <v>680</v>
      </c>
      <c r="D11943" t="s">
        <v>196</v>
      </c>
      <c r="E11943" t="s">
        <v>682</v>
      </c>
      <c r="F11943">
        <v>0.88</v>
      </c>
      <c r="G11943">
        <v>0.88</v>
      </c>
      <c r="H11943">
        <v>0.88</v>
      </c>
    </row>
    <row r="11944" spans="2:8" x14ac:dyDescent="0.25">
      <c r="B11944" t="s">
        <v>3</v>
      </c>
      <c r="C11944" t="s">
        <v>680</v>
      </c>
      <c r="D11944" t="s">
        <v>197</v>
      </c>
      <c r="E11944" t="s">
        <v>682</v>
      </c>
      <c r="F11944">
        <v>0.86</v>
      </c>
      <c r="G11944">
        <v>0.86</v>
      </c>
      <c r="H11944">
        <v>0.86</v>
      </c>
    </row>
    <row r="11945" spans="2:8" x14ac:dyDescent="0.25">
      <c r="B11945" t="s">
        <v>3</v>
      </c>
      <c r="C11945" t="s">
        <v>680</v>
      </c>
      <c r="D11945" t="s">
        <v>198</v>
      </c>
      <c r="E11945" t="s">
        <v>682</v>
      </c>
      <c r="F11945">
        <v>0.88</v>
      </c>
      <c r="G11945">
        <v>0.88</v>
      </c>
      <c r="H11945">
        <v>0.88</v>
      </c>
    </row>
    <row r="11946" spans="2:8" x14ac:dyDescent="0.25">
      <c r="B11946" t="s">
        <v>3</v>
      </c>
      <c r="C11946" t="s">
        <v>680</v>
      </c>
      <c r="D11946" t="s">
        <v>199</v>
      </c>
      <c r="E11946" t="s">
        <v>682</v>
      </c>
      <c r="F11946">
        <v>0.86</v>
      </c>
      <c r="G11946">
        <v>0.86</v>
      </c>
      <c r="H11946">
        <v>0.86</v>
      </c>
    </row>
    <row r="11947" spans="2:8" x14ac:dyDescent="0.25">
      <c r="B11947" t="s">
        <v>3</v>
      </c>
      <c r="C11947" t="s">
        <v>680</v>
      </c>
      <c r="D11947" t="s">
        <v>200</v>
      </c>
      <c r="E11947" t="s">
        <v>682</v>
      </c>
      <c r="F11947">
        <v>0.88</v>
      </c>
      <c r="G11947">
        <v>0.88</v>
      </c>
      <c r="H11947">
        <v>0.88</v>
      </c>
    </row>
    <row r="11948" spans="2:8" x14ac:dyDescent="0.25">
      <c r="B11948" t="s">
        <v>3</v>
      </c>
      <c r="C11948" t="s">
        <v>680</v>
      </c>
      <c r="D11948" t="s">
        <v>201</v>
      </c>
      <c r="E11948" t="s">
        <v>682</v>
      </c>
      <c r="F11948">
        <v>0.86</v>
      </c>
      <c r="G11948">
        <v>0.86</v>
      </c>
      <c r="H11948">
        <v>0.86</v>
      </c>
    </row>
    <row r="11949" spans="2:8" x14ac:dyDescent="0.25">
      <c r="B11949" t="s">
        <v>3</v>
      </c>
      <c r="C11949" t="s">
        <v>680</v>
      </c>
      <c r="D11949" t="s">
        <v>202</v>
      </c>
      <c r="E11949" t="s">
        <v>682</v>
      </c>
      <c r="F11949">
        <v>0.88</v>
      </c>
      <c r="G11949">
        <v>0.88</v>
      </c>
      <c r="H11949">
        <v>0.88</v>
      </c>
    </row>
    <row r="11950" spans="2:8" x14ac:dyDescent="0.25">
      <c r="B11950" t="s">
        <v>3</v>
      </c>
      <c r="C11950" t="s">
        <v>680</v>
      </c>
      <c r="D11950" t="s">
        <v>203</v>
      </c>
      <c r="E11950" t="s">
        <v>682</v>
      </c>
      <c r="F11950">
        <v>0.86</v>
      </c>
      <c r="G11950">
        <v>0.86</v>
      </c>
      <c r="H11950">
        <v>0.86</v>
      </c>
    </row>
    <row r="11951" spans="2:8" x14ac:dyDescent="0.25">
      <c r="B11951" t="s">
        <v>3</v>
      </c>
      <c r="C11951" t="s">
        <v>680</v>
      </c>
      <c r="D11951" t="s">
        <v>204</v>
      </c>
      <c r="E11951" t="s">
        <v>682</v>
      </c>
      <c r="F11951">
        <v>0.88</v>
      </c>
      <c r="G11951">
        <v>0.88</v>
      </c>
      <c r="H11951">
        <v>0.88</v>
      </c>
    </row>
    <row r="11952" spans="2:8" x14ac:dyDescent="0.25">
      <c r="B11952" t="s">
        <v>3</v>
      </c>
      <c r="C11952" t="s">
        <v>680</v>
      </c>
      <c r="D11952" t="s">
        <v>205</v>
      </c>
      <c r="E11952" t="s">
        <v>682</v>
      </c>
      <c r="F11952">
        <v>0.88</v>
      </c>
      <c r="G11952">
        <v>0.88</v>
      </c>
      <c r="H11952">
        <v>0.88</v>
      </c>
    </row>
    <row r="11953" spans="2:8" x14ac:dyDescent="0.25">
      <c r="B11953" t="s">
        <v>3</v>
      </c>
      <c r="C11953" t="s">
        <v>680</v>
      </c>
      <c r="D11953" t="s">
        <v>208</v>
      </c>
      <c r="E11953" t="s">
        <v>682</v>
      </c>
      <c r="F11953">
        <v>0.86</v>
      </c>
      <c r="G11953">
        <v>0.86</v>
      </c>
      <c r="H11953">
        <v>0.86</v>
      </c>
    </row>
    <row r="11954" spans="2:8" x14ac:dyDescent="0.25">
      <c r="B11954" t="s">
        <v>3</v>
      </c>
      <c r="C11954" t="s">
        <v>680</v>
      </c>
      <c r="D11954" t="s">
        <v>209</v>
      </c>
      <c r="E11954" t="s">
        <v>682</v>
      </c>
      <c r="F11954">
        <v>0.88</v>
      </c>
      <c r="G11954">
        <v>0.88</v>
      </c>
      <c r="H11954">
        <v>0.88</v>
      </c>
    </row>
    <row r="11955" spans="2:8" x14ac:dyDescent="0.25">
      <c r="B11955" t="s">
        <v>3</v>
      </c>
      <c r="C11955" t="s">
        <v>680</v>
      </c>
      <c r="D11955" t="s">
        <v>210</v>
      </c>
      <c r="E11955" t="s">
        <v>682</v>
      </c>
      <c r="F11955">
        <v>0.86</v>
      </c>
      <c r="G11955">
        <v>0.86</v>
      </c>
      <c r="H11955">
        <v>0.86</v>
      </c>
    </row>
    <row r="11956" spans="2:8" x14ac:dyDescent="0.25">
      <c r="B11956" t="s">
        <v>3</v>
      </c>
      <c r="C11956" t="s">
        <v>680</v>
      </c>
      <c r="D11956" t="s">
        <v>211</v>
      </c>
      <c r="E11956" t="s">
        <v>682</v>
      </c>
      <c r="F11956">
        <v>0.88</v>
      </c>
      <c r="G11956">
        <v>0.88</v>
      </c>
      <c r="H11956">
        <v>0.88</v>
      </c>
    </row>
    <row r="11957" spans="2:8" x14ac:dyDescent="0.25">
      <c r="B11957" t="s">
        <v>3</v>
      </c>
      <c r="C11957" t="s">
        <v>680</v>
      </c>
      <c r="D11957" t="s">
        <v>212</v>
      </c>
      <c r="E11957" t="s">
        <v>682</v>
      </c>
      <c r="F11957">
        <v>0.86</v>
      </c>
      <c r="G11957">
        <v>0.86</v>
      </c>
      <c r="H11957">
        <v>0.86</v>
      </c>
    </row>
    <row r="11958" spans="2:8" x14ac:dyDescent="0.25">
      <c r="B11958" t="s">
        <v>3</v>
      </c>
      <c r="C11958" t="s">
        <v>680</v>
      </c>
      <c r="D11958" t="s">
        <v>213</v>
      </c>
      <c r="E11958" t="s">
        <v>682</v>
      </c>
      <c r="F11958">
        <v>0.88</v>
      </c>
      <c r="G11958">
        <v>0.88</v>
      </c>
      <c r="H11958">
        <v>0.88</v>
      </c>
    </row>
    <row r="11959" spans="2:8" x14ac:dyDescent="0.25">
      <c r="B11959" t="s">
        <v>3</v>
      </c>
      <c r="C11959" t="s">
        <v>680</v>
      </c>
      <c r="D11959" t="s">
        <v>214</v>
      </c>
      <c r="E11959" t="s">
        <v>682</v>
      </c>
      <c r="F11959">
        <v>0.86</v>
      </c>
      <c r="G11959">
        <v>0.86</v>
      </c>
      <c r="H11959">
        <v>0.86</v>
      </c>
    </row>
    <row r="11960" spans="2:8" x14ac:dyDescent="0.25">
      <c r="B11960" t="s">
        <v>3</v>
      </c>
      <c r="C11960" t="s">
        <v>680</v>
      </c>
      <c r="D11960" t="s">
        <v>215</v>
      </c>
      <c r="E11960" t="s">
        <v>682</v>
      </c>
      <c r="F11960">
        <v>0.88</v>
      </c>
      <c r="G11960">
        <v>0.88</v>
      </c>
      <c r="H11960">
        <v>0.88</v>
      </c>
    </row>
    <row r="11961" spans="2:8" x14ac:dyDescent="0.25">
      <c r="B11961" t="s">
        <v>3</v>
      </c>
      <c r="C11961" t="s">
        <v>680</v>
      </c>
      <c r="D11961" t="s">
        <v>216</v>
      </c>
      <c r="E11961" t="s">
        <v>682</v>
      </c>
      <c r="F11961">
        <v>0.86</v>
      </c>
      <c r="G11961">
        <v>0.86</v>
      </c>
      <c r="H11961">
        <v>0.86</v>
      </c>
    </row>
    <row r="11962" spans="2:8" x14ac:dyDescent="0.25">
      <c r="B11962" t="s">
        <v>3</v>
      </c>
      <c r="C11962" t="s">
        <v>680</v>
      </c>
      <c r="D11962" t="s">
        <v>217</v>
      </c>
      <c r="E11962" t="s">
        <v>682</v>
      </c>
      <c r="F11962">
        <v>0.88</v>
      </c>
      <c r="G11962">
        <v>0.88</v>
      </c>
      <c r="H11962">
        <v>0.88</v>
      </c>
    </row>
    <row r="11963" spans="2:8" x14ac:dyDescent="0.25">
      <c r="B11963" t="s">
        <v>3</v>
      </c>
      <c r="C11963" t="s">
        <v>680</v>
      </c>
      <c r="D11963" t="s">
        <v>218</v>
      </c>
      <c r="E11963" t="s">
        <v>682</v>
      </c>
      <c r="F11963">
        <v>0.86</v>
      </c>
      <c r="G11963">
        <v>0.86</v>
      </c>
      <c r="H11963">
        <v>0.86</v>
      </c>
    </row>
    <row r="11964" spans="2:8" x14ac:dyDescent="0.25">
      <c r="B11964" t="s">
        <v>3</v>
      </c>
      <c r="C11964" t="s">
        <v>680</v>
      </c>
      <c r="D11964" t="s">
        <v>219</v>
      </c>
      <c r="E11964" t="s">
        <v>682</v>
      </c>
      <c r="F11964">
        <v>0.88</v>
      </c>
      <c r="G11964">
        <v>0.88</v>
      </c>
      <c r="H11964">
        <v>0.88</v>
      </c>
    </row>
    <row r="11965" spans="2:8" x14ac:dyDescent="0.25">
      <c r="B11965" t="s">
        <v>3</v>
      </c>
      <c r="C11965" t="s">
        <v>680</v>
      </c>
      <c r="D11965" t="s">
        <v>220</v>
      </c>
      <c r="E11965" t="s">
        <v>682</v>
      </c>
      <c r="F11965">
        <v>0.86</v>
      </c>
      <c r="G11965">
        <v>0.86</v>
      </c>
      <c r="H11965">
        <v>0.86</v>
      </c>
    </row>
    <row r="11966" spans="2:8" x14ac:dyDescent="0.25">
      <c r="B11966" t="s">
        <v>3</v>
      </c>
      <c r="C11966" t="s">
        <v>680</v>
      </c>
      <c r="D11966" t="s">
        <v>221</v>
      </c>
      <c r="E11966" t="s">
        <v>682</v>
      </c>
      <c r="F11966">
        <v>0.88</v>
      </c>
      <c r="G11966">
        <v>0.88</v>
      </c>
      <c r="H11966">
        <v>0.88</v>
      </c>
    </row>
    <row r="11967" spans="2:8" x14ac:dyDescent="0.25">
      <c r="B11967" t="s">
        <v>3</v>
      </c>
      <c r="C11967" t="s">
        <v>680</v>
      </c>
      <c r="D11967" t="s">
        <v>222</v>
      </c>
      <c r="E11967" t="s">
        <v>682</v>
      </c>
      <c r="F11967">
        <v>0.86</v>
      </c>
      <c r="G11967">
        <v>0.86</v>
      </c>
      <c r="H11967">
        <v>0.86</v>
      </c>
    </row>
    <row r="11968" spans="2:8" x14ac:dyDescent="0.25">
      <c r="B11968" t="s">
        <v>3</v>
      </c>
      <c r="C11968" t="s">
        <v>680</v>
      </c>
      <c r="D11968" t="s">
        <v>224</v>
      </c>
      <c r="E11968" t="s">
        <v>682</v>
      </c>
      <c r="F11968">
        <v>1.04</v>
      </c>
      <c r="G11968">
        <v>1.04</v>
      </c>
      <c r="H11968">
        <v>1.04</v>
      </c>
    </row>
    <row r="11969" spans="2:8" x14ac:dyDescent="0.25">
      <c r="B11969" t="s">
        <v>3</v>
      </c>
      <c r="C11969" t="s">
        <v>680</v>
      </c>
      <c r="D11969" t="s">
        <v>225</v>
      </c>
      <c r="E11969" t="s">
        <v>682</v>
      </c>
      <c r="F11969">
        <v>1.04</v>
      </c>
      <c r="G11969">
        <v>1.04</v>
      </c>
      <c r="H11969">
        <v>1.04</v>
      </c>
    </row>
    <row r="11970" spans="2:8" x14ac:dyDescent="0.25">
      <c r="B11970" t="s">
        <v>3</v>
      </c>
      <c r="C11970" t="s">
        <v>680</v>
      </c>
      <c r="D11970" t="s">
        <v>226</v>
      </c>
      <c r="E11970" t="s">
        <v>682</v>
      </c>
      <c r="F11970">
        <v>1.04</v>
      </c>
      <c r="G11970">
        <v>1.04</v>
      </c>
      <c r="H11970">
        <v>1.04</v>
      </c>
    </row>
    <row r="11971" spans="2:8" x14ac:dyDescent="0.25">
      <c r="B11971" t="s">
        <v>3</v>
      </c>
      <c r="C11971" t="s">
        <v>680</v>
      </c>
      <c r="D11971" t="s">
        <v>227</v>
      </c>
      <c r="E11971" t="s">
        <v>682</v>
      </c>
      <c r="F11971">
        <v>1.04</v>
      </c>
      <c r="G11971">
        <v>1.04</v>
      </c>
      <c r="H11971">
        <v>1.04</v>
      </c>
    </row>
    <row r="11972" spans="2:8" x14ac:dyDescent="0.25">
      <c r="B11972" t="s">
        <v>3</v>
      </c>
      <c r="C11972" t="s">
        <v>680</v>
      </c>
      <c r="D11972" t="s">
        <v>228</v>
      </c>
      <c r="E11972" t="s">
        <v>682</v>
      </c>
      <c r="F11972">
        <v>1.04</v>
      </c>
      <c r="G11972">
        <v>1.04</v>
      </c>
      <c r="H11972">
        <v>1.04</v>
      </c>
    </row>
    <row r="11973" spans="2:8" x14ac:dyDescent="0.25">
      <c r="B11973" t="s">
        <v>3</v>
      </c>
      <c r="C11973" t="s">
        <v>680</v>
      </c>
      <c r="D11973" t="s">
        <v>229</v>
      </c>
      <c r="E11973" t="s">
        <v>682</v>
      </c>
      <c r="F11973">
        <v>1.04</v>
      </c>
      <c r="G11973">
        <v>1.04</v>
      </c>
      <c r="H11973">
        <v>1.04</v>
      </c>
    </row>
    <row r="11974" spans="2:8" x14ac:dyDescent="0.25">
      <c r="B11974" t="s">
        <v>3</v>
      </c>
      <c r="C11974" t="s">
        <v>680</v>
      </c>
      <c r="D11974" t="s">
        <v>230</v>
      </c>
      <c r="E11974" t="s">
        <v>682</v>
      </c>
      <c r="F11974">
        <v>0.86</v>
      </c>
      <c r="G11974">
        <v>0.86</v>
      </c>
      <c r="H11974">
        <v>0.86</v>
      </c>
    </row>
    <row r="11975" spans="2:8" x14ac:dyDescent="0.25">
      <c r="B11975" t="s">
        <v>3</v>
      </c>
      <c r="C11975" t="s">
        <v>680</v>
      </c>
      <c r="D11975" t="s">
        <v>232</v>
      </c>
      <c r="E11975" t="s">
        <v>682</v>
      </c>
      <c r="F11975">
        <v>0.9</v>
      </c>
      <c r="G11975">
        <v>0.9</v>
      </c>
      <c r="H11975">
        <v>0.9</v>
      </c>
    </row>
    <row r="11976" spans="2:8" x14ac:dyDescent="0.25">
      <c r="B11976" t="s">
        <v>3</v>
      </c>
      <c r="C11976" t="s">
        <v>680</v>
      </c>
      <c r="D11976" t="s">
        <v>234</v>
      </c>
      <c r="E11976" t="s">
        <v>682</v>
      </c>
      <c r="F11976">
        <v>0.9</v>
      </c>
      <c r="G11976">
        <v>0.9</v>
      </c>
      <c r="H11976">
        <v>0.9</v>
      </c>
    </row>
    <row r="11977" spans="2:8" x14ac:dyDescent="0.25">
      <c r="B11977" t="s">
        <v>3</v>
      </c>
      <c r="C11977" t="s">
        <v>680</v>
      </c>
      <c r="D11977" t="s">
        <v>236</v>
      </c>
      <c r="E11977" t="s">
        <v>682</v>
      </c>
      <c r="F11977">
        <v>0.86</v>
      </c>
      <c r="G11977">
        <v>0.86</v>
      </c>
      <c r="H11977">
        <v>0.86</v>
      </c>
    </row>
    <row r="11978" spans="2:8" x14ac:dyDescent="0.25">
      <c r="B11978" t="s">
        <v>3</v>
      </c>
      <c r="C11978" t="s">
        <v>680</v>
      </c>
      <c r="D11978" t="s">
        <v>237</v>
      </c>
      <c r="E11978" t="s">
        <v>682</v>
      </c>
      <c r="F11978">
        <v>0.88</v>
      </c>
      <c r="G11978">
        <v>0.88</v>
      </c>
      <c r="H11978">
        <v>0.88</v>
      </c>
    </row>
    <row r="11979" spans="2:8" x14ac:dyDescent="0.25">
      <c r="B11979" t="s">
        <v>3</v>
      </c>
      <c r="C11979" t="s">
        <v>680</v>
      </c>
      <c r="D11979" t="s">
        <v>238</v>
      </c>
      <c r="E11979" t="s">
        <v>682</v>
      </c>
      <c r="F11979">
        <v>0.86</v>
      </c>
      <c r="G11979">
        <v>0.86</v>
      </c>
      <c r="H11979">
        <v>0.86</v>
      </c>
    </row>
    <row r="11980" spans="2:8" x14ac:dyDescent="0.25">
      <c r="B11980" t="s">
        <v>3</v>
      </c>
      <c r="C11980" t="s">
        <v>680</v>
      </c>
      <c r="D11980" t="s">
        <v>240</v>
      </c>
      <c r="E11980" t="s">
        <v>682</v>
      </c>
      <c r="F11980">
        <v>0.5</v>
      </c>
      <c r="G11980">
        <v>0.5</v>
      </c>
      <c r="H11980">
        <v>0.5</v>
      </c>
    </row>
    <row r="11981" spans="2:8" x14ac:dyDescent="0.25">
      <c r="B11981" t="s">
        <v>3</v>
      </c>
      <c r="C11981" t="s">
        <v>680</v>
      </c>
      <c r="D11981" t="s">
        <v>241</v>
      </c>
      <c r="E11981" t="s">
        <v>682</v>
      </c>
      <c r="F11981">
        <v>0.5</v>
      </c>
      <c r="G11981">
        <v>0.5</v>
      </c>
      <c r="H11981">
        <v>0.5</v>
      </c>
    </row>
    <row r="11982" spans="2:8" x14ac:dyDescent="0.25">
      <c r="B11982" t="s">
        <v>3</v>
      </c>
      <c r="C11982" t="s">
        <v>680</v>
      </c>
      <c r="D11982" t="s">
        <v>242</v>
      </c>
      <c r="E11982" t="s">
        <v>682</v>
      </c>
      <c r="F11982">
        <v>1</v>
      </c>
      <c r="G11982">
        <v>1</v>
      </c>
      <c r="H11982">
        <v>1</v>
      </c>
    </row>
    <row r="11983" spans="2:8" x14ac:dyDescent="0.25">
      <c r="B11983" t="s">
        <v>3</v>
      </c>
      <c r="C11983" t="s">
        <v>680</v>
      </c>
      <c r="D11983" t="s">
        <v>243</v>
      </c>
      <c r="E11983" t="s">
        <v>682</v>
      </c>
      <c r="F11983">
        <v>0.57999999999999996</v>
      </c>
      <c r="G11983">
        <v>0.57999999999999996</v>
      </c>
      <c r="H11983">
        <v>0.57999999999999996</v>
      </c>
    </row>
    <row r="11984" spans="2:8" x14ac:dyDescent="0.25">
      <c r="B11984" t="s">
        <v>3</v>
      </c>
      <c r="C11984" t="s">
        <v>680</v>
      </c>
      <c r="D11984" t="s">
        <v>244</v>
      </c>
      <c r="E11984" t="s">
        <v>682</v>
      </c>
      <c r="F11984">
        <v>0.6</v>
      </c>
      <c r="G11984">
        <v>0.6</v>
      </c>
      <c r="H11984">
        <v>0.6</v>
      </c>
    </row>
    <row r="11985" spans="2:8" x14ac:dyDescent="0.25">
      <c r="B11985" t="s">
        <v>3</v>
      </c>
      <c r="C11985" t="s">
        <v>680</v>
      </c>
      <c r="D11985" t="s">
        <v>245</v>
      </c>
      <c r="E11985" t="s">
        <v>682</v>
      </c>
      <c r="F11985">
        <v>0.86</v>
      </c>
      <c r="G11985">
        <v>0.86</v>
      </c>
      <c r="H11985">
        <v>0.86</v>
      </c>
    </row>
    <row r="11986" spans="2:8" x14ac:dyDescent="0.25">
      <c r="B11986" t="s">
        <v>3</v>
      </c>
      <c r="C11986" t="s">
        <v>680</v>
      </c>
      <c r="D11986" t="s">
        <v>246</v>
      </c>
      <c r="E11986" t="s">
        <v>682</v>
      </c>
      <c r="F11986">
        <v>0.88</v>
      </c>
      <c r="G11986">
        <v>0.88</v>
      </c>
      <c r="H11986">
        <v>0.88</v>
      </c>
    </row>
    <row r="11987" spans="2:8" x14ac:dyDescent="0.25">
      <c r="B11987" t="s">
        <v>3</v>
      </c>
      <c r="C11987" t="s">
        <v>680</v>
      </c>
      <c r="D11987" t="s">
        <v>247</v>
      </c>
      <c r="E11987" t="s">
        <v>682</v>
      </c>
      <c r="F11987">
        <v>0.86</v>
      </c>
      <c r="G11987">
        <v>0.86</v>
      </c>
      <c r="H11987">
        <v>0.86</v>
      </c>
    </row>
    <row r="11988" spans="2:8" x14ac:dyDescent="0.25">
      <c r="B11988" t="s">
        <v>3</v>
      </c>
      <c r="C11988" t="s">
        <v>680</v>
      </c>
      <c r="D11988" t="s">
        <v>248</v>
      </c>
      <c r="E11988" t="s">
        <v>682</v>
      </c>
      <c r="F11988">
        <v>0.88</v>
      </c>
      <c r="G11988">
        <v>0.88</v>
      </c>
      <c r="H11988">
        <v>0.88</v>
      </c>
    </row>
    <row r="11989" spans="2:8" x14ac:dyDescent="0.25">
      <c r="B11989" t="s">
        <v>3</v>
      </c>
      <c r="C11989" t="s">
        <v>680</v>
      </c>
      <c r="D11989" t="s">
        <v>251</v>
      </c>
      <c r="E11989" t="s">
        <v>682</v>
      </c>
      <c r="F11989">
        <v>0.86</v>
      </c>
      <c r="G11989">
        <v>0.86</v>
      </c>
      <c r="H11989">
        <v>0.86</v>
      </c>
    </row>
    <row r="11990" spans="2:8" x14ac:dyDescent="0.25">
      <c r="B11990" t="s">
        <v>3</v>
      </c>
      <c r="C11990" t="s">
        <v>680</v>
      </c>
      <c r="D11990" t="s">
        <v>255</v>
      </c>
      <c r="E11990" t="s">
        <v>682</v>
      </c>
      <c r="F11990">
        <v>1.1399999999999999</v>
      </c>
      <c r="G11990">
        <v>1.1399999999999999</v>
      </c>
      <c r="H11990">
        <v>1.1399999999999999</v>
      </c>
    </row>
    <row r="11991" spans="2:8" x14ac:dyDescent="0.25">
      <c r="B11991" t="s">
        <v>3</v>
      </c>
      <c r="C11991" t="s">
        <v>680</v>
      </c>
      <c r="D11991" t="s">
        <v>256</v>
      </c>
      <c r="E11991" t="s">
        <v>682</v>
      </c>
      <c r="F11991">
        <v>0.9</v>
      </c>
      <c r="G11991">
        <v>0.9</v>
      </c>
      <c r="H11991">
        <v>0.9</v>
      </c>
    </row>
    <row r="11992" spans="2:8" x14ac:dyDescent="0.25">
      <c r="B11992" t="s">
        <v>3</v>
      </c>
      <c r="C11992" t="s">
        <v>680</v>
      </c>
      <c r="D11992" t="s">
        <v>258</v>
      </c>
      <c r="E11992" t="s">
        <v>682</v>
      </c>
      <c r="F11992">
        <v>0.9</v>
      </c>
      <c r="G11992">
        <v>0.9</v>
      </c>
      <c r="H11992">
        <v>0.9</v>
      </c>
    </row>
    <row r="11993" spans="2:8" x14ac:dyDescent="0.25">
      <c r="B11993" t="s">
        <v>3</v>
      </c>
      <c r="C11993" t="s">
        <v>680</v>
      </c>
      <c r="D11993" t="s">
        <v>260</v>
      </c>
      <c r="E11993" t="s">
        <v>682</v>
      </c>
      <c r="F11993">
        <v>0.86</v>
      </c>
      <c r="G11993">
        <v>0.86</v>
      </c>
      <c r="H11993">
        <v>0.86</v>
      </c>
    </row>
    <row r="11994" spans="2:8" x14ac:dyDescent="0.25">
      <c r="B11994" t="s">
        <v>3</v>
      </c>
      <c r="C11994" t="s">
        <v>680</v>
      </c>
      <c r="D11994" t="s">
        <v>262</v>
      </c>
      <c r="E11994" t="s">
        <v>682</v>
      </c>
      <c r="F11994">
        <v>0.86</v>
      </c>
      <c r="G11994">
        <v>0.86</v>
      </c>
      <c r="H11994">
        <v>0.86</v>
      </c>
    </row>
    <row r="11995" spans="2:8" x14ac:dyDescent="0.25">
      <c r="B11995" t="s">
        <v>3</v>
      </c>
      <c r="C11995" t="s">
        <v>680</v>
      </c>
      <c r="D11995" t="s">
        <v>263</v>
      </c>
      <c r="E11995" t="s">
        <v>682</v>
      </c>
      <c r="F11995">
        <v>0.88</v>
      </c>
      <c r="G11995">
        <v>0.88</v>
      </c>
      <c r="H11995">
        <v>0.88</v>
      </c>
    </row>
    <row r="11996" spans="2:8" x14ac:dyDescent="0.25">
      <c r="B11996" t="s">
        <v>3</v>
      </c>
      <c r="C11996" t="s">
        <v>680</v>
      </c>
      <c r="D11996" t="s">
        <v>264</v>
      </c>
      <c r="E11996" t="s">
        <v>682</v>
      </c>
      <c r="F11996">
        <v>0.86</v>
      </c>
      <c r="G11996">
        <v>0.86</v>
      </c>
      <c r="H11996">
        <v>0.86</v>
      </c>
    </row>
    <row r="11997" spans="2:8" x14ac:dyDescent="0.25">
      <c r="B11997" t="s">
        <v>3</v>
      </c>
      <c r="C11997" t="s">
        <v>680</v>
      </c>
      <c r="D11997" t="s">
        <v>265</v>
      </c>
      <c r="E11997" t="s">
        <v>682</v>
      </c>
      <c r="F11997">
        <v>0.88</v>
      </c>
      <c r="G11997">
        <v>0.88</v>
      </c>
      <c r="H11997">
        <v>0.88</v>
      </c>
    </row>
    <row r="11998" spans="2:8" x14ac:dyDescent="0.25">
      <c r="B11998" t="s">
        <v>3</v>
      </c>
      <c r="C11998" t="s">
        <v>680</v>
      </c>
      <c r="D11998" t="s">
        <v>266</v>
      </c>
      <c r="E11998" t="s">
        <v>682</v>
      </c>
      <c r="F11998">
        <v>0.86</v>
      </c>
      <c r="G11998">
        <v>0.86</v>
      </c>
      <c r="H11998">
        <v>0.86</v>
      </c>
    </row>
    <row r="11999" spans="2:8" x14ac:dyDescent="0.25">
      <c r="B11999" t="s">
        <v>3</v>
      </c>
      <c r="C11999" t="s">
        <v>680</v>
      </c>
      <c r="D11999" t="s">
        <v>268</v>
      </c>
      <c r="E11999" t="s">
        <v>682</v>
      </c>
      <c r="F11999">
        <v>0.86</v>
      </c>
      <c r="G11999">
        <v>0.86</v>
      </c>
      <c r="H11999">
        <v>0.86</v>
      </c>
    </row>
    <row r="12000" spans="2:8" x14ac:dyDescent="0.25">
      <c r="B12000" t="s">
        <v>3</v>
      </c>
      <c r="C12000" t="s">
        <v>680</v>
      </c>
      <c r="D12000" t="s">
        <v>269</v>
      </c>
      <c r="E12000" t="s">
        <v>682</v>
      </c>
      <c r="F12000">
        <v>0.88</v>
      </c>
      <c r="G12000">
        <v>0.88</v>
      </c>
      <c r="H12000">
        <v>0.88</v>
      </c>
    </row>
    <row r="12001" spans="2:8" x14ac:dyDescent="0.25">
      <c r="B12001" t="s">
        <v>3</v>
      </c>
      <c r="C12001" t="s">
        <v>680</v>
      </c>
      <c r="D12001" t="s">
        <v>270</v>
      </c>
      <c r="E12001" t="s">
        <v>682</v>
      </c>
      <c r="F12001">
        <v>1</v>
      </c>
      <c r="G12001">
        <v>1</v>
      </c>
      <c r="H12001">
        <v>1</v>
      </c>
    </row>
    <row r="12002" spans="2:8" x14ac:dyDescent="0.25">
      <c r="B12002" t="s">
        <v>3</v>
      </c>
      <c r="C12002" t="s">
        <v>680</v>
      </c>
      <c r="D12002" t="s">
        <v>271</v>
      </c>
      <c r="E12002" t="s">
        <v>682</v>
      </c>
      <c r="F12002">
        <v>0.86</v>
      </c>
      <c r="G12002">
        <v>0.86</v>
      </c>
      <c r="H12002">
        <v>0.86</v>
      </c>
    </row>
    <row r="12003" spans="2:8" x14ac:dyDescent="0.25">
      <c r="B12003" t="s">
        <v>3</v>
      </c>
      <c r="C12003" t="s">
        <v>680</v>
      </c>
      <c r="D12003" t="s">
        <v>273</v>
      </c>
      <c r="E12003" t="s">
        <v>682</v>
      </c>
      <c r="F12003">
        <v>0.86</v>
      </c>
      <c r="G12003">
        <v>0.86</v>
      </c>
      <c r="H12003">
        <v>0.86</v>
      </c>
    </row>
    <row r="12004" spans="2:8" x14ac:dyDescent="0.25">
      <c r="B12004" t="s">
        <v>3</v>
      </c>
      <c r="C12004" t="s">
        <v>680</v>
      </c>
      <c r="D12004" t="s">
        <v>276</v>
      </c>
      <c r="E12004" t="s">
        <v>682</v>
      </c>
      <c r="F12004">
        <v>0.88</v>
      </c>
      <c r="G12004">
        <v>0.88</v>
      </c>
      <c r="H12004">
        <v>0.88</v>
      </c>
    </row>
    <row r="12005" spans="2:8" x14ac:dyDescent="0.25">
      <c r="B12005" t="s">
        <v>3</v>
      </c>
      <c r="C12005" t="s">
        <v>680</v>
      </c>
      <c r="D12005" t="s">
        <v>279</v>
      </c>
      <c r="E12005" t="s">
        <v>682</v>
      </c>
      <c r="F12005">
        <v>0.64</v>
      </c>
      <c r="G12005">
        <v>0.64</v>
      </c>
      <c r="H12005">
        <v>0.64</v>
      </c>
    </row>
    <row r="12006" spans="2:8" x14ac:dyDescent="0.25">
      <c r="B12006" t="s">
        <v>3</v>
      </c>
      <c r="C12006" t="s">
        <v>680</v>
      </c>
      <c r="D12006" t="s">
        <v>280</v>
      </c>
      <c r="E12006" t="s">
        <v>682</v>
      </c>
      <c r="F12006">
        <v>0.64</v>
      </c>
      <c r="G12006">
        <v>0.64</v>
      </c>
      <c r="H12006">
        <v>0.64</v>
      </c>
    </row>
    <row r="12007" spans="2:8" x14ac:dyDescent="0.25">
      <c r="B12007" t="s">
        <v>3</v>
      </c>
      <c r="C12007" t="s">
        <v>680</v>
      </c>
      <c r="D12007" t="s">
        <v>281</v>
      </c>
      <c r="E12007" t="s">
        <v>682</v>
      </c>
      <c r="F12007">
        <v>1.04</v>
      </c>
      <c r="G12007">
        <v>1.04</v>
      </c>
      <c r="H12007">
        <v>1.04</v>
      </c>
    </row>
    <row r="12008" spans="2:8" x14ac:dyDescent="0.25">
      <c r="B12008" t="s">
        <v>3</v>
      </c>
      <c r="C12008" t="s">
        <v>680</v>
      </c>
      <c r="D12008" t="s">
        <v>282</v>
      </c>
      <c r="E12008" t="s">
        <v>682</v>
      </c>
      <c r="F12008">
        <v>1.04</v>
      </c>
      <c r="G12008">
        <v>1.04</v>
      </c>
      <c r="H12008">
        <v>1.04</v>
      </c>
    </row>
    <row r="12009" spans="2:8" x14ac:dyDescent="0.25">
      <c r="B12009" t="s">
        <v>3</v>
      </c>
      <c r="C12009" t="s">
        <v>680</v>
      </c>
      <c r="D12009" t="s">
        <v>283</v>
      </c>
      <c r="E12009" t="s">
        <v>682</v>
      </c>
      <c r="F12009">
        <v>0.86</v>
      </c>
      <c r="G12009">
        <v>0.86</v>
      </c>
      <c r="H12009">
        <v>0.86</v>
      </c>
    </row>
    <row r="12010" spans="2:8" x14ac:dyDescent="0.25">
      <c r="B12010" t="s">
        <v>3</v>
      </c>
      <c r="C12010" t="s">
        <v>680</v>
      </c>
      <c r="D12010" t="s">
        <v>284</v>
      </c>
      <c r="E12010" t="s">
        <v>682</v>
      </c>
      <c r="F12010">
        <v>0.88</v>
      </c>
      <c r="G12010">
        <v>0.88</v>
      </c>
      <c r="H12010">
        <v>0.88</v>
      </c>
    </row>
    <row r="12011" spans="2:8" x14ac:dyDescent="0.25">
      <c r="B12011" t="s">
        <v>3</v>
      </c>
      <c r="C12011" t="s">
        <v>680</v>
      </c>
      <c r="D12011" t="s">
        <v>286</v>
      </c>
      <c r="E12011" t="s">
        <v>682</v>
      </c>
      <c r="F12011">
        <v>0.88</v>
      </c>
      <c r="G12011">
        <v>0.88</v>
      </c>
      <c r="H12011">
        <v>0.88</v>
      </c>
    </row>
    <row r="12012" spans="2:8" x14ac:dyDescent="0.25">
      <c r="B12012" t="s">
        <v>3</v>
      </c>
      <c r="C12012" t="s">
        <v>680</v>
      </c>
      <c r="D12012" t="s">
        <v>287</v>
      </c>
      <c r="E12012" t="s">
        <v>682</v>
      </c>
      <c r="F12012">
        <v>0.86</v>
      </c>
      <c r="G12012">
        <v>0.86</v>
      </c>
      <c r="H12012">
        <v>0.86</v>
      </c>
    </row>
    <row r="12013" spans="2:8" x14ac:dyDescent="0.25">
      <c r="B12013" t="s">
        <v>3</v>
      </c>
      <c r="C12013" t="s">
        <v>680</v>
      </c>
      <c r="D12013" t="s">
        <v>290</v>
      </c>
      <c r="E12013" t="s">
        <v>682</v>
      </c>
      <c r="F12013">
        <v>0.88</v>
      </c>
      <c r="G12013">
        <v>0.88</v>
      </c>
      <c r="H12013">
        <v>0.88</v>
      </c>
    </row>
    <row r="12014" spans="2:8" x14ac:dyDescent="0.25">
      <c r="B12014" t="s">
        <v>3</v>
      </c>
      <c r="C12014" t="s">
        <v>680</v>
      </c>
      <c r="D12014" t="s">
        <v>291</v>
      </c>
      <c r="E12014" t="s">
        <v>682</v>
      </c>
      <c r="F12014">
        <v>0.86</v>
      </c>
      <c r="G12014">
        <v>0.86</v>
      </c>
      <c r="H12014">
        <v>0.86</v>
      </c>
    </row>
    <row r="12015" spans="2:8" x14ac:dyDescent="0.25">
      <c r="B12015" t="s">
        <v>3</v>
      </c>
      <c r="C12015" t="s">
        <v>680</v>
      </c>
      <c r="D12015" t="s">
        <v>292</v>
      </c>
      <c r="E12015" t="s">
        <v>682</v>
      </c>
      <c r="F12015">
        <v>0.88</v>
      </c>
      <c r="G12015">
        <v>0.88</v>
      </c>
      <c r="H12015">
        <v>0.88</v>
      </c>
    </row>
    <row r="12016" spans="2:8" x14ac:dyDescent="0.25">
      <c r="B12016" t="s">
        <v>3</v>
      </c>
      <c r="C12016" t="s">
        <v>680</v>
      </c>
      <c r="D12016" t="s">
        <v>293</v>
      </c>
      <c r="E12016" t="s">
        <v>682</v>
      </c>
      <c r="F12016">
        <v>0.86</v>
      </c>
      <c r="G12016">
        <v>0.86</v>
      </c>
      <c r="H12016">
        <v>0.86</v>
      </c>
    </row>
    <row r="12017" spans="2:8" x14ac:dyDescent="0.25">
      <c r="B12017" t="s">
        <v>3</v>
      </c>
      <c r="C12017" t="s">
        <v>680</v>
      </c>
      <c r="D12017" t="s">
        <v>295</v>
      </c>
      <c r="E12017" t="s">
        <v>682</v>
      </c>
      <c r="F12017">
        <v>1</v>
      </c>
      <c r="G12017">
        <v>1</v>
      </c>
      <c r="H12017">
        <v>1</v>
      </c>
    </row>
    <row r="12018" spans="2:8" x14ac:dyDescent="0.25">
      <c r="B12018" t="s">
        <v>3</v>
      </c>
      <c r="C12018" t="s">
        <v>680</v>
      </c>
      <c r="D12018" t="s">
        <v>296</v>
      </c>
      <c r="E12018" t="s">
        <v>682</v>
      </c>
      <c r="F12018">
        <v>0.86</v>
      </c>
      <c r="G12018">
        <v>0.86</v>
      </c>
      <c r="H12018">
        <v>0.86</v>
      </c>
    </row>
    <row r="12019" spans="2:8" x14ac:dyDescent="0.25">
      <c r="B12019" t="s">
        <v>3</v>
      </c>
      <c r="C12019" t="s">
        <v>680</v>
      </c>
      <c r="D12019" t="s">
        <v>297</v>
      </c>
      <c r="E12019" t="s">
        <v>682</v>
      </c>
      <c r="F12019">
        <v>0.88</v>
      </c>
      <c r="G12019">
        <v>0.88</v>
      </c>
      <c r="H12019">
        <v>0.88</v>
      </c>
    </row>
    <row r="12020" spans="2:8" x14ac:dyDescent="0.25">
      <c r="B12020" t="s">
        <v>3</v>
      </c>
      <c r="C12020" t="s">
        <v>680</v>
      </c>
      <c r="D12020" t="s">
        <v>298</v>
      </c>
      <c r="E12020" t="s">
        <v>682</v>
      </c>
      <c r="F12020">
        <v>0.86</v>
      </c>
      <c r="G12020">
        <v>0.86</v>
      </c>
      <c r="H12020">
        <v>0.86</v>
      </c>
    </row>
    <row r="12021" spans="2:8" x14ac:dyDescent="0.25">
      <c r="B12021" t="s">
        <v>3</v>
      </c>
      <c r="C12021" t="s">
        <v>680</v>
      </c>
      <c r="D12021" t="s">
        <v>299</v>
      </c>
      <c r="E12021" t="s">
        <v>682</v>
      </c>
      <c r="F12021">
        <v>0.88</v>
      </c>
      <c r="G12021">
        <v>0.88</v>
      </c>
      <c r="H12021">
        <v>0.88</v>
      </c>
    </row>
    <row r="12022" spans="2:8" x14ac:dyDescent="0.25">
      <c r="B12022" t="s">
        <v>3</v>
      </c>
      <c r="C12022" t="s">
        <v>680</v>
      </c>
      <c r="D12022" t="s">
        <v>300</v>
      </c>
      <c r="E12022" t="s">
        <v>682</v>
      </c>
      <c r="F12022">
        <v>0.86</v>
      </c>
      <c r="G12022">
        <v>0.86</v>
      </c>
      <c r="H12022">
        <v>0.86</v>
      </c>
    </row>
    <row r="12023" spans="2:8" x14ac:dyDescent="0.25">
      <c r="B12023" t="s">
        <v>3</v>
      </c>
      <c r="C12023" t="s">
        <v>680</v>
      </c>
      <c r="D12023" t="s">
        <v>407</v>
      </c>
      <c r="E12023" t="s">
        <v>682</v>
      </c>
      <c r="F12023">
        <v>1</v>
      </c>
      <c r="G12023">
        <v>1</v>
      </c>
      <c r="H12023">
        <v>1</v>
      </c>
    </row>
    <row r="12024" spans="2:8" x14ac:dyDescent="0.25">
      <c r="B12024" t="s">
        <v>3</v>
      </c>
      <c r="C12024" t="s">
        <v>680</v>
      </c>
      <c r="D12024" t="s">
        <v>635</v>
      </c>
      <c r="E12024" t="s">
        <v>682</v>
      </c>
      <c r="F12024">
        <v>1</v>
      </c>
      <c r="G12024">
        <v>1</v>
      </c>
      <c r="H12024">
        <v>1</v>
      </c>
    </row>
    <row r="12025" spans="2:8" x14ac:dyDescent="0.25">
      <c r="B12025" t="s">
        <v>3</v>
      </c>
      <c r="C12025" t="s">
        <v>680</v>
      </c>
      <c r="D12025" t="s">
        <v>636</v>
      </c>
      <c r="E12025" t="s">
        <v>682</v>
      </c>
      <c r="F12025">
        <v>0.75</v>
      </c>
      <c r="G12025">
        <v>0.75</v>
      </c>
      <c r="H12025">
        <v>0.75</v>
      </c>
    </row>
    <row r="12026" spans="2:8" x14ac:dyDescent="0.25">
      <c r="B12026" t="s">
        <v>3</v>
      </c>
      <c r="C12026" t="s">
        <v>680</v>
      </c>
      <c r="D12026" t="s">
        <v>686</v>
      </c>
      <c r="E12026" t="s">
        <v>682</v>
      </c>
      <c r="F12026">
        <v>0.88</v>
      </c>
      <c r="G12026">
        <v>0.88</v>
      </c>
      <c r="H12026">
        <v>0.88</v>
      </c>
    </row>
    <row r="12027" spans="2:8" x14ac:dyDescent="0.25">
      <c r="B12027" t="s">
        <v>3</v>
      </c>
      <c r="C12027" t="s">
        <v>680</v>
      </c>
      <c r="D12027" t="s">
        <v>687</v>
      </c>
      <c r="E12027" t="s">
        <v>682</v>
      </c>
      <c r="F12027">
        <v>0.88</v>
      </c>
      <c r="G12027">
        <v>0.88</v>
      </c>
      <c r="H12027">
        <v>0.88</v>
      </c>
    </row>
    <row r="12028" spans="2:8" x14ac:dyDescent="0.25">
      <c r="B12028" t="s">
        <v>3</v>
      </c>
      <c r="C12028" t="s">
        <v>680</v>
      </c>
      <c r="D12028" t="s">
        <v>302</v>
      </c>
      <c r="E12028" t="s">
        <v>682</v>
      </c>
      <c r="F12028">
        <v>0.86</v>
      </c>
      <c r="G12028">
        <v>0.86</v>
      </c>
      <c r="H12028">
        <v>0.86</v>
      </c>
    </row>
    <row r="12029" spans="2:8" x14ac:dyDescent="0.25">
      <c r="B12029" t="s">
        <v>3</v>
      </c>
      <c r="C12029" t="s">
        <v>680</v>
      </c>
      <c r="D12029" t="s">
        <v>303</v>
      </c>
      <c r="E12029" t="s">
        <v>682</v>
      </c>
      <c r="F12029">
        <v>0.88</v>
      </c>
      <c r="G12029">
        <v>0.88</v>
      </c>
      <c r="H12029">
        <v>0.88</v>
      </c>
    </row>
    <row r="12030" spans="2:8" x14ac:dyDescent="0.25">
      <c r="B12030" t="s">
        <v>3</v>
      </c>
      <c r="C12030" t="s">
        <v>680</v>
      </c>
      <c r="D12030" t="s">
        <v>306</v>
      </c>
      <c r="E12030" t="s">
        <v>682</v>
      </c>
      <c r="F12030">
        <v>1</v>
      </c>
      <c r="G12030">
        <v>1</v>
      </c>
      <c r="H12030">
        <v>1</v>
      </c>
    </row>
    <row r="12031" spans="2:8" x14ac:dyDescent="0.25">
      <c r="B12031" t="s">
        <v>3</v>
      </c>
      <c r="C12031" t="s">
        <v>680</v>
      </c>
      <c r="D12031" t="s">
        <v>307</v>
      </c>
      <c r="E12031" t="s">
        <v>682</v>
      </c>
      <c r="F12031">
        <v>1</v>
      </c>
      <c r="G12031">
        <v>1</v>
      </c>
      <c r="H12031">
        <v>1</v>
      </c>
    </row>
    <row r="12032" spans="2:8" x14ac:dyDescent="0.25">
      <c r="B12032" t="s">
        <v>3</v>
      </c>
      <c r="C12032" t="s">
        <v>680</v>
      </c>
      <c r="D12032" t="s">
        <v>308</v>
      </c>
      <c r="E12032" t="s">
        <v>682</v>
      </c>
      <c r="F12032">
        <v>0.55000000000000004</v>
      </c>
      <c r="G12032">
        <v>0.55000000000000004</v>
      </c>
      <c r="H12032">
        <v>0.55000000000000004</v>
      </c>
    </row>
    <row r="12033" spans="2:8" x14ac:dyDescent="0.25">
      <c r="B12033" t="s">
        <v>3</v>
      </c>
      <c r="C12033" t="s">
        <v>680</v>
      </c>
      <c r="D12033" t="s">
        <v>309</v>
      </c>
      <c r="E12033" t="s">
        <v>682</v>
      </c>
      <c r="F12033">
        <v>0.86</v>
      </c>
      <c r="G12033">
        <v>0.86</v>
      </c>
      <c r="H12033">
        <v>0.86</v>
      </c>
    </row>
    <row r="12034" spans="2:8" x14ac:dyDescent="0.25">
      <c r="B12034" t="s">
        <v>3</v>
      </c>
      <c r="C12034" t="s">
        <v>680</v>
      </c>
      <c r="D12034" t="s">
        <v>637</v>
      </c>
      <c r="E12034" t="s">
        <v>682</v>
      </c>
      <c r="F12034">
        <v>0.64</v>
      </c>
      <c r="G12034">
        <v>0.64</v>
      </c>
      <c r="H12034">
        <v>0.64</v>
      </c>
    </row>
    <row r="12035" spans="2:8" x14ac:dyDescent="0.25">
      <c r="B12035" t="s">
        <v>3</v>
      </c>
      <c r="C12035" t="s">
        <v>680</v>
      </c>
      <c r="D12035" t="s">
        <v>311</v>
      </c>
      <c r="E12035" t="s">
        <v>682</v>
      </c>
      <c r="F12035">
        <v>0.64</v>
      </c>
      <c r="G12035">
        <v>0.64</v>
      </c>
      <c r="H12035">
        <v>0.64</v>
      </c>
    </row>
    <row r="12036" spans="2:8" x14ac:dyDescent="0.25">
      <c r="B12036" t="s">
        <v>3</v>
      </c>
      <c r="C12036" t="s">
        <v>680</v>
      </c>
      <c r="D12036" t="s">
        <v>312</v>
      </c>
      <c r="E12036" t="s">
        <v>682</v>
      </c>
      <c r="F12036">
        <v>0.76</v>
      </c>
      <c r="G12036">
        <v>0.76</v>
      </c>
      <c r="H12036">
        <v>0.76</v>
      </c>
    </row>
    <row r="12037" spans="2:8" x14ac:dyDescent="0.25">
      <c r="B12037" t="s">
        <v>3</v>
      </c>
      <c r="C12037" t="s">
        <v>680</v>
      </c>
      <c r="D12037" t="s">
        <v>313</v>
      </c>
      <c r="E12037" t="s">
        <v>682</v>
      </c>
      <c r="F12037">
        <v>0.64</v>
      </c>
      <c r="G12037">
        <v>0.64</v>
      </c>
      <c r="H12037">
        <v>0.64</v>
      </c>
    </row>
    <row r="12038" spans="2:8" x14ac:dyDescent="0.25">
      <c r="B12038" t="s">
        <v>3</v>
      </c>
      <c r="C12038" t="s">
        <v>680</v>
      </c>
      <c r="D12038" t="s">
        <v>314</v>
      </c>
      <c r="E12038" t="s">
        <v>682</v>
      </c>
      <c r="F12038">
        <v>0.76</v>
      </c>
      <c r="G12038">
        <v>0.76</v>
      </c>
      <c r="H12038">
        <v>0.76</v>
      </c>
    </row>
    <row r="12039" spans="2:8" x14ac:dyDescent="0.25">
      <c r="B12039" t="s">
        <v>3</v>
      </c>
      <c r="C12039" t="s">
        <v>680</v>
      </c>
      <c r="D12039" t="s">
        <v>315</v>
      </c>
      <c r="E12039" t="s">
        <v>682</v>
      </c>
      <c r="F12039">
        <v>1</v>
      </c>
      <c r="G12039">
        <v>1</v>
      </c>
      <c r="H12039">
        <v>1</v>
      </c>
    </row>
    <row r="12040" spans="2:8" x14ac:dyDescent="0.25">
      <c r="B12040" t="s">
        <v>3</v>
      </c>
      <c r="C12040" t="s">
        <v>680</v>
      </c>
      <c r="D12040" t="s">
        <v>320</v>
      </c>
      <c r="E12040" t="s">
        <v>682</v>
      </c>
      <c r="F12040">
        <v>0.86</v>
      </c>
      <c r="G12040">
        <v>0.86</v>
      </c>
      <c r="H12040">
        <v>0.86</v>
      </c>
    </row>
    <row r="12041" spans="2:8" x14ac:dyDescent="0.25">
      <c r="B12041" t="s">
        <v>3</v>
      </c>
      <c r="C12041" t="s">
        <v>680</v>
      </c>
      <c r="D12041" t="s">
        <v>322</v>
      </c>
      <c r="E12041" t="s">
        <v>682</v>
      </c>
      <c r="F12041">
        <v>0.86</v>
      </c>
      <c r="G12041">
        <v>0.86</v>
      </c>
      <c r="H12041">
        <v>0.86</v>
      </c>
    </row>
    <row r="12042" spans="2:8" x14ac:dyDescent="0.25">
      <c r="B12042" t="s">
        <v>3</v>
      </c>
      <c r="C12042" t="s">
        <v>680</v>
      </c>
      <c r="D12042" t="s">
        <v>324</v>
      </c>
      <c r="E12042" t="s">
        <v>682</v>
      </c>
      <c r="F12042">
        <v>0.86</v>
      </c>
      <c r="G12042">
        <v>0.86</v>
      </c>
      <c r="H12042">
        <v>0.86</v>
      </c>
    </row>
    <row r="12043" spans="2:8" x14ac:dyDescent="0.25">
      <c r="B12043" t="s">
        <v>3</v>
      </c>
      <c r="C12043" t="s">
        <v>680</v>
      </c>
      <c r="D12043" t="s">
        <v>326</v>
      </c>
      <c r="E12043" t="s">
        <v>682</v>
      </c>
      <c r="F12043">
        <v>0.86</v>
      </c>
      <c r="G12043">
        <v>0.86</v>
      </c>
      <c r="H12043">
        <v>0.86</v>
      </c>
    </row>
    <row r="12044" spans="2:8" x14ac:dyDescent="0.25">
      <c r="B12044" t="s">
        <v>3</v>
      </c>
      <c r="C12044" t="s">
        <v>680</v>
      </c>
      <c r="D12044" t="s">
        <v>328</v>
      </c>
      <c r="E12044" t="s">
        <v>682</v>
      </c>
      <c r="F12044">
        <v>0.86</v>
      </c>
      <c r="G12044">
        <v>0.86</v>
      </c>
      <c r="H12044">
        <v>0.86</v>
      </c>
    </row>
    <row r="12045" spans="2:8" x14ac:dyDescent="0.25">
      <c r="B12045" t="s">
        <v>3</v>
      </c>
      <c r="C12045" t="s">
        <v>680</v>
      </c>
      <c r="D12045" t="s">
        <v>330</v>
      </c>
      <c r="E12045" t="s">
        <v>682</v>
      </c>
      <c r="F12045">
        <v>0.86</v>
      </c>
      <c r="G12045">
        <v>0.86</v>
      </c>
      <c r="H12045">
        <v>0.86</v>
      </c>
    </row>
    <row r="12046" spans="2:8" x14ac:dyDescent="0.25">
      <c r="B12046" t="s">
        <v>3</v>
      </c>
      <c r="C12046" t="s">
        <v>680</v>
      </c>
      <c r="D12046" t="s">
        <v>332</v>
      </c>
      <c r="E12046" t="s">
        <v>682</v>
      </c>
      <c r="F12046">
        <v>0.86</v>
      </c>
      <c r="G12046">
        <v>0.86</v>
      </c>
      <c r="H12046">
        <v>0.86</v>
      </c>
    </row>
    <row r="12047" spans="2:8" x14ac:dyDescent="0.25">
      <c r="B12047" t="s">
        <v>3</v>
      </c>
      <c r="C12047" t="s">
        <v>680</v>
      </c>
      <c r="D12047" t="s">
        <v>333</v>
      </c>
      <c r="E12047" t="s">
        <v>682</v>
      </c>
      <c r="F12047">
        <v>0.88</v>
      </c>
      <c r="G12047">
        <v>0.88</v>
      </c>
      <c r="H12047">
        <v>0.88</v>
      </c>
    </row>
    <row r="12048" spans="2:8" x14ac:dyDescent="0.25">
      <c r="B12048" t="s">
        <v>3</v>
      </c>
      <c r="C12048" t="s">
        <v>680</v>
      </c>
      <c r="D12048" t="s">
        <v>334</v>
      </c>
      <c r="E12048" t="s">
        <v>682</v>
      </c>
      <c r="F12048">
        <v>1</v>
      </c>
      <c r="G12048">
        <v>1</v>
      </c>
      <c r="H12048">
        <v>1</v>
      </c>
    </row>
    <row r="12049" spans="2:8" x14ac:dyDescent="0.25">
      <c r="B12049" t="s">
        <v>3</v>
      </c>
      <c r="C12049" t="s">
        <v>680</v>
      </c>
      <c r="D12049" t="s">
        <v>335</v>
      </c>
      <c r="E12049" t="s">
        <v>682</v>
      </c>
      <c r="F12049">
        <v>1.04</v>
      </c>
      <c r="G12049">
        <v>1.04</v>
      </c>
      <c r="H12049">
        <v>1.04</v>
      </c>
    </row>
    <row r="12050" spans="2:8" x14ac:dyDescent="0.25">
      <c r="B12050" t="s">
        <v>3</v>
      </c>
      <c r="C12050" t="s">
        <v>680</v>
      </c>
      <c r="D12050" t="s">
        <v>336</v>
      </c>
      <c r="E12050" t="s">
        <v>682</v>
      </c>
      <c r="F12050">
        <v>1.04</v>
      </c>
      <c r="G12050">
        <v>1.04</v>
      </c>
      <c r="H12050">
        <v>1.04</v>
      </c>
    </row>
    <row r="12051" spans="2:8" x14ac:dyDescent="0.25">
      <c r="B12051" t="s">
        <v>3</v>
      </c>
      <c r="C12051" t="s">
        <v>680</v>
      </c>
      <c r="D12051" t="s">
        <v>337</v>
      </c>
      <c r="E12051" t="s">
        <v>682</v>
      </c>
      <c r="F12051">
        <v>0.64</v>
      </c>
      <c r="G12051">
        <v>0.64</v>
      </c>
      <c r="H12051">
        <v>0.64</v>
      </c>
    </row>
    <row r="12052" spans="2:8" x14ac:dyDescent="0.25">
      <c r="B12052" t="s">
        <v>3</v>
      </c>
      <c r="C12052" t="s">
        <v>680</v>
      </c>
      <c r="D12052" t="s">
        <v>341</v>
      </c>
      <c r="E12052" t="s">
        <v>682</v>
      </c>
      <c r="F12052">
        <v>0.64</v>
      </c>
      <c r="G12052">
        <v>0.64</v>
      </c>
      <c r="H12052">
        <v>0.64</v>
      </c>
    </row>
    <row r="12053" spans="2:8" x14ac:dyDescent="0.25">
      <c r="B12053" t="s">
        <v>3</v>
      </c>
      <c r="C12053" t="s">
        <v>680</v>
      </c>
      <c r="D12053" t="s">
        <v>342</v>
      </c>
      <c r="E12053" t="s">
        <v>682</v>
      </c>
      <c r="F12053">
        <v>0.76</v>
      </c>
      <c r="G12053">
        <v>0.76</v>
      </c>
      <c r="H12053">
        <v>0.76</v>
      </c>
    </row>
    <row r="12054" spans="2:8" x14ac:dyDescent="0.25">
      <c r="B12054" t="s">
        <v>3</v>
      </c>
      <c r="C12054" t="s">
        <v>680</v>
      </c>
      <c r="D12054" t="s">
        <v>343</v>
      </c>
      <c r="E12054" t="s">
        <v>682</v>
      </c>
      <c r="F12054">
        <v>0.86</v>
      </c>
      <c r="G12054">
        <v>0.86</v>
      </c>
      <c r="H12054">
        <v>0.86</v>
      </c>
    </row>
    <row r="12055" spans="2:8" x14ac:dyDescent="0.25">
      <c r="B12055" t="s">
        <v>3</v>
      </c>
      <c r="C12055" t="s">
        <v>680</v>
      </c>
      <c r="D12055" t="s">
        <v>344</v>
      </c>
      <c r="E12055" t="s">
        <v>682</v>
      </c>
      <c r="F12055">
        <v>0.88</v>
      </c>
      <c r="G12055">
        <v>0.88</v>
      </c>
      <c r="H12055">
        <v>0.88</v>
      </c>
    </row>
    <row r="12056" spans="2:8" x14ac:dyDescent="0.25">
      <c r="B12056" t="s">
        <v>3</v>
      </c>
      <c r="C12056" t="s">
        <v>680</v>
      </c>
      <c r="D12056" t="s">
        <v>345</v>
      </c>
      <c r="E12056" t="s">
        <v>682</v>
      </c>
      <c r="F12056">
        <v>0.86</v>
      </c>
      <c r="G12056">
        <v>0.86</v>
      </c>
      <c r="H12056">
        <v>0.86</v>
      </c>
    </row>
    <row r="12057" spans="2:8" x14ac:dyDescent="0.25">
      <c r="B12057" t="s">
        <v>3</v>
      </c>
      <c r="C12057" t="s">
        <v>680</v>
      </c>
      <c r="D12057" t="s">
        <v>346</v>
      </c>
      <c r="E12057" t="s">
        <v>682</v>
      </c>
      <c r="F12057">
        <v>0.88</v>
      </c>
      <c r="G12057">
        <v>0.88</v>
      </c>
      <c r="H12057">
        <v>0.88</v>
      </c>
    </row>
    <row r="12058" spans="2:8" x14ac:dyDescent="0.25">
      <c r="B12058" t="s">
        <v>3</v>
      </c>
      <c r="C12058" t="s">
        <v>680</v>
      </c>
      <c r="D12058" t="s">
        <v>349</v>
      </c>
      <c r="E12058" t="s">
        <v>682</v>
      </c>
      <c r="F12058">
        <v>0.86</v>
      </c>
      <c r="G12058">
        <v>0.86</v>
      </c>
      <c r="H12058">
        <v>0.86</v>
      </c>
    </row>
    <row r="12059" spans="2:8" x14ac:dyDescent="0.25">
      <c r="B12059" t="s">
        <v>3</v>
      </c>
      <c r="C12059" t="s">
        <v>680</v>
      </c>
      <c r="D12059" t="s">
        <v>350</v>
      </c>
      <c r="E12059" t="s">
        <v>682</v>
      </c>
      <c r="F12059">
        <v>0.88</v>
      </c>
      <c r="G12059">
        <v>0.88</v>
      </c>
      <c r="H12059">
        <v>0.88</v>
      </c>
    </row>
    <row r="12060" spans="2:8" x14ac:dyDescent="0.25">
      <c r="B12060" t="s">
        <v>3</v>
      </c>
      <c r="C12060" t="s">
        <v>680</v>
      </c>
      <c r="D12060" t="s">
        <v>351</v>
      </c>
      <c r="E12060" t="s">
        <v>682</v>
      </c>
      <c r="F12060">
        <v>1</v>
      </c>
      <c r="G12060">
        <v>1</v>
      </c>
      <c r="H12060">
        <v>1</v>
      </c>
    </row>
    <row r="12061" spans="2:8" x14ac:dyDescent="0.25">
      <c r="B12061" t="s">
        <v>3</v>
      </c>
      <c r="C12061" t="s">
        <v>680</v>
      </c>
      <c r="D12061" t="s">
        <v>352</v>
      </c>
      <c r="E12061" t="s">
        <v>682</v>
      </c>
      <c r="F12061">
        <v>0.86</v>
      </c>
      <c r="G12061">
        <v>0.86</v>
      </c>
      <c r="H12061">
        <v>0.86</v>
      </c>
    </row>
    <row r="12062" spans="2:8" x14ac:dyDescent="0.25">
      <c r="B12062" t="s">
        <v>3</v>
      </c>
      <c r="C12062" t="s">
        <v>680</v>
      </c>
      <c r="D12062" t="s">
        <v>353</v>
      </c>
      <c r="E12062" t="s">
        <v>682</v>
      </c>
      <c r="F12062">
        <v>0.88</v>
      </c>
      <c r="G12062">
        <v>0.88</v>
      </c>
      <c r="H12062">
        <v>0.88</v>
      </c>
    </row>
    <row r="12063" spans="2:8" x14ac:dyDescent="0.25">
      <c r="B12063" t="s">
        <v>3</v>
      </c>
      <c r="C12063" t="s">
        <v>680</v>
      </c>
      <c r="D12063" t="s">
        <v>354</v>
      </c>
      <c r="E12063" t="s">
        <v>682</v>
      </c>
      <c r="F12063">
        <v>0.86</v>
      </c>
      <c r="G12063">
        <v>0.86</v>
      </c>
      <c r="H12063">
        <v>0.86</v>
      </c>
    </row>
    <row r="12064" spans="2:8" x14ac:dyDescent="0.25">
      <c r="B12064" t="s">
        <v>3</v>
      </c>
      <c r="C12064" t="s">
        <v>680</v>
      </c>
      <c r="D12064" t="s">
        <v>356</v>
      </c>
      <c r="E12064" t="s">
        <v>682</v>
      </c>
      <c r="F12064">
        <v>0.76</v>
      </c>
      <c r="G12064">
        <v>0.76</v>
      </c>
      <c r="H12064">
        <v>0.76</v>
      </c>
    </row>
    <row r="12065" spans="2:8" x14ac:dyDescent="0.25">
      <c r="B12065" t="s">
        <v>3</v>
      </c>
      <c r="C12065" t="s">
        <v>680</v>
      </c>
      <c r="D12065" t="s">
        <v>357</v>
      </c>
      <c r="E12065" t="s">
        <v>682</v>
      </c>
      <c r="F12065">
        <v>0.86</v>
      </c>
      <c r="G12065">
        <v>0.86</v>
      </c>
      <c r="H12065">
        <v>0.86</v>
      </c>
    </row>
    <row r="12066" spans="2:8" x14ac:dyDescent="0.25">
      <c r="B12066" t="s">
        <v>3</v>
      </c>
      <c r="C12066" t="s">
        <v>680</v>
      </c>
      <c r="D12066" t="s">
        <v>359</v>
      </c>
      <c r="E12066" t="s">
        <v>682</v>
      </c>
      <c r="F12066">
        <v>0.86</v>
      </c>
      <c r="G12066">
        <v>0.86</v>
      </c>
      <c r="H12066">
        <v>0.86</v>
      </c>
    </row>
    <row r="12067" spans="2:8" x14ac:dyDescent="0.25">
      <c r="B12067" t="s">
        <v>3</v>
      </c>
      <c r="C12067" t="s">
        <v>680</v>
      </c>
      <c r="D12067" t="s">
        <v>688</v>
      </c>
      <c r="E12067" t="s">
        <v>682</v>
      </c>
      <c r="F12067">
        <v>0.86</v>
      </c>
      <c r="G12067">
        <v>0.86</v>
      </c>
      <c r="H12067">
        <v>0.86</v>
      </c>
    </row>
    <row r="12068" spans="2:8" x14ac:dyDescent="0.25">
      <c r="B12068" t="s">
        <v>3</v>
      </c>
      <c r="C12068" t="s">
        <v>680</v>
      </c>
      <c r="D12068" t="s">
        <v>689</v>
      </c>
      <c r="E12068" t="s">
        <v>682</v>
      </c>
      <c r="F12068">
        <v>0.88</v>
      </c>
      <c r="G12068">
        <v>0.88</v>
      </c>
      <c r="H12068">
        <v>0.88</v>
      </c>
    </row>
    <row r="12069" spans="2:8" x14ac:dyDescent="0.25">
      <c r="B12069" t="s">
        <v>3</v>
      </c>
      <c r="C12069" t="s">
        <v>680</v>
      </c>
      <c r="D12069" t="s">
        <v>363</v>
      </c>
      <c r="E12069" t="s">
        <v>682</v>
      </c>
      <c r="F12069">
        <v>0.86</v>
      </c>
      <c r="G12069">
        <v>0.86</v>
      </c>
      <c r="H12069">
        <v>0.86</v>
      </c>
    </row>
    <row r="12070" spans="2:8" x14ac:dyDescent="0.25">
      <c r="B12070" t="s">
        <v>3</v>
      </c>
      <c r="C12070" t="s">
        <v>680</v>
      </c>
      <c r="D12070" t="s">
        <v>365</v>
      </c>
      <c r="E12070" t="s">
        <v>682</v>
      </c>
      <c r="F12070">
        <v>0.86</v>
      </c>
      <c r="G12070">
        <v>0.86</v>
      </c>
      <c r="H12070">
        <v>0.86</v>
      </c>
    </row>
    <row r="12071" spans="2:8" x14ac:dyDescent="0.25">
      <c r="B12071" t="s">
        <v>3</v>
      </c>
      <c r="C12071" t="s">
        <v>680</v>
      </c>
      <c r="D12071" t="s">
        <v>367</v>
      </c>
      <c r="E12071" t="s">
        <v>682</v>
      </c>
      <c r="F12071">
        <v>0.86</v>
      </c>
      <c r="G12071">
        <v>0.86</v>
      </c>
      <c r="H12071">
        <v>0.86</v>
      </c>
    </row>
    <row r="12072" spans="2:8" x14ac:dyDescent="0.25">
      <c r="B12072" t="s">
        <v>3</v>
      </c>
      <c r="C12072" t="s">
        <v>680</v>
      </c>
      <c r="D12072" t="s">
        <v>369</v>
      </c>
      <c r="E12072" t="s">
        <v>682</v>
      </c>
      <c r="F12072">
        <v>0.86</v>
      </c>
      <c r="G12072">
        <v>0.86</v>
      </c>
      <c r="H12072">
        <v>0.86</v>
      </c>
    </row>
    <row r="12073" spans="2:8" x14ac:dyDescent="0.25">
      <c r="B12073" t="s">
        <v>3</v>
      </c>
      <c r="C12073" t="s">
        <v>680</v>
      </c>
      <c r="D12073" t="s">
        <v>371</v>
      </c>
      <c r="E12073" t="s">
        <v>682</v>
      </c>
      <c r="F12073">
        <v>0.86</v>
      </c>
      <c r="G12073">
        <v>0.86</v>
      </c>
      <c r="H12073">
        <v>0.86</v>
      </c>
    </row>
    <row r="12074" spans="2:8" x14ac:dyDescent="0.25">
      <c r="B12074" t="s">
        <v>3</v>
      </c>
      <c r="C12074" t="s">
        <v>680</v>
      </c>
      <c r="D12074" t="s">
        <v>373</v>
      </c>
      <c r="E12074" t="s">
        <v>682</v>
      </c>
      <c r="F12074">
        <v>0.86</v>
      </c>
      <c r="G12074">
        <v>0.86</v>
      </c>
      <c r="H12074">
        <v>0.86</v>
      </c>
    </row>
    <row r="12075" spans="2:8" x14ac:dyDescent="0.25">
      <c r="B12075" t="s">
        <v>3</v>
      </c>
      <c r="C12075" t="s">
        <v>680</v>
      </c>
      <c r="D12075" t="s">
        <v>375</v>
      </c>
      <c r="E12075" t="s">
        <v>682</v>
      </c>
      <c r="F12075">
        <v>0.86</v>
      </c>
      <c r="G12075">
        <v>0.86</v>
      </c>
      <c r="H12075">
        <v>0.86</v>
      </c>
    </row>
    <row r="12076" spans="2:8" x14ac:dyDescent="0.25">
      <c r="B12076" t="s">
        <v>3</v>
      </c>
      <c r="C12076" t="s">
        <v>680</v>
      </c>
      <c r="D12076" t="s">
        <v>377</v>
      </c>
      <c r="E12076" t="s">
        <v>682</v>
      </c>
      <c r="F12076">
        <v>0.86</v>
      </c>
      <c r="G12076">
        <v>0.86</v>
      </c>
      <c r="H12076">
        <v>0.86</v>
      </c>
    </row>
    <row r="12077" spans="2:8" x14ac:dyDescent="0.25">
      <c r="B12077" t="s">
        <v>3</v>
      </c>
      <c r="C12077" t="s">
        <v>680</v>
      </c>
      <c r="D12077" t="s">
        <v>379</v>
      </c>
      <c r="E12077" t="s">
        <v>682</v>
      </c>
      <c r="F12077">
        <v>0.86</v>
      </c>
      <c r="G12077">
        <v>0.86</v>
      </c>
      <c r="H12077">
        <v>0.86</v>
      </c>
    </row>
    <row r="12078" spans="2:8" x14ac:dyDescent="0.25">
      <c r="B12078" t="s">
        <v>3</v>
      </c>
      <c r="C12078" t="s">
        <v>680</v>
      </c>
      <c r="D12078" t="s">
        <v>381</v>
      </c>
      <c r="E12078" t="s">
        <v>682</v>
      </c>
      <c r="F12078">
        <v>0.86</v>
      </c>
      <c r="G12078">
        <v>0.86</v>
      </c>
      <c r="H12078">
        <v>0.86</v>
      </c>
    </row>
    <row r="12079" spans="2:8" x14ac:dyDescent="0.25">
      <c r="B12079" t="s">
        <v>3</v>
      </c>
      <c r="C12079" t="s">
        <v>680</v>
      </c>
      <c r="D12079" t="s">
        <v>383</v>
      </c>
      <c r="E12079" t="s">
        <v>682</v>
      </c>
      <c r="F12079">
        <v>0.86</v>
      </c>
      <c r="G12079">
        <v>0.86</v>
      </c>
      <c r="H12079">
        <v>0.86</v>
      </c>
    </row>
    <row r="12080" spans="2:8" x14ac:dyDescent="0.25">
      <c r="B12080" t="s">
        <v>3</v>
      </c>
      <c r="C12080" t="s">
        <v>680</v>
      </c>
      <c r="D12080" t="s">
        <v>384</v>
      </c>
      <c r="E12080" t="s">
        <v>682</v>
      </c>
      <c r="F12080">
        <v>0.88</v>
      </c>
      <c r="G12080">
        <v>0.88</v>
      </c>
      <c r="H12080">
        <v>0.88</v>
      </c>
    </row>
    <row r="12081" spans="2:8" x14ac:dyDescent="0.25">
      <c r="B12081" t="s">
        <v>3</v>
      </c>
      <c r="C12081" t="s">
        <v>680</v>
      </c>
      <c r="D12081" t="s">
        <v>385</v>
      </c>
      <c r="E12081" t="s">
        <v>682</v>
      </c>
      <c r="F12081">
        <v>0.86</v>
      </c>
      <c r="G12081">
        <v>0.86</v>
      </c>
      <c r="H12081">
        <v>0.86</v>
      </c>
    </row>
    <row r="12082" spans="2:8" x14ac:dyDescent="0.25">
      <c r="B12082" t="s">
        <v>3</v>
      </c>
      <c r="C12082" t="s">
        <v>680</v>
      </c>
      <c r="D12082" t="s">
        <v>386</v>
      </c>
      <c r="E12082" t="s">
        <v>682</v>
      </c>
      <c r="F12082">
        <v>0.88</v>
      </c>
      <c r="G12082">
        <v>0.88</v>
      </c>
      <c r="H12082">
        <v>0.88</v>
      </c>
    </row>
    <row r="12083" spans="2:8" x14ac:dyDescent="0.25">
      <c r="B12083" t="s">
        <v>3</v>
      </c>
      <c r="C12083" t="s">
        <v>680</v>
      </c>
      <c r="D12083" t="s">
        <v>387</v>
      </c>
      <c r="E12083" t="s">
        <v>682</v>
      </c>
      <c r="F12083">
        <v>0.86</v>
      </c>
      <c r="G12083">
        <v>0.86</v>
      </c>
      <c r="H12083">
        <v>0.86</v>
      </c>
    </row>
    <row r="12084" spans="2:8" x14ac:dyDescent="0.25">
      <c r="B12084" t="s">
        <v>3</v>
      </c>
      <c r="C12084" t="s">
        <v>680</v>
      </c>
      <c r="D12084" t="s">
        <v>388</v>
      </c>
      <c r="E12084" t="s">
        <v>682</v>
      </c>
      <c r="F12084">
        <v>0.88</v>
      </c>
      <c r="G12084">
        <v>0.88</v>
      </c>
      <c r="H12084">
        <v>0.88</v>
      </c>
    </row>
    <row r="12085" spans="2:8" x14ac:dyDescent="0.25">
      <c r="B12085" t="s">
        <v>3</v>
      </c>
      <c r="C12085" t="s">
        <v>680</v>
      </c>
      <c r="D12085" t="s">
        <v>389</v>
      </c>
      <c r="E12085" t="s">
        <v>682</v>
      </c>
      <c r="F12085">
        <v>0.86</v>
      </c>
      <c r="G12085">
        <v>0.86</v>
      </c>
      <c r="H12085">
        <v>0.86</v>
      </c>
    </row>
    <row r="12086" spans="2:8" x14ac:dyDescent="0.25">
      <c r="B12086" t="s">
        <v>3</v>
      </c>
      <c r="C12086" t="s">
        <v>680</v>
      </c>
      <c r="D12086" t="s">
        <v>390</v>
      </c>
      <c r="E12086" t="s">
        <v>682</v>
      </c>
      <c r="F12086">
        <v>0.88</v>
      </c>
      <c r="G12086">
        <v>0.88</v>
      </c>
      <c r="H12086">
        <v>0.88</v>
      </c>
    </row>
    <row r="12087" spans="2:8" x14ac:dyDescent="0.25">
      <c r="B12087" t="s">
        <v>3</v>
      </c>
      <c r="C12087" t="s">
        <v>680</v>
      </c>
      <c r="D12087" t="s">
        <v>393</v>
      </c>
      <c r="E12087" t="s">
        <v>682</v>
      </c>
      <c r="F12087">
        <v>0.86</v>
      </c>
      <c r="G12087">
        <v>0.86</v>
      </c>
      <c r="H12087">
        <v>0.86</v>
      </c>
    </row>
    <row r="12088" spans="2:8" x14ac:dyDescent="0.25">
      <c r="B12088" t="s">
        <v>3</v>
      </c>
      <c r="C12088" t="s">
        <v>680</v>
      </c>
      <c r="D12088" t="s">
        <v>395</v>
      </c>
      <c r="E12088" t="s">
        <v>682</v>
      </c>
      <c r="F12088">
        <v>0.86</v>
      </c>
      <c r="G12088">
        <v>0.86</v>
      </c>
      <c r="H12088">
        <v>0.86</v>
      </c>
    </row>
    <row r="12089" spans="2:8" x14ac:dyDescent="0.25">
      <c r="B12089" t="s">
        <v>3</v>
      </c>
      <c r="C12089" t="s">
        <v>680</v>
      </c>
      <c r="D12089" t="s">
        <v>397</v>
      </c>
      <c r="E12089" t="s">
        <v>682</v>
      </c>
      <c r="F12089">
        <v>1.06</v>
      </c>
      <c r="G12089">
        <v>1.06</v>
      </c>
      <c r="H12089">
        <v>1.06</v>
      </c>
    </row>
    <row r="12090" spans="2:8" x14ac:dyDescent="0.25">
      <c r="B12090" t="s">
        <v>3</v>
      </c>
      <c r="C12090" t="s">
        <v>680</v>
      </c>
      <c r="D12090" t="s">
        <v>398</v>
      </c>
      <c r="E12090" t="s">
        <v>682</v>
      </c>
      <c r="F12090">
        <v>1.06</v>
      </c>
      <c r="G12090">
        <v>1.06</v>
      </c>
      <c r="H12090">
        <v>1.06</v>
      </c>
    </row>
    <row r="12091" spans="2:8" x14ac:dyDescent="0.25">
      <c r="B12091" t="s">
        <v>3</v>
      </c>
      <c r="C12091" t="s">
        <v>680</v>
      </c>
      <c r="D12091" t="s">
        <v>399</v>
      </c>
      <c r="E12091" t="s">
        <v>682</v>
      </c>
      <c r="F12091">
        <v>1.06</v>
      </c>
      <c r="G12091">
        <v>1.06</v>
      </c>
      <c r="H12091">
        <v>1.06</v>
      </c>
    </row>
    <row r="12092" spans="2:8" x14ac:dyDescent="0.25">
      <c r="B12092" t="s">
        <v>3</v>
      </c>
      <c r="C12092" t="s">
        <v>680</v>
      </c>
      <c r="D12092" t="s">
        <v>400</v>
      </c>
      <c r="E12092" t="s">
        <v>682</v>
      </c>
      <c r="F12092">
        <v>0.39</v>
      </c>
      <c r="G12092">
        <v>0.39</v>
      </c>
      <c r="H12092">
        <v>0.39</v>
      </c>
    </row>
    <row r="12093" spans="2:8" x14ac:dyDescent="0.25">
      <c r="B12093" t="s">
        <v>3</v>
      </c>
      <c r="C12093" t="s">
        <v>680</v>
      </c>
      <c r="D12093" t="s">
        <v>401</v>
      </c>
      <c r="E12093" t="s">
        <v>682</v>
      </c>
      <c r="F12093">
        <v>0.76</v>
      </c>
      <c r="G12093">
        <v>0.76</v>
      </c>
      <c r="H12093">
        <v>0.76</v>
      </c>
    </row>
    <row r="12094" spans="2:8" x14ac:dyDescent="0.25">
      <c r="B12094" t="s">
        <v>3</v>
      </c>
      <c r="C12094" t="s">
        <v>680</v>
      </c>
      <c r="D12094" t="s">
        <v>402</v>
      </c>
      <c r="E12094" t="s">
        <v>682</v>
      </c>
      <c r="F12094">
        <v>1</v>
      </c>
      <c r="G12094">
        <v>1</v>
      </c>
      <c r="H12094">
        <v>1</v>
      </c>
    </row>
    <row r="12095" spans="2:8" x14ac:dyDescent="0.25">
      <c r="B12095" t="s">
        <v>3</v>
      </c>
      <c r="C12095" t="s">
        <v>680</v>
      </c>
      <c r="D12095" t="s">
        <v>403</v>
      </c>
      <c r="E12095" t="s">
        <v>682</v>
      </c>
      <c r="F12095">
        <v>0.64</v>
      </c>
      <c r="G12095">
        <v>0.64</v>
      </c>
      <c r="H12095">
        <v>0.64</v>
      </c>
    </row>
    <row r="12096" spans="2:8" x14ac:dyDescent="0.25">
      <c r="B12096" t="s">
        <v>3</v>
      </c>
      <c r="C12096" t="s">
        <v>680</v>
      </c>
      <c r="D12096" t="s">
        <v>404</v>
      </c>
      <c r="E12096" t="s">
        <v>682</v>
      </c>
      <c r="F12096">
        <v>0.64</v>
      </c>
      <c r="G12096">
        <v>0.64</v>
      </c>
      <c r="H12096">
        <v>0.64</v>
      </c>
    </row>
    <row r="12097" spans="2:8" x14ac:dyDescent="0.25">
      <c r="B12097" t="s">
        <v>3</v>
      </c>
      <c r="C12097" t="s">
        <v>680</v>
      </c>
      <c r="D12097" t="s">
        <v>406</v>
      </c>
      <c r="E12097" t="s">
        <v>682</v>
      </c>
      <c r="F12097">
        <v>0.88</v>
      </c>
      <c r="G12097">
        <v>0.88</v>
      </c>
      <c r="H12097">
        <v>0.88</v>
      </c>
    </row>
    <row r="12098" spans="2:8" x14ac:dyDescent="0.25">
      <c r="B12098" t="s">
        <v>3</v>
      </c>
      <c r="C12098" t="s">
        <v>644</v>
      </c>
      <c r="D12098" t="s">
        <v>122</v>
      </c>
      <c r="E12098" t="s">
        <v>1</v>
      </c>
      <c r="F12098">
        <v>3554.0376948728708</v>
      </c>
      <c r="G12098">
        <v>3773.8620164950134</v>
      </c>
      <c r="H12098">
        <v>4008.7201410857383</v>
      </c>
    </row>
    <row r="12099" spans="2:8" x14ac:dyDescent="0.25">
      <c r="B12099" t="s">
        <v>3</v>
      </c>
      <c r="C12099" t="s">
        <v>644</v>
      </c>
      <c r="D12099" t="s">
        <v>123</v>
      </c>
      <c r="E12099" t="s">
        <v>1</v>
      </c>
      <c r="F12099">
        <v>495.33389826162886</v>
      </c>
      <c r="G12099">
        <v>525.25950467260839</v>
      </c>
      <c r="H12099">
        <v>556.35348148997434</v>
      </c>
    </row>
    <row r="12100" spans="2:8" x14ac:dyDescent="0.25">
      <c r="B12100" t="s">
        <v>3</v>
      </c>
      <c r="C12100" t="s">
        <v>644</v>
      </c>
      <c r="D12100" t="s">
        <v>124</v>
      </c>
      <c r="E12100" t="s">
        <v>1</v>
      </c>
      <c r="F12100">
        <v>506.85329124445747</v>
      </c>
      <c r="G12100">
        <v>537.47484199057601</v>
      </c>
      <c r="H12100">
        <v>569.29193454788083</v>
      </c>
    </row>
    <row r="12101" spans="2:8" x14ac:dyDescent="0.25">
      <c r="B12101" t="s">
        <v>3</v>
      </c>
      <c r="C12101" t="s">
        <v>644</v>
      </c>
      <c r="D12101" t="s">
        <v>125</v>
      </c>
      <c r="E12101" t="s">
        <v>1</v>
      </c>
      <c r="F12101">
        <v>186.28616267944881</v>
      </c>
      <c r="G12101">
        <v>200.67972000054328</v>
      </c>
      <c r="H12101">
        <v>215.42421963707383</v>
      </c>
    </row>
    <row r="12102" spans="2:8" x14ac:dyDescent="0.25">
      <c r="B12102" t="s">
        <v>3</v>
      </c>
      <c r="C12102" t="s">
        <v>644</v>
      </c>
      <c r="D12102" t="s">
        <v>126</v>
      </c>
      <c r="E12102" t="s">
        <v>1</v>
      </c>
      <c r="F12102">
        <v>190.61839902083136</v>
      </c>
      <c r="G12102">
        <v>205.34669023311403</v>
      </c>
      <c r="H12102">
        <v>220.43408521002905</v>
      </c>
    </row>
    <row r="12103" spans="2:8" x14ac:dyDescent="0.25">
      <c r="B12103" t="s">
        <v>3</v>
      </c>
      <c r="C12103" t="s">
        <v>644</v>
      </c>
      <c r="D12103" t="s">
        <v>127</v>
      </c>
      <c r="E12103" t="s">
        <v>1</v>
      </c>
      <c r="F12103">
        <v>1502.6464246841556</v>
      </c>
      <c r="G12103">
        <v>1595.5881037835804</v>
      </c>
      <c r="H12103">
        <v>1694.8860717633215</v>
      </c>
    </row>
    <row r="12104" spans="2:8" x14ac:dyDescent="0.25">
      <c r="B12104" t="s">
        <v>3</v>
      </c>
      <c r="C12104" t="s">
        <v>644</v>
      </c>
      <c r="D12104" t="s">
        <v>128</v>
      </c>
      <c r="E12104" t="s">
        <v>1</v>
      </c>
      <c r="F12104">
        <v>1537.5916903744846</v>
      </c>
      <c r="G12104">
        <v>1632.6948038715711</v>
      </c>
      <c r="H12104">
        <v>1734.3020269206079</v>
      </c>
    </row>
    <row r="12105" spans="2:8" x14ac:dyDescent="0.25">
      <c r="B12105" t="s">
        <v>3</v>
      </c>
      <c r="C12105" t="s">
        <v>644</v>
      </c>
      <c r="D12105" t="s">
        <v>129</v>
      </c>
      <c r="E12105" t="s">
        <v>1</v>
      </c>
      <c r="F12105">
        <v>68.024907959080124</v>
      </c>
      <c r="G12105">
        <v>74.513406883619737</v>
      </c>
      <c r="H12105">
        <v>79.150587289544035</v>
      </c>
    </row>
    <row r="12106" spans="2:8" x14ac:dyDescent="0.25">
      <c r="B12106" t="s">
        <v>3</v>
      </c>
      <c r="C12106" t="s">
        <v>644</v>
      </c>
      <c r="D12106" t="s">
        <v>130</v>
      </c>
      <c r="E12106" t="s">
        <v>1</v>
      </c>
      <c r="F12106">
        <v>70.173062947261599</v>
      </c>
      <c r="G12106">
        <v>74.513406883619737</v>
      </c>
      <c r="H12106">
        <v>79.150587289544035</v>
      </c>
    </row>
    <row r="12107" spans="2:8" x14ac:dyDescent="0.25">
      <c r="B12107" t="s">
        <v>3</v>
      </c>
      <c r="C12107" t="s">
        <v>644</v>
      </c>
      <c r="D12107" t="s">
        <v>131</v>
      </c>
      <c r="E12107" t="s">
        <v>1</v>
      </c>
      <c r="F12107">
        <v>825.89439225818126</v>
      </c>
      <c r="G12107">
        <v>874.21350757699099</v>
      </c>
      <c r="H12107">
        <v>925.84617506719496</v>
      </c>
    </row>
    <row r="12108" spans="2:8" x14ac:dyDescent="0.25">
      <c r="B12108" t="s">
        <v>3</v>
      </c>
      <c r="C12108" t="s">
        <v>644</v>
      </c>
      <c r="D12108" t="s">
        <v>132</v>
      </c>
      <c r="E12108" t="s">
        <v>1</v>
      </c>
      <c r="F12108">
        <v>845.10123858976692</v>
      </c>
      <c r="G12108">
        <v>894.54405426482788</v>
      </c>
      <c r="H12108">
        <v>947.37748146410649</v>
      </c>
    </row>
    <row r="12109" spans="2:8" x14ac:dyDescent="0.25">
      <c r="B12109" t="s">
        <v>3</v>
      </c>
      <c r="C12109" t="s">
        <v>644</v>
      </c>
      <c r="D12109" t="s">
        <v>133</v>
      </c>
      <c r="E12109" t="s">
        <v>1</v>
      </c>
      <c r="F12109">
        <v>2710.6384211463096</v>
      </c>
      <c r="G12109">
        <v>2869.2248599049594</v>
      </c>
      <c r="H12109">
        <v>3038.6865896335553</v>
      </c>
    </row>
    <row r="12110" spans="2:8" x14ac:dyDescent="0.25">
      <c r="B12110" t="s">
        <v>3</v>
      </c>
      <c r="C12110" t="s">
        <v>644</v>
      </c>
      <c r="D12110" t="s">
        <v>134</v>
      </c>
      <c r="E12110" t="s">
        <v>1</v>
      </c>
      <c r="F12110">
        <v>2773.6765239636647</v>
      </c>
      <c r="G12110">
        <v>2935.9510194376335</v>
      </c>
      <c r="H12110">
        <v>3109.353719625034</v>
      </c>
    </row>
    <row r="12111" spans="2:8" x14ac:dyDescent="0.25">
      <c r="B12111" t="s">
        <v>3</v>
      </c>
      <c r="C12111" t="s">
        <v>644</v>
      </c>
      <c r="D12111" t="s">
        <v>135</v>
      </c>
      <c r="E12111" t="s">
        <v>1</v>
      </c>
      <c r="F12111">
        <v>49.258778877677919</v>
      </c>
      <c r="G12111">
        <v>52.23464740006726</v>
      </c>
      <c r="H12111">
        <v>55.278440326829283</v>
      </c>
    </row>
    <row r="12112" spans="2:8" x14ac:dyDescent="0.25">
      <c r="B12112" t="s">
        <v>3</v>
      </c>
      <c r="C12112" t="s">
        <v>644</v>
      </c>
      <c r="D12112" t="s">
        <v>136</v>
      </c>
      <c r="E12112" t="s">
        <v>1</v>
      </c>
      <c r="F12112">
        <v>50.404331874833211</v>
      </c>
      <c r="G12112">
        <v>53.449406641929286</v>
      </c>
      <c r="H12112">
        <v>56.563985450709026</v>
      </c>
    </row>
    <row r="12113" spans="2:8" x14ac:dyDescent="0.25">
      <c r="B12113" t="s">
        <v>3</v>
      </c>
      <c r="C12113" t="s">
        <v>644</v>
      </c>
      <c r="D12113" t="s">
        <v>137</v>
      </c>
      <c r="E12113" t="s">
        <v>1</v>
      </c>
      <c r="F12113">
        <v>429.0459081329638</v>
      </c>
      <c r="G12113">
        <v>468.05599157509801</v>
      </c>
      <c r="H12113">
        <v>506.64392886265705</v>
      </c>
    </row>
    <row r="12114" spans="2:8" x14ac:dyDescent="0.25">
      <c r="B12114" t="s">
        <v>3</v>
      </c>
      <c r="C12114" t="s">
        <v>644</v>
      </c>
      <c r="D12114" t="s">
        <v>138</v>
      </c>
      <c r="E12114" t="s">
        <v>1</v>
      </c>
      <c r="F12114">
        <v>429.0459081329638</v>
      </c>
      <c r="G12114">
        <v>468.05599157509801</v>
      </c>
      <c r="H12114">
        <v>506.64392886265705</v>
      </c>
    </row>
    <row r="12115" spans="2:8" x14ac:dyDescent="0.25">
      <c r="B12115" t="s">
        <v>3</v>
      </c>
      <c r="C12115" t="s">
        <v>644</v>
      </c>
      <c r="D12115" t="s">
        <v>630</v>
      </c>
      <c r="E12115" t="s">
        <v>1</v>
      </c>
      <c r="F12115">
        <v>319.04732477262434</v>
      </c>
      <c r="G12115">
        <v>348.1904131031207</v>
      </c>
      <c r="H12115">
        <v>377.03371874350916</v>
      </c>
    </row>
    <row r="12116" spans="2:8" x14ac:dyDescent="0.25">
      <c r="B12116" t="s">
        <v>3</v>
      </c>
      <c r="C12116" t="s">
        <v>644</v>
      </c>
      <c r="D12116" t="s">
        <v>139</v>
      </c>
      <c r="E12116" t="s">
        <v>1</v>
      </c>
      <c r="F12116">
        <v>266.73719408128335</v>
      </c>
      <c r="G12116">
        <v>284.07396569601912</v>
      </c>
      <c r="H12116">
        <v>302.44493450873148</v>
      </c>
    </row>
    <row r="12117" spans="2:8" x14ac:dyDescent="0.25">
      <c r="B12117" t="s">
        <v>3</v>
      </c>
      <c r="C12117" t="s">
        <v>644</v>
      </c>
      <c r="D12117" t="s">
        <v>631</v>
      </c>
      <c r="E12117" t="s">
        <v>1</v>
      </c>
      <c r="F12117">
        <v>172.05590984965315</v>
      </c>
      <c r="G12117">
        <v>187.21370535841601</v>
      </c>
      <c r="H12117">
        <v>202.15109743007085</v>
      </c>
    </row>
    <row r="12118" spans="2:8" x14ac:dyDescent="0.25">
      <c r="B12118" t="s">
        <v>3</v>
      </c>
      <c r="C12118" t="s">
        <v>644</v>
      </c>
      <c r="D12118" t="s">
        <v>140</v>
      </c>
      <c r="E12118" t="s">
        <v>1</v>
      </c>
      <c r="F12118">
        <v>155.31328617084492</v>
      </c>
      <c r="G12118">
        <v>164.69622115127564</v>
      </c>
      <c r="H12118">
        <v>174.29332227010201</v>
      </c>
    </row>
    <row r="12119" spans="2:8" x14ac:dyDescent="0.25">
      <c r="B12119" t="s">
        <v>3</v>
      </c>
      <c r="C12119" t="s">
        <v>644</v>
      </c>
      <c r="D12119" t="s">
        <v>141</v>
      </c>
      <c r="E12119" t="s">
        <v>1</v>
      </c>
      <c r="F12119">
        <v>158.92522305853899</v>
      </c>
      <c r="G12119">
        <v>168.5263658292123</v>
      </c>
      <c r="H12119">
        <v>178.3466553461509</v>
      </c>
    </row>
    <row r="12120" spans="2:8" x14ac:dyDescent="0.25">
      <c r="B12120" t="s">
        <v>3</v>
      </c>
      <c r="C12120" t="s">
        <v>644</v>
      </c>
      <c r="D12120" t="s">
        <v>142</v>
      </c>
      <c r="E12120" t="s">
        <v>1</v>
      </c>
      <c r="F12120">
        <v>310.62657234168984</v>
      </c>
      <c r="G12120">
        <v>329.39244230255127</v>
      </c>
      <c r="H12120">
        <v>348.58664454020402</v>
      </c>
    </row>
    <row r="12121" spans="2:8" x14ac:dyDescent="0.25">
      <c r="B12121" t="s">
        <v>3</v>
      </c>
      <c r="C12121" t="s">
        <v>644</v>
      </c>
      <c r="D12121" t="s">
        <v>143</v>
      </c>
      <c r="E12121" t="s">
        <v>1</v>
      </c>
      <c r="F12121">
        <v>317.85044611707798</v>
      </c>
      <c r="G12121">
        <v>337.05273165842459</v>
      </c>
      <c r="H12121">
        <v>356.69331069230179</v>
      </c>
    </row>
    <row r="12122" spans="2:8" x14ac:dyDescent="0.25">
      <c r="B12122" t="s">
        <v>3</v>
      </c>
      <c r="C12122" t="s">
        <v>644</v>
      </c>
      <c r="D12122" t="s">
        <v>144</v>
      </c>
      <c r="E12122" t="s">
        <v>1</v>
      </c>
      <c r="F12122">
        <v>2582.1889537758243</v>
      </c>
      <c r="G12122">
        <v>2738.1563658724826</v>
      </c>
      <c r="H12122">
        <v>2883.2944494292847</v>
      </c>
    </row>
    <row r="12123" spans="2:8" x14ac:dyDescent="0.25">
      <c r="B12123" t="s">
        <v>3</v>
      </c>
      <c r="C12123" t="s">
        <v>644</v>
      </c>
      <c r="D12123" t="s">
        <v>145</v>
      </c>
      <c r="E12123" t="s">
        <v>1</v>
      </c>
      <c r="F12123">
        <v>2642.239859677587</v>
      </c>
      <c r="G12123">
        <v>2801.8344208927724</v>
      </c>
      <c r="H12123">
        <v>2950.3478087183385</v>
      </c>
    </row>
    <row r="12124" spans="2:8" x14ac:dyDescent="0.25">
      <c r="B12124" t="s">
        <v>3</v>
      </c>
      <c r="C12124" t="s">
        <v>644</v>
      </c>
      <c r="D12124" t="s">
        <v>146</v>
      </c>
      <c r="E12124" t="s">
        <v>1</v>
      </c>
      <c r="F12124">
        <v>2950.9776478209096</v>
      </c>
      <c r="G12124">
        <v>3129.220353960869</v>
      </c>
      <c r="H12124">
        <v>3295.0870848975815</v>
      </c>
    </row>
    <row r="12125" spans="2:8" x14ac:dyDescent="0.25">
      <c r="B12125" t="s">
        <v>3</v>
      </c>
      <c r="C12125" t="s">
        <v>644</v>
      </c>
      <c r="D12125" t="s">
        <v>147</v>
      </c>
      <c r="E12125" t="s">
        <v>1</v>
      </c>
      <c r="F12125">
        <v>3019.605034979535</v>
      </c>
      <c r="G12125">
        <v>3201.9929203320517</v>
      </c>
      <c r="H12125">
        <v>3371.7170171045022</v>
      </c>
    </row>
    <row r="12126" spans="2:8" x14ac:dyDescent="0.25">
      <c r="B12126" t="s">
        <v>3</v>
      </c>
      <c r="C12126" t="s">
        <v>644</v>
      </c>
      <c r="D12126" t="s">
        <v>148</v>
      </c>
      <c r="E12126" t="s">
        <v>1</v>
      </c>
      <c r="F12126">
        <v>517.10588621539137</v>
      </c>
      <c r="G12126">
        <v>548.33972242827986</v>
      </c>
      <c r="H12126">
        <v>577.40489103706761</v>
      </c>
    </row>
    <row r="12127" spans="2:8" x14ac:dyDescent="0.25">
      <c r="B12127" t="s">
        <v>3</v>
      </c>
      <c r="C12127" t="s">
        <v>644</v>
      </c>
      <c r="D12127" t="s">
        <v>149</v>
      </c>
      <c r="E12127" t="s">
        <v>1</v>
      </c>
      <c r="F12127">
        <v>529.1316044994702</v>
      </c>
      <c r="G12127">
        <v>561.09180899637931</v>
      </c>
      <c r="H12127">
        <v>590.83291175885984</v>
      </c>
    </row>
    <row r="12128" spans="2:8" x14ac:dyDescent="0.25">
      <c r="B12128" t="s">
        <v>3</v>
      </c>
      <c r="C12128" t="s">
        <v>644</v>
      </c>
      <c r="D12128" t="s">
        <v>150</v>
      </c>
      <c r="E12128" t="s">
        <v>1</v>
      </c>
      <c r="F12128">
        <v>40025.332692442586</v>
      </c>
      <c r="G12128">
        <v>42150.194777473989</v>
      </c>
      <c r="H12128">
        <v>44367.952155565967</v>
      </c>
    </row>
    <row r="12129" spans="2:8" x14ac:dyDescent="0.25">
      <c r="B12129" t="s">
        <v>3</v>
      </c>
      <c r="C12129" t="s">
        <v>644</v>
      </c>
      <c r="D12129" t="s">
        <v>151</v>
      </c>
      <c r="E12129" t="s">
        <v>1</v>
      </c>
      <c r="F12129">
        <v>40956.154382964516</v>
      </c>
      <c r="G12129">
        <v>43130.431865322207</v>
      </c>
      <c r="H12129">
        <v>45399.764996393074</v>
      </c>
    </row>
    <row r="12130" spans="2:8" x14ac:dyDescent="0.25">
      <c r="B12130" t="s">
        <v>3</v>
      </c>
      <c r="C12130" t="s">
        <v>644</v>
      </c>
      <c r="D12130" t="s">
        <v>152</v>
      </c>
      <c r="E12130" t="s">
        <v>1</v>
      </c>
      <c r="F12130">
        <v>13877.056686238735</v>
      </c>
      <c r="G12130">
        <v>14613.760908811946</v>
      </c>
      <c r="H12130">
        <v>15382.672565052038</v>
      </c>
    </row>
    <row r="12131" spans="2:8" x14ac:dyDescent="0.25">
      <c r="B12131" t="s">
        <v>3</v>
      </c>
      <c r="C12131" t="s">
        <v>644</v>
      </c>
      <c r="D12131" t="s">
        <v>153</v>
      </c>
      <c r="E12131" t="s">
        <v>1</v>
      </c>
      <c r="F12131">
        <v>1008.0975268560763</v>
      </c>
      <c r="G12131">
        <v>1069.008188768245</v>
      </c>
      <c r="H12131">
        <v>1135.3552443387846</v>
      </c>
    </row>
    <row r="12132" spans="2:8" x14ac:dyDescent="0.25">
      <c r="B12132" t="s">
        <v>3</v>
      </c>
      <c r="C12132" t="s">
        <v>644</v>
      </c>
      <c r="D12132" t="s">
        <v>154</v>
      </c>
      <c r="E12132" t="s">
        <v>1</v>
      </c>
      <c r="F12132">
        <v>1031.5416553876128</v>
      </c>
      <c r="G12132">
        <v>1093.8688443209951</v>
      </c>
      <c r="H12132">
        <v>1161.7588546722443</v>
      </c>
    </row>
    <row r="12133" spans="2:8" x14ac:dyDescent="0.25">
      <c r="B12133" t="s">
        <v>3</v>
      </c>
      <c r="C12133" t="s">
        <v>644</v>
      </c>
      <c r="D12133" t="s">
        <v>632</v>
      </c>
      <c r="E12133" t="s">
        <v>1</v>
      </c>
      <c r="F12133">
        <v>325.34229089551201</v>
      </c>
      <c r="G12133">
        <v>344.99336835921673</v>
      </c>
      <c r="H12133">
        <v>363.28000711642585</v>
      </c>
    </row>
    <row r="12134" spans="2:8" x14ac:dyDescent="0.25">
      <c r="B12134" t="s">
        <v>3</v>
      </c>
      <c r="C12134" t="s">
        <v>644</v>
      </c>
      <c r="D12134" t="s">
        <v>155</v>
      </c>
      <c r="E12134" t="s">
        <v>1</v>
      </c>
      <c r="F12134">
        <v>1526.0523656092657</v>
      </c>
      <c r="G12134">
        <v>1620.4417488490303</v>
      </c>
      <c r="H12134">
        <v>1721.2864295712623</v>
      </c>
    </row>
    <row r="12135" spans="2:8" x14ac:dyDescent="0.25">
      <c r="B12135" t="s">
        <v>3</v>
      </c>
      <c r="C12135" t="s">
        <v>644</v>
      </c>
      <c r="D12135" t="s">
        <v>633</v>
      </c>
      <c r="E12135" t="s">
        <v>1</v>
      </c>
      <c r="F12135">
        <v>530.84214611792288</v>
      </c>
      <c r="G12135">
        <v>563.67579186882676</v>
      </c>
      <c r="H12135">
        <v>598.75493328334414</v>
      </c>
    </row>
    <row r="12136" spans="2:8" x14ac:dyDescent="0.25">
      <c r="B12136" t="s">
        <v>3</v>
      </c>
      <c r="C12136" t="s">
        <v>644</v>
      </c>
      <c r="D12136" t="s">
        <v>156</v>
      </c>
      <c r="E12136" t="s">
        <v>1</v>
      </c>
      <c r="F12136">
        <v>530.84214611792288</v>
      </c>
      <c r="G12136">
        <v>563.67579186882676</v>
      </c>
      <c r="H12136">
        <v>598.75493328334414</v>
      </c>
    </row>
    <row r="12137" spans="2:8" x14ac:dyDescent="0.25">
      <c r="B12137" t="s">
        <v>3</v>
      </c>
      <c r="C12137" t="s">
        <v>644</v>
      </c>
      <c r="D12137" t="s">
        <v>157</v>
      </c>
      <c r="E12137" t="s">
        <v>1</v>
      </c>
      <c r="F12137">
        <v>403.44003104962144</v>
      </c>
      <c r="G12137">
        <v>428.39360182030839</v>
      </c>
      <c r="H12137">
        <v>455.05374929534173</v>
      </c>
    </row>
    <row r="12138" spans="2:8" x14ac:dyDescent="0.25">
      <c r="B12138" t="s">
        <v>3</v>
      </c>
      <c r="C12138" t="s">
        <v>644</v>
      </c>
      <c r="D12138" t="s">
        <v>158</v>
      </c>
      <c r="E12138" t="s">
        <v>1</v>
      </c>
      <c r="F12138">
        <v>1561.541955507156</v>
      </c>
      <c r="G12138">
        <v>1658.126440682729</v>
      </c>
      <c r="H12138">
        <v>1761.3163465380358</v>
      </c>
    </row>
    <row r="12139" spans="2:8" x14ac:dyDescent="0.25">
      <c r="B12139" t="s">
        <v>3</v>
      </c>
      <c r="C12139" t="s">
        <v>644</v>
      </c>
      <c r="D12139" t="s">
        <v>159</v>
      </c>
      <c r="E12139" t="s">
        <v>1</v>
      </c>
      <c r="F12139">
        <v>9234.839666722055</v>
      </c>
      <c r="G12139">
        <v>9791.7751804543459</v>
      </c>
      <c r="H12139">
        <v>10387.747182780653</v>
      </c>
    </row>
    <row r="12140" spans="2:8" x14ac:dyDescent="0.25">
      <c r="B12140" t="s">
        <v>3</v>
      </c>
      <c r="C12140" t="s">
        <v>644</v>
      </c>
      <c r="D12140" t="s">
        <v>160</v>
      </c>
      <c r="E12140" t="s">
        <v>1</v>
      </c>
      <c r="F12140">
        <v>9449.6033799016386</v>
      </c>
      <c r="G12140">
        <v>10019.490882325381</v>
      </c>
      <c r="H12140">
        <v>10629.322698659274</v>
      </c>
    </row>
    <row r="12141" spans="2:8" x14ac:dyDescent="0.25">
      <c r="B12141" t="s">
        <v>3</v>
      </c>
      <c r="C12141" t="s">
        <v>644</v>
      </c>
      <c r="D12141" t="s">
        <v>161</v>
      </c>
      <c r="E12141" t="s">
        <v>1</v>
      </c>
      <c r="F12141">
        <v>83.998368127609069</v>
      </c>
      <c r="G12141">
        <v>89.193834770423948</v>
      </c>
      <c r="H12141">
        <v>94.744619793214014</v>
      </c>
    </row>
    <row r="12142" spans="2:8" x14ac:dyDescent="0.25">
      <c r="B12142" t="s">
        <v>3</v>
      </c>
      <c r="C12142" t="s">
        <v>644</v>
      </c>
      <c r="D12142" t="s">
        <v>162</v>
      </c>
      <c r="E12142" t="s">
        <v>1</v>
      </c>
      <c r="F12142">
        <v>503.4278927826083</v>
      </c>
      <c r="G12142">
        <v>531.45915661000458</v>
      </c>
      <c r="H12142">
        <v>560.73461249429545</v>
      </c>
    </row>
    <row r="12143" spans="2:8" x14ac:dyDescent="0.25">
      <c r="B12143" t="s">
        <v>3</v>
      </c>
      <c r="C12143" t="s">
        <v>644</v>
      </c>
      <c r="D12143" t="s">
        <v>163</v>
      </c>
      <c r="E12143" t="s">
        <v>1</v>
      </c>
      <c r="F12143">
        <v>515.13551819615748</v>
      </c>
      <c r="G12143">
        <v>543.81867188000479</v>
      </c>
      <c r="H12143">
        <v>573.77495231974433</v>
      </c>
    </row>
    <row r="12144" spans="2:8" x14ac:dyDescent="0.25">
      <c r="B12144" t="s">
        <v>3</v>
      </c>
      <c r="C12144" t="s">
        <v>644</v>
      </c>
      <c r="D12144" t="s">
        <v>164</v>
      </c>
      <c r="E12144" t="s">
        <v>1</v>
      </c>
      <c r="F12144">
        <v>1174.6650831594202</v>
      </c>
      <c r="G12144">
        <v>1240.0713654233441</v>
      </c>
      <c r="H12144">
        <v>1308.3807624866893</v>
      </c>
    </row>
    <row r="12145" spans="2:8" x14ac:dyDescent="0.25">
      <c r="B12145" t="s">
        <v>3</v>
      </c>
      <c r="C12145" t="s">
        <v>644</v>
      </c>
      <c r="D12145" t="s">
        <v>165</v>
      </c>
      <c r="E12145" t="s">
        <v>1</v>
      </c>
      <c r="F12145">
        <v>1201.9828757910341</v>
      </c>
      <c r="G12145">
        <v>1268.9102343866778</v>
      </c>
      <c r="H12145">
        <v>1338.8082220794031</v>
      </c>
    </row>
    <row r="12146" spans="2:8" x14ac:dyDescent="0.25">
      <c r="B12146" t="s">
        <v>3</v>
      </c>
      <c r="C12146" t="s">
        <v>644</v>
      </c>
      <c r="D12146" t="s">
        <v>166</v>
      </c>
      <c r="E12146" t="s">
        <v>1</v>
      </c>
      <c r="F12146">
        <v>2013.7115711304332</v>
      </c>
      <c r="G12146">
        <v>2125.8366264400183</v>
      </c>
      <c r="H12146">
        <v>2242.9384499771818</v>
      </c>
    </row>
    <row r="12147" spans="2:8" x14ac:dyDescent="0.25">
      <c r="B12147" t="s">
        <v>3</v>
      </c>
      <c r="C12147" t="s">
        <v>644</v>
      </c>
      <c r="D12147" t="s">
        <v>167</v>
      </c>
      <c r="E12147" t="s">
        <v>1</v>
      </c>
      <c r="F12147">
        <v>2060.5420727846299</v>
      </c>
      <c r="G12147">
        <v>2175.2746875200191</v>
      </c>
      <c r="H12147">
        <v>2295.0998092789773</v>
      </c>
    </row>
    <row r="12148" spans="2:8" x14ac:dyDescent="0.25">
      <c r="B12148" t="s">
        <v>3</v>
      </c>
      <c r="C12148" t="s">
        <v>644</v>
      </c>
      <c r="D12148" t="s">
        <v>168</v>
      </c>
      <c r="E12148" t="s">
        <v>1</v>
      </c>
      <c r="F12148">
        <v>2066.0066352523195</v>
      </c>
      <c r="G12148">
        <v>2190.6035430822308</v>
      </c>
      <c r="H12148">
        <v>2323.9336447046458</v>
      </c>
    </row>
    <row r="12149" spans="2:8" x14ac:dyDescent="0.25">
      <c r="B12149" t="s">
        <v>3</v>
      </c>
      <c r="C12149" t="s">
        <v>644</v>
      </c>
      <c r="D12149" t="s">
        <v>169</v>
      </c>
      <c r="E12149" t="s">
        <v>1</v>
      </c>
      <c r="F12149">
        <v>2114.0533011884199</v>
      </c>
      <c r="G12149">
        <v>2241.5478115260034</v>
      </c>
      <c r="H12149">
        <v>2377.9786131861488</v>
      </c>
    </row>
    <row r="12150" spans="2:8" x14ac:dyDescent="0.25">
      <c r="B12150" t="s">
        <v>3</v>
      </c>
      <c r="C12150" t="s">
        <v>644</v>
      </c>
      <c r="D12150" t="s">
        <v>170</v>
      </c>
      <c r="E12150" t="s">
        <v>1</v>
      </c>
      <c r="F12150">
        <v>340.83455827852958</v>
      </c>
      <c r="G12150">
        <v>361.38963846000837</v>
      </c>
      <c r="H12150">
        <v>383.38545663227535</v>
      </c>
    </row>
    <row r="12151" spans="2:8" x14ac:dyDescent="0.25">
      <c r="B12151" t="s">
        <v>3</v>
      </c>
      <c r="C12151" t="s">
        <v>644</v>
      </c>
      <c r="D12151" t="s">
        <v>171</v>
      </c>
      <c r="E12151" t="s">
        <v>1</v>
      </c>
      <c r="F12151">
        <v>348.76094335477455</v>
      </c>
      <c r="G12151">
        <v>369.79404865675269</v>
      </c>
      <c r="H12151">
        <v>392.30139748418878</v>
      </c>
    </row>
    <row r="12152" spans="2:8" x14ac:dyDescent="0.25">
      <c r="B12152" t="s">
        <v>3</v>
      </c>
      <c r="C12152" t="s">
        <v>644</v>
      </c>
      <c r="D12152" t="s">
        <v>172</v>
      </c>
      <c r="E12152" t="s">
        <v>1</v>
      </c>
      <c r="F12152">
        <v>642.09353988490784</v>
      </c>
      <c r="G12152">
        <v>680.8169729282148</v>
      </c>
      <c r="H12152">
        <v>722.25459247075582</v>
      </c>
    </row>
    <row r="12153" spans="2:8" x14ac:dyDescent="0.25">
      <c r="B12153" t="s">
        <v>3</v>
      </c>
      <c r="C12153" t="s">
        <v>644</v>
      </c>
      <c r="D12153" t="s">
        <v>173</v>
      </c>
      <c r="E12153" t="s">
        <v>1</v>
      </c>
      <c r="F12153">
        <v>657.02594778920798</v>
      </c>
      <c r="G12153">
        <v>696.64992578701049</v>
      </c>
      <c r="H12153">
        <v>739.05121090030809</v>
      </c>
    </row>
    <row r="12154" spans="2:8" x14ac:dyDescent="0.25">
      <c r="B12154" t="s">
        <v>3</v>
      </c>
      <c r="C12154" t="s">
        <v>644</v>
      </c>
      <c r="D12154" t="s">
        <v>174</v>
      </c>
      <c r="E12154" t="s">
        <v>1</v>
      </c>
      <c r="F12154">
        <v>10913.748702230931</v>
      </c>
      <c r="G12154">
        <v>11571.936008083705</v>
      </c>
      <c r="H12154">
        <v>12276.256700341422</v>
      </c>
    </row>
    <row r="12155" spans="2:8" x14ac:dyDescent="0.25">
      <c r="B12155" t="s">
        <v>3</v>
      </c>
      <c r="C12155" t="s">
        <v>644</v>
      </c>
      <c r="D12155" t="s">
        <v>175</v>
      </c>
      <c r="E12155" t="s">
        <v>1</v>
      </c>
      <c r="F12155">
        <v>11167.556811585142</v>
      </c>
      <c r="G12155">
        <v>11841.050798969376</v>
      </c>
      <c r="H12155">
        <v>12561.751042209828</v>
      </c>
    </row>
    <row r="12156" spans="2:8" x14ac:dyDescent="0.25">
      <c r="B12156" t="s">
        <v>3</v>
      </c>
      <c r="C12156" t="s">
        <v>644</v>
      </c>
      <c r="D12156" t="s">
        <v>176</v>
      </c>
      <c r="E12156" t="s">
        <v>1</v>
      </c>
      <c r="F12156">
        <v>62.593587643461113</v>
      </c>
      <c r="G12156">
        <v>65.916551681553742</v>
      </c>
      <c r="H12156">
        <v>69.384789956653535</v>
      </c>
    </row>
    <row r="12157" spans="2:8" x14ac:dyDescent="0.25">
      <c r="B12157" t="s">
        <v>3</v>
      </c>
      <c r="C12157" t="s">
        <v>644</v>
      </c>
      <c r="D12157" t="s">
        <v>177</v>
      </c>
      <c r="E12157" t="s">
        <v>1</v>
      </c>
      <c r="F12157">
        <v>62.593587643461113</v>
      </c>
      <c r="G12157">
        <v>65.916551681553742</v>
      </c>
      <c r="H12157">
        <v>69.384789956653535</v>
      </c>
    </row>
    <row r="12158" spans="2:8" x14ac:dyDescent="0.25">
      <c r="B12158" t="s">
        <v>3</v>
      </c>
      <c r="C12158" t="s">
        <v>644</v>
      </c>
      <c r="D12158" t="s">
        <v>178</v>
      </c>
      <c r="E12158" t="s">
        <v>1</v>
      </c>
      <c r="F12158">
        <v>53.165225985097528</v>
      </c>
      <c r="G12158">
        <v>76.316670941174252</v>
      </c>
      <c r="H12158">
        <v>81.514322947444356</v>
      </c>
    </row>
    <row r="12159" spans="2:8" x14ac:dyDescent="0.25">
      <c r="B12159" t="s">
        <v>3</v>
      </c>
      <c r="C12159" t="s">
        <v>644</v>
      </c>
      <c r="D12159" t="s">
        <v>179</v>
      </c>
      <c r="E12159" t="s">
        <v>1</v>
      </c>
      <c r="F12159">
        <v>71.637889251105989</v>
      </c>
      <c r="G12159">
        <v>76.316670941174252</v>
      </c>
      <c r="H12159">
        <v>81.514322947444356</v>
      </c>
    </row>
    <row r="12160" spans="2:8" x14ac:dyDescent="0.25">
      <c r="B12160" t="s">
        <v>3</v>
      </c>
      <c r="C12160" t="s">
        <v>644</v>
      </c>
      <c r="D12160" t="s">
        <v>180</v>
      </c>
      <c r="E12160" t="s">
        <v>1</v>
      </c>
      <c r="F12160">
        <v>353.75719555923212</v>
      </c>
      <c r="G12160">
        <v>375.09161527365791</v>
      </c>
      <c r="H12160">
        <v>397.92139811596348</v>
      </c>
    </row>
    <row r="12161" spans="2:8" x14ac:dyDescent="0.25">
      <c r="B12161" t="s">
        <v>3</v>
      </c>
      <c r="C12161" t="s">
        <v>644</v>
      </c>
      <c r="D12161" t="s">
        <v>181</v>
      </c>
      <c r="E12161" t="s">
        <v>1</v>
      </c>
      <c r="F12161">
        <v>361.98410708386541</v>
      </c>
      <c r="G12161">
        <v>383.81467609397555</v>
      </c>
      <c r="H12161">
        <v>407.17538411866042</v>
      </c>
    </row>
    <row r="12162" spans="2:8" x14ac:dyDescent="0.25">
      <c r="B12162" t="s">
        <v>3</v>
      </c>
      <c r="C12162" t="s">
        <v>644</v>
      </c>
      <c r="D12162" t="s">
        <v>634</v>
      </c>
      <c r="E12162" t="s">
        <v>1</v>
      </c>
      <c r="F12162">
        <v>154.32280066393992</v>
      </c>
      <c r="G12162">
        <v>163.64408902739126</v>
      </c>
      <c r="H12162">
        <v>172.31816979314266</v>
      </c>
    </row>
    <row r="12163" spans="2:8" x14ac:dyDescent="0.25">
      <c r="B12163" t="s">
        <v>3</v>
      </c>
      <c r="C12163" t="s">
        <v>644</v>
      </c>
      <c r="D12163" t="s">
        <v>182</v>
      </c>
      <c r="E12163" t="s">
        <v>1</v>
      </c>
      <c r="F12163">
        <v>690.11260765564691</v>
      </c>
      <c r="G12163">
        <v>732.79744919225823</v>
      </c>
      <c r="H12163">
        <v>778.40151046156836</v>
      </c>
    </row>
    <row r="12164" spans="2:8" x14ac:dyDescent="0.25">
      <c r="B12164" t="s">
        <v>3</v>
      </c>
      <c r="C12164" t="s">
        <v>644</v>
      </c>
      <c r="D12164" t="s">
        <v>183</v>
      </c>
      <c r="E12164" t="s">
        <v>1</v>
      </c>
      <c r="F12164">
        <v>706.16173806624352</v>
      </c>
      <c r="G12164">
        <v>749.83925033626406</v>
      </c>
      <c r="H12164">
        <v>796.50387116997672</v>
      </c>
    </row>
    <row r="12165" spans="2:8" x14ac:dyDescent="0.25">
      <c r="B12165" t="s">
        <v>3</v>
      </c>
      <c r="C12165" t="s">
        <v>644</v>
      </c>
      <c r="D12165" t="s">
        <v>184</v>
      </c>
      <c r="E12165" t="s">
        <v>1</v>
      </c>
      <c r="F12165">
        <v>25.857727159020378</v>
      </c>
      <c r="G12165">
        <v>27.457079169164274</v>
      </c>
      <c r="H12165">
        <v>29.165810991425776</v>
      </c>
    </row>
    <row r="12166" spans="2:8" x14ac:dyDescent="0.25">
      <c r="B12166" t="s">
        <v>3</v>
      </c>
      <c r="C12166" t="s">
        <v>644</v>
      </c>
      <c r="D12166" t="s">
        <v>185</v>
      </c>
      <c r="E12166" t="s">
        <v>1</v>
      </c>
      <c r="F12166">
        <v>335.80845436914854</v>
      </c>
      <c r="G12166">
        <v>356.57887719926413</v>
      </c>
      <c r="H12166">
        <v>378.76979091090641</v>
      </c>
    </row>
    <row r="12167" spans="2:8" x14ac:dyDescent="0.25">
      <c r="B12167" t="s">
        <v>3</v>
      </c>
      <c r="C12167" t="s">
        <v>644</v>
      </c>
      <c r="D12167" t="s">
        <v>186</v>
      </c>
      <c r="E12167" t="s">
        <v>1</v>
      </c>
      <c r="F12167">
        <v>343.61795330796588</v>
      </c>
      <c r="G12167">
        <v>364.87140922715389</v>
      </c>
      <c r="H12167">
        <v>387.57839069953212</v>
      </c>
    </row>
    <row r="12168" spans="2:8" x14ac:dyDescent="0.25">
      <c r="B12168" t="s">
        <v>3</v>
      </c>
      <c r="C12168" t="s">
        <v>644</v>
      </c>
      <c r="D12168" t="s">
        <v>187</v>
      </c>
      <c r="E12168" t="s">
        <v>1</v>
      </c>
      <c r="F12168">
        <v>0</v>
      </c>
      <c r="G12168">
        <v>0</v>
      </c>
      <c r="H12168">
        <v>0</v>
      </c>
    </row>
    <row r="12169" spans="2:8" x14ac:dyDescent="0.25">
      <c r="B12169" t="s">
        <v>3</v>
      </c>
      <c r="C12169" t="s">
        <v>644</v>
      </c>
      <c r="D12169" t="s">
        <v>188</v>
      </c>
      <c r="E12169" t="s">
        <v>1</v>
      </c>
      <c r="F12169">
        <v>74.510890714758872</v>
      </c>
      <c r="G12169">
        <v>71.334569113036878</v>
      </c>
      <c r="H12169">
        <v>67.563328817360713</v>
      </c>
    </row>
    <row r="12170" spans="2:8" x14ac:dyDescent="0.25">
      <c r="B12170" t="s">
        <v>3</v>
      </c>
      <c r="C12170" t="s">
        <v>644</v>
      </c>
      <c r="D12170" t="s">
        <v>189</v>
      </c>
      <c r="E12170" t="s">
        <v>1</v>
      </c>
      <c r="F12170">
        <v>33.530842220374751</v>
      </c>
      <c r="G12170">
        <v>31.653739366818225</v>
      </c>
      <c r="H12170">
        <v>29.031038762568318</v>
      </c>
    </row>
    <row r="12171" spans="2:8" x14ac:dyDescent="0.25">
      <c r="B12171" t="s">
        <v>3</v>
      </c>
      <c r="C12171" t="s">
        <v>644</v>
      </c>
      <c r="D12171" t="s">
        <v>190</v>
      </c>
      <c r="E12171" t="s">
        <v>1</v>
      </c>
      <c r="F12171">
        <v>13.276300781965558</v>
      </c>
      <c r="G12171">
        <v>11.961976105941369</v>
      </c>
      <c r="H12171">
        <v>10.460847085310466</v>
      </c>
    </row>
    <row r="12172" spans="2:8" x14ac:dyDescent="0.25">
      <c r="B12172" t="s">
        <v>3</v>
      </c>
      <c r="C12172" t="s">
        <v>644</v>
      </c>
      <c r="D12172" t="s">
        <v>191</v>
      </c>
      <c r="E12172" t="s">
        <v>1</v>
      </c>
      <c r="F12172">
        <v>10.473371277503965</v>
      </c>
      <c r="G12172">
        <v>9.3194650033606496</v>
      </c>
      <c r="H12172">
        <v>8.0072667204704793</v>
      </c>
    </row>
    <row r="12173" spans="2:8" x14ac:dyDescent="0.25">
      <c r="B12173" t="s">
        <v>3</v>
      </c>
      <c r="C12173" t="s">
        <v>644</v>
      </c>
      <c r="D12173" t="s">
        <v>192</v>
      </c>
      <c r="E12173" t="s">
        <v>1</v>
      </c>
      <c r="F12173">
        <v>15.340287416102253</v>
      </c>
      <c r="G12173">
        <v>12.976685491990372</v>
      </c>
      <c r="H12173">
        <v>11.105641540049739</v>
      </c>
    </row>
    <row r="12174" spans="2:8" x14ac:dyDescent="0.25">
      <c r="B12174" t="s">
        <v>3</v>
      </c>
      <c r="C12174" t="s">
        <v>644</v>
      </c>
      <c r="D12174" t="s">
        <v>193</v>
      </c>
      <c r="E12174" t="s">
        <v>1</v>
      </c>
      <c r="F12174">
        <v>34.460249998857826</v>
      </c>
      <c r="G12174">
        <v>36.365815148069252</v>
      </c>
      <c r="H12174">
        <v>38.355779915191462</v>
      </c>
    </row>
    <row r="12175" spans="2:8" x14ac:dyDescent="0.25">
      <c r="B12175" t="s">
        <v>3</v>
      </c>
      <c r="C12175" t="s">
        <v>644</v>
      </c>
      <c r="D12175" t="s">
        <v>194</v>
      </c>
      <c r="E12175" t="s">
        <v>1</v>
      </c>
      <c r="F12175">
        <v>34.460249998857826</v>
      </c>
      <c r="G12175">
        <v>36.365815148069252</v>
      </c>
      <c r="H12175">
        <v>38.355779915191462</v>
      </c>
    </row>
    <row r="12176" spans="2:8" x14ac:dyDescent="0.25">
      <c r="B12176" t="s">
        <v>3</v>
      </c>
      <c r="C12176" t="s">
        <v>644</v>
      </c>
      <c r="D12176" t="s">
        <v>195</v>
      </c>
      <c r="E12176" t="s">
        <v>1</v>
      </c>
      <c r="F12176">
        <v>388.28321542711234</v>
      </c>
      <c r="G12176">
        <v>411.74055287818908</v>
      </c>
      <c r="H12176">
        <v>435.73330567525505</v>
      </c>
    </row>
    <row r="12177" spans="2:8" x14ac:dyDescent="0.25">
      <c r="B12177" t="s">
        <v>3</v>
      </c>
      <c r="C12177" t="s">
        <v>644</v>
      </c>
      <c r="D12177" t="s">
        <v>196</v>
      </c>
      <c r="E12177" t="s">
        <v>1</v>
      </c>
      <c r="F12177">
        <v>397.31305764634772</v>
      </c>
      <c r="G12177">
        <v>421.31591457303091</v>
      </c>
      <c r="H12177">
        <v>445.86663836537741</v>
      </c>
    </row>
    <row r="12178" spans="2:8" x14ac:dyDescent="0.25">
      <c r="B12178" t="s">
        <v>3</v>
      </c>
      <c r="C12178" t="s">
        <v>644</v>
      </c>
      <c r="D12178" t="s">
        <v>197</v>
      </c>
      <c r="E12178" t="s">
        <v>1</v>
      </c>
      <c r="F12178">
        <v>155.31328617084492</v>
      </c>
      <c r="G12178">
        <v>164.69622115127564</v>
      </c>
      <c r="H12178">
        <v>174.29332227010201</v>
      </c>
    </row>
    <row r="12179" spans="2:8" x14ac:dyDescent="0.25">
      <c r="B12179" t="s">
        <v>3</v>
      </c>
      <c r="C12179" t="s">
        <v>644</v>
      </c>
      <c r="D12179" t="s">
        <v>198</v>
      </c>
      <c r="E12179" t="s">
        <v>1</v>
      </c>
      <c r="F12179">
        <v>158.92522305853899</v>
      </c>
      <c r="G12179">
        <v>168.5263658292123</v>
      </c>
      <c r="H12179">
        <v>178.3466553461509</v>
      </c>
    </row>
    <row r="12180" spans="2:8" x14ac:dyDescent="0.25">
      <c r="B12180" t="s">
        <v>3</v>
      </c>
      <c r="C12180" t="s">
        <v>644</v>
      </c>
      <c r="D12180" t="s">
        <v>199</v>
      </c>
      <c r="E12180" t="s">
        <v>1</v>
      </c>
      <c r="F12180">
        <v>159.99723229558126</v>
      </c>
      <c r="G12180">
        <v>169.08728168733506</v>
      </c>
      <c r="H12180">
        <v>178.80398056739574</v>
      </c>
    </row>
    <row r="12181" spans="2:8" x14ac:dyDescent="0.25">
      <c r="B12181" t="s">
        <v>3</v>
      </c>
      <c r="C12181" t="s">
        <v>644</v>
      </c>
      <c r="D12181" t="s">
        <v>200</v>
      </c>
      <c r="E12181" t="s">
        <v>1</v>
      </c>
      <c r="F12181">
        <v>163.71809816292037</v>
      </c>
      <c r="G12181">
        <v>173.01954405215679</v>
      </c>
      <c r="H12181">
        <v>182.96221267361426</v>
      </c>
    </row>
    <row r="12182" spans="2:8" x14ac:dyDescent="0.25">
      <c r="B12182" t="s">
        <v>3</v>
      </c>
      <c r="C12182" t="s">
        <v>644</v>
      </c>
      <c r="D12182" t="s">
        <v>201</v>
      </c>
      <c r="E12182" t="s">
        <v>1</v>
      </c>
      <c r="F12182">
        <v>127.77967994148749</v>
      </c>
      <c r="G12182">
        <v>135.03932803205444</v>
      </c>
      <c r="H12182">
        <v>142.79944147381835</v>
      </c>
    </row>
    <row r="12183" spans="2:8" x14ac:dyDescent="0.25">
      <c r="B12183" t="s">
        <v>3</v>
      </c>
      <c r="C12183" t="s">
        <v>644</v>
      </c>
      <c r="D12183" t="s">
        <v>202</v>
      </c>
      <c r="E12183" t="s">
        <v>1</v>
      </c>
      <c r="F12183">
        <v>130.75130040524297</v>
      </c>
      <c r="G12183">
        <v>138.17977752117199</v>
      </c>
      <c r="H12183">
        <v>146.1203587173955</v>
      </c>
    </row>
    <row r="12184" spans="2:8" x14ac:dyDescent="0.25">
      <c r="B12184" t="s">
        <v>3</v>
      </c>
      <c r="C12184" t="s">
        <v>644</v>
      </c>
      <c r="D12184" t="s">
        <v>203</v>
      </c>
      <c r="E12184" t="s">
        <v>1</v>
      </c>
      <c r="F12184">
        <v>212.92746197783768</v>
      </c>
      <c r="G12184">
        <v>225.02467840132948</v>
      </c>
      <c r="H12184">
        <v>237.9558522825877</v>
      </c>
    </row>
    <row r="12185" spans="2:8" x14ac:dyDescent="0.25">
      <c r="B12185" t="s">
        <v>3</v>
      </c>
      <c r="C12185" t="s">
        <v>644</v>
      </c>
      <c r="D12185" t="s">
        <v>204</v>
      </c>
      <c r="E12185" t="s">
        <v>1</v>
      </c>
      <c r="F12185">
        <v>217.87926341918276</v>
      </c>
      <c r="G12185">
        <v>230.25781045717432</v>
      </c>
      <c r="H12185">
        <v>243.48970931241521</v>
      </c>
    </row>
    <row r="12186" spans="2:8" x14ac:dyDescent="0.25">
      <c r="B12186" t="s">
        <v>3</v>
      </c>
      <c r="C12186" t="s">
        <v>644</v>
      </c>
      <c r="D12186" t="s">
        <v>205</v>
      </c>
      <c r="E12186" t="s">
        <v>1</v>
      </c>
      <c r="F12186">
        <v>83.52994407710689</v>
      </c>
      <c r="G12186">
        <v>77.049335018511627</v>
      </c>
      <c r="H12186">
        <v>69.561325248843701</v>
      </c>
    </row>
    <row r="12187" spans="2:8" x14ac:dyDescent="0.25">
      <c r="B12187" t="s">
        <v>3</v>
      </c>
      <c r="C12187" t="s">
        <v>644</v>
      </c>
      <c r="D12187" t="s">
        <v>206</v>
      </c>
      <c r="E12187" t="s">
        <v>1</v>
      </c>
      <c r="F12187">
        <v>208.8248601927672</v>
      </c>
      <c r="G12187">
        <v>192.62333754627909</v>
      </c>
      <c r="H12187">
        <v>173.90331312210921</v>
      </c>
    </row>
    <row r="12188" spans="2:8" x14ac:dyDescent="0.25">
      <c r="B12188" t="s">
        <v>3</v>
      </c>
      <c r="C12188" t="s">
        <v>644</v>
      </c>
      <c r="D12188" t="s">
        <v>207</v>
      </c>
      <c r="E12188" t="s">
        <v>1</v>
      </c>
      <c r="F12188">
        <v>49.356102365736724</v>
      </c>
      <c r="G12188">
        <v>45.92460567307824</v>
      </c>
      <c r="H12188">
        <v>41.939417594482066</v>
      </c>
    </row>
    <row r="12189" spans="2:8" x14ac:dyDescent="0.25">
      <c r="B12189" t="s">
        <v>3</v>
      </c>
      <c r="C12189" t="s">
        <v>644</v>
      </c>
      <c r="D12189" t="s">
        <v>208</v>
      </c>
      <c r="E12189" t="s">
        <v>1</v>
      </c>
      <c r="F12189">
        <v>272.55267850287521</v>
      </c>
      <c r="G12189">
        <v>289.0189534979034</v>
      </c>
      <c r="H12189">
        <v>306.12811298935236</v>
      </c>
    </row>
    <row r="12190" spans="2:8" x14ac:dyDescent="0.25">
      <c r="B12190" t="s">
        <v>3</v>
      </c>
      <c r="C12190" t="s">
        <v>644</v>
      </c>
      <c r="D12190" t="s">
        <v>209</v>
      </c>
      <c r="E12190" t="s">
        <v>1</v>
      </c>
      <c r="F12190">
        <v>278.89111288666294</v>
      </c>
      <c r="G12190">
        <v>295.74032450948255</v>
      </c>
      <c r="H12190">
        <v>313.24737143096525</v>
      </c>
    </row>
    <row r="12191" spans="2:8" x14ac:dyDescent="0.25">
      <c r="B12191" t="s">
        <v>3</v>
      </c>
      <c r="C12191" t="s">
        <v>644</v>
      </c>
      <c r="D12191" t="s">
        <v>210</v>
      </c>
      <c r="E12191" t="s">
        <v>1</v>
      </c>
      <c r="F12191">
        <v>29.236962653078404</v>
      </c>
      <c r="G12191">
        <v>31.003314279888333</v>
      </c>
      <c r="H12191">
        <v>32.838628685253028</v>
      </c>
    </row>
    <row r="12192" spans="2:8" x14ac:dyDescent="0.25">
      <c r="B12192" t="s">
        <v>3</v>
      </c>
      <c r="C12192" t="s">
        <v>644</v>
      </c>
      <c r="D12192" t="s">
        <v>211</v>
      </c>
      <c r="E12192" t="s">
        <v>1</v>
      </c>
      <c r="F12192">
        <v>29.916892017103486</v>
      </c>
      <c r="G12192">
        <v>31.724321588722947</v>
      </c>
      <c r="H12192">
        <v>33.602317724444958</v>
      </c>
    </row>
    <row r="12193" spans="2:8" x14ac:dyDescent="0.25">
      <c r="B12193" t="s">
        <v>3</v>
      </c>
      <c r="C12193" t="s">
        <v>644</v>
      </c>
      <c r="D12193" t="s">
        <v>212</v>
      </c>
      <c r="E12193" t="s">
        <v>1</v>
      </c>
      <c r="F12193">
        <v>53.83079737623229</v>
      </c>
      <c r="G12193">
        <v>57.082985972094257</v>
      </c>
      <c r="H12193">
        <v>60.462148132308052</v>
      </c>
    </row>
    <row r="12194" spans="2:8" x14ac:dyDescent="0.25">
      <c r="B12194" t="s">
        <v>3</v>
      </c>
      <c r="C12194" t="s">
        <v>644</v>
      </c>
      <c r="D12194" t="s">
        <v>213</v>
      </c>
      <c r="E12194" t="s">
        <v>1</v>
      </c>
      <c r="F12194">
        <v>55.08267638498188</v>
      </c>
      <c r="G12194">
        <v>58.410497273770858</v>
      </c>
      <c r="H12194">
        <v>61.868244600501271</v>
      </c>
    </row>
    <row r="12195" spans="2:8" x14ac:dyDescent="0.25">
      <c r="B12195" t="s">
        <v>3</v>
      </c>
      <c r="C12195" t="s">
        <v>644</v>
      </c>
      <c r="D12195" t="s">
        <v>214</v>
      </c>
      <c r="E12195" t="s">
        <v>1</v>
      </c>
      <c r="F12195">
        <v>116.05206181272823</v>
      </c>
      <c r="G12195">
        <v>123.06334922345984</v>
      </c>
      <c r="H12195">
        <v>130.34837480373321</v>
      </c>
    </row>
    <row r="12196" spans="2:8" x14ac:dyDescent="0.25">
      <c r="B12196" t="s">
        <v>3</v>
      </c>
      <c r="C12196" t="s">
        <v>644</v>
      </c>
      <c r="D12196" t="s">
        <v>215</v>
      </c>
      <c r="E12196" t="s">
        <v>1</v>
      </c>
      <c r="F12196">
        <v>118.75094697116376</v>
      </c>
      <c r="G12196">
        <v>125.9252875774938</v>
      </c>
      <c r="H12196">
        <v>133.37973235730846</v>
      </c>
    </row>
    <row r="12197" spans="2:8" x14ac:dyDescent="0.25">
      <c r="B12197" t="s">
        <v>3</v>
      </c>
      <c r="C12197" t="s">
        <v>644</v>
      </c>
      <c r="D12197" t="s">
        <v>216</v>
      </c>
      <c r="E12197" t="s">
        <v>1</v>
      </c>
      <c r="F12197">
        <v>13.293322545813119</v>
      </c>
      <c r="G12197">
        <v>14.096438867543405</v>
      </c>
      <c r="H12197">
        <v>14.930910856066511</v>
      </c>
    </row>
    <row r="12198" spans="2:8" x14ac:dyDescent="0.25">
      <c r="B12198" t="s">
        <v>3</v>
      </c>
      <c r="C12198" t="s">
        <v>644</v>
      </c>
      <c r="D12198" t="s">
        <v>217</v>
      </c>
      <c r="E12198" t="s">
        <v>1</v>
      </c>
      <c r="F12198">
        <v>13.602469581762263</v>
      </c>
      <c r="G12198">
        <v>14.424263027253717</v>
      </c>
      <c r="H12198">
        <v>15.278141341091315</v>
      </c>
    </row>
    <row r="12199" spans="2:8" x14ac:dyDescent="0.25">
      <c r="B12199" t="s">
        <v>3</v>
      </c>
      <c r="C12199" t="s">
        <v>644</v>
      </c>
      <c r="D12199" t="s">
        <v>218</v>
      </c>
      <c r="E12199" t="s">
        <v>1</v>
      </c>
      <c r="F12199">
        <v>28.080440960229289</v>
      </c>
      <c r="G12199">
        <v>29.776921308074822</v>
      </c>
      <c r="H12199">
        <v>31.5396364852574</v>
      </c>
    </row>
    <row r="12200" spans="2:8" x14ac:dyDescent="0.25">
      <c r="B12200" t="s">
        <v>3</v>
      </c>
      <c r="C12200" t="s">
        <v>644</v>
      </c>
      <c r="D12200" t="s">
        <v>219</v>
      </c>
      <c r="E12200" t="s">
        <v>1</v>
      </c>
      <c r="F12200">
        <v>28.733474470932304</v>
      </c>
      <c r="G12200">
        <v>30.469407850123076</v>
      </c>
      <c r="H12200">
        <v>32.273116403519211</v>
      </c>
    </row>
    <row r="12201" spans="2:8" x14ac:dyDescent="0.25">
      <c r="B12201" t="s">
        <v>3</v>
      </c>
      <c r="C12201" t="s">
        <v>644</v>
      </c>
      <c r="D12201" t="s">
        <v>220</v>
      </c>
      <c r="E12201" t="s">
        <v>1</v>
      </c>
      <c r="F12201">
        <v>334.36524812622781</v>
      </c>
      <c r="G12201">
        <v>354.56593063160705</v>
      </c>
      <c r="H12201">
        <v>375.55529822840805</v>
      </c>
    </row>
    <row r="12202" spans="2:8" x14ac:dyDescent="0.25">
      <c r="B12202" t="s">
        <v>3</v>
      </c>
      <c r="C12202" t="s">
        <v>644</v>
      </c>
      <c r="D12202" t="s">
        <v>221</v>
      </c>
      <c r="E12202" t="s">
        <v>1</v>
      </c>
      <c r="F12202">
        <v>342.14118412916338</v>
      </c>
      <c r="G12202">
        <v>362.81164994862127</v>
      </c>
      <c r="H12202">
        <v>384.28914237325483</v>
      </c>
    </row>
    <row r="12203" spans="2:8" x14ac:dyDescent="0.25">
      <c r="B12203" t="s">
        <v>3</v>
      </c>
      <c r="C12203" t="s">
        <v>644</v>
      </c>
      <c r="D12203" t="s">
        <v>222</v>
      </c>
      <c r="E12203" t="s">
        <v>1</v>
      </c>
      <c r="F12203">
        <v>185.91194172905148</v>
      </c>
      <c r="G12203">
        <v>197.14381504684729</v>
      </c>
      <c r="H12203">
        <v>208.81420874790851</v>
      </c>
    </row>
    <row r="12204" spans="2:8" x14ac:dyDescent="0.25">
      <c r="B12204" t="s">
        <v>3</v>
      </c>
      <c r="C12204" t="s">
        <v>644</v>
      </c>
      <c r="D12204" t="s">
        <v>223</v>
      </c>
      <c r="E12204" t="s">
        <v>1</v>
      </c>
      <c r="F12204">
        <v>190.23547525763411</v>
      </c>
      <c r="G12204">
        <v>201.7285549316577</v>
      </c>
      <c r="H12204">
        <v>213.67035313739484</v>
      </c>
    </row>
    <row r="12205" spans="2:8" x14ac:dyDescent="0.25">
      <c r="B12205" t="s">
        <v>3</v>
      </c>
      <c r="C12205" t="s">
        <v>644</v>
      </c>
      <c r="D12205" t="s">
        <v>224</v>
      </c>
      <c r="E12205" t="s">
        <v>1</v>
      </c>
      <c r="F12205">
        <v>148.22269418452194</v>
      </c>
      <c r="G12205">
        <v>179.44044922994146</v>
      </c>
      <c r="H12205">
        <v>190.60753673808563</v>
      </c>
    </row>
    <row r="12206" spans="2:8" x14ac:dyDescent="0.25">
      <c r="B12206" t="s">
        <v>3</v>
      </c>
      <c r="C12206" t="s">
        <v>644</v>
      </c>
      <c r="D12206" t="s">
        <v>225</v>
      </c>
      <c r="E12206" t="s">
        <v>1</v>
      </c>
      <c r="F12206">
        <v>168.98819240360956</v>
      </c>
      <c r="G12206">
        <v>179.44044922994146</v>
      </c>
      <c r="H12206">
        <v>190.60753673808563</v>
      </c>
    </row>
    <row r="12207" spans="2:8" x14ac:dyDescent="0.25">
      <c r="B12207" t="s">
        <v>3</v>
      </c>
      <c r="C12207" t="s">
        <v>644</v>
      </c>
      <c r="D12207" t="s">
        <v>226</v>
      </c>
      <c r="E12207" t="s">
        <v>1</v>
      </c>
      <c r="F12207">
        <v>295.7293367063167</v>
      </c>
      <c r="G12207">
        <v>358.88089845988293</v>
      </c>
      <c r="H12207">
        <v>381.21507347617126</v>
      </c>
    </row>
    <row r="12208" spans="2:8" x14ac:dyDescent="0.25">
      <c r="B12208" t="s">
        <v>3</v>
      </c>
      <c r="C12208" t="s">
        <v>644</v>
      </c>
      <c r="D12208" t="s">
        <v>227</v>
      </c>
      <c r="E12208" t="s">
        <v>1</v>
      </c>
      <c r="F12208">
        <v>337.97638480721912</v>
      </c>
      <c r="G12208">
        <v>358.88089845988293</v>
      </c>
      <c r="H12208">
        <v>381.21507347617126</v>
      </c>
    </row>
    <row r="12209" spans="2:8" x14ac:dyDescent="0.25">
      <c r="B12209" t="s">
        <v>3</v>
      </c>
      <c r="C12209" t="s">
        <v>644</v>
      </c>
      <c r="D12209" t="s">
        <v>228</v>
      </c>
      <c r="E12209" t="s">
        <v>1</v>
      </c>
      <c r="F12209">
        <v>221.97601544541936</v>
      </c>
      <c r="G12209">
        <v>269.16067384491214</v>
      </c>
      <c r="H12209">
        <v>285.91130510712844</v>
      </c>
    </row>
    <row r="12210" spans="2:8" x14ac:dyDescent="0.25">
      <c r="B12210" t="s">
        <v>3</v>
      </c>
      <c r="C12210" t="s">
        <v>644</v>
      </c>
      <c r="D12210" t="s">
        <v>229</v>
      </c>
      <c r="E12210" t="s">
        <v>1</v>
      </c>
      <c r="F12210">
        <v>253.4822886054144</v>
      </c>
      <c r="G12210">
        <v>269.16067384491214</v>
      </c>
      <c r="H12210">
        <v>285.91130510712844</v>
      </c>
    </row>
    <row r="12211" spans="2:8" x14ac:dyDescent="0.25">
      <c r="B12211" t="s">
        <v>3</v>
      </c>
      <c r="C12211" t="s">
        <v>644</v>
      </c>
      <c r="D12211" t="s">
        <v>230</v>
      </c>
      <c r="E12211" t="s">
        <v>1</v>
      </c>
      <c r="F12211">
        <v>794.53754170880416</v>
      </c>
      <c r="G12211">
        <v>843.68127374108678</v>
      </c>
      <c r="H12211">
        <v>896.18594954456853</v>
      </c>
    </row>
    <row r="12212" spans="2:8" x14ac:dyDescent="0.25">
      <c r="B12212" t="s">
        <v>3</v>
      </c>
      <c r="C12212" t="s">
        <v>644</v>
      </c>
      <c r="D12212" t="s">
        <v>231</v>
      </c>
      <c r="E12212" t="s">
        <v>1</v>
      </c>
      <c r="F12212">
        <v>813.01515895784621</v>
      </c>
      <c r="G12212">
        <v>863.30176847925145</v>
      </c>
      <c r="H12212">
        <v>917.02748325490734</v>
      </c>
    </row>
    <row r="12213" spans="2:8" x14ac:dyDescent="0.25">
      <c r="B12213" t="s">
        <v>3</v>
      </c>
      <c r="C12213" t="s">
        <v>644</v>
      </c>
      <c r="D12213" t="s">
        <v>232</v>
      </c>
      <c r="E12213" t="s">
        <v>1</v>
      </c>
      <c r="F12213">
        <v>164.00139927146211</v>
      </c>
      <c r="G12213">
        <v>173.89200992117441</v>
      </c>
      <c r="H12213">
        <v>184.47586907146788</v>
      </c>
    </row>
    <row r="12214" spans="2:8" x14ac:dyDescent="0.25">
      <c r="B12214" t="s">
        <v>3</v>
      </c>
      <c r="C12214" t="s">
        <v>644</v>
      </c>
      <c r="D12214" t="s">
        <v>233</v>
      </c>
      <c r="E12214" t="s">
        <v>1</v>
      </c>
      <c r="F12214">
        <v>164.00139927146211</v>
      </c>
      <c r="G12214">
        <v>173.89200992117441</v>
      </c>
      <c r="H12214">
        <v>184.47586907146788</v>
      </c>
    </row>
    <row r="12215" spans="2:8" x14ac:dyDescent="0.25">
      <c r="B12215" t="s">
        <v>3</v>
      </c>
      <c r="C12215" t="s">
        <v>644</v>
      </c>
      <c r="D12215" t="s">
        <v>234</v>
      </c>
      <c r="E12215" t="s">
        <v>1</v>
      </c>
      <c r="F12215">
        <v>336.16169720388098</v>
      </c>
      <c r="G12215">
        <v>356.43496607329251</v>
      </c>
      <c r="H12215">
        <v>378.1292203341377</v>
      </c>
    </row>
    <row r="12216" spans="2:8" x14ac:dyDescent="0.25">
      <c r="B12216" t="s">
        <v>3</v>
      </c>
      <c r="C12216" t="s">
        <v>644</v>
      </c>
      <c r="D12216" t="s">
        <v>235</v>
      </c>
      <c r="E12216" t="s">
        <v>1</v>
      </c>
      <c r="F12216">
        <v>336.16169720388098</v>
      </c>
      <c r="G12216">
        <v>356.43496607329251</v>
      </c>
      <c r="H12216">
        <v>378.1292203341377</v>
      </c>
    </row>
    <row r="12217" spans="2:8" x14ac:dyDescent="0.25">
      <c r="B12217" t="s">
        <v>3</v>
      </c>
      <c r="C12217" t="s">
        <v>644</v>
      </c>
      <c r="D12217" t="s">
        <v>236</v>
      </c>
      <c r="E12217" t="s">
        <v>1</v>
      </c>
      <c r="F12217">
        <v>0</v>
      </c>
      <c r="G12217">
        <v>0</v>
      </c>
      <c r="H12217">
        <v>0</v>
      </c>
    </row>
    <row r="12218" spans="2:8" x14ac:dyDescent="0.25">
      <c r="B12218" t="s">
        <v>3</v>
      </c>
      <c r="C12218" t="s">
        <v>644</v>
      </c>
      <c r="D12218" t="s">
        <v>237</v>
      </c>
      <c r="E12218" t="s">
        <v>1</v>
      </c>
      <c r="F12218">
        <v>0</v>
      </c>
      <c r="G12218">
        <v>0</v>
      </c>
      <c r="H12218">
        <v>0</v>
      </c>
    </row>
    <row r="12219" spans="2:8" x14ac:dyDescent="0.25">
      <c r="B12219" t="s">
        <v>3</v>
      </c>
      <c r="C12219" t="s">
        <v>644</v>
      </c>
      <c r="D12219" t="s">
        <v>238</v>
      </c>
      <c r="E12219" t="s">
        <v>1</v>
      </c>
      <c r="F12219">
        <v>6051.8325715190094</v>
      </c>
      <c r="G12219">
        <v>6416.8070165422814</v>
      </c>
      <c r="H12219">
        <v>6807.3630960797118</v>
      </c>
    </row>
    <row r="12220" spans="2:8" x14ac:dyDescent="0.25">
      <c r="B12220" t="s">
        <v>3</v>
      </c>
      <c r="C12220" t="s">
        <v>644</v>
      </c>
      <c r="D12220" t="s">
        <v>239</v>
      </c>
      <c r="E12220" t="s">
        <v>1</v>
      </c>
      <c r="F12220">
        <v>6192.5728638799173</v>
      </c>
      <c r="G12220">
        <v>6566.0350866944264</v>
      </c>
      <c r="H12220">
        <v>6965.6738657559863</v>
      </c>
    </row>
    <row r="12221" spans="2:8" x14ac:dyDescent="0.25">
      <c r="B12221" t="s">
        <v>3</v>
      </c>
      <c r="C12221" t="s">
        <v>644</v>
      </c>
      <c r="D12221" t="s">
        <v>240</v>
      </c>
      <c r="E12221" t="s">
        <v>1</v>
      </c>
      <c r="F12221">
        <v>91.881452085304588</v>
      </c>
      <c r="G12221">
        <v>97.853351714524649</v>
      </c>
      <c r="H12221">
        <v>104.18149540119585</v>
      </c>
    </row>
    <row r="12222" spans="2:8" x14ac:dyDescent="0.25">
      <c r="B12222" t="s">
        <v>3</v>
      </c>
      <c r="C12222" t="s">
        <v>644</v>
      </c>
      <c r="D12222" t="s">
        <v>241</v>
      </c>
      <c r="E12222" t="s">
        <v>1</v>
      </c>
      <c r="F12222">
        <v>58.725454085102939</v>
      </c>
      <c r="G12222">
        <v>62.542356294604453</v>
      </c>
      <c r="H12222">
        <v>66.58694966009152</v>
      </c>
    </row>
    <row r="12223" spans="2:8" x14ac:dyDescent="0.25">
      <c r="B12223" t="s">
        <v>3</v>
      </c>
      <c r="C12223" t="s">
        <v>644</v>
      </c>
      <c r="D12223" t="s">
        <v>242</v>
      </c>
      <c r="E12223" t="s">
        <v>1</v>
      </c>
      <c r="F12223">
        <v>30.261444884792407</v>
      </c>
      <c r="G12223">
        <v>32.133175621554706</v>
      </c>
      <c r="H12223">
        <v>34.13291417337166</v>
      </c>
    </row>
    <row r="12224" spans="2:8" x14ac:dyDescent="0.25">
      <c r="B12224" t="s">
        <v>3</v>
      </c>
      <c r="C12224" t="s">
        <v>644</v>
      </c>
      <c r="D12224" t="s">
        <v>243</v>
      </c>
      <c r="E12224" t="s">
        <v>1</v>
      </c>
      <c r="F12224">
        <v>2227.2519993297119</v>
      </c>
      <c r="G12224">
        <v>2356.8567511102824</v>
      </c>
      <c r="H12224">
        <v>2493.3431236496822</v>
      </c>
    </row>
    <row r="12225" spans="2:8" x14ac:dyDescent="0.25">
      <c r="B12225" t="s">
        <v>3</v>
      </c>
      <c r="C12225" t="s">
        <v>644</v>
      </c>
      <c r="D12225" t="s">
        <v>244</v>
      </c>
      <c r="E12225" t="s">
        <v>1</v>
      </c>
      <c r="F12225">
        <v>917.20126988025868</v>
      </c>
      <c r="G12225">
        <v>970.57360626223476</v>
      </c>
      <c r="H12225">
        <v>1026.7798524580678</v>
      </c>
    </row>
    <row r="12226" spans="2:8" x14ac:dyDescent="0.25">
      <c r="B12226" t="s">
        <v>3</v>
      </c>
      <c r="C12226" t="s">
        <v>644</v>
      </c>
      <c r="D12226" t="s">
        <v>245</v>
      </c>
      <c r="E12226" t="s">
        <v>1</v>
      </c>
      <c r="F12226">
        <v>28435.332128908747</v>
      </c>
      <c r="G12226">
        <v>30052.445701302822</v>
      </c>
      <c r="H12226">
        <v>31781.429844423572</v>
      </c>
    </row>
    <row r="12227" spans="2:8" x14ac:dyDescent="0.25">
      <c r="B12227" t="s">
        <v>3</v>
      </c>
      <c r="C12227" t="s">
        <v>644</v>
      </c>
      <c r="D12227" t="s">
        <v>246</v>
      </c>
      <c r="E12227" t="s">
        <v>1</v>
      </c>
      <c r="F12227">
        <v>29096.618922604299</v>
      </c>
      <c r="G12227">
        <v>30751.339787379628</v>
      </c>
      <c r="H12227">
        <v>32520.532864061344</v>
      </c>
    </row>
    <row r="12228" spans="2:8" x14ac:dyDescent="0.25">
      <c r="B12228" t="s">
        <v>3</v>
      </c>
      <c r="C12228" t="s">
        <v>644</v>
      </c>
      <c r="D12228" t="s">
        <v>247</v>
      </c>
      <c r="E12228" t="s">
        <v>1</v>
      </c>
      <c r="F12228">
        <v>19516.588815040071</v>
      </c>
      <c r="G12228">
        <v>20626.494636310563</v>
      </c>
      <c r="H12228">
        <v>21813.18281832432</v>
      </c>
    </row>
    <row r="12229" spans="2:8" x14ac:dyDescent="0.25">
      <c r="B12229" t="s">
        <v>3</v>
      </c>
      <c r="C12229" t="s">
        <v>644</v>
      </c>
      <c r="D12229" t="s">
        <v>248</v>
      </c>
      <c r="E12229" t="s">
        <v>1</v>
      </c>
      <c r="F12229">
        <v>19970.462973529375</v>
      </c>
      <c r="G12229">
        <v>21106.180558085223</v>
      </c>
      <c r="H12229">
        <v>22320.466139680699</v>
      </c>
    </row>
    <row r="12230" spans="2:8" x14ac:dyDescent="0.25">
      <c r="B12230" t="s">
        <v>3</v>
      </c>
      <c r="C12230" t="s">
        <v>644</v>
      </c>
      <c r="D12230" t="s">
        <v>249</v>
      </c>
      <c r="E12230" t="s">
        <v>1</v>
      </c>
      <c r="F12230">
        <v>2349.4969905977309</v>
      </c>
      <c r="G12230">
        <v>2491.1906594316688</v>
      </c>
      <c r="H12230">
        <v>2642.8158610030541</v>
      </c>
    </row>
    <row r="12231" spans="2:8" x14ac:dyDescent="0.25">
      <c r="B12231" t="s">
        <v>3</v>
      </c>
      <c r="C12231" t="s">
        <v>644</v>
      </c>
      <c r="D12231" t="s">
        <v>250</v>
      </c>
      <c r="E12231" t="s">
        <v>1</v>
      </c>
      <c r="F12231">
        <v>2404.1364554953534</v>
      </c>
      <c r="G12231">
        <v>2549.1253259300797</v>
      </c>
      <c r="H12231">
        <v>2704.2766949798706</v>
      </c>
    </row>
    <row r="12232" spans="2:8" x14ac:dyDescent="0.25">
      <c r="B12232" t="s">
        <v>3</v>
      </c>
      <c r="C12232" t="s">
        <v>644</v>
      </c>
      <c r="D12232" t="s">
        <v>251</v>
      </c>
      <c r="E12232" t="s">
        <v>1</v>
      </c>
      <c r="F12232">
        <v>5419.4310095946294</v>
      </c>
      <c r="G12232">
        <v>5746.2665262243027</v>
      </c>
      <c r="H12232">
        <v>6096.0104597217232</v>
      </c>
    </row>
    <row r="12233" spans="2:8" x14ac:dyDescent="0.25">
      <c r="B12233" t="s">
        <v>3</v>
      </c>
      <c r="C12233" t="s">
        <v>644</v>
      </c>
      <c r="D12233" t="s">
        <v>252</v>
      </c>
      <c r="E12233" t="s">
        <v>1</v>
      </c>
      <c r="F12233">
        <v>5545.4642888875287</v>
      </c>
      <c r="G12233">
        <v>5879.9006314853332</v>
      </c>
      <c r="H12233">
        <v>6237.7781448315318</v>
      </c>
    </row>
    <row r="12234" spans="2:8" x14ac:dyDescent="0.25">
      <c r="B12234" t="s">
        <v>3</v>
      </c>
      <c r="C12234" t="s">
        <v>644</v>
      </c>
      <c r="D12234" t="s">
        <v>253</v>
      </c>
      <c r="E12234" t="s">
        <v>1</v>
      </c>
      <c r="F12234">
        <v>3864.6373183574547</v>
      </c>
      <c r="G12234">
        <v>4089.1079311445928</v>
      </c>
      <c r="H12234">
        <v>4341.2260591770664</v>
      </c>
    </row>
    <row r="12235" spans="2:8" x14ac:dyDescent="0.25">
      <c r="B12235" t="s">
        <v>3</v>
      </c>
      <c r="C12235" t="s">
        <v>644</v>
      </c>
      <c r="D12235" t="s">
        <v>254</v>
      </c>
      <c r="E12235" t="s">
        <v>1</v>
      </c>
      <c r="F12235">
        <v>3954.5126048308844</v>
      </c>
      <c r="G12235">
        <v>4184.2034644270243</v>
      </c>
      <c r="H12235">
        <v>4442.1848047393232</v>
      </c>
    </row>
    <row r="12236" spans="2:8" x14ac:dyDescent="0.25">
      <c r="B12236" t="s">
        <v>3</v>
      </c>
      <c r="C12236" t="s">
        <v>644</v>
      </c>
      <c r="D12236" t="s">
        <v>255</v>
      </c>
      <c r="E12236" t="s">
        <v>1</v>
      </c>
      <c r="F12236">
        <v>10.878399524096126</v>
      </c>
      <c r="G12236">
        <v>11.899847500935499</v>
      </c>
      <c r="H12236">
        <v>12.913994532796016</v>
      </c>
    </row>
    <row r="12237" spans="2:8" x14ac:dyDescent="0.25">
      <c r="B12237" t="s">
        <v>3</v>
      </c>
      <c r="C12237" t="s">
        <v>644</v>
      </c>
      <c r="D12237" t="s">
        <v>256</v>
      </c>
      <c r="E12237" t="s">
        <v>1</v>
      </c>
      <c r="F12237">
        <v>192.64734514172724</v>
      </c>
      <c r="G12237">
        <v>204.26553798618988</v>
      </c>
      <c r="H12237">
        <v>216.69806829212368</v>
      </c>
    </row>
    <row r="12238" spans="2:8" x14ac:dyDescent="0.25">
      <c r="B12238" t="s">
        <v>3</v>
      </c>
      <c r="C12238" t="s">
        <v>644</v>
      </c>
      <c r="D12238" t="s">
        <v>257</v>
      </c>
      <c r="E12238" t="s">
        <v>1</v>
      </c>
      <c r="F12238">
        <v>192.64734514172724</v>
      </c>
      <c r="G12238">
        <v>204.26553798618988</v>
      </c>
      <c r="H12238">
        <v>216.69806829212368</v>
      </c>
    </row>
    <row r="12239" spans="2:8" x14ac:dyDescent="0.25">
      <c r="B12239" t="s">
        <v>3</v>
      </c>
      <c r="C12239" t="s">
        <v>644</v>
      </c>
      <c r="D12239" t="s">
        <v>258</v>
      </c>
      <c r="E12239" t="s">
        <v>1</v>
      </c>
      <c r="F12239">
        <v>382.06802478134028</v>
      </c>
      <c r="G12239">
        <v>405.10981644655573</v>
      </c>
      <c r="H12239">
        <v>429.76664363266497</v>
      </c>
    </row>
    <row r="12240" spans="2:8" x14ac:dyDescent="0.25">
      <c r="B12240" t="s">
        <v>3</v>
      </c>
      <c r="C12240" t="s">
        <v>644</v>
      </c>
      <c r="D12240" t="s">
        <v>259</v>
      </c>
      <c r="E12240" t="s">
        <v>1</v>
      </c>
      <c r="F12240">
        <v>382.06802478134028</v>
      </c>
      <c r="G12240">
        <v>405.10981644655573</v>
      </c>
      <c r="H12240">
        <v>429.76664363266497</v>
      </c>
    </row>
    <row r="12241" spans="2:8" x14ac:dyDescent="0.25">
      <c r="B12241" t="s">
        <v>3</v>
      </c>
      <c r="C12241" t="s">
        <v>644</v>
      </c>
      <c r="D12241" t="s">
        <v>260</v>
      </c>
      <c r="E12241" t="s">
        <v>1</v>
      </c>
      <c r="F12241">
        <v>1914.9886576658798</v>
      </c>
      <c r="G12241">
        <v>2030.4779601701669</v>
      </c>
      <c r="H12241">
        <v>2154.0620900445515</v>
      </c>
    </row>
    <row r="12242" spans="2:8" x14ac:dyDescent="0.25">
      <c r="B12242" t="s">
        <v>3</v>
      </c>
      <c r="C12242" t="s">
        <v>644</v>
      </c>
      <c r="D12242" t="s">
        <v>261</v>
      </c>
      <c r="E12242" t="s">
        <v>1</v>
      </c>
      <c r="F12242">
        <v>1959.5232776115977</v>
      </c>
      <c r="G12242">
        <v>2077.6983778485433</v>
      </c>
      <c r="H12242">
        <v>2204.1565572548902</v>
      </c>
    </row>
    <row r="12243" spans="2:8" x14ac:dyDescent="0.25">
      <c r="B12243" t="s">
        <v>3</v>
      </c>
      <c r="C12243" t="s">
        <v>644</v>
      </c>
      <c r="D12243" t="s">
        <v>262</v>
      </c>
      <c r="E12243" t="s">
        <v>1</v>
      </c>
      <c r="F12243">
        <v>274.55812280563237</v>
      </c>
      <c r="G12243">
        <v>291.54009043604486</v>
      </c>
      <c r="H12243">
        <v>309.68345619333678</v>
      </c>
    </row>
    <row r="12244" spans="2:8" x14ac:dyDescent="0.25">
      <c r="B12244" t="s">
        <v>3</v>
      </c>
      <c r="C12244" t="s">
        <v>644</v>
      </c>
      <c r="D12244" t="s">
        <v>263</v>
      </c>
      <c r="E12244" t="s">
        <v>1</v>
      </c>
      <c r="F12244">
        <v>280.94319542901911</v>
      </c>
      <c r="G12244">
        <v>298.32009253920882</v>
      </c>
      <c r="H12244">
        <v>316.88539703504227</v>
      </c>
    </row>
    <row r="12245" spans="2:8" x14ac:dyDescent="0.25">
      <c r="B12245" t="s">
        <v>3</v>
      </c>
      <c r="C12245" t="s">
        <v>644</v>
      </c>
      <c r="D12245" t="s">
        <v>264</v>
      </c>
      <c r="E12245" t="s">
        <v>1</v>
      </c>
      <c r="F12245">
        <v>274.80215933630001</v>
      </c>
      <c r="G12245">
        <v>291.79922111297964</v>
      </c>
      <c r="H12245">
        <v>309.95871330641114</v>
      </c>
    </row>
    <row r="12246" spans="2:8" x14ac:dyDescent="0.25">
      <c r="B12246" t="s">
        <v>3</v>
      </c>
      <c r="C12246" t="s">
        <v>644</v>
      </c>
      <c r="D12246" t="s">
        <v>265</v>
      </c>
      <c r="E12246" t="s">
        <v>1</v>
      </c>
      <c r="F12246">
        <v>281.19290722784194</v>
      </c>
      <c r="G12246">
        <v>298.58524951095598</v>
      </c>
      <c r="H12246">
        <v>317.16705547632773</v>
      </c>
    </row>
    <row r="12247" spans="2:8" x14ac:dyDescent="0.25">
      <c r="B12247" t="s">
        <v>3</v>
      </c>
      <c r="C12247" t="s">
        <v>644</v>
      </c>
      <c r="D12247" t="s">
        <v>266</v>
      </c>
      <c r="E12247" t="s">
        <v>1</v>
      </c>
      <c r="F12247">
        <v>77.456627307113806</v>
      </c>
      <c r="G12247">
        <v>82.247474229612322</v>
      </c>
      <c r="H12247">
        <v>87.365967556994491</v>
      </c>
    </row>
    <row r="12248" spans="2:8" x14ac:dyDescent="0.25">
      <c r="B12248" t="s">
        <v>3</v>
      </c>
      <c r="C12248" t="s">
        <v>644</v>
      </c>
      <c r="D12248" t="s">
        <v>267</v>
      </c>
      <c r="E12248" t="s">
        <v>1</v>
      </c>
      <c r="F12248">
        <v>79.257944221232719</v>
      </c>
      <c r="G12248">
        <v>84.160206188440512</v>
      </c>
      <c r="H12248">
        <v>89.397734244366447</v>
      </c>
    </row>
    <row r="12249" spans="2:8" x14ac:dyDescent="0.25">
      <c r="B12249" t="s">
        <v>3</v>
      </c>
      <c r="C12249" t="s">
        <v>644</v>
      </c>
      <c r="D12249" t="s">
        <v>268</v>
      </c>
      <c r="E12249" t="s">
        <v>1</v>
      </c>
      <c r="F12249">
        <v>12192.742149135518</v>
      </c>
      <c r="G12249">
        <v>12929.198881545357</v>
      </c>
      <c r="H12249">
        <v>13614.521009594941</v>
      </c>
    </row>
    <row r="12250" spans="2:8" x14ac:dyDescent="0.25">
      <c r="B12250" t="s">
        <v>3</v>
      </c>
      <c r="C12250" t="s">
        <v>644</v>
      </c>
      <c r="D12250" t="s">
        <v>269</v>
      </c>
      <c r="E12250" t="s">
        <v>1</v>
      </c>
      <c r="F12250">
        <v>12476.294292138675</v>
      </c>
      <c r="G12250">
        <v>13229.877925302226</v>
      </c>
      <c r="H12250">
        <v>13931.137777259939</v>
      </c>
    </row>
    <row r="12251" spans="2:8" x14ac:dyDescent="0.25">
      <c r="B12251" t="s">
        <v>3</v>
      </c>
      <c r="C12251" t="s">
        <v>644</v>
      </c>
      <c r="D12251" t="s">
        <v>270</v>
      </c>
      <c r="E12251" t="s">
        <v>1</v>
      </c>
      <c r="F12251">
        <v>109.47328305155609</v>
      </c>
      <c r="G12251">
        <v>116.24442400407713</v>
      </c>
      <c r="H12251">
        <v>123.47864382886088</v>
      </c>
    </row>
    <row r="12252" spans="2:8" x14ac:dyDescent="0.25">
      <c r="B12252" t="s">
        <v>3</v>
      </c>
      <c r="C12252" t="s">
        <v>644</v>
      </c>
      <c r="D12252" t="s">
        <v>271</v>
      </c>
      <c r="E12252" t="s">
        <v>1</v>
      </c>
      <c r="F12252">
        <v>8142.1458798315016</v>
      </c>
      <c r="G12252">
        <v>8633.1831216374339</v>
      </c>
      <c r="H12252">
        <v>9158.6379382188334</v>
      </c>
    </row>
    <row r="12253" spans="2:8" x14ac:dyDescent="0.25">
      <c r="B12253" t="s">
        <v>3</v>
      </c>
      <c r="C12253" t="s">
        <v>644</v>
      </c>
      <c r="D12253" t="s">
        <v>272</v>
      </c>
      <c r="E12253" t="s">
        <v>1</v>
      </c>
      <c r="F12253">
        <v>8331.4981095950225</v>
      </c>
      <c r="G12253">
        <v>8833.954822140633</v>
      </c>
      <c r="H12253">
        <v>9371.6295181774112</v>
      </c>
    </row>
    <row r="12254" spans="2:8" x14ac:dyDescent="0.25">
      <c r="B12254" t="s">
        <v>3</v>
      </c>
      <c r="C12254" t="s">
        <v>644</v>
      </c>
      <c r="D12254" t="s">
        <v>273</v>
      </c>
      <c r="E12254" t="s">
        <v>1</v>
      </c>
      <c r="F12254">
        <v>4543.149398584681</v>
      </c>
      <c r="G12254">
        <v>4817.1380476113754</v>
      </c>
      <c r="H12254">
        <v>5110.3309932018574</v>
      </c>
    </row>
    <row r="12255" spans="2:8" x14ac:dyDescent="0.25">
      <c r="B12255" t="s">
        <v>3</v>
      </c>
      <c r="C12255" t="s">
        <v>644</v>
      </c>
      <c r="D12255" t="s">
        <v>274</v>
      </c>
      <c r="E12255" t="s">
        <v>1</v>
      </c>
      <c r="F12255">
        <v>4648.804035761068</v>
      </c>
      <c r="G12255">
        <v>4929.1645138348958</v>
      </c>
      <c r="H12255">
        <v>5229.1759000205075</v>
      </c>
    </row>
    <row r="12256" spans="2:8" x14ac:dyDescent="0.25">
      <c r="B12256" t="s">
        <v>3</v>
      </c>
      <c r="C12256" t="s">
        <v>644</v>
      </c>
      <c r="D12256" t="s">
        <v>275</v>
      </c>
      <c r="E12256" t="s">
        <v>1</v>
      </c>
      <c r="F12256">
        <v>281.31691588671248</v>
      </c>
      <c r="G12256">
        <v>296.94466170137719</v>
      </c>
      <c r="H12256">
        <v>313.26556377003828</v>
      </c>
    </row>
    <row r="12257" spans="2:8" x14ac:dyDescent="0.25">
      <c r="B12257" t="s">
        <v>3</v>
      </c>
      <c r="C12257" t="s">
        <v>644</v>
      </c>
      <c r="D12257" t="s">
        <v>276</v>
      </c>
      <c r="E12257" t="s">
        <v>1</v>
      </c>
      <c r="F12257">
        <v>287.85916974454295</v>
      </c>
      <c r="G12257">
        <v>303.85035150838593</v>
      </c>
      <c r="H12257">
        <v>320.550809439109</v>
      </c>
    </row>
    <row r="12258" spans="2:8" x14ac:dyDescent="0.25">
      <c r="B12258" t="s">
        <v>3</v>
      </c>
      <c r="C12258" t="s">
        <v>644</v>
      </c>
      <c r="D12258" t="s">
        <v>277</v>
      </c>
      <c r="E12258" t="s">
        <v>1</v>
      </c>
      <c r="F12258">
        <v>562.63383177342496</v>
      </c>
      <c r="G12258">
        <v>593.88932340275437</v>
      </c>
      <c r="H12258">
        <v>626.53112754007657</v>
      </c>
    </row>
    <row r="12259" spans="2:8" x14ac:dyDescent="0.25">
      <c r="B12259" t="s">
        <v>3</v>
      </c>
      <c r="C12259" t="s">
        <v>644</v>
      </c>
      <c r="D12259" t="s">
        <v>278</v>
      </c>
      <c r="E12259" t="s">
        <v>1</v>
      </c>
      <c r="F12259">
        <v>575.71833948908591</v>
      </c>
      <c r="G12259">
        <v>607.70070301677185</v>
      </c>
      <c r="H12259">
        <v>641.10161887821801</v>
      </c>
    </row>
    <row r="12260" spans="2:8" x14ac:dyDescent="0.25">
      <c r="B12260" t="s">
        <v>3</v>
      </c>
      <c r="C12260" t="s">
        <v>644</v>
      </c>
      <c r="D12260" t="s">
        <v>279</v>
      </c>
      <c r="E12260" t="s">
        <v>1</v>
      </c>
      <c r="F12260">
        <v>10140.783517993383</v>
      </c>
      <c r="G12260">
        <v>10730.880072449529</v>
      </c>
      <c r="H12260">
        <v>11352.308971152857</v>
      </c>
    </row>
    <row r="12261" spans="2:8" x14ac:dyDescent="0.25">
      <c r="B12261" t="s">
        <v>3</v>
      </c>
      <c r="C12261" t="s">
        <v>644</v>
      </c>
      <c r="D12261" t="s">
        <v>280</v>
      </c>
      <c r="E12261" t="s">
        <v>1</v>
      </c>
      <c r="F12261">
        <v>6019.4779322040713</v>
      </c>
      <c r="G12261">
        <v>6369.7539420524035</v>
      </c>
      <c r="H12261">
        <v>6738.6285497729259</v>
      </c>
    </row>
    <row r="12262" spans="2:8" x14ac:dyDescent="0.25">
      <c r="B12262" t="s">
        <v>3</v>
      </c>
      <c r="C12262" t="s">
        <v>644</v>
      </c>
      <c r="D12262" t="s">
        <v>281</v>
      </c>
      <c r="E12262" t="s">
        <v>1</v>
      </c>
      <c r="F12262">
        <v>11.272260551773986</v>
      </c>
      <c r="G12262">
        <v>11.952069021427134</v>
      </c>
      <c r="H12262">
        <v>12.679526338958357</v>
      </c>
    </row>
    <row r="12263" spans="2:8" x14ac:dyDescent="0.25">
      <c r="B12263" t="s">
        <v>3</v>
      </c>
      <c r="C12263" t="s">
        <v>644</v>
      </c>
      <c r="D12263" t="s">
        <v>282</v>
      </c>
      <c r="E12263" t="s">
        <v>1</v>
      </c>
      <c r="F12263">
        <v>11.272260551773986</v>
      </c>
      <c r="G12263">
        <v>11.952069021427134</v>
      </c>
      <c r="H12263">
        <v>12.679526338958357</v>
      </c>
    </row>
    <row r="12264" spans="2:8" x14ac:dyDescent="0.25">
      <c r="B12264" t="s">
        <v>3</v>
      </c>
      <c r="C12264" t="s">
        <v>644</v>
      </c>
      <c r="D12264" t="s">
        <v>283</v>
      </c>
      <c r="E12264" t="s">
        <v>1</v>
      </c>
      <c r="F12264">
        <v>272.92735902853298</v>
      </c>
      <c r="G12264">
        <v>288.31351898915096</v>
      </c>
      <c r="H12264">
        <v>305.89907801044149</v>
      </c>
    </row>
    <row r="12265" spans="2:8" x14ac:dyDescent="0.25">
      <c r="B12265" t="s">
        <v>3</v>
      </c>
      <c r="C12265" t="s">
        <v>644</v>
      </c>
      <c r="D12265" t="s">
        <v>284</v>
      </c>
      <c r="E12265" t="s">
        <v>1</v>
      </c>
      <c r="F12265">
        <v>279.2745069129175</v>
      </c>
      <c r="G12265">
        <v>295.01848454703833</v>
      </c>
      <c r="H12265">
        <v>313.01301005719603</v>
      </c>
    </row>
    <row r="12266" spans="2:8" x14ac:dyDescent="0.25">
      <c r="B12266" t="s">
        <v>3</v>
      </c>
      <c r="C12266" t="s">
        <v>644</v>
      </c>
      <c r="D12266" t="s">
        <v>285</v>
      </c>
      <c r="E12266" t="s">
        <v>1</v>
      </c>
      <c r="F12266">
        <v>54.585471805706575</v>
      </c>
      <c r="G12266">
        <v>57.662703797830197</v>
      </c>
      <c r="H12266">
        <v>61.179815602088283</v>
      </c>
    </row>
    <row r="12267" spans="2:8" x14ac:dyDescent="0.25">
      <c r="B12267" t="s">
        <v>3</v>
      </c>
      <c r="C12267" t="s">
        <v>644</v>
      </c>
      <c r="D12267" t="s">
        <v>286</v>
      </c>
      <c r="E12267" t="s">
        <v>1</v>
      </c>
      <c r="F12267">
        <v>55.854901382583499</v>
      </c>
      <c r="G12267">
        <v>59.003696909407637</v>
      </c>
      <c r="H12267">
        <v>62.602602011439174</v>
      </c>
    </row>
    <row r="12268" spans="2:8" x14ac:dyDescent="0.25">
      <c r="B12268" t="s">
        <v>3</v>
      </c>
      <c r="C12268" t="s">
        <v>644</v>
      </c>
      <c r="D12268" t="s">
        <v>287</v>
      </c>
      <c r="E12268" t="s">
        <v>1</v>
      </c>
      <c r="F12268">
        <v>818.7820770855991</v>
      </c>
      <c r="G12268">
        <v>864.94055696745329</v>
      </c>
      <c r="H12268">
        <v>917.69723403132446</v>
      </c>
    </row>
    <row r="12269" spans="2:8" x14ac:dyDescent="0.25">
      <c r="B12269" t="s">
        <v>3</v>
      </c>
      <c r="C12269" t="s">
        <v>644</v>
      </c>
      <c r="D12269" t="s">
        <v>288</v>
      </c>
      <c r="E12269" t="s">
        <v>1</v>
      </c>
      <c r="F12269">
        <v>837.82352073875245</v>
      </c>
      <c r="G12269">
        <v>885.05545364111492</v>
      </c>
      <c r="H12269">
        <v>939.03903017158768</v>
      </c>
    </row>
    <row r="12270" spans="2:8" x14ac:dyDescent="0.25">
      <c r="B12270" t="s">
        <v>3</v>
      </c>
      <c r="C12270" t="s">
        <v>644</v>
      </c>
      <c r="D12270" t="s">
        <v>289</v>
      </c>
      <c r="E12270" t="s">
        <v>1</v>
      </c>
      <c r="F12270">
        <v>73.690386937703906</v>
      </c>
      <c r="G12270">
        <v>77.844650127070778</v>
      </c>
      <c r="H12270">
        <v>82.592751062819204</v>
      </c>
    </row>
    <row r="12271" spans="2:8" x14ac:dyDescent="0.25">
      <c r="B12271" t="s">
        <v>3</v>
      </c>
      <c r="C12271" t="s">
        <v>644</v>
      </c>
      <c r="D12271" t="s">
        <v>290</v>
      </c>
      <c r="E12271" t="s">
        <v>1</v>
      </c>
      <c r="F12271">
        <v>75.404116866487726</v>
      </c>
      <c r="G12271">
        <v>79.654990827700345</v>
      </c>
      <c r="H12271">
        <v>84.513512715442886</v>
      </c>
    </row>
    <row r="12272" spans="2:8" x14ac:dyDescent="0.25">
      <c r="B12272" t="s">
        <v>3</v>
      </c>
      <c r="C12272" t="s">
        <v>644</v>
      </c>
      <c r="D12272" t="s">
        <v>291</v>
      </c>
      <c r="E12272" t="s">
        <v>1</v>
      </c>
      <c r="F12272">
        <v>245.63462312567961</v>
      </c>
      <c r="G12272">
        <v>259.48216709023586</v>
      </c>
      <c r="H12272">
        <v>275.30917020939728</v>
      </c>
    </row>
    <row r="12273" spans="2:8" x14ac:dyDescent="0.25">
      <c r="B12273" t="s">
        <v>3</v>
      </c>
      <c r="C12273" t="s">
        <v>644</v>
      </c>
      <c r="D12273" t="s">
        <v>292</v>
      </c>
      <c r="E12273" t="s">
        <v>1</v>
      </c>
      <c r="F12273">
        <v>251.34705622162573</v>
      </c>
      <c r="G12273">
        <v>265.51663609233441</v>
      </c>
      <c r="H12273">
        <v>281.7117090514763</v>
      </c>
    </row>
    <row r="12274" spans="2:8" x14ac:dyDescent="0.25">
      <c r="B12274" t="s">
        <v>3</v>
      </c>
      <c r="C12274" t="s">
        <v>644</v>
      </c>
      <c r="D12274" t="s">
        <v>293</v>
      </c>
      <c r="E12274" t="s">
        <v>1</v>
      </c>
      <c r="F12274">
        <v>1878.9517286565872</v>
      </c>
      <c r="G12274">
        <v>1995.168641524041</v>
      </c>
      <c r="H12274">
        <v>2119.3336383740739</v>
      </c>
    </row>
    <row r="12275" spans="2:8" x14ac:dyDescent="0.25">
      <c r="B12275" t="s">
        <v>3</v>
      </c>
      <c r="C12275" t="s">
        <v>644</v>
      </c>
      <c r="D12275" t="s">
        <v>294</v>
      </c>
      <c r="E12275" t="s">
        <v>1</v>
      </c>
      <c r="F12275">
        <v>1922.6482804858099</v>
      </c>
      <c r="G12275">
        <v>2041.5679122571587</v>
      </c>
      <c r="H12275">
        <v>2168.6204671734708</v>
      </c>
    </row>
    <row r="12276" spans="2:8" x14ac:dyDescent="0.25">
      <c r="B12276" t="s">
        <v>3</v>
      </c>
      <c r="C12276" t="s">
        <v>644</v>
      </c>
      <c r="D12276" t="s">
        <v>295</v>
      </c>
      <c r="E12276" t="s">
        <v>1</v>
      </c>
      <c r="F12276">
        <v>15.528177949068633</v>
      </c>
      <c r="G12276">
        <v>16.986225699102505</v>
      </c>
      <c r="H12276">
        <v>18.433851845059706</v>
      </c>
    </row>
    <row r="12277" spans="2:8" x14ac:dyDescent="0.25">
      <c r="B12277" t="s">
        <v>3</v>
      </c>
      <c r="C12277" t="s">
        <v>644</v>
      </c>
      <c r="D12277" t="s">
        <v>296</v>
      </c>
      <c r="E12277" t="s">
        <v>1</v>
      </c>
      <c r="F12277">
        <v>594.35987341639952</v>
      </c>
      <c r="G12277">
        <v>627.45430195126687</v>
      </c>
      <c r="H12277">
        <v>662.01765551798758</v>
      </c>
    </row>
    <row r="12278" spans="2:8" x14ac:dyDescent="0.25">
      <c r="B12278" t="s">
        <v>3</v>
      </c>
      <c r="C12278" t="s">
        <v>644</v>
      </c>
      <c r="D12278" t="s">
        <v>297</v>
      </c>
      <c r="E12278" t="s">
        <v>1</v>
      </c>
      <c r="F12278">
        <v>608.18219605399008</v>
      </c>
      <c r="G12278">
        <v>642.04626246176133</v>
      </c>
      <c r="H12278">
        <v>677.41341494863855</v>
      </c>
    </row>
    <row r="12279" spans="2:8" x14ac:dyDescent="0.25">
      <c r="B12279" t="s">
        <v>3</v>
      </c>
      <c r="C12279" t="s">
        <v>644</v>
      </c>
      <c r="D12279" t="s">
        <v>298</v>
      </c>
      <c r="E12279" t="s">
        <v>1</v>
      </c>
      <c r="F12279">
        <v>1386.8397046382654</v>
      </c>
      <c r="G12279">
        <v>1464.0600378862891</v>
      </c>
      <c r="H12279">
        <v>1544.7078628753045</v>
      </c>
    </row>
    <row r="12280" spans="2:8" x14ac:dyDescent="0.25">
      <c r="B12280" t="s">
        <v>3</v>
      </c>
      <c r="C12280" t="s">
        <v>644</v>
      </c>
      <c r="D12280" t="s">
        <v>299</v>
      </c>
      <c r="E12280" t="s">
        <v>1</v>
      </c>
      <c r="F12280">
        <v>1419.0917907926439</v>
      </c>
      <c r="G12280">
        <v>1498.1079457441101</v>
      </c>
      <c r="H12280">
        <v>1580.6313015468229</v>
      </c>
    </row>
    <row r="12281" spans="2:8" x14ac:dyDescent="0.25">
      <c r="B12281" t="s">
        <v>3</v>
      </c>
      <c r="C12281" t="s">
        <v>644</v>
      </c>
      <c r="D12281" t="s">
        <v>300</v>
      </c>
      <c r="E12281" t="s">
        <v>1</v>
      </c>
      <c r="F12281">
        <v>2377.4394936655981</v>
      </c>
      <c r="G12281">
        <v>2509.8172078050675</v>
      </c>
      <c r="H12281">
        <v>2648.0706220719503</v>
      </c>
    </row>
    <row r="12282" spans="2:8" x14ac:dyDescent="0.25">
      <c r="B12282" t="s">
        <v>3</v>
      </c>
      <c r="C12282" t="s">
        <v>644</v>
      </c>
      <c r="D12282" t="s">
        <v>301</v>
      </c>
      <c r="E12282" t="s">
        <v>1</v>
      </c>
      <c r="F12282">
        <v>2432.7287842159603</v>
      </c>
      <c r="G12282">
        <v>2568.1850498470453</v>
      </c>
      <c r="H12282">
        <v>2709.6536597945542</v>
      </c>
    </row>
    <row r="12283" spans="2:8" x14ac:dyDescent="0.25">
      <c r="B12283" t="s">
        <v>3</v>
      </c>
      <c r="C12283" t="s">
        <v>644</v>
      </c>
      <c r="D12283" t="s">
        <v>407</v>
      </c>
      <c r="E12283" t="s">
        <v>1</v>
      </c>
      <c r="F12283">
        <v>152.16097832952133</v>
      </c>
      <c r="G12283">
        <v>161.57243839560405</v>
      </c>
      <c r="H12283">
        <v>171.62754896967456</v>
      </c>
    </row>
    <row r="12284" spans="2:8" x14ac:dyDescent="0.25">
      <c r="B12284" t="s">
        <v>3</v>
      </c>
      <c r="C12284" t="s">
        <v>644</v>
      </c>
      <c r="D12284" t="s">
        <v>635</v>
      </c>
      <c r="E12284" t="s">
        <v>1</v>
      </c>
      <c r="F12284">
        <v>152.16097832952133</v>
      </c>
      <c r="G12284">
        <v>161.57243839560405</v>
      </c>
      <c r="H12284">
        <v>171.62754896967456</v>
      </c>
    </row>
    <row r="12285" spans="2:8" x14ac:dyDescent="0.25">
      <c r="B12285" t="s">
        <v>3</v>
      </c>
      <c r="C12285" t="s">
        <v>644</v>
      </c>
      <c r="D12285" t="s">
        <v>636</v>
      </c>
      <c r="E12285" t="s">
        <v>1</v>
      </c>
      <c r="F12285">
        <v>54.830951931243838</v>
      </c>
      <c r="G12285">
        <v>59.470367034922361</v>
      </c>
      <c r="H12285">
        <v>64.019447312278004</v>
      </c>
    </row>
    <row r="12286" spans="2:8" x14ac:dyDescent="0.25">
      <c r="B12286" t="s">
        <v>3</v>
      </c>
      <c r="C12286" t="s">
        <v>644</v>
      </c>
      <c r="D12286" t="s">
        <v>554</v>
      </c>
      <c r="E12286" t="s">
        <v>1</v>
      </c>
      <c r="F12286">
        <v>598.21592710407594</v>
      </c>
      <c r="G12286">
        <v>634.29318525996166</v>
      </c>
      <c r="H12286">
        <v>672.89915534349564</v>
      </c>
    </row>
    <row r="12287" spans="2:8" x14ac:dyDescent="0.25">
      <c r="B12287" t="s">
        <v>3</v>
      </c>
      <c r="C12287" t="s">
        <v>644</v>
      </c>
      <c r="D12287" t="s">
        <v>302</v>
      </c>
      <c r="E12287" t="s">
        <v>1</v>
      </c>
      <c r="F12287">
        <v>318.05906391597534</v>
      </c>
      <c r="G12287">
        <v>337.04911129219812</v>
      </c>
      <c r="H12287">
        <v>357.18526778261463</v>
      </c>
    </row>
    <row r="12288" spans="2:8" x14ac:dyDescent="0.25">
      <c r="B12288" t="s">
        <v>3</v>
      </c>
      <c r="C12288" t="s">
        <v>644</v>
      </c>
      <c r="D12288" t="s">
        <v>303</v>
      </c>
      <c r="E12288" t="s">
        <v>1</v>
      </c>
      <c r="F12288">
        <v>325.45578633262596</v>
      </c>
      <c r="G12288">
        <v>344.88746271759805</v>
      </c>
      <c r="H12288">
        <v>365.49190191709403</v>
      </c>
    </row>
    <row r="12289" spans="2:8" x14ac:dyDescent="0.25">
      <c r="B12289" t="s">
        <v>3</v>
      </c>
      <c r="C12289" t="s">
        <v>644</v>
      </c>
      <c r="D12289" t="s">
        <v>304</v>
      </c>
      <c r="E12289" t="s">
        <v>1</v>
      </c>
      <c r="F12289">
        <v>480.94071807146162</v>
      </c>
      <c r="G12289">
        <v>518.1010078860179</v>
      </c>
      <c r="H12289">
        <v>556.16733627456085</v>
      </c>
    </row>
    <row r="12290" spans="2:8" x14ac:dyDescent="0.25">
      <c r="B12290" t="s">
        <v>3</v>
      </c>
      <c r="C12290" t="s">
        <v>644</v>
      </c>
      <c r="D12290" t="s">
        <v>305</v>
      </c>
      <c r="E12290" t="s">
        <v>1</v>
      </c>
      <c r="F12290">
        <v>492.12538593358857</v>
      </c>
      <c r="G12290">
        <v>530.14986853453001</v>
      </c>
      <c r="H12290">
        <v>569.1014603739693</v>
      </c>
    </row>
    <row r="12291" spans="2:8" x14ac:dyDescent="0.25">
      <c r="B12291" t="s">
        <v>3</v>
      </c>
      <c r="C12291" t="s">
        <v>644</v>
      </c>
      <c r="D12291" t="s">
        <v>306</v>
      </c>
      <c r="E12291" t="s">
        <v>1</v>
      </c>
      <c r="F12291">
        <v>233.05735490233556</v>
      </c>
      <c r="G12291">
        <v>253.42038124882527</v>
      </c>
      <c r="H12291">
        <v>273.46710044473934</v>
      </c>
    </row>
    <row r="12292" spans="2:8" x14ac:dyDescent="0.25">
      <c r="B12292" t="s">
        <v>3</v>
      </c>
      <c r="C12292" t="s">
        <v>644</v>
      </c>
      <c r="D12292" t="s">
        <v>307</v>
      </c>
      <c r="E12292" t="s">
        <v>1</v>
      </c>
      <c r="F12292">
        <v>233.05735490233556</v>
      </c>
      <c r="G12292">
        <v>253.42038124882527</v>
      </c>
      <c r="H12292">
        <v>273.46710044473934</v>
      </c>
    </row>
    <row r="12293" spans="2:8" x14ac:dyDescent="0.25">
      <c r="B12293" t="s">
        <v>3</v>
      </c>
      <c r="C12293" t="s">
        <v>644</v>
      </c>
      <c r="D12293" t="s">
        <v>308</v>
      </c>
      <c r="E12293" t="s">
        <v>1</v>
      </c>
      <c r="F12293">
        <v>232.12008430480159</v>
      </c>
      <c r="G12293">
        <v>247.20689251183126</v>
      </c>
      <c r="H12293">
        <v>263.19367997225652</v>
      </c>
    </row>
    <row r="12294" spans="2:8" x14ac:dyDescent="0.25">
      <c r="B12294" t="s">
        <v>3</v>
      </c>
      <c r="C12294" t="s">
        <v>644</v>
      </c>
      <c r="D12294" t="s">
        <v>309</v>
      </c>
      <c r="E12294" t="s">
        <v>1</v>
      </c>
      <c r="F12294">
        <v>1807.0053805720229</v>
      </c>
      <c r="G12294">
        <v>1918.7722682797282</v>
      </c>
      <c r="H12294">
        <v>2038.1829023927901</v>
      </c>
    </row>
    <row r="12295" spans="2:8" x14ac:dyDescent="0.25">
      <c r="B12295" t="s">
        <v>3</v>
      </c>
      <c r="C12295" t="s">
        <v>644</v>
      </c>
      <c r="D12295" t="s">
        <v>310</v>
      </c>
      <c r="E12295" t="s">
        <v>1</v>
      </c>
      <c r="F12295">
        <v>1849.0287615155589</v>
      </c>
      <c r="G12295">
        <v>1963.3948791699549</v>
      </c>
      <c r="H12295">
        <v>2085.5825047740182</v>
      </c>
    </row>
    <row r="12296" spans="2:8" x14ac:dyDescent="0.25">
      <c r="B12296" t="s">
        <v>3</v>
      </c>
      <c r="C12296" t="s">
        <v>644</v>
      </c>
      <c r="D12296" t="s">
        <v>637</v>
      </c>
      <c r="E12296" t="s">
        <v>1</v>
      </c>
      <c r="F12296">
        <v>0</v>
      </c>
      <c r="G12296">
        <v>0</v>
      </c>
      <c r="H12296">
        <v>0</v>
      </c>
    </row>
    <row r="12297" spans="2:8" x14ac:dyDescent="0.25">
      <c r="B12297" t="s">
        <v>3</v>
      </c>
      <c r="C12297" t="s">
        <v>644</v>
      </c>
      <c r="D12297" t="s">
        <v>311</v>
      </c>
      <c r="E12297" t="s">
        <v>1</v>
      </c>
      <c r="F12297">
        <v>0</v>
      </c>
      <c r="G12297">
        <v>0</v>
      </c>
      <c r="H12297">
        <v>0</v>
      </c>
    </row>
    <row r="12298" spans="2:8" x14ac:dyDescent="0.25">
      <c r="B12298" t="s">
        <v>3</v>
      </c>
      <c r="C12298" t="s">
        <v>644</v>
      </c>
      <c r="D12298" t="s">
        <v>312</v>
      </c>
      <c r="E12298" t="s">
        <v>1</v>
      </c>
      <c r="F12298">
        <v>0</v>
      </c>
      <c r="G12298">
        <v>0</v>
      </c>
      <c r="H12298">
        <v>0</v>
      </c>
    </row>
    <row r="12299" spans="2:8" x14ac:dyDescent="0.25">
      <c r="B12299" t="s">
        <v>3</v>
      </c>
      <c r="C12299" t="s">
        <v>644</v>
      </c>
      <c r="D12299" t="s">
        <v>313</v>
      </c>
      <c r="E12299" t="s">
        <v>1</v>
      </c>
      <c r="F12299">
        <v>0</v>
      </c>
      <c r="G12299">
        <v>0</v>
      </c>
      <c r="H12299">
        <v>0</v>
      </c>
    </row>
    <row r="12300" spans="2:8" x14ac:dyDescent="0.25">
      <c r="B12300" t="s">
        <v>3</v>
      </c>
      <c r="C12300" t="s">
        <v>644</v>
      </c>
      <c r="D12300" t="s">
        <v>314</v>
      </c>
      <c r="E12300" t="s">
        <v>1</v>
      </c>
      <c r="F12300">
        <v>0</v>
      </c>
      <c r="G12300">
        <v>0</v>
      </c>
      <c r="H12300">
        <v>0</v>
      </c>
    </row>
    <row r="12301" spans="2:8" x14ac:dyDescent="0.25">
      <c r="B12301" t="s">
        <v>3</v>
      </c>
      <c r="C12301" t="s">
        <v>644</v>
      </c>
      <c r="D12301" t="s">
        <v>315</v>
      </c>
      <c r="E12301" t="s">
        <v>1</v>
      </c>
      <c r="F12301">
        <v>300.55804091796108</v>
      </c>
      <c r="G12301">
        <v>319.26523067638919</v>
      </c>
      <c r="H12301">
        <v>339.69672960708374</v>
      </c>
    </row>
    <row r="12302" spans="2:8" x14ac:dyDescent="0.25">
      <c r="B12302" t="s">
        <v>3</v>
      </c>
      <c r="C12302" t="s">
        <v>644</v>
      </c>
      <c r="D12302" t="s">
        <v>316</v>
      </c>
      <c r="E12302" t="s">
        <v>1</v>
      </c>
      <c r="F12302">
        <v>223.60556530947773</v>
      </c>
      <c r="G12302">
        <v>237.4360156099915</v>
      </c>
      <c r="H12302">
        <v>252.2123315146857</v>
      </c>
    </row>
    <row r="12303" spans="2:8" x14ac:dyDescent="0.25">
      <c r="B12303" t="s">
        <v>3</v>
      </c>
      <c r="C12303" t="s">
        <v>644</v>
      </c>
      <c r="D12303" t="s">
        <v>317</v>
      </c>
      <c r="E12303" t="s">
        <v>1</v>
      </c>
      <c r="F12303">
        <v>228.80569473527953</v>
      </c>
      <c r="G12303">
        <v>242.95778341487508</v>
      </c>
      <c r="H12303">
        <v>258.07773457316688</v>
      </c>
    </row>
    <row r="12304" spans="2:8" x14ac:dyDescent="0.25">
      <c r="B12304" t="s">
        <v>3</v>
      </c>
      <c r="C12304" t="s">
        <v>644</v>
      </c>
      <c r="D12304" t="s">
        <v>320</v>
      </c>
      <c r="E12304" t="s">
        <v>1</v>
      </c>
      <c r="F12304">
        <v>6827.9387059937835</v>
      </c>
      <c r="G12304">
        <v>7239.7186272693461</v>
      </c>
      <c r="H12304">
        <v>7680.3608527143724</v>
      </c>
    </row>
    <row r="12305" spans="2:8" x14ac:dyDescent="0.25">
      <c r="B12305" t="s">
        <v>3</v>
      </c>
      <c r="C12305" t="s">
        <v>644</v>
      </c>
      <c r="D12305" t="s">
        <v>321</v>
      </c>
      <c r="E12305" t="s">
        <v>1</v>
      </c>
      <c r="F12305">
        <v>6986.7279782261985</v>
      </c>
      <c r="G12305">
        <v>7408.0841767407264</v>
      </c>
      <c r="H12305">
        <v>7858.973895800752</v>
      </c>
    </row>
    <row r="12306" spans="2:8" x14ac:dyDescent="0.25">
      <c r="B12306" t="s">
        <v>3</v>
      </c>
      <c r="C12306" t="s">
        <v>644</v>
      </c>
      <c r="D12306" t="s">
        <v>318</v>
      </c>
      <c r="E12306" t="s">
        <v>1</v>
      </c>
      <c r="F12306">
        <v>20.509390025766237</v>
      </c>
      <c r="G12306">
        <v>22.094065326982889</v>
      </c>
      <c r="H12306">
        <v>23.717378027350922</v>
      </c>
    </row>
    <row r="12307" spans="2:8" x14ac:dyDescent="0.25">
      <c r="B12307" t="s">
        <v>3</v>
      </c>
      <c r="C12307" t="s">
        <v>644</v>
      </c>
      <c r="D12307" t="s">
        <v>319</v>
      </c>
      <c r="E12307" t="s">
        <v>1</v>
      </c>
      <c r="F12307">
        <v>20.986352584504989</v>
      </c>
      <c r="G12307">
        <v>22.607880799703423</v>
      </c>
      <c r="H12307">
        <v>24.268944958219549</v>
      </c>
    </row>
    <row r="12308" spans="2:8" x14ac:dyDescent="0.25">
      <c r="B12308" t="s">
        <v>3</v>
      </c>
      <c r="C12308" t="s">
        <v>644</v>
      </c>
      <c r="D12308" t="s">
        <v>326</v>
      </c>
      <c r="E12308" t="s">
        <v>1</v>
      </c>
      <c r="F12308">
        <v>9556.9884948173531</v>
      </c>
      <c r="G12308">
        <v>10100.493164856745</v>
      </c>
      <c r="H12308">
        <v>10681.597035513763</v>
      </c>
    </row>
    <row r="12309" spans="2:8" x14ac:dyDescent="0.25">
      <c r="B12309" t="s">
        <v>3</v>
      </c>
      <c r="C12309" t="s">
        <v>644</v>
      </c>
      <c r="D12309" t="s">
        <v>327</v>
      </c>
      <c r="E12309" t="s">
        <v>1</v>
      </c>
      <c r="F12309">
        <v>9779.2440412084543</v>
      </c>
      <c r="G12309">
        <v>10335.388354737137</v>
      </c>
      <c r="H12309">
        <v>10930.006268897807</v>
      </c>
    </row>
    <row r="12310" spans="2:8" x14ac:dyDescent="0.25">
      <c r="B12310" t="s">
        <v>3</v>
      </c>
      <c r="C12310" t="s">
        <v>644</v>
      </c>
      <c r="D12310" t="s">
        <v>328</v>
      </c>
      <c r="E12310" t="s">
        <v>1</v>
      </c>
      <c r="F12310">
        <v>14137.400515910223</v>
      </c>
      <c r="G12310">
        <v>14941.392610991365</v>
      </c>
      <c r="H12310">
        <v>15801.004209904453</v>
      </c>
    </row>
    <row r="12311" spans="2:8" x14ac:dyDescent="0.25">
      <c r="B12311" t="s">
        <v>3</v>
      </c>
      <c r="C12311" t="s">
        <v>644</v>
      </c>
      <c r="D12311" t="s">
        <v>329</v>
      </c>
      <c r="E12311" t="s">
        <v>1</v>
      </c>
      <c r="F12311">
        <v>14466.177272094181</v>
      </c>
      <c r="G12311">
        <v>15288.866857758601</v>
      </c>
      <c r="H12311">
        <v>16168.469424088276</v>
      </c>
    </row>
    <row r="12312" spans="2:8" x14ac:dyDescent="0.25">
      <c r="B12312" t="s">
        <v>3</v>
      </c>
      <c r="C12312" t="s">
        <v>644</v>
      </c>
      <c r="D12312" t="s">
        <v>330</v>
      </c>
      <c r="E12312" t="s">
        <v>1</v>
      </c>
      <c r="F12312">
        <v>430.75285296927314</v>
      </c>
      <c r="G12312">
        <v>457.39577626391775</v>
      </c>
      <c r="H12312">
        <v>485.86081121737692</v>
      </c>
    </row>
    <row r="12313" spans="2:8" x14ac:dyDescent="0.25">
      <c r="B12313" t="s">
        <v>3</v>
      </c>
      <c r="C12313" t="s">
        <v>644</v>
      </c>
      <c r="D12313" t="s">
        <v>331</v>
      </c>
      <c r="E12313" t="s">
        <v>1</v>
      </c>
      <c r="F12313">
        <v>440.77036117786093</v>
      </c>
      <c r="G12313">
        <v>468.03288733982276</v>
      </c>
      <c r="H12313">
        <v>497.15989985033912</v>
      </c>
    </row>
    <row r="12314" spans="2:8" x14ac:dyDescent="0.25">
      <c r="B12314" t="s">
        <v>3</v>
      </c>
      <c r="C12314" t="s">
        <v>644</v>
      </c>
      <c r="D12314" t="s">
        <v>322</v>
      </c>
      <c r="E12314" t="s">
        <v>1</v>
      </c>
      <c r="F12314">
        <v>9581.5209528642972</v>
      </c>
      <c r="G12314">
        <v>10159.364151750537</v>
      </c>
      <c r="H12314">
        <v>10777.70929186025</v>
      </c>
    </row>
    <row r="12315" spans="2:8" x14ac:dyDescent="0.25">
      <c r="B12315" t="s">
        <v>3</v>
      </c>
      <c r="C12315" t="s">
        <v>644</v>
      </c>
      <c r="D12315" t="s">
        <v>323</v>
      </c>
      <c r="E12315" t="s">
        <v>1</v>
      </c>
      <c r="F12315">
        <v>9804.347021535561</v>
      </c>
      <c r="G12315">
        <v>10395.628434349388</v>
      </c>
      <c r="H12315">
        <v>11028.353693996534</v>
      </c>
    </row>
    <row r="12316" spans="2:8" x14ac:dyDescent="0.25">
      <c r="B12316" t="s">
        <v>3</v>
      </c>
      <c r="C12316" t="s">
        <v>644</v>
      </c>
      <c r="D12316" t="s">
        <v>324</v>
      </c>
      <c r="E12316" t="s">
        <v>1</v>
      </c>
      <c r="F12316">
        <v>13045.848905509856</v>
      </c>
      <c r="G12316">
        <v>13832.619095840942</v>
      </c>
      <c r="H12316">
        <v>14674.53524975972</v>
      </c>
    </row>
    <row r="12317" spans="2:8" x14ac:dyDescent="0.25">
      <c r="B12317" t="s">
        <v>3</v>
      </c>
      <c r="C12317" t="s">
        <v>644</v>
      </c>
      <c r="D12317" t="s">
        <v>325</v>
      </c>
      <c r="E12317" t="s">
        <v>1</v>
      </c>
      <c r="F12317">
        <v>13349.240740521711</v>
      </c>
      <c r="G12317">
        <v>14154.307912023296</v>
      </c>
      <c r="H12317">
        <v>15015.803511382035</v>
      </c>
    </row>
    <row r="12318" spans="2:8" x14ac:dyDescent="0.25">
      <c r="B12318" t="s">
        <v>3</v>
      </c>
      <c r="C12318" t="s">
        <v>644</v>
      </c>
      <c r="D12318" t="s">
        <v>332</v>
      </c>
      <c r="E12318" t="s">
        <v>1</v>
      </c>
      <c r="F12318">
        <v>0</v>
      </c>
      <c r="G12318">
        <v>0</v>
      </c>
      <c r="H12318">
        <v>0</v>
      </c>
    </row>
    <row r="12319" spans="2:8" x14ac:dyDescent="0.25">
      <c r="B12319" t="s">
        <v>3</v>
      </c>
      <c r="C12319" t="s">
        <v>644</v>
      </c>
      <c r="D12319" t="s">
        <v>333</v>
      </c>
      <c r="E12319" t="s">
        <v>1</v>
      </c>
      <c r="F12319">
        <v>0</v>
      </c>
      <c r="G12319">
        <v>0</v>
      </c>
      <c r="H12319">
        <v>0</v>
      </c>
    </row>
    <row r="12320" spans="2:8" x14ac:dyDescent="0.25">
      <c r="B12320" t="s">
        <v>3</v>
      </c>
      <c r="C12320" t="s">
        <v>644</v>
      </c>
      <c r="D12320" t="s">
        <v>334</v>
      </c>
      <c r="E12320" t="s">
        <v>1</v>
      </c>
      <c r="F12320">
        <v>15.557094481562242</v>
      </c>
      <c r="G12320">
        <v>17.017857404314984</v>
      </c>
      <c r="H12320">
        <v>18.468179315907115</v>
      </c>
    </row>
    <row r="12321" spans="2:8" x14ac:dyDescent="0.25">
      <c r="B12321" t="s">
        <v>3</v>
      </c>
      <c r="C12321" t="s">
        <v>644</v>
      </c>
      <c r="D12321" t="s">
        <v>335</v>
      </c>
      <c r="E12321" t="s">
        <v>1</v>
      </c>
      <c r="F12321">
        <v>123.6008264906871</v>
      </c>
      <c r="G12321">
        <v>135.20656076023045</v>
      </c>
      <c r="H12321">
        <v>146.72934139017357</v>
      </c>
    </row>
    <row r="12322" spans="2:8" x14ac:dyDescent="0.25">
      <c r="B12322" t="s">
        <v>3</v>
      </c>
      <c r="C12322" t="s">
        <v>644</v>
      </c>
      <c r="D12322" t="s">
        <v>336</v>
      </c>
      <c r="E12322" t="s">
        <v>1</v>
      </c>
      <c r="F12322">
        <v>123.6008264906871</v>
      </c>
      <c r="G12322">
        <v>135.20656076023045</v>
      </c>
      <c r="H12322">
        <v>146.72934139017357</v>
      </c>
    </row>
    <row r="12323" spans="2:8" x14ac:dyDescent="0.25">
      <c r="B12323" t="s">
        <v>3</v>
      </c>
      <c r="C12323" t="s">
        <v>644</v>
      </c>
      <c r="D12323" t="s">
        <v>337</v>
      </c>
      <c r="E12323" t="s">
        <v>1</v>
      </c>
      <c r="F12323">
        <v>879.5803184371548</v>
      </c>
      <c r="G12323">
        <v>929.60193466119597</v>
      </c>
      <c r="H12323">
        <v>983.08400465371938</v>
      </c>
    </row>
    <row r="12324" spans="2:8" x14ac:dyDescent="0.25">
      <c r="B12324" t="s">
        <v>3</v>
      </c>
      <c r="C12324" t="s">
        <v>644</v>
      </c>
      <c r="D12324" t="s">
        <v>338</v>
      </c>
      <c r="E12324" t="s">
        <v>1</v>
      </c>
      <c r="F12324">
        <v>1116.0209757378784</v>
      </c>
      <c r="G12324">
        <v>1179.4889408300612</v>
      </c>
      <c r="H12324">
        <v>1247.3475669116337</v>
      </c>
    </row>
    <row r="12325" spans="2:8" x14ac:dyDescent="0.25">
      <c r="B12325" t="s">
        <v>3</v>
      </c>
      <c r="C12325" t="s">
        <v>644</v>
      </c>
      <c r="D12325" t="s">
        <v>339</v>
      </c>
      <c r="E12325" t="s">
        <v>1</v>
      </c>
      <c r="F12325">
        <v>2230.6210883343392</v>
      </c>
      <c r="G12325">
        <v>2357.4762142200207</v>
      </c>
      <c r="H12325">
        <v>2493.1070721103674</v>
      </c>
    </row>
    <row r="12326" spans="2:8" x14ac:dyDescent="0.25">
      <c r="B12326" t="s">
        <v>3</v>
      </c>
      <c r="C12326" t="s">
        <v>644</v>
      </c>
      <c r="D12326" t="s">
        <v>340</v>
      </c>
      <c r="E12326" t="s">
        <v>1</v>
      </c>
      <c r="F12326">
        <v>2282.4959973653695</v>
      </c>
      <c r="G12326">
        <v>2412.3012424576955</v>
      </c>
      <c r="H12326">
        <v>2551.0863063454926</v>
      </c>
    </row>
    <row r="12327" spans="2:8" x14ac:dyDescent="0.25">
      <c r="B12327" t="s">
        <v>3</v>
      </c>
      <c r="C12327" t="s">
        <v>644</v>
      </c>
      <c r="D12327" t="s">
        <v>341</v>
      </c>
      <c r="E12327" t="s">
        <v>1</v>
      </c>
      <c r="F12327">
        <v>2415.410015083281</v>
      </c>
      <c r="G12327">
        <v>2552.7740627610187</v>
      </c>
      <c r="H12327">
        <v>2699.6408409045493</v>
      </c>
    </row>
    <row r="12328" spans="2:8" x14ac:dyDescent="0.25">
      <c r="B12328" t="s">
        <v>3</v>
      </c>
      <c r="C12328" t="s">
        <v>644</v>
      </c>
      <c r="D12328" t="s">
        <v>342</v>
      </c>
      <c r="E12328" t="s">
        <v>1</v>
      </c>
      <c r="F12328">
        <v>2681.3201099942344</v>
      </c>
      <c r="G12328">
        <v>2833.8064295542822</v>
      </c>
      <c r="H12328">
        <v>2996.8416257599797</v>
      </c>
    </row>
    <row r="12329" spans="2:8" x14ac:dyDescent="0.25">
      <c r="B12329" t="s">
        <v>3</v>
      </c>
      <c r="C12329" t="s">
        <v>644</v>
      </c>
      <c r="D12329" t="s">
        <v>343</v>
      </c>
      <c r="E12329" t="s">
        <v>1</v>
      </c>
      <c r="F12329">
        <v>1238.6489832601235</v>
      </c>
      <c r="G12329">
        <v>1313.4649165142519</v>
      </c>
      <c r="H12329">
        <v>1383.0861343446043</v>
      </c>
    </row>
    <row r="12330" spans="2:8" x14ac:dyDescent="0.25">
      <c r="B12330" t="s">
        <v>3</v>
      </c>
      <c r="C12330" t="s">
        <v>644</v>
      </c>
      <c r="D12330" t="s">
        <v>344</v>
      </c>
      <c r="E12330" t="s">
        <v>1</v>
      </c>
      <c r="F12330">
        <v>1267.4547735684985</v>
      </c>
      <c r="G12330">
        <v>1344.0106122471411</v>
      </c>
      <c r="H12330">
        <v>1415.2509281665714</v>
      </c>
    </row>
    <row r="12331" spans="2:8" x14ac:dyDescent="0.25">
      <c r="B12331" t="s">
        <v>3</v>
      </c>
      <c r="C12331" t="s">
        <v>644</v>
      </c>
      <c r="D12331" t="s">
        <v>345</v>
      </c>
      <c r="E12331" t="s">
        <v>1</v>
      </c>
      <c r="F12331">
        <v>436.26633552797233</v>
      </c>
      <c r="G12331">
        <v>462.61736272049961</v>
      </c>
      <c r="H12331">
        <v>487.13875174057517</v>
      </c>
    </row>
    <row r="12332" spans="2:8" x14ac:dyDescent="0.25">
      <c r="B12332" t="s">
        <v>3</v>
      </c>
      <c r="C12332" t="s">
        <v>644</v>
      </c>
      <c r="D12332" t="s">
        <v>346</v>
      </c>
      <c r="E12332" t="s">
        <v>1</v>
      </c>
      <c r="F12332">
        <v>446.41206426118094</v>
      </c>
      <c r="G12332">
        <v>473.37590603958108</v>
      </c>
      <c r="H12332">
        <v>498.46755992058866</v>
      </c>
    </row>
    <row r="12333" spans="2:8" x14ac:dyDescent="0.25">
      <c r="B12333" t="s">
        <v>3</v>
      </c>
      <c r="C12333" t="s">
        <v>644</v>
      </c>
      <c r="D12333" t="s">
        <v>347</v>
      </c>
      <c r="E12333" t="s">
        <v>1</v>
      </c>
      <c r="F12333">
        <v>329.00832321247816</v>
      </c>
      <c r="G12333">
        <v>347.55602289103149</v>
      </c>
      <c r="H12333">
        <v>368.7550529440939</v>
      </c>
    </row>
    <row r="12334" spans="2:8" x14ac:dyDescent="0.25">
      <c r="B12334" t="s">
        <v>3</v>
      </c>
      <c r="C12334" t="s">
        <v>644</v>
      </c>
      <c r="D12334" t="s">
        <v>348</v>
      </c>
      <c r="E12334" t="s">
        <v>1</v>
      </c>
      <c r="F12334">
        <v>336.65967956625667</v>
      </c>
      <c r="G12334">
        <v>355.63872109779948</v>
      </c>
      <c r="H12334">
        <v>377.33075184977031</v>
      </c>
    </row>
    <row r="12335" spans="2:8" x14ac:dyDescent="0.25">
      <c r="B12335" t="s">
        <v>3</v>
      </c>
      <c r="C12335" t="s">
        <v>644</v>
      </c>
      <c r="D12335" t="s">
        <v>349</v>
      </c>
      <c r="E12335" t="s">
        <v>1</v>
      </c>
      <c r="F12335">
        <v>2088.4664086683638</v>
      </c>
      <c r="G12335">
        <v>2214.6123673266188</v>
      </c>
      <c r="H12335">
        <v>2331.9995986845906</v>
      </c>
    </row>
    <row r="12336" spans="2:8" x14ac:dyDescent="0.25">
      <c r="B12336" t="s">
        <v>3</v>
      </c>
      <c r="C12336" t="s">
        <v>644</v>
      </c>
      <c r="D12336" t="s">
        <v>350</v>
      </c>
      <c r="E12336" t="s">
        <v>1</v>
      </c>
      <c r="F12336">
        <v>2137.0353949164651</v>
      </c>
      <c r="G12336">
        <v>2266.1149805202608</v>
      </c>
      <c r="H12336">
        <v>2386.2321474912101</v>
      </c>
    </row>
    <row r="12337" spans="2:8" x14ac:dyDescent="0.25">
      <c r="B12337" t="s">
        <v>3</v>
      </c>
      <c r="C12337" t="s">
        <v>644</v>
      </c>
      <c r="D12337" t="s">
        <v>351</v>
      </c>
      <c r="E12337" t="s">
        <v>1</v>
      </c>
      <c r="F12337">
        <v>198226.09250540796</v>
      </c>
      <c r="G12337">
        <v>223100.68668672608</v>
      </c>
      <c r="H12337">
        <v>248007.17197197798</v>
      </c>
    </row>
    <row r="12338" spans="2:8" x14ac:dyDescent="0.25">
      <c r="B12338" t="s">
        <v>3</v>
      </c>
      <c r="C12338" t="s">
        <v>644</v>
      </c>
      <c r="D12338" t="s">
        <v>352</v>
      </c>
      <c r="E12338" t="s">
        <v>1</v>
      </c>
      <c r="F12338">
        <v>414.25842927363431</v>
      </c>
      <c r="G12338">
        <v>453.15601099353063</v>
      </c>
      <c r="H12338">
        <v>491.77556670487178</v>
      </c>
    </row>
    <row r="12339" spans="2:8" x14ac:dyDescent="0.25">
      <c r="B12339" t="s">
        <v>3</v>
      </c>
      <c r="C12339" t="s">
        <v>644</v>
      </c>
      <c r="D12339" t="s">
        <v>353</v>
      </c>
      <c r="E12339" t="s">
        <v>1</v>
      </c>
      <c r="F12339">
        <v>423.89234623348625</v>
      </c>
      <c r="G12339">
        <v>463.69452287710112</v>
      </c>
      <c r="H12339">
        <v>503.21220779103152</v>
      </c>
    </row>
    <row r="12340" spans="2:8" x14ac:dyDescent="0.25">
      <c r="B12340" t="s">
        <v>3</v>
      </c>
      <c r="C12340" t="s">
        <v>644</v>
      </c>
      <c r="D12340" t="s">
        <v>354</v>
      </c>
      <c r="E12340" t="s">
        <v>1</v>
      </c>
      <c r="F12340">
        <v>118.88233700908221</v>
      </c>
      <c r="G12340">
        <v>126.06461554692646</v>
      </c>
      <c r="H12340">
        <v>133.52730817492468</v>
      </c>
    </row>
    <row r="12341" spans="2:8" x14ac:dyDescent="0.25">
      <c r="B12341" t="s">
        <v>3</v>
      </c>
      <c r="C12341" t="s">
        <v>644</v>
      </c>
      <c r="D12341" t="s">
        <v>355</v>
      </c>
      <c r="E12341" t="s">
        <v>1</v>
      </c>
      <c r="F12341">
        <v>121.64704252092133</v>
      </c>
      <c r="G12341">
        <v>128.9963507922038</v>
      </c>
      <c r="H12341">
        <v>136.63259441155088</v>
      </c>
    </row>
    <row r="12342" spans="2:8" x14ac:dyDescent="0.25">
      <c r="B12342" t="s">
        <v>3</v>
      </c>
      <c r="C12342" t="s">
        <v>644</v>
      </c>
      <c r="D12342" t="s">
        <v>356</v>
      </c>
      <c r="E12342" t="s">
        <v>1</v>
      </c>
      <c r="F12342">
        <v>2614.773326399195</v>
      </c>
      <c r="G12342">
        <v>2753.5862313389234</v>
      </c>
      <c r="H12342">
        <v>2898.4677962523087</v>
      </c>
    </row>
    <row r="12343" spans="2:8" x14ac:dyDescent="0.25">
      <c r="B12343" t="s">
        <v>3</v>
      </c>
      <c r="C12343" t="s">
        <v>644</v>
      </c>
      <c r="D12343" t="s">
        <v>357</v>
      </c>
      <c r="E12343" t="s">
        <v>1</v>
      </c>
      <c r="F12343">
        <v>1799.4439656774889</v>
      </c>
      <c r="G12343">
        <v>1910.743164789181</v>
      </c>
      <c r="H12343">
        <v>2029.6541250456755</v>
      </c>
    </row>
    <row r="12344" spans="2:8" x14ac:dyDescent="0.25">
      <c r="B12344" t="s">
        <v>3</v>
      </c>
      <c r="C12344" t="s">
        <v>644</v>
      </c>
      <c r="D12344" t="s">
        <v>358</v>
      </c>
      <c r="E12344" t="s">
        <v>1</v>
      </c>
      <c r="F12344">
        <v>1841.2914997630123</v>
      </c>
      <c r="G12344">
        <v>1955.1790523424174</v>
      </c>
      <c r="H12344">
        <v>2076.8553837676677</v>
      </c>
    </row>
    <row r="12345" spans="2:8" x14ac:dyDescent="0.25">
      <c r="B12345" t="s">
        <v>3</v>
      </c>
      <c r="C12345" t="s">
        <v>644</v>
      </c>
      <c r="D12345" t="s">
        <v>359</v>
      </c>
      <c r="E12345" t="s">
        <v>1</v>
      </c>
      <c r="F12345">
        <v>1441.241382776358</v>
      </c>
      <c r="G12345">
        <v>1530.385037532644</v>
      </c>
      <c r="H12345">
        <v>1625.6252339801119</v>
      </c>
    </row>
    <row r="12346" spans="2:8" x14ac:dyDescent="0.25">
      <c r="B12346" t="s">
        <v>3</v>
      </c>
      <c r="C12346" t="s">
        <v>644</v>
      </c>
      <c r="D12346" t="s">
        <v>360</v>
      </c>
      <c r="E12346" t="s">
        <v>1</v>
      </c>
      <c r="F12346">
        <v>1474.7586242362736</v>
      </c>
      <c r="G12346">
        <v>1565.9753872427057</v>
      </c>
      <c r="H12346">
        <v>1663.4304719796496</v>
      </c>
    </row>
    <row r="12347" spans="2:8" x14ac:dyDescent="0.25">
      <c r="B12347" t="s">
        <v>3</v>
      </c>
      <c r="C12347" t="s">
        <v>644</v>
      </c>
      <c r="D12347" t="s">
        <v>361</v>
      </c>
      <c r="E12347" t="s">
        <v>1</v>
      </c>
      <c r="F12347">
        <v>17839.862298975873</v>
      </c>
      <c r="G12347">
        <v>18915.750265953451</v>
      </c>
      <c r="H12347">
        <v>20067.048917500062</v>
      </c>
    </row>
    <row r="12348" spans="2:8" x14ac:dyDescent="0.25">
      <c r="B12348" t="s">
        <v>3</v>
      </c>
      <c r="C12348" t="s">
        <v>644</v>
      </c>
      <c r="D12348" t="s">
        <v>362</v>
      </c>
      <c r="E12348" t="s">
        <v>1</v>
      </c>
      <c r="F12348">
        <v>18254.742817556707</v>
      </c>
      <c r="G12348">
        <v>19355.651434929114</v>
      </c>
      <c r="H12348">
        <v>20533.724473720988</v>
      </c>
    </row>
    <row r="12349" spans="2:8" x14ac:dyDescent="0.25">
      <c r="B12349" t="s">
        <v>3</v>
      </c>
      <c r="C12349" t="s">
        <v>644</v>
      </c>
      <c r="D12349" t="s">
        <v>363</v>
      </c>
      <c r="E12349" t="s">
        <v>1</v>
      </c>
      <c r="F12349">
        <v>207.56986132128461</v>
      </c>
      <c r="G12349">
        <v>220.08800256924675</v>
      </c>
      <c r="H12349">
        <v>233.4835600817411</v>
      </c>
    </row>
    <row r="12350" spans="2:8" x14ac:dyDescent="0.25">
      <c r="B12350" t="s">
        <v>3</v>
      </c>
      <c r="C12350" t="s">
        <v>644</v>
      </c>
      <c r="D12350" t="s">
        <v>364</v>
      </c>
      <c r="E12350" t="s">
        <v>1</v>
      </c>
      <c r="F12350">
        <v>212.39706739852383</v>
      </c>
      <c r="G12350">
        <v>225.20632821039209</v>
      </c>
      <c r="H12350">
        <v>238.9134103162003</v>
      </c>
    </row>
    <row r="12351" spans="2:8" x14ac:dyDescent="0.25">
      <c r="B12351" t="s">
        <v>3</v>
      </c>
      <c r="C12351" t="s">
        <v>644</v>
      </c>
      <c r="D12351" t="s">
        <v>365</v>
      </c>
      <c r="E12351" t="s">
        <v>1</v>
      </c>
      <c r="F12351">
        <v>31765.037779915325</v>
      </c>
      <c r="G12351">
        <v>33680.726440806</v>
      </c>
      <c r="H12351">
        <v>35730.688741492748</v>
      </c>
    </row>
    <row r="12352" spans="2:8" x14ac:dyDescent="0.25">
      <c r="B12352" t="s">
        <v>3</v>
      </c>
      <c r="C12352" t="s">
        <v>644</v>
      </c>
      <c r="D12352" t="s">
        <v>366</v>
      </c>
      <c r="E12352" t="s">
        <v>1</v>
      </c>
      <c r="F12352">
        <v>32503.759588750559</v>
      </c>
      <c r="G12352">
        <v>34463.999148731709</v>
      </c>
      <c r="H12352">
        <v>36561.634991294908</v>
      </c>
    </row>
    <row r="12353" spans="2:8" x14ac:dyDescent="0.25">
      <c r="B12353" t="s">
        <v>3</v>
      </c>
      <c r="C12353" t="s">
        <v>644</v>
      </c>
      <c r="D12353" t="s">
        <v>367</v>
      </c>
      <c r="E12353" t="s">
        <v>1</v>
      </c>
      <c r="F12353">
        <v>10700.391922402379</v>
      </c>
      <c r="G12353">
        <v>11345.712089022594</v>
      </c>
      <c r="H12353">
        <v>12036.263763964016</v>
      </c>
    </row>
    <row r="12354" spans="2:8" x14ac:dyDescent="0.25">
      <c r="B12354" t="s">
        <v>3</v>
      </c>
      <c r="C12354" t="s">
        <v>644</v>
      </c>
      <c r="D12354" t="s">
        <v>368</v>
      </c>
      <c r="E12354" t="s">
        <v>1</v>
      </c>
      <c r="F12354">
        <v>10949.238246179182</v>
      </c>
      <c r="G12354">
        <v>11609.565858534748</v>
      </c>
      <c r="H12354">
        <v>12316.176874753875</v>
      </c>
    </row>
    <row r="12355" spans="2:8" x14ac:dyDescent="0.25">
      <c r="B12355" t="s">
        <v>3</v>
      </c>
      <c r="C12355" t="s">
        <v>644</v>
      </c>
      <c r="D12355" t="s">
        <v>369</v>
      </c>
      <c r="E12355" t="s">
        <v>1</v>
      </c>
      <c r="F12355">
        <v>43463.470824780918</v>
      </c>
      <c r="G12355">
        <v>46084.669603100374</v>
      </c>
      <c r="H12355">
        <v>48889.592338124974</v>
      </c>
    </row>
    <row r="12356" spans="2:8" x14ac:dyDescent="0.25">
      <c r="B12356" t="s">
        <v>3</v>
      </c>
      <c r="C12356" t="s">
        <v>644</v>
      </c>
      <c r="D12356" t="s">
        <v>370</v>
      </c>
      <c r="E12356" t="s">
        <v>1</v>
      </c>
      <c r="F12356">
        <v>44474.249216054886</v>
      </c>
      <c r="G12356">
        <v>47156.406105498048</v>
      </c>
      <c r="H12356">
        <v>50026.559601802299</v>
      </c>
    </row>
    <row r="12357" spans="2:8" x14ac:dyDescent="0.25">
      <c r="B12357" t="s">
        <v>3</v>
      </c>
      <c r="C12357" t="s">
        <v>644</v>
      </c>
      <c r="D12357" t="s">
        <v>371</v>
      </c>
      <c r="E12357" t="s">
        <v>1</v>
      </c>
      <c r="F12357">
        <v>55372.497628091493</v>
      </c>
      <c r="G12357">
        <v>58711.907030538416</v>
      </c>
      <c r="H12357">
        <v>62285.380905146121</v>
      </c>
    </row>
    <row r="12358" spans="2:8" x14ac:dyDescent="0.25">
      <c r="B12358" t="s">
        <v>3</v>
      </c>
      <c r="C12358" t="s">
        <v>644</v>
      </c>
      <c r="D12358" t="s">
        <v>372</v>
      </c>
      <c r="E12358" t="s">
        <v>1</v>
      </c>
      <c r="F12358">
        <v>56660.230131070362</v>
      </c>
      <c r="G12358">
        <v>60077.300217295095</v>
      </c>
      <c r="H12358">
        <v>63733.878135498344</v>
      </c>
    </row>
    <row r="12359" spans="2:8" x14ac:dyDescent="0.25">
      <c r="B12359" t="s">
        <v>3</v>
      </c>
      <c r="C12359" t="s">
        <v>644</v>
      </c>
      <c r="D12359" t="s">
        <v>373</v>
      </c>
      <c r="E12359" t="s">
        <v>1</v>
      </c>
      <c r="F12359">
        <v>79322.022108082354</v>
      </c>
      <c r="G12359">
        <v>84105.781515648778</v>
      </c>
      <c r="H12359">
        <v>89224.842165361755</v>
      </c>
    </row>
    <row r="12360" spans="2:8" x14ac:dyDescent="0.25">
      <c r="B12360" t="s">
        <v>3</v>
      </c>
      <c r="C12360" t="s">
        <v>644</v>
      </c>
      <c r="D12360" t="s">
        <v>374</v>
      </c>
      <c r="E12360" t="s">
        <v>1</v>
      </c>
      <c r="F12360">
        <v>81166.720296642394</v>
      </c>
      <c r="G12360">
        <v>86061.729922989427</v>
      </c>
      <c r="H12360">
        <v>91299.838494788739</v>
      </c>
    </row>
    <row r="12361" spans="2:8" x14ac:dyDescent="0.25">
      <c r="B12361" t="s">
        <v>3</v>
      </c>
      <c r="C12361" t="s">
        <v>644</v>
      </c>
      <c r="D12361" t="s">
        <v>375</v>
      </c>
      <c r="E12361" t="s">
        <v>1</v>
      </c>
      <c r="F12361">
        <v>30280.82523600166</v>
      </c>
      <c r="G12361">
        <v>32107.003877718831</v>
      </c>
      <c r="H12361">
        <v>34061.182260806941</v>
      </c>
    </row>
    <row r="12362" spans="2:8" x14ac:dyDescent="0.25">
      <c r="B12362" t="s">
        <v>3</v>
      </c>
      <c r="C12362" t="s">
        <v>644</v>
      </c>
      <c r="D12362" t="s">
        <v>376</v>
      </c>
      <c r="E12362" t="s">
        <v>1</v>
      </c>
      <c r="F12362">
        <v>30985.03047404821</v>
      </c>
      <c r="G12362">
        <v>32853.678386502994</v>
      </c>
      <c r="H12362">
        <v>34853.302778500118</v>
      </c>
    </row>
    <row r="12363" spans="2:8" x14ac:dyDescent="0.25">
      <c r="B12363" t="s">
        <v>3</v>
      </c>
      <c r="C12363" t="s">
        <v>644</v>
      </c>
      <c r="D12363" t="s">
        <v>377</v>
      </c>
      <c r="E12363" t="s">
        <v>1</v>
      </c>
      <c r="F12363">
        <v>116613.76574798356</v>
      </c>
      <c r="G12363">
        <v>123646.51887407691</v>
      </c>
      <c r="H12363">
        <v>131172.20875931403</v>
      </c>
    </row>
    <row r="12364" spans="2:8" x14ac:dyDescent="0.25">
      <c r="B12364" t="s">
        <v>3</v>
      </c>
      <c r="C12364" t="s">
        <v>644</v>
      </c>
      <c r="D12364" t="s">
        <v>378</v>
      </c>
      <c r="E12364" t="s">
        <v>1</v>
      </c>
      <c r="F12364">
        <v>119325.71378863437</v>
      </c>
      <c r="G12364">
        <v>126522.01931300893</v>
      </c>
      <c r="H12364">
        <v>134222.72524208875</v>
      </c>
    </row>
    <row r="12365" spans="2:8" x14ac:dyDescent="0.25">
      <c r="B12365" t="s">
        <v>3</v>
      </c>
      <c r="C12365" t="s">
        <v>644</v>
      </c>
      <c r="D12365" t="s">
        <v>379</v>
      </c>
      <c r="E12365" t="s">
        <v>1</v>
      </c>
      <c r="F12365">
        <v>2931.8233330593898</v>
      </c>
      <c r="G12365">
        <v>3108.6359895967548</v>
      </c>
      <c r="H12365">
        <v>3297.8417241117527</v>
      </c>
    </row>
    <row r="12366" spans="2:8" x14ac:dyDescent="0.25">
      <c r="B12366" t="s">
        <v>3</v>
      </c>
      <c r="C12366" t="s">
        <v>644</v>
      </c>
      <c r="D12366" t="s">
        <v>380</v>
      </c>
      <c r="E12366" t="s">
        <v>1</v>
      </c>
      <c r="F12366">
        <v>3000.0052710375153</v>
      </c>
      <c r="G12366">
        <v>3180.9298498199346</v>
      </c>
      <c r="H12366">
        <v>3374.5357176957459</v>
      </c>
    </row>
    <row r="12367" spans="2:8" x14ac:dyDescent="0.25">
      <c r="B12367" t="s">
        <v>3</v>
      </c>
      <c r="C12367" t="s">
        <v>644</v>
      </c>
      <c r="D12367" t="s">
        <v>381</v>
      </c>
      <c r="E12367" t="s">
        <v>1</v>
      </c>
      <c r="F12367">
        <v>14435.257819683338</v>
      </c>
      <c r="G12367">
        <v>15305.820603640919</v>
      </c>
      <c r="H12367">
        <v>16237.402506236836</v>
      </c>
    </row>
    <row r="12368" spans="2:8" x14ac:dyDescent="0.25">
      <c r="B12368" t="s">
        <v>3</v>
      </c>
      <c r="C12368" t="s">
        <v>644</v>
      </c>
      <c r="D12368" t="s">
        <v>382</v>
      </c>
      <c r="E12368" t="s">
        <v>1</v>
      </c>
      <c r="F12368">
        <v>14770.961489908535</v>
      </c>
      <c r="G12368">
        <v>15661.769920004659</v>
      </c>
      <c r="H12368">
        <v>16615.016518009783</v>
      </c>
    </row>
    <row r="12369" spans="2:8" x14ac:dyDescent="0.25">
      <c r="B12369" t="s">
        <v>3</v>
      </c>
      <c r="C12369" t="s">
        <v>644</v>
      </c>
      <c r="D12369" t="s">
        <v>383</v>
      </c>
      <c r="E12369" t="s">
        <v>1</v>
      </c>
      <c r="F12369">
        <v>1444.9232722790107</v>
      </c>
      <c r="G12369">
        <v>1534.2946592462902</v>
      </c>
      <c r="H12369">
        <v>1629.7781625289083</v>
      </c>
    </row>
    <row r="12370" spans="2:8" x14ac:dyDescent="0.25">
      <c r="B12370" t="s">
        <v>3</v>
      </c>
      <c r="C12370" t="s">
        <v>644</v>
      </c>
      <c r="D12370" t="s">
        <v>384</v>
      </c>
      <c r="E12370" t="s">
        <v>1</v>
      </c>
      <c r="F12370">
        <v>1478.5261390761975</v>
      </c>
      <c r="G12370">
        <v>1569.9759303915532</v>
      </c>
      <c r="H12370">
        <v>1667.679980262139</v>
      </c>
    </row>
    <row r="12371" spans="2:8" x14ac:dyDescent="0.25">
      <c r="B12371" t="s">
        <v>3</v>
      </c>
      <c r="C12371" t="s">
        <v>644</v>
      </c>
      <c r="D12371" t="s">
        <v>385</v>
      </c>
      <c r="E12371" t="s">
        <v>1</v>
      </c>
      <c r="F12371">
        <v>7210.3550803822955</v>
      </c>
      <c r="G12371">
        <v>7645.1978016214753</v>
      </c>
      <c r="H12371">
        <v>8110.5193350557856</v>
      </c>
    </row>
    <row r="12372" spans="2:8" x14ac:dyDescent="0.25">
      <c r="B12372" t="s">
        <v>3</v>
      </c>
      <c r="C12372" t="s">
        <v>644</v>
      </c>
      <c r="D12372" t="s">
        <v>386</v>
      </c>
      <c r="E12372" t="s">
        <v>1</v>
      </c>
      <c r="F12372">
        <v>7378.0377566702546</v>
      </c>
      <c r="G12372">
        <v>7822.9930993336038</v>
      </c>
      <c r="H12372">
        <v>8299.1360637780144</v>
      </c>
    </row>
    <row r="12373" spans="2:8" x14ac:dyDescent="0.25">
      <c r="B12373" t="s">
        <v>3</v>
      </c>
      <c r="C12373" t="s">
        <v>644</v>
      </c>
      <c r="D12373" t="s">
        <v>387</v>
      </c>
      <c r="E12373" t="s">
        <v>1</v>
      </c>
      <c r="F12373">
        <v>177.03673664360335</v>
      </c>
      <c r="G12373">
        <v>187.27442286114177</v>
      </c>
      <c r="H12373">
        <v>198.10802424429326</v>
      </c>
    </row>
    <row r="12374" spans="2:8" x14ac:dyDescent="0.25">
      <c r="B12374" t="s">
        <v>3</v>
      </c>
      <c r="C12374" t="s">
        <v>644</v>
      </c>
      <c r="D12374" t="s">
        <v>388</v>
      </c>
      <c r="E12374" t="s">
        <v>1</v>
      </c>
      <c r="F12374">
        <v>181.15387005391972</v>
      </c>
      <c r="G12374">
        <v>191.62964199744732</v>
      </c>
      <c r="H12374">
        <v>202.7151875988117</v>
      </c>
    </row>
    <row r="12375" spans="2:8" x14ac:dyDescent="0.25">
      <c r="B12375" t="s">
        <v>3</v>
      </c>
      <c r="C12375" t="s">
        <v>644</v>
      </c>
      <c r="D12375" t="s">
        <v>389</v>
      </c>
      <c r="E12375" t="s">
        <v>1</v>
      </c>
      <c r="F12375">
        <v>189.6822178324322</v>
      </c>
      <c r="G12375">
        <v>200.65116735122331</v>
      </c>
      <c r="H12375">
        <v>212.25859740459987</v>
      </c>
    </row>
    <row r="12376" spans="2:8" x14ac:dyDescent="0.25">
      <c r="B12376" t="s">
        <v>3</v>
      </c>
      <c r="C12376" t="s">
        <v>644</v>
      </c>
      <c r="D12376" t="s">
        <v>390</v>
      </c>
      <c r="E12376" t="s">
        <v>1</v>
      </c>
      <c r="F12376">
        <v>194.09343220062829</v>
      </c>
      <c r="G12376">
        <v>205.3174735686936</v>
      </c>
      <c r="H12376">
        <v>217.19484385586964</v>
      </c>
    </row>
    <row r="12377" spans="2:8" x14ac:dyDescent="0.25">
      <c r="B12377" t="s">
        <v>3</v>
      </c>
      <c r="C12377" t="s">
        <v>644</v>
      </c>
      <c r="D12377" t="s">
        <v>391</v>
      </c>
      <c r="E12377" t="s">
        <v>1</v>
      </c>
      <c r="F12377">
        <v>168.60641585105083</v>
      </c>
      <c r="G12377">
        <v>178.35659320108735</v>
      </c>
      <c r="H12377">
        <v>188.67430880408884</v>
      </c>
    </row>
    <row r="12378" spans="2:8" x14ac:dyDescent="0.25">
      <c r="B12378" t="s">
        <v>3</v>
      </c>
      <c r="C12378" t="s">
        <v>644</v>
      </c>
      <c r="D12378" t="s">
        <v>392</v>
      </c>
      <c r="E12378" t="s">
        <v>1</v>
      </c>
      <c r="F12378">
        <v>172.52749528944733</v>
      </c>
      <c r="G12378">
        <v>182.50442094994986</v>
      </c>
      <c r="H12378">
        <v>193.06208342743963</v>
      </c>
    </row>
    <row r="12379" spans="2:8" x14ac:dyDescent="0.25">
      <c r="B12379" t="s">
        <v>3</v>
      </c>
      <c r="C12379" t="s">
        <v>644</v>
      </c>
      <c r="D12379" t="s">
        <v>395</v>
      </c>
      <c r="E12379" t="s">
        <v>1</v>
      </c>
      <c r="F12379">
        <v>218.08113124556314</v>
      </c>
      <c r="G12379">
        <v>231.25650672908969</v>
      </c>
      <c r="H12379">
        <v>244.94628177386738</v>
      </c>
    </row>
    <row r="12380" spans="2:8" x14ac:dyDescent="0.25">
      <c r="B12380" t="s">
        <v>3</v>
      </c>
      <c r="C12380" t="s">
        <v>644</v>
      </c>
      <c r="D12380" t="s">
        <v>396</v>
      </c>
      <c r="E12380" t="s">
        <v>1</v>
      </c>
      <c r="F12380">
        <v>223.15278546057615</v>
      </c>
      <c r="G12380">
        <v>236.63456502511494</v>
      </c>
      <c r="H12380">
        <v>250.64270693139909</v>
      </c>
    </row>
    <row r="12381" spans="2:8" x14ac:dyDescent="0.25">
      <c r="B12381" t="s">
        <v>3</v>
      </c>
      <c r="C12381" t="s">
        <v>644</v>
      </c>
      <c r="D12381" t="s">
        <v>393</v>
      </c>
      <c r="E12381" t="s">
        <v>1</v>
      </c>
      <c r="F12381">
        <v>100.23604790168737</v>
      </c>
      <c r="G12381">
        <v>106.29181054628965</v>
      </c>
      <c r="H12381">
        <v>112.58400528736757</v>
      </c>
    </row>
    <row r="12382" spans="2:8" x14ac:dyDescent="0.25">
      <c r="B12382" t="s">
        <v>3</v>
      </c>
      <c r="C12382" t="s">
        <v>644</v>
      </c>
      <c r="D12382" t="s">
        <v>394</v>
      </c>
      <c r="E12382" t="s">
        <v>1</v>
      </c>
      <c r="F12382">
        <v>102.567118783122</v>
      </c>
      <c r="G12382">
        <v>108.76371311713362</v>
      </c>
      <c r="H12382">
        <v>115.20223796846919</v>
      </c>
    </row>
    <row r="12383" spans="2:8" x14ac:dyDescent="0.25">
      <c r="B12383" t="s">
        <v>3</v>
      </c>
      <c r="C12383" t="s">
        <v>644</v>
      </c>
      <c r="D12383" t="s">
        <v>398</v>
      </c>
      <c r="E12383" t="s">
        <v>1</v>
      </c>
      <c r="F12383">
        <v>11792.348588598994</v>
      </c>
      <c r="G12383">
        <v>12372.549006856249</v>
      </c>
      <c r="H12383">
        <v>12977.457727290806</v>
      </c>
    </row>
    <row r="12384" spans="2:8" x14ac:dyDescent="0.25">
      <c r="B12384" t="s">
        <v>3</v>
      </c>
      <c r="C12384" t="s">
        <v>644</v>
      </c>
      <c r="D12384" t="s">
        <v>399</v>
      </c>
      <c r="E12384" t="s">
        <v>1</v>
      </c>
      <c r="F12384">
        <v>17479.895280545858</v>
      </c>
      <c r="G12384">
        <v>18339.931131476435</v>
      </c>
      <c r="H12384">
        <v>19236.592301899091</v>
      </c>
    </row>
    <row r="12385" spans="2:8" x14ac:dyDescent="0.25">
      <c r="B12385" t="s">
        <v>3</v>
      </c>
      <c r="C12385" t="s">
        <v>644</v>
      </c>
      <c r="D12385" t="s">
        <v>400</v>
      </c>
      <c r="E12385" t="s">
        <v>1</v>
      </c>
      <c r="F12385">
        <v>9020.2969722897869</v>
      </c>
      <c r="G12385">
        <v>9438.2070126276631</v>
      </c>
      <c r="H12385">
        <v>9873.5134195041956</v>
      </c>
    </row>
    <row r="12386" spans="2:8" x14ac:dyDescent="0.25">
      <c r="B12386" t="s">
        <v>3</v>
      </c>
      <c r="C12386" t="s">
        <v>644</v>
      </c>
      <c r="D12386" t="s">
        <v>397</v>
      </c>
      <c r="E12386" t="s">
        <v>1</v>
      </c>
      <c r="F12386">
        <v>8771.900075901216</v>
      </c>
      <c r="G12386">
        <v>9203.4901069039697</v>
      </c>
      <c r="H12386">
        <v>9653.4597470334465</v>
      </c>
    </row>
    <row r="12387" spans="2:8" x14ac:dyDescent="0.25">
      <c r="B12387" t="s">
        <v>3</v>
      </c>
      <c r="C12387" t="s">
        <v>644</v>
      </c>
      <c r="D12387" t="s">
        <v>401</v>
      </c>
      <c r="E12387" t="s">
        <v>1</v>
      </c>
      <c r="F12387">
        <v>10571.568738446802</v>
      </c>
      <c r="G12387">
        <v>11132.791446181351</v>
      </c>
      <c r="H12387">
        <v>11718.549839443218</v>
      </c>
    </row>
    <row r="12388" spans="2:8" x14ac:dyDescent="0.25">
      <c r="B12388" t="s">
        <v>3</v>
      </c>
      <c r="C12388" t="s">
        <v>644</v>
      </c>
      <c r="D12388" t="s">
        <v>402</v>
      </c>
      <c r="E12388" t="s">
        <v>1</v>
      </c>
      <c r="F12388">
        <v>12138.921055020817</v>
      </c>
      <c r="G12388">
        <v>12783.351253795234</v>
      </c>
      <c r="H12388">
        <v>13455.954825605935</v>
      </c>
    </row>
    <row r="12389" spans="2:8" x14ac:dyDescent="0.25">
      <c r="B12389" t="s">
        <v>3</v>
      </c>
      <c r="C12389" t="s">
        <v>644</v>
      </c>
      <c r="D12389" t="s">
        <v>403</v>
      </c>
      <c r="E12389" t="s">
        <v>1</v>
      </c>
      <c r="F12389">
        <v>10169.515124037822</v>
      </c>
      <c r="G12389">
        <v>10761.28358300714</v>
      </c>
      <c r="H12389">
        <v>11384.473159302144</v>
      </c>
    </row>
    <row r="12390" spans="2:8" x14ac:dyDescent="0.25">
      <c r="B12390" t="s">
        <v>3</v>
      </c>
      <c r="C12390" t="s">
        <v>644</v>
      </c>
      <c r="D12390" t="s">
        <v>404</v>
      </c>
      <c r="E12390" t="s">
        <v>1</v>
      </c>
      <c r="F12390">
        <v>6541.0892094335213</v>
      </c>
      <c r="G12390">
        <v>6921.7180038484876</v>
      </c>
      <c r="H12390">
        <v>7322.5570372945776</v>
      </c>
    </row>
    <row r="12391" spans="2:8" x14ac:dyDescent="0.25">
      <c r="B12391" t="s">
        <v>3</v>
      </c>
      <c r="C12391" t="s">
        <v>644</v>
      </c>
      <c r="D12391" t="s">
        <v>405</v>
      </c>
      <c r="E12391" t="s">
        <v>1</v>
      </c>
      <c r="F12391">
        <v>935.34914413192257</v>
      </c>
      <c r="G12391">
        <v>991.84539131931786</v>
      </c>
      <c r="H12391">
        <v>1044.4189189216629</v>
      </c>
    </row>
    <row r="12392" spans="2:8" x14ac:dyDescent="0.25">
      <c r="B12392" t="s">
        <v>3</v>
      </c>
      <c r="C12392" t="s">
        <v>644</v>
      </c>
      <c r="D12392" t="s">
        <v>406</v>
      </c>
      <c r="E12392" t="s">
        <v>1</v>
      </c>
      <c r="F12392">
        <v>957.10144980940902</v>
      </c>
      <c r="G12392">
        <v>1014.9115632104647</v>
      </c>
      <c r="H12392">
        <v>1068.7077309896083</v>
      </c>
    </row>
    <row r="12393" spans="2:8" x14ac:dyDescent="0.25">
      <c r="B12393" t="s">
        <v>3</v>
      </c>
      <c r="C12393" t="s">
        <v>645</v>
      </c>
      <c r="D12393" t="s">
        <v>544</v>
      </c>
      <c r="E12393" t="s">
        <v>1</v>
      </c>
      <c r="F12393">
        <v>353.67240046592389</v>
      </c>
      <c r="G12393">
        <v>353.41277603774125</v>
      </c>
      <c r="H12393">
        <v>357.19179976227844</v>
      </c>
    </row>
    <row r="12394" spans="2:8" x14ac:dyDescent="0.25">
      <c r="B12394" t="s">
        <v>3</v>
      </c>
      <c r="C12394" t="s">
        <v>645</v>
      </c>
      <c r="D12394" t="s">
        <v>545</v>
      </c>
      <c r="E12394" t="s">
        <v>1</v>
      </c>
      <c r="F12394">
        <v>361.89734001164305</v>
      </c>
      <c r="G12394">
        <v>361.63167780606068</v>
      </c>
      <c r="H12394">
        <v>365.49858580326156</v>
      </c>
    </row>
    <row r="12395" spans="2:8" x14ac:dyDescent="0.25">
      <c r="B12395" t="s">
        <v>3</v>
      </c>
      <c r="C12395" t="s">
        <v>645</v>
      </c>
      <c r="D12395" t="s">
        <v>16</v>
      </c>
      <c r="E12395" t="s">
        <v>1</v>
      </c>
      <c r="F12395">
        <v>3.679057373300223</v>
      </c>
      <c r="G12395">
        <v>3.3947348473270731</v>
      </c>
      <c r="H12395">
        <v>3.2339675216224872</v>
      </c>
    </row>
    <row r="12396" spans="2:8" x14ac:dyDescent="0.25">
      <c r="B12396" t="s">
        <v>3</v>
      </c>
      <c r="C12396" t="s">
        <v>645</v>
      </c>
      <c r="D12396" t="s">
        <v>17</v>
      </c>
      <c r="E12396" t="s">
        <v>1</v>
      </c>
      <c r="F12396">
        <v>3.679057373300223</v>
      </c>
      <c r="G12396">
        <v>3.3947348473270731</v>
      </c>
      <c r="H12396">
        <v>3.2339675216224872</v>
      </c>
    </row>
    <row r="12397" spans="2:8" x14ac:dyDescent="0.25">
      <c r="B12397" t="s">
        <v>3</v>
      </c>
      <c r="C12397" t="s">
        <v>645</v>
      </c>
      <c r="D12397" t="s">
        <v>18</v>
      </c>
      <c r="E12397" t="s">
        <v>1</v>
      </c>
      <c r="F12397">
        <v>6.5565364847228942</v>
      </c>
      <c r="G12397">
        <v>6.0971292012352274</v>
      </c>
      <c r="H12397">
        <v>5.8427700393733213</v>
      </c>
    </row>
    <row r="12398" spans="2:8" x14ac:dyDescent="0.25">
      <c r="B12398" t="s">
        <v>3</v>
      </c>
      <c r="C12398" t="s">
        <v>645</v>
      </c>
      <c r="D12398" t="s">
        <v>19</v>
      </c>
      <c r="E12398" t="s">
        <v>1</v>
      </c>
      <c r="F12398">
        <v>6.5565364847228942</v>
      </c>
      <c r="G12398">
        <v>6.0971292012352274</v>
      </c>
      <c r="H12398">
        <v>5.8427700393733213</v>
      </c>
    </row>
    <row r="12399" spans="2:8" x14ac:dyDescent="0.25">
      <c r="B12399" t="s">
        <v>3</v>
      </c>
      <c r="C12399" t="s">
        <v>645</v>
      </c>
      <c r="D12399" t="s">
        <v>20</v>
      </c>
      <c r="E12399" t="s">
        <v>1</v>
      </c>
      <c r="F12399">
        <v>3.5238670701113906</v>
      </c>
      <c r="G12399">
        <v>3.1771406472686499</v>
      </c>
      <c r="H12399">
        <v>2.9774206570894344</v>
      </c>
    </row>
    <row r="12400" spans="2:8" x14ac:dyDescent="0.25">
      <c r="B12400" t="s">
        <v>3</v>
      </c>
      <c r="C12400" t="s">
        <v>645</v>
      </c>
      <c r="D12400" t="s">
        <v>21</v>
      </c>
      <c r="E12400" t="s">
        <v>1</v>
      </c>
      <c r="F12400">
        <v>3.5238670701113906</v>
      </c>
      <c r="G12400">
        <v>3.1771406472686499</v>
      </c>
      <c r="H12400">
        <v>2.9774206570894344</v>
      </c>
    </row>
    <row r="12401" spans="2:8" x14ac:dyDescent="0.25">
      <c r="B12401" t="s">
        <v>3</v>
      </c>
      <c r="C12401" t="s">
        <v>645</v>
      </c>
      <c r="D12401" t="s">
        <v>22</v>
      </c>
      <c r="E12401" t="s">
        <v>1</v>
      </c>
      <c r="F12401">
        <v>2.6361438712132474</v>
      </c>
      <c r="G12401">
        <v>2.1176445846092617</v>
      </c>
      <c r="H12401">
        <v>1.6215558501543974</v>
      </c>
    </row>
    <row r="12402" spans="2:8" x14ac:dyDescent="0.25">
      <c r="B12402" t="s">
        <v>3</v>
      </c>
      <c r="C12402" t="s">
        <v>645</v>
      </c>
      <c r="D12402" t="s">
        <v>23</v>
      </c>
      <c r="E12402" t="s">
        <v>1</v>
      </c>
      <c r="F12402">
        <v>2.6361438712132474</v>
      </c>
      <c r="G12402">
        <v>2.1176445846092617</v>
      </c>
      <c r="H12402">
        <v>1.6215558501543974</v>
      </c>
    </row>
    <row r="12403" spans="2:8" x14ac:dyDescent="0.25">
      <c r="B12403" t="s">
        <v>3</v>
      </c>
      <c r="C12403" t="s">
        <v>645</v>
      </c>
      <c r="D12403" t="s">
        <v>24</v>
      </c>
      <c r="E12403" t="s">
        <v>1</v>
      </c>
      <c r="F12403">
        <v>2.2587361548806246</v>
      </c>
      <c r="G12403">
        <v>1.7397932950643742</v>
      </c>
      <c r="H12403">
        <v>1.2401493794379368</v>
      </c>
    </row>
    <row r="12404" spans="2:8" x14ac:dyDescent="0.25">
      <c r="B12404" t="s">
        <v>3</v>
      </c>
      <c r="C12404" t="s">
        <v>645</v>
      </c>
      <c r="D12404" t="s">
        <v>25</v>
      </c>
      <c r="E12404" t="s">
        <v>1</v>
      </c>
      <c r="F12404">
        <v>2.2587361548806246</v>
      </c>
      <c r="G12404">
        <v>1.7397932950643742</v>
      </c>
      <c r="H12404">
        <v>1.2401493794379368</v>
      </c>
    </row>
    <row r="12405" spans="2:8" x14ac:dyDescent="0.25">
      <c r="B12405" t="s">
        <v>3</v>
      </c>
      <c r="C12405" t="s">
        <v>645</v>
      </c>
      <c r="D12405" t="s">
        <v>26</v>
      </c>
      <c r="E12405" t="s">
        <v>1</v>
      </c>
      <c r="F12405">
        <v>1.9165034041411364</v>
      </c>
      <c r="G12405">
        <v>1.4761882503576507</v>
      </c>
      <c r="H12405">
        <v>1.0522479583109767</v>
      </c>
    </row>
    <row r="12406" spans="2:8" x14ac:dyDescent="0.25">
      <c r="B12406" t="s">
        <v>3</v>
      </c>
      <c r="C12406" t="s">
        <v>645</v>
      </c>
      <c r="D12406" t="s">
        <v>27</v>
      </c>
      <c r="E12406" t="s">
        <v>1</v>
      </c>
      <c r="F12406">
        <v>1.9165034041411364</v>
      </c>
      <c r="G12406">
        <v>1.4761882503576507</v>
      </c>
      <c r="H12406">
        <v>1.0522479583109767</v>
      </c>
    </row>
    <row r="12407" spans="2:8" x14ac:dyDescent="0.25">
      <c r="B12407" t="s">
        <v>3</v>
      </c>
      <c r="C12407" t="s">
        <v>645</v>
      </c>
      <c r="D12407" t="s">
        <v>28</v>
      </c>
      <c r="E12407" t="s">
        <v>1</v>
      </c>
      <c r="F12407">
        <v>3.455986080618092</v>
      </c>
      <c r="G12407">
        <v>2.8258562000063567</v>
      </c>
      <c r="H12407">
        <v>2.2242622915377197</v>
      </c>
    </row>
    <row r="12408" spans="2:8" x14ac:dyDescent="0.25">
      <c r="B12408" t="s">
        <v>3</v>
      </c>
      <c r="C12408" t="s">
        <v>645</v>
      </c>
      <c r="D12408" t="s">
        <v>29</v>
      </c>
      <c r="E12408" t="s">
        <v>1</v>
      </c>
      <c r="F12408">
        <v>3.455986080618092</v>
      </c>
      <c r="G12408">
        <v>2.8258562000063567</v>
      </c>
      <c r="H12408">
        <v>2.2242622915377197</v>
      </c>
    </row>
    <row r="12409" spans="2:8" x14ac:dyDescent="0.25">
      <c r="B12409" t="s">
        <v>3</v>
      </c>
      <c r="C12409" t="s">
        <v>645</v>
      </c>
      <c r="D12409" t="s">
        <v>30</v>
      </c>
      <c r="E12409" t="s">
        <v>1</v>
      </c>
      <c r="F12409">
        <v>8.6636781289716254</v>
      </c>
      <c r="G12409">
        <v>8.2010190361969073</v>
      </c>
      <c r="H12409">
        <v>7.9584997300959905</v>
      </c>
    </row>
    <row r="12410" spans="2:8" x14ac:dyDescent="0.25">
      <c r="B12410" t="s">
        <v>3</v>
      </c>
      <c r="C12410" t="s">
        <v>645</v>
      </c>
      <c r="D12410" t="s">
        <v>31</v>
      </c>
      <c r="E12410" t="s">
        <v>1</v>
      </c>
      <c r="F12410">
        <v>8.6636781289716254</v>
      </c>
      <c r="G12410">
        <v>8.2010190361969073</v>
      </c>
      <c r="H12410">
        <v>7.9584997300959905</v>
      </c>
    </row>
    <row r="12411" spans="2:8" x14ac:dyDescent="0.25">
      <c r="B12411" t="s">
        <v>3</v>
      </c>
      <c r="C12411" t="s">
        <v>645</v>
      </c>
      <c r="D12411" t="s">
        <v>32</v>
      </c>
      <c r="E12411" t="s">
        <v>1</v>
      </c>
      <c r="F12411">
        <v>1.6589844860899168</v>
      </c>
      <c r="G12411">
        <v>1.452951471966718</v>
      </c>
      <c r="H12411">
        <v>1.326530318187823</v>
      </c>
    </row>
    <row r="12412" spans="2:8" x14ac:dyDescent="0.25">
      <c r="B12412" t="s">
        <v>3</v>
      </c>
      <c r="C12412" t="s">
        <v>645</v>
      </c>
      <c r="D12412" t="s">
        <v>33</v>
      </c>
      <c r="E12412" t="s">
        <v>1</v>
      </c>
      <c r="F12412">
        <v>1.6589844860899168</v>
      </c>
      <c r="G12412">
        <v>1.452951471966718</v>
      </c>
      <c r="H12412">
        <v>1.326530318187823</v>
      </c>
    </row>
    <row r="12413" spans="2:8" x14ac:dyDescent="0.25">
      <c r="B12413" t="s">
        <v>3</v>
      </c>
      <c r="C12413" t="s">
        <v>645</v>
      </c>
      <c r="D12413" t="s">
        <v>34</v>
      </c>
      <c r="E12413" t="s">
        <v>1</v>
      </c>
      <c r="F12413">
        <v>4.0509058987558824</v>
      </c>
      <c r="G12413">
        <v>3.7660095240850171</v>
      </c>
      <c r="H12413">
        <v>3.6073315846911913</v>
      </c>
    </row>
    <row r="12414" spans="2:8" x14ac:dyDescent="0.25">
      <c r="B12414" t="s">
        <v>3</v>
      </c>
      <c r="C12414" t="s">
        <v>645</v>
      </c>
      <c r="D12414" t="s">
        <v>35</v>
      </c>
      <c r="E12414" t="s">
        <v>1</v>
      </c>
      <c r="F12414">
        <v>4.0509058987558824</v>
      </c>
      <c r="G12414">
        <v>3.7660095240850171</v>
      </c>
      <c r="H12414">
        <v>3.6073315846911913</v>
      </c>
    </row>
    <row r="12415" spans="2:8" x14ac:dyDescent="0.25">
      <c r="B12415" t="s">
        <v>3</v>
      </c>
      <c r="C12415" t="s">
        <v>645</v>
      </c>
      <c r="D12415" t="s">
        <v>36</v>
      </c>
      <c r="E12415" t="s">
        <v>1</v>
      </c>
      <c r="F12415">
        <v>8.7876276374568434</v>
      </c>
      <c r="G12415">
        <v>8.3247772617828932</v>
      </c>
      <c r="H12415">
        <v>8.0829544177855617</v>
      </c>
    </row>
    <row r="12416" spans="2:8" x14ac:dyDescent="0.25">
      <c r="B12416" t="s">
        <v>3</v>
      </c>
      <c r="C12416" t="s">
        <v>645</v>
      </c>
      <c r="D12416" t="s">
        <v>37</v>
      </c>
      <c r="E12416" t="s">
        <v>1</v>
      </c>
      <c r="F12416">
        <v>8.7876276374568434</v>
      </c>
      <c r="G12416">
        <v>8.3247772617828932</v>
      </c>
      <c r="H12416">
        <v>8.0829544177855617</v>
      </c>
    </row>
    <row r="12417" spans="2:8" x14ac:dyDescent="0.25">
      <c r="B12417" t="s">
        <v>3</v>
      </c>
      <c r="C12417" t="s">
        <v>645</v>
      </c>
      <c r="D12417" t="s">
        <v>38</v>
      </c>
      <c r="E12417" t="s">
        <v>1</v>
      </c>
      <c r="F12417">
        <v>1.7829339945751355</v>
      </c>
      <c r="G12417">
        <v>1.5767096975526997</v>
      </c>
      <c r="H12417">
        <v>1.4509850058773917</v>
      </c>
    </row>
    <row r="12418" spans="2:8" x14ac:dyDescent="0.25">
      <c r="B12418" t="s">
        <v>3</v>
      </c>
      <c r="C12418" t="s">
        <v>645</v>
      </c>
      <c r="D12418" t="s">
        <v>39</v>
      </c>
      <c r="E12418" t="s">
        <v>1</v>
      </c>
      <c r="F12418">
        <v>1.7829339945751355</v>
      </c>
      <c r="G12418">
        <v>1.5767096975526997</v>
      </c>
      <c r="H12418">
        <v>1.4509850058773917</v>
      </c>
    </row>
    <row r="12419" spans="2:8" x14ac:dyDescent="0.25">
      <c r="B12419" t="s">
        <v>3</v>
      </c>
      <c r="C12419" t="s">
        <v>645</v>
      </c>
      <c r="D12419" t="s">
        <v>40</v>
      </c>
      <c r="E12419" t="s">
        <v>1</v>
      </c>
      <c r="F12419">
        <v>4.1748554072411022</v>
      </c>
      <c r="G12419">
        <v>3.8897677496709973</v>
      </c>
      <c r="H12419">
        <v>3.7317862723807611</v>
      </c>
    </row>
    <row r="12420" spans="2:8" x14ac:dyDescent="0.25">
      <c r="B12420" t="s">
        <v>3</v>
      </c>
      <c r="C12420" t="s">
        <v>645</v>
      </c>
      <c r="D12420" t="s">
        <v>41</v>
      </c>
      <c r="E12420" t="s">
        <v>1</v>
      </c>
      <c r="F12420">
        <v>4.1748554072411022</v>
      </c>
      <c r="G12420">
        <v>3.8897677496709973</v>
      </c>
      <c r="H12420">
        <v>3.7317862723807611</v>
      </c>
    </row>
    <row r="12421" spans="2:8" x14ac:dyDescent="0.25">
      <c r="B12421" t="s">
        <v>3</v>
      </c>
      <c r="C12421" t="s">
        <v>645</v>
      </c>
      <c r="D12421" t="s">
        <v>42</v>
      </c>
      <c r="E12421" t="s">
        <v>1</v>
      </c>
      <c r="F12421">
        <v>232.54566423655953</v>
      </c>
      <c r="G12421">
        <v>232.81897880544582</v>
      </c>
      <c r="H12421">
        <v>235.00955926060519</v>
      </c>
    </row>
    <row r="12422" spans="2:8" x14ac:dyDescent="0.25">
      <c r="B12422" t="s">
        <v>3</v>
      </c>
      <c r="C12422" t="s">
        <v>645</v>
      </c>
      <c r="D12422" t="s">
        <v>43</v>
      </c>
      <c r="E12422" t="s">
        <v>1</v>
      </c>
      <c r="F12422">
        <v>232.54566423655953</v>
      </c>
      <c r="G12422">
        <v>232.81897880544582</v>
      </c>
      <c r="H12422">
        <v>235.00955926060519</v>
      </c>
    </row>
    <row r="12423" spans="2:8" x14ac:dyDescent="0.25">
      <c r="B12423" t="s">
        <v>3</v>
      </c>
      <c r="C12423" t="s">
        <v>645</v>
      </c>
      <c r="D12423" t="s">
        <v>45</v>
      </c>
      <c r="E12423" t="s">
        <v>1</v>
      </c>
      <c r="F12423">
        <v>0</v>
      </c>
      <c r="G12423">
        <v>0</v>
      </c>
      <c r="H12423">
        <v>0</v>
      </c>
    </row>
    <row r="12424" spans="2:8" x14ac:dyDescent="0.25">
      <c r="B12424" t="s">
        <v>3</v>
      </c>
      <c r="C12424" t="s">
        <v>645</v>
      </c>
      <c r="D12424" t="s">
        <v>46</v>
      </c>
      <c r="E12424" t="s">
        <v>1</v>
      </c>
      <c r="F12424">
        <v>83373.835238578773</v>
      </c>
      <c r="G12424">
        <v>83478.349071622957</v>
      </c>
      <c r="H12424">
        <v>83983.349217108116</v>
      </c>
    </row>
    <row r="12425" spans="2:8" x14ac:dyDescent="0.25">
      <c r="B12425" t="s">
        <v>3</v>
      </c>
      <c r="C12425" t="s">
        <v>645</v>
      </c>
      <c r="D12425" t="s">
        <v>47</v>
      </c>
      <c r="E12425" t="s">
        <v>1</v>
      </c>
      <c r="F12425">
        <v>85312.761639475939</v>
      </c>
      <c r="G12425">
        <v>85419.706026777014</v>
      </c>
      <c r="H12425">
        <v>85936.450361692041</v>
      </c>
    </row>
    <row r="12426" spans="2:8" x14ac:dyDescent="0.25">
      <c r="B12426" t="s">
        <v>3</v>
      </c>
      <c r="C12426" t="s">
        <v>645</v>
      </c>
      <c r="D12426" t="s">
        <v>44</v>
      </c>
      <c r="E12426" t="s">
        <v>1</v>
      </c>
      <c r="F12426">
        <v>244.92771011854276</v>
      </c>
      <c r="G12426">
        <v>245.21557750028526</v>
      </c>
      <c r="H12426">
        <v>247.5227968435228</v>
      </c>
    </row>
    <row r="12427" spans="2:8" x14ac:dyDescent="0.25">
      <c r="B12427" t="s">
        <v>3</v>
      </c>
      <c r="C12427" t="s">
        <v>645</v>
      </c>
      <c r="D12427" t="s">
        <v>48</v>
      </c>
      <c r="E12427" t="s">
        <v>1</v>
      </c>
      <c r="F12427">
        <v>4678.3945190696795</v>
      </c>
      <c r="G12427">
        <v>4684.2591520481428</v>
      </c>
      <c r="H12427">
        <v>4712.5964584225749</v>
      </c>
    </row>
    <row r="12428" spans="2:8" x14ac:dyDescent="0.25">
      <c r="B12428" t="s">
        <v>3</v>
      </c>
      <c r="C12428" t="s">
        <v>645</v>
      </c>
      <c r="D12428" t="s">
        <v>49</v>
      </c>
      <c r="E12428" t="s">
        <v>1</v>
      </c>
      <c r="F12428">
        <v>408.14439487274461</v>
      </c>
      <c r="G12428">
        <v>407.92348070069545</v>
      </c>
      <c r="H12428">
        <v>412.05902295017728</v>
      </c>
    </row>
    <row r="12429" spans="2:8" x14ac:dyDescent="0.25">
      <c r="B12429" t="s">
        <v>3</v>
      </c>
      <c r="C12429" t="s">
        <v>645</v>
      </c>
      <c r="D12429" t="s">
        <v>50</v>
      </c>
      <c r="E12429" t="s">
        <v>1</v>
      </c>
      <c r="F12429">
        <v>417.63612498606426</v>
      </c>
      <c r="G12429">
        <v>417.41007327513023</v>
      </c>
      <c r="H12429">
        <v>421.64179092576279</v>
      </c>
    </row>
    <row r="12430" spans="2:8" x14ac:dyDescent="0.25">
      <c r="B12430" t="s">
        <v>3</v>
      </c>
      <c r="C12430" t="s">
        <v>645</v>
      </c>
      <c r="D12430" t="s">
        <v>51</v>
      </c>
      <c r="E12430" t="s">
        <v>1</v>
      </c>
      <c r="F12430">
        <v>790.26281027194682</v>
      </c>
      <c r="G12430">
        <v>792.54076735755757</v>
      </c>
      <c r="H12430">
        <v>805.331164253824</v>
      </c>
    </row>
    <row r="12431" spans="2:8" x14ac:dyDescent="0.25">
      <c r="B12431" t="s">
        <v>3</v>
      </c>
      <c r="C12431" t="s">
        <v>645</v>
      </c>
      <c r="D12431" t="s">
        <v>52</v>
      </c>
      <c r="E12431" t="s">
        <v>1</v>
      </c>
      <c r="F12431">
        <v>808.6410151619923</v>
      </c>
      <c r="G12431">
        <v>810.97194799377996</v>
      </c>
      <c r="H12431">
        <v>824.05979598065721</v>
      </c>
    </row>
    <row r="12432" spans="2:8" x14ac:dyDescent="0.25">
      <c r="B12432" t="s">
        <v>3</v>
      </c>
      <c r="C12432" t="s">
        <v>645</v>
      </c>
      <c r="D12432" t="s">
        <v>53</v>
      </c>
      <c r="E12432" t="s">
        <v>1</v>
      </c>
      <c r="F12432">
        <v>914.44696617182422</v>
      </c>
      <c r="G12432">
        <v>917.08288794231669</v>
      </c>
      <c r="H12432">
        <v>931.88320435085348</v>
      </c>
    </row>
    <row r="12433" spans="2:8" x14ac:dyDescent="0.25">
      <c r="B12433" t="s">
        <v>3</v>
      </c>
      <c r="C12433" t="s">
        <v>645</v>
      </c>
      <c r="D12433" t="s">
        <v>54</v>
      </c>
      <c r="E12433" t="s">
        <v>1</v>
      </c>
      <c r="F12433">
        <v>935.71317468744803</v>
      </c>
      <c r="G12433">
        <v>938.41039696423115</v>
      </c>
      <c r="H12433">
        <v>953.55490677761759</v>
      </c>
    </row>
    <row r="12434" spans="2:8" x14ac:dyDescent="0.25">
      <c r="B12434" t="s">
        <v>3</v>
      </c>
      <c r="C12434" t="s">
        <v>645</v>
      </c>
      <c r="D12434" t="s">
        <v>55</v>
      </c>
      <c r="E12434" t="s">
        <v>1</v>
      </c>
      <c r="F12434">
        <v>150.724744688334</v>
      </c>
      <c r="G12434">
        <v>150.90189384632933</v>
      </c>
      <c r="H12434">
        <v>152.32172113447561</v>
      </c>
    </row>
    <row r="12435" spans="2:8" x14ac:dyDescent="0.25">
      <c r="B12435" t="s">
        <v>3</v>
      </c>
      <c r="C12435" t="s">
        <v>645</v>
      </c>
      <c r="D12435" t="s">
        <v>56</v>
      </c>
      <c r="E12435" t="s">
        <v>1</v>
      </c>
      <c r="F12435">
        <v>154.22997130899293</v>
      </c>
      <c r="G12435">
        <v>154.41124021484865</v>
      </c>
      <c r="H12435">
        <v>155.8640867422541</v>
      </c>
    </row>
    <row r="12436" spans="2:8" x14ac:dyDescent="0.25">
      <c r="B12436" t="s">
        <v>3</v>
      </c>
      <c r="C12436" t="s">
        <v>645</v>
      </c>
      <c r="D12436" t="s">
        <v>622</v>
      </c>
      <c r="E12436" t="s">
        <v>1</v>
      </c>
      <c r="F12436">
        <v>27.600841333191781</v>
      </c>
      <c r="G12436">
        <v>27.70180934511982</v>
      </c>
      <c r="H12436">
        <v>28.714669246242941</v>
      </c>
    </row>
    <row r="12437" spans="2:8" x14ac:dyDescent="0.25">
      <c r="B12437" t="s">
        <v>3</v>
      </c>
      <c r="C12437" t="s">
        <v>645</v>
      </c>
      <c r="D12437" t="s">
        <v>623</v>
      </c>
      <c r="E12437" t="s">
        <v>1</v>
      </c>
      <c r="F12437">
        <v>56.031295668624786</v>
      </c>
      <c r="G12437">
        <v>56.053263775180007</v>
      </c>
      <c r="H12437">
        <v>56.642472904750356</v>
      </c>
    </row>
    <row r="12438" spans="2:8" x14ac:dyDescent="0.25">
      <c r="B12438" t="s">
        <v>3</v>
      </c>
      <c r="C12438" t="s">
        <v>645</v>
      </c>
      <c r="D12438" t="s">
        <v>624</v>
      </c>
      <c r="E12438" t="s">
        <v>1</v>
      </c>
      <c r="F12438">
        <v>39.00323984867088</v>
      </c>
      <c r="G12438">
        <v>38.975640023612378</v>
      </c>
      <c r="H12438">
        <v>39.39850355157995</v>
      </c>
    </row>
    <row r="12439" spans="2:8" x14ac:dyDescent="0.25">
      <c r="B12439" t="s">
        <v>3</v>
      </c>
      <c r="C12439" t="s">
        <v>645</v>
      </c>
      <c r="D12439" t="s">
        <v>625</v>
      </c>
      <c r="E12439" t="s">
        <v>1</v>
      </c>
      <c r="F12439">
        <v>38.161855428360674</v>
      </c>
      <c r="G12439">
        <v>38.176817490122602</v>
      </c>
      <c r="H12439">
        <v>38.578116681073226</v>
      </c>
    </row>
    <row r="12440" spans="2:8" x14ac:dyDescent="0.25">
      <c r="B12440" t="s">
        <v>3</v>
      </c>
      <c r="C12440" t="s">
        <v>645</v>
      </c>
      <c r="D12440" t="s">
        <v>57</v>
      </c>
      <c r="E12440" t="s">
        <v>1</v>
      </c>
      <c r="F12440">
        <v>0</v>
      </c>
      <c r="G12440">
        <v>0</v>
      </c>
      <c r="H12440">
        <v>0</v>
      </c>
    </row>
    <row r="12441" spans="2:8" x14ac:dyDescent="0.25">
      <c r="B12441" t="s">
        <v>3</v>
      </c>
      <c r="C12441" t="s">
        <v>645</v>
      </c>
      <c r="D12441" t="s">
        <v>58</v>
      </c>
      <c r="E12441" t="s">
        <v>1</v>
      </c>
      <c r="F12441">
        <v>6109.2177771068591</v>
      </c>
      <c r="G12441">
        <v>6116.8760282231733</v>
      </c>
      <c r="H12441">
        <v>6153.8799138835984</v>
      </c>
    </row>
    <row r="12442" spans="2:8" x14ac:dyDescent="0.25">
      <c r="B12442" t="s">
        <v>3</v>
      </c>
      <c r="C12442" t="s">
        <v>645</v>
      </c>
      <c r="D12442" t="s">
        <v>59</v>
      </c>
      <c r="E12442" t="s">
        <v>1</v>
      </c>
      <c r="F12442">
        <v>6251.292609132599</v>
      </c>
      <c r="G12442">
        <v>6259.128959112084</v>
      </c>
      <c r="H12442">
        <v>6296.9934002529826</v>
      </c>
    </row>
    <row r="12443" spans="2:8" x14ac:dyDescent="0.25">
      <c r="B12443" t="s">
        <v>3</v>
      </c>
      <c r="C12443" t="s">
        <v>645</v>
      </c>
      <c r="D12443" t="s">
        <v>60</v>
      </c>
      <c r="E12443" t="s">
        <v>1</v>
      </c>
      <c r="F12443">
        <v>12218.435554213718</v>
      </c>
      <c r="G12443">
        <v>12233.752056446347</v>
      </c>
      <c r="H12443">
        <v>12307.759827767197</v>
      </c>
    </row>
    <row r="12444" spans="2:8" x14ac:dyDescent="0.25">
      <c r="B12444" t="s">
        <v>3</v>
      </c>
      <c r="C12444" t="s">
        <v>645</v>
      </c>
      <c r="D12444" t="s">
        <v>61</v>
      </c>
      <c r="E12444" t="s">
        <v>1</v>
      </c>
      <c r="F12444">
        <v>12502.585218265198</v>
      </c>
      <c r="G12444">
        <v>12518.257918224168</v>
      </c>
      <c r="H12444">
        <v>12593.986800505965</v>
      </c>
    </row>
    <row r="12445" spans="2:8" x14ac:dyDescent="0.25">
      <c r="B12445" t="s">
        <v>3</v>
      </c>
      <c r="C12445" t="s">
        <v>645</v>
      </c>
      <c r="D12445" t="s">
        <v>62</v>
      </c>
      <c r="E12445" t="s">
        <v>1</v>
      </c>
      <c r="F12445">
        <v>258.43019129861267</v>
      </c>
      <c r="G12445">
        <v>262.77353385225643</v>
      </c>
      <c r="H12445">
        <v>269.80081769148109</v>
      </c>
    </row>
    <row r="12446" spans="2:8" x14ac:dyDescent="0.25">
      <c r="B12446" t="s">
        <v>3</v>
      </c>
      <c r="C12446" t="s">
        <v>645</v>
      </c>
      <c r="D12446" t="s">
        <v>63</v>
      </c>
      <c r="E12446" t="s">
        <v>1</v>
      </c>
      <c r="F12446">
        <v>264.44019574741765</v>
      </c>
      <c r="G12446">
        <v>268.88454626742515</v>
      </c>
      <c r="H12446">
        <v>276.07525531221319</v>
      </c>
    </row>
    <row r="12447" spans="2:8" x14ac:dyDescent="0.25">
      <c r="B12447" t="s">
        <v>3</v>
      </c>
      <c r="C12447" t="s">
        <v>645</v>
      </c>
      <c r="D12447" t="s">
        <v>626</v>
      </c>
      <c r="E12447" t="s">
        <v>1</v>
      </c>
      <c r="F12447">
        <v>365339.47406808205</v>
      </c>
      <c r="G12447">
        <v>365768.86328580766</v>
      </c>
      <c r="H12447">
        <v>369210.36159978039</v>
      </c>
    </row>
    <row r="12448" spans="2:8" x14ac:dyDescent="0.25">
      <c r="B12448" t="s">
        <v>3</v>
      </c>
      <c r="C12448" t="s">
        <v>645</v>
      </c>
      <c r="D12448" t="s">
        <v>64</v>
      </c>
      <c r="E12448" t="s">
        <v>1</v>
      </c>
      <c r="F12448">
        <v>523641.70918325527</v>
      </c>
      <c r="G12448">
        <v>524201.71026805177</v>
      </c>
      <c r="H12448">
        <v>529211.97744081437</v>
      </c>
    </row>
    <row r="12449" spans="2:8" x14ac:dyDescent="0.25">
      <c r="B12449" t="s">
        <v>3</v>
      </c>
      <c r="C12449" t="s">
        <v>645</v>
      </c>
      <c r="D12449" t="s">
        <v>65</v>
      </c>
      <c r="E12449" t="s">
        <v>1</v>
      </c>
      <c r="F12449">
        <v>626.45302628120839</v>
      </c>
      <c r="G12449">
        <v>626.93311994512908</v>
      </c>
      <c r="H12449">
        <v>633.77115235390647</v>
      </c>
    </row>
    <row r="12450" spans="2:8" x14ac:dyDescent="0.25">
      <c r="B12450" t="s">
        <v>3</v>
      </c>
      <c r="C12450" t="s">
        <v>645</v>
      </c>
      <c r="D12450" t="s">
        <v>66</v>
      </c>
      <c r="E12450" t="s">
        <v>1</v>
      </c>
      <c r="F12450">
        <v>641.02170131100388</v>
      </c>
      <c r="G12450">
        <v>641.51295994385293</v>
      </c>
      <c r="H12450">
        <v>648.51001636213664</v>
      </c>
    </row>
    <row r="12451" spans="2:8" x14ac:dyDescent="0.25">
      <c r="B12451" t="s">
        <v>3</v>
      </c>
      <c r="C12451" t="s">
        <v>645</v>
      </c>
      <c r="D12451" t="s">
        <v>67</v>
      </c>
      <c r="E12451" t="s">
        <v>1</v>
      </c>
      <c r="F12451">
        <v>160.25542532775097</v>
      </c>
      <c r="G12451">
        <v>160.37823998596323</v>
      </c>
      <c r="H12451">
        <v>162.12750409053416</v>
      </c>
    </row>
    <row r="12452" spans="2:8" x14ac:dyDescent="0.25">
      <c r="B12452" t="s">
        <v>3</v>
      </c>
      <c r="C12452" t="s">
        <v>645</v>
      </c>
      <c r="D12452" t="s">
        <v>68</v>
      </c>
      <c r="E12452" t="s">
        <v>1</v>
      </c>
      <c r="F12452">
        <v>163.98229568421027</v>
      </c>
      <c r="G12452">
        <v>164.1079664972647</v>
      </c>
      <c r="H12452">
        <v>165.89791116240707</v>
      </c>
    </row>
    <row r="12453" spans="2:8" x14ac:dyDescent="0.25">
      <c r="B12453" t="s">
        <v>3</v>
      </c>
      <c r="C12453" t="s">
        <v>645</v>
      </c>
      <c r="D12453" t="s">
        <v>69</v>
      </c>
      <c r="E12453" t="s">
        <v>1</v>
      </c>
      <c r="F12453">
        <v>12811.603298508391</v>
      </c>
      <c r="G12453">
        <v>12826.660976937994</v>
      </c>
      <c r="H12453">
        <v>12947.346296430424</v>
      </c>
    </row>
    <row r="12454" spans="2:8" x14ac:dyDescent="0.25">
      <c r="B12454" t="s">
        <v>3</v>
      </c>
      <c r="C12454" t="s">
        <v>645</v>
      </c>
      <c r="D12454" t="s">
        <v>70</v>
      </c>
      <c r="E12454" t="s">
        <v>1</v>
      </c>
      <c r="F12454">
        <v>13109.547561264399</v>
      </c>
      <c r="G12454">
        <v>13124.955418262134</v>
      </c>
      <c r="H12454">
        <v>13248.447373091594</v>
      </c>
    </row>
    <row r="12455" spans="2:8" x14ac:dyDescent="0.25">
      <c r="B12455" t="s">
        <v>3</v>
      </c>
      <c r="C12455" t="s">
        <v>645</v>
      </c>
      <c r="D12455" t="s">
        <v>71</v>
      </c>
      <c r="E12455" t="s">
        <v>1</v>
      </c>
      <c r="F12455">
        <v>87.412050178773256</v>
      </c>
      <c r="G12455">
        <v>87.479039992343587</v>
      </c>
      <c r="H12455">
        <v>88.433184049382305</v>
      </c>
    </row>
    <row r="12456" spans="2:8" x14ac:dyDescent="0.25">
      <c r="B12456" t="s">
        <v>3</v>
      </c>
      <c r="C12456" t="s">
        <v>645</v>
      </c>
      <c r="D12456" t="s">
        <v>72</v>
      </c>
      <c r="E12456" t="s">
        <v>1</v>
      </c>
      <c r="F12456">
        <v>89.444888555023795</v>
      </c>
      <c r="G12456">
        <v>89.513436271235307</v>
      </c>
      <c r="H12456">
        <v>90.489769724949312</v>
      </c>
    </row>
    <row r="12457" spans="2:8" x14ac:dyDescent="0.25">
      <c r="B12457" t="s">
        <v>3</v>
      </c>
      <c r="C12457" t="s">
        <v>645</v>
      </c>
      <c r="D12457" t="s">
        <v>73</v>
      </c>
      <c r="E12457" t="s">
        <v>1</v>
      </c>
      <c r="F12457">
        <v>14.568675029795541</v>
      </c>
      <c r="G12457">
        <v>14.579839998723928</v>
      </c>
      <c r="H12457">
        <v>14.738864008230387</v>
      </c>
    </row>
    <row r="12458" spans="2:8" x14ac:dyDescent="0.25">
      <c r="B12458" t="s">
        <v>3</v>
      </c>
      <c r="C12458" t="s">
        <v>645</v>
      </c>
      <c r="D12458" t="s">
        <v>74</v>
      </c>
      <c r="E12458" t="s">
        <v>1</v>
      </c>
      <c r="F12458">
        <v>14.9074814258373</v>
      </c>
      <c r="G12458">
        <v>14.918906045205883</v>
      </c>
      <c r="H12458">
        <v>15.081628287491556</v>
      </c>
    </row>
    <row r="12459" spans="2:8" x14ac:dyDescent="0.25">
      <c r="B12459" t="s">
        <v>3</v>
      </c>
      <c r="C12459" t="s">
        <v>645</v>
      </c>
      <c r="D12459" t="s">
        <v>75</v>
      </c>
      <c r="E12459" t="s">
        <v>1</v>
      </c>
      <c r="F12459">
        <v>59.78818636078806</v>
      </c>
      <c r="G12459">
        <v>59.744296948791089</v>
      </c>
      <c r="H12459">
        <v>60.383139488969007</v>
      </c>
    </row>
    <row r="12460" spans="2:8" x14ac:dyDescent="0.25">
      <c r="B12460" t="s">
        <v>3</v>
      </c>
      <c r="C12460" t="s">
        <v>645</v>
      </c>
      <c r="D12460" t="s">
        <v>76</v>
      </c>
      <c r="E12460" t="s">
        <v>1</v>
      </c>
      <c r="F12460">
        <v>214.96244516909383</v>
      </c>
      <c r="G12460">
        <v>215.77141413711576</v>
      </c>
      <c r="H12460">
        <v>223.79369325698326</v>
      </c>
    </row>
    <row r="12461" spans="2:8" x14ac:dyDescent="0.25">
      <c r="B12461" t="s">
        <v>3</v>
      </c>
      <c r="C12461" t="s">
        <v>645</v>
      </c>
      <c r="D12461" t="s">
        <v>77</v>
      </c>
      <c r="E12461" t="s">
        <v>1</v>
      </c>
      <c r="F12461">
        <v>214.96244516909383</v>
      </c>
      <c r="G12461">
        <v>215.77141413711576</v>
      </c>
      <c r="H12461">
        <v>223.79369325698326</v>
      </c>
    </row>
    <row r="12462" spans="2:8" x14ac:dyDescent="0.25">
      <c r="B12462" t="s">
        <v>3</v>
      </c>
      <c r="C12462" t="s">
        <v>645</v>
      </c>
      <c r="D12462" t="s">
        <v>78</v>
      </c>
      <c r="E12462" t="s">
        <v>1</v>
      </c>
      <c r="F12462">
        <v>3.7671676391045894</v>
      </c>
      <c r="G12462">
        <v>3.7700546765017862</v>
      </c>
      <c r="H12462">
        <v>3.8111751010584576</v>
      </c>
    </row>
    <row r="12463" spans="2:8" x14ac:dyDescent="0.25">
      <c r="B12463" t="s">
        <v>3</v>
      </c>
      <c r="C12463" t="s">
        <v>645</v>
      </c>
      <c r="D12463" t="s">
        <v>79</v>
      </c>
      <c r="E12463" t="s">
        <v>1</v>
      </c>
      <c r="F12463">
        <v>4050.7275134989754</v>
      </c>
      <c r="G12463">
        <v>4055.4883971201002</v>
      </c>
      <c r="H12463">
        <v>4093.64625548903</v>
      </c>
    </row>
    <row r="12464" spans="2:8" x14ac:dyDescent="0.25">
      <c r="B12464" t="s">
        <v>3</v>
      </c>
      <c r="C12464" t="s">
        <v>645</v>
      </c>
      <c r="D12464" t="s">
        <v>80</v>
      </c>
      <c r="E12464" t="s">
        <v>1</v>
      </c>
      <c r="F12464">
        <v>4144.9304789291855</v>
      </c>
      <c r="G12464">
        <v>4149.8020807740577</v>
      </c>
      <c r="H12464">
        <v>4188.8473311980779</v>
      </c>
    </row>
    <row r="12465" spans="2:8" x14ac:dyDescent="0.25">
      <c r="B12465" t="s">
        <v>3</v>
      </c>
      <c r="C12465" t="s">
        <v>645</v>
      </c>
      <c r="D12465" t="s">
        <v>627</v>
      </c>
      <c r="E12465" t="s">
        <v>1</v>
      </c>
      <c r="F12465">
        <v>44.709505427473943</v>
      </c>
      <c r="G12465">
        <v>44.712022045380763</v>
      </c>
      <c r="H12465">
        <v>45.39901995255137</v>
      </c>
    </row>
    <row r="12466" spans="2:8" x14ac:dyDescent="0.25">
      <c r="B12466" t="s">
        <v>3</v>
      </c>
      <c r="C12466" t="s">
        <v>645</v>
      </c>
      <c r="D12466" t="s">
        <v>81</v>
      </c>
      <c r="E12466" t="s">
        <v>1</v>
      </c>
      <c r="F12466">
        <v>1359.2573802799241</v>
      </c>
      <c r="G12466">
        <v>1360.2990718809428</v>
      </c>
      <c r="H12466">
        <v>1375.1360119678945</v>
      </c>
    </row>
    <row r="12467" spans="2:8" x14ac:dyDescent="0.25">
      <c r="B12467" t="s">
        <v>3</v>
      </c>
      <c r="C12467" t="s">
        <v>645</v>
      </c>
      <c r="D12467" t="s">
        <v>82</v>
      </c>
      <c r="E12467" t="s">
        <v>1</v>
      </c>
      <c r="F12467">
        <v>1390.8680170306202</v>
      </c>
      <c r="G12467">
        <v>1391.9339340177087</v>
      </c>
      <c r="H12467">
        <v>1407.115919222962</v>
      </c>
    </row>
    <row r="12468" spans="2:8" x14ac:dyDescent="0.25">
      <c r="B12468" t="s">
        <v>3</v>
      </c>
      <c r="C12468" t="s">
        <v>645</v>
      </c>
      <c r="D12468" t="s">
        <v>83</v>
      </c>
      <c r="E12468" t="s">
        <v>1</v>
      </c>
      <c r="F12468">
        <v>262.23615053631971</v>
      </c>
      <c r="G12468">
        <v>262.4371199770307</v>
      </c>
      <c r="H12468">
        <v>265.29955214814686</v>
      </c>
    </row>
    <row r="12469" spans="2:8" x14ac:dyDescent="0.25">
      <c r="B12469" t="s">
        <v>3</v>
      </c>
      <c r="C12469" t="s">
        <v>645</v>
      </c>
      <c r="D12469" t="s">
        <v>84</v>
      </c>
      <c r="E12469" t="s">
        <v>1</v>
      </c>
      <c r="F12469">
        <v>268.33466566507138</v>
      </c>
      <c r="G12469">
        <v>268.54030881370585</v>
      </c>
      <c r="H12469">
        <v>271.46930917484798</v>
      </c>
    </row>
    <row r="12470" spans="2:8" x14ac:dyDescent="0.25">
      <c r="B12470" t="s">
        <v>3</v>
      </c>
      <c r="C12470" t="s">
        <v>645</v>
      </c>
      <c r="D12470" t="s">
        <v>85</v>
      </c>
      <c r="E12470" t="s">
        <v>1</v>
      </c>
      <c r="F12470">
        <v>29.466187526845502</v>
      </c>
      <c r="G12470">
        <v>26.57855571701927</v>
      </c>
      <c r="H12470">
        <v>23.978758302676059</v>
      </c>
    </row>
    <row r="12471" spans="2:8" x14ac:dyDescent="0.25">
      <c r="B12471" t="s">
        <v>3</v>
      </c>
      <c r="C12471" t="s">
        <v>645</v>
      </c>
      <c r="D12471" t="s">
        <v>86</v>
      </c>
      <c r="E12471" t="s">
        <v>1</v>
      </c>
      <c r="F12471">
        <v>58.631001867554289</v>
      </c>
      <c r="G12471">
        <v>54.866079331514726</v>
      </c>
      <c r="H12471">
        <v>51.692286285199344</v>
      </c>
    </row>
    <row r="12472" spans="2:8" x14ac:dyDescent="0.25">
      <c r="B12472" t="s">
        <v>3</v>
      </c>
      <c r="C12472" t="s">
        <v>645</v>
      </c>
      <c r="D12472" t="s">
        <v>87</v>
      </c>
      <c r="E12472" t="s">
        <v>1</v>
      </c>
      <c r="F12472">
        <v>39.827419489751918</v>
      </c>
      <c r="G12472">
        <v>33.158873854193089</v>
      </c>
      <c r="H12472">
        <v>26.85367833049169</v>
      </c>
    </row>
    <row r="12473" spans="2:8" x14ac:dyDescent="0.25">
      <c r="B12473" t="s">
        <v>3</v>
      </c>
      <c r="C12473" t="s">
        <v>645</v>
      </c>
      <c r="D12473" t="s">
        <v>88</v>
      </c>
      <c r="E12473" t="s">
        <v>1</v>
      </c>
      <c r="F12473">
        <v>346.8959359025207</v>
      </c>
      <c r="G12473">
        <v>346.17719698296912</v>
      </c>
      <c r="H12473">
        <v>347.92496361826807</v>
      </c>
    </row>
    <row r="12474" spans="2:8" x14ac:dyDescent="0.25">
      <c r="B12474" t="s">
        <v>3</v>
      </c>
      <c r="C12474" t="s">
        <v>645</v>
      </c>
      <c r="D12474" t="s">
        <v>628</v>
      </c>
      <c r="E12474" t="s">
        <v>1</v>
      </c>
      <c r="F12474">
        <v>263.64091128591582</v>
      </c>
      <c r="G12474">
        <v>263.09466970705643</v>
      </c>
      <c r="H12474">
        <v>264.42297234988365</v>
      </c>
    </row>
    <row r="12475" spans="2:8" x14ac:dyDescent="0.25">
      <c r="B12475" t="s">
        <v>3</v>
      </c>
      <c r="C12475" t="s">
        <v>645</v>
      </c>
      <c r="D12475" t="s">
        <v>89</v>
      </c>
      <c r="E12475" t="s">
        <v>1</v>
      </c>
      <c r="F12475">
        <v>263.64091128591582</v>
      </c>
      <c r="G12475">
        <v>263.09466970705643</v>
      </c>
      <c r="H12475">
        <v>264.42297234988365</v>
      </c>
    </row>
    <row r="12476" spans="2:8" x14ac:dyDescent="0.25">
      <c r="B12476" t="s">
        <v>3</v>
      </c>
      <c r="C12476" t="s">
        <v>645</v>
      </c>
      <c r="D12476" t="s">
        <v>90</v>
      </c>
      <c r="E12476" t="s">
        <v>1</v>
      </c>
      <c r="F12476">
        <v>844.98315172814159</v>
      </c>
      <c r="G12476">
        <v>845.63071992598793</v>
      </c>
      <c r="H12476">
        <v>854.85411247736238</v>
      </c>
    </row>
    <row r="12477" spans="2:8" x14ac:dyDescent="0.25">
      <c r="B12477" t="s">
        <v>3</v>
      </c>
      <c r="C12477" t="s">
        <v>645</v>
      </c>
      <c r="D12477" t="s">
        <v>91</v>
      </c>
      <c r="E12477" t="s">
        <v>1</v>
      </c>
      <c r="F12477">
        <v>864.63392269856331</v>
      </c>
      <c r="G12477">
        <v>865.29655062194115</v>
      </c>
      <c r="H12477">
        <v>874.7344406745101</v>
      </c>
    </row>
    <row r="12478" spans="2:8" x14ac:dyDescent="0.25">
      <c r="B12478" t="s">
        <v>3</v>
      </c>
      <c r="C12478" t="s">
        <v>645</v>
      </c>
      <c r="D12478" t="s">
        <v>92</v>
      </c>
      <c r="E12478" t="s">
        <v>1</v>
      </c>
      <c r="F12478">
        <v>73.47831303556282</v>
      </c>
      <c r="G12478">
        <v>73.564673250085562</v>
      </c>
      <c r="H12478">
        <v>74.256839053056837</v>
      </c>
    </row>
    <row r="12479" spans="2:8" x14ac:dyDescent="0.25">
      <c r="B12479" t="s">
        <v>3</v>
      </c>
      <c r="C12479" t="s">
        <v>645</v>
      </c>
      <c r="D12479" t="s">
        <v>93</v>
      </c>
      <c r="E12479" t="s">
        <v>1</v>
      </c>
      <c r="F12479">
        <v>225.33349330905929</v>
      </c>
      <c r="G12479">
        <v>225.59833130026237</v>
      </c>
      <c r="H12479">
        <v>227.72097309604098</v>
      </c>
    </row>
    <row r="12480" spans="2:8" x14ac:dyDescent="0.25">
      <c r="B12480" t="s">
        <v>3</v>
      </c>
      <c r="C12480" t="s">
        <v>645</v>
      </c>
      <c r="D12480" t="s">
        <v>94</v>
      </c>
      <c r="E12480" t="s">
        <v>1</v>
      </c>
      <c r="F12480">
        <v>75.187111013134057</v>
      </c>
      <c r="G12480">
        <v>75.275479604738734</v>
      </c>
      <c r="H12480">
        <v>75.983742286848866</v>
      </c>
    </row>
    <row r="12481" spans="2:8" x14ac:dyDescent="0.25">
      <c r="B12481" t="s">
        <v>3</v>
      </c>
      <c r="C12481" t="s">
        <v>645</v>
      </c>
      <c r="D12481" t="s">
        <v>95</v>
      </c>
      <c r="E12481" t="s">
        <v>1</v>
      </c>
      <c r="F12481">
        <v>230.5738071069444</v>
      </c>
      <c r="G12481">
        <v>230.84480412119873</v>
      </c>
      <c r="H12481">
        <v>233.01680967966982</v>
      </c>
    </row>
    <row r="12482" spans="2:8" x14ac:dyDescent="0.25">
      <c r="B12482" t="s">
        <v>3</v>
      </c>
      <c r="C12482" t="s">
        <v>645</v>
      </c>
      <c r="D12482" t="s">
        <v>96</v>
      </c>
      <c r="E12482" t="s">
        <v>1</v>
      </c>
      <c r="F12482">
        <v>51.766530404095654</v>
      </c>
      <c r="G12482">
        <v>51.827372419734104</v>
      </c>
      <c r="H12482">
        <v>52.315013202489226</v>
      </c>
    </row>
    <row r="12483" spans="2:8" x14ac:dyDescent="0.25">
      <c r="B12483" t="s">
        <v>3</v>
      </c>
      <c r="C12483" t="s">
        <v>645</v>
      </c>
      <c r="D12483" t="s">
        <v>97</v>
      </c>
      <c r="E12483" t="s">
        <v>1</v>
      </c>
      <c r="F12483">
        <v>68.113855794862715</v>
      </c>
      <c r="G12483">
        <v>68.19391107859748</v>
      </c>
      <c r="H12483">
        <v>68.83554368748581</v>
      </c>
    </row>
    <row r="12484" spans="2:8" x14ac:dyDescent="0.25">
      <c r="B12484" t="s">
        <v>3</v>
      </c>
      <c r="C12484" t="s">
        <v>645</v>
      </c>
      <c r="D12484" t="s">
        <v>98</v>
      </c>
      <c r="E12484" t="s">
        <v>1</v>
      </c>
      <c r="F12484">
        <v>62.633902401468177</v>
      </c>
      <c r="G12484">
        <v>62.65845918220122</v>
      </c>
      <c r="H12484">
        <v>63.317099441634461</v>
      </c>
    </row>
    <row r="12485" spans="2:8" x14ac:dyDescent="0.25">
      <c r="B12485" t="s">
        <v>3</v>
      </c>
      <c r="C12485" t="s">
        <v>645</v>
      </c>
      <c r="D12485" t="s">
        <v>99</v>
      </c>
      <c r="E12485" t="s">
        <v>1</v>
      </c>
      <c r="F12485">
        <v>14.844145184470591</v>
      </c>
      <c r="G12485">
        <v>14.833248369507643</v>
      </c>
      <c r="H12485">
        <v>14.99185949310306</v>
      </c>
    </row>
    <row r="12486" spans="2:8" x14ac:dyDescent="0.25">
      <c r="B12486" t="s">
        <v>3</v>
      </c>
      <c r="C12486" t="s">
        <v>645</v>
      </c>
      <c r="D12486" t="s">
        <v>100</v>
      </c>
      <c r="E12486" t="s">
        <v>1</v>
      </c>
      <c r="F12486">
        <v>1626.8930421432494</v>
      </c>
      <c r="G12486">
        <v>1625.6987697736095</v>
      </c>
      <c r="H12486">
        <v>1643.0822789064803</v>
      </c>
    </row>
    <row r="12487" spans="2:8" x14ac:dyDescent="0.25">
      <c r="B12487" t="s">
        <v>3</v>
      </c>
      <c r="C12487" t="s">
        <v>645</v>
      </c>
      <c r="D12487" t="s">
        <v>101</v>
      </c>
      <c r="E12487" t="s">
        <v>1</v>
      </c>
      <c r="F12487">
        <v>1664.7277640535581</v>
      </c>
      <c r="G12487">
        <v>1663.505717907879</v>
      </c>
      <c r="H12487">
        <v>1681.2934946950036</v>
      </c>
    </row>
    <row r="12488" spans="2:8" x14ac:dyDescent="0.25">
      <c r="B12488" t="s">
        <v>3</v>
      </c>
      <c r="C12488" t="s">
        <v>645</v>
      </c>
      <c r="D12488" t="s">
        <v>102</v>
      </c>
      <c r="E12488" t="s">
        <v>1</v>
      </c>
      <c r="F12488">
        <v>4668.4756861501946</v>
      </c>
      <c r="G12488">
        <v>4665.0486436981828</v>
      </c>
      <c r="H12488">
        <v>4714.9317568620745</v>
      </c>
    </row>
    <row r="12489" spans="2:8" x14ac:dyDescent="0.25">
      <c r="B12489" t="s">
        <v>3</v>
      </c>
      <c r="C12489" t="s">
        <v>645</v>
      </c>
      <c r="D12489" t="s">
        <v>103</v>
      </c>
      <c r="E12489" t="s">
        <v>1</v>
      </c>
      <c r="F12489">
        <v>4777.0448881536886</v>
      </c>
      <c r="G12489">
        <v>4773.5381470400016</v>
      </c>
      <c r="H12489">
        <v>4824.5813326030539</v>
      </c>
    </row>
    <row r="12490" spans="2:8" x14ac:dyDescent="0.25">
      <c r="B12490" t="s">
        <v>3</v>
      </c>
      <c r="C12490" t="s">
        <v>645</v>
      </c>
      <c r="D12490" t="s">
        <v>104</v>
      </c>
      <c r="E12490" t="s">
        <v>1</v>
      </c>
      <c r="F12490">
        <v>495.14136065229337</v>
      </c>
      <c r="G12490">
        <v>494.77788645283755</v>
      </c>
      <c r="H12490">
        <v>500.06851966718972</v>
      </c>
    </row>
    <row r="12491" spans="2:8" x14ac:dyDescent="0.25">
      <c r="B12491" t="s">
        <v>3</v>
      </c>
      <c r="C12491" t="s">
        <v>645</v>
      </c>
      <c r="D12491" t="s">
        <v>105</v>
      </c>
      <c r="E12491" t="s">
        <v>1</v>
      </c>
      <c r="F12491">
        <v>506.6562760163003</v>
      </c>
      <c r="G12491">
        <v>506.28434892848497</v>
      </c>
      <c r="H12491">
        <v>511.69802012456631</v>
      </c>
    </row>
    <row r="12492" spans="2:8" x14ac:dyDescent="0.25">
      <c r="B12492" t="s">
        <v>3</v>
      </c>
      <c r="C12492" t="s">
        <v>645</v>
      </c>
      <c r="D12492" t="s">
        <v>106</v>
      </c>
      <c r="E12492" t="s">
        <v>1</v>
      </c>
      <c r="F12492">
        <v>3079.4173659172538</v>
      </c>
      <c r="G12492">
        <v>3077.1568220588433</v>
      </c>
      <c r="H12492">
        <v>3110.0606937441166</v>
      </c>
    </row>
    <row r="12493" spans="2:8" x14ac:dyDescent="0.25">
      <c r="B12493" t="s">
        <v>3</v>
      </c>
      <c r="C12493" t="s">
        <v>645</v>
      </c>
      <c r="D12493" t="s">
        <v>107</v>
      </c>
      <c r="E12493" t="s">
        <v>1</v>
      </c>
      <c r="F12493">
        <v>3151.031723264166</v>
      </c>
      <c r="G12493">
        <v>3148.7186086183519</v>
      </c>
      <c r="H12493">
        <v>3182.3876866218875</v>
      </c>
    </row>
    <row r="12494" spans="2:8" x14ac:dyDescent="0.25">
      <c r="B12494" t="s">
        <v>3</v>
      </c>
      <c r="C12494" t="s">
        <v>645</v>
      </c>
      <c r="D12494" t="s">
        <v>108</v>
      </c>
      <c r="E12494" t="s">
        <v>1</v>
      </c>
      <c r="F12494">
        <v>4645.4458554221828</v>
      </c>
      <c r="G12494">
        <v>4642.035718746889</v>
      </c>
      <c r="H12494">
        <v>4691.672755947322</v>
      </c>
    </row>
    <row r="12495" spans="2:8" x14ac:dyDescent="0.25">
      <c r="B12495" t="s">
        <v>3</v>
      </c>
      <c r="C12495" t="s">
        <v>645</v>
      </c>
      <c r="D12495" t="s">
        <v>109</v>
      </c>
      <c r="E12495" t="s">
        <v>1</v>
      </c>
      <c r="F12495">
        <v>4753.4794799668834</v>
      </c>
      <c r="G12495">
        <v>4749.9900377875147</v>
      </c>
      <c r="H12495">
        <v>4800.7814246902835</v>
      </c>
    </row>
    <row r="12496" spans="2:8" x14ac:dyDescent="0.25">
      <c r="B12496" t="s">
        <v>3</v>
      </c>
      <c r="C12496" t="s">
        <v>645</v>
      </c>
      <c r="D12496" t="s">
        <v>110</v>
      </c>
      <c r="E12496" t="s">
        <v>1</v>
      </c>
      <c r="F12496">
        <v>486.91642110657426</v>
      </c>
      <c r="G12496">
        <v>486.55898468451801</v>
      </c>
      <c r="H12496">
        <v>491.76173362620654</v>
      </c>
    </row>
    <row r="12497" spans="2:8" x14ac:dyDescent="0.25">
      <c r="B12497" t="s">
        <v>3</v>
      </c>
      <c r="C12497" t="s">
        <v>645</v>
      </c>
      <c r="D12497" t="s">
        <v>111</v>
      </c>
      <c r="E12497" t="s">
        <v>1</v>
      </c>
      <c r="F12497">
        <v>498.24005880672706</v>
      </c>
      <c r="G12497">
        <v>497.87430990973934</v>
      </c>
      <c r="H12497">
        <v>503.19805301286254</v>
      </c>
    </row>
    <row r="12498" spans="2:8" x14ac:dyDescent="0.25">
      <c r="B12498" t="s">
        <v>3</v>
      </c>
      <c r="C12498" t="s">
        <v>645</v>
      </c>
      <c r="D12498" t="s">
        <v>112</v>
      </c>
      <c r="E12498" t="s">
        <v>1</v>
      </c>
      <c r="F12498">
        <v>4038.445316948108</v>
      </c>
      <c r="G12498">
        <v>4035.4807682449045</v>
      </c>
      <c r="H12498">
        <v>4078.6319461227595</v>
      </c>
    </row>
    <row r="12499" spans="2:8" x14ac:dyDescent="0.25">
      <c r="B12499" t="s">
        <v>3</v>
      </c>
      <c r="C12499" t="s">
        <v>645</v>
      </c>
      <c r="D12499" t="s">
        <v>113</v>
      </c>
      <c r="E12499" t="s">
        <v>1</v>
      </c>
      <c r="F12499">
        <v>4132.3626499003885</v>
      </c>
      <c r="G12499">
        <v>4129.3291582040883</v>
      </c>
      <c r="H12499">
        <v>4173.4838518465458</v>
      </c>
    </row>
    <row r="12500" spans="2:8" x14ac:dyDescent="0.25">
      <c r="B12500" t="s">
        <v>3</v>
      </c>
      <c r="C12500" t="s">
        <v>645</v>
      </c>
      <c r="D12500" t="s">
        <v>114</v>
      </c>
      <c r="E12500" t="s">
        <v>1</v>
      </c>
      <c r="F12500">
        <v>2544.7962954455079</v>
      </c>
      <c r="G12500">
        <v>2542.9282071180728</v>
      </c>
      <c r="H12500">
        <v>2570.1196010802078</v>
      </c>
    </row>
    <row r="12501" spans="2:8" x14ac:dyDescent="0.25">
      <c r="B12501" t="s">
        <v>3</v>
      </c>
      <c r="C12501" t="s">
        <v>645</v>
      </c>
      <c r="D12501" t="s">
        <v>115</v>
      </c>
      <c r="E12501" t="s">
        <v>1</v>
      </c>
      <c r="F12501">
        <v>2603.9776046419156</v>
      </c>
      <c r="G12501">
        <v>2602.0660723998876</v>
      </c>
      <c r="H12501">
        <v>2629.8898243611429</v>
      </c>
    </row>
    <row r="12502" spans="2:8" x14ac:dyDescent="0.25">
      <c r="B12502" t="s">
        <v>3</v>
      </c>
      <c r="C12502" t="s">
        <v>645</v>
      </c>
      <c r="D12502" t="s">
        <v>443</v>
      </c>
      <c r="E12502" t="s">
        <v>1</v>
      </c>
      <c r="F12502">
        <v>4494.1069677809483</v>
      </c>
      <c r="G12502">
        <v>4490.8079262098081</v>
      </c>
      <c r="H12502">
        <v>4538.8278927932306</v>
      </c>
    </row>
    <row r="12503" spans="2:8" x14ac:dyDescent="0.25">
      <c r="B12503" t="s">
        <v>3</v>
      </c>
      <c r="C12503" t="s">
        <v>645</v>
      </c>
      <c r="D12503" t="s">
        <v>444</v>
      </c>
      <c r="E12503" t="s">
        <v>1</v>
      </c>
      <c r="F12503">
        <v>4598.6210833107389</v>
      </c>
      <c r="G12503">
        <v>4595.2453198425947</v>
      </c>
      <c r="H12503">
        <v>4644.3820298349337</v>
      </c>
    </row>
    <row r="12504" spans="2:8" x14ac:dyDescent="0.25">
      <c r="B12504" t="s">
        <v>3</v>
      </c>
      <c r="C12504" t="s">
        <v>645</v>
      </c>
      <c r="D12504" t="s">
        <v>116</v>
      </c>
      <c r="E12504" t="s">
        <v>1</v>
      </c>
      <c r="F12504">
        <v>2713.0454043900118</v>
      </c>
      <c r="G12504">
        <v>2716.2340892339284</v>
      </c>
      <c r="H12504">
        <v>2741.7909804205601</v>
      </c>
    </row>
    <row r="12505" spans="2:8" x14ac:dyDescent="0.25">
      <c r="B12505" t="s">
        <v>3</v>
      </c>
      <c r="C12505" t="s">
        <v>645</v>
      </c>
      <c r="D12505" t="s">
        <v>117</v>
      </c>
      <c r="E12505" t="s">
        <v>1</v>
      </c>
      <c r="F12505">
        <v>2776.139483561873</v>
      </c>
      <c r="G12505">
        <v>2779.4023238672758</v>
      </c>
      <c r="H12505">
        <v>2805.553561360573</v>
      </c>
    </row>
    <row r="12506" spans="2:8" x14ac:dyDescent="0.25">
      <c r="B12506" t="s">
        <v>3</v>
      </c>
      <c r="C12506" t="s">
        <v>645</v>
      </c>
      <c r="D12506" t="s">
        <v>118</v>
      </c>
      <c r="E12506" t="s">
        <v>1</v>
      </c>
      <c r="F12506">
        <v>99391.874146466536</v>
      </c>
      <c r="G12506">
        <v>100815.72831586847</v>
      </c>
      <c r="H12506">
        <v>104898.52687499777</v>
      </c>
    </row>
    <row r="12507" spans="2:8" x14ac:dyDescent="0.25">
      <c r="B12507" t="s">
        <v>3</v>
      </c>
      <c r="C12507" t="s">
        <v>645</v>
      </c>
      <c r="D12507" t="s">
        <v>629</v>
      </c>
      <c r="E12507" t="s">
        <v>1</v>
      </c>
      <c r="F12507">
        <v>37.917608897978162</v>
      </c>
      <c r="G12507">
        <v>37.889774276121258</v>
      </c>
      <c r="H12507">
        <v>38.29492758583504</v>
      </c>
    </row>
    <row r="12508" spans="2:8" x14ac:dyDescent="0.25">
      <c r="B12508" t="s">
        <v>3</v>
      </c>
      <c r="C12508" t="s">
        <v>645</v>
      </c>
      <c r="D12508" t="s">
        <v>119</v>
      </c>
      <c r="E12508" t="s">
        <v>1</v>
      </c>
      <c r="F12508">
        <v>0</v>
      </c>
      <c r="G12508">
        <v>0</v>
      </c>
      <c r="H12508">
        <v>0</v>
      </c>
    </row>
    <row r="12509" spans="2:8" x14ac:dyDescent="0.25">
      <c r="B12509" t="s">
        <v>3</v>
      </c>
      <c r="C12509" t="s">
        <v>645</v>
      </c>
      <c r="D12509" t="s">
        <v>120</v>
      </c>
      <c r="E12509" t="s">
        <v>1</v>
      </c>
      <c r="F12509">
        <v>0</v>
      </c>
      <c r="G12509">
        <v>0</v>
      </c>
      <c r="H12509">
        <v>0</v>
      </c>
    </row>
    <row r="12510" spans="2:8" x14ac:dyDescent="0.25">
      <c r="B12510" t="s">
        <v>3</v>
      </c>
      <c r="C12510" t="s">
        <v>645</v>
      </c>
      <c r="D12510" t="s">
        <v>121</v>
      </c>
      <c r="E12510" t="s">
        <v>1</v>
      </c>
      <c r="F12510">
        <v>0</v>
      </c>
      <c r="G12510">
        <v>0</v>
      </c>
      <c r="H12510">
        <v>0</v>
      </c>
    </row>
    <row r="12511" spans="2:8" x14ac:dyDescent="0.25">
      <c r="B12511" t="s">
        <v>3</v>
      </c>
      <c r="C12511" t="s">
        <v>645</v>
      </c>
      <c r="D12511" t="s">
        <v>122</v>
      </c>
      <c r="E12511" t="s">
        <v>1</v>
      </c>
      <c r="F12511">
        <v>0</v>
      </c>
      <c r="G12511">
        <v>0</v>
      </c>
      <c r="H12511">
        <v>0</v>
      </c>
    </row>
    <row r="12512" spans="2:8" x14ac:dyDescent="0.25">
      <c r="B12512" t="s">
        <v>3</v>
      </c>
      <c r="C12512" t="s">
        <v>645</v>
      </c>
      <c r="D12512" t="s">
        <v>123</v>
      </c>
      <c r="E12512" t="s">
        <v>1</v>
      </c>
      <c r="F12512">
        <v>743.51885887670539</v>
      </c>
      <c r="G12512">
        <v>743.1164183307244</v>
      </c>
      <c r="H12512">
        <v>750.65015808753242</v>
      </c>
    </row>
    <row r="12513" spans="2:8" x14ac:dyDescent="0.25">
      <c r="B12513" t="s">
        <v>3</v>
      </c>
      <c r="C12513" t="s">
        <v>645</v>
      </c>
      <c r="D12513" t="s">
        <v>124</v>
      </c>
      <c r="E12513" t="s">
        <v>1</v>
      </c>
      <c r="F12513">
        <v>760.80999512965195</v>
      </c>
      <c r="G12513">
        <v>760.39819550120626</v>
      </c>
      <c r="H12513">
        <v>768.10713850817285</v>
      </c>
    </row>
    <row r="12514" spans="2:8" x14ac:dyDescent="0.25">
      <c r="B12514" t="s">
        <v>3</v>
      </c>
      <c r="C12514" t="s">
        <v>645</v>
      </c>
      <c r="D12514" t="s">
        <v>125</v>
      </c>
      <c r="E12514" t="s">
        <v>1</v>
      </c>
      <c r="F12514">
        <v>458.50517811044193</v>
      </c>
      <c r="G12514">
        <v>466.21110844755174</v>
      </c>
      <c r="H12514">
        <v>478.678870097789</v>
      </c>
    </row>
    <row r="12515" spans="2:8" x14ac:dyDescent="0.25">
      <c r="B12515" t="s">
        <v>3</v>
      </c>
      <c r="C12515" t="s">
        <v>645</v>
      </c>
      <c r="D12515" t="s">
        <v>126</v>
      </c>
      <c r="E12515" t="s">
        <v>1</v>
      </c>
      <c r="F12515">
        <v>469.16808922928936</v>
      </c>
      <c r="G12515">
        <v>477.05322724865766</v>
      </c>
      <c r="H12515">
        <v>489.81093684424923</v>
      </c>
    </row>
    <row r="12516" spans="2:8" x14ac:dyDescent="0.25">
      <c r="B12516" t="s">
        <v>3</v>
      </c>
      <c r="C12516" t="s">
        <v>645</v>
      </c>
      <c r="D12516" t="s">
        <v>127</v>
      </c>
      <c r="E12516" t="s">
        <v>1</v>
      </c>
      <c r="F12516">
        <v>439.97398589982538</v>
      </c>
      <c r="G12516">
        <v>440.31116796146267</v>
      </c>
      <c r="H12516">
        <v>445.11369304855754</v>
      </c>
    </row>
    <row r="12517" spans="2:8" x14ac:dyDescent="0.25">
      <c r="B12517" t="s">
        <v>3</v>
      </c>
      <c r="C12517" t="s">
        <v>645</v>
      </c>
      <c r="D12517" t="s">
        <v>128</v>
      </c>
      <c r="E12517" t="s">
        <v>1</v>
      </c>
      <c r="F12517">
        <v>450.20593906028643</v>
      </c>
      <c r="G12517">
        <v>450.55096256521762</v>
      </c>
      <c r="H12517">
        <v>455.46517428224485</v>
      </c>
    </row>
    <row r="12518" spans="2:8" x14ac:dyDescent="0.25">
      <c r="B12518" t="s">
        <v>3</v>
      </c>
      <c r="C12518" t="s">
        <v>645</v>
      </c>
      <c r="D12518" t="s">
        <v>129</v>
      </c>
      <c r="E12518" t="s">
        <v>1</v>
      </c>
      <c r="F12518">
        <v>28.288938187134999</v>
      </c>
      <c r="G12518">
        <v>29.204637442682994</v>
      </c>
      <c r="H12518">
        <v>29.523175817776568</v>
      </c>
    </row>
    <row r="12519" spans="2:8" x14ac:dyDescent="0.25">
      <c r="B12519" t="s">
        <v>3</v>
      </c>
      <c r="C12519" t="s">
        <v>645</v>
      </c>
      <c r="D12519" t="s">
        <v>130</v>
      </c>
      <c r="E12519" t="s">
        <v>1</v>
      </c>
      <c r="F12519">
        <v>29.182273077255054</v>
      </c>
      <c r="G12519">
        <v>29.204637442682994</v>
      </c>
      <c r="H12519">
        <v>29.523175817776568</v>
      </c>
    </row>
    <row r="12520" spans="2:8" x14ac:dyDescent="0.25">
      <c r="B12520" t="s">
        <v>3</v>
      </c>
      <c r="C12520" t="s">
        <v>645</v>
      </c>
      <c r="D12520" t="s">
        <v>131</v>
      </c>
      <c r="E12520" t="s">
        <v>1</v>
      </c>
      <c r="F12520">
        <v>421.29604652492264</v>
      </c>
      <c r="G12520">
        <v>421.80036468562668</v>
      </c>
      <c r="H12520">
        <v>425.69952957908214</v>
      </c>
    </row>
    <row r="12521" spans="2:8" x14ac:dyDescent="0.25">
      <c r="B12521" t="s">
        <v>3</v>
      </c>
      <c r="C12521" t="s">
        <v>645</v>
      </c>
      <c r="D12521" t="s">
        <v>132</v>
      </c>
      <c r="E12521" t="s">
        <v>1</v>
      </c>
      <c r="F12521">
        <v>431.09362900224653</v>
      </c>
      <c r="G12521">
        <v>431.60967549226922</v>
      </c>
      <c r="H12521">
        <v>435.59951863906088</v>
      </c>
    </row>
    <row r="12522" spans="2:8" x14ac:dyDescent="0.25">
      <c r="B12522" t="s">
        <v>3</v>
      </c>
      <c r="C12522" t="s">
        <v>645</v>
      </c>
      <c r="D12522" t="s">
        <v>133</v>
      </c>
      <c r="E12522" t="s">
        <v>1</v>
      </c>
      <c r="F12522">
        <v>1382.720675212802</v>
      </c>
      <c r="G12522">
        <v>1384.3758797974228</v>
      </c>
      <c r="H12522">
        <v>1397.1731893347815</v>
      </c>
    </row>
    <row r="12523" spans="2:8" x14ac:dyDescent="0.25">
      <c r="B12523" t="s">
        <v>3</v>
      </c>
      <c r="C12523" t="s">
        <v>645</v>
      </c>
      <c r="D12523" t="s">
        <v>134</v>
      </c>
      <c r="E12523" t="s">
        <v>1</v>
      </c>
      <c r="F12523">
        <v>1414.8769699851932</v>
      </c>
      <c r="G12523">
        <v>1416.5706676996881</v>
      </c>
      <c r="H12523">
        <v>1429.665589086753</v>
      </c>
    </row>
    <row r="12524" spans="2:8" x14ac:dyDescent="0.25">
      <c r="B12524" t="s">
        <v>3</v>
      </c>
      <c r="C12524" t="s">
        <v>645</v>
      </c>
      <c r="D12524" t="s">
        <v>135</v>
      </c>
      <c r="E12524" t="s">
        <v>1</v>
      </c>
      <c r="F12524">
        <v>23.943943748296476</v>
      </c>
      <c r="G12524">
        <v>23.930301795412188</v>
      </c>
      <c r="H12524">
        <v>24.174869145131652</v>
      </c>
    </row>
    <row r="12525" spans="2:8" x14ac:dyDescent="0.25">
      <c r="B12525" t="s">
        <v>3</v>
      </c>
      <c r="C12525" t="s">
        <v>645</v>
      </c>
      <c r="D12525" t="s">
        <v>136</v>
      </c>
      <c r="E12525" t="s">
        <v>1</v>
      </c>
      <c r="F12525">
        <v>24.500779649419648</v>
      </c>
      <c r="G12525">
        <v>24.486820441817116</v>
      </c>
      <c r="H12525">
        <v>24.737075404320759</v>
      </c>
    </row>
    <row r="12526" spans="2:8" x14ac:dyDescent="0.25">
      <c r="B12526" t="s">
        <v>3</v>
      </c>
      <c r="C12526" t="s">
        <v>645</v>
      </c>
      <c r="D12526" t="s">
        <v>137</v>
      </c>
      <c r="E12526" t="s">
        <v>1</v>
      </c>
      <c r="F12526">
        <v>167.62800585937825</v>
      </c>
      <c r="G12526">
        <v>168.43489359022612</v>
      </c>
      <c r="H12526">
        <v>175.73329398411786</v>
      </c>
    </row>
    <row r="12527" spans="2:8" x14ac:dyDescent="0.25">
      <c r="B12527" t="s">
        <v>3</v>
      </c>
      <c r="C12527" t="s">
        <v>645</v>
      </c>
      <c r="D12527" t="s">
        <v>138</v>
      </c>
      <c r="E12527" t="s">
        <v>1</v>
      </c>
      <c r="F12527">
        <v>167.62800585937825</v>
      </c>
      <c r="G12527">
        <v>168.43489359022612</v>
      </c>
      <c r="H12527">
        <v>175.73329398411786</v>
      </c>
    </row>
    <row r="12528" spans="2:8" x14ac:dyDescent="0.25">
      <c r="B12528" t="s">
        <v>3</v>
      </c>
      <c r="C12528" t="s">
        <v>645</v>
      </c>
      <c r="D12528" t="s">
        <v>630</v>
      </c>
      <c r="E12528" t="s">
        <v>1</v>
      </c>
      <c r="F12528">
        <v>124.87580563195584</v>
      </c>
      <c r="G12528">
        <v>125.48520296006362</v>
      </c>
      <c r="H12528">
        <v>130.97135773893075</v>
      </c>
    </row>
    <row r="12529" spans="2:8" x14ac:dyDescent="0.25">
      <c r="B12529" t="s">
        <v>3</v>
      </c>
      <c r="C12529" t="s">
        <v>645</v>
      </c>
      <c r="D12529" t="s">
        <v>139</v>
      </c>
      <c r="E12529" t="s">
        <v>1</v>
      </c>
      <c r="F12529">
        <v>98.450375237750507</v>
      </c>
      <c r="G12529">
        <v>98.568102922441312</v>
      </c>
      <c r="H12529">
        <v>100.04276124935005</v>
      </c>
    </row>
    <row r="12530" spans="2:8" x14ac:dyDescent="0.25">
      <c r="B12530" t="s">
        <v>3</v>
      </c>
      <c r="C12530" t="s">
        <v>645</v>
      </c>
      <c r="D12530" t="s">
        <v>631</v>
      </c>
      <c r="E12530" t="s">
        <v>1</v>
      </c>
      <c r="F12530">
        <v>66.411387323851798</v>
      </c>
      <c r="G12530">
        <v>66.701046197365116</v>
      </c>
      <c r="H12530">
        <v>69.414786427334036</v>
      </c>
    </row>
    <row r="12531" spans="2:8" x14ac:dyDescent="0.25">
      <c r="B12531" t="s">
        <v>3</v>
      </c>
      <c r="C12531" t="s">
        <v>645</v>
      </c>
      <c r="D12531" t="s">
        <v>140</v>
      </c>
      <c r="E12531" t="s">
        <v>1</v>
      </c>
      <c r="F12531">
        <v>76.012519835861809</v>
      </c>
      <c r="G12531">
        <v>75.969212048927574</v>
      </c>
      <c r="H12531">
        <v>76.745616333751258</v>
      </c>
    </row>
    <row r="12532" spans="2:8" x14ac:dyDescent="0.25">
      <c r="B12532" t="s">
        <v>3</v>
      </c>
      <c r="C12532" t="s">
        <v>645</v>
      </c>
      <c r="D12532" t="s">
        <v>141</v>
      </c>
      <c r="E12532" t="s">
        <v>1</v>
      </c>
      <c r="F12532">
        <v>77.780252855300446</v>
      </c>
      <c r="G12532">
        <v>77.735937910530538</v>
      </c>
      <c r="H12532">
        <v>78.53039810895477</v>
      </c>
    </row>
    <row r="12533" spans="2:8" x14ac:dyDescent="0.25">
      <c r="B12533" t="s">
        <v>3</v>
      </c>
      <c r="C12533" t="s">
        <v>645</v>
      </c>
      <c r="D12533" t="s">
        <v>142</v>
      </c>
      <c r="E12533" t="s">
        <v>1</v>
      </c>
      <c r="F12533">
        <v>152.02503967172362</v>
      </c>
      <c r="G12533">
        <v>151.93842409785515</v>
      </c>
      <c r="H12533">
        <v>153.49123266750252</v>
      </c>
    </row>
    <row r="12534" spans="2:8" x14ac:dyDescent="0.25">
      <c r="B12534" t="s">
        <v>3</v>
      </c>
      <c r="C12534" t="s">
        <v>645</v>
      </c>
      <c r="D12534" t="s">
        <v>143</v>
      </c>
      <c r="E12534" t="s">
        <v>1</v>
      </c>
      <c r="F12534">
        <v>155.56050571060089</v>
      </c>
      <c r="G12534">
        <v>155.47187582106108</v>
      </c>
      <c r="H12534">
        <v>157.06079621790954</v>
      </c>
    </row>
    <row r="12535" spans="2:8" x14ac:dyDescent="0.25">
      <c r="B12535" t="s">
        <v>3</v>
      </c>
      <c r="C12535" t="s">
        <v>645</v>
      </c>
      <c r="D12535" t="s">
        <v>144</v>
      </c>
      <c r="E12535" t="s">
        <v>1</v>
      </c>
      <c r="F12535">
        <v>986.99274548629921</v>
      </c>
      <c r="G12535">
        <v>986.26821219834721</v>
      </c>
      <c r="H12535">
        <v>996.81432491798626</v>
      </c>
    </row>
    <row r="12536" spans="2:8" x14ac:dyDescent="0.25">
      <c r="B12536" t="s">
        <v>3</v>
      </c>
      <c r="C12536" t="s">
        <v>645</v>
      </c>
      <c r="D12536" t="s">
        <v>145</v>
      </c>
      <c r="E12536" t="s">
        <v>1</v>
      </c>
      <c r="F12536">
        <v>1009.9460651487714</v>
      </c>
      <c r="G12536">
        <v>1009.2046822494719</v>
      </c>
      <c r="H12536">
        <v>1019.9960534044511</v>
      </c>
    </row>
    <row r="12537" spans="2:8" x14ac:dyDescent="0.25">
      <c r="B12537" t="s">
        <v>3</v>
      </c>
      <c r="C12537" t="s">
        <v>645</v>
      </c>
      <c r="D12537" t="s">
        <v>146</v>
      </c>
      <c r="E12537" t="s">
        <v>1</v>
      </c>
      <c r="F12537">
        <v>564.23085283633441</v>
      </c>
      <c r="G12537">
        <v>563.81666130672193</v>
      </c>
      <c r="H12537">
        <v>569.84552241144877</v>
      </c>
    </row>
    <row r="12538" spans="2:8" x14ac:dyDescent="0.25">
      <c r="B12538" t="s">
        <v>3</v>
      </c>
      <c r="C12538" t="s">
        <v>645</v>
      </c>
      <c r="D12538" t="s">
        <v>147</v>
      </c>
      <c r="E12538" t="s">
        <v>1</v>
      </c>
      <c r="F12538">
        <v>577.35250057671419</v>
      </c>
      <c r="G12538">
        <v>576.92867668594795</v>
      </c>
      <c r="H12538">
        <v>583.09774386287791</v>
      </c>
    </row>
    <row r="12539" spans="2:8" x14ac:dyDescent="0.25">
      <c r="B12539" t="s">
        <v>3</v>
      </c>
      <c r="C12539" t="s">
        <v>645</v>
      </c>
      <c r="D12539" t="s">
        <v>148</v>
      </c>
      <c r="E12539" t="s">
        <v>1</v>
      </c>
      <c r="F12539">
        <v>98.699274548629944</v>
      </c>
      <c r="G12539">
        <v>98.626821219834738</v>
      </c>
      <c r="H12539">
        <v>99.681432491798645</v>
      </c>
    </row>
    <row r="12540" spans="2:8" x14ac:dyDescent="0.25">
      <c r="B12540" t="s">
        <v>3</v>
      </c>
      <c r="C12540" t="s">
        <v>645</v>
      </c>
      <c r="D12540" t="s">
        <v>149</v>
      </c>
      <c r="E12540" t="s">
        <v>1</v>
      </c>
      <c r="F12540">
        <v>100.99460651487712</v>
      </c>
      <c r="G12540">
        <v>100.92046822494717</v>
      </c>
      <c r="H12540">
        <v>101.99960534044509</v>
      </c>
    </row>
    <row r="12541" spans="2:8" x14ac:dyDescent="0.25">
      <c r="B12541" t="s">
        <v>3</v>
      </c>
      <c r="C12541" t="s">
        <v>645</v>
      </c>
      <c r="D12541" t="s">
        <v>150</v>
      </c>
      <c r="E12541" t="s">
        <v>1</v>
      </c>
      <c r="F12541">
        <v>131400.42123504399</v>
      </c>
      <c r="G12541">
        <v>131197.63984573365</v>
      </c>
      <c r="H12541">
        <v>131935.96801584153</v>
      </c>
    </row>
    <row r="12542" spans="2:8" x14ac:dyDescent="0.25">
      <c r="B12542" t="s">
        <v>3</v>
      </c>
      <c r="C12542" t="s">
        <v>645</v>
      </c>
      <c r="D12542" t="s">
        <v>151</v>
      </c>
      <c r="E12542" t="s">
        <v>1</v>
      </c>
      <c r="F12542">
        <v>134456.24498469615</v>
      </c>
      <c r="G12542">
        <v>134248.74774912282</v>
      </c>
      <c r="H12542">
        <v>135004.24634179132</v>
      </c>
    </row>
    <row r="12543" spans="2:8" x14ac:dyDescent="0.25">
      <c r="B12543" t="s">
        <v>3</v>
      </c>
      <c r="C12543" t="s">
        <v>645</v>
      </c>
      <c r="D12543" t="s">
        <v>152</v>
      </c>
      <c r="E12543" t="s">
        <v>1</v>
      </c>
      <c r="F12543">
        <v>20121.595218447903</v>
      </c>
      <c r="G12543">
        <v>20090.542920478179</v>
      </c>
      <c r="H12543">
        <v>20203.60451067441</v>
      </c>
    </row>
    <row r="12544" spans="2:8" x14ac:dyDescent="0.25">
      <c r="B12544" t="s">
        <v>3</v>
      </c>
      <c r="C12544" t="s">
        <v>645</v>
      </c>
      <c r="D12544" t="s">
        <v>153</v>
      </c>
      <c r="E12544" t="s">
        <v>1</v>
      </c>
      <c r="F12544">
        <v>1736.8690110603461</v>
      </c>
      <c r="G12544">
        <v>1736.080744420711</v>
      </c>
      <c r="H12544">
        <v>1753.2445299830599</v>
      </c>
    </row>
    <row r="12545" spans="2:8" x14ac:dyDescent="0.25">
      <c r="B12545" t="s">
        <v>3</v>
      </c>
      <c r="C12545" t="s">
        <v>645</v>
      </c>
      <c r="D12545" t="s">
        <v>154</v>
      </c>
      <c r="E12545" t="s">
        <v>1</v>
      </c>
      <c r="F12545">
        <v>1777.2613136431444</v>
      </c>
      <c r="G12545">
        <v>1776.4547152211924</v>
      </c>
      <c r="H12545">
        <v>1794.0176585873173</v>
      </c>
    </row>
    <row r="12546" spans="2:8" x14ac:dyDescent="0.25">
      <c r="B12546" t="s">
        <v>3</v>
      </c>
      <c r="C12546" t="s">
        <v>645</v>
      </c>
      <c r="D12546" t="s">
        <v>632</v>
      </c>
      <c r="E12546" t="s">
        <v>1</v>
      </c>
      <c r="F12546">
        <v>110.54619437934127</v>
      </c>
      <c r="G12546">
        <v>110.46504444379157</v>
      </c>
      <c r="H12546">
        <v>111.64624119724618</v>
      </c>
    </row>
    <row r="12547" spans="2:8" x14ac:dyDescent="0.25">
      <c r="B12547" t="s">
        <v>3</v>
      </c>
      <c r="C12547" t="s">
        <v>645</v>
      </c>
      <c r="D12547" t="s">
        <v>155</v>
      </c>
      <c r="E12547" t="s">
        <v>1</v>
      </c>
      <c r="F12547">
        <v>961.53255196650571</v>
      </c>
      <c r="G12547">
        <v>962.26943991577934</v>
      </c>
      <c r="H12547">
        <v>972.7650245432053</v>
      </c>
    </row>
    <row r="12548" spans="2:8" x14ac:dyDescent="0.25">
      <c r="B12548" t="s">
        <v>3</v>
      </c>
      <c r="C12548" t="s">
        <v>645</v>
      </c>
      <c r="D12548" t="s">
        <v>633</v>
      </c>
      <c r="E12548" t="s">
        <v>1</v>
      </c>
      <c r="F12548">
        <v>530.23200980534943</v>
      </c>
      <c r="G12548">
        <v>530.63836274425466</v>
      </c>
      <c r="H12548">
        <v>536.42609704373365</v>
      </c>
    </row>
    <row r="12549" spans="2:8" x14ac:dyDescent="0.25">
      <c r="B12549" t="s">
        <v>3</v>
      </c>
      <c r="C12549" t="s">
        <v>645</v>
      </c>
      <c r="D12549" t="s">
        <v>156</v>
      </c>
      <c r="E12549" t="s">
        <v>1</v>
      </c>
      <c r="F12549">
        <v>530.23200980534943</v>
      </c>
      <c r="G12549">
        <v>530.63836274425466</v>
      </c>
      <c r="H12549">
        <v>536.42609704373365</v>
      </c>
    </row>
    <row r="12550" spans="2:8" x14ac:dyDescent="0.25">
      <c r="B12550" t="s">
        <v>3</v>
      </c>
      <c r="C12550" t="s">
        <v>645</v>
      </c>
      <c r="D12550" t="s">
        <v>157</v>
      </c>
      <c r="E12550" t="s">
        <v>1</v>
      </c>
      <c r="F12550">
        <v>402.9763274520655</v>
      </c>
      <c r="G12550">
        <v>403.28515568563364</v>
      </c>
      <c r="H12550">
        <v>407.68383375323765</v>
      </c>
    </row>
    <row r="12551" spans="2:8" x14ac:dyDescent="0.25">
      <c r="B12551" t="s">
        <v>3</v>
      </c>
      <c r="C12551" t="s">
        <v>645</v>
      </c>
      <c r="D12551" t="s">
        <v>158</v>
      </c>
      <c r="E12551" t="s">
        <v>1</v>
      </c>
      <c r="F12551">
        <v>983.89377410526185</v>
      </c>
      <c r="G12551">
        <v>984.64779898358825</v>
      </c>
      <c r="H12551">
        <v>995.38746697444253</v>
      </c>
    </row>
    <row r="12552" spans="2:8" x14ac:dyDescent="0.25">
      <c r="B12552" t="s">
        <v>3</v>
      </c>
      <c r="C12552" t="s">
        <v>645</v>
      </c>
      <c r="D12552" t="s">
        <v>159</v>
      </c>
      <c r="E12552" t="s">
        <v>1</v>
      </c>
      <c r="F12552">
        <v>6198.5551253077347</v>
      </c>
      <c r="G12552">
        <v>6205.8403844302948</v>
      </c>
      <c r="H12552">
        <v>6264.2307816553075</v>
      </c>
    </row>
    <row r="12553" spans="2:8" x14ac:dyDescent="0.25">
      <c r="B12553" t="s">
        <v>3</v>
      </c>
      <c r="C12553" t="s">
        <v>645</v>
      </c>
      <c r="D12553" t="s">
        <v>160</v>
      </c>
      <c r="E12553" t="s">
        <v>1</v>
      </c>
      <c r="F12553">
        <v>6342.7075700823343</v>
      </c>
      <c r="G12553">
        <v>6350.1622538356496</v>
      </c>
      <c r="H12553">
        <v>6409.9105672751984</v>
      </c>
    </row>
    <row r="12554" spans="2:8" x14ac:dyDescent="0.25">
      <c r="B12554" t="s">
        <v>3</v>
      </c>
      <c r="C12554" t="s">
        <v>645</v>
      </c>
      <c r="D12554" t="s">
        <v>161</v>
      </c>
      <c r="E12554" t="s">
        <v>1</v>
      </c>
      <c r="F12554">
        <v>0</v>
      </c>
      <c r="G12554">
        <v>0</v>
      </c>
      <c r="H12554">
        <v>0</v>
      </c>
    </row>
    <row r="12555" spans="2:8" x14ac:dyDescent="0.25">
      <c r="B12555" t="s">
        <v>3</v>
      </c>
      <c r="C12555" t="s">
        <v>645</v>
      </c>
      <c r="D12555" t="s">
        <v>162</v>
      </c>
      <c r="E12555" t="s">
        <v>1</v>
      </c>
      <c r="F12555">
        <v>196.58881284371657</v>
      </c>
      <c r="G12555">
        <v>196.13250447547412</v>
      </c>
      <c r="H12555">
        <v>197.13219631754387</v>
      </c>
    </row>
    <row r="12556" spans="2:8" x14ac:dyDescent="0.25">
      <c r="B12556" t="s">
        <v>3</v>
      </c>
      <c r="C12556" t="s">
        <v>645</v>
      </c>
      <c r="D12556" t="s">
        <v>163</v>
      </c>
      <c r="E12556" t="s">
        <v>1</v>
      </c>
      <c r="F12556">
        <v>201.16064570054732</v>
      </c>
      <c r="G12556">
        <v>200.69372550978755</v>
      </c>
      <c r="H12556">
        <v>201.71666599934733</v>
      </c>
    </row>
    <row r="12557" spans="2:8" x14ac:dyDescent="0.25">
      <c r="B12557" t="s">
        <v>3</v>
      </c>
      <c r="C12557" t="s">
        <v>645</v>
      </c>
      <c r="D12557" t="s">
        <v>164</v>
      </c>
      <c r="E12557" t="s">
        <v>1</v>
      </c>
      <c r="F12557">
        <v>458.70722996867238</v>
      </c>
      <c r="G12557">
        <v>457.64251044277302</v>
      </c>
      <c r="H12557">
        <v>459.975124740936</v>
      </c>
    </row>
    <row r="12558" spans="2:8" x14ac:dyDescent="0.25">
      <c r="B12558" t="s">
        <v>3</v>
      </c>
      <c r="C12558" t="s">
        <v>645</v>
      </c>
      <c r="D12558" t="s">
        <v>165</v>
      </c>
      <c r="E12558" t="s">
        <v>1</v>
      </c>
      <c r="F12558">
        <v>469.37483996794373</v>
      </c>
      <c r="G12558">
        <v>468.28535952283761</v>
      </c>
      <c r="H12558">
        <v>470.67222066514375</v>
      </c>
    </row>
    <row r="12559" spans="2:8" x14ac:dyDescent="0.25">
      <c r="B12559" t="s">
        <v>3</v>
      </c>
      <c r="C12559" t="s">
        <v>645</v>
      </c>
      <c r="D12559" t="s">
        <v>166</v>
      </c>
      <c r="E12559" t="s">
        <v>1</v>
      </c>
      <c r="F12559">
        <v>786.35525137486627</v>
      </c>
      <c r="G12559">
        <v>784.53001790189649</v>
      </c>
      <c r="H12559">
        <v>788.52878527017549</v>
      </c>
    </row>
    <row r="12560" spans="2:8" x14ac:dyDescent="0.25">
      <c r="B12560" t="s">
        <v>3</v>
      </c>
      <c r="C12560" t="s">
        <v>645</v>
      </c>
      <c r="D12560" t="s">
        <v>167</v>
      </c>
      <c r="E12560" t="s">
        <v>1</v>
      </c>
      <c r="F12560">
        <v>804.64258280218928</v>
      </c>
      <c r="G12560">
        <v>802.77490203915022</v>
      </c>
      <c r="H12560">
        <v>806.86666399738931</v>
      </c>
    </row>
    <row r="12561" spans="2:8" x14ac:dyDescent="0.25">
      <c r="B12561" t="s">
        <v>3</v>
      </c>
      <c r="C12561" t="s">
        <v>645</v>
      </c>
      <c r="D12561" t="s">
        <v>168</v>
      </c>
      <c r="E12561" t="s">
        <v>1</v>
      </c>
      <c r="F12561">
        <v>1002.3195521774211</v>
      </c>
      <c r="G12561">
        <v>1003.4975940780899</v>
      </c>
      <c r="H12561">
        <v>1012.9394455442623</v>
      </c>
    </row>
    <row r="12562" spans="2:8" x14ac:dyDescent="0.25">
      <c r="B12562" t="s">
        <v>3</v>
      </c>
      <c r="C12562" t="s">
        <v>645</v>
      </c>
      <c r="D12562" t="s">
        <v>169</v>
      </c>
      <c r="E12562" t="s">
        <v>1</v>
      </c>
      <c r="F12562">
        <v>1025.6293092048031</v>
      </c>
      <c r="G12562">
        <v>1026.8347474287436</v>
      </c>
      <c r="H12562">
        <v>1036.4961768359897</v>
      </c>
    </row>
    <row r="12563" spans="2:8" x14ac:dyDescent="0.25">
      <c r="B12563" t="s">
        <v>3</v>
      </c>
      <c r="C12563" t="s">
        <v>645</v>
      </c>
      <c r="D12563" t="s">
        <v>170</v>
      </c>
      <c r="E12563" t="s">
        <v>1</v>
      </c>
      <c r="F12563">
        <v>165.42040729544655</v>
      </c>
      <c r="G12563">
        <v>165.61482849634652</v>
      </c>
      <c r="H12563">
        <v>167.1730889450869</v>
      </c>
    </row>
    <row r="12564" spans="2:8" x14ac:dyDescent="0.25">
      <c r="B12564" t="s">
        <v>3</v>
      </c>
      <c r="C12564" t="s">
        <v>645</v>
      </c>
      <c r="D12564" t="s">
        <v>171</v>
      </c>
      <c r="E12564" t="s">
        <v>1</v>
      </c>
      <c r="F12564">
        <v>169.26739351161973</v>
      </c>
      <c r="G12564">
        <v>169.46633613579638</v>
      </c>
      <c r="H12564">
        <v>171.06083519962382</v>
      </c>
    </row>
    <row r="12565" spans="2:8" x14ac:dyDescent="0.25">
      <c r="B12565" t="s">
        <v>3</v>
      </c>
      <c r="C12565" t="s">
        <v>645</v>
      </c>
      <c r="D12565" t="s">
        <v>172</v>
      </c>
      <c r="E12565" t="s">
        <v>1</v>
      </c>
      <c r="F12565">
        <v>310.86978591968887</v>
      </c>
      <c r="G12565">
        <v>311.23515605805432</v>
      </c>
      <c r="H12565">
        <v>314.16354983985588</v>
      </c>
    </row>
    <row r="12566" spans="2:8" x14ac:dyDescent="0.25">
      <c r="B12566" t="s">
        <v>3</v>
      </c>
      <c r="C12566" t="s">
        <v>645</v>
      </c>
      <c r="D12566" t="s">
        <v>173</v>
      </c>
      <c r="E12566" t="s">
        <v>1</v>
      </c>
      <c r="F12566">
        <v>318.09931582479788</v>
      </c>
      <c r="G12566">
        <v>318.47318294312538</v>
      </c>
      <c r="H12566">
        <v>321.46967890589906</v>
      </c>
    </row>
    <row r="12567" spans="2:8" x14ac:dyDescent="0.25">
      <c r="B12567" t="s">
        <v>3</v>
      </c>
      <c r="C12567" t="s">
        <v>645</v>
      </c>
      <c r="D12567" t="s">
        <v>174</v>
      </c>
      <c r="E12567" t="s">
        <v>1</v>
      </c>
      <c r="F12567">
        <v>7304.4979394583879</v>
      </c>
      <c r="G12567">
        <v>7313.0830305277386</v>
      </c>
      <c r="H12567">
        <v>7381.8914104795222</v>
      </c>
    </row>
    <row r="12568" spans="2:8" x14ac:dyDescent="0.25">
      <c r="B12568" t="s">
        <v>3</v>
      </c>
      <c r="C12568" t="s">
        <v>645</v>
      </c>
      <c r="D12568" t="s">
        <v>175</v>
      </c>
      <c r="E12568" t="s">
        <v>1</v>
      </c>
      <c r="F12568">
        <v>7474.3699845620686</v>
      </c>
      <c r="G12568">
        <v>7483.1547289121036</v>
      </c>
      <c r="H12568">
        <v>7553.5633037464895</v>
      </c>
    </row>
    <row r="12569" spans="2:8" x14ac:dyDescent="0.25">
      <c r="B12569" t="s">
        <v>3</v>
      </c>
      <c r="C12569" t="s">
        <v>645</v>
      </c>
      <c r="D12569" t="s">
        <v>176</v>
      </c>
      <c r="E12569" t="s">
        <v>1</v>
      </c>
      <c r="F12569">
        <v>160.53218066692784</v>
      </c>
      <c r="G12569">
        <v>160.28444220217477</v>
      </c>
      <c r="H12569">
        <v>161.18645933485379</v>
      </c>
    </row>
    <row r="12570" spans="2:8" x14ac:dyDescent="0.25">
      <c r="B12570" t="s">
        <v>3</v>
      </c>
      <c r="C12570" t="s">
        <v>645</v>
      </c>
      <c r="D12570" t="s">
        <v>177</v>
      </c>
      <c r="E12570" t="s">
        <v>1</v>
      </c>
      <c r="F12570">
        <v>160.53218066692784</v>
      </c>
      <c r="G12570">
        <v>160.28444220217477</v>
      </c>
      <c r="H12570">
        <v>161.18645933485379</v>
      </c>
    </row>
    <row r="12571" spans="2:8" x14ac:dyDescent="0.25">
      <c r="B12571" t="s">
        <v>3</v>
      </c>
      <c r="C12571" t="s">
        <v>645</v>
      </c>
      <c r="D12571" t="s">
        <v>178</v>
      </c>
      <c r="E12571" t="s">
        <v>1</v>
      </c>
      <c r="F12571">
        <v>23.459610240029569</v>
      </c>
      <c r="G12571">
        <v>31.708522437198596</v>
      </c>
      <c r="H12571">
        <v>32.224843914239777</v>
      </c>
    </row>
    <row r="12572" spans="2:8" x14ac:dyDescent="0.25">
      <c r="B12572" t="s">
        <v>3</v>
      </c>
      <c r="C12572" t="s">
        <v>645</v>
      </c>
      <c r="D12572" t="s">
        <v>179</v>
      </c>
      <c r="E12572" t="s">
        <v>1</v>
      </c>
      <c r="F12572">
        <v>31.610830747158488</v>
      </c>
      <c r="G12572">
        <v>31.708522437198596</v>
      </c>
      <c r="H12572">
        <v>32.224843914239777</v>
      </c>
    </row>
    <row r="12573" spans="2:8" x14ac:dyDescent="0.25">
      <c r="B12573" t="s">
        <v>3</v>
      </c>
      <c r="C12573" t="s">
        <v>645</v>
      </c>
      <c r="D12573" t="s">
        <v>180</v>
      </c>
      <c r="E12573" t="s">
        <v>1</v>
      </c>
      <c r="F12573">
        <v>169.56533777437573</v>
      </c>
      <c r="G12573">
        <v>169.76463057712053</v>
      </c>
      <c r="H12573">
        <v>171.36193627628501</v>
      </c>
    </row>
    <row r="12574" spans="2:8" x14ac:dyDescent="0.25">
      <c r="B12574" t="s">
        <v>3</v>
      </c>
      <c r="C12574" t="s">
        <v>645</v>
      </c>
      <c r="D12574" t="s">
        <v>181</v>
      </c>
      <c r="E12574" t="s">
        <v>1</v>
      </c>
      <c r="F12574">
        <v>173.50871772261706</v>
      </c>
      <c r="G12574">
        <v>173.71264524170473</v>
      </c>
      <c r="H12574">
        <v>175.34709758503581</v>
      </c>
    </row>
    <row r="12575" spans="2:8" x14ac:dyDescent="0.25">
      <c r="B12575" t="s">
        <v>3</v>
      </c>
      <c r="C12575" t="s">
        <v>645</v>
      </c>
      <c r="D12575" t="s">
        <v>634</v>
      </c>
      <c r="E12575" t="s">
        <v>1</v>
      </c>
      <c r="F12575">
        <v>52.436460911376642</v>
      </c>
      <c r="G12575">
        <v>52.397968266312716</v>
      </c>
      <c r="H12575">
        <v>52.958256910701728</v>
      </c>
    </row>
    <row r="12576" spans="2:8" x14ac:dyDescent="0.25">
      <c r="B12576" t="s">
        <v>3</v>
      </c>
      <c r="C12576" t="s">
        <v>645</v>
      </c>
      <c r="D12576" t="s">
        <v>182</v>
      </c>
      <c r="E12576" t="s">
        <v>1</v>
      </c>
      <c r="F12576">
        <v>275.34795806313571</v>
      </c>
      <c r="G12576">
        <v>275.55897597588233</v>
      </c>
      <c r="H12576">
        <v>278.56452975555419</v>
      </c>
    </row>
    <row r="12577" spans="2:8" x14ac:dyDescent="0.25">
      <c r="B12577" t="s">
        <v>3</v>
      </c>
      <c r="C12577" t="s">
        <v>645</v>
      </c>
      <c r="D12577" t="s">
        <v>183</v>
      </c>
      <c r="E12577" t="s">
        <v>1</v>
      </c>
      <c r="F12577">
        <v>281.751398948325</v>
      </c>
      <c r="G12577">
        <v>281.9673242543912</v>
      </c>
      <c r="H12577">
        <v>285.0427746335904</v>
      </c>
    </row>
    <row r="12578" spans="2:8" x14ac:dyDescent="0.25">
      <c r="B12578" t="s">
        <v>3</v>
      </c>
      <c r="C12578" t="s">
        <v>645</v>
      </c>
      <c r="D12578" t="s">
        <v>184</v>
      </c>
      <c r="E12578" t="s">
        <v>1</v>
      </c>
      <c r="F12578">
        <v>0</v>
      </c>
      <c r="G12578">
        <v>0</v>
      </c>
      <c r="H12578">
        <v>0</v>
      </c>
    </row>
    <row r="12579" spans="2:8" x14ac:dyDescent="0.25">
      <c r="B12579" t="s">
        <v>3</v>
      </c>
      <c r="C12579" t="s">
        <v>645</v>
      </c>
      <c r="D12579" t="s">
        <v>185</v>
      </c>
      <c r="E12579" t="s">
        <v>1</v>
      </c>
      <c r="F12579">
        <v>1770.0940161201586</v>
      </c>
      <c r="G12579">
        <v>1771.4505598449575</v>
      </c>
      <c r="H12579">
        <v>1790.7719769999915</v>
      </c>
    </row>
    <row r="12580" spans="2:8" x14ac:dyDescent="0.25">
      <c r="B12580" t="s">
        <v>3</v>
      </c>
      <c r="C12580" t="s">
        <v>645</v>
      </c>
      <c r="D12580" t="s">
        <v>186</v>
      </c>
      <c r="E12580" t="s">
        <v>1</v>
      </c>
      <c r="F12580">
        <v>1811.2589932392316</v>
      </c>
      <c r="G12580">
        <v>1812.6470844925148</v>
      </c>
      <c r="H12580">
        <v>1832.417836930224</v>
      </c>
    </row>
    <row r="12581" spans="2:8" x14ac:dyDescent="0.25">
      <c r="B12581" t="s">
        <v>3</v>
      </c>
      <c r="C12581" t="s">
        <v>645</v>
      </c>
      <c r="D12581" t="s">
        <v>187</v>
      </c>
      <c r="E12581" t="s">
        <v>1</v>
      </c>
      <c r="F12581">
        <v>41686.917619289386</v>
      </c>
      <c r="G12581">
        <v>247418.13967942048</v>
      </c>
      <c r="H12581">
        <v>248914.88941061802</v>
      </c>
    </row>
    <row r="12582" spans="2:8" x14ac:dyDescent="0.25">
      <c r="B12582" t="s">
        <v>3</v>
      </c>
      <c r="C12582" t="s">
        <v>645</v>
      </c>
      <c r="D12582" t="s">
        <v>188</v>
      </c>
      <c r="E12582" t="s">
        <v>1</v>
      </c>
      <c r="F12582">
        <v>27.807979178304766</v>
      </c>
      <c r="G12582">
        <v>24.485460556102804</v>
      </c>
      <c r="H12582">
        <v>21.381967686881545</v>
      </c>
    </row>
    <row r="12583" spans="2:8" x14ac:dyDescent="0.25">
      <c r="B12583" t="s">
        <v>3</v>
      </c>
      <c r="C12583" t="s">
        <v>645</v>
      </c>
      <c r="D12583" t="s">
        <v>189</v>
      </c>
      <c r="E12583" t="s">
        <v>1</v>
      </c>
      <c r="F12583">
        <v>11.630603520271595</v>
      </c>
      <c r="G12583">
        <v>10.046464005708863</v>
      </c>
      <c r="H12583">
        <v>8.462335427055514</v>
      </c>
    </row>
    <row r="12584" spans="2:8" x14ac:dyDescent="0.25">
      <c r="B12584" t="s">
        <v>3</v>
      </c>
      <c r="C12584" t="s">
        <v>645</v>
      </c>
      <c r="D12584" t="s">
        <v>190</v>
      </c>
      <c r="E12584" t="s">
        <v>1</v>
      </c>
      <c r="F12584">
        <v>4.7961946574466623</v>
      </c>
      <c r="G12584">
        <v>3.97338181892259</v>
      </c>
      <c r="H12584">
        <v>3.1899789009232382</v>
      </c>
    </row>
    <row r="12585" spans="2:8" x14ac:dyDescent="0.25">
      <c r="B12585" t="s">
        <v>3</v>
      </c>
      <c r="C12585" t="s">
        <v>645</v>
      </c>
      <c r="D12585" t="s">
        <v>191</v>
      </c>
      <c r="E12585" t="s">
        <v>1</v>
      </c>
      <c r="F12585">
        <v>3.9939630230741048</v>
      </c>
      <c r="G12585">
        <v>3.293401264109344</v>
      </c>
      <c r="H12585">
        <v>2.6276871360419505</v>
      </c>
    </row>
    <row r="12586" spans="2:8" x14ac:dyDescent="0.25">
      <c r="B12586" t="s">
        <v>3</v>
      </c>
      <c r="C12586" t="s">
        <v>645</v>
      </c>
      <c r="D12586" t="s">
        <v>192</v>
      </c>
      <c r="E12586" t="s">
        <v>1</v>
      </c>
      <c r="F12586">
        <v>5.4653405156570063</v>
      </c>
      <c r="G12586">
        <v>4.3262162879532466</v>
      </c>
      <c r="H12586">
        <v>3.4007975449808003</v>
      </c>
    </row>
    <row r="12587" spans="2:8" x14ac:dyDescent="0.25">
      <c r="B12587" t="s">
        <v>3</v>
      </c>
      <c r="C12587" t="s">
        <v>645</v>
      </c>
      <c r="D12587" t="s">
        <v>193</v>
      </c>
      <c r="E12587" t="s">
        <v>1</v>
      </c>
      <c r="F12587">
        <v>8.0268094771583041</v>
      </c>
      <c r="G12587">
        <v>8.0090702679304169</v>
      </c>
      <c r="H12587">
        <v>8.0505001924787454</v>
      </c>
    </row>
    <row r="12588" spans="2:8" x14ac:dyDescent="0.25">
      <c r="B12588" t="s">
        <v>3</v>
      </c>
      <c r="C12588" t="s">
        <v>645</v>
      </c>
      <c r="D12588" t="s">
        <v>194</v>
      </c>
      <c r="E12588" t="s">
        <v>1</v>
      </c>
      <c r="F12588">
        <v>8.0268094771583041</v>
      </c>
      <c r="G12588">
        <v>8.0090702679304169</v>
      </c>
      <c r="H12588">
        <v>8.0505001924787454</v>
      </c>
    </row>
    <row r="12589" spans="2:8" x14ac:dyDescent="0.25">
      <c r="B12589" t="s">
        <v>3</v>
      </c>
      <c r="C12589" t="s">
        <v>645</v>
      </c>
      <c r="D12589" t="s">
        <v>195</v>
      </c>
      <c r="E12589" t="s">
        <v>1</v>
      </c>
      <c r="F12589">
        <v>190.03129958965459</v>
      </c>
      <c r="G12589">
        <v>189.92303012231901</v>
      </c>
      <c r="H12589">
        <v>191.86404083437822</v>
      </c>
    </row>
    <row r="12590" spans="2:8" x14ac:dyDescent="0.25">
      <c r="B12590" t="s">
        <v>3</v>
      </c>
      <c r="C12590" t="s">
        <v>645</v>
      </c>
      <c r="D12590" t="s">
        <v>196</v>
      </c>
      <c r="E12590" t="s">
        <v>1</v>
      </c>
      <c r="F12590">
        <v>194.45063213825119</v>
      </c>
      <c r="G12590">
        <v>194.3398447763264</v>
      </c>
      <c r="H12590">
        <v>196.32599527238708</v>
      </c>
    </row>
    <row r="12591" spans="2:8" x14ac:dyDescent="0.25">
      <c r="B12591" t="s">
        <v>3</v>
      </c>
      <c r="C12591" t="s">
        <v>645</v>
      </c>
      <c r="D12591" t="s">
        <v>197</v>
      </c>
      <c r="E12591" t="s">
        <v>1</v>
      </c>
      <c r="F12591">
        <v>76.012519835861809</v>
      </c>
      <c r="G12591">
        <v>75.969212048927574</v>
      </c>
      <c r="H12591">
        <v>76.745616333751258</v>
      </c>
    </row>
    <row r="12592" spans="2:8" x14ac:dyDescent="0.25">
      <c r="B12592" t="s">
        <v>3</v>
      </c>
      <c r="C12592" t="s">
        <v>645</v>
      </c>
      <c r="D12592" t="s">
        <v>198</v>
      </c>
      <c r="E12592" t="s">
        <v>1</v>
      </c>
      <c r="F12592">
        <v>77.780252855300446</v>
      </c>
      <c r="G12592">
        <v>77.735937910530538</v>
      </c>
      <c r="H12592">
        <v>78.53039810895477</v>
      </c>
    </row>
    <row r="12593" spans="2:8" x14ac:dyDescent="0.25">
      <c r="B12593" t="s">
        <v>3</v>
      </c>
      <c r="C12593" t="s">
        <v>645</v>
      </c>
      <c r="D12593" t="s">
        <v>199</v>
      </c>
      <c r="E12593" t="s">
        <v>1</v>
      </c>
      <c r="F12593">
        <v>57.977950238363739</v>
      </c>
      <c r="G12593">
        <v>57.851413815000733</v>
      </c>
      <c r="H12593">
        <v>58.133898335737165</v>
      </c>
    </row>
    <row r="12594" spans="2:8" x14ac:dyDescent="0.25">
      <c r="B12594" t="s">
        <v>3</v>
      </c>
      <c r="C12594" t="s">
        <v>645</v>
      </c>
      <c r="D12594" t="s">
        <v>200</v>
      </c>
      <c r="E12594" t="s">
        <v>1</v>
      </c>
      <c r="F12594">
        <v>59.326274662511743</v>
      </c>
      <c r="G12594">
        <v>59.196795531628673</v>
      </c>
      <c r="H12594">
        <v>59.485849459824067</v>
      </c>
    </row>
    <row r="12595" spans="2:8" x14ac:dyDescent="0.25">
      <c r="B12595" t="s">
        <v>3</v>
      </c>
      <c r="C12595" t="s">
        <v>645</v>
      </c>
      <c r="D12595" t="s">
        <v>201</v>
      </c>
      <c r="E12595" t="s">
        <v>1</v>
      </c>
      <c r="F12595">
        <v>46.314726325029426</v>
      </c>
      <c r="G12595">
        <v>46.213644796722363</v>
      </c>
      <c r="H12595">
        <v>46.43930288251488</v>
      </c>
    </row>
    <row r="12596" spans="2:8" x14ac:dyDescent="0.25">
      <c r="B12596" t="s">
        <v>3</v>
      </c>
      <c r="C12596" t="s">
        <v>645</v>
      </c>
      <c r="D12596" t="s">
        <v>202</v>
      </c>
      <c r="E12596" t="s">
        <v>1</v>
      </c>
      <c r="F12596">
        <v>47.391812983751024</v>
      </c>
      <c r="G12596">
        <v>47.288380722227544</v>
      </c>
      <c r="H12596">
        <v>47.519286670480348</v>
      </c>
    </row>
    <row r="12597" spans="2:8" x14ac:dyDescent="0.25">
      <c r="B12597" t="s">
        <v>3</v>
      </c>
      <c r="C12597" t="s">
        <v>645</v>
      </c>
      <c r="D12597" t="s">
        <v>203</v>
      </c>
      <c r="E12597" t="s">
        <v>1</v>
      </c>
      <c r="F12597">
        <v>77.155620945597576</v>
      </c>
      <c r="G12597">
        <v>76.98722940576792</v>
      </c>
      <c r="H12597">
        <v>77.363152813120706</v>
      </c>
    </row>
    <row r="12598" spans="2:8" x14ac:dyDescent="0.25">
      <c r="B12598" t="s">
        <v>3</v>
      </c>
      <c r="C12598" t="s">
        <v>645</v>
      </c>
      <c r="D12598" t="s">
        <v>204</v>
      </c>
      <c r="E12598" t="s">
        <v>1</v>
      </c>
      <c r="F12598">
        <v>78.949937711774268</v>
      </c>
      <c r="G12598">
        <v>78.77763008962296</v>
      </c>
      <c r="H12598">
        <v>79.162295901797947</v>
      </c>
    </row>
    <row r="12599" spans="2:8" x14ac:dyDescent="0.25">
      <c r="B12599" t="s">
        <v>3</v>
      </c>
      <c r="C12599" t="s">
        <v>645</v>
      </c>
      <c r="D12599" t="s">
        <v>205</v>
      </c>
      <c r="E12599" t="s">
        <v>1</v>
      </c>
      <c r="F12599">
        <v>29.466187526845502</v>
      </c>
      <c r="G12599">
        <v>26.57855571701927</v>
      </c>
      <c r="H12599">
        <v>23.978758302676059</v>
      </c>
    </row>
    <row r="12600" spans="2:8" x14ac:dyDescent="0.25">
      <c r="B12600" t="s">
        <v>3</v>
      </c>
      <c r="C12600" t="s">
        <v>645</v>
      </c>
      <c r="D12600" t="s">
        <v>206</v>
      </c>
      <c r="E12600" t="s">
        <v>1</v>
      </c>
      <c r="F12600">
        <v>58.631001867554289</v>
      </c>
      <c r="G12600">
        <v>54.866079331514726</v>
      </c>
      <c r="H12600">
        <v>51.692286285199344</v>
      </c>
    </row>
    <row r="12601" spans="2:8" x14ac:dyDescent="0.25">
      <c r="B12601" t="s">
        <v>3</v>
      </c>
      <c r="C12601" t="s">
        <v>645</v>
      </c>
      <c r="D12601" t="s">
        <v>207</v>
      </c>
      <c r="E12601" t="s">
        <v>1</v>
      </c>
      <c r="F12601">
        <v>92.598398482705676</v>
      </c>
      <c r="G12601">
        <v>73.805761817420503</v>
      </c>
      <c r="H12601">
        <v>55.827357575424458</v>
      </c>
    </row>
    <row r="12602" spans="2:8" x14ac:dyDescent="0.25">
      <c r="B12602" t="s">
        <v>3</v>
      </c>
      <c r="C12602" t="s">
        <v>645</v>
      </c>
      <c r="D12602" t="s">
        <v>208</v>
      </c>
      <c r="E12602" t="s">
        <v>1</v>
      </c>
      <c r="F12602">
        <v>117.69428949512582</v>
      </c>
      <c r="G12602">
        <v>117.63058572546646</v>
      </c>
      <c r="H12602">
        <v>118.8231286412686</v>
      </c>
    </row>
    <row r="12603" spans="2:8" x14ac:dyDescent="0.25">
      <c r="B12603" t="s">
        <v>3</v>
      </c>
      <c r="C12603" t="s">
        <v>645</v>
      </c>
      <c r="D12603" t="s">
        <v>209</v>
      </c>
      <c r="E12603" t="s">
        <v>1</v>
      </c>
      <c r="F12603">
        <v>120.43136599501244</v>
      </c>
      <c r="G12603">
        <v>120.36618074233773</v>
      </c>
      <c r="H12603">
        <v>121.58645721432134</v>
      </c>
    </row>
    <row r="12604" spans="2:8" x14ac:dyDescent="0.25">
      <c r="B12604" t="s">
        <v>3</v>
      </c>
      <c r="C12604" t="s">
        <v>645</v>
      </c>
      <c r="D12604" t="s">
        <v>210</v>
      </c>
      <c r="E12604" t="s">
        <v>1</v>
      </c>
      <c r="F12604">
        <v>12.625242885404953</v>
      </c>
      <c r="G12604">
        <v>12.618409286526745</v>
      </c>
      <c r="H12604">
        <v>12.74633515300555</v>
      </c>
    </row>
    <row r="12605" spans="2:8" x14ac:dyDescent="0.25">
      <c r="B12605" t="s">
        <v>3</v>
      </c>
      <c r="C12605" t="s">
        <v>645</v>
      </c>
      <c r="D12605" t="s">
        <v>211</v>
      </c>
      <c r="E12605" t="s">
        <v>1</v>
      </c>
      <c r="F12605">
        <v>12.918853185065529</v>
      </c>
      <c r="G12605">
        <v>12.911860665283182</v>
      </c>
      <c r="H12605">
        <v>13.042761551912653</v>
      </c>
    </row>
    <row r="12606" spans="2:8" x14ac:dyDescent="0.25">
      <c r="B12606" t="s">
        <v>3</v>
      </c>
      <c r="C12606" t="s">
        <v>645</v>
      </c>
      <c r="D12606" t="s">
        <v>212</v>
      </c>
      <c r="E12606" t="s">
        <v>1</v>
      </c>
      <c r="F12606">
        <v>23.254738777633126</v>
      </c>
      <c r="G12606">
        <v>23.242151807365204</v>
      </c>
      <c r="H12606">
        <v>23.477781540184523</v>
      </c>
    </row>
    <row r="12607" spans="2:8" x14ac:dyDescent="0.25">
      <c r="B12607" t="s">
        <v>3</v>
      </c>
      <c r="C12607" t="s">
        <v>645</v>
      </c>
      <c r="D12607" t="s">
        <v>213</v>
      </c>
      <c r="E12607" t="s">
        <v>1</v>
      </c>
      <c r="F12607">
        <v>23.795546656182736</v>
      </c>
      <c r="G12607">
        <v>23.782666965676029</v>
      </c>
      <c r="H12607">
        <v>24.023776459723695</v>
      </c>
    </row>
    <row r="12608" spans="2:8" x14ac:dyDescent="0.25">
      <c r="B12608" t="s">
        <v>3</v>
      </c>
      <c r="C12608" t="s">
        <v>645</v>
      </c>
      <c r="D12608" t="s">
        <v>214</v>
      </c>
      <c r="E12608" t="s">
        <v>1</v>
      </c>
      <c r="F12608">
        <v>45.718500045822957</v>
      </c>
      <c r="G12608">
        <v>45.693754233527521</v>
      </c>
      <c r="H12608">
        <v>46.156999082403594</v>
      </c>
    </row>
    <row r="12609" spans="2:8" x14ac:dyDescent="0.25">
      <c r="B12609" t="s">
        <v>3</v>
      </c>
      <c r="C12609" t="s">
        <v>645</v>
      </c>
      <c r="D12609" t="s">
        <v>215</v>
      </c>
      <c r="E12609" t="s">
        <v>1</v>
      </c>
      <c r="F12609">
        <v>46.781720977121154</v>
      </c>
      <c r="G12609">
        <v>46.756399680818866</v>
      </c>
      <c r="H12609">
        <v>47.230417665715287</v>
      </c>
    </row>
    <row r="12610" spans="2:8" x14ac:dyDescent="0.25">
      <c r="B12610" t="s">
        <v>3</v>
      </c>
      <c r="C12610" t="s">
        <v>645</v>
      </c>
      <c r="D12610" t="s">
        <v>216</v>
      </c>
      <c r="E12610" t="s">
        <v>1</v>
      </c>
      <c r="F12610">
        <v>5.7403832266531518</v>
      </c>
      <c r="G12610">
        <v>5.7372761595864681</v>
      </c>
      <c r="H12610">
        <v>5.795440862226676</v>
      </c>
    </row>
    <row r="12611" spans="2:8" x14ac:dyDescent="0.25">
      <c r="B12611" t="s">
        <v>3</v>
      </c>
      <c r="C12611" t="s">
        <v>645</v>
      </c>
      <c r="D12611" t="s">
        <v>217</v>
      </c>
      <c r="E12611" t="s">
        <v>1</v>
      </c>
      <c r="F12611">
        <v>5.8738805109939225</v>
      </c>
      <c r="G12611">
        <v>5.8707011865535952</v>
      </c>
      <c r="H12611">
        <v>5.9302185566970627</v>
      </c>
    </row>
    <row r="12612" spans="2:8" x14ac:dyDescent="0.25">
      <c r="B12612" t="s">
        <v>3</v>
      </c>
      <c r="C12612" t="s">
        <v>645</v>
      </c>
      <c r="D12612" t="s">
        <v>218</v>
      </c>
      <c r="E12612" t="s">
        <v>1</v>
      </c>
      <c r="F12612">
        <v>12.139188787807059</v>
      </c>
      <c r="G12612">
        <v>12.132618272876327</v>
      </c>
      <c r="H12612">
        <v>12.255619173383769</v>
      </c>
    </row>
    <row r="12613" spans="2:8" x14ac:dyDescent="0.25">
      <c r="B12613" t="s">
        <v>3</v>
      </c>
      <c r="C12613" t="s">
        <v>645</v>
      </c>
      <c r="D12613" t="s">
        <v>219</v>
      </c>
      <c r="E12613" t="s">
        <v>1</v>
      </c>
      <c r="F12613">
        <v>12.421495503802573</v>
      </c>
      <c r="G12613">
        <v>12.414772186199031</v>
      </c>
      <c r="H12613">
        <v>12.540633572764785</v>
      </c>
    </row>
    <row r="12614" spans="2:8" x14ac:dyDescent="0.25">
      <c r="B12614" t="s">
        <v>3</v>
      </c>
      <c r="C12614" t="s">
        <v>645</v>
      </c>
      <c r="D12614" t="s">
        <v>220</v>
      </c>
      <c r="E12614" t="s">
        <v>1</v>
      </c>
      <c r="F12614">
        <v>144.38730214810474</v>
      </c>
      <c r="G12614">
        <v>144.30915039174309</v>
      </c>
      <c r="H12614">
        <v>145.77216151188441</v>
      </c>
    </row>
    <row r="12615" spans="2:8" x14ac:dyDescent="0.25">
      <c r="B12615" t="s">
        <v>3</v>
      </c>
      <c r="C12615" t="s">
        <v>645</v>
      </c>
      <c r="D12615" t="s">
        <v>221</v>
      </c>
      <c r="E12615" t="s">
        <v>1</v>
      </c>
      <c r="F12615">
        <v>147.74514638410716</v>
      </c>
      <c r="G12615">
        <v>147.66517714503942</v>
      </c>
      <c r="H12615">
        <v>149.1622117796027</v>
      </c>
    </row>
    <row r="12616" spans="2:8" x14ac:dyDescent="0.25">
      <c r="B12616" t="s">
        <v>3</v>
      </c>
      <c r="C12616" t="s">
        <v>645</v>
      </c>
      <c r="D12616" t="s">
        <v>222</v>
      </c>
      <c r="E12616" t="s">
        <v>1</v>
      </c>
      <c r="F12616">
        <v>195.5691892098568</v>
      </c>
      <c r="G12616">
        <v>195.46333450241659</v>
      </c>
      <c r="H12616">
        <v>197.44494849695991</v>
      </c>
    </row>
    <row r="12617" spans="2:8" x14ac:dyDescent="0.25">
      <c r="B12617" t="s">
        <v>3</v>
      </c>
      <c r="C12617" t="s">
        <v>645</v>
      </c>
      <c r="D12617" t="s">
        <v>223</v>
      </c>
      <c r="E12617" t="s">
        <v>1</v>
      </c>
      <c r="F12617">
        <v>200.11730988915582</v>
      </c>
      <c r="G12617">
        <v>200.00899344433319</v>
      </c>
      <c r="H12617">
        <v>202.03669148526137</v>
      </c>
    </row>
    <row r="12618" spans="2:8" x14ac:dyDescent="0.25">
      <c r="B12618" t="s">
        <v>3</v>
      </c>
      <c r="C12618" t="s">
        <v>645</v>
      </c>
      <c r="D12618" t="s">
        <v>224</v>
      </c>
      <c r="E12618" t="s">
        <v>1</v>
      </c>
      <c r="F12618">
        <v>61.64010741828362</v>
      </c>
      <c r="G12618">
        <v>70.329535066052927</v>
      </c>
      <c r="H12618">
        <v>71.096627479543528</v>
      </c>
    </row>
    <row r="12619" spans="2:8" x14ac:dyDescent="0.25">
      <c r="B12619" t="s">
        <v>3</v>
      </c>
      <c r="C12619" t="s">
        <v>645</v>
      </c>
      <c r="D12619" t="s">
        <v>225</v>
      </c>
      <c r="E12619" t="s">
        <v>1</v>
      </c>
      <c r="F12619">
        <v>70.275678022777484</v>
      </c>
      <c r="G12619">
        <v>70.329535066052927</v>
      </c>
      <c r="H12619">
        <v>71.096627479543528</v>
      </c>
    </row>
    <row r="12620" spans="2:8" x14ac:dyDescent="0.25">
      <c r="B12620" t="s">
        <v>3</v>
      </c>
      <c r="C12620" t="s">
        <v>645</v>
      </c>
      <c r="D12620" t="s">
        <v>226</v>
      </c>
      <c r="E12620" t="s">
        <v>1</v>
      </c>
      <c r="F12620">
        <v>122.98243653986057</v>
      </c>
      <c r="G12620">
        <v>140.65907013210585</v>
      </c>
      <c r="H12620">
        <v>142.19325495908706</v>
      </c>
    </row>
    <row r="12621" spans="2:8" x14ac:dyDescent="0.25">
      <c r="B12621" t="s">
        <v>3</v>
      </c>
      <c r="C12621" t="s">
        <v>645</v>
      </c>
      <c r="D12621" t="s">
        <v>227</v>
      </c>
      <c r="E12621" t="s">
        <v>1</v>
      </c>
      <c r="F12621">
        <v>140.55135604555497</v>
      </c>
      <c r="G12621">
        <v>140.65907013210585</v>
      </c>
      <c r="H12621">
        <v>142.19325495908706</v>
      </c>
    </row>
    <row r="12622" spans="2:8" x14ac:dyDescent="0.25">
      <c r="B12622" t="s">
        <v>3</v>
      </c>
      <c r="C12622" t="s">
        <v>645</v>
      </c>
      <c r="D12622" t="s">
        <v>228</v>
      </c>
      <c r="E12622" t="s">
        <v>1</v>
      </c>
      <c r="F12622">
        <v>92.311271979072117</v>
      </c>
      <c r="G12622">
        <v>105.49430259907939</v>
      </c>
      <c r="H12622">
        <v>106.64494121931533</v>
      </c>
    </row>
    <row r="12623" spans="2:8" x14ac:dyDescent="0.25">
      <c r="B12623" t="s">
        <v>3</v>
      </c>
      <c r="C12623" t="s">
        <v>645</v>
      </c>
      <c r="D12623" t="s">
        <v>229</v>
      </c>
      <c r="E12623" t="s">
        <v>1</v>
      </c>
      <c r="F12623">
        <v>105.41351703416618</v>
      </c>
      <c r="G12623">
        <v>105.49430259907939</v>
      </c>
      <c r="H12623">
        <v>106.64494121931533</v>
      </c>
    </row>
    <row r="12624" spans="2:8" x14ac:dyDescent="0.25">
      <c r="B12624" t="s">
        <v>3</v>
      </c>
      <c r="C12624" t="s">
        <v>645</v>
      </c>
      <c r="D12624" t="s">
        <v>230</v>
      </c>
      <c r="E12624" t="s">
        <v>1</v>
      </c>
      <c r="F12624">
        <v>859.55182675793685</v>
      </c>
      <c r="G12624">
        <v>860.21055992471179</v>
      </c>
      <c r="H12624">
        <v>869.59297648559243</v>
      </c>
    </row>
    <row r="12625" spans="2:8" x14ac:dyDescent="0.25">
      <c r="B12625" t="s">
        <v>3</v>
      </c>
      <c r="C12625" t="s">
        <v>645</v>
      </c>
      <c r="D12625" t="s">
        <v>231</v>
      </c>
      <c r="E12625" t="s">
        <v>1</v>
      </c>
      <c r="F12625">
        <v>879.54140412440051</v>
      </c>
      <c r="G12625">
        <v>880.21545666714712</v>
      </c>
      <c r="H12625">
        <v>889.81606896200162</v>
      </c>
    </row>
    <row r="12626" spans="2:8" x14ac:dyDescent="0.25">
      <c r="B12626" t="s">
        <v>3</v>
      </c>
      <c r="C12626" t="s">
        <v>645</v>
      </c>
      <c r="D12626" t="s">
        <v>232</v>
      </c>
      <c r="E12626" t="s">
        <v>1</v>
      </c>
      <c r="F12626">
        <v>112.28642496557822</v>
      </c>
      <c r="G12626">
        <v>112.41839696312975</v>
      </c>
      <c r="H12626">
        <v>113.47613523022163</v>
      </c>
    </row>
    <row r="12627" spans="2:8" x14ac:dyDescent="0.25">
      <c r="B12627" t="s">
        <v>3</v>
      </c>
      <c r="C12627" t="s">
        <v>645</v>
      </c>
      <c r="D12627" t="s">
        <v>233</v>
      </c>
      <c r="E12627" t="s">
        <v>1</v>
      </c>
      <c r="F12627">
        <v>112.28642496557822</v>
      </c>
      <c r="G12627">
        <v>112.41839696312975</v>
      </c>
      <c r="H12627">
        <v>113.47613523022163</v>
      </c>
    </row>
    <row r="12628" spans="2:8" x14ac:dyDescent="0.25">
      <c r="B12628" t="s">
        <v>3</v>
      </c>
      <c r="C12628" t="s">
        <v>645</v>
      </c>
      <c r="D12628" t="s">
        <v>234</v>
      </c>
      <c r="E12628" t="s">
        <v>1</v>
      </c>
      <c r="F12628">
        <v>201.10743827692093</v>
      </c>
      <c r="G12628">
        <v>201.34380300542674</v>
      </c>
      <c r="H12628">
        <v>203.23823533175232</v>
      </c>
    </row>
    <row r="12629" spans="2:8" x14ac:dyDescent="0.25">
      <c r="B12629" t="s">
        <v>3</v>
      </c>
      <c r="C12629" t="s">
        <v>645</v>
      </c>
      <c r="D12629" t="s">
        <v>235</v>
      </c>
      <c r="E12629" t="s">
        <v>1</v>
      </c>
      <c r="F12629">
        <v>201.10743827692093</v>
      </c>
      <c r="G12629">
        <v>201.34380300542674</v>
      </c>
      <c r="H12629">
        <v>203.23823533175232</v>
      </c>
    </row>
    <row r="12630" spans="2:8" x14ac:dyDescent="0.25">
      <c r="B12630" t="s">
        <v>3</v>
      </c>
      <c r="C12630" t="s">
        <v>645</v>
      </c>
      <c r="D12630" t="s">
        <v>236</v>
      </c>
      <c r="E12630" t="s">
        <v>1</v>
      </c>
      <c r="F12630">
        <v>20843.458809644693</v>
      </c>
      <c r="G12630">
        <v>20869.587267905739</v>
      </c>
      <c r="H12630">
        <v>20995.837304277029</v>
      </c>
    </row>
    <row r="12631" spans="2:8" x14ac:dyDescent="0.25">
      <c r="B12631" t="s">
        <v>3</v>
      </c>
      <c r="C12631" t="s">
        <v>645</v>
      </c>
      <c r="D12631" t="s">
        <v>237</v>
      </c>
      <c r="E12631" t="s">
        <v>1</v>
      </c>
      <c r="F12631">
        <v>21328.190409868985</v>
      </c>
      <c r="G12631">
        <v>21354.926506694253</v>
      </c>
      <c r="H12631">
        <v>21484.11259042301</v>
      </c>
    </row>
    <row r="12632" spans="2:8" x14ac:dyDescent="0.25">
      <c r="B12632" t="s">
        <v>3</v>
      </c>
      <c r="C12632" t="s">
        <v>645</v>
      </c>
      <c r="D12632" t="s">
        <v>238</v>
      </c>
      <c r="E12632" t="s">
        <v>1</v>
      </c>
      <c r="F12632">
        <v>4069.5681065850176</v>
      </c>
      <c r="G12632">
        <v>4074.3511338508929</v>
      </c>
      <c r="H12632">
        <v>4112.6864706308397</v>
      </c>
    </row>
    <row r="12633" spans="2:8" x14ac:dyDescent="0.25">
      <c r="B12633" t="s">
        <v>3</v>
      </c>
      <c r="C12633" t="s">
        <v>645</v>
      </c>
      <c r="D12633" t="s">
        <v>239</v>
      </c>
      <c r="E12633" t="s">
        <v>1</v>
      </c>
      <c r="F12633">
        <v>4164.20922534281</v>
      </c>
      <c r="G12633">
        <v>4169.1034858009143</v>
      </c>
      <c r="H12633">
        <v>4208.3303420408593</v>
      </c>
    </row>
    <row r="12634" spans="2:8" x14ac:dyDescent="0.25">
      <c r="B12634" t="s">
        <v>3</v>
      </c>
      <c r="C12634" t="s">
        <v>645</v>
      </c>
      <c r="D12634" t="s">
        <v>240</v>
      </c>
      <c r="E12634" t="s">
        <v>1</v>
      </c>
      <c r="F12634">
        <v>33.912643740381775</v>
      </c>
      <c r="G12634">
        <v>33.953196729841252</v>
      </c>
      <c r="H12634">
        <v>34.461163940311252</v>
      </c>
    </row>
    <row r="12635" spans="2:8" x14ac:dyDescent="0.25">
      <c r="B12635" t="s">
        <v>3</v>
      </c>
      <c r="C12635" t="s">
        <v>645</v>
      </c>
      <c r="D12635" t="s">
        <v>241</v>
      </c>
      <c r="E12635" t="s">
        <v>1</v>
      </c>
      <c r="F12635">
        <v>21.675053644464189</v>
      </c>
      <c r="G12635">
        <v>21.700972833445938</v>
      </c>
      <c r="H12635">
        <v>22.025636891513912</v>
      </c>
    </row>
    <row r="12636" spans="2:8" x14ac:dyDescent="0.25">
      <c r="B12636" t="s">
        <v>3</v>
      </c>
      <c r="C12636" t="s">
        <v>645</v>
      </c>
      <c r="D12636" t="s">
        <v>242</v>
      </c>
      <c r="E12636" t="s">
        <v>1</v>
      </c>
      <c r="F12636">
        <v>0</v>
      </c>
      <c r="G12636">
        <v>0</v>
      </c>
      <c r="H12636">
        <v>0</v>
      </c>
    </row>
    <row r="12637" spans="2:8" x14ac:dyDescent="0.25">
      <c r="B12637" t="s">
        <v>3</v>
      </c>
      <c r="C12637" t="s">
        <v>645</v>
      </c>
      <c r="D12637" t="s">
        <v>243</v>
      </c>
      <c r="E12637" t="s">
        <v>1</v>
      </c>
      <c r="F12637">
        <v>4756.3013427900369</v>
      </c>
      <c r="G12637">
        <v>4762.2636363924112</v>
      </c>
      <c r="H12637">
        <v>4791.0728289071458</v>
      </c>
    </row>
    <row r="12638" spans="2:8" x14ac:dyDescent="0.25">
      <c r="B12638" t="s">
        <v>3</v>
      </c>
      <c r="C12638" t="s">
        <v>645</v>
      </c>
      <c r="D12638" t="s">
        <v>244</v>
      </c>
      <c r="E12638" t="s">
        <v>1</v>
      </c>
      <c r="F12638">
        <v>4920.3117339207274</v>
      </c>
      <c r="G12638">
        <v>4926.4796238542176</v>
      </c>
      <c r="H12638">
        <v>4956.2822368004963</v>
      </c>
    </row>
    <row r="12639" spans="2:8" x14ac:dyDescent="0.25">
      <c r="B12639" t="s">
        <v>3</v>
      </c>
      <c r="C12639" t="s">
        <v>645</v>
      </c>
      <c r="D12639" t="s">
        <v>245</v>
      </c>
      <c r="E12639" t="s">
        <v>1</v>
      </c>
      <c r="F12639">
        <v>9329.6048484695057</v>
      </c>
      <c r="G12639">
        <v>9310.2746995267462</v>
      </c>
      <c r="H12639">
        <v>9357.2800702649638</v>
      </c>
    </row>
    <row r="12640" spans="2:8" x14ac:dyDescent="0.25">
      <c r="B12640" t="s">
        <v>3</v>
      </c>
      <c r="C12640" t="s">
        <v>645</v>
      </c>
      <c r="D12640" t="s">
        <v>246</v>
      </c>
      <c r="E12640" t="s">
        <v>1</v>
      </c>
      <c r="F12640">
        <v>9546.5724030850743</v>
      </c>
      <c r="G12640">
        <v>9526.7927157948143</v>
      </c>
      <c r="H12640">
        <v>9574.8912346897359</v>
      </c>
    </row>
    <row r="12641" spans="2:8" x14ac:dyDescent="0.25">
      <c r="B12641" t="s">
        <v>3</v>
      </c>
      <c r="C12641" t="s">
        <v>645</v>
      </c>
      <c r="D12641" t="s">
        <v>247</v>
      </c>
      <c r="E12641" t="s">
        <v>1</v>
      </c>
      <c r="F12641">
        <v>6402.4550311471121</v>
      </c>
      <c r="G12641">
        <v>6389.189688041859</v>
      </c>
      <c r="H12641">
        <v>6421.447192755275</v>
      </c>
    </row>
    <row r="12642" spans="2:8" x14ac:dyDescent="0.25">
      <c r="B12642" t="s">
        <v>3</v>
      </c>
      <c r="C12642" t="s">
        <v>645</v>
      </c>
      <c r="D12642" t="s">
        <v>248</v>
      </c>
      <c r="E12642" t="s">
        <v>1</v>
      </c>
      <c r="F12642">
        <v>6551.3493341970452</v>
      </c>
      <c r="G12642">
        <v>6537.7754947405056</v>
      </c>
      <c r="H12642">
        <v>6570.7831739821413</v>
      </c>
    </row>
    <row r="12643" spans="2:8" x14ac:dyDescent="0.25">
      <c r="B12643" t="s">
        <v>3</v>
      </c>
      <c r="C12643" t="s">
        <v>645</v>
      </c>
      <c r="D12643" t="s">
        <v>249</v>
      </c>
      <c r="E12643" t="s">
        <v>1</v>
      </c>
      <c r="F12643">
        <v>525.65254710056479</v>
      </c>
      <c r="G12643">
        <v>526.27035478907351</v>
      </c>
      <c r="H12643">
        <v>531.22200245648355</v>
      </c>
    </row>
    <row r="12644" spans="2:8" x14ac:dyDescent="0.25">
      <c r="B12644" t="s">
        <v>3</v>
      </c>
      <c r="C12644" t="s">
        <v>645</v>
      </c>
      <c r="D12644" t="s">
        <v>250</v>
      </c>
      <c r="E12644" t="s">
        <v>1</v>
      </c>
      <c r="F12644">
        <v>537.87702494011285</v>
      </c>
      <c r="G12644">
        <v>538.50920024928462</v>
      </c>
      <c r="H12644">
        <v>543.57600251361089</v>
      </c>
    </row>
    <row r="12645" spans="2:8" x14ac:dyDescent="0.25">
      <c r="B12645" t="s">
        <v>3</v>
      </c>
      <c r="C12645" t="s">
        <v>645</v>
      </c>
      <c r="D12645" t="s">
        <v>251</v>
      </c>
      <c r="E12645" t="s">
        <v>1</v>
      </c>
      <c r="F12645">
        <v>1213.3341947410886</v>
      </c>
      <c r="G12645">
        <v>1214.7602454629514</v>
      </c>
      <c r="H12645">
        <v>1226.1898551325282</v>
      </c>
    </row>
    <row r="12646" spans="2:8" x14ac:dyDescent="0.25">
      <c r="B12646" t="s">
        <v>3</v>
      </c>
      <c r="C12646" t="s">
        <v>645</v>
      </c>
      <c r="D12646" t="s">
        <v>252</v>
      </c>
      <c r="E12646" t="s">
        <v>1</v>
      </c>
      <c r="F12646">
        <v>1241.5512690373928</v>
      </c>
      <c r="G12646">
        <v>1243.0104837295312</v>
      </c>
      <c r="H12646">
        <v>1254.7058982751455</v>
      </c>
    </row>
    <row r="12647" spans="2:8" x14ac:dyDescent="0.25">
      <c r="B12647" t="s">
        <v>3</v>
      </c>
      <c r="C12647" t="s">
        <v>645</v>
      </c>
      <c r="D12647" t="s">
        <v>253</v>
      </c>
      <c r="E12647" t="s">
        <v>1</v>
      </c>
      <c r="F12647">
        <v>6259.379996154119</v>
      </c>
      <c r="G12647">
        <v>6261.8341019370419</v>
      </c>
      <c r="H12647">
        <v>6327.655957297945</v>
      </c>
    </row>
    <row r="12648" spans="2:8" x14ac:dyDescent="0.25">
      <c r="B12648" t="s">
        <v>3</v>
      </c>
      <c r="C12648" t="s">
        <v>645</v>
      </c>
      <c r="D12648" t="s">
        <v>254</v>
      </c>
      <c r="E12648" t="s">
        <v>1</v>
      </c>
      <c r="F12648">
        <v>6404.9469728088661</v>
      </c>
      <c r="G12648">
        <v>6407.4581508192987</v>
      </c>
      <c r="H12648">
        <v>6474.8107470025452</v>
      </c>
    </row>
    <row r="12649" spans="2:8" x14ac:dyDescent="0.25">
      <c r="B12649" t="s">
        <v>3</v>
      </c>
      <c r="C12649" t="s">
        <v>645</v>
      </c>
      <c r="D12649" t="s">
        <v>255</v>
      </c>
      <c r="E12649" t="s">
        <v>1</v>
      </c>
      <c r="F12649">
        <v>4.0601750123106841</v>
      </c>
      <c r="G12649">
        <v>4.081603743150291</v>
      </c>
      <c r="H12649">
        <v>4.2695430865828961</v>
      </c>
    </row>
    <row r="12650" spans="2:8" x14ac:dyDescent="0.25">
      <c r="B12650" t="s">
        <v>3</v>
      </c>
      <c r="C12650" t="s">
        <v>645</v>
      </c>
      <c r="D12650" t="s">
        <v>256</v>
      </c>
      <c r="E12650" t="s">
        <v>1</v>
      </c>
      <c r="F12650">
        <v>131.8995290314771</v>
      </c>
      <c r="G12650">
        <v>132.05455261805687</v>
      </c>
      <c r="H12650">
        <v>133.29704635058746</v>
      </c>
    </row>
    <row r="12651" spans="2:8" x14ac:dyDescent="0.25">
      <c r="B12651" t="s">
        <v>3</v>
      </c>
      <c r="C12651" t="s">
        <v>645</v>
      </c>
      <c r="D12651" t="s">
        <v>257</v>
      </c>
      <c r="E12651" t="s">
        <v>1</v>
      </c>
      <c r="F12651">
        <v>131.8995290314771</v>
      </c>
      <c r="G12651">
        <v>132.05455261805687</v>
      </c>
      <c r="H12651">
        <v>133.29704635058746</v>
      </c>
    </row>
    <row r="12652" spans="2:8" x14ac:dyDescent="0.25">
      <c r="B12652" t="s">
        <v>3</v>
      </c>
      <c r="C12652" t="s">
        <v>645</v>
      </c>
      <c r="D12652" t="s">
        <v>258</v>
      </c>
      <c r="E12652" t="s">
        <v>1</v>
      </c>
      <c r="F12652">
        <v>228.57072147521254</v>
      </c>
      <c r="G12652">
        <v>228.83936423148623</v>
      </c>
      <c r="H12652">
        <v>230.99250072073912</v>
      </c>
    </row>
    <row r="12653" spans="2:8" x14ac:dyDescent="0.25">
      <c r="B12653" t="s">
        <v>3</v>
      </c>
      <c r="C12653" t="s">
        <v>645</v>
      </c>
      <c r="D12653" t="s">
        <v>259</v>
      </c>
      <c r="E12653" t="s">
        <v>1</v>
      </c>
      <c r="F12653">
        <v>228.57072147521254</v>
      </c>
      <c r="G12653">
        <v>228.83936423148623</v>
      </c>
      <c r="H12653">
        <v>230.99250072073912</v>
      </c>
    </row>
    <row r="12654" spans="2:8" x14ac:dyDescent="0.25">
      <c r="B12654" t="s">
        <v>3</v>
      </c>
      <c r="C12654" t="s">
        <v>645</v>
      </c>
      <c r="D12654" t="s">
        <v>260</v>
      </c>
      <c r="E12654" t="s">
        <v>1</v>
      </c>
      <c r="F12654">
        <v>828.98609578583705</v>
      </c>
      <c r="G12654">
        <v>829.96041615481147</v>
      </c>
      <c r="H12654">
        <v>837.76946623961567</v>
      </c>
    </row>
    <row r="12655" spans="2:8" x14ac:dyDescent="0.25">
      <c r="B12655" t="s">
        <v>3</v>
      </c>
      <c r="C12655" t="s">
        <v>645</v>
      </c>
      <c r="D12655" t="s">
        <v>261</v>
      </c>
      <c r="E12655" t="s">
        <v>1</v>
      </c>
      <c r="F12655">
        <v>848.26484219946099</v>
      </c>
      <c r="G12655">
        <v>849.26182118166764</v>
      </c>
      <c r="H12655">
        <v>857.25247708239726</v>
      </c>
    </row>
    <row r="12656" spans="2:8" x14ac:dyDescent="0.25">
      <c r="B12656" t="s">
        <v>3</v>
      </c>
      <c r="C12656" t="s">
        <v>645</v>
      </c>
      <c r="D12656" t="s">
        <v>262</v>
      </c>
      <c r="E12656" t="s">
        <v>1</v>
      </c>
      <c r="F12656">
        <v>163.16916033371004</v>
      </c>
      <c r="G12656">
        <v>163.294207985708</v>
      </c>
      <c r="H12656">
        <v>165.07527689218028</v>
      </c>
    </row>
    <row r="12657" spans="2:8" x14ac:dyDescent="0.25">
      <c r="B12657" t="s">
        <v>3</v>
      </c>
      <c r="C12657" t="s">
        <v>645</v>
      </c>
      <c r="D12657" t="s">
        <v>263</v>
      </c>
      <c r="E12657" t="s">
        <v>1</v>
      </c>
      <c r="F12657">
        <v>166.96379196937775</v>
      </c>
      <c r="G12657">
        <v>167.09174770630588</v>
      </c>
      <c r="H12657">
        <v>168.91423681990537</v>
      </c>
    </row>
    <row r="12658" spans="2:8" x14ac:dyDescent="0.25">
      <c r="B12658" t="s">
        <v>3</v>
      </c>
      <c r="C12658" t="s">
        <v>645</v>
      </c>
      <c r="D12658" t="s">
        <v>264</v>
      </c>
      <c r="E12658" t="s">
        <v>1</v>
      </c>
      <c r="F12658">
        <v>164.62602783668962</v>
      </c>
      <c r="G12658">
        <v>164.75219198558048</v>
      </c>
      <c r="H12658">
        <v>166.54916329300335</v>
      </c>
    </row>
    <row r="12659" spans="2:8" x14ac:dyDescent="0.25">
      <c r="B12659" t="s">
        <v>3</v>
      </c>
      <c r="C12659" t="s">
        <v>645</v>
      </c>
      <c r="D12659" t="s">
        <v>265</v>
      </c>
      <c r="E12659" t="s">
        <v>1</v>
      </c>
      <c r="F12659">
        <v>168.45454011196148</v>
      </c>
      <c r="G12659">
        <v>168.58363831082644</v>
      </c>
      <c r="H12659">
        <v>170.42239964865456</v>
      </c>
    </row>
    <row r="12660" spans="2:8" x14ac:dyDescent="0.25">
      <c r="B12660" t="s">
        <v>3</v>
      </c>
      <c r="C12660" t="s">
        <v>645</v>
      </c>
      <c r="D12660" t="s">
        <v>266</v>
      </c>
      <c r="E12660" t="s">
        <v>1</v>
      </c>
      <c r="F12660">
        <v>45.162892592366177</v>
      </c>
      <c r="G12660">
        <v>45.19750399604419</v>
      </c>
      <c r="H12660">
        <v>45.690478425514179</v>
      </c>
    </row>
    <row r="12661" spans="2:8" x14ac:dyDescent="0.25">
      <c r="B12661" t="s">
        <v>3</v>
      </c>
      <c r="C12661" t="s">
        <v>645</v>
      </c>
      <c r="D12661" t="s">
        <v>267</v>
      </c>
      <c r="E12661" t="s">
        <v>1</v>
      </c>
      <c r="F12661">
        <v>46.213192420095631</v>
      </c>
      <c r="G12661">
        <v>46.248608740138238</v>
      </c>
      <c r="H12661">
        <v>46.753047691223806</v>
      </c>
    </row>
    <row r="12662" spans="2:8" x14ac:dyDescent="0.25">
      <c r="B12662" t="s">
        <v>3</v>
      </c>
      <c r="C12662" t="s">
        <v>645</v>
      </c>
      <c r="D12662" t="s">
        <v>268</v>
      </c>
      <c r="E12662" t="s">
        <v>1</v>
      </c>
      <c r="F12662">
        <v>3426.5098147466019</v>
      </c>
      <c r="G12662">
        <v>3423.9944766819285</v>
      </c>
      <c r="H12662">
        <v>3460.6070646736093</v>
      </c>
    </row>
    <row r="12663" spans="2:8" x14ac:dyDescent="0.25">
      <c r="B12663" t="s">
        <v>3</v>
      </c>
      <c r="C12663" t="s">
        <v>645</v>
      </c>
      <c r="D12663" t="s">
        <v>269</v>
      </c>
      <c r="E12663" t="s">
        <v>1</v>
      </c>
      <c r="F12663">
        <v>3506.1960895081515</v>
      </c>
      <c r="G12663">
        <v>3503.6222552094155</v>
      </c>
      <c r="H12663">
        <v>3541.0862987357859</v>
      </c>
    </row>
    <row r="12664" spans="2:8" x14ac:dyDescent="0.25">
      <c r="B12664" t="s">
        <v>3</v>
      </c>
      <c r="C12664" t="s">
        <v>645</v>
      </c>
      <c r="D12664" t="s">
        <v>270</v>
      </c>
      <c r="E12664" t="s">
        <v>1</v>
      </c>
      <c r="F12664">
        <v>0</v>
      </c>
      <c r="G12664">
        <v>0</v>
      </c>
      <c r="H12664">
        <v>0</v>
      </c>
    </row>
    <row r="12665" spans="2:8" x14ac:dyDescent="0.25">
      <c r="B12665" t="s">
        <v>3</v>
      </c>
      <c r="C12665" t="s">
        <v>645</v>
      </c>
      <c r="D12665" t="s">
        <v>271</v>
      </c>
      <c r="E12665" t="s">
        <v>1</v>
      </c>
      <c r="F12665">
        <v>6339.8595734530472</v>
      </c>
      <c r="G12665">
        <v>6347.3109099112289</v>
      </c>
      <c r="H12665">
        <v>6407.0323952188774</v>
      </c>
    </row>
    <row r="12666" spans="2:8" x14ac:dyDescent="0.25">
      <c r="B12666" t="s">
        <v>3</v>
      </c>
      <c r="C12666" t="s">
        <v>645</v>
      </c>
      <c r="D12666" t="s">
        <v>272</v>
      </c>
      <c r="E12666" t="s">
        <v>1</v>
      </c>
      <c r="F12666">
        <v>6487.2981681845131</v>
      </c>
      <c r="G12666">
        <v>6494.9227915370702</v>
      </c>
      <c r="H12666">
        <v>6556.0331485960596</v>
      </c>
    </row>
    <row r="12667" spans="2:8" x14ac:dyDescent="0.25">
      <c r="B12667" t="s">
        <v>3</v>
      </c>
      <c r="C12667" t="s">
        <v>645</v>
      </c>
      <c r="D12667" t="s">
        <v>273</v>
      </c>
      <c r="E12667" t="s">
        <v>1</v>
      </c>
      <c r="F12667">
        <v>0</v>
      </c>
      <c r="G12667">
        <v>0</v>
      </c>
      <c r="H12667">
        <v>0</v>
      </c>
    </row>
    <row r="12668" spans="2:8" x14ac:dyDescent="0.25">
      <c r="B12668" t="s">
        <v>3</v>
      </c>
      <c r="C12668" t="s">
        <v>645</v>
      </c>
      <c r="D12668" t="s">
        <v>274</v>
      </c>
      <c r="E12668" t="s">
        <v>1</v>
      </c>
      <c r="F12668">
        <v>0</v>
      </c>
      <c r="G12668">
        <v>0</v>
      </c>
      <c r="H12668">
        <v>0</v>
      </c>
    </row>
    <row r="12669" spans="2:8" x14ac:dyDescent="0.25">
      <c r="B12669" t="s">
        <v>3</v>
      </c>
      <c r="C12669" t="s">
        <v>645</v>
      </c>
      <c r="D12669" t="s">
        <v>275</v>
      </c>
      <c r="E12669" t="s">
        <v>1</v>
      </c>
      <c r="F12669">
        <v>110.39169987171921</v>
      </c>
      <c r="G12669">
        <v>110.13956939717426</v>
      </c>
      <c r="H12669">
        <v>110.70374757318831</v>
      </c>
    </row>
    <row r="12670" spans="2:8" x14ac:dyDescent="0.25">
      <c r="B12670" t="s">
        <v>3</v>
      </c>
      <c r="C12670" t="s">
        <v>645</v>
      </c>
      <c r="D12670" t="s">
        <v>276</v>
      </c>
      <c r="E12670" t="s">
        <v>1</v>
      </c>
      <c r="F12670">
        <v>112.95894870594529</v>
      </c>
      <c r="G12670">
        <v>112.70095473199228</v>
      </c>
      <c r="H12670">
        <v>113.27825333070435</v>
      </c>
    </row>
    <row r="12671" spans="2:8" x14ac:dyDescent="0.25">
      <c r="B12671" t="s">
        <v>3</v>
      </c>
      <c r="C12671" t="s">
        <v>645</v>
      </c>
      <c r="D12671" t="s">
        <v>277</v>
      </c>
      <c r="E12671" t="s">
        <v>1</v>
      </c>
      <c r="F12671">
        <v>220.78339974343842</v>
      </c>
      <c r="G12671">
        <v>220.27913879434851</v>
      </c>
      <c r="H12671">
        <v>221.40749514637662</v>
      </c>
    </row>
    <row r="12672" spans="2:8" x14ac:dyDescent="0.25">
      <c r="B12672" t="s">
        <v>3</v>
      </c>
      <c r="C12672" t="s">
        <v>645</v>
      </c>
      <c r="D12672" t="s">
        <v>278</v>
      </c>
      <c r="E12672" t="s">
        <v>1</v>
      </c>
      <c r="F12672">
        <v>225.91789741189058</v>
      </c>
      <c r="G12672">
        <v>225.40190946398457</v>
      </c>
      <c r="H12672">
        <v>226.55650666140869</v>
      </c>
    </row>
    <row r="12673" spans="2:8" x14ac:dyDescent="0.25">
      <c r="B12673" t="s">
        <v>3</v>
      </c>
      <c r="C12673" t="s">
        <v>645</v>
      </c>
      <c r="D12673" t="s">
        <v>279</v>
      </c>
      <c r="E12673" t="s">
        <v>1</v>
      </c>
      <c r="F12673">
        <v>12542.26857860356</v>
      </c>
      <c r="G12673">
        <v>12557.991023906317</v>
      </c>
      <c r="H12673">
        <v>12633.960270598451</v>
      </c>
    </row>
    <row r="12674" spans="2:8" x14ac:dyDescent="0.25">
      <c r="B12674" t="s">
        <v>3</v>
      </c>
      <c r="C12674" t="s">
        <v>645</v>
      </c>
      <c r="D12674" t="s">
        <v>280</v>
      </c>
      <c r="E12674" t="s">
        <v>1</v>
      </c>
      <c r="F12674">
        <v>6222.7018111371435</v>
      </c>
      <c r="G12674">
        <v>6230.5023209291203</v>
      </c>
      <c r="H12674">
        <v>6268.1935859518044</v>
      </c>
    </row>
    <row r="12675" spans="2:8" x14ac:dyDescent="0.25">
      <c r="B12675" t="s">
        <v>3</v>
      </c>
      <c r="C12675" t="s">
        <v>645</v>
      </c>
      <c r="D12675" t="s">
        <v>281</v>
      </c>
      <c r="E12675" t="s">
        <v>1</v>
      </c>
      <c r="F12675">
        <v>4.259802178224283</v>
      </c>
      <c r="G12675">
        <v>4.2648087905802008</v>
      </c>
      <c r="H12675">
        <v>4.3049361325588116</v>
      </c>
    </row>
    <row r="12676" spans="2:8" x14ac:dyDescent="0.25">
      <c r="B12676" t="s">
        <v>3</v>
      </c>
      <c r="C12676" t="s">
        <v>645</v>
      </c>
      <c r="D12676" t="s">
        <v>282</v>
      </c>
      <c r="E12676" t="s">
        <v>1</v>
      </c>
      <c r="F12676">
        <v>4.259802178224283</v>
      </c>
      <c r="G12676">
        <v>4.2648087905802008</v>
      </c>
      <c r="H12676">
        <v>4.3049361325588116</v>
      </c>
    </row>
    <row r="12677" spans="2:8" x14ac:dyDescent="0.25">
      <c r="B12677" t="s">
        <v>3</v>
      </c>
      <c r="C12677" t="s">
        <v>645</v>
      </c>
      <c r="D12677" t="s">
        <v>283</v>
      </c>
      <c r="E12677" t="s">
        <v>1</v>
      </c>
      <c r="F12677">
        <v>127.92334269247117</v>
      </c>
      <c r="G12677">
        <v>127.97743250419343</v>
      </c>
      <c r="H12677">
        <v>129.30620574040006</v>
      </c>
    </row>
    <row r="12678" spans="2:8" x14ac:dyDescent="0.25">
      <c r="B12678" t="s">
        <v>3</v>
      </c>
      <c r="C12678" t="s">
        <v>645</v>
      </c>
      <c r="D12678" t="s">
        <v>284</v>
      </c>
      <c r="E12678" t="s">
        <v>1</v>
      </c>
      <c r="F12678">
        <v>130.89830415043559</v>
      </c>
      <c r="G12678">
        <v>130.95365186475604</v>
      </c>
      <c r="H12678">
        <v>132.31332680413027</v>
      </c>
    </row>
    <row r="12679" spans="2:8" x14ac:dyDescent="0.25">
      <c r="B12679" t="s">
        <v>3</v>
      </c>
      <c r="C12679" t="s">
        <v>645</v>
      </c>
      <c r="D12679" t="s">
        <v>285</v>
      </c>
      <c r="E12679" t="s">
        <v>1</v>
      </c>
      <c r="F12679">
        <v>25.584668538494221</v>
      </c>
      <c r="G12679">
        <v>25.595486500838671</v>
      </c>
      <c r="H12679">
        <v>25.861241148079998</v>
      </c>
    </row>
    <row r="12680" spans="2:8" x14ac:dyDescent="0.25">
      <c r="B12680" t="s">
        <v>3</v>
      </c>
      <c r="C12680" t="s">
        <v>645</v>
      </c>
      <c r="D12680" t="s">
        <v>286</v>
      </c>
      <c r="E12680" t="s">
        <v>1</v>
      </c>
      <c r="F12680">
        <v>26.179660830087112</v>
      </c>
      <c r="G12680">
        <v>26.190730372951204</v>
      </c>
      <c r="H12680">
        <v>26.462665360826051</v>
      </c>
    </row>
    <row r="12681" spans="2:8" x14ac:dyDescent="0.25">
      <c r="B12681" t="s">
        <v>3</v>
      </c>
      <c r="C12681" t="s">
        <v>645</v>
      </c>
      <c r="D12681" t="s">
        <v>287</v>
      </c>
      <c r="E12681" t="s">
        <v>1</v>
      </c>
      <c r="F12681">
        <v>383.77002807741349</v>
      </c>
      <c r="G12681">
        <v>383.93229751258031</v>
      </c>
      <c r="H12681">
        <v>387.91861722120012</v>
      </c>
    </row>
    <row r="12682" spans="2:8" x14ac:dyDescent="0.25">
      <c r="B12682" t="s">
        <v>3</v>
      </c>
      <c r="C12682" t="s">
        <v>645</v>
      </c>
      <c r="D12682" t="s">
        <v>288</v>
      </c>
      <c r="E12682" t="s">
        <v>1</v>
      </c>
      <c r="F12682">
        <v>392.69491245130678</v>
      </c>
      <c r="G12682">
        <v>392.86095559426815</v>
      </c>
      <c r="H12682">
        <v>396.93998041239075</v>
      </c>
    </row>
    <row r="12683" spans="2:8" x14ac:dyDescent="0.25">
      <c r="B12683" t="s">
        <v>3</v>
      </c>
      <c r="C12683" t="s">
        <v>645</v>
      </c>
      <c r="D12683" t="s">
        <v>289</v>
      </c>
      <c r="E12683" t="s">
        <v>1</v>
      </c>
      <c r="F12683">
        <v>34.539302526967212</v>
      </c>
      <c r="G12683">
        <v>34.55390677613223</v>
      </c>
      <c r="H12683">
        <v>34.912675549908023</v>
      </c>
    </row>
    <row r="12684" spans="2:8" x14ac:dyDescent="0.25">
      <c r="B12684" t="s">
        <v>3</v>
      </c>
      <c r="C12684" t="s">
        <v>645</v>
      </c>
      <c r="D12684" t="s">
        <v>290</v>
      </c>
      <c r="E12684" t="s">
        <v>1</v>
      </c>
      <c r="F12684">
        <v>35.342542120617608</v>
      </c>
      <c r="G12684">
        <v>35.357486003484134</v>
      </c>
      <c r="H12684">
        <v>35.724598237115181</v>
      </c>
    </row>
    <row r="12685" spans="2:8" x14ac:dyDescent="0.25">
      <c r="B12685" t="s">
        <v>3</v>
      </c>
      <c r="C12685" t="s">
        <v>645</v>
      </c>
      <c r="D12685" t="s">
        <v>291</v>
      </c>
      <c r="E12685" t="s">
        <v>1</v>
      </c>
      <c r="F12685">
        <v>115.13100842322402</v>
      </c>
      <c r="G12685">
        <v>115.17968925377407</v>
      </c>
      <c r="H12685">
        <v>116.37558516636001</v>
      </c>
    </row>
    <row r="12686" spans="2:8" x14ac:dyDescent="0.25">
      <c r="B12686" t="s">
        <v>3</v>
      </c>
      <c r="C12686" t="s">
        <v>645</v>
      </c>
      <c r="D12686" t="s">
        <v>292</v>
      </c>
      <c r="E12686" t="s">
        <v>1</v>
      </c>
      <c r="F12686">
        <v>117.80847373539201</v>
      </c>
      <c r="G12686">
        <v>117.85828667828044</v>
      </c>
      <c r="H12686">
        <v>119.08199412371722</v>
      </c>
    </row>
    <row r="12687" spans="2:8" x14ac:dyDescent="0.25">
      <c r="B12687" t="s">
        <v>3</v>
      </c>
      <c r="C12687" t="s">
        <v>645</v>
      </c>
      <c r="D12687" t="s">
        <v>293</v>
      </c>
      <c r="E12687" t="s">
        <v>1</v>
      </c>
      <c r="F12687">
        <v>748.82989653149082</v>
      </c>
      <c r="G12687">
        <v>749.40377593441008</v>
      </c>
      <c r="H12687">
        <v>757.57761002304164</v>
      </c>
    </row>
    <row r="12688" spans="2:8" x14ac:dyDescent="0.25">
      <c r="B12688" t="s">
        <v>3</v>
      </c>
      <c r="C12688" t="s">
        <v>645</v>
      </c>
      <c r="D12688" t="s">
        <v>294</v>
      </c>
      <c r="E12688" t="s">
        <v>1</v>
      </c>
      <c r="F12688">
        <v>766.24454528803733</v>
      </c>
      <c r="G12688">
        <v>766.83177072358239</v>
      </c>
      <c r="H12688">
        <v>775.19569397706584</v>
      </c>
    </row>
    <row r="12689" spans="2:8" x14ac:dyDescent="0.25">
      <c r="B12689" t="s">
        <v>3</v>
      </c>
      <c r="C12689" t="s">
        <v>645</v>
      </c>
      <c r="D12689" t="s">
        <v>295</v>
      </c>
      <c r="E12689" t="s">
        <v>1</v>
      </c>
      <c r="F12689">
        <v>0</v>
      </c>
      <c r="G12689">
        <v>0</v>
      </c>
      <c r="H12689">
        <v>0</v>
      </c>
    </row>
    <row r="12690" spans="2:8" x14ac:dyDescent="0.25">
      <c r="B12690" t="s">
        <v>3</v>
      </c>
      <c r="C12690" t="s">
        <v>645</v>
      </c>
      <c r="D12690" t="s">
        <v>296</v>
      </c>
      <c r="E12690" t="s">
        <v>1</v>
      </c>
      <c r="F12690">
        <v>232.09779114747579</v>
      </c>
      <c r="G12690">
        <v>231.55906179243678</v>
      </c>
      <c r="H12690">
        <v>232.73932360396213</v>
      </c>
    </row>
    <row r="12691" spans="2:8" x14ac:dyDescent="0.25">
      <c r="B12691" t="s">
        <v>3</v>
      </c>
      <c r="C12691" t="s">
        <v>645</v>
      </c>
      <c r="D12691" t="s">
        <v>297</v>
      </c>
      <c r="E12691" t="s">
        <v>1</v>
      </c>
      <c r="F12691">
        <v>237.49541419741712</v>
      </c>
      <c r="G12691">
        <v>236.94415625272597</v>
      </c>
      <c r="H12691">
        <v>238.1518660133566</v>
      </c>
    </row>
    <row r="12692" spans="2:8" x14ac:dyDescent="0.25">
      <c r="B12692" t="s">
        <v>3</v>
      </c>
      <c r="C12692" t="s">
        <v>645</v>
      </c>
      <c r="D12692" t="s">
        <v>298</v>
      </c>
      <c r="E12692" t="s">
        <v>1</v>
      </c>
      <c r="F12692">
        <v>541.56151267744349</v>
      </c>
      <c r="G12692">
        <v>540.30447751568568</v>
      </c>
      <c r="H12692">
        <v>543.05842174257828</v>
      </c>
    </row>
    <row r="12693" spans="2:8" x14ac:dyDescent="0.25">
      <c r="B12693" t="s">
        <v>3</v>
      </c>
      <c r="C12693" t="s">
        <v>645</v>
      </c>
      <c r="D12693" t="s">
        <v>299</v>
      </c>
      <c r="E12693" t="s">
        <v>1</v>
      </c>
      <c r="F12693">
        <v>554.15596646063977</v>
      </c>
      <c r="G12693">
        <v>552.86969792302716</v>
      </c>
      <c r="H12693">
        <v>555.68768736449874</v>
      </c>
    </row>
    <row r="12694" spans="2:8" x14ac:dyDescent="0.25">
      <c r="B12694" t="s">
        <v>3</v>
      </c>
      <c r="C12694" t="s">
        <v>645</v>
      </c>
      <c r="D12694" t="s">
        <v>300</v>
      </c>
      <c r="E12694" t="s">
        <v>1</v>
      </c>
      <c r="F12694">
        <v>928.39116458990316</v>
      </c>
      <c r="G12694">
        <v>926.23624716974712</v>
      </c>
      <c r="H12694">
        <v>930.95729441584854</v>
      </c>
    </row>
    <row r="12695" spans="2:8" x14ac:dyDescent="0.25">
      <c r="B12695" t="s">
        <v>3</v>
      </c>
      <c r="C12695" t="s">
        <v>645</v>
      </c>
      <c r="D12695" t="s">
        <v>301</v>
      </c>
      <c r="E12695" t="s">
        <v>1</v>
      </c>
      <c r="F12695">
        <v>949.98165678966848</v>
      </c>
      <c r="G12695">
        <v>947.7766250109039</v>
      </c>
      <c r="H12695">
        <v>952.60746405342638</v>
      </c>
    </row>
    <row r="12696" spans="2:8" x14ac:dyDescent="0.25">
      <c r="B12696" t="s">
        <v>3</v>
      </c>
      <c r="C12696" t="s">
        <v>645</v>
      </c>
      <c r="D12696" t="s">
        <v>407</v>
      </c>
      <c r="E12696" t="s">
        <v>1</v>
      </c>
      <c r="F12696">
        <v>-171.43620410629495</v>
      </c>
      <c r="G12696">
        <v>-171.56758735756063</v>
      </c>
      <c r="H12696">
        <v>-173.43889497447108</v>
      </c>
    </row>
    <row r="12697" spans="2:8" x14ac:dyDescent="0.25">
      <c r="B12697" t="s">
        <v>3</v>
      </c>
      <c r="C12697" t="s">
        <v>645</v>
      </c>
      <c r="D12697" t="s">
        <v>635</v>
      </c>
      <c r="E12697" t="s">
        <v>1</v>
      </c>
      <c r="F12697">
        <v>-171.43620410629495</v>
      </c>
      <c r="G12697">
        <v>-171.56758735756063</v>
      </c>
      <c r="H12697">
        <v>-173.43889497447108</v>
      </c>
    </row>
    <row r="12698" spans="2:8" x14ac:dyDescent="0.25">
      <c r="B12698" t="s">
        <v>3</v>
      </c>
      <c r="C12698" t="s">
        <v>645</v>
      </c>
      <c r="D12698" t="s">
        <v>636</v>
      </c>
      <c r="E12698" t="s">
        <v>1</v>
      </c>
      <c r="F12698">
        <v>20.84528391140714</v>
      </c>
      <c r="G12698">
        <v>20.924256883703691</v>
      </c>
      <c r="H12698">
        <v>21.705305416943517</v>
      </c>
    </row>
    <row r="12699" spans="2:8" x14ac:dyDescent="0.25">
      <c r="B12699" t="s">
        <v>3</v>
      </c>
      <c r="C12699" t="s">
        <v>645</v>
      </c>
      <c r="D12699" t="s">
        <v>554</v>
      </c>
      <c r="E12699" t="s">
        <v>1</v>
      </c>
      <c r="F12699">
        <v>250.62370337711351</v>
      </c>
      <c r="G12699">
        <v>250.91826534912906</v>
      </c>
      <c r="H12699">
        <v>253.27914095616293</v>
      </c>
    </row>
    <row r="12700" spans="2:8" x14ac:dyDescent="0.25">
      <c r="B12700" t="s">
        <v>3</v>
      </c>
      <c r="C12700" t="s">
        <v>645</v>
      </c>
      <c r="D12700" t="s">
        <v>302</v>
      </c>
      <c r="E12700" t="s">
        <v>1</v>
      </c>
      <c r="F12700">
        <v>142.23810100362292</v>
      </c>
      <c r="G12700">
        <v>142.32133147467547</v>
      </c>
      <c r="H12700">
        <v>143.71425426319121</v>
      </c>
    </row>
    <row r="12701" spans="2:8" x14ac:dyDescent="0.25">
      <c r="B12701" t="s">
        <v>3</v>
      </c>
      <c r="C12701" t="s">
        <v>645</v>
      </c>
      <c r="D12701" t="s">
        <v>303</v>
      </c>
      <c r="E12701" t="s">
        <v>1</v>
      </c>
      <c r="F12701">
        <v>145.54596381766063</v>
      </c>
      <c r="G12701">
        <v>145.63112988106326</v>
      </c>
      <c r="H12701">
        <v>147.05644622280033</v>
      </c>
    </row>
    <row r="12702" spans="2:8" x14ac:dyDescent="0.25">
      <c r="B12702" t="s">
        <v>3</v>
      </c>
      <c r="C12702" t="s">
        <v>645</v>
      </c>
      <c r="D12702" t="s">
        <v>304</v>
      </c>
      <c r="E12702" t="s">
        <v>1</v>
      </c>
      <c r="F12702">
        <v>153.39082322240239</v>
      </c>
      <c r="G12702">
        <v>155.96880718972642</v>
      </c>
      <c r="H12702">
        <v>160.13984017816944</v>
      </c>
    </row>
    <row r="12703" spans="2:8" x14ac:dyDescent="0.25">
      <c r="B12703" t="s">
        <v>3</v>
      </c>
      <c r="C12703" t="s">
        <v>645</v>
      </c>
      <c r="D12703" t="s">
        <v>305</v>
      </c>
      <c r="E12703" t="s">
        <v>1</v>
      </c>
      <c r="F12703">
        <v>156.95805166943498</v>
      </c>
      <c r="G12703">
        <v>159.5959887522782</v>
      </c>
      <c r="H12703">
        <v>163.86402250789433</v>
      </c>
    </row>
    <row r="12704" spans="2:8" x14ac:dyDescent="0.25">
      <c r="B12704" t="s">
        <v>3</v>
      </c>
      <c r="C12704" t="s">
        <v>645</v>
      </c>
      <c r="D12704" t="s">
        <v>306</v>
      </c>
      <c r="E12704" t="s">
        <v>1</v>
      </c>
      <c r="F12704">
        <v>89.675448115239533</v>
      </c>
      <c r="G12704">
        <v>90.056017906628085</v>
      </c>
      <c r="H12704">
        <v>93.657865568655538</v>
      </c>
    </row>
    <row r="12705" spans="2:8" x14ac:dyDescent="0.25">
      <c r="B12705" t="s">
        <v>3</v>
      </c>
      <c r="C12705" t="s">
        <v>645</v>
      </c>
      <c r="D12705" t="s">
        <v>307</v>
      </c>
      <c r="E12705" t="s">
        <v>1</v>
      </c>
      <c r="F12705">
        <v>89.675448115239533</v>
      </c>
      <c r="G12705">
        <v>90.056017906628085</v>
      </c>
      <c r="H12705">
        <v>93.657865568655538</v>
      </c>
    </row>
    <row r="12706" spans="2:8" x14ac:dyDescent="0.25">
      <c r="B12706" t="s">
        <v>3</v>
      </c>
      <c r="C12706" t="s">
        <v>645</v>
      </c>
      <c r="D12706" t="s">
        <v>308</v>
      </c>
      <c r="E12706" t="s">
        <v>1</v>
      </c>
      <c r="F12706">
        <v>85.673501510487398</v>
      </c>
      <c r="G12706">
        <v>85.775950515357366</v>
      </c>
      <c r="H12706">
        <v>87.059227923826057</v>
      </c>
    </row>
    <row r="12707" spans="2:8" x14ac:dyDescent="0.25">
      <c r="B12707" t="s">
        <v>3</v>
      </c>
      <c r="C12707" t="s">
        <v>645</v>
      </c>
      <c r="D12707" t="s">
        <v>309</v>
      </c>
      <c r="E12707" t="s">
        <v>1</v>
      </c>
      <c r="F12707">
        <v>719.69254647189985</v>
      </c>
      <c r="G12707">
        <v>720.24409593696214</v>
      </c>
      <c r="H12707">
        <v>728.09988200658074</v>
      </c>
    </row>
    <row r="12708" spans="2:8" x14ac:dyDescent="0.25">
      <c r="B12708" t="s">
        <v>3</v>
      </c>
      <c r="C12708" t="s">
        <v>645</v>
      </c>
      <c r="D12708" t="s">
        <v>310</v>
      </c>
      <c r="E12708" t="s">
        <v>1</v>
      </c>
      <c r="F12708">
        <v>736.42958243636247</v>
      </c>
      <c r="G12708">
        <v>736.99395863317056</v>
      </c>
      <c r="H12708">
        <v>745.03243740208268</v>
      </c>
    </row>
    <row r="12709" spans="2:8" x14ac:dyDescent="0.25">
      <c r="B12709" t="s">
        <v>3</v>
      </c>
      <c r="C12709" t="s">
        <v>645</v>
      </c>
      <c r="D12709" t="s">
        <v>637</v>
      </c>
      <c r="E12709" t="s">
        <v>1</v>
      </c>
      <c r="F12709">
        <v>3147.7615749914289</v>
      </c>
      <c r="G12709">
        <v>3151.9031778139829</v>
      </c>
      <c r="H12709">
        <v>3193.4815666404565</v>
      </c>
    </row>
    <row r="12710" spans="2:8" x14ac:dyDescent="0.25">
      <c r="B12710" t="s">
        <v>3</v>
      </c>
      <c r="C12710" t="s">
        <v>645</v>
      </c>
      <c r="D12710" t="s">
        <v>311</v>
      </c>
      <c r="E12710" t="s">
        <v>1</v>
      </c>
      <c r="F12710">
        <v>8091.786179744232</v>
      </c>
      <c r="G12710">
        <v>8101.9296928427875</v>
      </c>
      <c r="H12710">
        <v>8150.9421100635163</v>
      </c>
    </row>
    <row r="12711" spans="2:8" x14ac:dyDescent="0.25">
      <c r="B12711" t="s">
        <v>3</v>
      </c>
      <c r="C12711" t="s">
        <v>645</v>
      </c>
      <c r="D12711" t="s">
        <v>312</v>
      </c>
      <c r="E12711" t="s">
        <v>1</v>
      </c>
      <c r="F12711">
        <v>9608.9960884462762</v>
      </c>
      <c r="G12711">
        <v>9621.0415102508068</v>
      </c>
      <c r="H12711">
        <v>9679.243755700425</v>
      </c>
    </row>
    <row r="12712" spans="2:8" x14ac:dyDescent="0.25">
      <c r="B12712" t="s">
        <v>3</v>
      </c>
      <c r="C12712" t="s">
        <v>645</v>
      </c>
      <c r="D12712" t="s">
        <v>313</v>
      </c>
      <c r="E12712" t="s">
        <v>1</v>
      </c>
      <c r="F12712">
        <v>4045.893089872116</v>
      </c>
      <c r="G12712">
        <v>4050.9648464213938</v>
      </c>
      <c r="H12712">
        <v>4075.4710550317582</v>
      </c>
    </row>
    <row r="12713" spans="2:8" x14ac:dyDescent="0.25">
      <c r="B12713" t="s">
        <v>3</v>
      </c>
      <c r="C12713" t="s">
        <v>645</v>
      </c>
      <c r="D12713" t="s">
        <v>314</v>
      </c>
      <c r="E12713" t="s">
        <v>1</v>
      </c>
      <c r="F12713">
        <v>4804.4980442231381</v>
      </c>
      <c r="G12713">
        <v>4810.5207551254034</v>
      </c>
      <c r="H12713">
        <v>4839.6218778502125</v>
      </c>
    </row>
    <row r="12714" spans="2:8" x14ac:dyDescent="0.25">
      <c r="B12714" t="s">
        <v>3</v>
      </c>
      <c r="C12714" t="s">
        <v>645</v>
      </c>
      <c r="D12714" t="s">
        <v>315</v>
      </c>
      <c r="E12714" t="s">
        <v>1</v>
      </c>
      <c r="F12714">
        <v>148.02348806397197</v>
      </c>
      <c r="G12714">
        <v>148.21824693670257</v>
      </c>
      <c r="H12714">
        <v>150.17347067126747</v>
      </c>
    </row>
    <row r="12715" spans="2:8" x14ac:dyDescent="0.25">
      <c r="B12715" t="s">
        <v>3</v>
      </c>
      <c r="C12715" t="s">
        <v>645</v>
      </c>
      <c r="D12715" t="s">
        <v>316</v>
      </c>
      <c r="E12715" t="s">
        <v>1</v>
      </c>
      <c r="F12715">
        <v>88.868917681752805</v>
      </c>
      <c r="G12715">
        <v>88.93702399221597</v>
      </c>
      <c r="H12715">
        <v>89.907070450205339</v>
      </c>
    </row>
    <row r="12716" spans="2:8" x14ac:dyDescent="0.25">
      <c r="B12716" t="s">
        <v>3</v>
      </c>
      <c r="C12716" t="s">
        <v>645</v>
      </c>
      <c r="D12716" t="s">
        <v>317</v>
      </c>
      <c r="E12716" t="s">
        <v>1</v>
      </c>
      <c r="F12716">
        <v>90.935636697607521</v>
      </c>
      <c r="G12716">
        <v>91.00532687575587</v>
      </c>
      <c r="H12716">
        <v>91.997932553698462</v>
      </c>
    </row>
    <row r="12717" spans="2:8" x14ac:dyDescent="0.25">
      <c r="B12717" t="s">
        <v>3</v>
      </c>
      <c r="C12717" t="s">
        <v>645</v>
      </c>
      <c r="D12717" t="s">
        <v>320</v>
      </c>
      <c r="E12717" t="s">
        <v>1</v>
      </c>
      <c r="F12717">
        <v>1818.1172328030289</v>
      </c>
      <c r="G12717">
        <v>1820.254094521348</v>
      </c>
      <c r="H12717">
        <v>1837.3807611846119</v>
      </c>
    </row>
    <row r="12718" spans="2:8" x14ac:dyDescent="0.25">
      <c r="B12718" t="s">
        <v>3</v>
      </c>
      <c r="C12718" t="s">
        <v>645</v>
      </c>
      <c r="D12718" t="s">
        <v>321</v>
      </c>
      <c r="E12718" t="s">
        <v>1</v>
      </c>
      <c r="F12718">
        <v>1860.3990289147271</v>
      </c>
      <c r="G12718">
        <v>1862.5855850916118</v>
      </c>
      <c r="H12718">
        <v>1880.1105463284398</v>
      </c>
    </row>
    <row r="12719" spans="2:8" x14ac:dyDescent="0.25">
      <c r="B12719" t="s">
        <v>3</v>
      </c>
      <c r="C12719" t="s">
        <v>645</v>
      </c>
      <c r="D12719" t="s">
        <v>318</v>
      </c>
      <c r="E12719" t="s">
        <v>1</v>
      </c>
      <c r="F12719">
        <v>8.3364577838262157</v>
      </c>
      <c r="G12719">
        <v>8.4765656081373049</v>
      </c>
      <c r="H12719">
        <v>8.7032521835961649</v>
      </c>
    </row>
    <row r="12720" spans="2:8" x14ac:dyDescent="0.25">
      <c r="B12720" t="s">
        <v>3</v>
      </c>
      <c r="C12720" t="s">
        <v>645</v>
      </c>
      <c r="D12720" t="s">
        <v>319</v>
      </c>
      <c r="E12720" t="s">
        <v>1</v>
      </c>
      <c r="F12720">
        <v>8.5303288950779876</v>
      </c>
      <c r="G12720">
        <v>8.6736950408846845</v>
      </c>
      <c r="H12720">
        <v>8.9056533971681695</v>
      </c>
    </row>
    <row r="12721" spans="2:8" x14ac:dyDescent="0.25">
      <c r="B12721" t="s">
        <v>3</v>
      </c>
      <c r="C12721" t="s">
        <v>645</v>
      </c>
      <c r="D12721" t="s">
        <v>326</v>
      </c>
      <c r="E12721" t="s">
        <v>1</v>
      </c>
      <c r="F12721">
        <v>3135.4488679932765</v>
      </c>
      <c r="G12721">
        <v>3128.9524842122796</v>
      </c>
      <c r="H12721">
        <v>3144.7498238493304</v>
      </c>
    </row>
    <row r="12722" spans="2:8" x14ac:dyDescent="0.25">
      <c r="B12722" t="s">
        <v>3</v>
      </c>
      <c r="C12722" t="s">
        <v>645</v>
      </c>
      <c r="D12722" t="s">
        <v>327</v>
      </c>
      <c r="E12722" t="s">
        <v>1</v>
      </c>
      <c r="F12722">
        <v>3208.3662835280052</v>
      </c>
      <c r="G12722">
        <v>3201.718821054425</v>
      </c>
      <c r="H12722">
        <v>3217.8835406830353</v>
      </c>
    </row>
    <row r="12723" spans="2:8" x14ac:dyDescent="0.25">
      <c r="B12723" t="s">
        <v>3</v>
      </c>
      <c r="C12723" t="s">
        <v>645</v>
      </c>
      <c r="D12723" t="s">
        <v>328</v>
      </c>
      <c r="E12723" t="s">
        <v>1</v>
      </c>
      <c r="F12723">
        <v>4637.394654409638</v>
      </c>
      <c r="G12723">
        <v>4627.7863665097693</v>
      </c>
      <c r="H12723">
        <v>4651.1509632456873</v>
      </c>
    </row>
    <row r="12724" spans="2:8" x14ac:dyDescent="0.25">
      <c r="B12724" t="s">
        <v>3</v>
      </c>
      <c r="C12724" t="s">
        <v>645</v>
      </c>
      <c r="D12724" t="s">
        <v>329</v>
      </c>
      <c r="E12724" t="s">
        <v>1</v>
      </c>
      <c r="F12724">
        <v>4745.2410417214905</v>
      </c>
      <c r="G12724">
        <v>4735.4093052658109</v>
      </c>
      <c r="H12724">
        <v>4759.3172647165175</v>
      </c>
    </row>
    <row r="12725" spans="2:8" x14ac:dyDescent="0.25">
      <c r="B12725" t="s">
        <v>3</v>
      </c>
      <c r="C12725" t="s">
        <v>645</v>
      </c>
      <c r="D12725" t="s">
        <v>330</v>
      </c>
      <c r="E12725" t="s">
        <v>1</v>
      </c>
      <c r="F12725">
        <v>131.11807526815986</v>
      </c>
      <c r="G12725">
        <v>131.21855998851535</v>
      </c>
      <c r="H12725">
        <v>132.64977607407343</v>
      </c>
    </row>
    <row r="12726" spans="2:8" x14ac:dyDescent="0.25">
      <c r="B12726" t="s">
        <v>3</v>
      </c>
      <c r="C12726" t="s">
        <v>645</v>
      </c>
      <c r="D12726" t="s">
        <v>331</v>
      </c>
      <c r="E12726" t="s">
        <v>1</v>
      </c>
      <c r="F12726">
        <v>134.16733283253569</v>
      </c>
      <c r="G12726">
        <v>134.27015440685292</v>
      </c>
      <c r="H12726">
        <v>135.73465458742399</v>
      </c>
    </row>
    <row r="12727" spans="2:8" x14ac:dyDescent="0.25">
      <c r="B12727" t="s">
        <v>3</v>
      </c>
      <c r="C12727" t="s">
        <v>645</v>
      </c>
      <c r="D12727" t="s">
        <v>322</v>
      </c>
      <c r="E12727" t="s">
        <v>1</v>
      </c>
      <c r="F12727">
        <v>3470.4372464488906</v>
      </c>
      <c r="G12727">
        <v>3474.5161058117328</v>
      </c>
      <c r="H12727">
        <v>3507.2076291213002</v>
      </c>
    </row>
    <row r="12728" spans="2:8" x14ac:dyDescent="0.25">
      <c r="B12728" t="s">
        <v>3</v>
      </c>
      <c r="C12728" t="s">
        <v>645</v>
      </c>
      <c r="D12728" t="s">
        <v>323</v>
      </c>
      <c r="E12728" t="s">
        <v>1</v>
      </c>
      <c r="F12728">
        <v>3551.1450893895626</v>
      </c>
      <c r="G12728">
        <v>3555.3188059468894</v>
      </c>
      <c r="H12728">
        <v>3588.7705972403996</v>
      </c>
    </row>
    <row r="12729" spans="2:8" x14ac:dyDescent="0.25">
      <c r="B12729" t="s">
        <v>3</v>
      </c>
      <c r="C12729" t="s">
        <v>645</v>
      </c>
      <c r="D12729" t="s">
        <v>324</v>
      </c>
      <c r="E12729" t="s">
        <v>1</v>
      </c>
      <c r="F12729">
        <v>4725.2207459792699</v>
      </c>
      <c r="G12729">
        <v>4730.7743720824265</v>
      </c>
      <c r="H12729">
        <v>4775.2859575658094</v>
      </c>
    </row>
    <row r="12730" spans="2:8" x14ac:dyDescent="0.25">
      <c r="B12730" t="s">
        <v>3</v>
      </c>
      <c r="C12730" t="s">
        <v>645</v>
      </c>
      <c r="D12730" t="s">
        <v>325</v>
      </c>
      <c r="E12730" t="s">
        <v>1</v>
      </c>
      <c r="F12730">
        <v>4835.1096005369272</v>
      </c>
      <c r="G12730">
        <v>4840.7923807355064</v>
      </c>
      <c r="H12730">
        <v>4886.3391193696662</v>
      </c>
    </row>
    <row r="12731" spans="2:8" x14ac:dyDescent="0.25">
      <c r="B12731" t="s">
        <v>3</v>
      </c>
      <c r="C12731" t="s">
        <v>645</v>
      </c>
      <c r="D12731" t="s">
        <v>332</v>
      </c>
      <c r="E12731" t="s">
        <v>1</v>
      </c>
      <c r="F12731">
        <v>10421.729404822347</v>
      </c>
      <c r="G12731">
        <v>10434.79363395287</v>
      </c>
      <c r="H12731">
        <v>10497.918652138515</v>
      </c>
    </row>
    <row r="12732" spans="2:8" x14ac:dyDescent="0.25">
      <c r="B12732" t="s">
        <v>3</v>
      </c>
      <c r="C12732" t="s">
        <v>645</v>
      </c>
      <c r="D12732" t="s">
        <v>333</v>
      </c>
      <c r="E12732" t="s">
        <v>1</v>
      </c>
      <c r="F12732">
        <v>10664.095204934492</v>
      </c>
      <c r="G12732">
        <v>10677.463253347127</v>
      </c>
      <c r="H12732">
        <v>10742.056295211505</v>
      </c>
    </row>
    <row r="12733" spans="2:8" x14ac:dyDescent="0.25">
      <c r="B12733" t="s">
        <v>3</v>
      </c>
      <c r="C12733" t="s">
        <v>645</v>
      </c>
      <c r="D12733" t="s">
        <v>334</v>
      </c>
      <c r="E12733" t="s">
        <v>1</v>
      </c>
      <c r="F12733">
        <v>0</v>
      </c>
      <c r="G12733">
        <v>0</v>
      </c>
      <c r="H12733">
        <v>0</v>
      </c>
    </row>
    <row r="12734" spans="2:8" x14ac:dyDescent="0.25">
      <c r="B12734" t="s">
        <v>3</v>
      </c>
      <c r="C12734" t="s">
        <v>645</v>
      </c>
      <c r="D12734" t="s">
        <v>335</v>
      </c>
      <c r="E12734" t="s">
        <v>1</v>
      </c>
      <c r="F12734">
        <v>0</v>
      </c>
      <c r="G12734">
        <v>0</v>
      </c>
      <c r="H12734">
        <v>0</v>
      </c>
    </row>
    <row r="12735" spans="2:8" x14ac:dyDescent="0.25">
      <c r="B12735" t="s">
        <v>3</v>
      </c>
      <c r="C12735" t="s">
        <v>645</v>
      </c>
      <c r="D12735" t="s">
        <v>336</v>
      </c>
      <c r="E12735" t="s">
        <v>1</v>
      </c>
      <c r="F12735">
        <v>0</v>
      </c>
      <c r="G12735">
        <v>0</v>
      </c>
      <c r="H12735">
        <v>0</v>
      </c>
    </row>
    <row r="12736" spans="2:8" x14ac:dyDescent="0.25">
      <c r="B12736" t="s">
        <v>3</v>
      </c>
      <c r="C12736" t="s">
        <v>645</v>
      </c>
      <c r="D12736" t="s">
        <v>337</v>
      </c>
      <c r="E12736" t="s">
        <v>1</v>
      </c>
      <c r="F12736">
        <v>0</v>
      </c>
      <c r="G12736">
        <v>0</v>
      </c>
      <c r="H12736">
        <v>0</v>
      </c>
    </row>
    <row r="12737" spans="2:8" x14ac:dyDescent="0.25">
      <c r="B12737" t="s">
        <v>3</v>
      </c>
      <c r="C12737" t="s">
        <v>645</v>
      </c>
      <c r="D12737" t="s">
        <v>338</v>
      </c>
      <c r="E12737" t="s">
        <v>1</v>
      </c>
      <c r="F12737">
        <v>0</v>
      </c>
      <c r="G12737">
        <v>0</v>
      </c>
      <c r="H12737">
        <v>0</v>
      </c>
    </row>
    <row r="12738" spans="2:8" x14ac:dyDescent="0.25">
      <c r="B12738" t="s">
        <v>3</v>
      </c>
      <c r="C12738" t="s">
        <v>645</v>
      </c>
      <c r="D12738" t="s">
        <v>339</v>
      </c>
      <c r="E12738" t="s">
        <v>1</v>
      </c>
      <c r="F12738">
        <v>0</v>
      </c>
      <c r="G12738">
        <v>0</v>
      </c>
      <c r="H12738">
        <v>0</v>
      </c>
    </row>
    <row r="12739" spans="2:8" x14ac:dyDescent="0.25">
      <c r="B12739" t="s">
        <v>3</v>
      </c>
      <c r="C12739" t="s">
        <v>645</v>
      </c>
      <c r="D12739" t="s">
        <v>340</v>
      </c>
      <c r="E12739" t="s">
        <v>1</v>
      </c>
      <c r="F12739">
        <v>0</v>
      </c>
      <c r="G12739">
        <v>0</v>
      </c>
      <c r="H12739">
        <v>0</v>
      </c>
    </row>
    <row r="12740" spans="2:8" x14ac:dyDescent="0.25">
      <c r="B12740" t="s">
        <v>3</v>
      </c>
      <c r="C12740" t="s">
        <v>645</v>
      </c>
      <c r="D12740" t="s">
        <v>341</v>
      </c>
      <c r="E12740" t="s">
        <v>1</v>
      </c>
      <c r="F12740">
        <v>0</v>
      </c>
      <c r="G12740">
        <v>0</v>
      </c>
      <c r="H12740">
        <v>0</v>
      </c>
    </row>
    <row r="12741" spans="2:8" x14ac:dyDescent="0.25">
      <c r="B12741" t="s">
        <v>3</v>
      </c>
      <c r="C12741" t="s">
        <v>645</v>
      </c>
      <c r="D12741" t="s">
        <v>342</v>
      </c>
      <c r="E12741" t="s">
        <v>1</v>
      </c>
      <c r="F12741">
        <v>0</v>
      </c>
      <c r="G12741">
        <v>0</v>
      </c>
      <c r="H12741">
        <v>0</v>
      </c>
    </row>
    <row r="12742" spans="2:8" x14ac:dyDescent="0.25">
      <c r="B12742" t="s">
        <v>3</v>
      </c>
      <c r="C12742" t="s">
        <v>645</v>
      </c>
      <c r="D12742" t="s">
        <v>343</v>
      </c>
      <c r="E12742" t="s">
        <v>1</v>
      </c>
      <c r="F12742">
        <v>236.87825891671184</v>
      </c>
      <c r="G12742">
        <v>236.70437092760335</v>
      </c>
      <c r="H12742">
        <v>239.2354379803167</v>
      </c>
    </row>
    <row r="12743" spans="2:8" x14ac:dyDescent="0.25">
      <c r="B12743" t="s">
        <v>3</v>
      </c>
      <c r="C12743" t="s">
        <v>645</v>
      </c>
      <c r="D12743" t="s">
        <v>344</v>
      </c>
      <c r="E12743" t="s">
        <v>1</v>
      </c>
      <c r="F12743">
        <v>242.38705563570511</v>
      </c>
      <c r="G12743">
        <v>242.20912373987323</v>
      </c>
      <c r="H12743">
        <v>244.79905281706826</v>
      </c>
    </row>
    <row r="12744" spans="2:8" x14ac:dyDescent="0.25">
      <c r="B12744" t="s">
        <v>3</v>
      </c>
      <c r="C12744" t="s">
        <v>645</v>
      </c>
      <c r="D12744" t="s">
        <v>345</v>
      </c>
      <c r="E12744" t="s">
        <v>1</v>
      </c>
      <c r="F12744">
        <v>83.894383366335447</v>
      </c>
      <c r="G12744">
        <v>83.832798036859515</v>
      </c>
      <c r="H12744">
        <v>84.729217618028827</v>
      </c>
    </row>
    <row r="12745" spans="2:8" x14ac:dyDescent="0.25">
      <c r="B12745" t="s">
        <v>3</v>
      </c>
      <c r="C12745" t="s">
        <v>645</v>
      </c>
      <c r="D12745" t="s">
        <v>346</v>
      </c>
      <c r="E12745" t="s">
        <v>1</v>
      </c>
      <c r="F12745">
        <v>85.845415537645565</v>
      </c>
      <c r="G12745">
        <v>85.782397991205102</v>
      </c>
      <c r="H12745">
        <v>86.699664539378333</v>
      </c>
    </row>
    <row r="12746" spans="2:8" x14ac:dyDescent="0.25">
      <c r="B12746" t="s">
        <v>3</v>
      </c>
      <c r="C12746" t="s">
        <v>645</v>
      </c>
      <c r="D12746" t="s">
        <v>347</v>
      </c>
      <c r="E12746" t="s">
        <v>1</v>
      </c>
      <c r="F12746">
        <v>153.50801123096534</v>
      </c>
      <c r="G12746">
        <v>153.57291900503205</v>
      </c>
      <c r="H12746">
        <v>155.16744688848001</v>
      </c>
    </row>
    <row r="12747" spans="2:8" x14ac:dyDescent="0.25">
      <c r="B12747" t="s">
        <v>3</v>
      </c>
      <c r="C12747" t="s">
        <v>645</v>
      </c>
      <c r="D12747" t="s">
        <v>348</v>
      </c>
      <c r="E12747" t="s">
        <v>1</v>
      </c>
      <c r="F12747">
        <v>157.07796498052272</v>
      </c>
      <c r="G12747">
        <v>157.14438223770722</v>
      </c>
      <c r="H12747">
        <v>158.77599216495631</v>
      </c>
    </row>
    <row r="12748" spans="2:8" x14ac:dyDescent="0.25">
      <c r="B12748" t="s">
        <v>3</v>
      </c>
      <c r="C12748" t="s">
        <v>645</v>
      </c>
      <c r="D12748" t="s">
        <v>349</v>
      </c>
      <c r="E12748" t="s">
        <v>1</v>
      </c>
      <c r="F12748">
        <v>797.81913593475838</v>
      </c>
      <c r="G12748">
        <v>797.23347152699762</v>
      </c>
      <c r="H12748">
        <v>805.75824597537223</v>
      </c>
    </row>
    <row r="12749" spans="2:8" x14ac:dyDescent="0.25">
      <c r="B12749" t="s">
        <v>3</v>
      </c>
      <c r="C12749" t="s">
        <v>645</v>
      </c>
      <c r="D12749" t="s">
        <v>350</v>
      </c>
      <c r="E12749" t="s">
        <v>1</v>
      </c>
      <c r="F12749">
        <v>816.37306932858996</v>
      </c>
      <c r="G12749">
        <v>815.77378481832318</v>
      </c>
      <c r="H12749">
        <v>824.49680983526446</v>
      </c>
    </row>
    <row r="12750" spans="2:8" x14ac:dyDescent="0.25">
      <c r="B12750" t="s">
        <v>3</v>
      </c>
      <c r="C12750" t="s">
        <v>645</v>
      </c>
      <c r="D12750" t="s">
        <v>351</v>
      </c>
      <c r="E12750" t="s">
        <v>1</v>
      </c>
      <c r="F12750">
        <v>69930.824951393777</v>
      </c>
      <c r="G12750">
        <v>70932.63015460415</v>
      </c>
      <c r="H12750">
        <v>73805.233914238794</v>
      </c>
    </row>
    <row r="12751" spans="2:8" x14ac:dyDescent="0.25">
      <c r="B12751" t="s">
        <v>3</v>
      </c>
      <c r="C12751" t="s">
        <v>645</v>
      </c>
      <c r="D12751" t="s">
        <v>352</v>
      </c>
      <c r="E12751" t="s">
        <v>1</v>
      </c>
      <c r="F12751">
        <v>136.67697226872244</v>
      </c>
      <c r="G12751">
        <v>137.3983239449035</v>
      </c>
      <c r="H12751">
        <v>143.72489369932433</v>
      </c>
    </row>
    <row r="12752" spans="2:8" x14ac:dyDescent="0.25">
      <c r="B12752" t="s">
        <v>3</v>
      </c>
      <c r="C12752" t="s">
        <v>645</v>
      </c>
      <c r="D12752" t="s">
        <v>353</v>
      </c>
      <c r="E12752" t="s">
        <v>1</v>
      </c>
      <c r="F12752">
        <v>139.85550650752995</v>
      </c>
      <c r="G12752">
        <v>140.59363380408732</v>
      </c>
      <c r="H12752">
        <v>147.06733308768074</v>
      </c>
    </row>
    <row r="12753" spans="2:8" x14ac:dyDescent="0.25">
      <c r="B12753" t="s">
        <v>3</v>
      </c>
      <c r="C12753" t="s">
        <v>645</v>
      </c>
      <c r="D12753" t="s">
        <v>354</v>
      </c>
      <c r="E12753" t="s">
        <v>1</v>
      </c>
      <c r="F12753">
        <v>51.359939895819849</v>
      </c>
      <c r="G12753">
        <v>51.332140571019323</v>
      </c>
      <c r="H12753">
        <v>51.852547574124763</v>
      </c>
    </row>
    <row r="12754" spans="2:8" x14ac:dyDescent="0.25">
      <c r="B12754" t="s">
        <v>3</v>
      </c>
      <c r="C12754" t="s">
        <v>645</v>
      </c>
      <c r="D12754" t="s">
        <v>355</v>
      </c>
      <c r="E12754" t="s">
        <v>1</v>
      </c>
      <c r="F12754">
        <v>52.554357102699363</v>
      </c>
      <c r="G12754">
        <v>52.525911281973251</v>
      </c>
      <c r="H12754">
        <v>53.058420773523004</v>
      </c>
    </row>
    <row r="12755" spans="2:8" x14ac:dyDescent="0.25">
      <c r="B12755" t="s">
        <v>3</v>
      </c>
      <c r="C12755" t="s">
        <v>645</v>
      </c>
      <c r="D12755" t="s">
        <v>356</v>
      </c>
      <c r="E12755" t="s">
        <v>1</v>
      </c>
      <c r="F12755">
        <v>1423.7134661904902</v>
      </c>
      <c r="G12755">
        <v>1421.5163454207052</v>
      </c>
      <c r="H12755">
        <v>1429.5160744046027</v>
      </c>
    </row>
    <row r="12756" spans="2:8" x14ac:dyDescent="0.25">
      <c r="B12756" t="s">
        <v>3</v>
      </c>
      <c r="C12756" t="s">
        <v>645</v>
      </c>
      <c r="D12756" t="s">
        <v>357</v>
      </c>
      <c r="E12756" t="s">
        <v>1</v>
      </c>
      <c r="F12756">
        <v>716.77881146594063</v>
      </c>
      <c r="G12756">
        <v>717.32812793721723</v>
      </c>
      <c r="H12756">
        <v>725.15210920493473</v>
      </c>
    </row>
    <row r="12757" spans="2:8" x14ac:dyDescent="0.25">
      <c r="B12757" t="s">
        <v>3</v>
      </c>
      <c r="C12757" t="s">
        <v>645</v>
      </c>
      <c r="D12757" t="s">
        <v>358</v>
      </c>
      <c r="E12757" t="s">
        <v>1</v>
      </c>
      <c r="F12757">
        <v>733.44808615119518</v>
      </c>
      <c r="G12757">
        <v>734.01017742412944</v>
      </c>
      <c r="H12757">
        <v>742.01611174458446</v>
      </c>
    </row>
    <row r="12758" spans="2:8" x14ac:dyDescent="0.25">
      <c r="B12758" t="s">
        <v>3</v>
      </c>
      <c r="C12758" t="s">
        <v>645</v>
      </c>
      <c r="D12758" t="s">
        <v>359</v>
      </c>
      <c r="E12758" t="s">
        <v>1</v>
      </c>
      <c r="F12758">
        <v>574.00579617394442</v>
      </c>
      <c r="G12758">
        <v>574.44569594972302</v>
      </c>
      <c r="H12758">
        <v>580.71124192427715</v>
      </c>
    </row>
    <row r="12759" spans="2:8" x14ac:dyDescent="0.25">
      <c r="B12759" t="s">
        <v>3</v>
      </c>
      <c r="C12759" t="s">
        <v>645</v>
      </c>
      <c r="D12759" t="s">
        <v>360</v>
      </c>
      <c r="E12759" t="s">
        <v>1</v>
      </c>
      <c r="F12759">
        <v>587.35476817798951</v>
      </c>
      <c r="G12759">
        <v>587.80489818111164</v>
      </c>
      <c r="H12759">
        <v>594.21615452716719</v>
      </c>
    </row>
    <row r="12760" spans="2:8" x14ac:dyDescent="0.25">
      <c r="B12760" t="s">
        <v>3</v>
      </c>
      <c r="C12760" t="s">
        <v>645</v>
      </c>
      <c r="D12760" t="s">
        <v>361</v>
      </c>
      <c r="E12760" t="s">
        <v>1</v>
      </c>
      <c r="F12760">
        <v>13964.647595374145</v>
      </c>
      <c r="G12760">
        <v>13981.060464862418</v>
      </c>
      <c r="H12760">
        <v>14112.60746310916</v>
      </c>
    </row>
    <row r="12761" spans="2:8" x14ac:dyDescent="0.25">
      <c r="B12761" t="s">
        <v>3</v>
      </c>
      <c r="C12761" t="s">
        <v>645</v>
      </c>
      <c r="D12761" t="s">
        <v>362</v>
      </c>
      <c r="E12761" t="s">
        <v>1</v>
      </c>
      <c r="F12761">
        <v>14289.406841778196</v>
      </c>
      <c r="G12761">
        <v>14306.201405905731</v>
      </c>
      <c r="H12761">
        <v>14440.807636669839</v>
      </c>
    </row>
    <row r="12762" spans="2:8" x14ac:dyDescent="0.25">
      <c r="B12762" t="s">
        <v>3</v>
      </c>
      <c r="C12762" t="s">
        <v>645</v>
      </c>
      <c r="D12762" t="s">
        <v>363</v>
      </c>
      <c r="E12762" t="s">
        <v>1</v>
      </c>
      <c r="F12762">
        <v>169.56533777437573</v>
      </c>
      <c r="G12762">
        <v>169.76463057712053</v>
      </c>
      <c r="H12762">
        <v>171.36193627628501</v>
      </c>
    </row>
    <row r="12763" spans="2:8" x14ac:dyDescent="0.25">
      <c r="B12763" t="s">
        <v>3</v>
      </c>
      <c r="C12763" t="s">
        <v>645</v>
      </c>
      <c r="D12763" t="s">
        <v>364</v>
      </c>
      <c r="E12763" t="s">
        <v>1</v>
      </c>
      <c r="F12763">
        <v>173.50871772261706</v>
      </c>
      <c r="G12763">
        <v>173.71264524170473</v>
      </c>
      <c r="H12763">
        <v>175.34709758503581</v>
      </c>
    </row>
    <row r="12764" spans="2:8" x14ac:dyDescent="0.25">
      <c r="B12764" t="s">
        <v>3</v>
      </c>
      <c r="C12764" t="s">
        <v>645</v>
      </c>
      <c r="D12764" t="s">
        <v>365</v>
      </c>
      <c r="E12764" t="s">
        <v>1</v>
      </c>
      <c r="F12764">
        <v>1012.8702843056043</v>
      </c>
      <c r="G12764">
        <v>1014.0607266473334</v>
      </c>
      <c r="H12764">
        <v>1023.6019660236758</v>
      </c>
    </row>
    <row r="12765" spans="2:8" x14ac:dyDescent="0.25">
      <c r="B12765" t="s">
        <v>3</v>
      </c>
      <c r="C12765" t="s">
        <v>645</v>
      </c>
      <c r="D12765" t="s">
        <v>366</v>
      </c>
      <c r="E12765" t="s">
        <v>1</v>
      </c>
      <c r="F12765">
        <v>1036.4254071964324</v>
      </c>
      <c r="G12765">
        <v>1037.6435342437828</v>
      </c>
      <c r="H12765">
        <v>1047.4066629079473</v>
      </c>
    </row>
    <row r="12766" spans="2:8" x14ac:dyDescent="0.25">
      <c r="B12766" t="s">
        <v>3</v>
      </c>
      <c r="C12766" t="s">
        <v>645</v>
      </c>
      <c r="D12766" t="s">
        <v>367</v>
      </c>
      <c r="E12766" t="s">
        <v>1</v>
      </c>
      <c r="F12766">
        <v>1044.5224806901547</v>
      </c>
      <c r="G12766">
        <v>1045.7501243550623</v>
      </c>
      <c r="H12766">
        <v>1055.5895274619156</v>
      </c>
    </row>
    <row r="12767" spans="2:8" x14ac:dyDescent="0.25">
      <c r="B12767" t="s">
        <v>3</v>
      </c>
      <c r="C12767" t="s">
        <v>645</v>
      </c>
      <c r="D12767" t="s">
        <v>368</v>
      </c>
      <c r="E12767" t="s">
        <v>1</v>
      </c>
      <c r="F12767">
        <v>1068.8137011713209</v>
      </c>
      <c r="G12767">
        <v>1070.0698946889011</v>
      </c>
      <c r="H12767">
        <v>1080.1381211238206</v>
      </c>
    </row>
    <row r="12768" spans="2:8" x14ac:dyDescent="0.25">
      <c r="B12768" t="s">
        <v>3</v>
      </c>
      <c r="C12768" t="s">
        <v>645</v>
      </c>
      <c r="D12768" t="s">
        <v>369</v>
      </c>
      <c r="E12768" t="s">
        <v>1</v>
      </c>
      <c r="F12768">
        <v>8026.0926546537867</v>
      </c>
      <c r="G12768">
        <v>8035.525847317037</v>
      </c>
      <c r="H12768">
        <v>8111.1316504108236</v>
      </c>
    </row>
    <row r="12769" spans="2:8" x14ac:dyDescent="0.25">
      <c r="B12769" t="s">
        <v>3</v>
      </c>
      <c r="C12769" t="s">
        <v>645</v>
      </c>
      <c r="D12769" t="s">
        <v>370</v>
      </c>
      <c r="E12769" t="s">
        <v>1</v>
      </c>
      <c r="F12769">
        <v>8212.7459722038748</v>
      </c>
      <c r="G12769">
        <v>8222.3985414406907</v>
      </c>
      <c r="H12769">
        <v>8299.7626190250285</v>
      </c>
    </row>
    <row r="12770" spans="2:8" x14ac:dyDescent="0.25">
      <c r="B12770" t="s">
        <v>3</v>
      </c>
      <c r="C12770" t="s">
        <v>645</v>
      </c>
      <c r="D12770" t="s">
        <v>371</v>
      </c>
      <c r="E12770" t="s">
        <v>1</v>
      </c>
      <c r="F12770">
        <v>1921.7404947762584</v>
      </c>
      <c r="G12770">
        <v>1923.9991465406997</v>
      </c>
      <c r="H12770">
        <v>1942.1019444645635</v>
      </c>
    </row>
    <row r="12771" spans="2:8" x14ac:dyDescent="0.25">
      <c r="B12771" t="s">
        <v>3</v>
      </c>
      <c r="C12771" t="s">
        <v>645</v>
      </c>
      <c r="D12771" t="s">
        <v>372</v>
      </c>
      <c r="E12771" t="s">
        <v>1</v>
      </c>
      <c r="F12771">
        <v>1966.4321341896596</v>
      </c>
      <c r="G12771">
        <v>1968.7433127393199</v>
      </c>
      <c r="H12771">
        <v>1987.2671059637391</v>
      </c>
    </row>
    <row r="12772" spans="2:8" x14ac:dyDescent="0.25">
      <c r="B12772" t="s">
        <v>3</v>
      </c>
      <c r="C12772" t="s">
        <v>645</v>
      </c>
      <c r="D12772" t="s">
        <v>373</v>
      </c>
      <c r="E12772" t="s">
        <v>1</v>
      </c>
      <c r="F12772">
        <v>2826.0889629062622</v>
      </c>
      <c r="G12772">
        <v>2829.410509618675</v>
      </c>
      <c r="H12772">
        <v>2856.0322712714169</v>
      </c>
    </row>
    <row r="12773" spans="2:8" x14ac:dyDescent="0.25">
      <c r="B12773" t="s">
        <v>3</v>
      </c>
      <c r="C12773" t="s">
        <v>645</v>
      </c>
      <c r="D12773" t="s">
        <v>374</v>
      </c>
      <c r="E12773" t="s">
        <v>1</v>
      </c>
      <c r="F12773">
        <v>2891.8119620436178</v>
      </c>
      <c r="G12773">
        <v>2895.2107540284128</v>
      </c>
      <c r="H12773">
        <v>2922.4516264172635</v>
      </c>
    </row>
    <row r="12774" spans="2:8" x14ac:dyDescent="0.25">
      <c r="B12774" t="s">
        <v>3</v>
      </c>
      <c r="C12774" t="s">
        <v>645</v>
      </c>
      <c r="D12774" t="s">
        <v>375</v>
      </c>
      <c r="E12774" t="s">
        <v>1</v>
      </c>
      <c r="F12774">
        <v>2920.2919283364708</v>
      </c>
      <c r="G12774">
        <v>2923.724193272632</v>
      </c>
      <c r="H12774">
        <v>2951.2333469804639</v>
      </c>
    </row>
    <row r="12775" spans="2:8" x14ac:dyDescent="0.25">
      <c r="B12775" t="s">
        <v>3</v>
      </c>
      <c r="C12775" t="s">
        <v>645</v>
      </c>
      <c r="D12775" t="s">
        <v>376</v>
      </c>
      <c r="E12775" t="s">
        <v>1</v>
      </c>
      <c r="F12775">
        <v>2988.205694111738</v>
      </c>
      <c r="G12775">
        <v>2991.7177791626928</v>
      </c>
      <c r="H12775">
        <v>3019.8666806311726</v>
      </c>
    </row>
    <row r="12776" spans="2:8" x14ac:dyDescent="0.25">
      <c r="B12776" t="s">
        <v>3</v>
      </c>
      <c r="C12776" t="s">
        <v>645</v>
      </c>
      <c r="D12776" t="s">
        <v>377</v>
      </c>
      <c r="E12776" t="s">
        <v>1</v>
      </c>
      <c r="F12776">
        <v>13018.849822454851</v>
      </c>
      <c r="G12776">
        <v>13034.151080976697</v>
      </c>
      <c r="H12776">
        <v>13156.78866299033</v>
      </c>
    </row>
    <row r="12777" spans="2:8" x14ac:dyDescent="0.25">
      <c r="B12777" t="s">
        <v>3</v>
      </c>
      <c r="C12777" t="s">
        <v>645</v>
      </c>
      <c r="D12777" t="s">
        <v>378</v>
      </c>
      <c r="E12777" t="s">
        <v>1</v>
      </c>
      <c r="F12777">
        <v>13321.613771814264</v>
      </c>
      <c r="G12777">
        <v>13337.270873557549</v>
      </c>
      <c r="H12777">
        <v>13462.760492362191</v>
      </c>
    </row>
    <row r="12778" spans="2:8" x14ac:dyDescent="0.25">
      <c r="B12778" t="s">
        <v>3</v>
      </c>
      <c r="C12778" t="s">
        <v>645</v>
      </c>
      <c r="D12778" t="s">
        <v>379</v>
      </c>
      <c r="E12778" t="s">
        <v>1</v>
      </c>
      <c r="F12778">
        <v>2089.0449613803094</v>
      </c>
      <c r="G12778">
        <v>2091.5002487101247</v>
      </c>
      <c r="H12778">
        <v>2111.1790549238312</v>
      </c>
    </row>
    <row r="12779" spans="2:8" x14ac:dyDescent="0.25">
      <c r="B12779" t="s">
        <v>3</v>
      </c>
      <c r="C12779" t="s">
        <v>645</v>
      </c>
      <c r="D12779" t="s">
        <v>380</v>
      </c>
      <c r="E12779" t="s">
        <v>1</v>
      </c>
      <c r="F12779">
        <v>2137.6274023426417</v>
      </c>
      <c r="G12779">
        <v>2140.1397893778021</v>
      </c>
      <c r="H12779">
        <v>2160.2762422476412</v>
      </c>
    </row>
    <row r="12780" spans="2:8" x14ac:dyDescent="0.25">
      <c r="B12780" t="s">
        <v>3</v>
      </c>
      <c r="C12780" t="s">
        <v>645</v>
      </c>
      <c r="D12780" t="s">
        <v>381</v>
      </c>
      <c r="E12780" t="s">
        <v>1</v>
      </c>
      <c r="F12780">
        <v>506.43514215280214</v>
      </c>
      <c r="G12780">
        <v>507.03036332366668</v>
      </c>
      <c r="H12780">
        <v>511.8009830118379</v>
      </c>
    </row>
    <row r="12781" spans="2:8" x14ac:dyDescent="0.25">
      <c r="B12781" t="s">
        <v>3</v>
      </c>
      <c r="C12781" t="s">
        <v>645</v>
      </c>
      <c r="D12781" t="s">
        <v>382</v>
      </c>
      <c r="E12781" t="s">
        <v>1</v>
      </c>
      <c r="F12781">
        <v>518.21270359821619</v>
      </c>
      <c r="G12781">
        <v>518.82176712189141</v>
      </c>
      <c r="H12781">
        <v>523.70333145397365</v>
      </c>
    </row>
    <row r="12782" spans="2:8" x14ac:dyDescent="0.25">
      <c r="B12782" t="s">
        <v>3</v>
      </c>
      <c r="C12782" t="s">
        <v>645</v>
      </c>
      <c r="D12782" t="s">
        <v>383</v>
      </c>
      <c r="E12782" t="s">
        <v>1</v>
      </c>
      <c r="F12782">
        <v>1267.4747275922123</v>
      </c>
      <c r="G12782">
        <v>1268.446079888982</v>
      </c>
      <c r="H12782">
        <v>1282.2811687160436</v>
      </c>
    </row>
    <row r="12783" spans="2:8" x14ac:dyDescent="0.25">
      <c r="B12783" t="s">
        <v>3</v>
      </c>
      <c r="C12783" t="s">
        <v>645</v>
      </c>
      <c r="D12783" t="s">
        <v>384</v>
      </c>
      <c r="E12783" t="s">
        <v>1</v>
      </c>
      <c r="F12783">
        <v>1296.950884047845</v>
      </c>
      <c r="G12783">
        <v>1297.9448259329117</v>
      </c>
      <c r="H12783">
        <v>1312.1016610117649</v>
      </c>
    </row>
    <row r="12784" spans="2:8" x14ac:dyDescent="0.25">
      <c r="B12784" t="s">
        <v>3</v>
      </c>
      <c r="C12784" t="s">
        <v>645</v>
      </c>
      <c r="D12784" t="s">
        <v>385</v>
      </c>
      <c r="E12784" t="s">
        <v>1</v>
      </c>
      <c r="F12784">
        <v>4710.1482715104376</v>
      </c>
      <c r="G12784">
        <v>4715.6841826977916</v>
      </c>
      <c r="H12784">
        <v>4760.0537854523618</v>
      </c>
    </row>
    <row r="12785" spans="2:8" x14ac:dyDescent="0.25">
      <c r="B12785" t="s">
        <v>3</v>
      </c>
      <c r="C12785" t="s">
        <v>645</v>
      </c>
      <c r="D12785" t="s">
        <v>386</v>
      </c>
      <c r="E12785" t="s">
        <v>1</v>
      </c>
      <c r="F12785">
        <v>4819.6866034060295</v>
      </c>
      <c r="G12785">
        <v>4825.3512567140215</v>
      </c>
      <c r="H12785">
        <v>4870.7527106954394</v>
      </c>
    </row>
    <row r="12786" spans="2:8" x14ac:dyDescent="0.25">
      <c r="B12786" t="s">
        <v>3</v>
      </c>
      <c r="C12786" t="s">
        <v>645</v>
      </c>
      <c r="D12786" t="s">
        <v>387</v>
      </c>
      <c r="E12786" t="s">
        <v>1</v>
      </c>
      <c r="F12786">
        <v>75.92618783707357</v>
      </c>
      <c r="G12786">
        <v>75.95137937251468</v>
      </c>
      <c r="H12786">
        <v>76.398463326306512</v>
      </c>
    </row>
    <row r="12787" spans="2:8" x14ac:dyDescent="0.25">
      <c r="B12787" t="s">
        <v>3</v>
      </c>
      <c r="C12787" t="s">
        <v>645</v>
      </c>
      <c r="D12787" t="s">
        <v>388</v>
      </c>
      <c r="E12787" t="s">
        <v>1</v>
      </c>
      <c r="F12787">
        <v>77.691913135610164</v>
      </c>
      <c r="G12787">
        <v>77.717690520712679</v>
      </c>
      <c r="H12787">
        <v>78.175171775755501</v>
      </c>
    </row>
    <row r="12788" spans="2:8" x14ac:dyDescent="0.25">
      <c r="B12788" t="s">
        <v>3</v>
      </c>
      <c r="C12788" t="s">
        <v>645</v>
      </c>
      <c r="D12788" t="s">
        <v>389</v>
      </c>
      <c r="E12788" t="s">
        <v>1</v>
      </c>
      <c r="F12788">
        <v>81.349486968293107</v>
      </c>
      <c r="G12788">
        <v>81.376477899122889</v>
      </c>
      <c r="H12788">
        <v>81.855496421042716</v>
      </c>
    </row>
    <row r="12789" spans="2:8" x14ac:dyDescent="0.25">
      <c r="B12789" t="s">
        <v>3</v>
      </c>
      <c r="C12789" t="s">
        <v>645</v>
      </c>
      <c r="D12789" t="s">
        <v>390</v>
      </c>
      <c r="E12789" t="s">
        <v>1</v>
      </c>
      <c r="F12789">
        <v>83.241335502439455</v>
      </c>
      <c r="G12789">
        <v>83.268954129335029</v>
      </c>
      <c r="H12789">
        <v>83.759112616880913</v>
      </c>
    </row>
    <row r="12790" spans="2:8" x14ac:dyDescent="0.25">
      <c r="B12790" t="s">
        <v>3</v>
      </c>
      <c r="C12790" t="s">
        <v>645</v>
      </c>
      <c r="D12790" t="s">
        <v>391</v>
      </c>
      <c r="E12790" t="s">
        <v>1</v>
      </c>
      <c r="F12790">
        <v>72.310655082927212</v>
      </c>
      <c r="G12790">
        <v>72.334647021442535</v>
      </c>
      <c r="H12790">
        <v>72.760441263149062</v>
      </c>
    </row>
    <row r="12791" spans="2:8" x14ac:dyDescent="0.25">
      <c r="B12791" t="s">
        <v>3</v>
      </c>
      <c r="C12791" t="s">
        <v>645</v>
      </c>
      <c r="D12791" t="s">
        <v>392</v>
      </c>
      <c r="E12791" t="s">
        <v>1</v>
      </c>
      <c r="F12791">
        <v>73.992298224390638</v>
      </c>
      <c r="G12791">
        <v>74.016848114964461</v>
      </c>
      <c r="H12791">
        <v>74.452544548338579</v>
      </c>
    </row>
    <row r="12792" spans="2:8" x14ac:dyDescent="0.25">
      <c r="B12792" t="s">
        <v>3</v>
      </c>
      <c r="C12792" t="s">
        <v>645</v>
      </c>
      <c r="D12792" t="s">
        <v>395</v>
      </c>
      <c r="E12792" t="s">
        <v>1</v>
      </c>
      <c r="F12792">
        <v>939.64537083971584</v>
      </c>
      <c r="G12792">
        <v>939.13677392713657</v>
      </c>
      <c r="H12792">
        <v>948.65777477745894</v>
      </c>
    </row>
    <row r="12793" spans="2:8" x14ac:dyDescent="0.25">
      <c r="B12793" t="s">
        <v>3</v>
      </c>
      <c r="C12793" t="s">
        <v>645</v>
      </c>
      <c r="D12793" t="s">
        <v>396</v>
      </c>
      <c r="E12793" t="s">
        <v>1</v>
      </c>
      <c r="F12793">
        <v>961.49758876622116</v>
      </c>
      <c r="G12793">
        <v>960.97716401846526</v>
      </c>
      <c r="H12793">
        <v>970.7195834932138</v>
      </c>
    </row>
    <row r="12794" spans="2:8" x14ac:dyDescent="0.25">
      <c r="B12794" t="s">
        <v>3</v>
      </c>
      <c r="C12794" t="s">
        <v>645</v>
      </c>
      <c r="D12794" t="s">
        <v>393</v>
      </c>
      <c r="E12794" t="s">
        <v>1</v>
      </c>
      <c r="F12794">
        <v>43.188669218719859</v>
      </c>
      <c r="G12794">
        <v>43.165292714663423</v>
      </c>
      <c r="H12794">
        <v>43.602903933870778</v>
      </c>
    </row>
    <row r="12795" spans="2:8" x14ac:dyDescent="0.25">
      <c r="B12795" t="s">
        <v>3</v>
      </c>
      <c r="C12795" t="s">
        <v>645</v>
      </c>
      <c r="D12795" t="s">
        <v>394</v>
      </c>
      <c r="E12795" t="s">
        <v>1</v>
      </c>
      <c r="F12795">
        <v>44.193056874969166</v>
      </c>
      <c r="G12795">
        <v>44.169136731283494</v>
      </c>
      <c r="H12795">
        <v>44.616924955588694</v>
      </c>
    </row>
    <row r="12796" spans="2:8" x14ac:dyDescent="0.25">
      <c r="B12796" t="s">
        <v>3</v>
      </c>
      <c r="C12796" t="s">
        <v>645</v>
      </c>
      <c r="D12796" t="s">
        <v>398</v>
      </c>
      <c r="E12796" t="s">
        <v>1</v>
      </c>
      <c r="F12796">
        <v>6028.3034518147515</v>
      </c>
      <c r="G12796">
        <v>6026.7924103735122</v>
      </c>
      <c r="H12796">
        <v>6066.0111629963922</v>
      </c>
    </row>
    <row r="12797" spans="2:8" x14ac:dyDescent="0.25">
      <c r="B12797" t="s">
        <v>3</v>
      </c>
      <c r="C12797" t="s">
        <v>645</v>
      </c>
      <c r="D12797" t="s">
        <v>399</v>
      </c>
      <c r="E12797" t="s">
        <v>1</v>
      </c>
      <c r="F12797">
        <v>8935.8037769466991</v>
      </c>
      <c r="G12797">
        <v>8933.5639477931636</v>
      </c>
      <c r="H12797">
        <v>8991.6982272991445</v>
      </c>
    </row>
    <row r="12798" spans="2:8" x14ac:dyDescent="0.25">
      <c r="B12798" t="s">
        <v>3</v>
      </c>
      <c r="C12798" t="s">
        <v>645</v>
      </c>
      <c r="D12798" t="s">
        <v>400</v>
      </c>
      <c r="E12798" t="s">
        <v>1</v>
      </c>
      <c r="F12798">
        <v>4389.3998606650666</v>
      </c>
      <c r="G12798">
        <v>4392.9900237651864</v>
      </c>
      <c r="H12798">
        <v>4424.764590097785</v>
      </c>
    </row>
    <row r="12799" spans="2:8" x14ac:dyDescent="0.25">
      <c r="B12799" t="s">
        <v>3</v>
      </c>
      <c r="C12799" t="s">
        <v>645</v>
      </c>
      <c r="D12799" t="s">
        <v>397</v>
      </c>
      <c r="E12799" t="s">
        <v>1</v>
      </c>
      <c r="F12799">
        <v>4484.2361221965712</v>
      </c>
      <c r="G12799">
        <v>4483.1121133162806</v>
      </c>
      <c r="H12799">
        <v>4512.2855198285315</v>
      </c>
    </row>
    <row r="12800" spans="2:8" x14ac:dyDescent="0.25">
      <c r="B12800" t="s">
        <v>3</v>
      </c>
      <c r="C12800" t="s">
        <v>645</v>
      </c>
      <c r="D12800" t="s">
        <v>401</v>
      </c>
      <c r="E12800" t="s">
        <v>1</v>
      </c>
      <c r="F12800">
        <v>5756.0954212469715</v>
      </c>
      <c r="G12800">
        <v>5747.2124282127588</v>
      </c>
      <c r="H12800">
        <v>5779.555455422189</v>
      </c>
    </row>
    <row r="12801" spans="2:8" x14ac:dyDescent="0.25">
      <c r="B12801" t="s">
        <v>3</v>
      </c>
      <c r="C12801" t="s">
        <v>645</v>
      </c>
      <c r="D12801" t="s">
        <v>402</v>
      </c>
      <c r="E12801" t="s">
        <v>1</v>
      </c>
      <c r="F12801">
        <v>6609.5004092977806</v>
      </c>
      <c r="G12801">
        <v>6599.3004140234307</v>
      </c>
      <c r="H12801">
        <v>6636.4386537387772</v>
      </c>
    </row>
    <row r="12802" spans="2:8" x14ac:dyDescent="0.25">
      <c r="B12802" t="s">
        <v>3</v>
      </c>
      <c r="C12802" t="s">
        <v>645</v>
      </c>
      <c r="D12802" t="s">
        <v>403</v>
      </c>
      <c r="E12802" t="s">
        <v>1</v>
      </c>
      <c r="F12802">
        <v>12396.616427368164</v>
      </c>
      <c r="G12802">
        <v>12412.156289435152</v>
      </c>
      <c r="H12802">
        <v>12487.243312617309</v>
      </c>
    </row>
    <row r="12803" spans="2:8" x14ac:dyDescent="0.25">
      <c r="B12803" t="s">
        <v>3</v>
      </c>
      <c r="C12803" t="s">
        <v>645</v>
      </c>
      <c r="D12803" t="s">
        <v>404</v>
      </c>
      <c r="E12803" t="s">
        <v>1</v>
      </c>
      <c r="F12803">
        <v>5623.9087540557603</v>
      </c>
      <c r="G12803">
        <v>5630.9586427755903</v>
      </c>
      <c r="H12803">
        <v>5665.0229835950586</v>
      </c>
    </row>
    <row r="12804" spans="2:8" x14ac:dyDescent="0.25">
      <c r="B12804" t="s">
        <v>3</v>
      </c>
      <c r="C12804" t="s">
        <v>645</v>
      </c>
      <c r="D12804" t="s">
        <v>405</v>
      </c>
      <c r="E12804" t="s">
        <v>1</v>
      </c>
      <c r="F12804">
        <v>263.19806546301311</v>
      </c>
      <c r="G12804">
        <v>263.00485658622597</v>
      </c>
      <c r="H12804">
        <v>265.81715331146307</v>
      </c>
    </row>
    <row r="12805" spans="2:8" x14ac:dyDescent="0.25">
      <c r="B12805" t="s">
        <v>3</v>
      </c>
      <c r="C12805" t="s">
        <v>645</v>
      </c>
      <c r="D12805" t="s">
        <v>406</v>
      </c>
      <c r="E12805" t="s">
        <v>1</v>
      </c>
      <c r="F12805">
        <v>269.31895070633902</v>
      </c>
      <c r="G12805">
        <v>269.12124859985914</v>
      </c>
      <c r="H12805">
        <v>271.99894757452034</v>
      </c>
    </row>
    <row r="12806" spans="2:8" x14ac:dyDescent="0.25">
      <c r="B12806" t="s">
        <v>3</v>
      </c>
      <c r="C12806" t="s">
        <v>646</v>
      </c>
      <c r="D12806" t="s">
        <v>544</v>
      </c>
      <c r="E12806" t="s">
        <v>1</v>
      </c>
      <c r="F12806">
        <v>0</v>
      </c>
      <c r="G12806">
        <v>0</v>
      </c>
      <c r="H12806">
        <v>0</v>
      </c>
    </row>
    <row r="12807" spans="2:8" x14ac:dyDescent="0.25">
      <c r="B12807" t="s">
        <v>3</v>
      </c>
      <c r="C12807" t="s">
        <v>646</v>
      </c>
      <c r="D12807" t="s">
        <v>545</v>
      </c>
      <c r="E12807" t="s">
        <v>1</v>
      </c>
      <c r="F12807">
        <v>0</v>
      </c>
      <c r="G12807">
        <v>0</v>
      </c>
      <c r="H12807">
        <v>0</v>
      </c>
    </row>
    <row r="12808" spans="2:8" x14ac:dyDescent="0.25">
      <c r="B12808" t="s">
        <v>3</v>
      </c>
      <c r="C12808" t="s">
        <v>646</v>
      </c>
      <c r="D12808" t="s">
        <v>16</v>
      </c>
      <c r="E12808" t="s">
        <v>1</v>
      </c>
      <c r="F12808">
        <v>0</v>
      </c>
      <c r="G12808">
        <v>0</v>
      </c>
      <c r="H12808">
        <v>0</v>
      </c>
    </row>
    <row r="12809" spans="2:8" x14ac:dyDescent="0.25">
      <c r="B12809" t="s">
        <v>3</v>
      </c>
      <c r="C12809" t="s">
        <v>646</v>
      </c>
      <c r="D12809" t="s">
        <v>17</v>
      </c>
      <c r="E12809" t="s">
        <v>1</v>
      </c>
      <c r="F12809">
        <v>0</v>
      </c>
      <c r="G12809">
        <v>0</v>
      </c>
      <c r="H12809">
        <v>0</v>
      </c>
    </row>
    <row r="12810" spans="2:8" x14ac:dyDescent="0.25">
      <c r="B12810" t="s">
        <v>3</v>
      </c>
      <c r="C12810" t="s">
        <v>646</v>
      </c>
      <c r="D12810" t="s">
        <v>18</v>
      </c>
      <c r="E12810" t="s">
        <v>1</v>
      </c>
      <c r="F12810">
        <v>0</v>
      </c>
      <c r="G12810">
        <v>0</v>
      </c>
      <c r="H12810">
        <v>0</v>
      </c>
    </row>
    <row r="12811" spans="2:8" x14ac:dyDescent="0.25">
      <c r="B12811" t="s">
        <v>3</v>
      </c>
      <c r="C12811" t="s">
        <v>646</v>
      </c>
      <c r="D12811" t="s">
        <v>19</v>
      </c>
      <c r="E12811" t="s">
        <v>1</v>
      </c>
      <c r="F12811">
        <v>0</v>
      </c>
      <c r="G12811">
        <v>0</v>
      </c>
      <c r="H12811">
        <v>0</v>
      </c>
    </row>
    <row r="12812" spans="2:8" x14ac:dyDescent="0.25">
      <c r="B12812" t="s">
        <v>3</v>
      </c>
      <c r="C12812" t="s">
        <v>646</v>
      </c>
      <c r="D12812" t="s">
        <v>20</v>
      </c>
      <c r="E12812" t="s">
        <v>1</v>
      </c>
      <c r="F12812">
        <v>0</v>
      </c>
      <c r="G12812">
        <v>0</v>
      </c>
      <c r="H12812">
        <v>0</v>
      </c>
    </row>
    <row r="12813" spans="2:8" x14ac:dyDescent="0.25">
      <c r="B12813" t="s">
        <v>3</v>
      </c>
      <c r="C12813" t="s">
        <v>646</v>
      </c>
      <c r="D12813" t="s">
        <v>21</v>
      </c>
      <c r="E12813" t="s">
        <v>1</v>
      </c>
      <c r="F12813">
        <v>0</v>
      </c>
      <c r="G12813">
        <v>0</v>
      </c>
      <c r="H12813">
        <v>0</v>
      </c>
    </row>
    <row r="12814" spans="2:8" x14ac:dyDescent="0.25">
      <c r="B12814" t="s">
        <v>3</v>
      </c>
      <c r="C12814" t="s">
        <v>646</v>
      </c>
      <c r="D12814" t="s">
        <v>22</v>
      </c>
      <c r="E12814" t="s">
        <v>1</v>
      </c>
      <c r="F12814">
        <v>0</v>
      </c>
      <c r="G12814">
        <v>0</v>
      </c>
      <c r="H12814">
        <v>0</v>
      </c>
    </row>
    <row r="12815" spans="2:8" x14ac:dyDescent="0.25">
      <c r="B12815" t="s">
        <v>3</v>
      </c>
      <c r="C12815" t="s">
        <v>646</v>
      </c>
      <c r="D12815" t="s">
        <v>23</v>
      </c>
      <c r="E12815" t="s">
        <v>1</v>
      </c>
      <c r="F12815">
        <v>0</v>
      </c>
      <c r="G12815">
        <v>0</v>
      </c>
      <c r="H12815">
        <v>0</v>
      </c>
    </row>
    <row r="12816" spans="2:8" x14ac:dyDescent="0.25">
      <c r="B12816" t="s">
        <v>3</v>
      </c>
      <c r="C12816" t="s">
        <v>646</v>
      </c>
      <c r="D12816" t="s">
        <v>24</v>
      </c>
      <c r="E12816" t="s">
        <v>1</v>
      </c>
      <c r="F12816">
        <v>0</v>
      </c>
      <c r="G12816">
        <v>0</v>
      </c>
      <c r="H12816">
        <v>0</v>
      </c>
    </row>
    <row r="12817" spans="2:8" x14ac:dyDescent="0.25">
      <c r="B12817" t="s">
        <v>3</v>
      </c>
      <c r="C12817" t="s">
        <v>646</v>
      </c>
      <c r="D12817" t="s">
        <v>25</v>
      </c>
      <c r="E12817" t="s">
        <v>1</v>
      </c>
      <c r="F12817">
        <v>0</v>
      </c>
      <c r="G12817">
        <v>0</v>
      </c>
      <c r="H12817">
        <v>0</v>
      </c>
    </row>
    <row r="12818" spans="2:8" x14ac:dyDescent="0.25">
      <c r="B12818" t="s">
        <v>3</v>
      </c>
      <c r="C12818" t="s">
        <v>646</v>
      </c>
      <c r="D12818" t="s">
        <v>26</v>
      </c>
      <c r="E12818" t="s">
        <v>1</v>
      </c>
      <c r="F12818">
        <v>0</v>
      </c>
      <c r="G12818">
        <v>0</v>
      </c>
      <c r="H12818">
        <v>0</v>
      </c>
    </row>
    <row r="12819" spans="2:8" x14ac:dyDescent="0.25">
      <c r="B12819" t="s">
        <v>3</v>
      </c>
      <c r="C12819" t="s">
        <v>646</v>
      </c>
      <c r="D12819" t="s">
        <v>27</v>
      </c>
      <c r="E12819" t="s">
        <v>1</v>
      </c>
      <c r="F12819">
        <v>0</v>
      </c>
      <c r="G12819">
        <v>0</v>
      </c>
      <c r="H12819">
        <v>0</v>
      </c>
    </row>
    <row r="12820" spans="2:8" x14ac:dyDescent="0.25">
      <c r="B12820" t="s">
        <v>3</v>
      </c>
      <c r="C12820" t="s">
        <v>646</v>
      </c>
      <c r="D12820" t="s">
        <v>28</v>
      </c>
      <c r="E12820" t="s">
        <v>1</v>
      </c>
      <c r="F12820">
        <v>0</v>
      </c>
      <c r="G12820">
        <v>0</v>
      </c>
      <c r="H12820">
        <v>0</v>
      </c>
    </row>
    <row r="12821" spans="2:8" x14ac:dyDescent="0.25">
      <c r="B12821" t="s">
        <v>3</v>
      </c>
      <c r="C12821" t="s">
        <v>646</v>
      </c>
      <c r="D12821" t="s">
        <v>29</v>
      </c>
      <c r="E12821" t="s">
        <v>1</v>
      </c>
      <c r="F12821">
        <v>0</v>
      </c>
      <c r="G12821">
        <v>0</v>
      </c>
      <c r="H12821">
        <v>0</v>
      </c>
    </row>
    <row r="12822" spans="2:8" x14ac:dyDescent="0.25">
      <c r="B12822" t="s">
        <v>3</v>
      </c>
      <c r="C12822" t="s">
        <v>646</v>
      </c>
      <c r="D12822" t="s">
        <v>30</v>
      </c>
      <c r="E12822" t="s">
        <v>1</v>
      </c>
      <c r="F12822">
        <v>0</v>
      </c>
      <c r="G12822">
        <v>0</v>
      </c>
      <c r="H12822">
        <v>0</v>
      </c>
    </row>
    <row r="12823" spans="2:8" x14ac:dyDescent="0.25">
      <c r="B12823" t="s">
        <v>3</v>
      </c>
      <c r="C12823" t="s">
        <v>646</v>
      </c>
      <c r="D12823" t="s">
        <v>31</v>
      </c>
      <c r="E12823" t="s">
        <v>1</v>
      </c>
      <c r="F12823">
        <v>0</v>
      </c>
      <c r="G12823">
        <v>0</v>
      </c>
      <c r="H12823">
        <v>0</v>
      </c>
    </row>
    <row r="12824" spans="2:8" x14ac:dyDescent="0.25">
      <c r="B12824" t="s">
        <v>3</v>
      </c>
      <c r="C12824" t="s">
        <v>646</v>
      </c>
      <c r="D12824" t="s">
        <v>32</v>
      </c>
      <c r="E12824" t="s">
        <v>1</v>
      </c>
      <c r="F12824">
        <v>0</v>
      </c>
      <c r="G12824">
        <v>0</v>
      </c>
      <c r="H12824">
        <v>0</v>
      </c>
    </row>
    <row r="12825" spans="2:8" x14ac:dyDescent="0.25">
      <c r="B12825" t="s">
        <v>3</v>
      </c>
      <c r="C12825" t="s">
        <v>646</v>
      </c>
      <c r="D12825" t="s">
        <v>33</v>
      </c>
      <c r="E12825" t="s">
        <v>1</v>
      </c>
      <c r="F12825">
        <v>0</v>
      </c>
      <c r="G12825">
        <v>0</v>
      </c>
      <c r="H12825">
        <v>0</v>
      </c>
    </row>
    <row r="12826" spans="2:8" x14ac:dyDescent="0.25">
      <c r="B12826" t="s">
        <v>3</v>
      </c>
      <c r="C12826" t="s">
        <v>646</v>
      </c>
      <c r="D12826" t="s">
        <v>34</v>
      </c>
      <c r="E12826" t="s">
        <v>1</v>
      </c>
      <c r="F12826">
        <v>0</v>
      </c>
      <c r="G12826">
        <v>0</v>
      </c>
      <c r="H12826">
        <v>0</v>
      </c>
    </row>
    <row r="12827" spans="2:8" x14ac:dyDescent="0.25">
      <c r="B12827" t="s">
        <v>3</v>
      </c>
      <c r="C12827" t="s">
        <v>646</v>
      </c>
      <c r="D12827" t="s">
        <v>35</v>
      </c>
      <c r="E12827" t="s">
        <v>1</v>
      </c>
      <c r="F12827">
        <v>0</v>
      </c>
      <c r="G12827">
        <v>0</v>
      </c>
      <c r="H12827">
        <v>0</v>
      </c>
    </row>
    <row r="12828" spans="2:8" x14ac:dyDescent="0.25">
      <c r="B12828" t="s">
        <v>3</v>
      </c>
      <c r="C12828" t="s">
        <v>646</v>
      </c>
      <c r="D12828" t="s">
        <v>36</v>
      </c>
      <c r="E12828" t="s">
        <v>1</v>
      </c>
      <c r="F12828">
        <v>0</v>
      </c>
      <c r="G12828">
        <v>0</v>
      </c>
      <c r="H12828">
        <v>0</v>
      </c>
    </row>
    <row r="12829" spans="2:8" x14ac:dyDescent="0.25">
      <c r="B12829" t="s">
        <v>3</v>
      </c>
      <c r="C12829" t="s">
        <v>646</v>
      </c>
      <c r="D12829" t="s">
        <v>37</v>
      </c>
      <c r="E12829" t="s">
        <v>1</v>
      </c>
      <c r="F12829">
        <v>0</v>
      </c>
      <c r="G12829">
        <v>0</v>
      </c>
      <c r="H12829">
        <v>0</v>
      </c>
    </row>
    <row r="12830" spans="2:8" x14ac:dyDescent="0.25">
      <c r="B12830" t="s">
        <v>3</v>
      </c>
      <c r="C12830" t="s">
        <v>646</v>
      </c>
      <c r="D12830" t="s">
        <v>38</v>
      </c>
      <c r="E12830" t="s">
        <v>1</v>
      </c>
      <c r="F12830">
        <v>0</v>
      </c>
      <c r="G12830">
        <v>0</v>
      </c>
      <c r="H12830">
        <v>0</v>
      </c>
    </row>
    <row r="12831" spans="2:8" x14ac:dyDescent="0.25">
      <c r="B12831" t="s">
        <v>3</v>
      </c>
      <c r="C12831" t="s">
        <v>646</v>
      </c>
      <c r="D12831" t="s">
        <v>39</v>
      </c>
      <c r="E12831" t="s">
        <v>1</v>
      </c>
      <c r="F12831">
        <v>0</v>
      </c>
      <c r="G12831">
        <v>0</v>
      </c>
      <c r="H12831">
        <v>0</v>
      </c>
    </row>
    <row r="12832" spans="2:8" x14ac:dyDescent="0.25">
      <c r="B12832" t="s">
        <v>3</v>
      </c>
      <c r="C12832" t="s">
        <v>646</v>
      </c>
      <c r="D12832" t="s">
        <v>40</v>
      </c>
      <c r="E12832" t="s">
        <v>1</v>
      </c>
      <c r="F12832">
        <v>0</v>
      </c>
      <c r="G12832">
        <v>0</v>
      </c>
      <c r="H12832">
        <v>0</v>
      </c>
    </row>
    <row r="12833" spans="2:8" x14ac:dyDescent="0.25">
      <c r="B12833" t="s">
        <v>3</v>
      </c>
      <c r="C12833" t="s">
        <v>646</v>
      </c>
      <c r="D12833" t="s">
        <v>41</v>
      </c>
      <c r="E12833" t="s">
        <v>1</v>
      </c>
      <c r="F12833">
        <v>0</v>
      </c>
      <c r="G12833">
        <v>0</v>
      </c>
      <c r="H12833">
        <v>0</v>
      </c>
    </row>
    <row r="12834" spans="2:8" x14ac:dyDescent="0.25">
      <c r="B12834" t="s">
        <v>3</v>
      </c>
      <c r="C12834" t="s">
        <v>646</v>
      </c>
      <c r="D12834" t="s">
        <v>42</v>
      </c>
      <c r="E12834" t="s">
        <v>1</v>
      </c>
      <c r="F12834">
        <v>0</v>
      </c>
      <c r="G12834">
        <v>0</v>
      </c>
      <c r="H12834">
        <v>0</v>
      </c>
    </row>
    <row r="12835" spans="2:8" x14ac:dyDescent="0.25">
      <c r="B12835" t="s">
        <v>3</v>
      </c>
      <c r="C12835" t="s">
        <v>646</v>
      </c>
      <c r="D12835" t="s">
        <v>43</v>
      </c>
      <c r="E12835" t="s">
        <v>1</v>
      </c>
      <c r="F12835">
        <v>0</v>
      </c>
      <c r="G12835">
        <v>0</v>
      </c>
      <c r="H12835">
        <v>0</v>
      </c>
    </row>
    <row r="12836" spans="2:8" x14ac:dyDescent="0.25">
      <c r="B12836" t="s">
        <v>3</v>
      </c>
      <c r="C12836" t="s">
        <v>646</v>
      </c>
      <c r="D12836" t="s">
        <v>45</v>
      </c>
      <c r="E12836" t="s">
        <v>1</v>
      </c>
      <c r="F12836">
        <v>0</v>
      </c>
      <c r="G12836">
        <v>0</v>
      </c>
      <c r="H12836">
        <v>0</v>
      </c>
    </row>
    <row r="12837" spans="2:8" x14ac:dyDescent="0.25">
      <c r="B12837" t="s">
        <v>3</v>
      </c>
      <c r="C12837" t="s">
        <v>646</v>
      </c>
      <c r="D12837" t="s">
        <v>46</v>
      </c>
      <c r="E12837" t="s">
        <v>1</v>
      </c>
      <c r="F12837">
        <v>0</v>
      </c>
      <c r="G12837">
        <v>0</v>
      </c>
      <c r="H12837">
        <v>0</v>
      </c>
    </row>
    <row r="12838" spans="2:8" x14ac:dyDescent="0.25">
      <c r="B12838" t="s">
        <v>3</v>
      </c>
      <c r="C12838" t="s">
        <v>646</v>
      </c>
      <c r="D12838" t="s">
        <v>47</v>
      </c>
      <c r="E12838" t="s">
        <v>1</v>
      </c>
      <c r="F12838">
        <v>0</v>
      </c>
      <c r="G12838">
        <v>0</v>
      </c>
      <c r="H12838">
        <v>0</v>
      </c>
    </row>
    <row r="12839" spans="2:8" x14ac:dyDescent="0.25">
      <c r="B12839" t="s">
        <v>3</v>
      </c>
      <c r="C12839" t="s">
        <v>646</v>
      </c>
      <c r="D12839" t="s">
        <v>44</v>
      </c>
      <c r="E12839" t="s">
        <v>1</v>
      </c>
      <c r="F12839">
        <v>0</v>
      </c>
      <c r="G12839">
        <v>0</v>
      </c>
      <c r="H12839">
        <v>0</v>
      </c>
    </row>
    <row r="12840" spans="2:8" x14ac:dyDescent="0.25">
      <c r="B12840" t="s">
        <v>3</v>
      </c>
      <c r="C12840" t="s">
        <v>646</v>
      </c>
      <c r="D12840" t="s">
        <v>48</v>
      </c>
      <c r="E12840" t="s">
        <v>1</v>
      </c>
      <c r="F12840">
        <v>0</v>
      </c>
      <c r="G12840">
        <v>0</v>
      </c>
      <c r="H12840">
        <v>0</v>
      </c>
    </row>
    <row r="12841" spans="2:8" x14ac:dyDescent="0.25">
      <c r="B12841" t="s">
        <v>3</v>
      </c>
      <c r="C12841" t="s">
        <v>646</v>
      </c>
      <c r="D12841" t="s">
        <v>49</v>
      </c>
      <c r="E12841" t="s">
        <v>1</v>
      </c>
      <c r="F12841">
        <v>0</v>
      </c>
      <c r="G12841">
        <v>0</v>
      </c>
      <c r="H12841">
        <v>0</v>
      </c>
    </row>
    <row r="12842" spans="2:8" x14ac:dyDescent="0.25">
      <c r="B12842" t="s">
        <v>3</v>
      </c>
      <c r="C12842" t="s">
        <v>646</v>
      </c>
      <c r="D12842" t="s">
        <v>50</v>
      </c>
      <c r="E12842" t="s">
        <v>1</v>
      </c>
      <c r="F12842">
        <v>0</v>
      </c>
      <c r="G12842">
        <v>0</v>
      </c>
      <c r="H12842">
        <v>0</v>
      </c>
    </row>
    <row r="12843" spans="2:8" x14ac:dyDescent="0.25">
      <c r="B12843" t="s">
        <v>3</v>
      </c>
      <c r="C12843" t="s">
        <v>646</v>
      </c>
      <c r="D12843" t="s">
        <v>51</v>
      </c>
      <c r="E12843" t="s">
        <v>1</v>
      </c>
      <c r="F12843">
        <v>0</v>
      </c>
      <c r="G12843">
        <v>0</v>
      </c>
      <c r="H12843">
        <v>0</v>
      </c>
    </row>
    <row r="12844" spans="2:8" x14ac:dyDescent="0.25">
      <c r="B12844" t="s">
        <v>3</v>
      </c>
      <c r="C12844" t="s">
        <v>646</v>
      </c>
      <c r="D12844" t="s">
        <v>52</v>
      </c>
      <c r="E12844" t="s">
        <v>1</v>
      </c>
      <c r="F12844">
        <v>0</v>
      </c>
      <c r="G12844">
        <v>0</v>
      </c>
      <c r="H12844">
        <v>0</v>
      </c>
    </row>
    <row r="12845" spans="2:8" x14ac:dyDescent="0.25">
      <c r="B12845" t="s">
        <v>3</v>
      </c>
      <c r="C12845" t="s">
        <v>646</v>
      </c>
      <c r="D12845" t="s">
        <v>53</v>
      </c>
      <c r="E12845" t="s">
        <v>1</v>
      </c>
      <c r="F12845">
        <v>0</v>
      </c>
      <c r="G12845">
        <v>0</v>
      </c>
      <c r="H12845">
        <v>0</v>
      </c>
    </row>
    <row r="12846" spans="2:8" x14ac:dyDescent="0.25">
      <c r="B12846" t="s">
        <v>3</v>
      </c>
      <c r="C12846" t="s">
        <v>646</v>
      </c>
      <c r="D12846" t="s">
        <v>54</v>
      </c>
      <c r="E12846" t="s">
        <v>1</v>
      </c>
      <c r="F12846">
        <v>0</v>
      </c>
      <c r="G12846">
        <v>0</v>
      </c>
      <c r="H12846">
        <v>0</v>
      </c>
    </row>
    <row r="12847" spans="2:8" x14ac:dyDescent="0.25">
      <c r="B12847" t="s">
        <v>3</v>
      </c>
      <c r="C12847" t="s">
        <v>646</v>
      </c>
      <c r="D12847" t="s">
        <v>55</v>
      </c>
      <c r="E12847" t="s">
        <v>1</v>
      </c>
      <c r="F12847">
        <v>0</v>
      </c>
      <c r="G12847">
        <v>0</v>
      </c>
      <c r="H12847">
        <v>0</v>
      </c>
    </row>
    <row r="12848" spans="2:8" x14ac:dyDescent="0.25">
      <c r="B12848" t="s">
        <v>3</v>
      </c>
      <c r="C12848" t="s">
        <v>646</v>
      </c>
      <c r="D12848" t="s">
        <v>56</v>
      </c>
      <c r="E12848" t="s">
        <v>1</v>
      </c>
      <c r="F12848">
        <v>0</v>
      </c>
      <c r="G12848">
        <v>0</v>
      </c>
      <c r="H12848">
        <v>0</v>
      </c>
    </row>
    <row r="12849" spans="2:8" x14ac:dyDescent="0.25">
      <c r="B12849" t="s">
        <v>3</v>
      </c>
      <c r="C12849" t="s">
        <v>646</v>
      </c>
      <c r="D12849" t="s">
        <v>622</v>
      </c>
      <c r="E12849" t="s">
        <v>1</v>
      </c>
      <c r="F12849">
        <v>0</v>
      </c>
      <c r="G12849">
        <v>0</v>
      </c>
      <c r="H12849">
        <v>0</v>
      </c>
    </row>
    <row r="12850" spans="2:8" x14ac:dyDescent="0.25">
      <c r="B12850" t="s">
        <v>3</v>
      </c>
      <c r="C12850" t="s">
        <v>646</v>
      </c>
      <c r="D12850" t="s">
        <v>623</v>
      </c>
      <c r="E12850" t="s">
        <v>1</v>
      </c>
      <c r="F12850">
        <v>0</v>
      </c>
      <c r="G12850">
        <v>0</v>
      </c>
      <c r="H12850">
        <v>0</v>
      </c>
    </row>
    <row r="12851" spans="2:8" x14ac:dyDescent="0.25">
      <c r="B12851" t="s">
        <v>3</v>
      </c>
      <c r="C12851" t="s">
        <v>646</v>
      </c>
      <c r="D12851" t="s">
        <v>624</v>
      </c>
      <c r="E12851" t="s">
        <v>1</v>
      </c>
      <c r="F12851">
        <v>0</v>
      </c>
      <c r="G12851">
        <v>0</v>
      </c>
      <c r="H12851">
        <v>0</v>
      </c>
    </row>
    <row r="12852" spans="2:8" x14ac:dyDescent="0.25">
      <c r="B12852" t="s">
        <v>3</v>
      </c>
      <c r="C12852" t="s">
        <v>646</v>
      </c>
      <c r="D12852" t="s">
        <v>625</v>
      </c>
      <c r="E12852" t="s">
        <v>1</v>
      </c>
      <c r="F12852">
        <v>0</v>
      </c>
      <c r="G12852">
        <v>0</v>
      </c>
      <c r="H12852">
        <v>0</v>
      </c>
    </row>
    <row r="12853" spans="2:8" x14ac:dyDescent="0.25">
      <c r="B12853" t="s">
        <v>3</v>
      </c>
      <c r="C12853" t="s">
        <v>646</v>
      </c>
      <c r="D12853" t="s">
        <v>57</v>
      </c>
      <c r="E12853" t="s">
        <v>1</v>
      </c>
      <c r="F12853">
        <v>0</v>
      </c>
      <c r="G12853">
        <v>0</v>
      </c>
      <c r="H12853">
        <v>0</v>
      </c>
    </row>
    <row r="12854" spans="2:8" x14ac:dyDescent="0.25">
      <c r="B12854" t="s">
        <v>3</v>
      </c>
      <c r="C12854" t="s">
        <v>646</v>
      </c>
      <c r="D12854" t="s">
        <v>58</v>
      </c>
      <c r="E12854" t="s">
        <v>1</v>
      </c>
      <c r="F12854">
        <v>0</v>
      </c>
      <c r="G12854">
        <v>0</v>
      </c>
      <c r="H12854">
        <v>0</v>
      </c>
    </row>
    <row r="12855" spans="2:8" x14ac:dyDescent="0.25">
      <c r="B12855" t="s">
        <v>3</v>
      </c>
      <c r="C12855" t="s">
        <v>646</v>
      </c>
      <c r="D12855" t="s">
        <v>59</v>
      </c>
      <c r="E12855" t="s">
        <v>1</v>
      </c>
      <c r="F12855">
        <v>0</v>
      </c>
      <c r="G12855">
        <v>0</v>
      </c>
      <c r="H12855">
        <v>0</v>
      </c>
    </row>
    <row r="12856" spans="2:8" x14ac:dyDescent="0.25">
      <c r="B12856" t="s">
        <v>3</v>
      </c>
      <c r="C12856" t="s">
        <v>646</v>
      </c>
      <c r="D12856" t="s">
        <v>60</v>
      </c>
      <c r="E12856" t="s">
        <v>1</v>
      </c>
      <c r="F12856">
        <v>0</v>
      </c>
      <c r="G12856">
        <v>0</v>
      </c>
      <c r="H12856">
        <v>0</v>
      </c>
    </row>
    <row r="12857" spans="2:8" x14ac:dyDescent="0.25">
      <c r="B12857" t="s">
        <v>3</v>
      </c>
      <c r="C12857" t="s">
        <v>646</v>
      </c>
      <c r="D12857" t="s">
        <v>61</v>
      </c>
      <c r="E12857" t="s">
        <v>1</v>
      </c>
      <c r="F12857">
        <v>0</v>
      </c>
      <c r="G12857">
        <v>0</v>
      </c>
      <c r="H12857">
        <v>0</v>
      </c>
    </row>
    <row r="12858" spans="2:8" x14ac:dyDescent="0.25">
      <c r="B12858" t="s">
        <v>3</v>
      </c>
      <c r="C12858" t="s">
        <v>646</v>
      </c>
      <c r="D12858" t="s">
        <v>62</v>
      </c>
      <c r="E12858" t="s">
        <v>1</v>
      </c>
      <c r="F12858">
        <v>0</v>
      </c>
      <c r="G12858">
        <v>0</v>
      </c>
      <c r="H12858">
        <v>0</v>
      </c>
    </row>
    <row r="12859" spans="2:8" x14ac:dyDescent="0.25">
      <c r="B12859" t="s">
        <v>3</v>
      </c>
      <c r="C12859" t="s">
        <v>646</v>
      </c>
      <c r="D12859" t="s">
        <v>63</v>
      </c>
      <c r="E12859" t="s">
        <v>1</v>
      </c>
      <c r="F12859">
        <v>0</v>
      </c>
      <c r="G12859">
        <v>0</v>
      </c>
      <c r="H12859">
        <v>0</v>
      </c>
    </row>
    <row r="12860" spans="2:8" x14ac:dyDescent="0.25">
      <c r="B12860" t="s">
        <v>3</v>
      </c>
      <c r="C12860" t="s">
        <v>646</v>
      </c>
      <c r="D12860" t="s">
        <v>626</v>
      </c>
      <c r="E12860" t="s">
        <v>1</v>
      </c>
      <c r="F12860">
        <v>0</v>
      </c>
      <c r="G12860">
        <v>0</v>
      </c>
      <c r="H12860">
        <v>0</v>
      </c>
    </row>
    <row r="12861" spans="2:8" x14ac:dyDescent="0.25">
      <c r="B12861" t="s">
        <v>3</v>
      </c>
      <c r="C12861" t="s">
        <v>646</v>
      </c>
      <c r="D12861" t="s">
        <v>64</v>
      </c>
      <c r="E12861" t="s">
        <v>1</v>
      </c>
      <c r="F12861">
        <v>0</v>
      </c>
      <c r="G12861">
        <v>0</v>
      </c>
      <c r="H12861">
        <v>0</v>
      </c>
    </row>
    <row r="12862" spans="2:8" x14ac:dyDescent="0.25">
      <c r="B12862" t="s">
        <v>3</v>
      </c>
      <c r="C12862" t="s">
        <v>646</v>
      </c>
      <c r="D12862" t="s">
        <v>65</v>
      </c>
      <c r="E12862" t="s">
        <v>1</v>
      </c>
      <c r="F12862">
        <v>0</v>
      </c>
      <c r="G12862">
        <v>0</v>
      </c>
      <c r="H12862">
        <v>0</v>
      </c>
    </row>
    <row r="12863" spans="2:8" x14ac:dyDescent="0.25">
      <c r="B12863" t="s">
        <v>3</v>
      </c>
      <c r="C12863" t="s">
        <v>646</v>
      </c>
      <c r="D12863" t="s">
        <v>66</v>
      </c>
      <c r="E12863" t="s">
        <v>1</v>
      </c>
      <c r="F12863">
        <v>0</v>
      </c>
      <c r="G12863">
        <v>0</v>
      </c>
      <c r="H12863">
        <v>0</v>
      </c>
    </row>
    <row r="12864" spans="2:8" x14ac:dyDescent="0.25">
      <c r="B12864" t="s">
        <v>3</v>
      </c>
      <c r="C12864" t="s">
        <v>646</v>
      </c>
      <c r="D12864" t="s">
        <v>67</v>
      </c>
      <c r="E12864" t="s">
        <v>1</v>
      </c>
      <c r="F12864">
        <v>0</v>
      </c>
      <c r="G12864">
        <v>0</v>
      </c>
      <c r="H12864">
        <v>0</v>
      </c>
    </row>
    <row r="12865" spans="2:8" x14ac:dyDescent="0.25">
      <c r="B12865" t="s">
        <v>3</v>
      </c>
      <c r="C12865" t="s">
        <v>646</v>
      </c>
      <c r="D12865" t="s">
        <v>68</v>
      </c>
      <c r="E12865" t="s">
        <v>1</v>
      </c>
      <c r="F12865">
        <v>0</v>
      </c>
      <c r="G12865">
        <v>0</v>
      </c>
      <c r="H12865">
        <v>0</v>
      </c>
    </row>
    <row r="12866" spans="2:8" x14ac:dyDescent="0.25">
      <c r="B12866" t="s">
        <v>3</v>
      </c>
      <c r="C12866" t="s">
        <v>646</v>
      </c>
      <c r="D12866" t="s">
        <v>69</v>
      </c>
      <c r="E12866" t="s">
        <v>1</v>
      </c>
      <c r="F12866">
        <v>0</v>
      </c>
      <c r="G12866">
        <v>0</v>
      </c>
      <c r="H12866">
        <v>0</v>
      </c>
    </row>
    <row r="12867" spans="2:8" x14ac:dyDescent="0.25">
      <c r="B12867" t="s">
        <v>3</v>
      </c>
      <c r="C12867" t="s">
        <v>646</v>
      </c>
      <c r="D12867" t="s">
        <v>70</v>
      </c>
      <c r="E12867" t="s">
        <v>1</v>
      </c>
      <c r="F12867">
        <v>0</v>
      </c>
      <c r="G12867">
        <v>0</v>
      </c>
      <c r="H12867">
        <v>0</v>
      </c>
    </row>
    <row r="12868" spans="2:8" x14ac:dyDescent="0.25">
      <c r="B12868" t="s">
        <v>3</v>
      </c>
      <c r="C12868" t="s">
        <v>646</v>
      </c>
      <c r="D12868" t="s">
        <v>71</v>
      </c>
      <c r="E12868" t="s">
        <v>1</v>
      </c>
      <c r="F12868">
        <v>0</v>
      </c>
      <c r="G12868">
        <v>0</v>
      </c>
      <c r="H12868">
        <v>0</v>
      </c>
    </row>
    <row r="12869" spans="2:8" x14ac:dyDescent="0.25">
      <c r="B12869" t="s">
        <v>3</v>
      </c>
      <c r="C12869" t="s">
        <v>646</v>
      </c>
      <c r="D12869" t="s">
        <v>72</v>
      </c>
      <c r="E12869" t="s">
        <v>1</v>
      </c>
      <c r="F12869">
        <v>0</v>
      </c>
      <c r="G12869">
        <v>0</v>
      </c>
      <c r="H12869">
        <v>0</v>
      </c>
    </row>
    <row r="12870" spans="2:8" x14ac:dyDescent="0.25">
      <c r="B12870" t="s">
        <v>3</v>
      </c>
      <c r="C12870" t="s">
        <v>646</v>
      </c>
      <c r="D12870" t="s">
        <v>73</v>
      </c>
      <c r="E12870" t="s">
        <v>1</v>
      </c>
      <c r="F12870">
        <v>0</v>
      </c>
      <c r="G12870">
        <v>0</v>
      </c>
      <c r="H12870">
        <v>0</v>
      </c>
    </row>
    <row r="12871" spans="2:8" x14ac:dyDescent="0.25">
      <c r="B12871" t="s">
        <v>3</v>
      </c>
      <c r="C12871" t="s">
        <v>646</v>
      </c>
      <c r="D12871" t="s">
        <v>74</v>
      </c>
      <c r="E12871" t="s">
        <v>1</v>
      </c>
      <c r="F12871">
        <v>0</v>
      </c>
      <c r="G12871">
        <v>0</v>
      </c>
      <c r="H12871">
        <v>0</v>
      </c>
    </row>
    <row r="12872" spans="2:8" x14ac:dyDescent="0.25">
      <c r="B12872" t="s">
        <v>3</v>
      </c>
      <c r="C12872" t="s">
        <v>646</v>
      </c>
      <c r="D12872" t="s">
        <v>75</v>
      </c>
      <c r="E12872" t="s">
        <v>1</v>
      </c>
      <c r="F12872">
        <v>0</v>
      </c>
      <c r="G12872">
        <v>0</v>
      </c>
      <c r="H12872">
        <v>0</v>
      </c>
    </row>
    <row r="12873" spans="2:8" x14ac:dyDescent="0.25">
      <c r="B12873" t="s">
        <v>3</v>
      </c>
      <c r="C12873" t="s">
        <v>646</v>
      </c>
      <c r="D12873" t="s">
        <v>76</v>
      </c>
      <c r="E12873" t="s">
        <v>1</v>
      </c>
      <c r="F12873">
        <v>0</v>
      </c>
      <c r="G12873">
        <v>0</v>
      </c>
      <c r="H12873">
        <v>0</v>
      </c>
    </row>
    <row r="12874" spans="2:8" x14ac:dyDescent="0.25">
      <c r="B12874" t="s">
        <v>3</v>
      </c>
      <c r="C12874" t="s">
        <v>646</v>
      </c>
      <c r="D12874" t="s">
        <v>77</v>
      </c>
      <c r="E12874" t="s">
        <v>1</v>
      </c>
      <c r="F12874">
        <v>0</v>
      </c>
      <c r="G12874">
        <v>0</v>
      </c>
      <c r="H12874">
        <v>0</v>
      </c>
    </row>
    <row r="12875" spans="2:8" x14ac:dyDescent="0.25">
      <c r="B12875" t="s">
        <v>3</v>
      </c>
      <c r="C12875" t="s">
        <v>646</v>
      </c>
      <c r="D12875" t="s">
        <v>78</v>
      </c>
      <c r="E12875" t="s">
        <v>1</v>
      </c>
      <c r="F12875">
        <v>0</v>
      </c>
      <c r="G12875">
        <v>0</v>
      </c>
      <c r="H12875">
        <v>0</v>
      </c>
    </row>
    <row r="12876" spans="2:8" x14ac:dyDescent="0.25">
      <c r="B12876" t="s">
        <v>3</v>
      </c>
      <c r="C12876" t="s">
        <v>646</v>
      </c>
      <c r="D12876" t="s">
        <v>79</v>
      </c>
      <c r="E12876" t="s">
        <v>1</v>
      </c>
      <c r="F12876">
        <v>0</v>
      </c>
      <c r="G12876">
        <v>0</v>
      </c>
      <c r="H12876">
        <v>0</v>
      </c>
    </row>
    <row r="12877" spans="2:8" x14ac:dyDescent="0.25">
      <c r="B12877" t="s">
        <v>3</v>
      </c>
      <c r="C12877" t="s">
        <v>646</v>
      </c>
      <c r="D12877" t="s">
        <v>80</v>
      </c>
      <c r="E12877" t="s">
        <v>1</v>
      </c>
      <c r="F12877">
        <v>0</v>
      </c>
      <c r="G12877">
        <v>0</v>
      </c>
      <c r="H12877">
        <v>0</v>
      </c>
    </row>
    <row r="12878" spans="2:8" x14ac:dyDescent="0.25">
      <c r="B12878" t="s">
        <v>3</v>
      </c>
      <c r="C12878" t="s">
        <v>646</v>
      </c>
      <c r="D12878" t="s">
        <v>627</v>
      </c>
      <c r="E12878" t="s">
        <v>1</v>
      </c>
      <c r="F12878">
        <v>0</v>
      </c>
      <c r="G12878">
        <v>0</v>
      </c>
      <c r="H12878">
        <v>0</v>
      </c>
    </row>
    <row r="12879" spans="2:8" x14ac:dyDescent="0.25">
      <c r="B12879" t="s">
        <v>3</v>
      </c>
      <c r="C12879" t="s">
        <v>646</v>
      </c>
      <c r="D12879" t="s">
        <v>81</v>
      </c>
      <c r="E12879" t="s">
        <v>1</v>
      </c>
      <c r="F12879">
        <v>0</v>
      </c>
      <c r="G12879">
        <v>0</v>
      </c>
      <c r="H12879">
        <v>0</v>
      </c>
    </row>
    <row r="12880" spans="2:8" x14ac:dyDescent="0.25">
      <c r="B12880" t="s">
        <v>3</v>
      </c>
      <c r="C12880" t="s">
        <v>646</v>
      </c>
      <c r="D12880" t="s">
        <v>82</v>
      </c>
      <c r="E12880" t="s">
        <v>1</v>
      </c>
      <c r="F12880">
        <v>0</v>
      </c>
      <c r="G12880">
        <v>0</v>
      </c>
      <c r="H12880">
        <v>0</v>
      </c>
    </row>
    <row r="12881" spans="2:8" x14ac:dyDescent="0.25">
      <c r="B12881" t="s">
        <v>3</v>
      </c>
      <c r="C12881" t="s">
        <v>646</v>
      </c>
      <c r="D12881" t="s">
        <v>83</v>
      </c>
      <c r="E12881" t="s">
        <v>1</v>
      </c>
      <c r="F12881">
        <v>0</v>
      </c>
      <c r="G12881">
        <v>0</v>
      </c>
      <c r="H12881">
        <v>0</v>
      </c>
    </row>
    <row r="12882" spans="2:8" x14ac:dyDescent="0.25">
      <c r="B12882" t="s">
        <v>3</v>
      </c>
      <c r="C12882" t="s">
        <v>646</v>
      </c>
      <c r="D12882" t="s">
        <v>84</v>
      </c>
      <c r="E12882" t="s">
        <v>1</v>
      </c>
      <c r="F12882">
        <v>0</v>
      </c>
      <c r="G12882">
        <v>0</v>
      </c>
      <c r="H12882">
        <v>0</v>
      </c>
    </row>
    <row r="12883" spans="2:8" x14ac:dyDescent="0.25">
      <c r="B12883" t="s">
        <v>3</v>
      </c>
      <c r="C12883" t="s">
        <v>646</v>
      </c>
      <c r="D12883" t="s">
        <v>85</v>
      </c>
      <c r="E12883" t="s">
        <v>1</v>
      </c>
      <c r="F12883">
        <v>0</v>
      </c>
      <c r="G12883">
        <v>0</v>
      </c>
      <c r="H12883">
        <v>0</v>
      </c>
    </row>
    <row r="12884" spans="2:8" x14ac:dyDescent="0.25">
      <c r="B12884" t="s">
        <v>3</v>
      </c>
      <c r="C12884" t="s">
        <v>646</v>
      </c>
      <c r="D12884" t="s">
        <v>86</v>
      </c>
      <c r="E12884" t="s">
        <v>1</v>
      </c>
      <c r="F12884">
        <v>0</v>
      </c>
      <c r="G12884">
        <v>0</v>
      </c>
      <c r="H12884">
        <v>0</v>
      </c>
    </row>
    <row r="12885" spans="2:8" x14ac:dyDescent="0.25">
      <c r="B12885" t="s">
        <v>3</v>
      </c>
      <c r="C12885" t="s">
        <v>646</v>
      </c>
      <c r="D12885" t="s">
        <v>87</v>
      </c>
      <c r="E12885" t="s">
        <v>1</v>
      </c>
      <c r="F12885">
        <v>0</v>
      </c>
      <c r="G12885">
        <v>0</v>
      </c>
      <c r="H12885">
        <v>0</v>
      </c>
    </row>
    <row r="12886" spans="2:8" x14ac:dyDescent="0.25">
      <c r="B12886" t="s">
        <v>3</v>
      </c>
      <c r="C12886" t="s">
        <v>646</v>
      </c>
      <c r="D12886" t="s">
        <v>88</v>
      </c>
      <c r="E12886" t="s">
        <v>1</v>
      </c>
      <c r="F12886">
        <v>0</v>
      </c>
      <c r="G12886">
        <v>0</v>
      </c>
      <c r="H12886">
        <v>0</v>
      </c>
    </row>
    <row r="12887" spans="2:8" x14ac:dyDescent="0.25">
      <c r="B12887" t="s">
        <v>3</v>
      </c>
      <c r="C12887" t="s">
        <v>646</v>
      </c>
      <c r="D12887" t="s">
        <v>628</v>
      </c>
      <c r="E12887" t="s">
        <v>1</v>
      </c>
      <c r="F12887">
        <v>0</v>
      </c>
      <c r="G12887">
        <v>0</v>
      </c>
      <c r="H12887">
        <v>0</v>
      </c>
    </row>
    <row r="12888" spans="2:8" x14ac:dyDescent="0.25">
      <c r="B12888" t="s">
        <v>3</v>
      </c>
      <c r="C12888" t="s">
        <v>646</v>
      </c>
      <c r="D12888" t="s">
        <v>89</v>
      </c>
      <c r="E12888" t="s">
        <v>1</v>
      </c>
      <c r="F12888">
        <v>0</v>
      </c>
      <c r="G12888">
        <v>0</v>
      </c>
      <c r="H12888">
        <v>0</v>
      </c>
    </row>
    <row r="12889" spans="2:8" x14ac:dyDescent="0.25">
      <c r="B12889" t="s">
        <v>3</v>
      </c>
      <c r="C12889" t="s">
        <v>646</v>
      </c>
      <c r="D12889" t="s">
        <v>90</v>
      </c>
      <c r="E12889" t="s">
        <v>1</v>
      </c>
      <c r="F12889">
        <v>0</v>
      </c>
      <c r="G12889">
        <v>0</v>
      </c>
      <c r="H12889">
        <v>0</v>
      </c>
    </row>
    <row r="12890" spans="2:8" x14ac:dyDescent="0.25">
      <c r="B12890" t="s">
        <v>3</v>
      </c>
      <c r="C12890" t="s">
        <v>646</v>
      </c>
      <c r="D12890" t="s">
        <v>91</v>
      </c>
      <c r="E12890" t="s">
        <v>1</v>
      </c>
      <c r="F12890">
        <v>0</v>
      </c>
      <c r="G12890">
        <v>0</v>
      </c>
      <c r="H12890">
        <v>0</v>
      </c>
    </row>
    <row r="12891" spans="2:8" x14ac:dyDescent="0.25">
      <c r="B12891" t="s">
        <v>3</v>
      </c>
      <c r="C12891" t="s">
        <v>646</v>
      </c>
      <c r="D12891" t="s">
        <v>92</v>
      </c>
      <c r="E12891" t="s">
        <v>1</v>
      </c>
      <c r="F12891">
        <v>0</v>
      </c>
      <c r="G12891">
        <v>0</v>
      </c>
      <c r="H12891">
        <v>0</v>
      </c>
    </row>
    <row r="12892" spans="2:8" x14ac:dyDescent="0.25">
      <c r="B12892" t="s">
        <v>3</v>
      </c>
      <c r="C12892" t="s">
        <v>646</v>
      </c>
      <c r="D12892" t="s">
        <v>93</v>
      </c>
      <c r="E12892" t="s">
        <v>1</v>
      </c>
      <c r="F12892">
        <v>0</v>
      </c>
      <c r="G12892">
        <v>0</v>
      </c>
      <c r="H12892">
        <v>0</v>
      </c>
    </row>
    <row r="12893" spans="2:8" x14ac:dyDescent="0.25">
      <c r="B12893" t="s">
        <v>3</v>
      </c>
      <c r="C12893" t="s">
        <v>646</v>
      </c>
      <c r="D12893" t="s">
        <v>94</v>
      </c>
      <c r="E12893" t="s">
        <v>1</v>
      </c>
      <c r="F12893">
        <v>0</v>
      </c>
      <c r="G12893">
        <v>0</v>
      </c>
      <c r="H12893">
        <v>0</v>
      </c>
    </row>
    <row r="12894" spans="2:8" x14ac:dyDescent="0.25">
      <c r="B12894" t="s">
        <v>3</v>
      </c>
      <c r="C12894" t="s">
        <v>646</v>
      </c>
      <c r="D12894" t="s">
        <v>95</v>
      </c>
      <c r="E12894" t="s">
        <v>1</v>
      </c>
      <c r="F12894">
        <v>0</v>
      </c>
      <c r="G12894">
        <v>0</v>
      </c>
      <c r="H12894">
        <v>0</v>
      </c>
    </row>
    <row r="12895" spans="2:8" x14ac:dyDescent="0.25">
      <c r="B12895" t="s">
        <v>3</v>
      </c>
      <c r="C12895" t="s">
        <v>646</v>
      </c>
      <c r="D12895" t="s">
        <v>96</v>
      </c>
      <c r="E12895" t="s">
        <v>1</v>
      </c>
      <c r="F12895">
        <v>0</v>
      </c>
      <c r="G12895">
        <v>0</v>
      </c>
      <c r="H12895">
        <v>0</v>
      </c>
    </row>
    <row r="12896" spans="2:8" x14ac:dyDescent="0.25">
      <c r="B12896" t="s">
        <v>3</v>
      </c>
      <c r="C12896" t="s">
        <v>646</v>
      </c>
      <c r="D12896" t="s">
        <v>97</v>
      </c>
      <c r="E12896" t="s">
        <v>1</v>
      </c>
      <c r="F12896">
        <v>0</v>
      </c>
      <c r="G12896">
        <v>0</v>
      </c>
      <c r="H12896">
        <v>0</v>
      </c>
    </row>
    <row r="12897" spans="2:8" x14ac:dyDescent="0.25">
      <c r="B12897" t="s">
        <v>3</v>
      </c>
      <c r="C12897" t="s">
        <v>646</v>
      </c>
      <c r="D12897" t="s">
        <v>98</v>
      </c>
      <c r="E12897" t="s">
        <v>1</v>
      </c>
      <c r="F12897">
        <v>0</v>
      </c>
      <c r="G12897">
        <v>0</v>
      </c>
      <c r="H12897">
        <v>0</v>
      </c>
    </row>
    <row r="12898" spans="2:8" x14ac:dyDescent="0.25">
      <c r="B12898" t="s">
        <v>3</v>
      </c>
      <c r="C12898" t="s">
        <v>646</v>
      </c>
      <c r="D12898" t="s">
        <v>99</v>
      </c>
      <c r="E12898" t="s">
        <v>1</v>
      </c>
      <c r="F12898">
        <v>0</v>
      </c>
      <c r="G12898">
        <v>0</v>
      </c>
      <c r="H12898">
        <v>0</v>
      </c>
    </row>
    <row r="12899" spans="2:8" x14ac:dyDescent="0.25">
      <c r="B12899" t="s">
        <v>3</v>
      </c>
      <c r="C12899" t="s">
        <v>646</v>
      </c>
      <c r="D12899" t="s">
        <v>100</v>
      </c>
      <c r="E12899" t="s">
        <v>1</v>
      </c>
      <c r="F12899">
        <v>0</v>
      </c>
      <c r="G12899">
        <v>0</v>
      </c>
      <c r="H12899">
        <v>0</v>
      </c>
    </row>
    <row r="12900" spans="2:8" x14ac:dyDescent="0.25">
      <c r="B12900" t="s">
        <v>3</v>
      </c>
      <c r="C12900" t="s">
        <v>646</v>
      </c>
      <c r="D12900" t="s">
        <v>101</v>
      </c>
      <c r="E12900" t="s">
        <v>1</v>
      </c>
      <c r="F12900">
        <v>0</v>
      </c>
      <c r="G12900">
        <v>0</v>
      </c>
      <c r="H12900">
        <v>0</v>
      </c>
    </row>
    <row r="12901" spans="2:8" x14ac:dyDescent="0.25">
      <c r="B12901" t="s">
        <v>3</v>
      </c>
      <c r="C12901" t="s">
        <v>646</v>
      </c>
      <c r="D12901" t="s">
        <v>102</v>
      </c>
      <c r="E12901" t="s">
        <v>1</v>
      </c>
      <c r="F12901">
        <v>-12079.605044277152</v>
      </c>
      <c r="G12901">
        <v>-12321.197145162696</v>
      </c>
      <c r="H12901">
        <v>-12567.621088065949</v>
      </c>
    </row>
    <row r="12902" spans="2:8" x14ac:dyDescent="0.25">
      <c r="B12902" t="s">
        <v>3</v>
      </c>
      <c r="C12902" t="s">
        <v>646</v>
      </c>
      <c r="D12902" t="s">
        <v>103</v>
      </c>
      <c r="E12902" t="s">
        <v>1</v>
      </c>
      <c r="F12902">
        <v>-12360.526091818478</v>
      </c>
      <c r="G12902">
        <v>-12607.736613654844</v>
      </c>
      <c r="H12902">
        <v>-12859.891345927945</v>
      </c>
    </row>
    <row r="12903" spans="2:8" x14ac:dyDescent="0.25">
      <c r="B12903" t="s">
        <v>3</v>
      </c>
      <c r="C12903" t="s">
        <v>646</v>
      </c>
      <c r="D12903" t="s">
        <v>104</v>
      </c>
      <c r="E12903" t="s">
        <v>1</v>
      </c>
      <c r="F12903">
        <v>0</v>
      </c>
      <c r="G12903">
        <v>0</v>
      </c>
      <c r="H12903">
        <v>0</v>
      </c>
    </row>
    <row r="12904" spans="2:8" x14ac:dyDescent="0.25">
      <c r="B12904" t="s">
        <v>3</v>
      </c>
      <c r="C12904" t="s">
        <v>646</v>
      </c>
      <c r="D12904" t="s">
        <v>105</v>
      </c>
      <c r="E12904" t="s">
        <v>1</v>
      </c>
      <c r="F12904">
        <v>0</v>
      </c>
      <c r="G12904">
        <v>0</v>
      </c>
      <c r="H12904">
        <v>0</v>
      </c>
    </row>
    <row r="12905" spans="2:8" x14ac:dyDescent="0.25">
      <c r="B12905" t="s">
        <v>3</v>
      </c>
      <c r="C12905" t="s">
        <v>646</v>
      </c>
      <c r="D12905" t="s">
        <v>106</v>
      </c>
      <c r="E12905" t="s">
        <v>1</v>
      </c>
      <c r="F12905">
        <v>-9360.2350198166878</v>
      </c>
      <c r="G12905">
        <v>-9547.4397202130222</v>
      </c>
      <c r="H12905">
        <v>-9738.3885146172815</v>
      </c>
    </row>
    <row r="12906" spans="2:8" x14ac:dyDescent="0.25">
      <c r="B12906" t="s">
        <v>3</v>
      </c>
      <c r="C12906" t="s">
        <v>646</v>
      </c>
      <c r="D12906" t="s">
        <v>107</v>
      </c>
      <c r="E12906" t="s">
        <v>1</v>
      </c>
      <c r="F12906">
        <v>-9577.9149039984732</v>
      </c>
      <c r="G12906">
        <v>-9769.4732020784413</v>
      </c>
      <c r="H12906">
        <v>-9964.8626661200105</v>
      </c>
    </row>
    <row r="12907" spans="2:8" x14ac:dyDescent="0.25">
      <c r="B12907" t="s">
        <v>3</v>
      </c>
      <c r="C12907" t="s">
        <v>646</v>
      </c>
      <c r="D12907" t="s">
        <v>108</v>
      </c>
      <c r="E12907" t="s">
        <v>1</v>
      </c>
      <c r="F12907">
        <v>-12534.721030897512</v>
      </c>
      <c r="G12907">
        <v>-12785.415451515462</v>
      </c>
      <c r="H12907">
        <v>-13041.123760545768</v>
      </c>
    </row>
    <row r="12908" spans="2:8" x14ac:dyDescent="0.25">
      <c r="B12908" t="s">
        <v>3</v>
      </c>
      <c r="C12908" t="s">
        <v>646</v>
      </c>
      <c r="D12908" t="s">
        <v>109</v>
      </c>
      <c r="E12908" t="s">
        <v>1</v>
      </c>
      <c r="F12908">
        <v>-12826.22617115094</v>
      </c>
      <c r="G12908">
        <v>-13082.750694573959</v>
      </c>
      <c r="H12908">
        <v>-13344.405708465438</v>
      </c>
    </row>
    <row r="12909" spans="2:8" x14ac:dyDescent="0.25">
      <c r="B12909" t="s">
        <v>3</v>
      </c>
      <c r="C12909" t="s">
        <v>646</v>
      </c>
      <c r="D12909" t="s">
        <v>110</v>
      </c>
      <c r="E12909" t="s">
        <v>1</v>
      </c>
      <c r="F12909">
        <v>0</v>
      </c>
      <c r="G12909">
        <v>0</v>
      </c>
      <c r="H12909">
        <v>0</v>
      </c>
    </row>
    <row r="12910" spans="2:8" x14ac:dyDescent="0.25">
      <c r="B12910" t="s">
        <v>3</v>
      </c>
      <c r="C12910" t="s">
        <v>646</v>
      </c>
      <c r="D12910" t="s">
        <v>111</v>
      </c>
      <c r="E12910" t="s">
        <v>1</v>
      </c>
      <c r="F12910">
        <v>0</v>
      </c>
      <c r="G12910">
        <v>0</v>
      </c>
      <c r="H12910">
        <v>0</v>
      </c>
    </row>
    <row r="12911" spans="2:8" x14ac:dyDescent="0.25">
      <c r="B12911" t="s">
        <v>3</v>
      </c>
      <c r="C12911" t="s">
        <v>646</v>
      </c>
      <c r="D12911" t="s">
        <v>112</v>
      </c>
      <c r="E12911" t="s">
        <v>1</v>
      </c>
      <c r="F12911">
        <v>-13480.094703387145</v>
      </c>
      <c r="G12911">
        <v>-13749.696597454891</v>
      </c>
      <c r="H12911">
        <v>-14024.690529403988</v>
      </c>
    </row>
    <row r="12912" spans="2:8" x14ac:dyDescent="0.25">
      <c r="B12912" t="s">
        <v>3</v>
      </c>
      <c r="C12912" t="s">
        <v>646</v>
      </c>
      <c r="D12912" t="s">
        <v>113</v>
      </c>
      <c r="E12912" t="s">
        <v>1</v>
      </c>
      <c r="F12912">
        <v>-13793.585277884524</v>
      </c>
      <c r="G12912">
        <v>-14069.456983442211</v>
      </c>
      <c r="H12912">
        <v>-14350.846123111054</v>
      </c>
    </row>
    <row r="12913" spans="2:8" x14ac:dyDescent="0.25">
      <c r="B12913" t="s">
        <v>3</v>
      </c>
      <c r="C12913" t="s">
        <v>646</v>
      </c>
      <c r="D12913" t="s">
        <v>114</v>
      </c>
      <c r="E12913" t="s">
        <v>1</v>
      </c>
      <c r="F12913">
        <v>0</v>
      </c>
      <c r="G12913">
        <v>0</v>
      </c>
      <c r="H12913">
        <v>0</v>
      </c>
    </row>
    <row r="12914" spans="2:8" x14ac:dyDescent="0.25">
      <c r="B12914" t="s">
        <v>3</v>
      </c>
      <c r="C12914" t="s">
        <v>646</v>
      </c>
      <c r="D12914" t="s">
        <v>115</v>
      </c>
      <c r="E12914" t="s">
        <v>1</v>
      </c>
      <c r="F12914">
        <v>0</v>
      </c>
      <c r="G12914">
        <v>0</v>
      </c>
      <c r="H12914">
        <v>0</v>
      </c>
    </row>
    <row r="12915" spans="2:8" x14ac:dyDescent="0.25">
      <c r="B12915" t="s">
        <v>3</v>
      </c>
      <c r="C12915" t="s">
        <v>646</v>
      </c>
      <c r="D12915" t="s">
        <v>443</v>
      </c>
      <c r="E12915" t="s">
        <v>1</v>
      </c>
      <c r="F12915">
        <v>-23353.849974722008</v>
      </c>
      <c r="G12915">
        <v>-23820.926974216447</v>
      </c>
      <c r="H12915">
        <v>-24297.345513700777</v>
      </c>
    </row>
    <row r="12916" spans="2:8" x14ac:dyDescent="0.25">
      <c r="B12916" t="s">
        <v>3</v>
      </c>
      <c r="C12916" t="s">
        <v>646</v>
      </c>
      <c r="D12916" t="s">
        <v>444</v>
      </c>
      <c r="E12916" t="s">
        <v>1</v>
      </c>
      <c r="F12916">
        <v>-23896.962764831827</v>
      </c>
      <c r="G12916">
        <v>-24374.902020128466</v>
      </c>
      <c r="H12916">
        <v>-24862.400060531032</v>
      </c>
    </row>
    <row r="12917" spans="2:8" x14ac:dyDescent="0.25">
      <c r="B12917" t="s">
        <v>3</v>
      </c>
      <c r="C12917" t="s">
        <v>646</v>
      </c>
      <c r="D12917" t="s">
        <v>116</v>
      </c>
      <c r="E12917" t="s">
        <v>1</v>
      </c>
      <c r="F12917">
        <v>-3.3479746634394862</v>
      </c>
      <c r="G12917">
        <v>-3.4149341567082758</v>
      </c>
      <c r="H12917">
        <v>-3.4832328398424419</v>
      </c>
    </row>
    <row r="12918" spans="2:8" x14ac:dyDescent="0.25">
      <c r="B12918" t="s">
        <v>3</v>
      </c>
      <c r="C12918" t="s">
        <v>646</v>
      </c>
      <c r="D12918" t="s">
        <v>117</v>
      </c>
      <c r="E12918" t="s">
        <v>1</v>
      </c>
      <c r="F12918">
        <v>-3.4258345393334277</v>
      </c>
      <c r="G12918">
        <v>-3.4943512301200967</v>
      </c>
      <c r="H12918">
        <v>-3.5642382547224987</v>
      </c>
    </row>
    <row r="12919" spans="2:8" x14ac:dyDescent="0.25">
      <c r="B12919" t="s">
        <v>3</v>
      </c>
      <c r="C12919" t="s">
        <v>646</v>
      </c>
      <c r="D12919" t="s">
        <v>118</v>
      </c>
      <c r="E12919" t="s">
        <v>1</v>
      </c>
      <c r="F12919">
        <v>0</v>
      </c>
      <c r="G12919">
        <v>0</v>
      </c>
      <c r="H12919">
        <v>0</v>
      </c>
    </row>
    <row r="12920" spans="2:8" x14ac:dyDescent="0.25">
      <c r="B12920" t="s">
        <v>3</v>
      </c>
      <c r="C12920" t="s">
        <v>646</v>
      </c>
      <c r="D12920" t="s">
        <v>629</v>
      </c>
      <c r="E12920" t="s">
        <v>1</v>
      </c>
      <c r="F12920">
        <v>0</v>
      </c>
      <c r="G12920">
        <v>0</v>
      </c>
      <c r="H12920">
        <v>0</v>
      </c>
    </row>
    <row r="12921" spans="2:8" x14ac:dyDescent="0.25">
      <c r="B12921" t="s">
        <v>3</v>
      </c>
      <c r="C12921" t="s">
        <v>646</v>
      </c>
      <c r="D12921" t="s">
        <v>119</v>
      </c>
      <c r="E12921" t="s">
        <v>1</v>
      </c>
      <c r="F12921">
        <v>0</v>
      </c>
      <c r="G12921">
        <v>0</v>
      </c>
      <c r="H12921">
        <v>0</v>
      </c>
    </row>
    <row r="12922" spans="2:8" x14ac:dyDescent="0.25">
      <c r="B12922" t="s">
        <v>3</v>
      </c>
      <c r="C12922" t="s">
        <v>646</v>
      </c>
      <c r="D12922" t="s">
        <v>120</v>
      </c>
      <c r="E12922" t="s">
        <v>1</v>
      </c>
      <c r="F12922">
        <v>0</v>
      </c>
      <c r="G12922">
        <v>0</v>
      </c>
      <c r="H12922">
        <v>0</v>
      </c>
    </row>
    <row r="12923" spans="2:8" x14ac:dyDescent="0.25">
      <c r="B12923" t="s">
        <v>3</v>
      </c>
      <c r="C12923" t="s">
        <v>646</v>
      </c>
      <c r="D12923" t="s">
        <v>121</v>
      </c>
      <c r="E12923" t="s">
        <v>1</v>
      </c>
      <c r="F12923">
        <v>0</v>
      </c>
      <c r="G12923">
        <v>0</v>
      </c>
      <c r="H12923">
        <v>0</v>
      </c>
    </row>
    <row r="12924" spans="2:8" x14ac:dyDescent="0.25">
      <c r="B12924" t="s">
        <v>3</v>
      </c>
      <c r="C12924" t="s">
        <v>646</v>
      </c>
      <c r="D12924" t="s">
        <v>122</v>
      </c>
      <c r="E12924" t="s">
        <v>1</v>
      </c>
      <c r="F12924">
        <v>0</v>
      </c>
      <c r="G12924">
        <v>0</v>
      </c>
      <c r="H12924">
        <v>0</v>
      </c>
    </row>
    <row r="12925" spans="2:8" x14ac:dyDescent="0.25">
      <c r="B12925" t="s">
        <v>3</v>
      </c>
      <c r="C12925" t="s">
        <v>646</v>
      </c>
      <c r="D12925" t="s">
        <v>123</v>
      </c>
      <c r="E12925" t="s">
        <v>1</v>
      </c>
      <c r="F12925">
        <v>0</v>
      </c>
      <c r="G12925">
        <v>0</v>
      </c>
      <c r="H12925">
        <v>0</v>
      </c>
    </row>
    <row r="12926" spans="2:8" x14ac:dyDescent="0.25">
      <c r="B12926" t="s">
        <v>3</v>
      </c>
      <c r="C12926" t="s">
        <v>646</v>
      </c>
      <c r="D12926" t="s">
        <v>124</v>
      </c>
      <c r="E12926" t="s">
        <v>1</v>
      </c>
      <c r="F12926">
        <v>0</v>
      </c>
      <c r="G12926">
        <v>0</v>
      </c>
      <c r="H12926">
        <v>0</v>
      </c>
    </row>
    <row r="12927" spans="2:8" x14ac:dyDescent="0.25">
      <c r="B12927" t="s">
        <v>3</v>
      </c>
      <c r="C12927" t="s">
        <v>646</v>
      </c>
      <c r="D12927" t="s">
        <v>125</v>
      </c>
      <c r="E12927" t="s">
        <v>1</v>
      </c>
      <c r="F12927">
        <v>0</v>
      </c>
      <c r="G12927">
        <v>0</v>
      </c>
      <c r="H12927">
        <v>0</v>
      </c>
    </row>
    <row r="12928" spans="2:8" x14ac:dyDescent="0.25">
      <c r="B12928" t="s">
        <v>3</v>
      </c>
      <c r="C12928" t="s">
        <v>646</v>
      </c>
      <c r="D12928" t="s">
        <v>126</v>
      </c>
      <c r="E12928" t="s">
        <v>1</v>
      </c>
      <c r="F12928">
        <v>0</v>
      </c>
      <c r="G12928">
        <v>0</v>
      </c>
      <c r="H12928">
        <v>0</v>
      </c>
    </row>
    <row r="12929" spans="2:8" x14ac:dyDescent="0.25">
      <c r="B12929" t="s">
        <v>3</v>
      </c>
      <c r="C12929" t="s">
        <v>646</v>
      </c>
      <c r="D12929" t="s">
        <v>127</v>
      </c>
      <c r="E12929" t="s">
        <v>1</v>
      </c>
      <c r="F12929">
        <v>0</v>
      </c>
      <c r="G12929">
        <v>0</v>
      </c>
      <c r="H12929">
        <v>0</v>
      </c>
    </row>
    <row r="12930" spans="2:8" x14ac:dyDescent="0.25">
      <c r="B12930" t="s">
        <v>3</v>
      </c>
      <c r="C12930" t="s">
        <v>646</v>
      </c>
      <c r="D12930" t="s">
        <v>128</v>
      </c>
      <c r="E12930" t="s">
        <v>1</v>
      </c>
      <c r="F12930">
        <v>0</v>
      </c>
      <c r="G12930">
        <v>0</v>
      </c>
      <c r="H12930">
        <v>0</v>
      </c>
    </row>
    <row r="12931" spans="2:8" x14ac:dyDescent="0.25">
      <c r="B12931" t="s">
        <v>3</v>
      </c>
      <c r="C12931" t="s">
        <v>646</v>
      </c>
      <c r="D12931" t="s">
        <v>129</v>
      </c>
      <c r="E12931" t="s">
        <v>1</v>
      </c>
      <c r="F12931">
        <v>0</v>
      </c>
      <c r="G12931">
        <v>0</v>
      </c>
      <c r="H12931">
        <v>0</v>
      </c>
    </row>
    <row r="12932" spans="2:8" x14ac:dyDescent="0.25">
      <c r="B12932" t="s">
        <v>3</v>
      </c>
      <c r="C12932" t="s">
        <v>646</v>
      </c>
      <c r="D12932" t="s">
        <v>130</v>
      </c>
      <c r="E12932" t="s">
        <v>1</v>
      </c>
      <c r="F12932">
        <v>0</v>
      </c>
      <c r="G12932">
        <v>0</v>
      </c>
      <c r="H12932">
        <v>0</v>
      </c>
    </row>
    <row r="12933" spans="2:8" x14ac:dyDescent="0.25">
      <c r="B12933" t="s">
        <v>3</v>
      </c>
      <c r="C12933" t="s">
        <v>646</v>
      </c>
      <c r="D12933" t="s">
        <v>131</v>
      </c>
      <c r="E12933" t="s">
        <v>1</v>
      </c>
      <c r="F12933">
        <v>0</v>
      </c>
      <c r="G12933">
        <v>0</v>
      </c>
      <c r="H12933">
        <v>0</v>
      </c>
    </row>
    <row r="12934" spans="2:8" x14ac:dyDescent="0.25">
      <c r="B12934" t="s">
        <v>3</v>
      </c>
      <c r="C12934" t="s">
        <v>646</v>
      </c>
      <c r="D12934" t="s">
        <v>132</v>
      </c>
      <c r="E12934" t="s">
        <v>1</v>
      </c>
      <c r="F12934">
        <v>0</v>
      </c>
      <c r="G12934">
        <v>0</v>
      </c>
      <c r="H12934">
        <v>0</v>
      </c>
    </row>
    <row r="12935" spans="2:8" x14ac:dyDescent="0.25">
      <c r="B12935" t="s">
        <v>3</v>
      </c>
      <c r="C12935" t="s">
        <v>646</v>
      </c>
      <c r="D12935" t="s">
        <v>133</v>
      </c>
      <c r="E12935" t="s">
        <v>1</v>
      </c>
      <c r="F12935">
        <v>0</v>
      </c>
      <c r="G12935">
        <v>0</v>
      </c>
      <c r="H12935">
        <v>0</v>
      </c>
    </row>
    <row r="12936" spans="2:8" x14ac:dyDescent="0.25">
      <c r="B12936" t="s">
        <v>3</v>
      </c>
      <c r="C12936" t="s">
        <v>646</v>
      </c>
      <c r="D12936" t="s">
        <v>134</v>
      </c>
      <c r="E12936" t="s">
        <v>1</v>
      </c>
      <c r="F12936">
        <v>0</v>
      </c>
      <c r="G12936">
        <v>0</v>
      </c>
      <c r="H12936">
        <v>0</v>
      </c>
    </row>
    <row r="12937" spans="2:8" x14ac:dyDescent="0.25">
      <c r="B12937" t="s">
        <v>3</v>
      </c>
      <c r="C12937" t="s">
        <v>646</v>
      </c>
      <c r="D12937" t="s">
        <v>135</v>
      </c>
      <c r="E12937" t="s">
        <v>1</v>
      </c>
      <c r="F12937">
        <v>0</v>
      </c>
      <c r="G12937">
        <v>0</v>
      </c>
      <c r="H12937">
        <v>0</v>
      </c>
    </row>
    <row r="12938" spans="2:8" x14ac:dyDescent="0.25">
      <c r="B12938" t="s">
        <v>3</v>
      </c>
      <c r="C12938" t="s">
        <v>646</v>
      </c>
      <c r="D12938" t="s">
        <v>136</v>
      </c>
      <c r="E12938" t="s">
        <v>1</v>
      </c>
      <c r="F12938">
        <v>0</v>
      </c>
      <c r="G12938">
        <v>0</v>
      </c>
      <c r="H12938">
        <v>0</v>
      </c>
    </row>
    <row r="12939" spans="2:8" x14ac:dyDescent="0.25">
      <c r="B12939" t="s">
        <v>3</v>
      </c>
      <c r="C12939" t="s">
        <v>646</v>
      </c>
      <c r="D12939" t="s">
        <v>137</v>
      </c>
      <c r="E12939" t="s">
        <v>1</v>
      </c>
      <c r="F12939">
        <v>0</v>
      </c>
      <c r="G12939">
        <v>0</v>
      </c>
      <c r="H12939">
        <v>0</v>
      </c>
    </row>
    <row r="12940" spans="2:8" x14ac:dyDescent="0.25">
      <c r="B12940" t="s">
        <v>3</v>
      </c>
      <c r="C12940" t="s">
        <v>646</v>
      </c>
      <c r="D12940" t="s">
        <v>138</v>
      </c>
      <c r="E12940" t="s">
        <v>1</v>
      </c>
      <c r="F12940">
        <v>0</v>
      </c>
      <c r="G12940">
        <v>0</v>
      </c>
      <c r="H12940">
        <v>0</v>
      </c>
    </row>
    <row r="12941" spans="2:8" x14ac:dyDescent="0.25">
      <c r="B12941" t="s">
        <v>3</v>
      </c>
      <c r="C12941" t="s">
        <v>646</v>
      </c>
      <c r="D12941" t="s">
        <v>630</v>
      </c>
      <c r="E12941" t="s">
        <v>1</v>
      </c>
      <c r="F12941">
        <v>0</v>
      </c>
      <c r="G12941">
        <v>0</v>
      </c>
      <c r="H12941">
        <v>0</v>
      </c>
    </row>
    <row r="12942" spans="2:8" x14ac:dyDescent="0.25">
      <c r="B12942" t="s">
        <v>3</v>
      </c>
      <c r="C12942" t="s">
        <v>646</v>
      </c>
      <c r="D12942" t="s">
        <v>139</v>
      </c>
      <c r="E12942" t="s">
        <v>1</v>
      </c>
      <c r="F12942">
        <v>0</v>
      </c>
      <c r="G12942">
        <v>0</v>
      </c>
      <c r="H12942">
        <v>0</v>
      </c>
    </row>
    <row r="12943" spans="2:8" x14ac:dyDescent="0.25">
      <c r="B12943" t="s">
        <v>3</v>
      </c>
      <c r="C12943" t="s">
        <v>646</v>
      </c>
      <c r="D12943" t="s">
        <v>631</v>
      </c>
      <c r="E12943" t="s">
        <v>1</v>
      </c>
      <c r="F12943">
        <v>0</v>
      </c>
      <c r="G12943">
        <v>0</v>
      </c>
      <c r="H12943">
        <v>0</v>
      </c>
    </row>
    <row r="12944" spans="2:8" x14ac:dyDescent="0.25">
      <c r="B12944" t="s">
        <v>3</v>
      </c>
      <c r="C12944" t="s">
        <v>646</v>
      </c>
      <c r="D12944" t="s">
        <v>140</v>
      </c>
      <c r="E12944" t="s">
        <v>1</v>
      </c>
      <c r="F12944">
        <v>0</v>
      </c>
      <c r="G12944">
        <v>0</v>
      </c>
      <c r="H12944">
        <v>0</v>
      </c>
    </row>
    <row r="12945" spans="2:8" x14ac:dyDescent="0.25">
      <c r="B12945" t="s">
        <v>3</v>
      </c>
      <c r="C12945" t="s">
        <v>646</v>
      </c>
      <c r="D12945" t="s">
        <v>141</v>
      </c>
      <c r="E12945" t="s">
        <v>1</v>
      </c>
      <c r="F12945">
        <v>0</v>
      </c>
      <c r="G12945">
        <v>0</v>
      </c>
      <c r="H12945">
        <v>0</v>
      </c>
    </row>
    <row r="12946" spans="2:8" x14ac:dyDescent="0.25">
      <c r="B12946" t="s">
        <v>3</v>
      </c>
      <c r="C12946" t="s">
        <v>646</v>
      </c>
      <c r="D12946" t="s">
        <v>142</v>
      </c>
      <c r="E12946" t="s">
        <v>1</v>
      </c>
      <c r="F12946">
        <v>0</v>
      </c>
      <c r="G12946">
        <v>0</v>
      </c>
      <c r="H12946">
        <v>0</v>
      </c>
    </row>
    <row r="12947" spans="2:8" x14ac:dyDescent="0.25">
      <c r="B12947" t="s">
        <v>3</v>
      </c>
      <c r="C12947" t="s">
        <v>646</v>
      </c>
      <c r="D12947" t="s">
        <v>143</v>
      </c>
      <c r="E12947" t="s">
        <v>1</v>
      </c>
      <c r="F12947">
        <v>0</v>
      </c>
      <c r="G12947">
        <v>0</v>
      </c>
      <c r="H12947">
        <v>0</v>
      </c>
    </row>
    <row r="12948" spans="2:8" x14ac:dyDescent="0.25">
      <c r="B12948" t="s">
        <v>3</v>
      </c>
      <c r="C12948" t="s">
        <v>646</v>
      </c>
      <c r="D12948" t="s">
        <v>144</v>
      </c>
      <c r="E12948" t="s">
        <v>1</v>
      </c>
      <c r="F12948">
        <v>0</v>
      </c>
      <c r="G12948">
        <v>0</v>
      </c>
      <c r="H12948">
        <v>0</v>
      </c>
    </row>
    <row r="12949" spans="2:8" x14ac:dyDescent="0.25">
      <c r="B12949" t="s">
        <v>3</v>
      </c>
      <c r="C12949" t="s">
        <v>646</v>
      </c>
      <c r="D12949" t="s">
        <v>145</v>
      </c>
      <c r="E12949" t="s">
        <v>1</v>
      </c>
      <c r="F12949">
        <v>0</v>
      </c>
      <c r="G12949">
        <v>0</v>
      </c>
      <c r="H12949">
        <v>0</v>
      </c>
    </row>
    <row r="12950" spans="2:8" x14ac:dyDescent="0.25">
      <c r="B12950" t="s">
        <v>3</v>
      </c>
      <c r="C12950" t="s">
        <v>646</v>
      </c>
      <c r="D12950" t="s">
        <v>146</v>
      </c>
      <c r="E12950" t="s">
        <v>1</v>
      </c>
      <c r="F12950">
        <v>0</v>
      </c>
      <c r="G12950">
        <v>0</v>
      </c>
      <c r="H12950">
        <v>0</v>
      </c>
    </row>
    <row r="12951" spans="2:8" x14ac:dyDescent="0.25">
      <c r="B12951" t="s">
        <v>3</v>
      </c>
      <c r="C12951" t="s">
        <v>646</v>
      </c>
      <c r="D12951" t="s">
        <v>147</v>
      </c>
      <c r="E12951" t="s">
        <v>1</v>
      </c>
      <c r="F12951">
        <v>0</v>
      </c>
      <c r="G12951">
        <v>0</v>
      </c>
      <c r="H12951">
        <v>0</v>
      </c>
    </row>
    <row r="12952" spans="2:8" x14ac:dyDescent="0.25">
      <c r="B12952" t="s">
        <v>3</v>
      </c>
      <c r="C12952" t="s">
        <v>646</v>
      </c>
      <c r="D12952" t="s">
        <v>148</v>
      </c>
      <c r="E12952" t="s">
        <v>1</v>
      </c>
      <c r="F12952">
        <v>0</v>
      </c>
      <c r="G12952">
        <v>0</v>
      </c>
      <c r="H12952">
        <v>0</v>
      </c>
    </row>
    <row r="12953" spans="2:8" x14ac:dyDescent="0.25">
      <c r="B12953" t="s">
        <v>3</v>
      </c>
      <c r="C12953" t="s">
        <v>646</v>
      </c>
      <c r="D12953" t="s">
        <v>149</v>
      </c>
      <c r="E12953" t="s">
        <v>1</v>
      </c>
      <c r="F12953">
        <v>0</v>
      </c>
      <c r="G12953">
        <v>0</v>
      </c>
      <c r="H12953">
        <v>0</v>
      </c>
    </row>
    <row r="12954" spans="2:8" x14ac:dyDescent="0.25">
      <c r="B12954" t="s">
        <v>3</v>
      </c>
      <c r="C12954" t="s">
        <v>646</v>
      </c>
      <c r="D12954" t="s">
        <v>150</v>
      </c>
      <c r="E12954" t="s">
        <v>1</v>
      </c>
      <c r="F12954">
        <v>0</v>
      </c>
      <c r="G12954">
        <v>0</v>
      </c>
      <c r="H12954">
        <v>0</v>
      </c>
    </row>
    <row r="12955" spans="2:8" x14ac:dyDescent="0.25">
      <c r="B12955" t="s">
        <v>3</v>
      </c>
      <c r="C12955" t="s">
        <v>646</v>
      </c>
      <c r="D12955" t="s">
        <v>151</v>
      </c>
      <c r="E12955" t="s">
        <v>1</v>
      </c>
      <c r="F12955">
        <v>0</v>
      </c>
      <c r="G12955">
        <v>0</v>
      </c>
      <c r="H12955">
        <v>0</v>
      </c>
    </row>
    <row r="12956" spans="2:8" x14ac:dyDescent="0.25">
      <c r="B12956" t="s">
        <v>3</v>
      </c>
      <c r="C12956" t="s">
        <v>646</v>
      </c>
      <c r="D12956" t="s">
        <v>152</v>
      </c>
      <c r="E12956" t="s">
        <v>1</v>
      </c>
      <c r="F12956">
        <v>0</v>
      </c>
      <c r="G12956">
        <v>0</v>
      </c>
      <c r="H12956">
        <v>0</v>
      </c>
    </row>
    <row r="12957" spans="2:8" x14ac:dyDescent="0.25">
      <c r="B12957" t="s">
        <v>3</v>
      </c>
      <c r="C12957" t="s">
        <v>646</v>
      </c>
      <c r="D12957" t="s">
        <v>153</v>
      </c>
      <c r="E12957" t="s">
        <v>1</v>
      </c>
      <c r="F12957">
        <v>0</v>
      </c>
      <c r="G12957">
        <v>0</v>
      </c>
      <c r="H12957">
        <v>0</v>
      </c>
    </row>
    <row r="12958" spans="2:8" x14ac:dyDescent="0.25">
      <c r="B12958" t="s">
        <v>3</v>
      </c>
      <c r="C12958" t="s">
        <v>646</v>
      </c>
      <c r="D12958" t="s">
        <v>154</v>
      </c>
      <c r="E12958" t="s">
        <v>1</v>
      </c>
      <c r="F12958">
        <v>0</v>
      </c>
      <c r="G12958">
        <v>0</v>
      </c>
      <c r="H12958">
        <v>0</v>
      </c>
    </row>
    <row r="12959" spans="2:8" x14ac:dyDescent="0.25">
      <c r="B12959" t="s">
        <v>3</v>
      </c>
      <c r="C12959" t="s">
        <v>646</v>
      </c>
      <c r="D12959" t="s">
        <v>632</v>
      </c>
      <c r="E12959" t="s">
        <v>1</v>
      </c>
      <c r="F12959">
        <v>0</v>
      </c>
      <c r="G12959">
        <v>0</v>
      </c>
      <c r="H12959">
        <v>0</v>
      </c>
    </row>
    <row r="12960" spans="2:8" x14ac:dyDescent="0.25">
      <c r="B12960" t="s">
        <v>3</v>
      </c>
      <c r="C12960" t="s">
        <v>646</v>
      </c>
      <c r="D12960" t="s">
        <v>155</v>
      </c>
      <c r="E12960" t="s">
        <v>1</v>
      </c>
      <c r="F12960">
        <v>0</v>
      </c>
      <c r="G12960">
        <v>0</v>
      </c>
      <c r="H12960">
        <v>0</v>
      </c>
    </row>
    <row r="12961" spans="2:8" x14ac:dyDescent="0.25">
      <c r="B12961" t="s">
        <v>3</v>
      </c>
      <c r="C12961" t="s">
        <v>646</v>
      </c>
      <c r="D12961" t="s">
        <v>633</v>
      </c>
      <c r="E12961" t="s">
        <v>1</v>
      </c>
      <c r="F12961">
        <v>0</v>
      </c>
      <c r="G12961">
        <v>0</v>
      </c>
      <c r="H12961">
        <v>0</v>
      </c>
    </row>
    <row r="12962" spans="2:8" x14ac:dyDescent="0.25">
      <c r="B12962" t="s">
        <v>3</v>
      </c>
      <c r="C12962" t="s">
        <v>646</v>
      </c>
      <c r="D12962" t="s">
        <v>156</v>
      </c>
      <c r="E12962" t="s">
        <v>1</v>
      </c>
      <c r="F12962">
        <v>0</v>
      </c>
      <c r="G12962">
        <v>0</v>
      </c>
      <c r="H12962">
        <v>0</v>
      </c>
    </row>
    <row r="12963" spans="2:8" x14ac:dyDescent="0.25">
      <c r="B12963" t="s">
        <v>3</v>
      </c>
      <c r="C12963" t="s">
        <v>646</v>
      </c>
      <c r="D12963" t="s">
        <v>157</v>
      </c>
      <c r="E12963" t="s">
        <v>1</v>
      </c>
      <c r="F12963">
        <v>0</v>
      </c>
      <c r="G12963">
        <v>0</v>
      </c>
      <c r="H12963">
        <v>0</v>
      </c>
    </row>
    <row r="12964" spans="2:8" x14ac:dyDescent="0.25">
      <c r="B12964" t="s">
        <v>3</v>
      </c>
      <c r="C12964" t="s">
        <v>646</v>
      </c>
      <c r="D12964" t="s">
        <v>158</v>
      </c>
      <c r="E12964" t="s">
        <v>1</v>
      </c>
      <c r="F12964">
        <v>0</v>
      </c>
      <c r="G12964">
        <v>0</v>
      </c>
      <c r="H12964">
        <v>0</v>
      </c>
    </row>
    <row r="12965" spans="2:8" x14ac:dyDescent="0.25">
      <c r="B12965" t="s">
        <v>3</v>
      </c>
      <c r="C12965" t="s">
        <v>646</v>
      </c>
      <c r="D12965" t="s">
        <v>159</v>
      </c>
      <c r="E12965" t="s">
        <v>1</v>
      </c>
      <c r="F12965">
        <v>0</v>
      </c>
      <c r="G12965">
        <v>0</v>
      </c>
      <c r="H12965">
        <v>0</v>
      </c>
    </row>
    <row r="12966" spans="2:8" x14ac:dyDescent="0.25">
      <c r="B12966" t="s">
        <v>3</v>
      </c>
      <c r="C12966" t="s">
        <v>646</v>
      </c>
      <c r="D12966" t="s">
        <v>160</v>
      </c>
      <c r="E12966" t="s">
        <v>1</v>
      </c>
      <c r="F12966">
        <v>0</v>
      </c>
      <c r="G12966">
        <v>0</v>
      </c>
      <c r="H12966">
        <v>0</v>
      </c>
    </row>
    <row r="12967" spans="2:8" x14ac:dyDescent="0.25">
      <c r="B12967" t="s">
        <v>3</v>
      </c>
      <c r="C12967" t="s">
        <v>646</v>
      </c>
      <c r="D12967" t="s">
        <v>161</v>
      </c>
      <c r="E12967" t="s">
        <v>1</v>
      </c>
      <c r="F12967">
        <v>0</v>
      </c>
      <c r="G12967">
        <v>0</v>
      </c>
      <c r="H12967">
        <v>0</v>
      </c>
    </row>
    <row r="12968" spans="2:8" x14ac:dyDescent="0.25">
      <c r="B12968" t="s">
        <v>3</v>
      </c>
      <c r="C12968" t="s">
        <v>646</v>
      </c>
      <c r="D12968" t="s">
        <v>162</v>
      </c>
      <c r="E12968" t="s">
        <v>1</v>
      </c>
      <c r="F12968">
        <v>0</v>
      </c>
      <c r="G12968">
        <v>0</v>
      </c>
      <c r="H12968">
        <v>0</v>
      </c>
    </row>
    <row r="12969" spans="2:8" x14ac:dyDescent="0.25">
      <c r="B12969" t="s">
        <v>3</v>
      </c>
      <c r="C12969" t="s">
        <v>646</v>
      </c>
      <c r="D12969" t="s">
        <v>163</v>
      </c>
      <c r="E12969" t="s">
        <v>1</v>
      </c>
      <c r="F12969">
        <v>0</v>
      </c>
      <c r="G12969">
        <v>0</v>
      </c>
      <c r="H12969">
        <v>0</v>
      </c>
    </row>
    <row r="12970" spans="2:8" x14ac:dyDescent="0.25">
      <c r="B12970" t="s">
        <v>3</v>
      </c>
      <c r="C12970" t="s">
        <v>646</v>
      </c>
      <c r="D12970" t="s">
        <v>164</v>
      </c>
      <c r="E12970" t="s">
        <v>1</v>
      </c>
      <c r="F12970">
        <v>0</v>
      </c>
      <c r="G12970">
        <v>0</v>
      </c>
      <c r="H12970">
        <v>0</v>
      </c>
    </row>
    <row r="12971" spans="2:8" x14ac:dyDescent="0.25">
      <c r="B12971" t="s">
        <v>3</v>
      </c>
      <c r="C12971" t="s">
        <v>646</v>
      </c>
      <c r="D12971" t="s">
        <v>165</v>
      </c>
      <c r="E12971" t="s">
        <v>1</v>
      </c>
      <c r="F12971">
        <v>0</v>
      </c>
      <c r="G12971">
        <v>0</v>
      </c>
      <c r="H12971">
        <v>0</v>
      </c>
    </row>
    <row r="12972" spans="2:8" x14ac:dyDescent="0.25">
      <c r="B12972" t="s">
        <v>3</v>
      </c>
      <c r="C12972" t="s">
        <v>646</v>
      </c>
      <c r="D12972" t="s">
        <v>166</v>
      </c>
      <c r="E12972" t="s">
        <v>1</v>
      </c>
      <c r="F12972">
        <v>0</v>
      </c>
      <c r="G12972">
        <v>0</v>
      </c>
      <c r="H12972">
        <v>0</v>
      </c>
    </row>
    <row r="12973" spans="2:8" x14ac:dyDescent="0.25">
      <c r="B12973" t="s">
        <v>3</v>
      </c>
      <c r="C12973" t="s">
        <v>646</v>
      </c>
      <c r="D12973" t="s">
        <v>167</v>
      </c>
      <c r="E12973" t="s">
        <v>1</v>
      </c>
      <c r="F12973">
        <v>0</v>
      </c>
      <c r="G12973">
        <v>0</v>
      </c>
      <c r="H12973">
        <v>0</v>
      </c>
    </row>
    <row r="12974" spans="2:8" x14ac:dyDescent="0.25">
      <c r="B12974" t="s">
        <v>3</v>
      </c>
      <c r="C12974" t="s">
        <v>646</v>
      </c>
      <c r="D12974" t="s">
        <v>168</v>
      </c>
      <c r="E12974" t="s">
        <v>1</v>
      </c>
      <c r="F12974">
        <v>0</v>
      </c>
      <c r="G12974">
        <v>0</v>
      </c>
      <c r="H12974">
        <v>0</v>
      </c>
    </row>
    <row r="12975" spans="2:8" x14ac:dyDescent="0.25">
      <c r="B12975" t="s">
        <v>3</v>
      </c>
      <c r="C12975" t="s">
        <v>646</v>
      </c>
      <c r="D12975" t="s">
        <v>169</v>
      </c>
      <c r="E12975" t="s">
        <v>1</v>
      </c>
      <c r="F12975">
        <v>0</v>
      </c>
      <c r="G12975">
        <v>0</v>
      </c>
      <c r="H12975">
        <v>0</v>
      </c>
    </row>
    <row r="12976" spans="2:8" x14ac:dyDescent="0.25">
      <c r="B12976" t="s">
        <v>3</v>
      </c>
      <c r="C12976" t="s">
        <v>646</v>
      </c>
      <c r="D12976" t="s">
        <v>170</v>
      </c>
      <c r="E12976" t="s">
        <v>1</v>
      </c>
      <c r="F12976">
        <v>0</v>
      </c>
      <c r="G12976">
        <v>0</v>
      </c>
      <c r="H12976">
        <v>0</v>
      </c>
    </row>
    <row r="12977" spans="2:8" x14ac:dyDescent="0.25">
      <c r="B12977" t="s">
        <v>3</v>
      </c>
      <c r="C12977" t="s">
        <v>646</v>
      </c>
      <c r="D12977" t="s">
        <v>171</v>
      </c>
      <c r="E12977" t="s">
        <v>1</v>
      </c>
      <c r="F12977">
        <v>0</v>
      </c>
      <c r="G12977">
        <v>0</v>
      </c>
      <c r="H12977">
        <v>0</v>
      </c>
    </row>
    <row r="12978" spans="2:8" x14ac:dyDescent="0.25">
      <c r="B12978" t="s">
        <v>3</v>
      </c>
      <c r="C12978" t="s">
        <v>646</v>
      </c>
      <c r="D12978" t="s">
        <v>172</v>
      </c>
      <c r="E12978" t="s">
        <v>1</v>
      </c>
      <c r="F12978">
        <v>0</v>
      </c>
      <c r="G12978">
        <v>0</v>
      </c>
      <c r="H12978">
        <v>0</v>
      </c>
    </row>
    <row r="12979" spans="2:8" x14ac:dyDescent="0.25">
      <c r="B12979" t="s">
        <v>3</v>
      </c>
      <c r="C12979" t="s">
        <v>646</v>
      </c>
      <c r="D12979" t="s">
        <v>173</v>
      </c>
      <c r="E12979" t="s">
        <v>1</v>
      </c>
      <c r="F12979">
        <v>0</v>
      </c>
      <c r="G12979">
        <v>0</v>
      </c>
      <c r="H12979">
        <v>0</v>
      </c>
    </row>
    <row r="12980" spans="2:8" x14ac:dyDescent="0.25">
      <c r="B12980" t="s">
        <v>3</v>
      </c>
      <c r="C12980" t="s">
        <v>646</v>
      </c>
      <c r="D12980" t="s">
        <v>174</v>
      </c>
      <c r="E12980" t="s">
        <v>1</v>
      </c>
      <c r="F12980">
        <v>0</v>
      </c>
      <c r="G12980">
        <v>0</v>
      </c>
      <c r="H12980">
        <v>0</v>
      </c>
    </row>
    <row r="12981" spans="2:8" x14ac:dyDescent="0.25">
      <c r="B12981" t="s">
        <v>3</v>
      </c>
      <c r="C12981" t="s">
        <v>646</v>
      </c>
      <c r="D12981" t="s">
        <v>175</v>
      </c>
      <c r="E12981" t="s">
        <v>1</v>
      </c>
      <c r="F12981">
        <v>0</v>
      </c>
      <c r="G12981">
        <v>0</v>
      </c>
      <c r="H12981">
        <v>0</v>
      </c>
    </row>
    <row r="12982" spans="2:8" x14ac:dyDescent="0.25">
      <c r="B12982" t="s">
        <v>3</v>
      </c>
      <c r="C12982" t="s">
        <v>646</v>
      </c>
      <c r="D12982" t="s">
        <v>176</v>
      </c>
      <c r="E12982" t="s">
        <v>1</v>
      </c>
      <c r="F12982">
        <v>0</v>
      </c>
      <c r="G12982">
        <v>0</v>
      </c>
      <c r="H12982">
        <v>0</v>
      </c>
    </row>
    <row r="12983" spans="2:8" x14ac:dyDescent="0.25">
      <c r="B12983" t="s">
        <v>3</v>
      </c>
      <c r="C12983" t="s">
        <v>646</v>
      </c>
      <c r="D12983" t="s">
        <v>177</v>
      </c>
      <c r="E12983" t="s">
        <v>1</v>
      </c>
      <c r="F12983">
        <v>0</v>
      </c>
      <c r="G12983">
        <v>0</v>
      </c>
      <c r="H12983">
        <v>0</v>
      </c>
    </row>
    <row r="12984" spans="2:8" x14ac:dyDescent="0.25">
      <c r="B12984" t="s">
        <v>3</v>
      </c>
      <c r="C12984" t="s">
        <v>646</v>
      </c>
      <c r="D12984" t="s">
        <v>178</v>
      </c>
      <c r="E12984" t="s">
        <v>1</v>
      </c>
      <c r="F12984">
        <v>0</v>
      </c>
      <c r="G12984">
        <v>0</v>
      </c>
      <c r="H12984">
        <v>0</v>
      </c>
    </row>
    <row r="12985" spans="2:8" x14ac:dyDescent="0.25">
      <c r="B12985" t="s">
        <v>3</v>
      </c>
      <c r="C12985" t="s">
        <v>646</v>
      </c>
      <c r="D12985" t="s">
        <v>179</v>
      </c>
      <c r="E12985" t="s">
        <v>1</v>
      </c>
      <c r="F12985">
        <v>0</v>
      </c>
      <c r="G12985">
        <v>0</v>
      </c>
      <c r="H12985">
        <v>0</v>
      </c>
    </row>
    <row r="12986" spans="2:8" x14ac:dyDescent="0.25">
      <c r="B12986" t="s">
        <v>3</v>
      </c>
      <c r="C12986" t="s">
        <v>646</v>
      </c>
      <c r="D12986" t="s">
        <v>180</v>
      </c>
      <c r="E12986" t="s">
        <v>1</v>
      </c>
      <c r="F12986">
        <v>0</v>
      </c>
      <c r="G12986">
        <v>0</v>
      </c>
      <c r="H12986">
        <v>0</v>
      </c>
    </row>
    <row r="12987" spans="2:8" x14ac:dyDescent="0.25">
      <c r="B12987" t="s">
        <v>3</v>
      </c>
      <c r="C12987" t="s">
        <v>646</v>
      </c>
      <c r="D12987" t="s">
        <v>181</v>
      </c>
      <c r="E12987" t="s">
        <v>1</v>
      </c>
      <c r="F12987">
        <v>0</v>
      </c>
      <c r="G12987">
        <v>0</v>
      </c>
      <c r="H12987">
        <v>0</v>
      </c>
    </row>
    <row r="12988" spans="2:8" x14ac:dyDescent="0.25">
      <c r="B12988" t="s">
        <v>3</v>
      </c>
      <c r="C12988" t="s">
        <v>646</v>
      </c>
      <c r="D12988" t="s">
        <v>634</v>
      </c>
      <c r="E12988" t="s">
        <v>1</v>
      </c>
      <c r="F12988">
        <v>0</v>
      </c>
      <c r="G12988">
        <v>0</v>
      </c>
      <c r="H12988">
        <v>0</v>
      </c>
    </row>
    <row r="12989" spans="2:8" x14ac:dyDescent="0.25">
      <c r="B12989" t="s">
        <v>3</v>
      </c>
      <c r="C12989" t="s">
        <v>646</v>
      </c>
      <c r="D12989" t="s">
        <v>182</v>
      </c>
      <c r="E12989" t="s">
        <v>1</v>
      </c>
      <c r="F12989">
        <v>0</v>
      </c>
      <c r="G12989">
        <v>0</v>
      </c>
      <c r="H12989">
        <v>0</v>
      </c>
    </row>
    <row r="12990" spans="2:8" x14ac:dyDescent="0.25">
      <c r="B12990" t="s">
        <v>3</v>
      </c>
      <c r="C12990" t="s">
        <v>646</v>
      </c>
      <c r="D12990" t="s">
        <v>183</v>
      </c>
      <c r="E12990" t="s">
        <v>1</v>
      </c>
      <c r="F12990">
        <v>0</v>
      </c>
      <c r="G12990">
        <v>0</v>
      </c>
      <c r="H12990">
        <v>0</v>
      </c>
    </row>
    <row r="12991" spans="2:8" x14ac:dyDescent="0.25">
      <c r="B12991" t="s">
        <v>3</v>
      </c>
      <c r="C12991" t="s">
        <v>646</v>
      </c>
      <c r="D12991" t="s">
        <v>184</v>
      </c>
      <c r="E12991" t="s">
        <v>1</v>
      </c>
      <c r="F12991">
        <v>0</v>
      </c>
      <c r="G12991">
        <v>0</v>
      </c>
      <c r="H12991">
        <v>0</v>
      </c>
    </row>
    <row r="12992" spans="2:8" x14ac:dyDescent="0.25">
      <c r="B12992" t="s">
        <v>3</v>
      </c>
      <c r="C12992" t="s">
        <v>646</v>
      </c>
      <c r="D12992" t="s">
        <v>185</v>
      </c>
      <c r="E12992" t="s">
        <v>1</v>
      </c>
      <c r="F12992">
        <v>0</v>
      </c>
      <c r="G12992">
        <v>0</v>
      </c>
      <c r="H12992">
        <v>0</v>
      </c>
    </row>
    <row r="12993" spans="2:8" x14ac:dyDescent="0.25">
      <c r="B12993" t="s">
        <v>3</v>
      </c>
      <c r="C12993" t="s">
        <v>646</v>
      </c>
      <c r="D12993" t="s">
        <v>186</v>
      </c>
      <c r="E12993" t="s">
        <v>1</v>
      </c>
      <c r="F12993">
        <v>0</v>
      </c>
      <c r="G12993">
        <v>0</v>
      </c>
      <c r="H12993">
        <v>0</v>
      </c>
    </row>
    <row r="12994" spans="2:8" x14ac:dyDescent="0.25">
      <c r="B12994" t="s">
        <v>3</v>
      </c>
      <c r="C12994" t="s">
        <v>646</v>
      </c>
      <c r="D12994" t="s">
        <v>187</v>
      </c>
      <c r="E12994" t="s">
        <v>1</v>
      </c>
      <c r="F12994">
        <v>0</v>
      </c>
      <c r="G12994">
        <v>0</v>
      </c>
      <c r="H12994">
        <v>0</v>
      </c>
    </row>
    <row r="12995" spans="2:8" x14ac:dyDescent="0.25">
      <c r="B12995" t="s">
        <v>3</v>
      </c>
      <c r="C12995" t="s">
        <v>646</v>
      </c>
      <c r="D12995" t="s">
        <v>188</v>
      </c>
      <c r="E12995" t="s">
        <v>1</v>
      </c>
      <c r="F12995">
        <v>0</v>
      </c>
      <c r="G12995">
        <v>0</v>
      </c>
      <c r="H12995">
        <v>0</v>
      </c>
    </row>
    <row r="12996" spans="2:8" x14ac:dyDescent="0.25">
      <c r="B12996" t="s">
        <v>3</v>
      </c>
      <c r="C12996" t="s">
        <v>646</v>
      </c>
      <c r="D12996" t="s">
        <v>189</v>
      </c>
      <c r="E12996" t="s">
        <v>1</v>
      </c>
      <c r="F12996">
        <v>0</v>
      </c>
      <c r="G12996">
        <v>0</v>
      </c>
      <c r="H12996">
        <v>0</v>
      </c>
    </row>
    <row r="12997" spans="2:8" x14ac:dyDescent="0.25">
      <c r="B12997" t="s">
        <v>3</v>
      </c>
      <c r="C12997" t="s">
        <v>646</v>
      </c>
      <c r="D12997" t="s">
        <v>190</v>
      </c>
      <c r="E12997" t="s">
        <v>1</v>
      </c>
      <c r="F12997">
        <v>0</v>
      </c>
      <c r="G12997">
        <v>0</v>
      </c>
      <c r="H12997">
        <v>0</v>
      </c>
    </row>
    <row r="12998" spans="2:8" x14ac:dyDescent="0.25">
      <c r="B12998" t="s">
        <v>3</v>
      </c>
      <c r="C12998" t="s">
        <v>646</v>
      </c>
      <c r="D12998" t="s">
        <v>191</v>
      </c>
      <c r="E12998" t="s">
        <v>1</v>
      </c>
      <c r="F12998">
        <v>0</v>
      </c>
      <c r="G12998">
        <v>0</v>
      </c>
      <c r="H12998">
        <v>0</v>
      </c>
    </row>
    <row r="12999" spans="2:8" x14ac:dyDescent="0.25">
      <c r="B12999" t="s">
        <v>3</v>
      </c>
      <c r="C12999" t="s">
        <v>646</v>
      </c>
      <c r="D12999" t="s">
        <v>192</v>
      </c>
      <c r="E12999" t="s">
        <v>1</v>
      </c>
      <c r="F12999">
        <v>0</v>
      </c>
      <c r="G12999">
        <v>0</v>
      </c>
      <c r="H12999">
        <v>0</v>
      </c>
    </row>
    <row r="13000" spans="2:8" x14ac:dyDescent="0.25">
      <c r="B13000" t="s">
        <v>3</v>
      </c>
      <c r="C13000" t="s">
        <v>646</v>
      </c>
      <c r="D13000" t="s">
        <v>193</v>
      </c>
      <c r="E13000" t="s">
        <v>1</v>
      </c>
      <c r="F13000">
        <v>0</v>
      </c>
      <c r="G13000">
        <v>0</v>
      </c>
      <c r="H13000">
        <v>0</v>
      </c>
    </row>
    <row r="13001" spans="2:8" x14ac:dyDescent="0.25">
      <c r="B13001" t="s">
        <v>3</v>
      </c>
      <c r="C13001" t="s">
        <v>646</v>
      </c>
      <c r="D13001" t="s">
        <v>194</v>
      </c>
      <c r="E13001" t="s">
        <v>1</v>
      </c>
      <c r="F13001">
        <v>0</v>
      </c>
      <c r="G13001">
        <v>0</v>
      </c>
      <c r="H13001">
        <v>0</v>
      </c>
    </row>
    <row r="13002" spans="2:8" x14ac:dyDescent="0.25">
      <c r="B13002" t="s">
        <v>3</v>
      </c>
      <c r="C13002" t="s">
        <v>646</v>
      </c>
      <c r="D13002" t="s">
        <v>195</v>
      </c>
      <c r="E13002" t="s">
        <v>1</v>
      </c>
      <c r="F13002">
        <v>0</v>
      </c>
      <c r="G13002">
        <v>0</v>
      </c>
      <c r="H13002">
        <v>0</v>
      </c>
    </row>
    <row r="13003" spans="2:8" x14ac:dyDescent="0.25">
      <c r="B13003" t="s">
        <v>3</v>
      </c>
      <c r="C13003" t="s">
        <v>646</v>
      </c>
      <c r="D13003" t="s">
        <v>196</v>
      </c>
      <c r="E13003" t="s">
        <v>1</v>
      </c>
      <c r="F13003">
        <v>0</v>
      </c>
      <c r="G13003">
        <v>0</v>
      </c>
      <c r="H13003">
        <v>0</v>
      </c>
    </row>
    <row r="13004" spans="2:8" x14ac:dyDescent="0.25">
      <c r="B13004" t="s">
        <v>3</v>
      </c>
      <c r="C13004" t="s">
        <v>646</v>
      </c>
      <c r="D13004" t="s">
        <v>197</v>
      </c>
      <c r="E13004" t="s">
        <v>1</v>
      </c>
      <c r="F13004">
        <v>0</v>
      </c>
      <c r="G13004">
        <v>0</v>
      </c>
      <c r="H13004">
        <v>0</v>
      </c>
    </row>
    <row r="13005" spans="2:8" x14ac:dyDescent="0.25">
      <c r="B13005" t="s">
        <v>3</v>
      </c>
      <c r="C13005" t="s">
        <v>646</v>
      </c>
      <c r="D13005" t="s">
        <v>198</v>
      </c>
      <c r="E13005" t="s">
        <v>1</v>
      </c>
      <c r="F13005">
        <v>0</v>
      </c>
      <c r="G13005">
        <v>0</v>
      </c>
      <c r="H13005">
        <v>0</v>
      </c>
    </row>
    <row r="13006" spans="2:8" x14ac:dyDescent="0.25">
      <c r="B13006" t="s">
        <v>3</v>
      </c>
      <c r="C13006" t="s">
        <v>646</v>
      </c>
      <c r="D13006" t="s">
        <v>199</v>
      </c>
      <c r="E13006" t="s">
        <v>1</v>
      </c>
      <c r="F13006">
        <v>0</v>
      </c>
      <c r="G13006">
        <v>0</v>
      </c>
      <c r="H13006">
        <v>0</v>
      </c>
    </row>
    <row r="13007" spans="2:8" x14ac:dyDescent="0.25">
      <c r="B13007" t="s">
        <v>3</v>
      </c>
      <c r="C13007" t="s">
        <v>646</v>
      </c>
      <c r="D13007" t="s">
        <v>200</v>
      </c>
      <c r="E13007" t="s">
        <v>1</v>
      </c>
      <c r="F13007">
        <v>0</v>
      </c>
      <c r="G13007">
        <v>0</v>
      </c>
      <c r="H13007">
        <v>0</v>
      </c>
    </row>
    <row r="13008" spans="2:8" x14ac:dyDescent="0.25">
      <c r="B13008" t="s">
        <v>3</v>
      </c>
      <c r="C13008" t="s">
        <v>646</v>
      </c>
      <c r="D13008" t="s">
        <v>201</v>
      </c>
      <c r="E13008" t="s">
        <v>1</v>
      </c>
      <c r="F13008">
        <v>0</v>
      </c>
      <c r="G13008">
        <v>0</v>
      </c>
      <c r="H13008">
        <v>0</v>
      </c>
    </row>
    <row r="13009" spans="2:8" x14ac:dyDescent="0.25">
      <c r="B13009" t="s">
        <v>3</v>
      </c>
      <c r="C13009" t="s">
        <v>646</v>
      </c>
      <c r="D13009" t="s">
        <v>202</v>
      </c>
      <c r="E13009" t="s">
        <v>1</v>
      </c>
      <c r="F13009">
        <v>0</v>
      </c>
      <c r="G13009">
        <v>0</v>
      </c>
      <c r="H13009">
        <v>0</v>
      </c>
    </row>
    <row r="13010" spans="2:8" x14ac:dyDescent="0.25">
      <c r="B13010" t="s">
        <v>3</v>
      </c>
      <c r="C13010" t="s">
        <v>646</v>
      </c>
      <c r="D13010" t="s">
        <v>203</v>
      </c>
      <c r="E13010" t="s">
        <v>1</v>
      </c>
      <c r="F13010">
        <v>0</v>
      </c>
      <c r="G13010">
        <v>0</v>
      </c>
      <c r="H13010">
        <v>0</v>
      </c>
    </row>
    <row r="13011" spans="2:8" x14ac:dyDescent="0.25">
      <c r="B13011" t="s">
        <v>3</v>
      </c>
      <c r="C13011" t="s">
        <v>646</v>
      </c>
      <c r="D13011" t="s">
        <v>204</v>
      </c>
      <c r="E13011" t="s">
        <v>1</v>
      </c>
      <c r="F13011">
        <v>0</v>
      </c>
      <c r="G13011">
        <v>0</v>
      </c>
      <c r="H13011">
        <v>0</v>
      </c>
    </row>
    <row r="13012" spans="2:8" x14ac:dyDescent="0.25">
      <c r="B13012" t="s">
        <v>3</v>
      </c>
      <c r="C13012" t="s">
        <v>646</v>
      </c>
      <c r="D13012" t="s">
        <v>205</v>
      </c>
      <c r="E13012" t="s">
        <v>1</v>
      </c>
      <c r="F13012">
        <v>0</v>
      </c>
      <c r="G13012">
        <v>0</v>
      </c>
      <c r="H13012">
        <v>0</v>
      </c>
    </row>
    <row r="13013" spans="2:8" x14ac:dyDescent="0.25">
      <c r="B13013" t="s">
        <v>3</v>
      </c>
      <c r="C13013" t="s">
        <v>646</v>
      </c>
      <c r="D13013" t="s">
        <v>206</v>
      </c>
      <c r="E13013" t="s">
        <v>1</v>
      </c>
      <c r="F13013">
        <v>0</v>
      </c>
      <c r="G13013">
        <v>0</v>
      </c>
      <c r="H13013">
        <v>0</v>
      </c>
    </row>
    <row r="13014" spans="2:8" x14ac:dyDescent="0.25">
      <c r="B13014" t="s">
        <v>3</v>
      </c>
      <c r="C13014" t="s">
        <v>646</v>
      </c>
      <c r="D13014" t="s">
        <v>207</v>
      </c>
      <c r="E13014" t="s">
        <v>1</v>
      </c>
      <c r="F13014">
        <v>0</v>
      </c>
      <c r="G13014">
        <v>0</v>
      </c>
      <c r="H13014">
        <v>0</v>
      </c>
    </row>
    <row r="13015" spans="2:8" x14ac:dyDescent="0.25">
      <c r="B13015" t="s">
        <v>3</v>
      </c>
      <c r="C13015" t="s">
        <v>646</v>
      </c>
      <c r="D13015" t="s">
        <v>208</v>
      </c>
      <c r="E13015" t="s">
        <v>1</v>
      </c>
      <c r="F13015">
        <v>0</v>
      </c>
      <c r="G13015">
        <v>0</v>
      </c>
      <c r="H13015">
        <v>0</v>
      </c>
    </row>
    <row r="13016" spans="2:8" x14ac:dyDescent="0.25">
      <c r="B13016" t="s">
        <v>3</v>
      </c>
      <c r="C13016" t="s">
        <v>646</v>
      </c>
      <c r="D13016" t="s">
        <v>209</v>
      </c>
      <c r="E13016" t="s">
        <v>1</v>
      </c>
      <c r="F13016">
        <v>0</v>
      </c>
      <c r="G13016">
        <v>0</v>
      </c>
      <c r="H13016">
        <v>0</v>
      </c>
    </row>
    <row r="13017" spans="2:8" x14ac:dyDescent="0.25">
      <c r="B13017" t="s">
        <v>3</v>
      </c>
      <c r="C13017" t="s">
        <v>646</v>
      </c>
      <c r="D13017" t="s">
        <v>210</v>
      </c>
      <c r="E13017" t="s">
        <v>1</v>
      </c>
      <c r="F13017">
        <v>0</v>
      </c>
      <c r="G13017">
        <v>0</v>
      </c>
      <c r="H13017">
        <v>0</v>
      </c>
    </row>
    <row r="13018" spans="2:8" x14ac:dyDescent="0.25">
      <c r="B13018" t="s">
        <v>3</v>
      </c>
      <c r="C13018" t="s">
        <v>646</v>
      </c>
      <c r="D13018" t="s">
        <v>211</v>
      </c>
      <c r="E13018" t="s">
        <v>1</v>
      </c>
      <c r="F13018">
        <v>0</v>
      </c>
      <c r="G13018">
        <v>0</v>
      </c>
      <c r="H13018">
        <v>0</v>
      </c>
    </row>
    <row r="13019" spans="2:8" x14ac:dyDescent="0.25">
      <c r="B13019" t="s">
        <v>3</v>
      </c>
      <c r="C13019" t="s">
        <v>646</v>
      </c>
      <c r="D13019" t="s">
        <v>212</v>
      </c>
      <c r="E13019" t="s">
        <v>1</v>
      </c>
      <c r="F13019">
        <v>0</v>
      </c>
      <c r="G13019">
        <v>0</v>
      </c>
      <c r="H13019">
        <v>0</v>
      </c>
    </row>
    <row r="13020" spans="2:8" x14ac:dyDescent="0.25">
      <c r="B13020" t="s">
        <v>3</v>
      </c>
      <c r="C13020" t="s">
        <v>646</v>
      </c>
      <c r="D13020" t="s">
        <v>213</v>
      </c>
      <c r="E13020" t="s">
        <v>1</v>
      </c>
      <c r="F13020">
        <v>0</v>
      </c>
      <c r="G13020">
        <v>0</v>
      </c>
      <c r="H13020">
        <v>0</v>
      </c>
    </row>
    <row r="13021" spans="2:8" x14ac:dyDescent="0.25">
      <c r="B13021" t="s">
        <v>3</v>
      </c>
      <c r="C13021" t="s">
        <v>646</v>
      </c>
      <c r="D13021" t="s">
        <v>214</v>
      </c>
      <c r="E13021" t="s">
        <v>1</v>
      </c>
      <c r="F13021">
        <v>0</v>
      </c>
      <c r="G13021">
        <v>0</v>
      </c>
      <c r="H13021">
        <v>0</v>
      </c>
    </row>
    <row r="13022" spans="2:8" x14ac:dyDescent="0.25">
      <c r="B13022" t="s">
        <v>3</v>
      </c>
      <c r="C13022" t="s">
        <v>646</v>
      </c>
      <c r="D13022" t="s">
        <v>215</v>
      </c>
      <c r="E13022" t="s">
        <v>1</v>
      </c>
      <c r="F13022">
        <v>0</v>
      </c>
      <c r="G13022">
        <v>0</v>
      </c>
      <c r="H13022">
        <v>0</v>
      </c>
    </row>
    <row r="13023" spans="2:8" x14ac:dyDescent="0.25">
      <c r="B13023" t="s">
        <v>3</v>
      </c>
      <c r="C13023" t="s">
        <v>646</v>
      </c>
      <c r="D13023" t="s">
        <v>216</v>
      </c>
      <c r="E13023" t="s">
        <v>1</v>
      </c>
      <c r="F13023">
        <v>0</v>
      </c>
      <c r="G13023">
        <v>0</v>
      </c>
      <c r="H13023">
        <v>0</v>
      </c>
    </row>
    <row r="13024" spans="2:8" x14ac:dyDescent="0.25">
      <c r="B13024" t="s">
        <v>3</v>
      </c>
      <c r="C13024" t="s">
        <v>646</v>
      </c>
      <c r="D13024" t="s">
        <v>217</v>
      </c>
      <c r="E13024" t="s">
        <v>1</v>
      </c>
      <c r="F13024">
        <v>0</v>
      </c>
      <c r="G13024">
        <v>0</v>
      </c>
      <c r="H13024">
        <v>0</v>
      </c>
    </row>
    <row r="13025" spans="2:8" x14ac:dyDescent="0.25">
      <c r="B13025" t="s">
        <v>3</v>
      </c>
      <c r="C13025" t="s">
        <v>646</v>
      </c>
      <c r="D13025" t="s">
        <v>218</v>
      </c>
      <c r="E13025" t="s">
        <v>1</v>
      </c>
      <c r="F13025">
        <v>0</v>
      </c>
      <c r="G13025">
        <v>0</v>
      </c>
      <c r="H13025">
        <v>0</v>
      </c>
    </row>
    <row r="13026" spans="2:8" x14ac:dyDescent="0.25">
      <c r="B13026" t="s">
        <v>3</v>
      </c>
      <c r="C13026" t="s">
        <v>646</v>
      </c>
      <c r="D13026" t="s">
        <v>219</v>
      </c>
      <c r="E13026" t="s">
        <v>1</v>
      </c>
      <c r="F13026">
        <v>0</v>
      </c>
      <c r="G13026">
        <v>0</v>
      </c>
      <c r="H13026">
        <v>0</v>
      </c>
    </row>
    <row r="13027" spans="2:8" x14ac:dyDescent="0.25">
      <c r="B13027" t="s">
        <v>3</v>
      </c>
      <c r="C13027" t="s">
        <v>646</v>
      </c>
      <c r="D13027" t="s">
        <v>220</v>
      </c>
      <c r="E13027" t="s">
        <v>1</v>
      </c>
      <c r="F13027">
        <v>0</v>
      </c>
      <c r="G13027">
        <v>0</v>
      </c>
      <c r="H13027">
        <v>0</v>
      </c>
    </row>
    <row r="13028" spans="2:8" x14ac:dyDescent="0.25">
      <c r="B13028" t="s">
        <v>3</v>
      </c>
      <c r="C13028" t="s">
        <v>646</v>
      </c>
      <c r="D13028" t="s">
        <v>221</v>
      </c>
      <c r="E13028" t="s">
        <v>1</v>
      </c>
      <c r="F13028">
        <v>0</v>
      </c>
      <c r="G13028">
        <v>0</v>
      </c>
      <c r="H13028">
        <v>0</v>
      </c>
    </row>
    <row r="13029" spans="2:8" x14ac:dyDescent="0.25">
      <c r="B13029" t="s">
        <v>3</v>
      </c>
      <c r="C13029" t="s">
        <v>646</v>
      </c>
      <c r="D13029" t="s">
        <v>222</v>
      </c>
      <c r="E13029" t="s">
        <v>1</v>
      </c>
      <c r="F13029">
        <v>0</v>
      </c>
      <c r="G13029">
        <v>0</v>
      </c>
      <c r="H13029">
        <v>0</v>
      </c>
    </row>
    <row r="13030" spans="2:8" x14ac:dyDescent="0.25">
      <c r="B13030" t="s">
        <v>3</v>
      </c>
      <c r="C13030" t="s">
        <v>646</v>
      </c>
      <c r="D13030" t="s">
        <v>223</v>
      </c>
      <c r="E13030" t="s">
        <v>1</v>
      </c>
      <c r="F13030">
        <v>0</v>
      </c>
      <c r="G13030">
        <v>0</v>
      </c>
      <c r="H13030">
        <v>0</v>
      </c>
    </row>
    <row r="13031" spans="2:8" x14ac:dyDescent="0.25">
      <c r="B13031" t="s">
        <v>3</v>
      </c>
      <c r="C13031" t="s">
        <v>646</v>
      </c>
      <c r="D13031" t="s">
        <v>224</v>
      </c>
      <c r="E13031" t="s">
        <v>1</v>
      </c>
      <c r="F13031">
        <v>0</v>
      </c>
      <c r="G13031">
        <v>0</v>
      </c>
      <c r="H13031">
        <v>0</v>
      </c>
    </row>
    <row r="13032" spans="2:8" x14ac:dyDescent="0.25">
      <c r="B13032" t="s">
        <v>3</v>
      </c>
      <c r="C13032" t="s">
        <v>646</v>
      </c>
      <c r="D13032" t="s">
        <v>225</v>
      </c>
      <c r="E13032" t="s">
        <v>1</v>
      </c>
      <c r="F13032">
        <v>0</v>
      </c>
      <c r="G13032">
        <v>0</v>
      </c>
      <c r="H13032">
        <v>0</v>
      </c>
    </row>
    <row r="13033" spans="2:8" x14ac:dyDescent="0.25">
      <c r="B13033" t="s">
        <v>3</v>
      </c>
      <c r="C13033" t="s">
        <v>646</v>
      </c>
      <c r="D13033" t="s">
        <v>226</v>
      </c>
      <c r="E13033" t="s">
        <v>1</v>
      </c>
      <c r="F13033">
        <v>0</v>
      </c>
      <c r="G13033">
        <v>0</v>
      </c>
      <c r="H13033">
        <v>0</v>
      </c>
    </row>
    <row r="13034" spans="2:8" x14ac:dyDescent="0.25">
      <c r="B13034" t="s">
        <v>3</v>
      </c>
      <c r="C13034" t="s">
        <v>646</v>
      </c>
      <c r="D13034" t="s">
        <v>227</v>
      </c>
      <c r="E13034" t="s">
        <v>1</v>
      </c>
      <c r="F13034">
        <v>0</v>
      </c>
      <c r="G13034">
        <v>0</v>
      </c>
      <c r="H13034">
        <v>0</v>
      </c>
    </row>
    <row r="13035" spans="2:8" x14ac:dyDescent="0.25">
      <c r="B13035" t="s">
        <v>3</v>
      </c>
      <c r="C13035" t="s">
        <v>646</v>
      </c>
      <c r="D13035" t="s">
        <v>228</v>
      </c>
      <c r="E13035" t="s">
        <v>1</v>
      </c>
      <c r="F13035">
        <v>0</v>
      </c>
      <c r="G13035">
        <v>0</v>
      </c>
      <c r="H13035">
        <v>0</v>
      </c>
    </row>
    <row r="13036" spans="2:8" x14ac:dyDescent="0.25">
      <c r="B13036" t="s">
        <v>3</v>
      </c>
      <c r="C13036" t="s">
        <v>646</v>
      </c>
      <c r="D13036" t="s">
        <v>229</v>
      </c>
      <c r="E13036" t="s">
        <v>1</v>
      </c>
      <c r="F13036">
        <v>0</v>
      </c>
      <c r="G13036">
        <v>0</v>
      </c>
      <c r="H13036">
        <v>0</v>
      </c>
    </row>
    <row r="13037" spans="2:8" x14ac:dyDescent="0.25">
      <c r="B13037" t="s">
        <v>3</v>
      </c>
      <c r="C13037" t="s">
        <v>646</v>
      </c>
      <c r="D13037" t="s">
        <v>230</v>
      </c>
      <c r="E13037" t="s">
        <v>1</v>
      </c>
      <c r="F13037">
        <v>0</v>
      </c>
      <c r="G13037">
        <v>0</v>
      </c>
      <c r="H13037">
        <v>0</v>
      </c>
    </row>
    <row r="13038" spans="2:8" x14ac:dyDescent="0.25">
      <c r="B13038" t="s">
        <v>3</v>
      </c>
      <c r="C13038" t="s">
        <v>646</v>
      </c>
      <c r="D13038" t="s">
        <v>231</v>
      </c>
      <c r="E13038" t="s">
        <v>1</v>
      </c>
      <c r="F13038">
        <v>0</v>
      </c>
      <c r="G13038">
        <v>0</v>
      </c>
      <c r="H13038">
        <v>0</v>
      </c>
    </row>
    <row r="13039" spans="2:8" x14ac:dyDescent="0.25">
      <c r="B13039" t="s">
        <v>3</v>
      </c>
      <c r="C13039" t="s">
        <v>646</v>
      </c>
      <c r="D13039" t="s">
        <v>232</v>
      </c>
      <c r="E13039" t="s">
        <v>1</v>
      </c>
      <c r="F13039">
        <v>0</v>
      </c>
      <c r="G13039">
        <v>0</v>
      </c>
      <c r="H13039">
        <v>0</v>
      </c>
    </row>
    <row r="13040" spans="2:8" x14ac:dyDescent="0.25">
      <c r="B13040" t="s">
        <v>3</v>
      </c>
      <c r="C13040" t="s">
        <v>646</v>
      </c>
      <c r="D13040" t="s">
        <v>233</v>
      </c>
      <c r="E13040" t="s">
        <v>1</v>
      </c>
      <c r="F13040">
        <v>0</v>
      </c>
      <c r="G13040">
        <v>0</v>
      </c>
      <c r="H13040">
        <v>0</v>
      </c>
    </row>
    <row r="13041" spans="2:8" x14ac:dyDescent="0.25">
      <c r="B13041" t="s">
        <v>3</v>
      </c>
      <c r="C13041" t="s">
        <v>646</v>
      </c>
      <c r="D13041" t="s">
        <v>234</v>
      </c>
      <c r="E13041" t="s">
        <v>1</v>
      </c>
      <c r="F13041">
        <v>0</v>
      </c>
      <c r="G13041">
        <v>0</v>
      </c>
      <c r="H13041">
        <v>0</v>
      </c>
    </row>
    <row r="13042" spans="2:8" x14ac:dyDescent="0.25">
      <c r="B13042" t="s">
        <v>3</v>
      </c>
      <c r="C13042" t="s">
        <v>646</v>
      </c>
      <c r="D13042" t="s">
        <v>235</v>
      </c>
      <c r="E13042" t="s">
        <v>1</v>
      </c>
      <c r="F13042">
        <v>0</v>
      </c>
      <c r="G13042">
        <v>0</v>
      </c>
      <c r="H13042">
        <v>0</v>
      </c>
    </row>
    <row r="13043" spans="2:8" x14ac:dyDescent="0.25">
      <c r="B13043" t="s">
        <v>3</v>
      </c>
      <c r="C13043" t="s">
        <v>646</v>
      </c>
      <c r="D13043" t="s">
        <v>236</v>
      </c>
      <c r="E13043" t="s">
        <v>1</v>
      </c>
      <c r="F13043">
        <v>0</v>
      </c>
      <c r="G13043">
        <v>0</v>
      </c>
      <c r="H13043">
        <v>0</v>
      </c>
    </row>
    <row r="13044" spans="2:8" x14ac:dyDescent="0.25">
      <c r="B13044" t="s">
        <v>3</v>
      </c>
      <c r="C13044" t="s">
        <v>646</v>
      </c>
      <c r="D13044" t="s">
        <v>237</v>
      </c>
      <c r="E13044" t="s">
        <v>1</v>
      </c>
      <c r="F13044">
        <v>0</v>
      </c>
      <c r="G13044">
        <v>0</v>
      </c>
      <c r="H13044">
        <v>0</v>
      </c>
    </row>
    <row r="13045" spans="2:8" x14ac:dyDescent="0.25">
      <c r="B13045" t="s">
        <v>3</v>
      </c>
      <c r="C13045" t="s">
        <v>646</v>
      </c>
      <c r="D13045" t="s">
        <v>238</v>
      </c>
      <c r="E13045" t="s">
        <v>1</v>
      </c>
      <c r="F13045">
        <v>0</v>
      </c>
      <c r="G13045">
        <v>0</v>
      </c>
      <c r="H13045">
        <v>0</v>
      </c>
    </row>
    <row r="13046" spans="2:8" x14ac:dyDescent="0.25">
      <c r="B13046" t="s">
        <v>3</v>
      </c>
      <c r="C13046" t="s">
        <v>646</v>
      </c>
      <c r="D13046" t="s">
        <v>239</v>
      </c>
      <c r="E13046" t="s">
        <v>1</v>
      </c>
      <c r="F13046">
        <v>0</v>
      </c>
      <c r="G13046">
        <v>0</v>
      </c>
      <c r="H13046">
        <v>0</v>
      </c>
    </row>
    <row r="13047" spans="2:8" x14ac:dyDescent="0.25">
      <c r="B13047" t="s">
        <v>3</v>
      </c>
      <c r="C13047" t="s">
        <v>646</v>
      </c>
      <c r="D13047" t="s">
        <v>240</v>
      </c>
      <c r="E13047" t="s">
        <v>1</v>
      </c>
      <c r="F13047">
        <v>0</v>
      </c>
      <c r="G13047">
        <v>0</v>
      </c>
      <c r="H13047">
        <v>0</v>
      </c>
    </row>
    <row r="13048" spans="2:8" x14ac:dyDescent="0.25">
      <c r="B13048" t="s">
        <v>3</v>
      </c>
      <c r="C13048" t="s">
        <v>646</v>
      </c>
      <c r="D13048" t="s">
        <v>241</v>
      </c>
      <c r="E13048" t="s">
        <v>1</v>
      </c>
      <c r="F13048">
        <v>0</v>
      </c>
      <c r="G13048">
        <v>0</v>
      </c>
      <c r="H13048">
        <v>0</v>
      </c>
    </row>
    <row r="13049" spans="2:8" x14ac:dyDescent="0.25">
      <c r="B13049" t="s">
        <v>3</v>
      </c>
      <c r="C13049" t="s">
        <v>646</v>
      </c>
      <c r="D13049" t="s">
        <v>242</v>
      </c>
      <c r="E13049" t="s">
        <v>1</v>
      </c>
      <c r="F13049">
        <v>0</v>
      </c>
      <c r="G13049">
        <v>0</v>
      </c>
      <c r="H13049">
        <v>0</v>
      </c>
    </row>
    <row r="13050" spans="2:8" x14ac:dyDescent="0.25">
      <c r="B13050" t="s">
        <v>3</v>
      </c>
      <c r="C13050" t="s">
        <v>646</v>
      </c>
      <c r="D13050" t="s">
        <v>243</v>
      </c>
      <c r="E13050" t="s">
        <v>1</v>
      </c>
      <c r="F13050">
        <v>0</v>
      </c>
      <c r="G13050">
        <v>0</v>
      </c>
      <c r="H13050">
        <v>0</v>
      </c>
    </row>
    <row r="13051" spans="2:8" x14ac:dyDescent="0.25">
      <c r="B13051" t="s">
        <v>3</v>
      </c>
      <c r="C13051" t="s">
        <v>646</v>
      </c>
      <c r="D13051" t="s">
        <v>244</v>
      </c>
      <c r="E13051" t="s">
        <v>1</v>
      </c>
      <c r="F13051">
        <v>0</v>
      </c>
      <c r="G13051">
        <v>0</v>
      </c>
      <c r="H13051">
        <v>0</v>
      </c>
    </row>
    <row r="13052" spans="2:8" x14ac:dyDescent="0.25">
      <c r="B13052" t="s">
        <v>3</v>
      </c>
      <c r="C13052" t="s">
        <v>646</v>
      </c>
      <c r="D13052" t="s">
        <v>245</v>
      </c>
      <c r="E13052" t="s">
        <v>1</v>
      </c>
      <c r="F13052">
        <v>0</v>
      </c>
      <c r="G13052">
        <v>0</v>
      </c>
      <c r="H13052">
        <v>0</v>
      </c>
    </row>
    <row r="13053" spans="2:8" x14ac:dyDescent="0.25">
      <c r="B13053" t="s">
        <v>3</v>
      </c>
      <c r="C13053" t="s">
        <v>646</v>
      </c>
      <c r="D13053" t="s">
        <v>246</v>
      </c>
      <c r="E13053" t="s">
        <v>1</v>
      </c>
      <c r="F13053">
        <v>0</v>
      </c>
      <c r="G13053">
        <v>0</v>
      </c>
      <c r="H13053">
        <v>0</v>
      </c>
    </row>
    <row r="13054" spans="2:8" x14ac:dyDescent="0.25">
      <c r="B13054" t="s">
        <v>3</v>
      </c>
      <c r="C13054" t="s">
        <v>646</v>
      </c>
      <c r="D13054" t="s">
        <v>247</v>
      </c>
      <c r="E13054" t="s">
        <v>1</v>
      </c>
      <c r="F13054">
        <v>0</v>
      </c>
      <c r="G13054">
        <v>0</v>
      </c>
      <c r="H13054">
        <v>0</v>
      </c>
    </row>
    <row r="13055" spans="2:8" x14ac:dyDescent="0.25">
      <c r="B13055" t="s">
        <v>3</v>
      </c>
      <c r="C13055" t="s">
        <v>646</v>
      </c>
      <c r="D13055" t="s">
        <v>248</v>
      </c>
      <c r="E13055" t="s">
        <v>1</v>
      </c>
      <c r="F13055">
        <v>0</v>
      </c>
      <c r="G13055">
        <v>0</v>
      </c>
      <c r="H13055">
        <v>0</v>
      </c>
    </row>
    <row r="13056" spans="2:8" x14ac:dyDescent="0.25">
      <c r="B13056" t="s">
        <v>3</v>
      </c>
      <c r="C13056" t="s">
        <v>646</v>
      </c>
      <c r="D13056" t="s">
        <v>249</v>
      </c>
      <c r="E13056" t="s">
        <v>1</v>
      </c>
      <c r="F13056">
        <v>0</v>
      </c>
      <c r="G13056">
        <v>0</v>
      </c>
      <c r="H13056">
        <v>0</v>
      </c>
    </row>
    <row r="13057" spans="2:8" x14ac:dyDescent="0.25">
      <c r="B13057" t="s">
        <v>3</v>
      </c>
      <c r="C13057" t="s">
        <v>646</v>
      </c>
      <c r="D13057" t="s">
        <v>250</v>
      </c>
      <c r="E13057" t="s">
        <v>1</v>
      </c>
      <c r="F13057">
        <v>0</v>
      </c>
      <c r="G13057">
        <v>0</v>
      </c>
      <c r="H13057">
        <v>0</v>
      </c>
    </row>
    <row r="13058" spans="2:8" x14ac:dyDescent="0.25">
      <c r="B13058" t="s">
        <v>3</v>
      </c>
      <c r="C13058" t="s">
        <v>646</v>
      </c>
      <c r="D13058" t="s">
        <v>251</v>
      </c>
      <c r="E13058" t="s">
        <v>1</v>
      </c>
      <c r="F13058">
        <v>0</v>
      </c>
      <c r="G13058">
        <v>0</v>
      </c>
      <c r="H13058">
        <v>0</v>
      </c>
    </row>
    <row r="13059" spans="2:8" x14ac:dyDescent="0.25">
      <c r="B13059" t="s">
        <v>3</v>
      </c>
      <c r="C13059" t="s">
        <v>646</v>
      </c>
      <c r="D13059" t="s">
        <v>252</v>
      </c>
      <c r="E13059" t="s">
        <v>1</v>
      </c>
      <c r="F13059">
        <v>0</v>
      </c>
      <c r="G13059">
        <v>0</v>
      </c>
      <c r="H13059">
        <v>0</v>
      </c>
    </row>
    <row r="13060" spans="2:8" x14ac:dyDescent="0.25">
      <c r="B13060" t="s">
        <v>3</v>
      </c>
      <c r="C13060" t="s">
        <v>646</v>
      </c>
      <c r="D13060" t="s">
        <v>253</v>
      </c>
      <c r="E13060" t="s">
        <v>1</v>
      </c>
      <c r="F13060">
        <v>-2829.3002643755312</v>
      </c>
      <c r="G13060">
        <v>-2885.8862696630404</v>
      </c>
      <c r="H13060">
        <v>-2943.6039950563022</v>
      </c>
    </row>
    <row r="13061" spans="2:8" x14ac:dyDescent="0.25">
      <c r="B13061" t="s">
        <v>3</v>
      </c>
      <c r="C13061" t="s">
        <v>646</v>
      </c>
      <c r="D13061" t="s">
        <v>254</v>
      </c>
      <c r="E13061" t="s">
        <v>1</v>
      </c>
      <c r="F13061">
        <v>-2895.0979449424035</v>
      </c>
      <c r="G13061">
        <v>-2952.9999038412507</v>
      </c>
      <c r="H13061">
        <v>-3012.0599019180768</v>
      </c>
    </row>
    <row r="13062" spans="2:8" x14ac:dyDescent="0.25">
      <c r="B13062" t="s">
        <v>3</v>
      </c>
      <c r="C13062" t="s">
        <v>646</v>
      </c>
      <c r="D13062" t="s">
        <v>255</v>
      </c>
      <c r="E13062" t="s">
        <v>1</v>
      </c>
      <c r="F13062">
        <v>0</v>
      </c>
      <c r="G13062">
        <v>0</v>
      </c>
      <c r="H13062">
        <v>0</v>
      </c>
    </row>
    <row r="13063" spans="2:8" x14ac:dyDescent="0.25">
      <c r="B13063" t="s">
        <v>3</v>
      </c>
      <c r="C13063" t="s">
        <v>646</v>
      </c>
      <c r="D13063" t="s">
        <v>256</v>
      </c>
      <c r="E13063" t="s">
        <v>1</v>
      </c>
      <c r="F13063">
        <v>0</v>
      </c>
      <c r="G13063">
        <v>0</v>
      </c>
      <c r="H13063">
        <v>0</v>
      </c>
    </row>
    <row r="13064" spans="2:8" x14ac:dyDescent="0.25">
      <c r="B13064" t="s">
        <v>3</v>
      </c>
      <c r="C13064" t="s">
        <v>646</v>
      </c>
      <c r="D13064" t="s">
        <v>257</v>
      </c>
      <c r="E13064" t="s">
        <v>1</v>
      </c>
      <c r="F13064">
        <v>0</v>
      </c>
      <c r="G13064">
        <v>0</v>
      </c>
      <c r="H13064">
        <v>0</v>
      </c>
    </row>
    <row r="13065" spans="2:8" x14ac:dyDescent="0.25">
      <c r="B13065" t="s">
        <v>3</v>
      </c>
      <c r="C13065" t="s">
        <v>646</v>
      </c>
      <c r="D13065" t="s">
        <v>258</v>
      </c>
      <c r="E13065" t="s">
        <v>1</v>
      </c>
      <c r="F13065">
        <v>0</v>
      </c>
      <c r="G13065">
        <v>0</v>
      </c>
      <c r="H13065">
        <v>0</v>
      </c>
    </row>
    <row r="13066" spans="2:8" x14ac:dyDescent="0.25">
      <c r="B13066" t="s">
        <v>3</v>
      </c>
      <c r="C13066" t="s">
        <v>646</v>
      </c>
      <c r="D13066" t="s">
        <v>259</v>
      </c>
      <c r="E13066" t="s">
        <v>1</v>
      </c>
      <c r="F13066">
        <v>0</v>
      </c>
      <c r="G13066">
        <v>0</v>
      </c>
      <c r="H13066">
        <v>0</v>
      </c>
    </row>
    <row r="13067" spans="2:8" x14ac:dyDescent="0.25">
      <c r="B13067" t="s">
        <v>3</v>
      </c>
      <c r="C13067" t="s">
        <v>646</v>
      </c>
      <c r="D13067" t="s">
        <v>260</v>
      </c>
      <c r="E13067" t="s">
        <v>1</v>
      </c>
      <c r="F13067">
        <v>0</v>
      </c>
      <c r="G13067">
        <v>0</v>
      </c>
      <c r="H13067">
        <v>0</v>
      </c>
    </row>
    <row r="13068" spans="2:8" x14ac:dyDescent="0.25">
      <c r="B13068" t="s">
        <v>3</v>
      </c>
      <c r="C13068" t="s">
        <v>646</v>
      </c>
      <c r="D13068" t="s">
        <v>261</v>
      </c>
      <c r="E13068" t="s">
        <v>1</v>
      </c>
      <c r="F13068">
        <v>0</v>
      </c>
      <c r="G13068">
        <v>0</v>
      </c>
      <c r="H13068">
        <v>0</v>
      </c>
    </row>
    <row r="13069" spans="2:8" x14ac:dyDescent="0.25">
      <c r="B13069" t="s">
        <v>3</v>
      </c>
      <c r="C13069" t="s">
        <v>646</v>
      </c>
      <c r="D13069" t="s">
        <v>262</v>
      </c>
      <c r="E13069" t="s">
        <v>1</v>
      </c>
      <c r="F13069">
        <v>0</v>
      </c>
      <c r="G13069">
        <v>0</v>
      </c>
      <c r="H13069">
        <v>0</v>
      </c>
    </row>
    <row r="13070" spans="2:8" x14ac:dyDescent="0.25">
      <c r="B13070" t="s">
        <v>3</v>
      </c>
      <c r="C13070" t="s">
        <v>646</v>
      </c>
      <c r="D13070" t="s">
        <v>263</v>
      </c>
      <c r="E13070" t="s">
        <v>1</v>
      </c>
      <c r="F13070">
        <v>0</v>
      </c>
      <c r="G13070">
        <v>0</v>
      </c>
      <c r="H13070">
        <v>0</v>
      </c>
    </row>
    <row r="13071" spans="2:8" x14ac:dyDescent="0.25">
      <c r="B13071" t="s">
        <v>3</v>
      </c>
      <c r="C13071" t="s">
        <v>646</v>
      </c>
      <c r="D13071" t="s">
        <v>264</v>
      </c>
      <c r="E13071" t="s">
        <v>1</v>
      </c>
      <c r="F13071">
        <v>0</v>
      </c>
      <c r="G13071">
        <v>0</v>
      </c>
      <c r="H13071">
        <v>0</v>
      </c>
    </row>
    <row r="13072" spans="2:8" x14ac:dyDescent="0.25">
      <c r="B13072" t="s">
        <v>3</v>
      </c>
      <c r="C13072" t="s">
        <v>646</v>
      </c>
      <c r="D13072" t="s">
        <v>265</v>
      </c>
      <c r="E13072" t="s">
        <v>1</v>
      </c>
      <c r="F13072">
        <v>0</v>
      </c>
      <c r="G13072">
        <v>0</v>
      </c>
      <c r="H13072">
        <v>0</v>
      </c>
    </row>
    <row r="13073" spans="2:8" x14ac:dyDescent="0.25">
      <c r="B13073" t="s">
        <v>3</v>
      </c>
      <c r="C13073" t="s">
        <v>646</v>
      </c>
      <c r="D13073" t="s">
        <v>266</v>
      </c>
      <c r="E13073" t="s">
        <v>1</v>
      </c>
      <c r="F13073">
        <v>0</v>
      </c>
      <c r="G13073">
        <v>0</v>
      </c>
      <c r="H13073">
        <v>0</v>
      </c>
    </row>
    <row r="13074" spans="2:8" x14ac:dyDescent="0.25">
      <c r="B13074" t="s">
        <v>3</v>
      </c>
      <c r="C13074" t="s">
        <v>646</v>
      </c>
      <c r="D13074" t="s">
        <v>267</v>
      </c>
      <c r="E13074" t="s">
        <v>1</v>
      </c>
      <c r="F13074">
        <v>0</v>
      </c>
      <c r="G13074">
        <v>0</v>
      </c>
      <c r="H13074">
        <v>0</v>
      </c>
    </row>
    <row r="13075" spans="2:8" x14ac:dyDescent="0.25">
      <c r="B13075" t="s">
        <v>3</v>
      </c>
      <c r="C13075" t="s">
        <v>646</v>
      </c>
      <c r="D13075" t="s">
        <v>268</v>
      </c>
      <c r="E13075" t="s">
        <v>1</v>
      </c>
      <c r="F13075">
        <v>0</v>
      </c>
      <c r="G13075">
        <v>0</v>
      </c>
      <c r="H13075">
        <v>0</v>
      </c>
    </row>
    <row r="13076" spans="2:8" x14ac:dyDescent="0.25">
      <c r="B13076" t="s">
        <v>3</v>
      </c>
      <c r="C13076" t="s">
        <v>646</v>
      </c>
      <c r="D13076" t="s">
        <v>269</v>
      </c>
      <c r="E13076" t="s">
        <v>1</v>
      </c>
      <c r="F13076">
        <v>0</v>
      </c>
      <c r="G13076">
        <v>0</v>
      </c>
      <c r="H13076">
        <v>0</v>
      </c>
    </row>
    <row r="13077" spans="2:8" x14ac:dyDescent="0.25">
      <c r="B13077" t="s">
        <v>3</v>
      </c>
      <c r="C13077" t="s">
        <v>646</v>
      </c>
      <c r="D13077" t="s">
        <v>270</v>
      </c>
      <c r="E13077" t="s">
        <v>1</v>
      </c>
      <c r="F13077">
        <v>0</v>
      </c>
      <c r="G13077">
        <v>0</v>
      </c>
      <c r="H13077">
        <v>0</v>
      </c>
    </row>
    <row r="13078" spans="2:8" x14ac:dyDescent="0.25">
      <c r="B13078" t="s">
        <v>3</v>
      </c>
      <c r="C13078" t="s">
        <v>646</v>
      </c>
      <c r="D13078" t="s">
        <v>271</v>
      </c>
      <c r="E13078" t="s">
        <v>1</v>
      </c>
      <c r="F13078">
        <v>0</v>
      </c>
      <c r="G13078">
        <v>0</v>
      </c>
      <c r="H13078">
        <v>0</v>
      </c>
    </row>
    <row r="13079" spans="2:8" x14ac:dyDescent="0.25">
      <c r="B13079" t="s">
        <v>3</v>
      </c>
      <c r="C13079" t="s">
        <v>646</v>
      </c>
      <c r="D13079" t="s">
        <v>272</v>
      </c>
      <c r="E13079" t="s">
        <v>1</v>
      </c>
      <c r="F13079">
        <v>0</v>
      </c>
      <c r="G13079">
        <v>0</v>
      </c>
      <c r="H13079">
        <v>0</v>
      </c>
    </row>
    <row r="13080" spans="2:8" x14ac:dyDescent="0.25">
      <c r="B13080" t="s">
        <v>3</v>
      </c>
      <c r="C13080" t="s">
        <v>646</v>
      </c>
      <c r="D13080" t="s">
        <v>273</v>
      </c>
      <c r="E13080" t="s">
        <v>1</v>
      </c>
      <c r="F13080">
        <v>0</v>
      </c>
      <c r="G13080">
        <v>0</v>
      </c>
      <c r="H13080">
        <v>0</v>
      </c>
    </row>
    <row r="13081" spans="2:8" x14ac:dyDescent="0.25">
      <c r="B13081" t="s">
        <v>3</v>
      </c>
      <c r="C13081" t="s">
        <v>646</v>
      </c>
      <c r="D13081" t="s">
        <v>274</v>
      </c>
      <c r="E13081" t="s">
        <v>1</v>
      </c>
      <c r="F13081">
        <v>0</v>
      </c>
      <c r="G13081">
        <v>0</v>
      </c>
      <c r="H13081">
        <v>0</v>
      </c>
    </row>
    <row r="13082" spans="2:8" x14ac:dyDescent="0.25">
      <c r="B13082" t="s">
        <v>3</v>
      </c>
      <c r="C13082" t="s">
        <v>646</v>
      </c>
      <c r="D13082" t="s">
        <v>275</v>
      </c>
      <c r="E13082" t="s">
        <v>1</v>
      </c>
      <c r="F13082">
        <v>0</v>
      </c>
      <c r="G13082">
        <v>0</v>
      </c>
      <c r="H13082">
        <v>0</v>
      </c>
    </row>
    <row r="13083" spans="2:8" x14ac:dyDescent="0.25">
      <c r="B13083" t="s">
        <v>3</v>
      </c>
      <c r="C13083" t="s">
        <v>646</v>
      </c>
      <c r="D13083" t="s">
        <v>276</v>
      </c>
      <c r="E13083" t="s">
        <v>1</v>
      </c>
      <c r="F13083">
        <v>0</v>
      </c>
      <c r="G13083">
        <v>0</v>
      </c>
      <c r="H13083">
        <v>0</v>
      </c>
    </row>
    <row r="13084" spans="2:8" x14ac:dyDescent="0.25">
      <c r="B13084" t="s">
        <v>3</v>
      </c>
      <c r="C13084" t="s">
        <v>646</v>
      </c>
      <c r="D13084" t="s">
        <v>277</v>
      </c>
      <c r="E13084" t="s">
        <v>1</v>
      </c>
      <c r="F13084">
        <v>0</v>
      </c>
      <c r="G13084">
        <v>0</v>
      </c>
      <c r="H13084">
        <v>0</v>
      </c>
    </row>
    <row r="13085" spans="2:8" x14ac:dyDescent="0.25">
      <c r="B13085" t="s">
        <v>3</v>
      </c>
      <c r="C13085" t="s">
        <v>646</v>
      </c>
      <c r="D13085" t="s">
        <v>278</v>
      </c>
      <c r="E13085" t="s">
        <v>1</v>
      </c>
      <c r="F13085">
        <v>0</v>
      </c>
      <c r="G13085">
        <v>0</v>
      </c>
      <c r="H13085">
        <v>0</v>
      </c>
    </row>
    <row r="13086" spans="2:8" x14ac:dyDescent="0.25">
      <c r="B13086" t="s">
        <v>3</v>
      </c>
      <c r="C13086" t="s">
        <v>646</v>
      </c>
      <c r="D13086" t="s">
        <v>279</v>
      </c>
      <c r="E13086" t="s">
        <v>1</v>
      </c>
      <c r="F13086">
        <v>0</v>
      </c>
      <c r="G13086">
        <v>0</v>
      </c>
      <c r="H13086">
        <v>0</v>
      </c>
    </row>
    <row r="13087" spans="2:8" x14ac:dyDescent="0.25">
      <c r="B13087" t="s">
        <v>3</v>
      </c>
      <c r="C13087" t="s">
        <v>646</v>
      </c>
      <c r="D13087" t="s">
        <v>280</v>
      </c>
      <c r="E13087" t="s">
        <v>1</v>
      </c>
      <c r="F13087">
        <v>0</v>
      </c>
      <c r="G13087">
        <v>0</v>
      </c>
      <c r="H13087">
        <v>0</v>
      </c>
    </row>
    <row r="13088" spans="2:8" x14ac:dyDescent="0.25">
      <c r="B13088" t="s">
        <v>3</v>
      </c>
      <c r="C13088" t="s">
        <v>646</v>
      </c>
      <c r="D13088" t="s">
        <v>281</v>
      </c>
      <c r="E13088" t="s">
        <v>1</v>
      </c>
      <c r="F13088">
        <v>0</v>
      </c>
      <c r="G13088">
        <v>0</v>
      </c>
      <c r="H13088">
        <v>0</v>
      </c>
    </row>
    <row r="13089" spans="2:8" x14ac:dyDescent="0.25">
      <c r="B13089" t="s">
        <v>3</v>
      </c>
      <c r="C13089" t="s">
        <v>646</v>
      </c>
      <c r="D13089" t="s">
        <v>282</v>
      </c>
      <c r="E13089" t="s">
        <v>1</v>
      </c>
      <c r="F13089">
        <v>0</v>
      </c>
      <c r="G13089">
        <v>0</v>
      </c>
      <c r="H13089">
        <v>0</v>
      </c>
    </row>
    <row r="13090" spans="2:8" x14ac:dyDescent="0.25">
      <c r="B13090" t="s">
        <v>3</v>
      </c>
      <c r="C13090" t="s">
        <v>646</v>
      </c>
      <c r="D13090" t="s">
        <v>283</v>
      </c>
      <c r="E13090" t="s">
        <v>1</v>
      </c>
      <c r="F13090">
        <v>0</v>
      </c>
      <c r="G13090">
        <v>0</v>
      </c>
      <c r="H13090">
        <v>0</v>
      </c>
    </row>
    <row r="13091" spans="2:8" x14ac:dyDescent="0.25">
      <c r="B13091" t="s">
        <v>3</v>
      </c>
      <c r="C13091" t="s">
        <v>646</v>
      </c>
      <c r="D13091" t="s">
        <v>284</v>
      </c>
      <c r="E13091" t="s">
        <v>1</v>
      </c>
      <c r="F13091">
        <v>0</v>
      </c>
      <c r="G13091">
        <v>0</v>
      </c>
      <c r="H13091">
        <v>0</v>
      </c>
    </row>
    <row r="13092" spans="2:8" x14ac:dyDescent="0.25">
      <c r="B13092" t="s">
        <v>3</v>
      </c>
      <c r="C13092" t="s">
        <v>646</v>
      </c>
      <c r="D13092" t="s">
        <v>285</v>
      </c>
      <c r="E13092" t="s">
        <v>1</v>
      </c>
      <c r="F13092">
        <v>0</v>
      </c>
      <c r="G13092">
        <v>0</v>
      </c>
      <c r="H13092">
        <v>0</v>
      </c>
    </row>
    <row r="13093" spans="2:8" x14ac:dyDescent="0.25">
      <c r="B13093" t="s">
        <v>3</v>
      </c>
      <c r="C13093" t="s">
        <v>646</v>
      </c>
      <c r="D13093" t="s">
        <v>286</v>
      </c>
      <c r="E13093" t="s">
        <v>1</v>
      </c>
      <c r="F13093">
        <v>0</v>
      </c>
      <c r="G13093">
        <v>0</v>
      </c>
      <c r="H13093">
        <v>0</v>
      </c>
    </row>
    <row r="13094" spans="2:8" x14ac:dyDescent="0.25">
      <c r="B13094" t="s">
        <v>3</v>
      </c>
      <c r="C13094" t="s">
        <v>646</v>
      </c>
      <c r="D13094" t="s">
        <v>287</v>
      </c>
      <c r="E13094" t="s">
        <v>1</v>
      </c>
      <c r="F13094">
        <v>0</v>
      </c>
      <c r="G13094">
        <v>0</v>
      </c>
      <c r="H13094">
        <v>0</v>
      </c>
    </row>
    <row r="13095" spans="2:8" x14ac:dyDescent="0.25">
      <c r="B13095" t="s">
        <v>3</v>
      </c>
      <c r="C13095" t="s">
        <v>646</v>
      </c>
      <c r="D13095" t="s">
        <v>288</v>
      </c>
      <c r="E13095" t="s">
        <v>1</v>
      </c>
      <c r="F13095">
        <v>0</v>
      </c>
      <c r="G13095">
        <v>0</v>
      </c>
      <c r="H13095">
        <v>0</v>
      </c>
    </row>
    <row r="13096" spans="2:8" x14ac:dyDescent="0.25">
      <c r="B13096" t="s">
        <v>3</v>
      </c>
      <c r="C13096" t="s">
        <v>646</v>
      </c>
      <c r="D13096" t="s">
        <v>289</v>
      </c>
      <c r="E13096" t="s">
        <v>1</v>
      </c>
      <c r="F13096">
        <v>0</v>
      </c>
      <c r="G13096">
        <v>0</v>
      </c>
      <c r="H13096">
        <v>0</v>
      </c>
    </row>
    <row r="13097" spans="2:8" x14ac:dyDescent="0.25">
      <c r="B13097" t="s">
        <v>3</v>
      </c>
      <c r="C13097" t="s">
        <v>646</v>
      </c>
      <c r="D13097" t="s">
        <v>290</v>
      </c>
      <c r="E13097" t="s">
        <v>1</v>
      </c>
      <c r="F13097">
        <v>0</v>
      </c>
      <c r="G13097">
        <v>0</v>
      </c>
      <c r="H13097">
        <v>0</v>
      </c>
    </row>
    <row r="13098" spans="2:8" x14ac:dyDescent="0.25">
      <c r="B13098" t="s">
        <v>3</v>
      </c>
      <c r="C13098" t="s">
        <v>646</v>
      </c>
      <c r="D13098" t="s">
        <v>291</v>
      </c>
      <c r="E13098" t="s">
        <v>1</v>
      </c>
      <c r="F13098">
        <v>0</v>
      </c>
      <c r="G13098">
        <v>0</v>
      </c>
      <c r="H13098">
        <v>0</v>
      </c>
    </row>
    <row r="13099" spans="2:8" x14ac:dyDescent="0.25">
      <c r="B13099" t="s">
        <v>3</v>
      </c>
      <c r="C13099" t="s">
        <v>646</v>
      </c>
      <c r="D13099" t="s">
        <v>292</v>
      </c>
      <c r="E13099" t="s">
        <v>1</v>
      </c>
      <c r="F13099">
        <v>0</v>
      </c>
      <c r="G13099">
        <v>0</v>
      </c>
      <c r="H13099">
        <v>0</v>
      </c>
    </row>
    <row r="13100" spans="2:8" x14ac:dyDescent="0.25">
      <c r="B13100" t="s">
        <v>3</v>
      </c>
      <c r="C13100" t="s">
        <v>646</v>
      </c>
      <c r="D13100" t="s">
        <v>293</v>
      </c>
      <c r="E13100" t="s">
        <v>1</v>
      </c>
      <c r="F13100">
        <v>0</v>
      </c>
      <c r="G13100">
        <v>0</v>
      </c>
      <c r="H13100">
        <v>0</v>
      </c>
    </row>
    <row r="13101" spans="2:8" x14ac:dyDescent="0.25">
      <c r="B13101" t="s">
        <v>3</v>
      </c>
      <c r="C13101" t="s">
        <v>646</v>
      </c>
      <c r="D13101" t="s">
        <v>294</v>
      </c>
      <c r="E13101" t="s">
        <v>1</v>
      </c>
      <c r="F13101">
        <v>0</v>
      </c>
      <c r="G13101">
        <v>0</v>
      </c>
      <c r="H13101">
        <v>0</v>
      </c>
    </row>
    <row r="13102" spans="2:8" x14ac:dyDescent="0.25">
      <c r="B13102" t="s">
        <v>3</v>
      </c>
      <c r="C13102" t="s">
        <v>646</v>
      </c>
      <c r="D13102" t="s">
        <v>295</v>
      </c>
      <c r="E13102" t="s">
        <v>1</v>
      </c>
      <c r="F13102">
        <v>0</v>
      </c>
      <c r="G13102">
        <v>0</v>
      </c>
      <c r="H13102">
        <v>0</v>
      </c>
    </row>
    <row r="13103" spans="2:8" x14ac:dyDescent="0.25">
      <c r="B13103" t="s">
        <v>3</v>
      </c>
      <c r="C13103" t="s">
        <v>646</v>
      </c>
      <c r="D13103" t="s">
        <v>296</v>
      </c>
      <c r="E13103" t="s">
        <v>1</v>
      </c>
      <c r="F13103">
        <v>0</v>
      </c>
      <c r="G13103">
        <v>0</v>
      </c>
      <c r="H13103">
        <v>0</v>
      </c>
    </row>
    <row r="13104" spans="2:8" x14ac:dyDescent="0.25">
      <c r="B13104" t="s">
        <v>3</v>
      </c>
      <c r="C13104" t="s">
        <v>646</v>
      </c>
      <c r="D13104" t="s">
        <v>297</v>
      </c>
      <c r="E13104" t="s">
        <v>1</v>
      </c>
      <c r="F13104">
        <v>0</v>
      </c>
      <c r="G13104">
        <v>0</v>
      </c>
      <c r="H13104">
        <v>0</v>
      </c>
    </row>
    <row r="13105" spans="2:8" x14ac:dyDescent="0.25">
      <c r="B13105" t="s">
        <v>3</v>
      </c>
      <c r="C13105" t="s">
        <v>646</v>
      </c>
      <c r="D13105" t="s">
        <v>298</v>
      </c>
      <c r="E13105" t="s">
        <v>1</v>
      </c>
      <c r="F13105">
        <v>0</v>
      </c>
      <c r="G13105">
        <v>0</v>
      </c>
      <c r="H13105">
        <v>0</v>
      </c>
    </row>
    <row r="13106" spans="2:8" x14ac:dyDescent="0.25">
      <c r="B13106" t="s">
        <v>3</v>
      </c>
      <c r="C13106" t="s">
        <v>646</v>
      </c>
      <c r="D13106" t="s">
        <v>299</v>
      </c>
      <c r="E13106" t="s">
        <v>1</v>
      </c>
      <c r="F13106">
        <v>0</v>
      </c>
      <c r="G13106">
        <v>0</v>
      </c>
      <c r="H13106">
        <v>0</v>
      </c>
    </row>
    <row r="13107" spans="2:8" x14ac:dyDescent="0.25">
      <c r="B13107" t="s">
        <v>3</v>
      </c>
      <c r="C13107" t="s">
        <v>646</v>
      </c>
      <c r="D13107" t="s">
        <v>300</v>
      </c>
      <c r="E13107" t="s">
        <v>1</v>
      </c>
      <c r="F13107">
        <v>0</v>
      </c>
      <c r="G13107">
        <v>0</v>
      </c>
      <c r="H13107">
        <v>0</v>
      </c>
    </row>
    <row r="13108" spans="2:8" x14ac:dyDescent="0.25">
      <c r="B13108" t="s">
        <v>3</v>
      </c>
      <c r="C13108" t="s">
        <v>646</v>
      </c>
      <c r="D13108" t="s">
        <v>301</v>
      </c>
      <c r="E13108" t="s">
        <v>1</v>
      </c>
      <c r="F13108">
        <v>0</v>
      </c>
      <c r="G13108">
        <v>0</v>
      </c>
      <c r="H13108">
        <v>0</v>
      </c>
    </row>
    <row r="13109" spans="2:8" x14ac:dyDescent="0.25">
      <c r="B13109" t="s">
        <v>3</v>
      </c>
      <c r="C13109" t="s">
        <v>646</v>
      </c>
      <c r="D13109" t="s">
        <v>407</v>
      </c>
      <c r="E13109" t="s">
        <v>1</v>
      </c>
      <c r="F13109">
        <v>0</v>
      </c>
      <c r="G13109">
        <v>0</v>
      </c>
      <c r="H13109">
        <v>0</v>
      </c>
    </row>
    <row r="13110" spans="2:8" x14ac:dyDescent="0.25">
      <c r="B13110" t="s">
        <v>3</v>
      </c>
      <c r="C13110" t="s">
        <v>646</v>
      </c>
      <c r="D13110" t="s">
        <v>635</v>
      </c>
      <c r="E13110" t="s">
        <v>1</v>
      </c>
      <c r="F13110">
        <v>0</v>
      </c>
      <c r="G13110">
        <v>0</v>
      </c>
      <c r="H13110">
        <v>0</v>
      </c>
    </row>
    <row r="13111" spans="2:8" x14ac:dyDescent="0.25">
      <c r="B13111" t="s">
        <v>3</v>
      </c>
      <c r="C13111" t="s">
        <v>646</v>
      </c>
      <c r="D13111" t="s">
        <v>636</v>
      </c>
      <c r="E13111" t="s">
        <v>1</v>
      </c>
      <c r="F13111">
        <v>0</v>
      </c>
      <c r="G13111">
        <v>0</v>
      </c>
      <c r="H13111">
        <v>0</v>
      </c>
    </row>
    <row r="13112" spans="2:8" x14ac:dyDescent="0.25">
      <c r="B13112" t="s">
        <v>3</v>
      </c>
      <c r="C13112" t="s">
        <v>646</v>
      </c>
      <c r="D13112" t="s">
        <v>554</v>
      </c>
      <c r="E13112" t="s">
        <v>1</v>
      </c>
      <c r="F13112">
        <v>0</v>
      </c>
      <c r="G13112">
        <v>0</v>
      </c>
      <c r="H13112">
        <v>0</v>
      </c>
    </row>
    <row r="13113" spans="2:8" x14ac:dyDescent="0.25">
      <c r="B13113" t="s">
        <v>3</v>
      </c>
      <c r="C13113" t="s">
        <v>646</v>
      </c>
      <c r="D13113" t="s">
        <v>302</v>
      </c>
      <c r="E13113" t="s">
        <v>1</v>
      </c>
      <c r="F13113">
        <v>0</v>
      </c>
      <c r="G13113">
        <v>0</v>
      </c>
      <c r="H13113">
        <v>0</v>
      </c>
    </row>
    <row r="13114" spans="2:8" x14ac:dyDescent="0.25">
      <c r="B13114" t="s">
        <v>3</v>
      </c>
      <c r="C13114" t="s">
        <v>646</v>
      </c>
      <c r="D13114" t="s">
        <v>303</v>
      </c>
      <c r="E13114" t="s">
        <v>1</v>
      </c>
      <c r="F13114">
        <v>0</v>
      </c>
      <c r="G13114">
        <v>0</v>
      </c>
      <c r="H13114">
        <v>0</v>
      </c>
    </row>
    <row r="13115" spans="2:8" x14ac:dyDescent="0.25">
      <c r="B13115" t="s">
        <v>3</v>
      </c>
      <c r="C13115" t="s">
        <v>646</v>
      </c>
      <c r="D13115" t="s">
        <v>304</v>
      </c>
      <c r="E13115" t="s">
        <v>1</v>
      </c>
      <c r="F13115">
        <v>0</v>
      </c>
      <c r="G13115">
        <v>0</v>
      </c>
      <c r="H13115">
        <v>0</v>
      </c>
    </row>
    <row r="13116" spans="2:8" x14ac:dyDescent="0.25">
      <c r="B13116" t="s">
        <v>3</v>
      </c>
      <c r="C13116" t="s">
        <v>646</v>
      </c>
      <c r="D13116" t="s">
        <v>305</v>
      </c>
      <c r="E13116" t="s">
        <v>1</v>
      </c>
      <c r="F13116">
        <v>0</v>
      </c>
      <c r="G13116">
        <v>0</v>
      </c>
      <c r="H13116">
        <v>0</v>
      </c>
    </row>
    <row r="13117" spans="2:8" x14ac:dyDescent="0.25">
      <c r="B13117" t="s">
        <v>3</v>
      </c>
      <c r="C13117" t="s">
        <v>646</v>
      </c>
      <c r="D13117" t="s">
        <v>306</v>
      </c>
      <c r="E13117" t="s">
        <v>1</v>
      </c>
      <c r="F13117">
        <v>0</v>
      </c>
      <c r="G13117">
        <v>0</v>
      </c>
      <c r="H13117">
        <v>0</v>
      </c>
    </row>
    <row r="13118" spans="2:8" x14ac:dyDescent="0.25">
      <c r="B13118" t="s">
        <v>3</v>
      </c>
      <c r="C13118" t="s">
        <v>646</v>
      </c>
      <c r="D13118" t="s">
        <v>307</v>
      </c>
      <c r="E13118" t="s">
        <v>1</v>
      </c>
      <c r="F13118">
        <v>0</v>
      </c>
      <c r="G13118">
        <v>0</v>
      </c>
      <c r="H13118">
        <v>0</v>
      </c>
    </row>
    <row r="13119" spans="2:8" x14ac:dyDescent="0.25">
      <c r="B13119" t="s">
        <v>3</v>
      </c>
      <c r="C13119" t="s">
        <v>646</v>
      </c>
      <c r="D13119" t="s">
        <v>308</v>
      </c>
      <c r="E13119" t="s">
        <v>1</v>
      </c>
      <c r="F13119">
        <v>0</v>
      </c>
      <c r="G13119">
        <v>0</v>
      </c>
      <c r="H13119">
        <v>0</v>
      </c>
    </row>
    <row r="13120" spans="2:8" x14ac:dyDescent="0.25">
      <c r="B13120" t="s">
        <v>3</v>
      </c>
      <c r="C13120" t="s">
        <v>646</v>
      </c>
      <c r="D13120" t="s">
        <v>309</v>
      </c>
      <c r="E13120" t="s">
        <v>1</v>
      </c>
      <c r="F13120">
        <v>0</v>
      </c>
      <c r="G13120">
        <v>0</v>
      </c>
      <c r="H13120">
        <v>0</v>
      </c>
    </row>
    <row r="13121" spans="2:8" x14ac:dyDescent="0.25">
      <c r="B13121" t="s">
        <v>3</v>
      </c>
      <c r="C13121" t="s">
        <v>646</v>
      </c>
      <c r="D13121" t="s">
        <v>310</v>
      </c>
      <c r="E13121" t="s">
        <v>1</v>
      </c>
      <c r="F13121">
        <v>0</v>
      </c>
      <c r="G13121">
        <v>0</v>
      </c>
      <c r="H13121">
        <v>0</v>
      </c>
    </row>
    <row r="13122" spans="2:8" x14ac:dyDescent="0.25">
      <c r="B13122" t="s">
        <v>3</v>
      </c>
      <c r="C13122" t="s">
        <v>646</v>
      </c>
      <c r="D13122" t="s">
        <v>637</v>
      </c>
      <c r="E13122" t="s">
        <v>1</v>
      </c>
      <c r="F13122">
        <v>0</v>
      </c>
      <c r="G13122">
        <v>0</v>
      </c>
      <c r="H13122">
        <v>0</v>
      </c>
    </row>
    <row r="13123" spans="2:8" x14ac:dyDescent="0.25">
      <c r="B13123" t="s">
        <v>3</v>
      </c>
      <c r="C13123" t="s">
        <v>646</v>
      </c>
      <c r="D13123" t="s">
        <v>311</v>
      </c>
      <c r="E13123" t="s">
        <v>1</v>
      </c>
      <c r="F13123">
        <v>0</v>
      </c>
      <c r="G13123">
        <v>0</v>
      </c>
      <c r="H13123">
        <v>0</v>
      </c>
    </row>
    <row r="13124" spans="2:8" x14ac:dyDescent="0.25">
      <c r="B13124" t="s">
        <v>3</v>
      </c>
      <c r="C13124" t="s">
        <v>646</v>
      </c>
      <c r="D13124" t="s">
        <v>312</v>
      </c>
      <c r="E13124" t="s">
        <v>1</v>
      </c>
      <c r="F13124">
        <v>0</v>
      </c>
      <c r="G13124">
        <v>0</v>
      </c>
      <c r="H13124">
        <v>0</v>
      </c>
    </row>
    <row r="13125" spans="2:8" x14ac:dyDescent="0.25">
      <c r="B13125" t="s">
        <v>3</v>
      </c>
      <c r="C13125" t="s">
        <v>646</v>
      </c>
      <c r="D13125" t="s">
        <v>313</v>
      </c>
      <c r="E13125" t="s">
        <v>1</v>
      </c>
      <c r="F13125">
        <v>0</v>
      </c>
      <c r="G13125">
        <v>0</v>
      </c>
      <c r="H13125">
        <v>0</v>
      </c>
    </row>
    <row r="13126" spans="2:8" x14ac:dyDescent="0.25">
      <c r="B13126" t="s">
        <v>3</v>
      </c>
      <c r="C13126" t="s">
        <v>646</v>
      </c>
      <c r="D13126" t="s">
        <v>314</v>
      </c>
      <c r="E13126" t="s">
        <v>1</v>
      </c>
      <c r="F13126">
        <v>0</v>
      </c>
      <c r="G13126">
        <v>0</v>
      </c>
      <c r="H13126">
        <v>0</v>
      </c>
    </row>
    <row r="13127" spans="2:8" x14ac:dyDescent="0.25">
      <c r="B13127" t="s">
        <v>3</v>
      </c>
      <c r="C13127" t="s">
        <v>646</v>
      </c>
      <c r="D13127" t="s">
        <v>315</v>
      </c>
      <c r="E13127" t="s">
        <v>1</v>
      </c>
      <c r="F13127">
        <v>0</v>
      </c>
      <c r="G13127">
        <v>0</v>
      </c>
      <c r="H13127">
        <v>0</v>
      </c>
    </row>
    <row r="13128" spans="2:8" x14ac:dyDescent="0.25">
      <c r="B13128" t="s">
        <v>3</v>
      </c>
      <c r="C13128" t="s">
        <v>646</v>
      </c>
      <c r="D13128" t="s">
        <v>316</v>
      </c>
      <c r="E13128" t="s">
        <v>1</v>
      </c>
      <c r="F13128">
        <v>0</v>
      </c>
      <c r="G13128">
        <v>0</v>
      </c>
      <c r="H13128">
        <v>0</v>
      </c>
    </row>
    <row r="13129" spans="2:8" x14ac:dyDescent="0.25">
      <c r="B13129" t="s">
        <v>3</v>
      </c>
      <c r="C13129" t="s">
        <v>646</v>
      </c>
      <c r="D13129" t="s">
        <v>317</v>
      </c>
      <c r="E13129" t="s">
        <v>1</v>
      </c>
      <c r="F13129">
        <v>0</v>
      </c>
      <c r="G13129">
        <v>0</v>
      </c>
      <c r="H13129">
        <v>0</v>
      </c>
    </row>
    <row r="13130" spans="2:8" x14ac:dyDescent="0.25">
      <c r="B13130" t="s">
        <v>3</v>
      </c>
      <c r="C13130" t="s">
        <v>646</v>
      </c>
      <c r="D13130" t="s">
        <v>320</v>
      </c>
      <c r="E13130" t="s">
        <v>1</v>
      </c>
      <c r="F13130">
        <v>0</v>
      </c>
      <c r="G13130">
        <v>0</v>
      </c>
      <c r="H13130">
        <v>0</v>
      </c>
    </row>
    <row r="13131" spans="2:8" x14ac:dyDescent="0.25">
      <c r="B13131" t="s">
        <v>3</v>
      </c>
      <c r="C13131" t="s">
        <v>646</v>
      </c>
      <c r="D13131" t="s">
        <v>321</v>
      </c>
      <c r="E13131" t="s">
        <v>1</v>
      </c>
      <c r="F13131">
        <v>0</v>
      </c>
      <c r="G13131">
        <v>0</v>
      </c>
      <c r="H13131">
        <v>0</v>
      </c>
    </row>
    <row r="13132" spans="2:8" x14ac:dyDescent="0.25">
      <c r="B13132" t="s">
        <v>3</v>
      </c>
      <c r="C13132" t="s">
        <v>646</v>
      </c>
      <c r="D13132" t="s">
        <v>318</v>
      </c>
      <c r="E13132" t="s">
        <v>1</v>
      </c>
      <c r="F13132">
        <v>0</v>
      </c>
      <c r="G13132">
        <v>0</v>
      </c>
      <c r="H13132">
        <v>0</v>
      </c>
    </row>
    <row r="13133" spans="2:8" x14ac:dyDescent="0.25">
      <c r="B13133" t="s">
        <v>3</v>
      </c>
      <c r="C13133" t="s">
        <v>646</v>
      </c>
      <c r="D13133" t="s">
        <v>319</v>
      </c>
      <c r="E13133" t="s">
        <v>1</v>
      </c>
      <c r="F13133">
        <v>0</v>
      </c>
      <c r="G13133">
        <v>0</v>
      </c>
      <c r="H13133">
        <v>0</v>
      </c>
    </row>
    <row r="13134" spans="2:8" x14ac:dyDescent="0.25">
      <c r="B13134" t="s">
        <v>3</v>
      </c>
      <c r="C13134" t="s">
        <v>646</v>
      </c>
      <c r="D13134" t="s">
        <v>326</v>
      </c>
      <c r="E13134" t="s">
        <v>1</v>
      </c>
      <c r="F13134">
        <v>0</v>
      </c>
      <c r="G13134">
        <v>0</v>
      </c>
      <c r="H13134">
        <v>0</v>
      </c>
    </row>
    <row r="13135" spans="2:8" x14ac:dyDescent="0.25">
      <c r="B13135" t="s">
        <v>3</v>
      </c>
      <c r="C13135" t="s">
        <v>646</v>
      </c>
      <c r="D13135" t="s">
        <v>327</v>
      </c>
      <c r="E13135" t="s">
        <v>1</v>
      </c>
      <c r="F13135">
        <v>0</v>
      </c>
      <c r="G13135">
        <v>0</v>
      </c>
      <c r="H13135">
        <v>0</v>
      </c>
    </row>
    <row r="13136" spans="2:8" x14ac:dyDescent="0.25">
      <c r="B13136" t="s">
        <v>3</v>
      </c>
      <c r="C13136" t="s">
        <v>646</v>
      </c>
      <c r="D13136" t="s">
        <v>328</v>
      </c>
      <c r="E13136" t="s">
        <v>1</v>
      </c>
      <c r="F13136">
        <v>0</v>
      </c>
      <c r="G13136">
        <v>0</v>
      </c>
      <c r="H13136">
        <v>0</v>
      </c>
    </row>
    <row r="13137" spans="2:8" x14ac:dyDescent="0.25">
      <c r="B13137" t="s">
        <v>3</v>
      </c>
      <c r="C13137" t="s">
        <v>646</v>
      </c>
      <c r="D13137" t="s">
        <v>329</v>
      </c>
      <c r="E13137" t="s">
        <v>1</v>
      </c>
      <c r="F13137">
        <v>0</v>
      </c>
      <c r="G13137">
        <v>0</v>
      </c>
      <c r="H13137">
        <v>0</v>
      </c>
    </row>
    <row r="13138" spans="2:8" x14ac:dyDescent="0.25">
      <c r="B13138" t="s">
        <v>3</v>
      </c>
      <c r="C13138" t="s">
        <v>646</v>
      </c>
      <c r="D13138" t="s">
        <v>330</v>
      </c>
      <c r="E13138" t="s">
        <v>1</v>
      </c>
      <c r="F13138">
        <v>0</v>
      </c>
      <c r="G13138">
        <v>0</v>
      </c>
      <c r="H13138">
        <v>0</v>
      </c>
    </row>
    <row r="13139" spans="2:8" x14ac:dyDescent="0.25">
      <c r="B13139" t="s">
        <v>3</v>
      </c>
      <c r="C13139" t="s">
        <v>646</v>
      </c>
      <c r="D13139" t="s">
        <v>331</v>
      </c>
      <c r="E13139" t="s">
        <v>1</v>
      </c>
      <c r="F13139">
        <v>0</v>
      </c>
      <c r="G13139">
        <v>0</v>
      </c>
      <c r="H13139">
        <v>0</v>
      </c>
    </row>
    <row r="13140" spans="2:8" x14ac:dyDescent="0.25">
      <c r="B13140" t="s">
        <v>3</v>
      </c>
      <c r="C13140" t="s">
        <v>646</v>
      </c>
      <c r="D13140" t="s">
        <v>322</v>
      </c>
      <c r="E13140" t="s">
        <v>1</v>
      </c>
      <c r="F13140">
        <v>0</v>
      </c>
      <c r="G13140">
        <v>0</v>
      </c>
      <c r="H13140">
        <v>0</v>
      </c>
    </row>
    <row r="13141" spans="2:8" x14ac:dyDescent="0.25">
      <c r="B13141" t="s">
        <v>3</v>
      </c>
      <c r="C13141" t="s">
        <v>646</v>
      </c>
      <c r="D13141" t="s">
        <v>323</v>
      </c>
      <c r="E13141" t="s">
        <v>1</v>
      </c>
      <c r="F13141">
        <v>0</v>
      </c>
      <c r="G13141">
        <v>0</v>
      </c>
      <c r="H13141">
        <v>0</v>
      </c>
    </row>
    <row r="13142" spans="2:8" x14ac:dyDescent="0.25">
      <c r="B13142" t="s">
        <v>3</v>
      </c>
      <c r="C13142" t="s">
        <v>646</v>
      </c>
      <c r="D13142" t="s">
        <v>324</v>
      </c>
      <c r="E13142" t="s">
        <v>1</v>
      </c>
      <c r="F13142">
        <v>0</v>
      </c>
      <c r="G13142">
        <v>0</v>
      </c>
      <c r="H13142">
        <v>0</v>
      </c>
    </row>
    <row r="13143" spans="2:8" x14ac:dyDescent="0.25">
      <c r="B13143" t="s">
        <v>3</v>
      </c>
      <c r="C13143" t="s">
        <v>646</v>
      </c>
      <c r="D13143" t="s">
        <v>325</v>
      </c>
      <c r="E13143" t="s">
        <v>1</v>
      </c>
      <c r="F13143">
        <v>0</v>
      </c>
      <c r="G13143">
        <v>0</v>
      </c>
      <c r="H13143">
        <v>0</v>
      </c>
    </row>
    <row r="13144" spans="2:8" x14ac:dyDescent="0.25">
      <c r="B13144" t="s">
        <v>3</v>
      </c>
      <c r="C13144" t="s">
        <v>646</v>
      </c>
      <c r="D13144" t="s">
        <v>332</v>
      </c>
      <c r="E13144" t="s">
        <v>1</v>
      </c>
      <c r="F13144">
        <v>0</v>
      </c>
      <c r="G13144">
        <v>0</v>
      </c>
      <c r="H13144">
        <v>0</v>
      </c>
    </row>
    <row r="13145" spans="2:8" x14ac:dyDescent="0.25">
      <c r="B13145" t="s">
        <v>3</v>
      </c>
      <c r="C13145" t="s">
        <v>646</v>
      </c>
      <c r="D13145" t="s">
        <v>333</v>
      </c>
      <c r="E13145" t="s">
        <v>1</v>
      </c>
      <c r="F13145">
        <v>0</v>
      </c>
      <c r="G13145">
        <v>0</v>
      </c>
      <c r="H13145">
        <v>0</v>
      </c>
    </row>
    <row r="13146" spans="2:8" x14ac:dyDescent="0.25">
      <c r="B13146" t="s">
        <v>3</v>
      </c>
      <c r="C13146" t="s">
        <v>646</v>
      </c>
      <c r="D13146" t="s">
        <v>334</v>
      </c>
      <c r="E13146" t="s">
        <v>1</v>
      </c>
      <c r="F13146">
        <v>0</v>
      </c>
      <c r="G13146">
        <v>0</v>
      </c>
      <c r="H13146">
        <v>0</v>
      </c>
    </row>
    <row r="13147" spans="2:8" x14ac:dyDescent="0.25">
      <c r="B13147" t="s">
        <v>3</v>
      </c>
      <c r="C13147" t="s">
        <v>646</v>
      </c>
      <c r="D13147" t="s">
        <v>335</v>
      </c>
      <c r="E13147" t="s">
        <v>1</v>
      </c>
      <c r="F13147">
        <v>0</v>
      </c>
      <c r="G13147">
        <v>0</v>
      </c>
      <c r="H13147">
        <v>0</v>
      </c>
    </row>
    <row r="13148" spans="2:8" x14ac:dyDescent="0.25">
      <c r="B13148" t="s">
        <v>3</v>
      </c>
      <c r="C13148" t="s">
        <v>646</v>
      </c>
      <c r="D13148" t="s">
        <v>336</v>
      </c>
      <c r="E13148" t="s">
        <v>1</v>
      </c>
      <c r="F13148">
        <v>0</v>
      </c>
      <c r="G13148">
        <v>0</v>
      </c>
      <c r="H13148">
        <v>0</v>
      </c>
    </row>
    <row r="13149" spans="2:8" x14ac:dyDescent="0.25">
      <c r="B13149" t="s">
        <v>3</v>
      </c>
      <c r="C13149" t="s">
        <v>646</v>
      </c>
      <c r="D13149" t="s">
        <v>337</v>
      </c>
      <c r="E13149" t="s">
        <v>1</v>
      </c>
      <c r="F13149">
        <v>0</v>
      </c>
      <c r="G13149">
        <v>0</v>
      </c>
      <c r="H13149">
        <v>0</v>
      </c>
    </row>
    <row r="13150" spans="2:8" x14ac:dyDescent="0.25">
      <c r="B13150" t="s">
        <v>3</v>
      </c>
      <c r="C13150" t="s">
        <v>646</v>
      </c>
      <c r="D13150" t="s">
        <v>338</v>
      </c>
      <c r="E13150" t="s">
        <v>1</v>
      </c>
      <c r="F13150">
        <v>0</v>
      </c>
      <c r="G13150">
        <v>0</v>
      </c>
      <c r="H13150">
        <v>0</v>
      </c>
    </row>
    <row r="13151" spans="2:8" x14ac:dyDescent="0.25">
      <c r="B13151" t="s">
        <v>3</v>
      </c>
      <c r="C13151" t="s">
        <v>646</v>
      </c>
      <c r="D13151" t="s">
        <v>339</v>
      </c>
      <c r="E13151" t="s">
        <v>1</v>
      </c>
      <c r="F13151">
        <v>0</v>
      </c>
      <c r="G13151">
        <v>0</v>
      </c>
      <c r="H13151">
        <v>0</v>
      </c>
    </row>
    <row r="13152" spans="2:8" x14ac:dyDescent="0.25">
      <c r="B13152" t="s">
        <v>3</v>
      </c>
      <c r="C13152" t="s">
        <v>646</v>
      </c>
      <c r="D13152" t="s">
        <v>340</v>
      </c>
      <c r="E13152" t="s">
        <v>1</v>
      </c>
      <c r="F13152">
        <v>0</v>
      </c>
      <c r="G13152">
        <v>0</v>
      </c>
      <c r="H13152">
        <v>0</v>
      </c>
    </row>
    <row r="13153" spans="2:8" x14ac:dyDescent="0.25">
      <c r="B13153" t="s">
        <v>3</v>
      </c>
      <c r="C13153" t="s">
        <v>646</v>
      </c>
      <c r="D13153" t="s">
        <v>341</v>
      </c>
      <c r="E13153" t="s">
        <v>1</v>
      </c>
      <c r="F13153">
        <v>0</v>
      </c>
      <c r="G13153">
        <v>0</v>
      </c>
      <c r="H13153">
        <v>0</v>
      </c>
    </row>
    <row r="13154" spans="2:8" x14ac:dyDescent="0.25">
      <c r="B13154" t="s">
        <v>3</v>
      </c>
      <c r="C13154" t="s">
        <v>646</v>
      </c>
      <c r="D13154" t="s">
        <v>342</v>
      </c>
      <c r="E13154" t="s">
        <v>1</v>
      </c>
      <c r="F13154">
        <v>0</v>
      </c>
      <c r="G13154">
        <v>0</v>
      </c>
      <c r="H13154">
        <v>0</v>
      </c>
    </row>
    <row r="13155" spans="2:8" x14ac:dyDescent="0.25">
      <c r="B13155" t="s">
        <v>3</v>
      </c>
      <c r="C13155" t="s">
        <v>646</v>
      </c>
      <c r="D13155" t="s">
        <v>343</v>
      </c>
      <c r="E13155" t="s">
        <v>1</v>
      </c>
      <c r="F13155">
        <v>0</v>
      </c>
      <c r="G13155">
        <v>0</v>
      </c>
      <c r="H13155">
        <v>0</v>
      </c>
    </row>
    <row r="13156" spans="2:8" x14ac:dyDescent="0.25">
      <c r="B13156" t="s">
        <v>3</v>
      </c>
      <c r="C13156" t="s">
        <v>646</v>
      </c>
      <c r="D13156" t="s">
        <v>344</v>
      </c>
      <c r="E13156" t="s">
        <v>1</v>
      </c>
      <c r="F13156">
        <v>0</v>
      </c>
      <c r="G13156">
        <v>0</v>
      </c>
      <c r="H13156">
        <v>0</v>
      </c>
    </row>
    <row r="13157" spans="2:8" x14ac:dyDescent="0.25">
      <c r="B13157" t="s">
        <v>3</v>
      </c>
      <c r="C13157" t="s">
        <v>646</v>
      </c>
      <c r="D13157" t="s">
        <v>345</v>
      </c>
      <c r="E13157" t="s">
        <v>1</v>
      </c>
      <c r="F13157">
        <v>0</v>
      </c>
      <c r="G13157">
        <v>0</v>
      </c>
      <c r="H13157">
        <v>0</v>
      </c>
    </row>
    <row r="13158" spans="2:8" x14ac:dyDescent="0.25">
      <c r="B13158" t="s">
        <v>3</v>
      </c>
      <c r="C13158" t="s">
        <v>646</v>
      </c>
      <c r="D13158" t="s">
        <v>346</v>
      </c>
      <c r="E13158" t="s">
        <v>1</v>
      </c>
      <c r="F13158">
        <v>0</v>
      </c>
      <c r="G13158">
        <v>0</v>
      </c>
      <c r="H13158">
        <v>0</v>
      </c>
    </row>
    <row r="13159" spans="2:8" x14ac:dyDescent="0.25">
      <c r="B13159" t="s">
        <v>3</v>
      </c>
      <c r="C13159" t="s">
        <v>646</v>
      </c>
      <c r="D13159" t="s">
        <v>347</v>
      </c>
      <c r="E13159" t="s">
        <v>1</v>
      </c>
      <c r="F13159">
        <v>0</v>
      </c>
      <c r="G13159">
        <v>0</v>
      </c>
      <c r="H13159">
        <v>0</v>
      </c>
    </row>
    <row r="13160" spans="2:8" x14ac:dyDescent="0.25">
      <c r="B13160" t="s">
        <v>3</v>
      </c>
      <c r="C13160" t="s">
        <v>646</v>
      </c>
      <c r="D13160" t="s">
        <v>348</v>
      </c>
      <c r="E13160" t="s">
        <v>1</v>
      </c>
      <c r="F13160">
        <v>0</v>
      </c>
      <c r="G13160">
        <v>0</v>
      </c>
      <c r="H13160">
        <v>0</v>
      </c>
    </row>
    <row r="13161" spans="2:8" x14ac:dyDescent="0.25">
      <c r="B13161" t="s">
        <v>3</v>
      </c>
      <c r="C13161" t="s">
        <v>646</v>
      </c>
      <c r="D13161" t="s">
        <v>349</v>
      </c>
      <c r="E13161" t="s">
        <v>1</v>
      </c>
      <c r="F13161">
        <v>0</v>
      </c>
      <c r="G13161">
        <v>0</v>
      </c>
      <c r="H13161">
        <v>0</v>
      </c>
    </row>
    <row r="13162" spans="2:8" x14ac:dyDescent="0.25">
      <c r="B13162" t="s">
        <v>3</v>
      </c>
      <c r="C13162" t="s">
        <v>646</v>
      </c>
      <c r="D13162" t="s">
        <v>350</v>
      </c>
      <c r="E13162" t="s">
        <v>1</v>
      </c>
      <c r="F13162">
        <v>0</v>
      </c>
      <c r="G13162">
        <v>0</v>
      </c>
      <c r="H13162">
        <v>0</v>
      </c>
    </row>
    <row r="13163" spans="2:8" x14ac:dyDescent="0.25">
      <c r="B13163" t="s">
        <v>3</v>
      </c>
      <c r="C13163" t="s">
        <v>646</v>
      </c>
      <c r="D13163" t="s">
        <v>351</v>
      </c>
      <c r="E13163" t="s">
        <v>1</v>
      </c>
      <c r="F13163">
        <v>0</v>
      </c>
      <c r="G13163">
        <v>0</v>
      </c>
      <c r="H13163">
        <v>0</v>
      </c>
    </row>
    <row r="13164" spans="2:8" x14ac:dyDescent="0.25">
      <c r="B13164" t="s">
        <v>3</v>
      </c>
      <c r="C13164" t="s">
        <v>646</v>
      </c>
      <c r="D13164" t="s">
        <v>352</v>
      </c>
      <c r="E13164" t="s">
        <v>1</v>
      </c>
      <c r="F13164">
        <v>0</v>
      </c>
      <c r="G13164">
        <v>0</v>
      </c>
      <c r="H13164">
        <v>0</v>
      </c>
    </row>
    <row r="13165" spans="2:8" x14ac:dyDescent="0.25">
      <c r="B13165" t="s">
        <v>3</v>
      </c>
      <c r="C13165" t="s">
        <v>646</v>
      </c>
      <c r="D13165" t="s">
        <v>353</v>
      </c>
      <c r="E13165" t="s">
        <v>1</v>
      </c>
      <c r="F13165">
        <v>0</v>
      </c>
      <c r="G13165">
        <v>0</v>
      </c>
      <c r="H13165">
        <v>0</v>
      </c>
    </row>
    <row r="13166" spans="2:8" x14ac:dyDescent="0.25">
      <c r="B13166" t="s">
        <v>3</v>
      </c>
      <c r="C13166" t="s">
        <v>646</v>
      </c>
      <c r="D13166" t="s">
        <v>354</v>
      </c>
      <c r="E13166" t="s">
        <v>1</v>
      </c>
      <c r="F13166">
        <v>0</v>
      </c>
      <c r="G13166">
        <v>0</v>
      </c>
      <c r="H13166">
        <v>0</v>
      </c>
    </row>
    <row r="13167" spans="2:8" x14ac:dyDescent="0.25">
      <c r="B13167" t="s">
        <v>3</v>
      </c>
      <c r="C13167" t="s">
        <v>646</v>
      </c>
      <c r="D13167" t="s">
        <v>355</v>
      </c>
      <c r="E13167" t="s">
        <v>1</v>
      </c>
      <c r="F13167">
        <v>0</v>
      </c>
      <c r="G13167">
        <v>0</v>
      </c>
      <c r="H13167">
        <v>0</v>
      </c>
    </row>
    <row r="13168" spans="2:8" x14ac:dyDescent="0.25">
      <c r="B13168" t="s">
        <v>3</v>
      </c>
      <c r="C13168" t="s">
        <v>646</v>
      </c>
      <c r="D13168" t="s">
        <v>356</v>
      </c>
      <c r="E13168" t="s">
        <v>1</v>
      </c>
      <c r="F13168">
        <v>0</v>
      </c>
      <c r="G13168">
        <v>0</v>
      </c>
      <c r="H13168">
        <v>0</v>
      </c>
    </row>
    <row r="13169" spans="2:8" x14ac:dyDescent="0.25">
      <c r="B13169" t="s">
        <v>3</v>
      </c>
      <c r="C13169" t="s">
        <v>646</v>
      </c>
      <c r="D13169" t="s">
        <v>357</v>
      </c>
      <c r="E13169" t="s">
        <v>1</v>
      </c>
      <c r="F13169">
        <v>0</v>
      </c>
      <c r="G13169">
        <v>0</v>
      </c>
      <c r="H13169">
        <v>0</v>
      </c>
    </row>
    <row r="13170" spans="2:8" x14ac:dyDescent="0.25">
      <c r="B13170" t="s">
        <v>3</v>
      </c>
      <c r="C13170" t="s">
        <v>646</v>
      </c>
      <c r="D13170" t="s">
        <v>358</v>
      </c>
      <c r="E13170" t="s">
        <v>1</v>
      </c>
      <c r="F13170">
        <v>0</v>
      </c>
      <c r="G13170">
        <v>0</v>
      </c>
      <c r="H13170">
        <v>0</v>
      </c>
    </row>
    <row r="13171" spans="2:8" x14ac:dyDescent="0.25">
      <c r="B13171" t="s">
        <v>3</v>
      </c>
      <c r="C13171" t="s">
        <v>646</v>
      </c>
      <c r="D13171" t="s">
        <v>359</v>
      </c>
      <c r="E13171" t="s">
        <v>1</v>
      </c>
      <c r="F13171">
        <v>0</v>
      </c>
      <c r="G13171">
        <v>0</v>
      </c>
      <c r="H13171">
        <v>0</v>
      </c>
    </row>
    <row r="13172" spans="2:8" x14ac:dyDescent="0.25">
      <c r="B13172" t="s">
        <v>3</v>
      </c>
      <c r="C13172" t="s">
        <v>646</v>
      </c>
      <c r="D13172" t="s">
        <v>360</v>
      </c>
      <c r="E13172" t="s">
        <v>1</v>
      </c>
      <c r="F13172">
        <v>0</v>
      </c>
      <c r="G13172">
        <v>0</v>
      </c>
      <c r="H13172">
        <v>0</v>
      </c>
    </row>
    <row r="13173" spans="2:8" x14ac:dyDescent="0.25">
      <c r="B13173" t="s">
        <v>3</v>
      </c>
      <c r="C13173" t="s">
        <v>646</v>
      </c>
      <c r="D13173" t="s">
        <v>361</v>
      </c>
      <c r="E13173" t="s">
        <v>1</v>
      </c>
      <c r="F13173">
        <v>0</v>
      </c>
      <c r="G13173">
        <v>0</v>
      </c>
      <c r="H13173">
        <v>0</v>
      </c>
    </row>
    <row r="13174" spans="2:8" x14ac:dyDescent="0.25">
      <c r="B13174" t="s">
        <v>3</v>
      </c>
      <c r="C13174" t="s">
        <v>646</v>
      </c>
      <c r="D13174" t="s">
        <v>362</v>
      </c>
      <c r="E13174" t="s">
        <v>1</v>
      </c>
      <c r="F13174">
        <v>0</v>
      </c>
      <c r="G13174">
        <v>0</v>
      </c>
      <c r="H13174">
        <v>0</v>
      </c>
    </row>
    <row r="13175" spans="2:8" x14ac:dyDescent="0.25">
      <c r="B13175" t="s">
        <v>3</v>
      </c>
      <c r="C13175" t="s">
        <v>646</v>
      </c>
      <c r="D13175" t="s">
        <v>363</v>
      </c>
      <c r="E13175" t="s">
        <v>1</v>
      </c>
      <c r="F13175">
        <v>0</v>
      </c>
      <c r="G13175">
        <v>0</v>
      </c>
      <c r="H13175">
        <v>0</v>
      </c>
    </row>
    <row r="13176" spans="2:8" x14ac:dyDescent="0.25">
      <c r="B13176" t="s">
        <v>3</v>
      </c>
      <c r="C13176" t="s">
        <v>646</v>
      </c>
      <c r="D13176" t="s">
        <v>364</v>
      </c>
      <c r="E13176" t="s">
        <v>1</v>
      </c>
      <c r="F13176">
        <v>0</v>
      </c>
      <c r="G13176">
        <v>0</v>
      </c>
      <c r="H13176">
        <v>0</v>
      </c>
    </row>
    <row r="13177" spans="2:8" x14ac:dyDescent="0.25">
      <c r="B13177" t="s">
        <v>3</v>
      </c>
      <c r="C13177" t="s">
        <v>646</v>
      </c>
      <c r="D13177" t="s">
        <v>365</v>
      </c>
      <c r="E13177" t="s">
        <v>1</v>
      </c>
      <c r="F13177">
        <v>0</v>
      </c>
      <c r="G13177">
        <v>0</v>
      </c>
      <c r="H13177">
        <v>0</v>
      </c>
    </row>
    <row r="13178" spans="2:8" x14ac:dyDescent="0.25">
      <c r="B13178" t="s">
        <v>3</v>
      </c>
      <c r="C13178" t="s">
        <v>646</v>
      </c>
      <c r="D13178" t="s">
        <v>366</v>
      </c>
      <c r="E13178" t="s">
        <v>1</v>
      </c>
      <c r="F13178">
        <v>0</v>
      </c>
      <c r="G13178">
        <v>0</v>
      </c>
      <c r="H13178">
        <v>0</v>
      </c>
    </row>
    <row r="13179" spans="2:8" x14ac:dyDescent="0.25">
      <c r="B13179" t="s">
        <v>3</v>
      </c>
      <c r="C13179" t="s">
        <v>646</v>
      </c>
      <c r="D13179" t="s">
        <v>367</v>
      </c>
      <c r="E13179" t="s">
        <v>1</v>
      </c>
      <c r="F13179">
        <v>0</v>
      </c>
      <c r="G13179">
        <v>0</v>
      </c>
      <c r="H13179">
        <v>0</v>
      </c>
    </row>
    <row r="13180" spans="2:8" x14ac:dyDescent="0.25">
      <c r="B13180" t="s">
        <v>3</v>
      </c>
      <c r="C13180" t="s">
        <v>646</v>
      </c>
      <c r="D13180" t="s">
        <v>368</v>
      </c>
      <c r="E13180" t="s">
        <v>1</v>
      </c>
      <c r="F13180">
        <v>0</v>
      </c>
      <c r="G13180">
        <v>0</v>
      </c>
      <c r="H13180">
        <v>0</v>
      </c>
    </row>
    <row r="13181" spans="2:8" x14ac:dyDescent="0.25">
      <c r="B13181" t="s">
        <v>3</v>
      </c>
      <c r="C13181" t="s">
        <v>646</v>
      </c>
      <c r="D13181" t="s">
        <v>369</v>
      </c>
      <c r="E13181" t="s">
        <v>1</v>
      </c>
      <c r="F13181">
        <v>0</v>
      </c>
      <c r="G13181">
        <v>0</v>
      </c>
      <c r="H13181">
        <v>0</v>
      </c>
    </row>
    <row r="13182" spans="2:8" x14ac:dyDescent="0.25">
      <c r="B13182" t="s">
        <v>3</v>
      </c>
      <c r="C13182" t="s">
        <v>646</v>
      </c>
      <c r="D13182" t="s">
        <v>370</v>
      </c>
      <c r="E13182" t="s">
        <v>1</v>
      </c>
      <c r="F13182">
        <v>0</v>
      </c>
      <c r="G13182">
        <v>0</v>
      </c>
      <c r="H13182">
        <v>0</v>
      </c>
    </row>
    <row r="13183" spans="2:8" x14ac:dyDescent="0.25">
      <c r="B13183" t="s">
        <v>3</v>
      </c>
      <c r="C13183" t="s">
        <v>646</v>
      </c>
      <c r="D13183" t="s">
        <v>371</v>
      </c>
      <c r="E13183" t="s">
        <v>1</v>
      </c>
      <c r="F13183">
        <v>0</v>
      </c>
      <c r="G13183">
        <v>0</v>
      </c>
      <c r="H13183">
        <v>0</v>
      </c>
    </row>
    <row r="13184" spans="2:8" x14ac:dyDescent="0.25">
      <c r="B13184" t="s">
        <v>3</v>
      </c>
      <c r="C13184" t="s">
        <v>646</v>
      </c>
      <c r="D13184" t="s">
        <v>372</v>
      </c>
      <c r="E13184" t="s">
        <v>1</v>
      </c>
      <c r="F13184">
        <v>0</v>
      </c>
      <c r="G13184">
        <v>0</v>
      </c>
      <c r="H13184">
        <v>0</v>
      </c>
    </row>
    <row r="13185" spans="2:8" x14ac:dyDescent="0.25">
      <c r="B13185" t="s">
        <v>3</v>
      </c>
      <c r="C13185" t="s">
        <v>646</v>
      </c>
      <c r="D13185" t="s">
        <v>373</v>
      </c>
      <c r="E13185" t="s">
        <v>1</v>
      </c>
      <c r="F13185">
        <v>0</v>
      </c>
      <c r="G13185">
        <v>0</v>
      </c>
      <c r="H13185">
        <v>0</v>
      </c>
    </row>
    <row r="13186" spans="2:8" x14ac:dyDescent="0.25">
      <c r="B13186" t="s">
        <v>3</v>
      </c>
      <c r="C13186" t="s">
        <v>646</v>
      </c>
      <c r="D13186" t="s">
        <v>374</v>
      </c>
      <c r="E13186" t="s">
        <v>1</v>
      </c>
      <c r="F13186">
        <v>0</v>
      </c>
      <c r="G13186">
        <v>0</v>
      </c>
      <c r="H13186">
        <v>0</v>
      </c>
    </row>
    <row r="13187" spans="2:8" x14ac:dyDescent="0.25">
      <c r="B13187" t="s">
        <v>3</v>
      </c>
      <c r="C13187" t="s">
        <v>646</v>
      </c>
      <c r="D13187" t="s">
        <v>375</v>
      </c>
      <c r="E13187" t="s">
        <v>1</v>
      </c>
      <c r="F13187">
        <v>0</v>
      </c>
      <c r="G13187">
        <v>0</v>
      </c>
      <c r="H13187">
        <v>0</v>
      </c>
    </row>
    <row r="13188" spans="2:8" x14ac:dyDescent="0.25">
      <c r="B13188" t="s">
        <v>3</v>
      </c>
      <c r="C13188" t="s">
        <v>646</v>
      </c>
      <c r="D13188" t="s">
        <v>376</v>
      </c>
      <c r="E13188" t="s">
        <v>1</v>
      </c>
      <c r="F13188">
        <v>0</v>
      </c>
      <c r="G13188">
        <v>0</v>
      </c>
      <c r="H13188">
        <v>0</v>
      </c>
    </row>
    <row r="13189" spans="2:8" x14ac:dyDescent="0.25">
      <c r="B13189" t="s">
        <v>3</v>
      </c>
      <c r="C13189" t="s">
        <v>646</v>
      </c>
      <c r="D13189" t="s">
        <v>377</v>
      </c>
      <c r="E13189" t="s">
        <v>1</v>
      </c>
      <c r="F13189">
        <v>0</v>
      </c>
      <c r="G13189">
        <v>0</v>
      </c>
      <c r="H13189">
        <v>0</v>
      </c>
    </row>
    <row r="13190" spans="2:8" x14ac:dyDescent="0.25">
      <c r="B13190" t="s">
        <v>3</v>
      </c>
      <c r="C13190" t="s">
        <v>646</v>
      </c>
      <c r="D13190" t="s">
        <v>378</v>
      </c>
      <c r="E13190" t="s">
        <v>1</v>
      </c>
      <c r="F13190">
        <v>0</v>
      </c>
      <c r="G13190">
        <v>0</v>
      </c>
      <c r="H13190">
        <v>0</v>
      </c>
    </row>
    <row r="13191" spans="2:8" x14ac:dyDescent="0.25">
      <c r="B13191" t="s">
        <v>3</v>
      </c>
      <c r="C13191" t="s">
        <v>646</v>
      </c>
      <c r="D13191" t="s">
        <v>379</v>
      </c>
      <c r="E13191" t="s">
        <v>1</v>
      </c>
      <c r="F13191">
        <v>0</v>
      </c>
      <c r="G13191">
        <v>0</v>
      </c>
      <c r="H13191">
        <v>0</v>
      </c>
    </row>
    <row r="13192" spans="2:8" x14ac:dyDescent="0.25">
      <c r="B13192" t="s">
        <v>3</v>
      </c>
      <c r="C13192" t="s">
        <v>646</v>
      </c>
      <c r="D13192" t="s">
        <v>380</v>
      </c>
      <c r="E13192" t="s">
        <v>1</v>
      </c>
      <c r="F13192">
        <v>0</v>
      </c>
      <c r="G13192">
        <v>0</v>
      </c>
      <c r="H13192">
        <v>0</v>
      </c>
    </row>
    <row r="13193" spans="2:8" x14ac:dyDescent="0.25">
      <c r="B13193" t="s">
        <v>3</v>
      </c>
      <c r="C13193" t="s">
        <v>646</v>
      </c>
      <c r="D13193" t="s">
        <v>381</v>
      </c>
      <c r="E13193" t="s">
        <v>1</v>
      </c>
      <c r="F13193">
        <v>0</v>
      </c>
      <c r="G13193">
        <v>0</v>
      </c>
      <c r="H13193">
        <v>0</v>
      </c>
    </row>
    <row r="13194" spans="2:8" x14ac:dyDescent="0.25">
      <c r="B13194" t="s">
        <v>3</v>
      </c>
      <c r="C13194" t="s">
        <v>646</v>
      </c>
      <c r="D13194" t="s">
        <v>382</v>
      </c>
      <c r="E13194" t="s">
        <v>1</v>
      </c>
      <c r="F13194">
        <v>0</v>
      </c>
      <c r="G13194">
        <v>0</v>
      </c>
      <c r="H13194">
        <v>0</v>
      </c>
    </row>
    <row r="13195" spans="2:8" x14ac:dyDescent="0.25">
      <c r="B13195" t="s">
        <v>3</v>
      </c>
      <c r="C13195" t="s">
        <v>646</v>
      </c>
      <c r="D13195" t="s">
        <v>383</v>
      </c>
      <c r="E13195" t="s">
        <v>1</v>
      </c>
      <c r="F13195">
        <v>0</v>
      </c>
      <c r="G13195">
        <v>0</v>
      </c>
      <c r="H13195">
        <v>0</v>
      </c>
    </row>
    <row r="13196" spans="2:8" x14ac:dyDescent="0.25">
      <c r="B13196" t="s">
        <v>3</v>
      </c>
      <c r="C13196" t="s">
        <v>646</v>
      </c>
      <c r="D13196" t="s">
        <v>384</v>
      </c>
      <c r="E13196" t="s">
        <v>1</v>
      </c>
      <c r="F13196">
        <v>0</v>
      </c>
      <c r="G13196">
        <v>0</v>
      </c>
      <c r="H13196">
        <v>0</v>
      </c>
    </row>
    <row r="13197" spans="2:8" x14ac:dyDescent="0.25">
      <c r="B13197" t="s">
        <v>3</v>
      </c>
      <c r="C13197" t="s">
        <v>646</v>
      </c>
      <c r="D13197" t="s">
        <v>385</v>
      </c>
      <c r="E13197" t="s">
        <v>1</v>
      </c>
      <c r="F13197">
        <v>0</v>
      </c>
      <c r="G13197">
        <v>0</v>
      </c>
      <c r="H13197">
        <v>0</v>
      </c>
    </row>
    <row r="13198" spans="2:8" x14ac:dyDescent="0.25">
      <c r="B13198" t="s">
        <v>3</v>
      </c>
      <c r="C13198" t="s">
        <v>646</v>
      </c>
      <c r="D13198" t="s">
        <v>386</v>
      </c>
      <c r="E13198" t="s">
        <v>1</v>
      </c>
      <c r="F13198">
        <v>0</v>
      </c>
      <c r="G13198">
        <v>0</v>
      </c>
      <c r="H13198">
        <v>0</v>
      </c>
    </row>
    <row r="13199" spans="2:8" x14ac:dyDescent="0.25">
      <c r="B13199" t="s">
        <v>3</v>
      </c>
      <c r="C13199" t="s">
        <v>646</v>
      </c>
      <c r="D13199" t="s">
        <v>387</v>
      </c>
      <c r="E13199" t="s">
        <v>1</v>
      </c>
      <c r="F13199">
        <v>0</v>
      </c>
      <c r="G13199">
        <v>0</v>
      </c>
      <c r="H13199">
        <v>0</v>
      </c>
    </row>
    <row r="13200" spans="2:8" x14ac:dyDescent="0.25">
      <c r="B13200" t="s">
        <v>3</v>
      </c>
      <c r="C13200" t="s">
        <v>646</v>
      </c>
      <c r="D13200" t="s">
        <v>388</v>
      </c>
      <c r="E13200" t="s">
        <v>1</v>
      </c>
      <c r="F13200">
        <v>0</v>
      </c>
      <c r="G13200">
        <v>0</v>
      </c>
      <c r="H13200">
        <v>0</v>
      </c>
    </row>
    <row r="13201" spans="2:8" x14ac:dyDescent="0.25">
      <c r="B13201" t="s">
        <v>3</v>
      </c>
      <c r="C13201" t="s">
        <v>646</v>
      </c>
      <c r="D13201" t="s">
        <v>389</v>
      </c>
      <c r="E13201" t="s">
        <v>1</v>
      </c>
      <c r="F13201">
        <v>0</v>
      </c>
      <c r="G13201">
        <v>0</v>
      </c>
      <c r="H13201">
        <v>0</v>
      </c>
    </row>
    <row r="13202" spans="2:8" x14ac:dyDescent="0.25">
      <c r="B13202" t="s">
        <v>3</v>
      </c>
      <c r="C13202" t="s">
        <v>646</v>
      </c>
      <c r="D13202" t="s">
        <v>390</v>
      </c>
      <c r="E13202" t="s">
        <v>1</v>
      </c>
      <c r="F13202">
        <v>0</v>
      </c>
      <c r="G13202">
        <v>0</v>
      </c>
      <c r="H13202">
        <v>0</v>
      </c>
    </row>
    <row r="13203" spans="2:8" x14ac:dyDescent="0.25">
      <c r="B13203" t="s">
        <v>3</v>
      </c>
      <c r="C13203" t="s">
        <v>646</v>
      </c>
      <c r="D13203" t="s">
        <v>391</v>
      </c>
      <c r="E13203" t="s">
        <v>1</v>
      </c>
      <c r="F13203">
        <v>0</v>
      </c>
      <c r="G13203">
        <v>0</v>
      </c>
      <c r="H13203">
        <v>0</v>
      </c>
    </row>
    <row r="13204" spans="2:8" x14ac:dyDescent="0.25">
      <c r="B13204" t="s">
        <v>3</v>
      </c>
      <c r="C13204" t="s">
        <v>646</v>
      </c>
      <c r="D13204" t="s">
        <v>392</v>
      </c>
      <c r="E13204" t="s">
        <v>1</v>
      </c>
      <c r="F13204">
        <v>0</v>
      </c>
      <c r="G13204">
        <v>0</v>
      </c>
      <c r="H13204">
        <v>0</v>
      </c>
    </row>
    <row r="13205" spans="2:8" x14ac:dyDescent="0.25">
      <c r="B13205" t="s">
        <v>3</v>
      </c>
      <c r="C13205" t="s">
        <v>646</v>
      </c>
      <c r="D13205" t="s">
        <v>395</v>
      </c>
      <c r="E13205" t="s">
        <v>1</v>
      </c>
      <c r="F13205">
        <v>0</v>
      </c>
      <c r="G13205">
        <v>0</v>
      </c>
      <c r="H13205">
        <v>0</v>
      </c>
    </row>
    <row r="13206" spans="2:8" x14ac:dyDescent="0.25">
      <c r="B13206" t="s">
        <v>3</v>
      </c>
      <c r="C13206" t="s">
        <v>646</v>
      </c>
      <c r="D13206" t="s">
        <v>396</v>
      </c>
      <c r="E13206" t="s">
        <v>1</v>
      </c>
      <c r="F13206">
        <v>0</v>
      </c>
      <c r="G13206">
        <v>0</v>
      </c>
      <c r="H13206">
        <v>0</v>
      </c>
    </row>
    <row r="13207" spans="2:8" x14ac:dyDescent="0.25">
      <c r="B13207" t="s">
        <v>3</v>
      </c>
      <c r="C13207" t="s">
        <v>646</v>
      </c>
      <c r="D13207" t="s">
        <v>393</v>
      </c>
      <c r="E13207" t="s">
        <v>1</v>
      </c>
      <c r="F13207">
        <v>0</v>
      </c>
      <c r="G13207">
        <v>0</v>
      </c>
      <c r="H13207">
        <v>0</v>
      </c>
    </row>
    <row r="13208" spans="2:8" x14ac:dyDescent="0.25">
      <c r="B13208" t="s">
        <v>3</v>
      </c>
      <c r="C13208" t="s">
        <v>646</v>
      </c>
      <c r="D13208" t="s">
        <v>394</v>
      </c>
      <c r="E13208" t="s">
        <v>1</v>
      </c>
      <c r="F13208">
        <v>0</v>
      </c>
      <c r="G13208">
        <v>0</v>
      </c>
      <c r="H13208">
        <v>0</v>
      </c>
    </row>
    <row r="13209" spans="2:8" x14ac:dyDescent="0.25">
      <c r="B13209" t="s">
        <v>3</v>
      </c>
      <c r="C13209" t="s">
        <v>646</v>
      </c>
      <c r="D13209" t="s">
        <v>398</v>
      </c>
      <c r="E13209" t="s">
        <v>1</v>
      </c>
      <c r="F13209">
        <v>0</v>
      </c>
      <c r="G13209">
        <v>0</v>
      </c>
      <c r="H13209">
        <v>0</v>
      </c>
    </row>
    <row r="13210" spans="2:8" x14ac:dyDescent="0.25">
      <c r="B13210" t="s">
        <v>3</v>
      </c>
      <c r="C13210" t="s">
        <v>646</v>
      </c>
      <c r="D13210" t="s">
        <v>399</v>
      </c>
      <c r="E13210" t="s">
        <v>1</v>
      </c>
      <c r="F13210">
        <v>0</v>
      </c>
      <c r="G13210">
        <v>0</v>
      </c>
      <c r="H13210">
        <v>0</v>
      </c>
    </row>
    <row r="13211" spans="2:8" x14ac:dyDescent="0.25">
      <c r="B13211" t="s">
        <v>3</v>
      </c>
      <c r="C13211" t="s">
        <v>646</v>
      </c>
      <c r="D13211" t="s">
        <v>400</v>
      </c>
      <c r="E13211" t="s">
        <v>1</v>
      </c>
      <c r="F13211">
        <v>0</v>
      </c>
      <c r="G13211">
        <v>0</v>
      </c>
      <c r="H13211">
        <v>0</v>
      </c>
    </row>
    <row r="13212" spans="2:8" x14ac:dyDescent="0.25">
      <c r="B13212" t="s">
        <v>3</v>
      </c>
      <c r="C13212" t="s">
        <v>646</v>
      </c>
      <c r="D13212" t="s">
        <v>397</v>
      </c>
      <c r="E13212" t="s">
        <v>1</v>
      </c>
      <c r="F13212">
        <v>0</v>
      </c>
      <c r="G13212">
        <v>0</v>
      </c>
      <c r="H13212">
        <v>0</v>
      </c>
    </row>
    <row r="13213" spans="2:8" x14ac:dyDescent="0.25">
      <c r="B13213" t="s">
        <v>3</v>
      </c>
      <c r="C13213" t="s">
        <v>646</v>
      </c>
      <c r="D13213" t="s">
        <v>401</v>
      </c>
      <c r="E13213" t="s">
        <v>1</v>
      </c>
      <c r="F13213">
        <v>0</v>
      </c>
      <c r="G13213">
        <v>0</v>
      </c>
      <c r="H13213">
        <v>0</v>
      </c>
    </row>
    <row r="13214" spans="2:8" x14ac:dyDescent="0.25">
      <c r="B13214" t="s">
        <v>3</v>
      </c>
      <c r="C13214" t="s">
        <v>646</v>
      </c>
      <c r="D13214" t="s">
        <v>402</v>
      </c>
      <c r="E13214" t="s">
        <v>1</v>
      </c>
      <c r="F13214">
        <v>0</v>
      </c>
      <c r="G13214">
        <v>0</v>
      </c>
      <c r="H13214">
        <v>0</v>
      </c>
    </row>
    <row r="13215" spans="2:8" x14ac:dyDescent="0.25">
      <c r="B13215" t="s">
        <v>3</v>
      </c>
      <c r="C13215" t="s">
        <v>646</v>
      </c>
      <c r="D13215" t="s">
        <v>403</v>
      </c>
      <c r="E13215" t="s">
        <v>1</v>
      </c>
      <c r="F13215">
        <v>0</v>
      </c>
      <c r="G13215">
        <v>0</v>
      </c>
      <c r="H13215">
        <v>0</v>
      </c>
    </row>
    <row r="13216" spans="2:8" x14ac:dyDescent="0.25">
      <c r="B13216" t="s">
        <v>3</v>
      </c>
      <c r="C13216" t="s">
        <v>646</v>
      </c>
      <c r="D13216" t="s">
        <v>404</v>
      </c>
      <c r="E13216" t="s">
        <v>1</v>
      </c>
      <c r="F13216">
        <v>0</v>
      </c>
      <c r="G13216">
        <v>0</v>
      </c>
      <c r="H13216">
        <v>0</v>
      </c>
    </row>
    <row r="13217" spans="2:8" x14ac:dyDescent="0.25">
      <c r="B13217" t="s">
        <v>3</v>
      </c>
      <c r="C13217" t="s">
        <v>646</v>
      </c>
      <c r="D13217" t="s">
        <v>405</v>
      </c>
      <c r="E13217" t="s">
        <v>1</v>
      </c>
      <c r="F13217">
        <v>0</v>
      </c>
      <c r="G13217">
        <v>0</v>
      </c>
      <c r="H13217">
        <v>0</v>
      </c>
    </row>
    <row r="13218" spans="2:8" x14ac:dyDescent="0.25">
      <c r="B13218" t="s">
        <v>3</v>
      </c>
      <c r="C13218" t="s">
        <v>646</v>
      </c>
      <c r="D13218" t="s">
        <v>406</v>
      </c>
      <c r="E13218" t="s">
        <v>1</v>
      </c>
      <c r="F13218">
        <v>0</v>
      </c>
      <c r="G13218">
        <v>0</v>
      </c>
      <c r="H13218">
        <v>0</v>
      </c>
    </row>
    <row r="13219" spans="2:8" x14ac:dyDescent="0.25">
      <c r="B13219" t="s">
        <v>3</v>
      </c>
      <c r="C13219" t="s">
        <v>647</v>
      </c>
      <c r="D13219" t="s">
        <v>544</v>
      </c>
      <c r="E13219" t="s">
        <v>1</v>
      </c>
      <c r="F13219">
        <v>0</v>
      </c>
      <c r="G13219">
        <v>0</v>
      </c>
      <c r="H13219">
        <v>0</v>
      </c>
    </row>
    <row r="13220" spans="2:8" x14ac:dyDescent="0.25">
      <c r="B13220" t="s">
        <v>3</v>
      </c>
      <c r="C13220" t="s">
        <v>647</v>
      </c>
      <c r="D13220" t="s">
        <v>545</v>
      </c>
      <c r="E13220" t="s">
        <v>1</v>
      </c>
      <c r="F13220">
        <v>0</v>
      </c>
      <c r="G13220">
        <v>0</v>
      </c>
      <c r="H13220">
        <v>0</v>
      </c>
    </row>
    <row r="13221" spans="2:8" x14ac:dyDescent="0.25">
      <c r="B13221" t="s">
        <v>3</v>
      </c>
      <c r="C13221" t="s">
        <v>647</v>
      </c>
      <c r="D13221" t="s">
        <v>16</v>
      </c>
      <c r="E13221" t="s">
        <v>1</v>
      </c>
      <c r="F13221">
        <v>0</v>
      </c>
      <c r="G13221">
        <v>0</v>
      </c>
      <c r="H13221">
        <v>0</v>
      </c>
    </row>
    <row r="13222" spans="2:8" x14ac:dyDescent="0.25">
      <c r="B13222" t="s">
        <v>3</v>
      </c>
      <c r="C13222" t="s">
        <v>647</v>
      </c>
      <c r="D13222" t="s">
        <v>17</v>
      </c>
      <c r="E13222" t="s">
        <v>1</v>
      </c>
      <c r="F13222">
        <v>0</v>
      </c>
      <c r="G13222">
        <v>0</v>
      </c>
      <c r="H13222">
        <v>0</v>
      </c>
    </row>
    <row r="13223" spans="2:8" x14ac:dyDescent="0.25">
      <c r="B13223" t="s">
        <v>3</v>
      </c>
      <c r="C13223" t="s">
        <v>647</v>
      </c>
      <c r="D13223" t="s">
        <v>18</v>
      </c>
      <c r="E13223" t="s">
        <v>1</v>
      </c>
      <c r="F13223">
        <v>0</v>
      </c>
      <c r="G13223">
        <v>0</v>
      </c>
      <c r="H13223">
        <v>0</v>
      </c>
    </row>
    <row r="13224" spans="2:8" x14ac:dyDescent="0.25">
      <c r="B13224" t="s">
        <v>3</v>
      </c>
      <c r="C13224" t="s">
        <v>647</v>
      </c>
      <c r="D13224" t="s">
        <v>19</v>
      </c>
      <c r="E13224" t="s">
        <v>1</v>
      </c>
      <c r="F13224">
        <v>0</v>
      </c>
      <c r="G13224">
        <v>0</v>
      </c>
      <c r="H13224">
        <v>0</v>
      </c>
    </row>
    <row r="13225" spans="2:8" x14ac:dyDescent="0.25">
      <c r="B13225" t="s">
        <v>3</v>
      </c>
      <c r="C13225" t="s">
        <v>647</v>
      </c>
      <c r="D13225" t="s">
        <v>20</v>
      </c>
      <c r="E13225" t="s">
        <v>1</v>
      </c>
      <c r="F13225">
        <v>0</v>
      </c>
      <c r="G13225">
        <v>0</v>
      </c>
      <c r="H13225">
        <v>0</v>
      </c>
    </row>
    <row r="13226" spans="2:8" x14ac:dyDescent="0.25">
      <c r="B13226" t="s">
        <v>3</v>
      </c>
      <c r="C13226" t="s">
        <v>647</v>
      </c>
      <c r="D13226" t="s">
        <v>21</v>
      </c>
      <c r="E13226" t="s">
        <v>1</v>
      </c>
      <c r="F13226">
        <v>0</v>
      </c>
      <c r="G13226">
        <v>0</v>
      </c>
      <c r="H13226">
        <v>0</v>
      </c>
    </row>
    <row r="13227" spans="2:8" x14ac:dyDescent="0.25">
      <c r="B13227" t="s">
        <v>3</v>
      </c>
      <c r="C13227" t="s">
        <v>647</v>
      </c>
      <c r="D13227" t="s">
        <v>22</v>
      </c>
      <c r="E13227" t="s">
        <v>1</v>
      </c>
      <c r="F13227">
        <v>0</v>
      </c>
      <c r="G13227">
        <v>0</v>
      </c>
      <c r="H13227">
        <v>0</v>
      </c>
    </row>
    <row r="13228" spans="2:8" x14ac:dyDescent="0.25">
      <c r="B13228" t="s">
        <v>3</v>
      </c>
      <c r="C13228" t="s">
        <v>647</v>
      </c>
      <c r="D13228" t="s">
        <v>23</v>
      </c>
      <c r="E13228" t="s">
        <v>1</v>
      </c>
      <c r="F13228">
        <v>0</v>
      </c>
      <c r="G13228">
        <v>0</v>
      </c>
      <c r="H13228">
        <v>0</v>
      </c>
    </row>
    <row r="13229" spans="2:8" x14ac:dyDescent="0.25">
      <c r="B13229" t="s">
        <v>3</v>
      </c>
      <c r="C13229" t="s">
        <v>647</v>
      </c>
      <c r="D13229" t="s">
        <v>24</v>
      </c>
      <c r="E13229" t="s">
        <v>1</v>
      </c>
      <c r="F13229">
        <v>0</v>
      </c>
      <c r="G13229">
        <v>0</v>
      </c>
      <c r="H13229">
        <v>0</v>
      </c>
    </row>
    <row r="13230" spans="2:8" x14ac:dyDescent="0.25">
      <c r="B13230" t="s">
        <v>3</v>
      </c>
      <c r="C13230" t="s">
        <v>647</v>
      </c>
      <c r="D13230" t="s">
        <v>25</v>
      </c>
      <c r="E13230" t="s">
        <v>1</v>
      </c>
      <c r="F13230">
        <v>0</v>
      </c>
      <c r="G13230">
        <v>0</v>
      </c>
      <c r="H13230">
        <v>0</v>
      </c>
    </row>
    <row r="13231" spans="2:8" x14ac:dyDescent="0.25">
      <c r="B13231" t="s">
        <v>3</v>
      </c>
      <c r="C13231" t="s">
        <v>647</v>
      </c>
      <c r="D13231" t="s">
        <v>26</v>
      </c>
      <c r="E13231" t="s">
        <v>1</v>
      </c>
      <c r="F13231">
        <v>0</v>
      </c>
      <c r="G13231">
        <v>0</v>
      </c>
      <c r="H13231">
        <v>0</v>
      </c>
    </row>
    <row r="13232" spans="2:8" x14ac:dyDescent="0.25">
      <c r="B13232" t="s">
        <v>3</v>
      </c>
      <c r="C13232" t="s">
        <v>647</v>
      </c>
      <c r="D13232" t="s">
        <v>27</v>
      </c>
      <c r="E13232" t="s">
        <v>1</v>
      </c>
      <c r="F13232">
        <v>0</v>
      </c>
      <c r="G13232">
        <v>0</v>
      </c>
      <c r="H13232">
        <v>0</v>
      </c>
    </row>
    <row r="13233" spans="2:8" x14ac:dyDescent="0.25">
      <c r="B13233" t="s">
        <v>3</v>
      </c>
      <c r="C13233" t="s">
        <v>647</v>
      </c>
      <c r="D13233" t="s">
        <v>28</v>
      </c>
      <c r="E13233" t="s">
        <v>1</v>
      </c>
      <c r="F13233">
        <v>0</v>
      </c>
      <c r="G13233">
        <v>0</v>
      </c>
      <c r="H13233">
        <v>0</v>
      </c>
    </row>
    <row r="13234" spans="2:8" x14ac:dyDescent="0.25">
      <c r="B13234" t="s">
        <v>3</v>
      </c>
      <c r="C13234" t="s">
        <v>647</v>
      </c>
      <c r="D13234" t="s">
        <v>29</v>
      </c>
      <c r="E13234" t="s">
        <v>1</v>
      </c>
      <c r="F13234">
        <v>0</v>
      </c>
      <c r="G13234">
        <v>0</v>
      </c>
      <c r="H13234">
        <v>0</v>
      </c>
    </row>
    <row r="13235" spans="2:8" x14ac:dyDescent="0.25">
      <c r="B13235" t="s">
        <v>3</v>
      </c>
      <c r="C13235" t="s">
        <v>647</v>
      </c>
      <c r="D13235" t="s">
        <v>30</v>
      </c>
      <c r="E13235" t="s">
        <v>1</v>
      </c>
      <c r="F13235">
        <v>0</v>
      </c>
      <c r="G13235">
        <v>0</v>
      </c>
      <c r="H13235">
        <v>0</v>
      </c>
    </row>
    <row r="13236" spans="2:8" x14ac:dyDescent="0.25">
      <c r="B13236" t="s">
        <v>3</v>
      </c>
      <c r="C13236" t="s">
        <v>647</v>
      </c>
      <c r="D13236" t="s">
        <v>31</v>
      </c>
      <c r="E13236" t="s">
        <v>1</v>
      </c>
      <c r="F13236">
        <v>0</v>
      </c>
      <c r="G13236">
        <v>0</v>
      </c>
      <c r="H13236">
        <v>0</v>
      </c>
    </row>
    <row r="13237" spans="2:8" x14ac:dyDescent="0.25">
      <c r="B13237" t="s">
        <v>3</v>
      </c>
      <c r="C13237" t="s">
        <v>647</v>
      </c>
      <c r="D13237" t="s">
        <v>32</v>
      </c>
      <c r="E13237" t="s">
        <v>1</v>
      </c>
      <c r="F13237">
        <v>0</v>
      </c>
      <c r="G13237">
        <v>0</v>
      </c>
      <c r="H13237">
        <v>0</v>
      </c>
    </row>
    <row r="13238" spans="2:8" x14ac:dyDescent="0.25">
      <c r="B13238" t="s">
        <v>3</v>
      </c>
      <c r="C13238" t="s">
        <v>647</v>
      </c>
      <c r="D13238" t="s">
        <v>33</v>
      </c>
      <c r="E13238" t="s">
        <v>1</v>
      </c>
      <c r="F13238">
        <v>0</v>
      </c>
      <c r="G13238">
        <v>0</v>
      </c>
      <c r="H13238">
        <v>0</v>
      </c>
    </row>
    <row r="13239" spans="2:8" x14ac:dyDescent="0.25">
      <c r="B13239" t="s">
        <v>3</v>
      </c>
      <c r="C13239" t="s">
        <v>647</v>
      </c>
      <c r="D13239" t="s">
        <v>34</v>
      </c>
      <c r="E13239" t="s">
        <v>1</v>
      </c>
      <c r="F13239">
        <v>0</v>
      </c>
      <c r="G13239">
        <v>0</v>
      </c>
      <c r="H13239">
        <v>0</v>
      </c>
    </row>
    <row r="13240" spans="2:8" x14ac:dyDescent="0.25">
      <c r="B13240" t="s">
        <v>3</v>
      </c>
      <c r="C13240" t="s">
        <v>647</v>
      </c>
      <c r="D13240" t="s">
        <v>35</v>
      </c>
      <c r="E13240" t="s">
        <v>1</v>
      </c>
      <c r="F13240">
        <v>0</v>
      </c>
      <c r="G13240">
        <v>0</v>
      </c>
      <c r="H13240">
        <v>0</v>
      </c>
    </row>
    <row r="13241" spans="2:8" x14ac:dyDescent="0.25">
      <c r="B13241" t="s">
        <v>3</v>
      </c>
      <c r="C13241" t="s">
        <v>647</v>
      </c>
      <c r="D13241" t="s">
        <v>36</v>
      </c>
      <c r="E13241" t="s">
        <v>1</v>
      </c>
      <c r="F13241">
        <v>0</v>
      </c>
      <c r="G13241">
        <v>0</v>
      </c>
      <c r="H13241">
        <v>0</v>
      </c>
    </row>
    <row r="13242" spans="2:8" x14ac:dyDescent="0.25">
      <c r="B13242" t="s">
        <v>3</v>
      </c>
      <c r="C13242" t="s">
        <v>647</v>
      </c>
      <c r="D13242" t="s">
        <v>37</v>
      </c>
      <c r="E13242" t="s">
        <v>1</v>
      </c>
      <c r="F13242">
        <v>0</v>
      </c>
      <c r="G13242">
        <v>0</v>
      </c>
      <c r="H13242">
        <v>0</v>
      </c>
    </row>
    <row r="13243" spans="2:8" x14ac:dyDescent="0.25">
      <c r="B13243" t="s">
        <v>3</v>
      </c>
      <c r="C13243" t="s">
        <v>647</v>
      </c>
      <c r="D13243" t="s">
        <v>38</v>
      </c>
      <c r="E13243" t="s">
        <v>1</v>
      </c>
      <c r="F13243">
        <v>0</v>
      </c>
      <c r="G13243">
        <v>0</v>
      </c>
      <c r="H13243">
        <v>0</v>
      </c>
    </row>
    <row r="13244" spans="2:8" x14ac:dyDescent="0.25">
      <c r="B13244" t="s">
        <v>3</v>
      </c>
      <c r="C13244" t="s">
        <v>647</v>
      </c>
      <c r="D13244" t="s">
        <v>39</v>
      </c>
      <c r="E13244" t="s">
        <v>1</v>
      </c>
      <c r="F13244">
        <v>0</v>
      </c>
      <c r="G13244">
        <v>0</v>
      </c>
      <c r="H13244">
        <v>0</v>
      </c>
    </row>
    <row r="13245" spans="2:8" x14ac:dyDescent="0.25">
      <c r="B13245" t="s">
        <v>3</v>
      </c>
      <c r="C13245" t="s">
        <v>647</v>
      </c>
      <c r="D13245" t="s">
        <v>40</v>
      </c>
      <c r="E13245" t="s">
        <v>1</v>
      </c>
      <c r="F13245">
        <v>0</v>
      </c>
      <c r="G13245">
        <v>0</v>
      </c>
      <c r="H13245">
        <v>0</v>
      </c>
    </row>
    <row r="13246" spans="2:8" x14ac:dyDescent="0.25">
      <c r="B13246" t="s">
        <v>3</v>
      </c>
      <c r="C13246" t="s">
        <v>647</v>
      </c>
      <c r="D13246" t="s">
        <v>41</v>
      </c>
      <c r="E13246" t="s">
        <v>1</v>
      </c>
      <c r="F13246">
        <v>0</v>
      </c>
      <c r="G13246">
        <v>0</v>
      </c>
      <c r="H13246">
        <v>0</v>
      </c>
    </row>
    <row r="13247" spans="2:8" x14ac:dyDescent="0.25">
      <c r="B13247" t="s">
        <v>3</v>
      </c>
      <c r="C13247" t="s">
        <v>647</v>
      </c>
      <c r="D13247" t="s">
        <v>42</v>
      </c>
      <c r="E13247" t="s">
        <v>1</v>
      </c>
      <c r="F13247">
        <v>0</v>
      </c>
      <c r="G13247">
        <v>0</v>
      </c>
      <c r="H13247">
        <v>0</v>
      </c>
    </row>
    <row r="13248" spans="2:8" x14ac:dyDescent="0.25">
      <c r="B13248" t="s">
        <v>3</v>
      </c>
      <c r="C13248" t="s">
        <v>647</v>
      </c>
      <c r="D13248" t="s">
        <v>43</v>
      </c>
      <c r="E13248" t="s">
        <v>1</v>
      </c>
      <c r="F13248">
        <v>0</v>
      </c>
      <c r="G13248">
        <v>0</v>
      </c>
      <c r="H13248">
        <v>0</v>
      </c>
    </row>
    <row r="13249" spans="2:8" x14ac:dyDescent="0.25">
      <c r="B13249" t="s">
        <v>3</v>
      </c>
      <c r="C13249" t="s">
        <v>647</v>
      </c>
      <c r="D13249" t="s">
        <v>45</v>
      </c>
      <c r="E13249" t="s">
        <v>1</v>
      </c>
      <c r="F13249">
        <v>0</v>
      </c>
      <c r="G13249">
        <v>0</v>
      </c>
      <c r="H13249">
        <v>0</v>
      </c>
    </row>
    <row r="13250" spans="2:8" x14ac:dyDescent="0.25">
      <c r="B13250" t="s">
        <v>3</v>
      </c>
      <c r="C13250" t="s">
        <v>647</v>
      </c>
      <c r="D13250" t="s">
        <v>46</v>
      </c>
      <c r="E13250" t="s">
        <v>1</v>
      </c>
      <c r="F13250">
        <v>0</v>
      </c>
      <c r="G13250">
        <v>0</v>
      </c>
      <c r="H13250">
        <v>0</v>
      </c>
    </row>
    <row r="13251" spans="2:8" x14ac:dyDescent="0.25">
      <c r="B13251" t="s">
        <v>3</v>
      </c>
      <c r="C13251" t="s">
        <v>647</v>
      </c>
      <c r="D13251" t="s">
        <v>47</v>
      </c>
      <c r="E13251" t="s">
        <v>1</v>
      </c>
      <c r="F13251">
        <v>0</v>
      </c>
      <c r="G13251">
        <v>0</v>
      </c>
      <c r="H13251">
        <v>0</v>
      </c>
    </row>
    <row r="13252" spans="2:8" x14ac:dyDescent="0.25">
      <c r="B13252" t="s">
        <v>3</v>
      </c>
      <c r="C13252" t="s">
        <v>647</v>
      </c>
      <c r="D13252" t="s">
        <v>44</v>
      </c>
      <c r="E13252" t="s">
        <v>1</v>
      </c>
      <c r="F13252">
        <v>0</v>
      </c>
      <c r="G13252">
        <v>0</v>
      </c>
      <c r="H13252">
        <v>0</v>
      </c>
    </row>
    <row r="13253" spans="2:8" x14ac:dyDescent="0.25">
      <c r="B13253" t="s">
        <v>3</v>
      </c>
      <c r="C13253" t="s">
        <v>647</v>
      </c>
      <c r="D13253" t="s">
        <v>48</v>
      </c>
      <c r="E13253" t="s">
        <v>1</v>
      </c>
      <c r="F13253">
        <v>0</v>
      </c>
      <c r="G13253">
        <v>0</v>
      </c>
      <c r="H13253">
        <v>0</v>
      </c>
    </row>
    <row r="13254" spans="2:8" x14ac:dyDescent="0.25">
      <c r="B13254" t="s">
        <v>3</v>
      </c>
      <c r="C13254" t="s">
        <v>647</v>
      </c>
      <c r="D13254" t="s">
        <v>49</v>
      </c>
      <c r="E13254" t="s">
        <v>1</v>
      </c>
      <c r="F13254">
        <v>0</v>
      </c>
      <c r="G13254">
        <v>0</v>
      </c>
      <c r="H13254">
        <v>0</v>
      </c>
    </row>
    <row r="13255" spans="2:8" x14ac:dyDescent="0.25">
      <c r="B13255" t="s">
        <v>3</v>
      </c>
      <c r="C13255" t="s">
        <v>647</v>
      </c>
      <c r="D13255" t="s">
        <v>50</v>
      </c>
      <c r="E13255" t="s">
        <v>1</v>
      </c>
      <c r="F13255">
        <v>0</v>
      </c>
      <c r="G13255">
        <v>0</v>
      </c>
      <c r="H13255">
        <v>0</v>
      </c>
    </row>
    <row r="13256" spans="2:8" x14ac:dyDescent="0.25">
      <c r="B13256" t="s">
        <v>3</v>
      </c>
      <c r="C13256" t="s">
        <v>647</v>
      </c>
      <c r="D13256" t="s">
        <v>51</v>
      </c>
      <c r="E13256" t="s">
        <v>1</v>
      </c>
      <c r="F13256">
        <v>3.4573766947105371</v>
      </c>
      <c r="G13256">
        <v>3.5265242286047478</v>
      </c>
      <c r="H13256">
        <v>3.5970547131768433</v>
      </c>
    </row>
    <row r="13257" spans="2:8" x14ac:dyDescent="0.25">
      <c r="B13257" t="s">
        <v>3</v>
      </c>
      <c r="C13257" t="s">
        <v>647</v>
      </c>
      <c r="D13257" t="s">
        <v>52</v>
      </c>
      <c r="E13257" t="s">
        <v>1</v>
      </c>
      <c r="F13257">
        <v>3.5377808038898526</v>
      </c>
      <c r="G13257">
        <v>3.6085364199676491</v>
      </c>
      <c r="H13257">
        <v>3.6807071483670026</v>
      </c>
    </row>
    <row r="13258" spans="2:8" x14ac:dyDescent="0.25">
      <c r="B13258" t="s">
        <v>3</v>
      </c>
      <c r="C13258" t="s">
        <v>647</v>
      </c>
      <c r="D13258" t="s">
        <v>53</v>
      </c>
      <c r="E13258" t="s">
        <v>1</v>
      </c>
      <c r="F13258">
        <v>3.4573766947105371</v>
      </c>
      <c r="G13258">
        <v>3.5265242286047478</v>
      </c>
      <c r="H13258">
        <v>3.5970547131768433</v>
      </c>
    </row>
    <row r="13259" spans="2:8" x14ac:dyDescent="0.25">
      <c r="B13259" t="s">
        <v>3</v>
      </c>
      <c r="C13259" t="s">
        <v>647</v>
      </c>
      <c r="D13259" t="s">
        <v>54</v>
      </c>
      <c r="E13259" t="s">
        <v>1</v>
      </c>
      <c r="F13259">
        <v>3.5377808038898526</v>
      </c>
      <c r="G13259">
        <v>3.6085364199676491</v>
      </c>
      <c r="H13259">
        <v>3.6807071483670026</v>
      </c>
    </row>
    <row r="13260" spans="2:8" x14ac:dyDescent="0.25">
      <c r="B13260" t="s">
        <v>3</v>
      </c>
      <c r="C13260" t="s">
        <v>647</v>
      </c>
      <c r="D13260" t="s">
        <v>55</v>
      </c>
      <c r="E13260" t="s">
        <v>1</v>
      </c>
      <c r="F13260">
        <v>0</v>
      </c>
      <c r="G13260">
        <v>0</v>
      </c>
      <c r="H13260">
        <v>0</v>
      </c>
    </row>
    <row r="13261" spans="2:8" x14ac:dyDescent="0.25">
      <c r="B13261" t="s">
        <v>3</v>
      </c>
      <c r="C13261" t="s">
        <v>647</v>
      </c>
      <c r="D13261" t="s">
        <v>56</v>
      </c>
      <c r="E13261" t="s">
        <v>1</v>
      </c>
      <c r="F13261">
        <v>0</v>
      </c>
      <c r="G13261">
        <v>0</v>
      </c>
      <c r="H13261">
        <v>0</v>
      </c>
    </row>
    <row r="13262" spans="2:8" x14ac:dyDescent="0.25">
      <c r="B13262" t="s">
        <v>3</v>
      </c>
      <c r="C13262" t="s">
        <v>647</v>
      </c>
      <c r="D13262" t="s">
        <v>622</v>
      </c>
      <c r="E13262" t="s">
        <v>1</v>
      </c>
      <c r="F13262">
        <v>0</v>
      </c>
      <c r="G13262">
        <v>0</v>
      </c>
      <c r="H13262">
        <v>0</v>
      </c>
    </row>
    <row r="13263" spans="2:8" x14ac:dyDescent="0.25">
      <c r="B13263" t="s">
        <v>3</v>
      </c>
      <c r="C13263" t="s">
        <v>647</v>
      </c>
      <c r="D13263" t="s">
        <v>623</v>
      </c>
      <c r="E13263" t="s">
        <v>1</v>
      </c>
      <c r="F13263">
        <v>0</v>
      </c>
      <c r="G13263">
        <v>0</v>
      </c>
      <c r="H13263">
        <v>0</v>
      </c>
    </row>
    <row r="13264" spans="2:8" x14ac:dyDescent="0.25">
      <c r="B13264" t="s">
        <v>3</v>
      </c>
      <c r="C13264" t="s">
        <v>647</v>
      </c>
      <c r="D13264" t="s">
        <v>624</v>
      </c>
      <c r="E13264" t="s">
        <v>1</v>
      </c>
      <c r="F13264">
        <v>0</v>
      </c>
      <c r="G13264">
        <v>0</v>
      </c>
      <c r="H13264">
        <v>0</v>
      </c>
    </row>
    <row r="13265" spans="2:8" x14ac:dyDescent="0.25">
      <c r="B13265" t="s">
        <v>3</v>
      </c>
      <c r="C13265" t="s">
        <v>647</v>
      </c>
      <c r="D13265" t="s">
        <v>625</v>
      </c>
      <c r="E13265" t="s">
        <v>1</v>
      </c>
      <c r="F13265">
        <v>0</v>
      </c>
      <c r="G13265">
        <v>0</v>
      </c>
      <c r="H13265">
        <v>0</v>
      </c>
    </row>
    <row r="13266" spans="2:8" x14ac:dyDescent="0.25">
      <c r="B13266" t="s">
        <v>3</v>
      </c>
      <c r="C13266" t="s">
        <v>647</v>
      </c>
      <c r="D13266" t="s">
        <v>57</v>
      </c>
      <c r="E13266" t="s">
        <v>1</v>
      </c>
      <c r="F13266">
        <v>0</v>
      </c>
      <c r="G13266">
        <v>0</v>
      </c>
      <c r="H13266">
        <v>0</v>
      </c>
    </row>
    <row r="13267" spans="2:8" x14ac:dyDescent="0.25">
      <c r="B13267" t="s">
        <v>3</v>
      </c>
      <c r="C13267" t="s">
        <v>647</v>
      </c>
      <c r="D13267" t="s">
        <v>58</v>
      </c>
      <c r="E13267" t="s">
        <v>1</v>
      </c>
      <c r="F13267">
        <v>0</v>
      </c>
      <c r="G13267">
        <v>0</v>
      </c>
      <c r="H13267">
        <v>0</v>
      </c>
    </row>
    <row r="13268" spans="2:8" x14ac:dyDescent="0.25">
      <c r="B13268" t="s">
        <v>3</v>
      </c>
      <c r="C13268" t="s">
        <v>647</v>
      </c>
      <c r="D13268" t="s">
        <v>59</v>
      </c>
      <c r="E13268" t="s">
        <v>1</v>
      </c>
      <c r="F13268">
        <v>0</v>
      </c>
      <c r="G13268">
        <v>0</v>
      </c>
      <c r="H13268">
        <v>0</v>
      </c>
    </row>
    <row r="13269" spans="2:8" x14ac:dyDescent="0.25">
      <c r="B13269" t="s">
        <v>3</v>
      </c>
      <c r="C13269" t="s">
        <v>647</v>
      </c>
      <c r="D13269" t="s">
        <v>60</v>
      </c>
      <c r="E13269" t="s">
        <v>1</v>
      </c>
      <c r="F13269">
        <v>0</v>
      </c>
      <c r="G13269">
        <v>0</v>
      </c>
      <c r="H13269">
        <v>0</v>
      </c>
    </row>
    <row r="13270" spans="2:8" x14ac:dyDescent="0.25">
      <c r="B13270" t="s">
        <v>3</v>
      </c>
      <c r="C13270" t="s">
        <v>647</v>
      </c>
      <c r="D13270" t="s">
        <v>61</v>
      </c>
      <c r="E13270" t="s">
        <v>1</v>
      </c>
      <c r="F13270">
        <v>0</v>
      </c>
      <c r="G13270">
        <v>0</v>
      </c>
      <c r="H13270">
        <v>0</v>
      </c>
    </row>
    <row r="13271" spans="2:8" x14ac:dyDescent="0.25">
      <c r="B13271" t="s">
        <v>3</v>
      </c>
      <c r="C13271" t="s">
        <v>647</v>
      </c>
      <c r="D13271" t="s">
        <v>62</v>
      </c>
      <c r="E13271" t="s">
        <v>1</v>
      </c>
      <c r="F13271">
        <v>0</v>
      </c>
      <c r="G13271">
        <v>0</v>
      </c>
      <c r="H13271">
        <v>0</v>
      </c>
    </row>
    <row r="13272" spans="2:8" x14ac:dyDescent="0.25">
      <c r="B13272" t="s">
        <v>3</v>
      </c>
      <c r="C13272" t="s">
        <v>647</v>
      </c>
      <c r="D13272" t="s">
        <v>63</v>
      </c>
      <c r="E13272" t="s">
        <v>1</v>
      </c>
      <c r="F13272">
        <v>0</v>
      </c>
      <c r="G13272">
        <v>0</v>
      </c>
      <c r="H13272">
        <v>0</v>
      </c>
    </row>
    <row r="13273" spans="2:8" x14ac:dyDescent="0.25">
      <c r="B13273" t="s">
        <v>3</v>
      </c>
      <c r="C13273" t="s">
        <v>647</v>
      </c>
      <c r="D13273" t="s">
        <v>626</v>
      </c>
      <c r="E13273" t="s">
        <v>1</v>
      </c>
      <c r="F13273">
        <v>0</v>
      </c>
      <c r="G13273">
        <v>0</v>
      </c>
      <c r="H13273">
        <v>0</v>
      </c>
    </row>
    <row r="13274" spans="2:8" x14ac:dyDescent="0.25">
      <c r="B13274" t="s">
        <v>3</v>
      </c>
      <c r="C13274" t="s">
        <v>647</v>
      </c>
      <c r="D13274" t="s">
        <v>64</v>
      </c>
      <c r="E13274" t="s">
        <v>1</v>
      </c>
      <c r="F13274">
        <v>0</v>
      </c>
      <c r="G13274">
        <v>0</v>
      </c>
      <c r="H13274">
        <v>0</v>
      </c>
    </row>
    <row r="13275" spans="2:8" x14ac:dyDescent="0.25">
      <c r="B13275" t="s">
        <v>3</v>
      </c>
      <c r="C13275" t="s">
        <v>647</v>
      </c>
      <c r="D13275" t="s">
        <v>65</v>
      </c>
      <c r="E13275" t="s">
        <v>1</v>
      </c>
      <c r="F13275">
        <v>0</v>
      </c>
      <c r="G13275">
        <v>0</v>
      </c>
      <c r="H13275">
        <v>0</v>
      </c>
    </row>
    <row r="13276" spans="2:8" x14ac:dyDescent="0.25">
      <c r="B13276" t="s">
        <v>3</v>
      </c>
      <c r="C13276" t="s">
        <v>647</v>
      </c>
      <c r="D13276" t="s">
        <v>66</v>
      </c>
      <c r="E13276" t="s">
        <v>1</v>
      </c>
      <c r="F13276">
        <v>0</v>
      </c>
      <c r="G13276">
        <v>0</v>
      </c>
      <c r="H13276">
        <v>0</v>
      </c>
    </row>
    <row r="13277" spans="2:8" x14ac:dyDescent="0.25">
      <c r="B13277" t="s">
        <v>3</v>
      </c>
      <c r="C13277" t="s">
        <v>647</v>
      </c>
      <c r="D13277" t="s">
        <v>67</v>
      </c>
      <c r="E13277" t="s">
        <v>1</v>
      </c>
      <c r="F13277">
        <v>0</v>
      </c>
      <c r="G13277">
        <v>0</v>
      </c>
      <c r="H13277">
        <v>0</v>
      </c>
    </row>
    <row r="13278" spans="2:8" x14ac:dyDescent="0.25">
      <c r="B13278" t="s">
        <v>3</v>
      </c>
      <c r="C13278" t="s">
        <v>647</v>
      </c>
      <c r="D13278" t="s">
        <v>68</v>
      </c>
      <c r="E13278" t="s">
        <v>1</v>
      </c>
      <c r="F13278">
        <v>0</v>
      </c>
      <c r="G13278">
        <v>0</v>
      </c>
      <c r="H13278">
        <v>0</v>
      </c>
    </row>
    <row r="13279" spans="2:8" x14ac:dyDescent="0.25">
      <c r="B13279" t="s">
        <v>3</v>
      </c>
      <c r="C13279" t="s">
        <v>647</v>
      </c>
      <c r="D13279" t="s">
        <v>69</v>
      </c>
      <c r="E13279" t="s">
        <v>1</v>
      </c>
      <c r="F13279">
        <v>0</v>
      </c>
      <c r="G13279">
        <v>0</v>
      </c>
      <c r="H13279">
        <v>0</v>
      </c>
    </row>
    <row r="13280" spans="2:8" x14ac:dyDescent="0.25">
      <c r="B13280" t="s">
        <v>3</v>
      </c>
      <c r="C13280" t="s">
        <v>647</v>
      </c>
      <c r="D13280" t="s">
        <v>70</v>
      </c>
      <c r="E13280" t="s">
        <v>1</v>
      </c>
      <c r="F13280">
        <v>0</v>
      </c>
      <c r="G13280">
        <v>0</v>
      </c>
      <c r="H13280">
        <v>0</v>
      </c>
    </row>
    <row r="13281" spans="2:8" x14ac:dyDescent="0.25">
      <c r="B13281" t="s">
        <v>3</v>
      </c>
      <c r="C13281" t="s">
        <v>647</v>
      </c>
      <c r="D13281" t="s">
        <v>71</v>
      </c>
      <c r="E13281" t="s">
        <v>1</v>
      </c>
      <c r="F13281">
        <v>0</v>
      </c>
      <c r="G13281">
        <v>0</v>
      </c>
      <c r="H13281">
        <v>0</v>
      </c>
    </row>
    <row r="13282" spans="2:8" x14ac:dyDescent="0.25">
      <c r="B13282" t="s">
        <v>3</v>
      </c>
      <c r="C13282" t="s">
        <v>647</v>
      </c>
      <c r="D13282" t="s">
        <v>72</v>
      </c>
      <c r="E13282" t="s">
        <v>1</v>
      </c>
      <c r="F13282">
        <v>0</v>
      </c>
      <c r="G13282">
        <v>0</v>
      </c>
      <c r="H13282">
        <v>0</v>
      </c>
    </row>
    <row r="13283" spans="2:8" x14ac:dyDescent="0.25">
      <c r="B13283" t="s">
        <v>3</v>
      </c>
      <c r="C13283" t="s">
        <v>647</v>
      </c>
      <c r="D13283" t="s">
        <v>73</v>
      </c>
      <c r="E13283" t="s">
        <v>1</v>
      </c>
      <c r="F13283">
        <v>0</v>
      </c>
      <c r="G13283">
        <v>0</v>
      </c>
      <c r="H13283">
        <v>0</v>
      </c>
    </row>
    <row r="13284" spans="2:8" x14ac:dyDescent="0.25">
      <c r="B13284" t="s">
        <v>3</v>
      </c>
      <c r="C13284" t="s">
        <v>647</v>
      </c>
      <c r="D13284" t="s">
        <v>74</v>
      </c>
      <c r="E13284" t="s">
        <v>1</v>
      </c>
      <c r="F13284">
        <v>0</v>
      </c>
      <c r="G13284">
        <v>0</v>
      </c>
      <c r="H13284">
        <v>0</v>
      </c>
    </row>
    <row r="13285" spans="2:8" x14ac:dyDescent="0.25">
      <c r="B13285" t="s">
        <v>3</v>
      </c>
      <c r="C13285" t="s">
        <v>647</v>
      </c>
      <c r="D13285" t="s">
        <v>75</v>
      </c>
      <c r="E13285" t="s">
        <v>1</v>
      </c>
      <c r="F13285">
        <v>0</v>
      </c>
      <c r="G13285">
        <v>0</v>
      </c>
      <c r="H13285">
        <v>0</v>
      </c>
    </row>
    <row r="13286" spans="2:8" x14ac:dyDescent="0.25">
      <c r="B13286" t="s">
        <v>3</v>
      </c>
      <c r="C13286" t="s">
        <v>647</v>
      </c>
      <c r="D13286" t="s">
        <v>76</v>
      </c>
      <c r="E13286" t="s">
        <v>1</v>
      </c>
      <c r="F13286">
        <v>0</v>
      </c>
      <c r="G13286">
        <v>0</v>
      </c>
      <c r="H13286">
        <v>0</v>
      </c>
    </row>
    <row r="13287" spans="2:8" x14ac:dyDescent="0.25">
      <c r="B13287" t="s">
        <v>3</v>
      </c>
      <c r="C13287" t="s">
        <v>647</v>
      </c>
      <c r="D13287" t="s">
        <v>77</v>
      </c>
      <c r="E13287" t="s">
        <v>1</v>
      </c>
      <c r="F13287">
        <v>0</v>
      </c>
      <c r="G13287">
        <v>0</v>
      </c>
      <c r="H13287">
        <v>0</v>
      </c>
    </row>
    <row r="13288" spans="2:8" x14ac:dyDescent="0.25">
      <c r="B13288" t="s">
        <v>3</v>
      </c>
      <c r="C13288" t="s">
        <v>647</v>
      </c>
      <c r="D13288" t="s">
        <v>78</v>
      </c>
      <c r="E13288" t="s">
        <v>1</v>
      </c>
      <c r="F13288">
        <v>0</v>
      </c>
      <c r="G13288">
        <v>0</v>
      </c>
      <c r="H13288">
        <v>0</v>
      </c>
    </row>
    <row r="13289" spans="2:8" x14ac:dyDescent="0.25">
      <c r="B13289" t="s">
        <v>3</v>
      </c>
      <c r="C13289" t="s">
        <v>647</v>
      </c>
      <c r="D13289" t="s">
        <v>79</v>
      </c>
      <c r="E13289" t="s">
        <v>1</v>
      </c>
      <c r="F13289">
        <v>0</v>
      </c>
      <c r="G13289">
        <v>0</v>
      </c>
      <c r="H13289">
        <v>0</v>
      </c>
    </row>
    <row r="13290" spans="2:8" x14ac:dyDescent="0.25">
      <c r="B13290" t="s">
        <v>3</v>
      </c>
      <c r="C13290" t="s">
        <v>647</v>
      </c>
      <c r="D13290" t="s">
        <v>80</v>
      </c>
      <c r="E13290" t="s">
        <v>1</v>
      </c>
      <c r="F13290">
        <v>0</v>
      </c>
      <c r="G13290">
        <v>0</v>
      </c>
      <c r="H13290">
        <v>0</v>
      </c>
    </row>
    <row r="13291" spans="2:8" x14ac:dyDescent="0.25">
      <c r="B13291" t="s">
        <v>3</v>
      </c>
      <c r="C13291" t="s">
        <v>647</v>
      </c>
      <c r="D13291" t="s">
        <v>627</v>
      </c>
      <c r="E13291" t="s">
        <v>1</v>
      </c>
      <c r="F13291">
        <v>0</v>
      </c>
      <c r="G13291">
        <v>0</v>
      </c>
      <c r="H13291">
        <v>0</v>
      </c>
    </row>
    <row r="13292" spans="2:8" x14ac:dyDescent="0.25">
      <c r="B13292" t="s">
        <v>3</v>
      </c>
      <c r="C13292" t="s">
        <v>647</v>
      </c>
      <c r="D13292" t="s">
        <v>81</v>
      </c>
      <c r="E13292" t="s">
        <v>1</v>
      </c>
      <c r="F13292">
        <v>0</v>
      </c>
      <c r="G13292">
        <v>0</v>
      </c>
      <c r="H13292">
        <v>0</v>
      </c>
    </row>
    <row r="13293" spans="2:8" x14ac:dyDescent="0.25">
      <c r="B13293" t="s">
        <v>3</v>
      </c>
      <c r="C13293" t="s">
        <v>647</v>
      </c>
      <c r="D13293" t="s">
        <v>82</v>
      </c>
      <c r="E13293" t="s">
        <v>1</v>
      </c>
      <c r="F13293">
        <v>0</v>
      </c>
      <c r="G13293">
        <v>0</v>
      </c>
      <c r="H13293">
        <v>0</v>
      </c>
    </row>
    <row r="13294" spans="2:8" x14ac:dyDescent="0.25">
      <c r="B13294" t="s">
        <v>3</v>
      </c>
      <c r="C13294" t="s">
        <v>647</v>
      </c>
      <c r="D13294" t="s">
        <v>83</v>
      </c>
      <c r="E13294" t="s">
        <v>1</v>
      </c>
      <c r="F13294">
        <v>0</v>
      </c>
      <c r="G13294">
        <v>0</v>
      </c>
      <c r="H13294">
        <v>0</v>
      </c>
    </row>
    <row r="13295" spans="2:8" x14ac:dyDescent="0.25">
      <c r="B13295" t="s">
        <v>3</v>
      </c>
      <c r="C13295" t="s">
        <v>647</v>
      </c>
      <c r="D13295" t="s">
        <v>84</v>
      </c>
      <c r="E13295" t="s">
        <v>1</v>
      </c>
      <c r="F13295">
        <v>0</v>
      </c>
      <c r="G13295">
        <v>0</v>
      </c>
      <c r="H13295">
        <v>0</v>
      </c>
    </row>
    <row r="13296" spans="2:8" x14ac:dyDescent="0.25">
      <c r="B13296" t="s">
        <v>3</v>
      </c>
      <c r="C13296" t="s">
        <v>647</v>
      </c>
      <c r="D13296" t="s">
        <v>85</v>
      </c>
      <c r="E13296" t="s">
        <v>1</v>
      </c>
      <c r="F13296">
        <v>0</v>
      </c>
      <c r="G13296">
        <v>0</v>
      </c>
      <c r="H13296">
        <v>0</v>
      </c>
    </row>
    <row r="13297" spans="2:8" x14ac:dyDescent="0.25">
      <c r="B13297" t="s">
        <v>3</v>
      </c>
      <c r="C13297" t="s">
        <v>647</v>
      </c>
      <c r="D13297" t="s">
        <v>86</v>
      </c>
      <c r="E13297" t="s">
        <v>1</v>
      </c>
      <c r="F13297">
        <v>0</v>
      </c>
      <c r="G13297">
        <v>0</v>
      </c>
      <c r="H13297">
        <v>0</v>
      </c>
    </row>
    <row r="13298" spans="2:8" x14ac:dyDescent="0.25">
      <c r="B13298" t="s">
        <v>3</v>
      </c>
      <c r="C13298" t="s">
        <v>647</v>
      </c>
      <c r="D13298" t="s">
        <v>87</v>
      </c>
      <c r="E13298" t="s">
        <v>1</v>
      </c>
      <c r="F13298">
        <v>0</v>
      </c>
      <c r="G13298">
        <v>0</v>
      </c>
      <c r="H13298">
        <v>0</v>
      </c>
    </row>
    <row r="13299" spans="2:8" x14ac:dyDescent="0.25">
      <c r="B13299" t="s">
        <v>3</v>
      </c>
      <c r="C13299" t="s">
        <v>647</v>
      </c>
      <c r="D13299" t="s">
        <v>88</v>
      </c>
      <c r="E13299" t="s">
        <v>1</v>
      </c>
      <c r="F13299">
        <v>0</v>
      </c>
      <c r="G13299">
        <v>0</v>
      </c>
      <c r="H13299">
        <v>0</v>
      </c>
    </row>
    <row r="13300" spans="2:8" x14ac:dyDescent="0.25">
      <c r="B13300" t="s">
        <v>3</v>
      </c>
      <c r="C13300" t="s">
        <v>647</v>
      </c>
      <c r="D13300" t="s">
        <v>628</v>
      </c>
      <c r="E13300" t="s">
        <v>1</v>
      </c>
      <c r="F13300">
        <v>0</v>
      </c>
      <c r="G13300">
        <v>0</v>
      </c>
      <c r="H13300">
        <v>0</v>
      </c>
    </row>
    <row r="13301" spans="2:8" x14ac:dyDescent="0.25">
      <c r="B13301" t="s">
        <v>3</v>
      </c>
      <c r="C13301" t="s">
        <v>647</v>
      </c>
      <c r="D13301" t="s">
        <v>89</v>
      </c>
      <c r="E13301" t="s">
        <v>1</v>
      </c>
      <c r="F13301">
        <v>0</v>
      </c>
      <c r="G13301">
        <v>0</v>
      </c>
      <c r="H13301">
        <v>0</v>
      </c>
    </row>
    <row r="13302" spans="2:8" x14ac:dyDescent="0.25">
      <c r="B13302" t="s">
        <v>3</v>
      </c>
      <c r="C13302" t="s">
        <v>647</v>
      </c>
      <c r="D13302" t="s">
        <v>90</v>
      </c>
      <c r="E13302" t="s">
        <v>1</v>
      </c>
      <c r="F13302">
        <v>0</v>
      </c>
      <c r="G13302">
        <v>0</v>
      </c>
      <c r="H13302">
        <v>0</v>
      </c>
    </row>
    <row r="13303" spans="2:8" x14ac:dyDescent="0.25">
      <c r="B13303" t="s">
        <v>3</v>
      </c>
      <c r="C13303" t="s">
        <v>647</v>
      </c>
      <c r="D13303" t="s">
        <v>91</v>
      </c>
      <c r="E13303" t="s">
        <v>1</v>
      </c>
      <c r="F13303">
        <v>0</v>
      </c>
      <c r="G13303">
        <v>0</v>
      </c>
      <c r="H13303">
        <v>0</v>
      </c>
    </row>
    <row r="13304" spans="2:8" x14ac:dyDescent="0.25">
      <c r="B13304" t="s">
        <v>3</v>
      </c>
      <c r="C13304" t="s">
        <v>647</v>
      </c>
      <c r="D13304" t="s">
        <v>92</v>
      </c>
      <c r="E13304" t="s">
        <v>1</v>
      </c>
      <c r="F13304">
        <v>0</v>
      </c>
      <c r="G13304">
        <v>0</v>
      </c>
      <c r="H13304">
        <v>0</v>
      </c>
    </row>
    <row r="13305" spans="2:8" x14ac:dyDescent="0.25">
      <c r="B13305" t="s">
        <v>3</v>
      </c>
      <c r="C13305" t="s">
        <v>647</v>
      </c>
      <c r="D13305" t="s">
        <v>93</v>
      </c>
      <c r="E13305" t="s">
        <v>1</v>
      </c>
      <c r="F13305">
        <v>0</v>
      </c>
      <c r="G13305">
        <v>0</v>
      </c>
      <c r="H13305">
        <v>0</v>
      </c>
    </row>
    <row r="13306" spans="2:8" x14ac:dyDescent="0.25">
      <c r="B13306" t="s">
        <v>3</v>
      </c>
      <c r="C13306" t="s">
        <v>647</v>
      </c>
      <c r="D13306" t="s">
        <v>94</v>
      </c>
      <c r="E13306" t="s">
        <v>1</v>
      </c>
      <c r="F13306">
        <v>0</v>
      </c>
      <c r="G13306">
        <v>0</v>
      </c>
      <c r="H13306">
        <v>0</v>
      </c>
    </row>
    <row r="13307" spans="2:8" x14ac:dyDescent="0.25">
      <c r="B13307" t="s">
        <v>3</v>
      </c>
      <c r="C13307" t="s">
        <v>647</v>
      </c>
      <c r="D13307" t="s">
        <v>95</v>
      </c>
      <c r="E13307" t="s">
        <v>1</v>
      </c>
      <c r="F13307">
        <v>0</v>
      </c>
      <c r="G13307">
        <v>0</v>
      </c>
      <c r="H13307">
        <v>0</v>
      </c>
    </row>
    <row r="13308" spans="2:8" x14ac:dyDescent="0.25">
      <c r="B13308" t="s">
        <v>3</v>
      </c>
      <c r="C13308" t="s">
        <v>647</v>
      </c>
      <c r="D13308" t="s">
        <v>96</v>
      </c>
      <c r="E13308" t="s">
        <v>1</v>
      </c>
      <c r="F13308">
        <v>0</v>
      </c>
      <c r="G13308">
        <v>0</v>
      </c>
      <c r="H13308">
        <v>0</v>
      </c>
    </row>
    <row r="13309" spans="2:8" x14ac:dyDescent="0.25">
      <c r="B13309" t="s">
        <v>3</v>
      </c>
      <c r="C13309" t="s">
        <v>647</v>
      </c>
      <c r="D13309" t="s">
        <v>97</v>
      </c>
      <c r="E13309" t="s">
        <v>1</v>
      </c>
      <c r="F13309">
        <v>0</v>
      </c>
      <c r="G13309">
        <v>0</v>
      </c>
      <c r="H13309">
        <v>0</v>
      </c>
    </row>
    <row r="13310" spans="2:8" x14ac:dyDescent="0.25">
      <c r="B13310" t="s">
        <v>3</v>
      </c>
      <c r="C13310" t="s">
        <v>647</v>
      </c>
      <c r="D13310" t="s">
        <v>98</v>
      </c>
      <c r="E13310" t="s">
        <v>1</v>
      </c>
      <c r="F13310">
        <v>1.4165442143926738E-3</v>
      </c>
      <c r="G13310">
        <v>1.4448750986805273E-3</v>
      </c>
      <c r="H13310">
        <v>1.4737726006541383E-3</v>
      </c>
    </row>
    <row r="13311" spans="2:8" x14ac:dyDescent="0.25">
      <c r="B13311" t="s">
        <v>3</v>
      </c>
      <c r="C13311" t="s">
        <v>647</v>
      </c>
      <c r="D13311" t="s">
        <v>99</v>
      </c>
      <c r="E13311" t="s">
        <v>1</v>
      </c>
      <c r="F13311">
        <v>0</v>
      </c>
      <c r="G13311">
        <v>0</v>
      </c>
      <c r="H13311">
        <v>0</v>
      </c>
    </row>
    <row r="13312" spans="2:8" x14ac:dyDescent="0.25">
      <c r="B13312" t="s">
        <v>3</v>
      </c>
      <c r="C13312" t="s">
        <v>647</v>
      </c>
      <c r="D13312" t="s">
        <v>100</v>
      </c>
      <c r="E13312" t="s">
        <v>1</v>
      </c>
      <c r="F13312">
        <v>0</v>
      </c>
      <c r="G13312">
        <v>0</v>
      </c>
      <c r="H13312">
        <v>0</v>
      </c>
    </row>
    <row r="13313" spans="2:8" x14ac:dyDescent="0.25">
      <c r="B13313" t="s">
        <v>3</v>
      </c>
      <c r="C13313" t="s">
        <v>647</v>
      </c>
      <c r="D13313" t="s">
        <v>101</v>
      </c>
      <c r="E13313" t="s">
        <v>1</v>
      </c>
      <c r="F13313">
        <v>0</v>
      </c>
      <c r="G13313">
        <v>0</v>
      </c>
      <c r="H13313">
        <v>0</v>
      </c>
    </row>
    <row r="13314" spans="2:8" x14ac:dyDescent="0.25">
      <c r="B13314" t="s">
        <v>3</v>
      </c>
      <c r="C13314" t="s">
        <v>647</v>
      </c>
      <c r="D13314" t="s">
        <v>102</v>
      </c>
      <c r="E13314" t="s">
        <v>1</v>
      </c>
      <c r="F13314">
        <v>0</v>
      </c>
      <c r="G13314">
        <v>0</v>
      </c>
      <c r="H13314">
        <v>0</v>
      </c>
    </row>
    <row r="13315" spans="2:8" x14ac:dyDescent="0.25">
      <c r="B13315" t="s">
        <v>3</v>
      </c>
      <c r="C13315" t="s">
        <v>647</v>
      </c>
      <c r="D13315" t="s">
        <v>103</v>
      </c>
      <c r="E13315" t="s">
        <v>1</v>
      </c>
      <c r="F13315">
        <v>0</v>
      </c>
      <c r="G13315">
        <v>0</v>
      </c>
      <c r="H13315">
        <v>0</v>
      </c>
    </row>
    <row r="13316" spans="2:8" x14ac:dyDescent="0.25">
      <c r="B13316" t="s">
        <v>3</v>
      </c>
      <c r="C13316" t="s">
        <v>647</v>
      </c>
      <c r="D13316" t="s">
        <v>104</v>
      </c>
      <c r="E13316" t="s">
        <v>1</v>
      </c>
      <c r="F13316">
        <v>0</v>
      </c>
      <c r="G13316">
        <v>0</v>
      </c>
      <c r="H13316">
        <v>0</v>
      </c>
    </row>
    <row r="13317" spans="2:8" x14ac:dyDescent="0.25">
      <c r="B13317" t="s">
        <v>3</v>
      </c>
      <c r="C13317" t="s">
        <v>647</v>
      </c>
      <c r="D13317" t="s">
        <v>105</v>
      </c>
      <c r="E13317" t="s">
        <v>1</v>
      </c>
      <c r="F13317">
        <v>0</v>
      </c>
      <c r="G13317">
        <v>0</v>
      </c>
      <c r="H13317">
        <v>0</v>
      </c>
    </row>
    <row r="13318" spans="2:8" x14ac:dyDescent="0.25">
      <c r="B13318" t="s">
        <v>3</v>
      </c>
      <c r="C13318" t="s">
        <v>647</v>
      </c>
      <c r="D13318" t="s">
        <v>106</v>
      </c>
      <c r="E13318" t="s">
        <v>1</v>
      </c>
      <c r="F13318">
        <v>0</v>
      </c>
      <c r="G13318">
        <v>0</v>
      </c>
      <c r="H13318">
        <v>0</v>
      </c>
    </row>
    <row r="13319" spans="2:8" x14ac:dyDescent="0.25">
      <c r="B13319" t="s">
        <v>3</v>
      </c>
      <c r="C13319" t="s">
        <v>647</v>
      </c>
      <c r="D13319" t="s">
        <v>107</v>
      </c>
      <c r="E13319" t="s">
        <v>1</v>
      </c>
      <c r="F13319">
        <v>0</v>
      </c>
      <c r="G13319">
        <v>0</v>
      </c>
      <c r="H13319">
        <v>0</v>
      </c>
    </row>
    <row r="13320" spans="2:8" x14ac:dyDescent="0.25">
      <c r="B13320" t="s">
        <v>3</v>
      </c>
      <c r="C13320" t="s">
        <v>647</v>
      </c>
      <c r="D13320" t="s">
        <v>108</v>
      </c>
      <c r="E13320" t="s">
        <v>1</v>
      </c>
      <c r="F13320">
        <v>0</v>
      </c>
      <c r="G13320">
        <v>0</v>
      </c>
      <c r="H13320">
        <v>0</v>
      </c>
    </row>
    <row r="13321" spans="2:8" x14ac:dyDescent="0.25">
      <c r="B13321" t="s">
        <v>3</v>
      </c>
      <c r="C13321" t="s">
        <v>647</v>
      </c>
      <c r="D13321" t="s">
        <v>109</v>
      </c>
      <c r="E13321" t="s">
        <v>1</v>
      </c>
      <c r="F13321">
        <v>0</v>
      </c>
      <c r="G13321">
        <v>0</v>
      </c>
      <c r="H13321">
        <v>0</v>
      </c>
    </row>
    <row r="13322" spans="2:8" x14ac:dyDescent="0.25">
      <c r="B13322" t="s">
        <v>3</v>
      </c>
      <c r="C13322" t="s">
        <v>647</v>
      </c>
      <c r="D13322" t="s">
        <v>110</v>
      </c>
      <c r="E13322" t="s">
        <v>1</v>
      </c>
      <c r="F13322">
        <v>0</v>
      </c>
      <c r="G13322">
        <v>0</v>
      </c>
      <c r="H13322">
        <v>0</v>
      </c>
    </row>
    <row r="13323" spans="2:8" x14ac:dyDescent="0.25">
      <c r="B13323" t="s">
        <v>3</v>
      </c>
      <c r="C13323" t="s">
        <v>647</v>
      </c>
      <c r="D13323" t="s">
        <v>111</v>
      </c>
      <c r="E13323" t="s">
        <v>1</v>
      </c>
      <c r="F13323">
        <v>0</v>
      </c>
      <c r="G13323">
        <v>0</v>
      </c>
      <c r="H13323">
        <v>0</v>
      </c>
    </row>
    <row r="13324" spans="2:8" x14ac:dyDescent="0.25">
      <c r="B13324" t="s">
        <v>3</v>
      </c>
      <c r="C13324" t="s">
        <v>647</v>
      </c>
      <c r="D13324" t="s">
        <v>112</v>
      </c>
      <c r="E13324" t="s">
        <v>1</v>
      </c>
      <c r="F13324">
        <v>0</v>
      </c>
      <c r="G13324">
        <v>0</v>
      </c>
      <c r="H13324">
        <v>0</v>
      </c>
    </row>
    <row r="13325" spans="2:8" x14ac:dyDescent="0.25">
      <c r="B13325" t="s">
        <v>3</v>
      </c>
      <c r="C13325" t="s">
        <v>647</v>
      </c>
      <c r="D13325" t="s">
        <v>113</v>
      </c>
      <c r="E13325" t="s">
        <v>1</v>
      </c>
      <c r="F13325">
        <v>0</v>
      </c>
      <c r="G13325">
        <v>0</v>
      </c>
      <c r="H13325">
        <v>0</v>
      </c>
    </row>
    <row r="13326" spans="2:8" x14ac:dyDescent="0.25">
      <c r="B13326" t="s">
        <v>3</v>
      </c>
      <c r="C13326" t="s">
        <v>647</v>
      </c>
      <c r="D13326" t="s">
        <v>114</v>
      </c>
      <c r="E13326" t="s">
        <v>1</v>
      </c>
      <c r="F13326">
        <v>0</v>
      </c>
      <c r="G13326">
        <v>0</v>
      </c>
      <c r="H13326">
        <v>0</v>
      </c>
    </row>
    <row r="13327" spans="2:8" x14ac:dyDescent="0.25">
      <c r="B13327" t="s">
        <v>3</v>
      </c>
      <c r="C13327" t="s">
        <v>647</v>
      </c>
      <c r="D13327" t="s">
        <v>115</v>
      </c>
      <c r="E13327" t="s">
        <v>1</v>
      </c>
      <c r="F13327">
        <v>0</v>
      </c>
      <c r="G13327">
        <v>0</v>
      </c>
      <c r="H13327">
        <v>0</v>
      </c>
    </row>
    <row r="13328" spans="2:8" x14ac:dyDescent="0.25">
      <c r="B13328" t="s">
        <v>3</v>
      </c>
      <c r="C13328" t="s">
        <v>647</v>
      </c>
      <c r="D13328" t="s">
        <v>443</v>
      </c>
      <c r="E13328" t="s">
        <v>1</v>
      </c>
      <c r="F13328">
        <v>0</v>
      </c>
      <c r="G13328">
        <v>0</v>
      </c>
      <c r="H13328">
        <v>0</v>
      </c>
    </row>
    <row r="13329" spans="2:8" x14ac:dyDescent="0.25">
      <c r="B13329" t="s">
        <v>3</v>
      </c>
      <c r="C13329" t="s">
        <v>647</v>
      </c>
      <c r="D13329" t="s">
        <v>444</v>
      </c>
      <c r="E13329" t="s">
        <v>1</v>
      </c>
      <c r="F13329">
        <v>0</v>
      </c>
      <c r="G13329">
        <v>0</v>
      </c>
      <c r="H13329">
        <v>0</v>
      </c>
    </row>
    <row r="13330" spans="2:8" x14ac:dyDescent="0.25">
      <c r="B13330" t="s">
        <v>3</v>
      </c>
      <c r="C13330" t="s">
        <v>647</v>
      </c>
      <c r="D13330" t="s">
        <v>116</v>
      </c>
      <c r="E13330" t="s">
        <v>1</v>
      </c>
      <c r="F13330">
        <v>0</v>
      </c>
      <c r="G13330">
        <v>0</v>
      </c>
      <c r="H13330">
        <v>0</v>
      </c>
    </row>
    <row r="13331" spans="2:8" x14ac:dyDescent="0.25">
      <c r="B13331" t="s">
        <v>3</v>
      </c>
      <c r="C13331" t="s">
        <v>647</v>
      </c>
      <c r="D13331" t="s">
        <v>117</v>
      </c>
      <c r="E13331" t="s">
        <v>1</v>
      </c>
      <c r="F13331">
        <v>0</v>
      </c>
      <c r="G13331">
        <v>0</v>
      </c>
      <c r="H13331">
        <v>0</v>
      </c>
    </row>
    <row r="13332" spans="2:8" x14ac:dyDescent="0.25">
      <c r="B13332" t="s">
        <v>3</v>
      </c>
      <c r="C13332" t="s">
        <v>647</v>
      </c>
      <c r="D13332" t="s">
        <v>118</v>
      </c>
      <c r="E13332" t="s">
        <v>1</v>
      </c>
      <c r="F13332">
        <v>0</v>
      </c>
      <c r="G13332">
        <v>0</v>
      </c>
      <c r="H13332">
        <v>0</v>
      </c>
    </row>
    <row r="13333" spans="2:8" x14ac:dyDescent="0.25">
      <c r="B13333" t="s">
        <v>3</v>
      </c>
      <c r="C13333" t="s">
        <v>647</v>
      </c>
      <c r="D13333" t="s">
        <v>629</v>
      </c>
      <c r="E13333" t="s">
        <v>1</v>
      </c>
      <c r="F13333">
        <v>0</v>
      </c>
      <c r="G13333">
        <v>0</v>
      </c>
      <c r="H13333">
        <v>0</v>
      </c>
    </row>
    <row r="13334" spans="2:8" x14ac:dyDescent="0.25">
      <c r="B13334" t="s">
        <v>3</v>
      </c>
      <c r="C13334" t="s">
        <v>647</v>
      </c>
      <c r="D13334" t="s">
        <v>119</v>
      </c>
      <c r="E13334" t="s">
        <v>1</v>
      </c>
      <c r="F13334">
        <v>0</v>
      </c>
      <c r="G13334">
        <v>0</v>
      </c>
      <c r="H13334">
        <v>0</v>
      </c>
    </row>
    <row r="13335" spans="2:8" x14ac:dyDescent="0.25">
      <c r="B13335" t="s">
        <v>3</v>
      </c>
      <c r="C13335" t="s">
        <v>647</v>
      </c>
      <c r="D13335" t="s">
        <v>120</v>
      </c>
      <c r="E13335" t="s">
        <v>1</v>
      </c>
      <c r="F13335">
        <v>0</v>
      </c>
      <c r="G13335">
        <v>0</v>
      </c>
      <c r="H13335">
        <v>0</v>
      </c>
    </row>
    <row r="13336" spans="2:8" x14ac:dyDescent="0.25">
      <c r="B13336" t="s">
        <v>3</v>
      </c>
      <c r="C13336" t="s">
        <v>647</v>
      </c>
      <c r="D13336" t="s">
        <v>121</v>
      </c>
      <c r="E13336" t="s">
        <v>1</v>
      </c>
      <c r="F13336">
        <v>0</v>
      </c>
      <c r="G13336">
        <v>0</v>
      </c>
      <c r="H13336">
        <v>0</v>
      </c>
    </row>
    <row r="13337" spans="2:8" x14ac:dyDescent="0.25">
      <c r="B13337" t="s">
        <v>3</v>
      </c>
      <c r="C13337" t="s">
        <v>647</v>
      </c>
      <c r="D13337" t="s">
        <v>122</v>
      </c>
      <c r="E13337" t="s">
        <v>1</v>
      </c>
      <c r="F13337">
        <v>0</v>
      </c>
      <c r="G13337">
        <v>0</v>
      </c>
      <c r="H13337">
        <v>0</v>
      </c>
    </row>
    <row r="13338" spans="2:8" x14ac:dyDescent="0.25">
      <c r="B13338" t="s">
        <v>3</v>
      </c>
      <c r="C13338" t="s">
        <v>647</v>
      </c>
      <c r="D13338" t="s">
        <v>123</v>
      </c>
      <c r="E13338" t="s">
        <v>1</v>
      </c>
      <c r="F13338">
        <v>1.8913153501242983</v>
      </c>
      <c r="G13338">
        <v>1.9291416571267843</v>
      </c>
      <c r="H13338">
        <v>1.9677244902693198</v>
      </c>
    </row>
    <row r="13339" spans="2:8" x14ac:dyDescent="0.25">
      <c r="B13339" t="s">
        <v>3</v>
      </c>
      <c r="C13339" t="s">
        <v>647</v>
      </c>
      <c r="D13339" t="s">
        <v>124</v>
      </c>
      <c r="E13339" t="s">
        <v>1</v>
      </c>
      <c r="F13339">
        <v>1.935299428034166</v>
      </c>
      <c r="G13339">
        <v>1.9740054165948493</v>
      </c>
      <c r="H13339">
        <v>2.0134855249267463</v>
      </c>
    </row>
    <row r="13340" spans="2:8" x14ac:dyDescent="0.25">
      <c r="B13340" t="s">
        <v>3</v>
      </c>
      <c r="C13340" t="s">
        <v>647</v>
      </c>
      <c r="D13340" t="s">
        <v>125</v>
      </c>
      <c r="E13340" t="s">
        <v>1</v>
      </c>
      <c r="F13340">
        <v>0</v>
      </c>
      <c r="G13340">
        <v>0</v>
      </c>
      <c r="H13340">
        <v>0</v>
      </c>
    </row>
    <row r="13341" spans="2:8" x14ac:dyDescent="0.25">
      <c r="B13341" t="s">
        <v>3</v>
      </c>
      <c r="C13341" t="s">
        <v>647</v>
      </c>
      <c r="D13341" t="s">
        <v>126</v>
      </c>
      <c r="E13341" t="s">
        <v>1</v>
      </c>
      <c r="F13341">
        <v>0</v>
      </c>
      <c r="G13341">
        <v>0</v>
      </c>
      <c r="H13341">
        <v>0</v>
      </c>
    </row>
    <row r="13342" spans="2:8" x14ac:dyDescent="0.25">
      <c r="B13342" t="s">
        <v>3</v>
      </c>
      <c r="C13342" t="s">
        <v>647</v>
      </c>
      <c r="D13342" t="s">
        <v>127</v>
      </c>
      <c r="E13342" t="s">
        <v>1</v>
      </c>
      <c r="F13342">
        <v>0</v>
      </c>
      <c r="G13342">
        <v>0</v>
      </c>
      <c r="H13342">
        <v>0</v>
      </c>
    </row>
    <row r="13343" spans="2:8" x14ac:dyDescent="0.25">
      <c r="B13343" t="s">
        <v>3</v>
      </c>
      <c r="C13343" t="s">
        <v>647</v>
      </c>
      <c r="D13343" t="s">
        <v>128</v>
      </c>
      <c r="E13343" t="s">
        <v>1</v>
      </c>
      <c r="F13343">
        <v>0</v>
      </c>
      <c r="G13343">
        <v>0</v>
      </c>
      <c r="H13343">
        <v>0</v>
      </c>
    </row>
    <row r="13344" spans="2:8" x14ac:dyDescent="0.25">
      <c r="B13344" t="s">
        <v>3</v>
      </c>
      <c r="C13344" t="s">
        <v>647</v>
      </c>
      <c r="D13344" t="s">
        <v>129</v>
      </c>
      <c r="E13344" t="s">
        <v>1</v>
      </c>
      <c r="F13344">
        <v>2.4236972741889818E-4</v>
      </c>
      <c r="G13344">
        <v>2.4721712196727611E-4</v>
      </c>
      <c r="H13344">
        <v>2.5216146440662171E-4</v>
      </c>
    </row>
    <row r="13345" spans="2:8" x14ac:dyDescent="0.25">
      <c r="B13345" t="s">
        <v>3</v>
      </c>
      <c r="C13345" t="s">
        <v>647</v>
      </c>
      <c r="D13345" t="s">
        <v>130</v>
      </c>
      <c r="E13345" t="s">
        <v>1</v>
      </c>
      <c r="F13345">
        <v>2.5181319817197393E-4</v>
      </c>
      <c r="G13345">
        <v>2.568494621354134E-4</v>
      </c>
      <c r="H13345">
        <v>2.6198645137812164E-4</v>
      </c>
    </row>
    <row r="13346" spans="2:8" x14ac:dyDescent="0.25">
      <c r="B13346" t="s">
        <v>3</v>
      </c>
      <c r="C13346" t="s">
        <v>647</v>
      </c>
      <c r="D13346" t="s">
        <v>131</v>
      </c>
      <c r="E13346" t="s">
        <v>1</v>
      </c>
      <c r="F13346">
        <v>0</v>
      </c>
      <c r="G13346">
        <v>0</v>
      </c>
      <c r="H13346">
        <v>0</v>
      </c>
    </row>
    <row r="13347" spans="2:8" x14ac:dyDescent="0.25">
      <c r="B13347" t="s">
        <v>3</v>
      </c>
      <c r="C13347" t="s">
        <v>647</v>
      </c>
      <c r="D13347" t="s">
        <v>132</v>
      </c>
      <c r="E13347" t="s">
        <v>1</v>
      </c>
      <c r="F13347">
        <v>0</v>
      </c>
      <c r="G13347">
        <v>0</v>
      </c>
      <c r="H13347">
        <v>0</v>
      </c>
    </row>
    <row r="13348" spans="2:8" x14ac:dyDescent="0.25">
      <c r="B13348" t="s">
        <v>3</v>
      </c>
      <c r="C13348" t="s">
        <v>647</v>
      </c>
      <c r="D13348" t="s">
        <v>133</v>
      </c>
      <c r="E13348" t="s">
        <v>1</v>
      </c>
      <c r="F13348">
        <v>0</v>
      </c>
      <c r="G13348">
        <v>0</v>
      </c>
      <c r="H13348">
        <v>0</v>
      </c>
    </row>
    <row r="13349" spans="2:8" x14ac:dyDescent="0.25">
      <c r="B13349" t="s">
        <v>3</v>
      </c>
      <c r="C13349" t="s">
        <v>647</v>
      </c>
      <c r="D13349" t="s">
        <v>134</v>
      </c>
      <c r="E13349" t="s">
        <v>1</v>
      </c>
      <c r="F13349">
        <v>0</v>
      </c>
      <c r="G13349">
        <v>0</v>
      </c>
      <c r="H13349">
        <v>0</v>
      </c>
    </row>
    <row r="13350" spans="2:8" x14ac:dyDescent="0.25">
      <c r="B13350" t="s">
        <v>3</v>
      </c>
      <c r="C13350" t="s">
        <v>647</v>
      </c>
      <c r="D13350" t="s">
        <v>135</v>
      </c>
      <c r="E13350" t="s">
        <v>1</v>
      </c>
      <c r="F13350">
        <v>0</v>
      </c>
      <c r="G13350">
        <v>0</v>
      </c>
      <c r="H13350">
        <v>0</v>
      </c>
    </row>
    <row r="13351" spans="2:8" x14ac:dyDescent="0.25">
      <c r="B13351" t="s">
        <v>3</v>
      </c>
      <c r="C13351" t="s">
        <v>647</v>
      </c>
      <c r="D13351" t="s">
        <v>136</v>
      </c>
      <c r="E13351" t="s">
        <v>1</v>
      </c>
      <c r="F13351">
        <v>0</v>
      </c>
      <c r="G13351">
        <v>0</v>
      </c>
      <c r="H13351">
        <v>0</v>
      </c>
    </row>
    <row r="13352" spans="2:8" x14ac:dyDescent="0.25">
      <c r="B13352" t="s">
        <v>3</v>
      </c>
      <c r="C13352" t="s">
        <v>647</v>
      </c>
      <c r="D13352" t="s">
        <v>137</v>
      </c>
      <c r="E13352" t="s">
        <v>1</v>
      </c>
      <c r="F13352">
        <v>0</v>
      </c>
      <c r="G13352">
        <v>0</v>
      </c>
      <c r="H13352">
        <v>0</v>
      </c>
    </row>
    <row r="13353" spans="2:8" x14ac:dyDescent="0.25">
      <c r="B13353" t="s">
        <v>3</v>
      </c>
      <c r="C13353" t="s">
        <v>647</v>
      </c>
      <c r="D13353" t="s">
        <v>138</v>
      </c>
      <c r="E13353" t="s">
        <v>1</v>
      </c>
      <c r="F13353">
        <v>0</v>
      </c>
      <c r="G13353">
        <v>0</v>
      </c>
      <c r="H13353">
        <v>0</v>
      </c>
    </row>
    <row r="13354" spans="2:8" x14ac:dyDescent="0.25">
      <c r="B13354" t="s">
        <v>3</v>
      </c>
      <c r="C13354" t="s">
        <v>647</v>
      </c>
      <c r="D13354" t="s">
        <v>630</v>
      </c>
      <c r="E13354" t="s">
        <v>1</v>
      </c>
      <c r="F13354">
        <v>0</v>
      </c>
      <c r="G13354">
        <v>0</v>
      </c>
      <c r="H13354">
        <v>0</v>
      </c>
    </row>
    <row r="13355" spans="2:8" x14ac:dyDescent="0.25">
      <c r="B13355" t="s">
        <v>3</v>
      </c>
      <c r="C13355" t="s">
        <v>647</v>
      </c>
      <c r="D13355" t="s">
        <v>139</v>
      </c>
      <c r="E13355" t="s">
        <v>1</v>
      </c>
      <c r="F13355">
        <v>0</v>
      </c>
      <c r="G13355">
        <v>0</v>
      </c>
      <c r="H13355">
        <v>0</v>
      </c>
    </row>
    <row r="13356" spans="2:8" x14ac:dyDescent="0.25">
      <c r="B13356" t="s">
        <v>3</v>
      </c>
      <c r="C13356" t="s">
        <v>647</v>
      </c>
      <c r="D13356" t="s">
        <v>631</v>
      </c>
      <c r="E13356" t="s">
        <v>1</v>
      </c>
      <c r="F13356">
        <v>0</v>
      </c>
      <c r="G13356">
        <v>0</v>
      </c>
      <c r="H13356">
        <v>0</v>
      </c>
    </row>
    <row r="13357" spans="2:8" x14ac:dyDescent="0.25">
      <c r="B13357" t="s">
        <v>3</v>
      </c>
      <c r="C13357" t="s">
        <v>647</v>
      </c>
      <c r="D13357" t="s">
        <v>140</v>
      </c>
      <c r="E13357" t="s">
        <v>1</v>
      </c>
      <c r="F13357">
        <v>0</v>
      </c>
      <c r="G13357">
        <v>0</v>
      </c>
      <c r="H13357">
        <v>0</v>
      </c>
    </row>
    <row r="13358" spans="2:8" x14ac:dyDescent="0.25">
      <c r="B13358" t="s">
        <v>3</v>
      </c>
      <c r="C13358" t="s">
        <v>647</v>
      </c>
      <c r="D13358" t="s">
        <v>141</v>
      </c>
      <c r="E13358" t="s">
        <v>1</v>
      </c>
      <c r="F13358">
        <v>0</v>
      </c>
      <c r="G13358">
        <v>0</v>
      </c>
      <c r="H13358">
        <v>0</v>
      </c>
    </row>
    <row r="13359" spans="2:8" x14ac:dyDescent="0.25">
      <c r="B13359" t="s">
        <v>3</v>
      </c>
      <c r="C13359" t="s">
        <v>647</v>
      </c>
      <c r="D13359" t="s">
        <v>142</v>
      </c>
      <c r="E13359" t="s">
        <v>1</v>
      </c>
      <c r="F13359">
        <v>0</v>
      </c>
      <c r="G13359">
        <v>0</v>
      </c>
      <c r="H13359">
        <v>0</v>
      </c>
    </row>
    <row r="13360" spans="2:8" x14ac:dyDescent="0.25">
      <c r="B13360" t="s">
        <v>3</v>
      </c>
      <c r="C13360" t="s">
        <v>647</v>
      </c>
      <c r="D13360" t="s">
        <v>143</v>
      </c>
      <c r="E13360" t="s">
        <v>1</v>
      </c>
      <c r="F13360">
        <v>0</v>
      </c>
      <c r="G13360">
        <v>0</v>
      </c>
      <c r="H13360">
        <v>0</v>
      </c>
    </row>
    <row r="13361" spans="2:8" x14ac:dyDescent="0.25">
      <c r="B13361" t="s">
        <v>3</v>
      </c>
      <c r="C13361" t="s">
        <v>647</v>
      </c>
      <c r="D13361" t="s">
        <v>144</v>
      </c>
      <c r="E13361" t="s">
        <v>1</v>
      </c>
      <c r="F13361">
        <v>0</v>
      </c>
      <c r="G13361">
        <v>0</v>
      </c>
      <c r="H13361">
        <v>0</v>
      </c>
    </row>
    <row r="13362" spans="2:8" x14ac:dyDescent="0.25">
      <c r="B13362" t="s">
        <v>3</v>
      </c>
      <c r="C13362" t="s">
        <v>647</v>
      </c>
      <c r="D13362" t="s">
        <v>145</v>
      </c>
      <c r="E13362" t="s">
        <v>1</v>
      </c>
      <c r="F13362">
        <v>0</v>
      </c>
      <c r="G13362">
        <v>0</v>
      </c>
      <c r="H13362">
        <v>0</v>
      </c>
    </row>
    <row r="13363" spans="2:8" x14ac:dyDescent="0.25">
      <c r="B13363" t="s">
        <v>3</v>
      </c>
      <c r="C13363" t="s">
        <v>647</v>
      </c>
      <c r="D13363" t="s">
        <v>146</v>
      </c>
      <c r="E13363" t="s">
        <v>1</v>
      </c>
      <c r="F13363">
        <v>0</v>
      </c>
      <c r="G13363">
        <v>0</v>
      </c>
      <c r="H13363">
        <v>0</v>
      </c>
    </row>
    <row r="13364" spans="2:8" x14ac:dyDescent="0.25">
      <c r="B13364" t="s">
        <v>3</v>
      </c>
      <c r="C13364" t="s">
        <v>647</v>
      </c>
      <c r="D13364" t="s">
        <v>147</v>
      </c>
      <c r="E13364" t="s">
        <v>1</v>
      </c>
      <c r="F13364">
        <v>0</v>
      </c>
      <c r="G13364">
        <v>0</v>
      </c>
      <c r="H13364">
        <v>0</v>
      </c>
    </row>
    <row r="13365" spans="2:8" x14ac:dyDescent="0.25">
      <c r="B13365" t="s">
        <v>3</v>
      </c>
      <c r="C13365" t="s">
        <v>647</v>
      </c>
      <c r="D13365" t="s">
        <v>148</v>
      </c>
      <c r="E13365" t="s">
        <v>1</v>
      </c>
      <c r="F13365">
        <v>0</v>
      </c>
      <c r="G13365">
        <v>0</v>
      </c>
      <c r="H13365">
        <v>0</v>
      </c>
    </row>
    <row r="13366" spans="2:8" x14ac:dyDescent="0.25">
      <c r="B13366" t="s">
        <v>3</v>
      </c>
      <c r="C13366" t="s">
        <v>647</v>
      </c>
      <c r="D13366" t="s">
        <v>149</v>
      </c>
      <c r="E13366" t="s">
        <v>1</v>
      </c>
      <c r="F13366">
        <v>0</v>
      </c>
      <c r="G13366">
        <v>0</v>
      </c>
      <c r="H13366">
        <v>0</v>
      </c>
    </row>
    <row r="13367" spans="2:8" x14ac:dyDescent="0.25">
      <c r="B13367" t="s">
        <v>3</v>
      </c>
      <c r="C13367" t="s">
        <v>647</v>
      </c>
      <c r="D13367" t="s">
        <v>150</v>
      </c>
      <c r="E13367" t="s">
        <v>1</v>
      </c>
      <c r="F13367">
        <v>0</v>
      </c>
      <c r="G13367">
        <v>0</v>
      </c>
      <c r="H13367">
        <v>0</v>
      </c>
    </row>
    <row r="13368" spans="2:8" x14ac:dyDescent="0.25">
      <c r="B13368" t="s">
        <v>3</v>
      </c>
      <c r="C13368" t="s">
        <v>647</v>
      </c>
      <c r="D13368" t="s">
        <v>151</v>
      </c>
      <c r="E13368" t="s">
        <v>1</v>
      </c>
      <c r="F13368">
        <v>0</v>
      </c>
      <c r="G13368">
        <v>0</v>
      </c>
      <c r="H13368">
        <v>0</v>
      </c>
    </row>
    <row r="13369" spans="2:8" x14ac:dyDescent="0.25">
      <c r="B13369" t="s">
        <v>3</v>
      </c>
      <c r="C13369" t="s">
        <v>647</v>
      </c>
      <c r="D13369" t="s">
        <v>152</v>
      </c>
      <c r="E13369" t="s">
        <v>1</v>
      </c>
      <c r="F13369">
        <v>0</v>
      </c>
      <c r="G13369">
        <v>0</v>
      </c>
      <c r="H13369">
        <v>0</v>
      </c>
    </row>
    <row r="13370" spans="2:8" x14ac:dyDescent="0.25">
      <c r="B13370" t="s">
        <v>3</v>
      </c>
      <c r="C13370" t="s">
        <v>647</v>
      </c>
      <c r="D13370" t="s">
        <v>153</v>
      </c>
      <c r="E13370" t="s">
        <v>1</v>
      </c>
      <c r="F13370">
        <v>0</v>
      </c>
      <c r="G13370">
        <v>0</v>
      </c>
      <c r="H13370">
        <v>0</v>
      </c>
    </row>
    <row r="13371" spans="2:8" x14ac:dyDescent="0.25">
      <c r="B13371" t="s">
        <v>3</v>
      </c>
      <c r="C13371" t="s">
        <v>647</v>
      </c>
      <c r="D13371" t="s">
        <v>154</v>
      </c>
      <c r="E13371" t="s">
        <v>1</v>
      </c>
      <c r="F13371">
        <v>0</v>
      </c>
      <c r="G13371">
        <v>0</v>
      </c>
      <c r="H13371">
        <v>0</v>
      </c>
    </row>
    <row r="13372" spans="2:8" x14ac:dyDescent="0.25">
      <c r="B13372" t="s">
        <v>3</v>
      </c>
      <c r="C13372" t="s">
        <v>647</v>
      </c>
      <c r="D13372" t="s">
        <v>632</v>
      </c>
      <c r="E13372" t="s">
        <v>1</v>
      </c>
      <c r="F13372">
        <v>0</v>
      </c>
      <c r="G13372">
        <v>0</v>
      </c>
      <c r="H13372">
        <v>0</v>
      </c>
    </row>
    <row r="13373" spans="2:8" x14ac:dyDescent="0.25">
      <c r="B13373" t="s">
        <v>3</v>
      </c>
      <c r="C13373" t="s">
        <v>647</v>
      </c>
      <c r="D13373" t="s">
        <v>155</v>
      </c>
      <c r="E13373" t="s">
        <v>1</v>
      </c>
      <c r="F13373">
        <v>0</v>
      </c>
      <c r="G13373">
        <v>0</v>
      </c>
      <c r="H13373">
        <v>0</v>
      </c>
    </row>
    <row r="13374" spans="2:8" x14ac:dyDescent="0.25">
      <c r="B13374" t="s">
        <v>3</v>
      </c>
      <c r="C13374" t="s">
        <v>647</v>
      </c>
      <c r="D13374" t="s">
        <v>633</v>
      </c>
      <c r="E13374" t="s">
        <v>1</v>
      </c>
      <c r="F13374">
        <v>0</v>
      </c>
      <c r="G13374">
        <v>0</v>
      </c>
      <c r="H13374">
        <v>0</v>
      </c>
    </row>
    <row r="13375" spans="2:8" x14ac:dyDescent="0.25">
      <c r="B13375" t="s">
        <v>3</v>
      </c>
      <c r="C13375" t="s">
        <v>647</v>
      </c>
      <c r="D13375" t="s">
        <v>156</v>
      </c>
      <c r="E13375" t="s">
        <v>1</v>
      </c>
      <c r="F13375">
        <v>0</v>
      </c>
      <c r="G13375">
        <v>0</v>
      </c>
      <c r="H13375">
        <v>0</v>
      </c>
    </row>
    <row r="13376" spans="2:8" x14ac:dyDescent="0.25">
      <c r="B13376" t="s">
        <v>3</v>
      </c>
      <c r="C13376" t="s">
        <v>647</v>
      </c>
      <c r="D13376" t="s">
        <v>157</v>
      </c>
      <c r="E13376" t="s">
        <v>1</v>
      </c>
      <c r="F13376">
        <v>0</v>
      </c>
      <c r="G13376">
        <v>0</v>
      </c>
      <c r="H13376">
        <v>0</v>
      </c>
    </row>
    <row r="13377" spans="2:8" x14ac:dyDescent="0.25">
      <c r="B13377" t="s">
        <v>3</v>
      </c>
      <c r="C13377" t="s">
        <v>647</v>
      </c>
      <c r="D13377" t="s">
        <v>158</v>
      </c>
      <c r="E13377" t="s">
        <v>1</v>
      </c>
      <c r="F13377">
        <v>0</v>
      </c>
      <c r="G13377">
        <v>0</v>
      </c>
      <c r="H13377">
        <v>0</v>
      </c>
    </row>
    <row r="13378" spans="2:8" x14ac:dyDescent="0.25">
      <c r="B13378" t="s">
        <v>3</v>
      </c>
      <c r="C13378" t="s">
        <v>647</v>
      </c>
      <c r="D13378" t="s">
        <v>159</v>
      </c>
      <c r="E13378" t="s">
        <v>1</v>
      </c>
      <c r="F13378">
        <v>0</v>
      </c>
      <c r="G13378">
        <v>0</v>
      </c>
      <c r="H13378">
        <v>0</v>
      </c>
    </row>
    <row r="13379" spans="2:8" x14ac:dyDescent="0.25">
      <c r="B13379" t="s">
        <v>3</v>
      </c>
      <c r="C13379" t="s">
        <v>647</v>
      </c>
      <c r="D13379" t="s">
        <v>160</v>
      </c>
      <c r="E13379" t="s">
        <v>1</v>
      </c>
      <c r="F13379">
        <v>0</v>
      </c>
      <c r="G13379">
        <v>0</v>
      </c>
      <c r="H13379">
        <v>0</v>
      </c>
    </row>
    <row r="13380" spans="2:8" x14ac:dyDescent="0.25">
      <c r="B13380" t="s">
        <v>3</v>
      </c>
      <c r="C13380" t="s">
        <v>647</v>
      </c>
      <c r="D13380" t="s">
        <v>161</v>
      </c>
      <c r="E13380" t="s">
        <v>1</v>
      </c>
      <c r="F13380">
        <v>0</v>
      </c>
      <c r="G13380">
        <v>0</v>
      </c>
      <c r="H13380">
        <v>0</v>
      </c>
    </row>
    <row r="13381" spans="2:8" x14ac:dyDescent="0.25">
      <c r="B13381" t="s">
        <v>3</v>
      </c>
      <c r="C13381" t="s">
        <v>647</v>
      </c>
      <c r="D13381" t="s">
        <v>162</v>
      </c>
      <c r="E13381" t="s">
        <v>1</v>
      </c>
      <c r="F13381">
        <v>0</v>
      </c>
      <c r="G13381">
        <v>0</v>
      </c>
      <c r="H13381">
        <v>0</v>
      </c>
    </row>
    <row r="13382" spans="2:8" x14ac:dyDescent="0.25">
      <c r="B13382" t="s">
        <v>3</v>
      </c>
      <c r="C13382" t="s">
        <v>647</v>
      </c>
      <c r="D13382" t="s">
        <v>163</v>
      </c>
      <c r="E13382" t="s">
        <v>1</v>
      </c>
      <c r="F13382">
        <v>0</v>
      </c>
      <c r="G13382">
        <v>0</v>
      </c>
      <c r="H13382">
        <v>0</v>
      </c>
    </row>
    <row r="13383" spans="2:8" x14ac:dyDescent="0.25">
      <c r="B13383" t="s">
        <v>3</v>
      </c>
      <c r="C13383" t="s">
        <v>647</v>
      </c>
      <c r="D13383" t="s">
        <v>164</v>
      </c>
      <c r="E13383" t="s">
        <v>1</v>
      </c>
      <c r="F13383">
        <v>0</v>
      </c>
      <c r="G13383">
        <v>0</v>
      </c>
      <c r="H13383">
        <v>0</v>
      </c>
    </row>
    <row r="13384" spans="2:8" x14ac:dyDescent="0.25">
      <c r="B13384" t="s">
        <v>3</v>
      </c>
      <c r="C13384" t="s">
        <v>647</v>
      </c>
      <c r="D13384" t="s">
        <v>165</v>
      </c>
      <c r="E13384" t="s">
        <v>1</v>
      </c>
      <c r="F13384">
        <v>0</v>
      </c>
      <c r="G13384">
        <v>0</v>
      </c>
      <c r="H13384">
        <v>0</v>
      </c>
    </row>
    <row r="13385" spans="2:8" x14ac:dyDescent="0.25">
      <c r="B13385" t="s">
        <v>3</v>
      </c>
      <c r="C13385" t="s">
        <v>647</v>
      </c>
      <c r="D13385" t="s">
        <v>166</v>
      </c>
      <c r="E13385" t="s">
        <v>1</v>
      </c>
      <c r="F13385">
        <v>0</v>
      </c>
      <c r="G13385">
        <v>0</v>
      </c>
      <c r="H13385">
        <v>0</v>
      </c>
    </row>
    <row r="13386" spans="2:8" x14ac:dyDescent="0.25">
      <c r="B13386" t="s">
        <v>3</v>
      </c>
      <c r="C13386" t="s">
        <v>647</v>
      </c>
      <c r="D13386" t="s">
        <v>167</v>
      </c>
      <c r="E13386" t="s">
        <v>1</v>
      </c>
      <c r="F13386">
        <v>0</v>
      </c>
      <c r="G13386">
        <v>0</v>
      </c>
      <c r="H13386">
        <v>0</v>
      </c>
    </row>
    <row r="13387" spans="2:8" x14ac:dyDescent="0.25">
      <c r="B13387" t="s">
        <v>3</v>
      </c>
      <c r="C13387" t="s">
        <v>647</v>
      </c>
      <c r="D13387" t="s">
        <v>168</v>
      </c>
      <c r="E13387" t="s">
        <v>1</v>
      </c>
      <c r="F13387">
        <v>0</v>
      </c>
      <c r="G13387">
        <v>0</v>
      </c>
      <c r="H13387">
        <v>0</v>
      </c>
    </row>
    <row r="13388" spans="2:8" x14ac:dyDescent="0.25">
      <c r="B13388" t="s">
        <v>3</v>
      </c>
      <c r="C13388" t="s">
        <v>647</v>
      </c>
      <c r="D13388" t="s">
        <v>169</v>
      </c>
      <c r="E13388" t="s">
        <v>1</v>
      </c>
      <c r="F13388">
        <v>0</v>
      </c>
      <c r="G13388">
        <v>0</v>
      </c>
      <c r="H13388">
        <v>0</v>
      </c>
    </row>
    <row r="13389" spans="2:8" x14ac:dyDescent="0.25">
      <c r="B13389" t="s">
        <v>3</v>
      </c>
      <c r="C13389" t="s">
        <v>647</v>
      </c>
      <c r="D13389" t="s">
        <v>170</v>
      </c>
      <c r="E13389" t="s">
        <v>1</v>
      </c>
      <c r="F13389">
        <v>0</v>
      </c>
      <c r="G13389">
        <v>0</v>
      </c>
      <c r="H13389">
        <v>0</v>
      </c>
    </row>
    <row r="13390" spans="2:8" x14ac:dyDescent="0.25">
      <c r="B13390" t="s">
        <v>3</v>
      </c>
      <c r="C13390" t="s">
        <v>647</v>
      </c>
      <c r="D13390" t="s">
        <v>171</v>
      </c>
      <c r="E13390" t="s">
        <v>1</v>
      </c>
      <c r="F13390">
        <v>0</v>
      </c>
      <c r="G13390">
        <v>0</v>
      </c>
      <c r="H13390">
        <v>0</v>
      </c>
    </row>
    <row r="13391" spans="2:8" x14ac:dyDescent="0.25">
      <c r="B13391" t="s">
        <v>3</v>
      </c>
      <c r="C13391" t="s">
        <v>647</v>
      </c>
      <c r="D13391" t="s">
        <v>172</v>
      </c>
      <c r="E13391" t="s">
        <v>1</v>
      </c>
      <c r="F13391">
        <v>0</v>
      </c>
      <c r="G13391">
        <v>0</v>
      </c>
      <c r="H13391">
        <v>0</v>
      </c>
    </row>
    <row r="13392" spans="2:8" x14ac:dyDescent="0.25">
      <c r="B13392" t="s">
        <v>3</v>
      </c>
      <c r="C13392" t="s">
        <v>647</v>
      </c>
      <c r="D13392" t="s">
        <v>173</v>
      </c>
      <c r="E13392" t="s">
        <v>1</v>
      </c>
      <c r="F13392">
        <v>0</v>
      </c>
      <c r="G13392">
        <v>0</v>
      </c>
      <c r="H13392">
        <v>0</v>
      </c>
    </row>
    <row r="13393" spans="2:8" x14ac:dyDescent="0.25">
      <c r="B13393" t="s">
        <v>3</v>
      </c>
      <c r="C13393" t="s">
        <v>647</v>
      </c>
      <c r="D13393" t="s">
        <v>174</v>
      </c>
      <c r="E13393" t="s">
        <v>1</v>
      </c>
      <c r="F13393">
        <v>0</v>
      </c>
      <c r="G13393">
        <v>0</v>
      </c>
      <c r="H13393">
        <v>0</v>
      </c>
    </row>
    <row r="13394" spans="2:8" x14ac:dyDescent="0.25">
      <c r="B13394" t="s">
        <v>3</v>
      </c>
      <c r="C13394" t="s">
        <v>647</v>
      </c>
      <c r="D13394" t="s">
        <v>175</v>
      </c>
      <c r="E13394" t="s">
        <v>1</v>
      </c>
      <c r="F13394">
        <v>0</v>
      </c>
      <c r="G13394">
        <v>0</v>
      </c>
      <c r="H13394">
        <v>0</v>
      </c>
    </row>
    <row r="13395" spans="2:8" x14ac:dyDescent="0.25">
      <c r="B13395" t="s">
        <v>3</v>
      </c>
      <c r="C13395" t="s">
        <v>647</v>
      </c>
      <c r="D13395" t="s">
        <v>176</v>
      </c>
      <c r="E13395" t="s">
        <v>1</v>
      </c>
      <c r="F13395">
        <v>0</v>
      </c>
      <c r="G13395">
        <v>0</v>
      </c>
      <c r="H13395">
        <v>0</v>
      </c>
    </row>
    <row r="13396" spans="2:8" x14ac:dyDescent="0.25">
      <c r="B13396" t="s">
        <v>3</v>
      </c>
      <c r="C13396" t="s">
        <v>647</v>
      </c>
      <c r="D13396" t="s">
        <v>177</v>
      </c>
      <c r="E13396" t="s">
        <v>1</v>
      </c>
      <c r="F13396">
        <v>0</v>
      </c>
      <c r="G13396">
        <v>0</v>
      </c>
      <c r="H13396">
        <v>0</v>
      </c>
    </row>
    <row r="13397" spans="2:8" x14ac:dyDescent="0.25">
      <c r="B13397" t="s">
        <v>3</v>
      </c>
      <c r="C13397" t="s">
        <v>647</v>
      </c>
      <c r="D13397" t="s">
        <v>178</v>
      </c>
      <c r="E13397" t="s">
        <v>1</v>
      </c>
      <c r="F13397">
        <v>0</v>
      </c>
      <c r="G13397">
        <v>0</v>
      </c>
      <c r="H13397">
        <v>0</v>
      </c>
    </row>
    <row r="13398" spans="2:8" x14ac:dyDescent="0.25">
      <c r="B13398" t="s">
        <v>3</v>
      </c>
      <c r="C13398" t="s">
        <v>647</v>
      </c>
      <c r="D13398" t="s">
        <v>179</v>
      </c>
      <c r="E13398" t="s">
        <v>1</v>
      </c>
      <c r="F13398">
        <v>0</v>
      </c>
      <c r="G13398">
        <v>0</v>
      </c>
      <c r="H13398">
        <v>0</v>
      </c>
    </row>
    <row r="13399" spans="2:8" x14ac:dyDescent="0.25">
      <c r="B13399" t="s">
        <v>3</v>
      </c>
      <c r="C13399" t="s">
        <v>647</v>
      </c>
      <c r="D13399" t="s">
        <v>180</v>
      </c>
      <c r="E13399" t="s">
        <v>1</v>
      </c>
      <c r="F13399">
        <v>0</v>
      </c>
      <c r="G13399">
        <v>0</v>
      </c>
      <c r="H13399">
        <v>0</v>
      </c>
    </row>
    <row r="13400" spans="2:8" x14ac:dyDescent="0.25">
      <c r="B13400" t="s">
        <v>3</v>
      </c>
      <c r="C13400" t="s">
        <v>647</v>
      </c>
      <c r="D13400" t="s">
        <v>181</v>
      </c>
      <c r="E13400" t="s">
        <v>1</v>
      </c>
      <c r="F13400">
        <v>0</v>
      </c>
      <c r="G13400">
        <v>0</v>
      </c>
      <c r="H13400">
        <v>0</v>
      </c>
    </row>
    <row r="13401" spans="2:8" x14ac:dyDescent="0.25">
      <c r="B13401" t="s">
        <v>3</v>
      </c>
      <c r="C13401" t="s">
        <v>647</v>
      </c>
      <c r="D13401" t="s">
        <v>634</v>
      </c>
      <c r="E13401" t="s">
        <v>1</v>
      </c>
      <c r="F13401">
        <v>0</v>
      </c>
      <c r="G13401">
        <v>0</v>
      </c>
      <c r="H13401">
        <v>0</v>
      </c>
    </row>
    <row r="13402" spans="2:8" x14ac:dyDescent="0.25">
      <c r="B13402" t="s">
        <v>3</v>
      </c>
      <c r="C13402" t="s">
        <v>647</v>
      </c>
      <c r="D13402" t="s">
        <v>182</v>
      </c>
      <c r="E13402" t="s">
        <v>1</v>
      </c>
      <c r="F13402">
        <v>0</v>
      </c>
      <c r="G13402">
        <v>0</v>
      </c>
      <c r="H13402">
        <v>0</v>
      </c>
    </row>
    <row r="13403" spans="2:8" x14ac:dyDescent="0.25">
      <c r="B13403" t="s">
        <v>3</v>
      </c>
      <c r="C13403" t="s">
        <v>647</v>
      </c>
      <c r="D13403" t="s">
        <v>183</v>
      </c>
      <c r="E13403" t="s">
        <v>1</v>
      </c>
      <c r="F13403">
        <v>0</v>
      </c>
      <c r="G13403">
        <v>0</v>
      </c>
      <c r="H13403">
        <v>0</v>
      </c>
    </row>
    <row r="13404" spans="2:8" x14ac:dyDescent="0.25">
      <c r="B13404" t="s">
        <v>3</v>
      </c>
      <c r="C13404" t="s">
        <v>647</v>
      </c>
      <c r="D13404" t="s">
        <v>184</v>
      </c>
      <c r="E13404" t="s">
        <v>1</v>
      </c>
      <c r="F13404">
        <v>0</v>
      </c>
      <c r="G13404">
        <v>0</v>
      </c>
      <c r="H13404">
        <v>0</v>
      </c>
    </row>
    <row r="13405" spans="2:8" x14ac:dyDescent="0.25">
      <c r="B13405" t="s">
        <v>3</v>
      </c>
      <c r="C13405" t="s">
        <v>647</v>
      </c>
      <c r="D13405" t="s">
        <v>185</v>
      </c>
      <c r="E13405" t="s">
        <v>1</v>
      </c>
      <c r="F13405">
        <v>0</v>
      </c>
      <c r="G13405">
        <v>0</v>
      </c>
      <c r="H13405">
        <v>0</v>
      </c>
    </row>
    <row r="13406" spans="2:8" x14ac:dyDescent="0.25">
      <c r="B13406" t="s">
        <v>3</v>
      </c>
      <c r="C13406" t="s">
        <v>647</v>
      </c>
      <c r="D13406" t="s">
        <v>186</v>
      </c>
      <c r="E13406" t="s">
        <v>1</v>
      </c>
      <c r="F13406">
        <v>0</v>
      </c>
      <c r="G13406">
        <v>0</v>
      </c>
      <c r="H13406">
        <v>0</v>
      </c>
    </row>
    <row r="13407" spans="2:8" x14ac:dyDescent="0.25">
      <c r="B13407" t="s">
        <v>3</v>
      </c>
      <c r="C13407" t="s">
        <v>647</v>
      </c>
      <c r="D13407" t="s">
        <v>187</v>
      </c>
      <c r="E13407" t="s">
        <v>1</v>
      </c>
      <c r="F13407">
        <v>0</v>
      </c>
      <c r="G13407">
        <v>0</v>
      </c>
      <c r="H13407">
        <v>0</v>
      </c>
    </row>
    <row r="13408" spans="2:8" x14ac:dyDescent="0.25">
      <c r="B13408" t="s">
        <v>3</v>
      </c>
      <c r="C13408" t="s">
        <v>647</v>
      </c>
      <c r="D13408" t="s">
        <v>188</v>
      </c>
      <c r="E13408" t="s">
        <v>1</v>
      </c>
      <c r="F13408">
        <v>0</v>
      </c>
      <c r="G13408">
        <v>0</v>
      </c>
      <c r="H13408">
        <v>0</v>
      </c>
    </row>
    <row r="13409" spans="2:8" x14ac:dyDescent="0.25">
      <c r="B13409" t="s">
        <v>3</v>
      </c>
      <c r="C13409" t="s">
        <v>647</v>
      </c>
      <c r="D13409" t="s">
        <v>189</v>
      </c>
      <c r="E13409" t="s">
        <v>1</v>
      </c>
      <c r="F13409">
        <v>0</v>
      </c>
      <c r="G13409">
        <v>0</v>
      </c>
      <c r="H13409">
        <v>0</v>
      </c>
    </row>
    <row r="13410" spans="2:8" x14ac:dyDescent="0.25">
      <c r="B13410" t="s">
        <v>3</v>
      </c>
      <c r="C13410" t="s">
        <v>647</v>
      </c>
      <c r="D13410" t="s">
        <v>190</v>
      </c>
      <c r="E13410" t="s">
        <v>1</v>
      </c>
      <c r="F13410">
        <v>0</v>
      </c>
      <c r="G13410">
        <v>0</v>
      </c>
      <c r="H13410">
        <v>0</v>
      </c>
    </row>
    <row r="13411" spans="2:8" x14ac:dyDescent="0.25">
      <c r="B13411" t="s">
        <v>3</v>
      </c>
      <c r="C13411" t="s">
        <v>647</v>
      </c>
      <c r="D13411" t="s">
        <v>191</v>
      </c>
      <c r="E13411" t="s">
        <v>1</v>
      </c>
      <c r="F13411">
        <v>0</v>
      </c>
      <c r="G13411">
        <v>0</v>
      </c>
      <c r="H13411">
        <v>0</v>
      </c>
    </row>
    <row r="13412" spans="2:8" x14ac:dyDescent="0.25">
      <c r="B13412" t="s">
        <v>3</v>
      </c>
      <c r="C13412" t="s">
        <v>647</v>
      </c>
      <c r="D13412" t="s">
        <v>192</v>
      </c>
      <c r="E13412" t="s">
        <v>1</v>
      </c>
      <c r="F13412">
        <v>0</v>
      </c>
      <c r="G13412">
        <v>0</v>
      </c>
      <c r="H13412">
        <v>0</v>
      </c>
    </row>
    <row r="13413" spans="2:8" x14ac:dyDescent="0.25">
      <c r="B13413" t="s">
        <v>3</v>
      </c>
      <c r="C13413" t="s">
        <v>647</v>
      </c>
      <c r="D13413" t="s">
        <v>193</v>
      </c>
      <c r="E13413" t="s">
        <v>1</v>
      </c>
      <c r="F13413">
        <v>0</v>
      </c>
      <c r="G13413">
        <v>0</v>
      </c>
      <c r="H13413">
        <v>0</v>
      </c>
    </row>
    <row r="13414" spans="2:8" x14ac:dyDescent="0.25">
      <c r="B13414" t="s">
        <v>3</v>
      </c>
      <c r="C13414" t="s">
        <v>647</v>
      </c>
      <c r="D13414" t="s">
        <v>194</v>
      </c>
      <c r="E13414" t="s">
        <v>1</v>
      </c>
      <c r="F13414">
        <v>0</v>
      </c>
      <c r="G13414">
        <v>0</v>
      </c>
      <c r="H13414">
        <v>0</v>
      </c>
    </row>
    <row r="13415" spans="2:8" x14ac:dyDescent="0.25">
      <c r="B13415" t="s">
        <v>3</v>
      </c>
      <c r="C13415" t="s">
        <v>647</v>
      </c>
      <c r="D13415" t="s">
        <v>195</v>
      </c>
      <c r="E13415" t="s">
        <v>1</v>
      </c>
      <c r="F13415">
        <v>0</v>
      </c>
      <c r="G13415">
        <v>0</v>
      </c>
      <c r="H13415">
        <v>0</v>
      </c>
    </row>
    <row r="13416" spans="2:8" x14ac:dyDescent="0.25">
      <c r="B13416" t="s">
        <v>3</v>
      </c>
      <c r="C13416" t="s">
        <v>647</v>
      </c>
      <c r="D13416" t="s">
        <v>196</v>
      </c>
      <c r="E13416" t="s">
        <v>1</v>
      </c>
      <c r="F13416">
        <v>0</v>
      </c>
      <c r="G13416">
        <v>0</v>
      </c>
      <c r="H13416">
        <v>0</v>
      </c>
    </row>
    <row r="13417" spans="2:8" x14ac:dyDescent="0.25">
      <c r="B13417" t="s">
        <v>3</v>
      </c>
      <c r="C13417" t="s">
        <v>647</v>
      </c>
      <c r="D13417" t="s">
        <v>197</v>
      </c>
      <c r="E13417" t="s">
        <v>1</v>
      </c>
      <c r="F13417">
        <v>0</v>
      </c>
      <c r="G13417">
        <v>0</v>
      </c>
      <c r="H13417">
        <v>0</v>
      </c>
    </row>
    <row r="13418" spans="2:8" x14ac:dyDescent="0.25">
      <c r="B13418" t="s">
        <v>3</v>
      </c>
      <c r="C13418" t="s">
        <v>647</v>
      </c>
      <c r="D13418" t="s">
        <v>198</v>
      </c>
      <c r="E13418" t="s">
        <v>1</v>
      </c>
      <c r="F13418">
        <v>0</v>
      </c>
      <c r="G13418">
        <v>0</v>
      </c>
      <c r="H13418">
        <v>0</v>
      </c>
    </row>
    <row r="13419" spans="2:8" x14ac:dyDescent="0.25">
      <c r="B13419" t="s">
        <v>3</v>
      </c>
      <c r="C13419" t="s">
        <v>647</v>
      </c>
      <c r="D13419" t="s">
        <v>199</v>
      </c>
      <c r="E13419" t="s">
        <v>1</v>
      </c>
      <c r="F13419">
        <v>0</v>
      </c>
      <c r="G13419">
        <v>0</v>
      </c>
      <c r="H13419">
        <v>0</v>
      </c>
    </row>
    <row r="13420" spans="2:8" x14ac:dyDescent="0.25">
      <c r="B13420" t="s">
        <v>3</v>
      </c>
      <c r="C13420" t="s">
        <v>647</v>
      </c>
      <c r="D13420" t="s">
        <v>200</v>
      </c>
      <c r="E13420" t="s">
        <v>1</v>
      </c>
      <c r="F13420">
        <v>0</v>
      </c>
      <c r="G13420">
        <v>0</v>
      </c>
      <c r="H13420">
        <v>0</v>
      </c>
    </row>
    <row r="13421" spans="2:8" x14ac:dyDescent="0.25">
      <c r="B13421" t="s">
        <v>3</v>
      </c>
      <c r="C13421" t="s">
        <v>647</v>
      </c>
      <c r="D13421" t="s">
        <v>201</v>
      </c>
      <c r="E13421" t="s">
        <v>1</v>
      </c>
      <c r="F13421">
        <v>0</v>
      </c>
      <c r="G13421">
        <v>0</v>
      </c>
      <c r="H13421">
        <v>0</v>
      </c>
    </row>
    <row r="13422" spans="2:8" x14ac:dyDescent="0.25">
      <c r="B13422" t="s">
        <v>3</v>
      </c>
      <c r="C13422" t="s">
        <v>647</v>
      </c>
      <c r="D13422" t="s">
        <v>202</v>
      </c>
      <c r="E13422" t="s">
        <v>1</v>
      </c>
      <c r="F13422">
        <v>0</v>
      </c>
      <c r="G13422">
        <v>0</v>
      </c>
      <c r="H13422">
        <v>0</v>
      </c>
    </row>
    <row r="13423" spans="2:8" x14ac:dyDescent="0.25">
      <c r="B13423" t="s">
        <v>3</v>
      </c>
      <c r="C13423" t="s">
        <v>647</v>
      </c>
      <c r="D13423" t="s">
        <v>203</v>
      </c>
      <c r="E13423" t="s">
        <v>1</v>
      </c>
      <c r="F13423">
        <v>0</v>
      </c>
      <c r="G13423">
        <v>0</v>
      </c>
      <c r="H13423">
        <v>0</v>
      </c>
    </row>
    <row r="13424" spans="2:8" x14ac:dyDescent="0.25">
      <c r="B13424" t="s">
        <v>3</v>
      </c>
      <c r="C13424" t="s">
        <v>647</v>
      </c>
      <c r="D13424" t="s">
        <v>204</v>
      </c>
      <c r="E13424" t="s">
        <v>1</v>
      </c>
      <c r="F13424">
        <v>0</v>
      </c>
      <c r="G13424">
        <v>0</v>
      </c>
      <c r="H13424">
        <v>0</v>
      </c>
    </row>
    <row r="13425" spans="2:8" x14ac:dyDescent="0.25">
      <c r="B13425" t="s">
        <v>3</v>
      </c>
      <c r="C13425" t="s">
        <v>647</v>
      </c>
      <c r="D13425" t="s">
        <v>205</v>
      </c>
      <c r="E13425" t="s">
        <v>1</v>
      </c>
      <c r="F13425">
        <v>0</v>
      </c>
      <c r="G13425">
        <v>0</v>
      </c>
      <c r="H13425">
        <v>0</v>
      </c>
    </row>
    <row r="13426" spans="2:8" x14ac:dyDescent="0.25">
      <c r="B13426" t="s">
        <v>3</v>
      </c>
      <c r="C13426" t="s">
        <v>647</v>
      </c>
      <c r="D13426" t="s">
        <v>206</v>
      </c>
      <c r="E13426" t="s">
        <v>1</v>
      </c>
      <c r="F13426">
        <v>0</v>
      </c>
      <c r="G13426">
        <v>0</v>
      </c>
      <c r="H13426">
        <v>0</v>
      </c>
    </row>
    <row r="13427" spans="2:8" x14ac:dyDescent="0.25">
      <c r="B13427" t="s">
        <v>3</v>
      </c>
      <c r="C13427" t="s">
        <v>647</v>
      </c>
      <c r="D13427" t="s">
        <v>207</v>
      </c>
      <c r="E13427" t="s">
        <v>1</v>
      </c>
      <c r="F13427">
        <v>0</v>
      </c>
      <c r="G13427">
        <v>0</v>
      </c>
      <c r="H13427">
        <v>0</v>
      </c>
    </row>
    <row r="13428" spans="2:8" x14ac:dyDescent="0.25">
      <c r="B13428" t="s">
        <v>3</v>
      </c>
      <c r="C13428" t="s">
        <v>647</v>
      </c>
      <c r="D13428" t="s">
        <v>208</v>
      </c>
      <c r="E13428" t="s">
        <v>1</v>
      </c>
      <c r="F13428">
        <v>0</v>
      </c>
      <c r="G13428">
        <v>0</v>
      </c>
      <c r="H13428">
        <v>0</v>
      </c>
    </row>
    <row r="13429" spans="2:8" x14ac:dyDescent="0.25">
      <c r="B13429" t="s">
        <v>3</v>
      </c>
      <c r="C13429" t="s">
        <v>647</v>
      </c>
      <c r="D13429" t="s">
        <v>209</v>
      </c>
      <c r="E13429" t="s">
        <v>1</v>
      </c>
      <c r="F13429">
        <v>0</v>
      </c>
      <c r="G13429">
        <v>0</v>
      </c>
      <c r="H13429">
        <v>0</v>
      </c>
    </row>
    <row r="13430" spans="2:8" x14ac:dyDescent="0.25">
      <c r="B13430" t="s">
        <v>3</v>
      </c>
      <c r="C13430" t="s">
        <v>647</v>
      </c>
      <c r="D13430" t="s">
        <v>210</v>
      </c>
      <c r="E13430" t="s">
        <v>1</v>
      </c>
      <c r="F13430">
        <v>0</v>
      </c>
      <c r="G13430">
        <v>0</v>
      </c>
      <c r="H13430">
        <v>0</v>
      </c>
    </row>
    <row r="13431" spans="2:8" x14ac:dyDescent="0.25">
      <c r="B13431" t="s">
        <v>3</v>
      </c>
      <c r="C13431" t="s">
        <v>647</v>
      </c>
      <c r="D13431" t="s">
        <v>211</v>
      </c>
      <c r="E13431" t="s">
        <v>1</v>
      </c>
      <c r="F13431">
        <v>0</v>
      </c>
      <c r="G13431">
        <v>0</v>
      </c>
      <c r="H13431">
        <v>0</v>
      </c>
    </row>
    <row r="13432" spans="2:8" x14ac:dyDescent="0.25">
      <c r="B13432" t="s">
        <v>3</v>
      </c>
      <c r="C13432" t="s">
        <v>647</v>
      </c>
      <c r="D13432" t="s">
        <v>212</v>
      </c>
      <c r="E13432" t="s">
        <v>1</v>
      </c>
      <c r="F13432">
        <v>0</v>
      </c>
      <c r="G13432">
        <v>0</v>
      </c>
      <c r="H13432">
        <v>0</v>
      </c>
    </row>
    <row r="13433" spans="2:8" x14ac:dyDescent="0.25">
      <c r="B13433" t="s">
        <v>3</v>
      </c>
      <c r="C13433" t="s">
        <v>647</v>
      </c>
      <c r="D13433" t="s">
        <v>213</v>
      </c>
      <c r="E13433" t="s">
        <v>1</v>
      </c>
      <c r="F13433">
        <v>0</v>
      </c>
      <c r="G13433">
        <v>0</v>
      </c>
      <c r="H13433">
        <v>0</v>
      </c>
    </row>
    <row r="13434" spans="2:8" x14ac:dyDescent="0.25">
      <c r="B13434" t="s">
        <v>3</v>
      </c>
      <c r="C13434" t="s">
        <v>647</v>
      </c>
      <c r="D13434" t="s">
        <v>214</v>
      </c>
      <c r="E13434" t="s">
        <v>1</v>
      </c>
      <c r="F13434">
        <v>0</v>
      </c>
      <c r="G13434">
        <v>0</v>
      </c>
      <c r="H13434">
        <v>0</v>
      </c>
    </row>
    <row r="13435" spans="2:8" x14ac:dyDescent="0.25">
      <c r="B13435" t="s">
        <v>3</v>
      </c>
      <c r="C13435" t="s">
        <v>647</v>
      </c>
      <c r="D13435" t="s">
        <v>215</v>
      </c>
      <c r="E13435" t="s">
        <v>1</v>
      </c>
      <c r="F13435">
        <v>0</v>
      </c>
      <c r="G13435">
        <v>0</v>
      </c>
      <c r="H13435">
        <v>0</v>
      </c>
    </row>
    <row r="13436" spans="2:8" x14ac:dyDescent="0.25">
      <c r="B13436" t="s">
        <v>3</v>
      </c>
      <c r="C13436" t="s">
        <v>647</v>
      </c>
      <c r="D13436" t="s">
        <v>216</v>
      </c>
      <c r="E13436" t="s">
        <v>1</v>
      </c>
      <c r="F13436">
        <v>0</v>
      </c>
      <c r="G13436">
        <v>0</v>
      </c>
      <c r="H13436">
        <v>0</v>
      </c>
    </row>
    <row r="13437" spans="2:8" x14ac:dyDescent="0.25">
      <c r="B13437" t="s">
        <v>3</v>
      </c>
      <c r="C13437" t="s">
        <v>647</v>
      </c>
      <c r="D13437" t="s">
        <v>217</v>
      </c>
      <c r="E13437" t="s">
        <v>1</v>
      </c>
      <c r="F13437">
        <v>0</v>
      </c>
      <c r="G13437">
        <v>0</v>
      </c>
      <c r="H13437">
        <v>0</v>
      </c>
    </row>
    <row r="13438" spans="2:8" x14ac:dyDescent="0.25">
      <c r="B13438" t="s">
        <v>3</v>
      </c>
      <c r="C13438" t="s">
        <v>647</v>
      </c>
      <c r="D13438" t="s">
        <v>218</v>
      </c>
      <c r="E13438" t="s">
        <v>1</v>
      </c>
      <c r="F13438">
        <v>0</v>
      </c>
      <c r="G13438">
        <v>0</v>
      </c>
      <c r="H13438">
        <v>0</v>
      </c>
    </row>
    <row r="13439" spans="2:8" x14ac:dyDescent="0.25">
      <c r="B13439" t="s">
        <v>3</v>
      </c>
      <c r="C13439" t="s">
        <v>647</v>
      </c>
      <c r="D13439" t="s">
        <v>219</v>
      </c>
      <c r="E13439" t="s">
        <v>1</v>
      </c>
      <c r="F13439">
        <v>0</v>
      </c>
      <c r="G13439">
        <v>0</v>
      </c>
      <c r="H13439">
        <v>0</v>
      </c>
    </row>
    <row r="13440" spans="2:8" x14ac:dyDescent="0.25">
      <c r="B13440" t="s">
        <v>3</v>
      </c>
      <c r="C13440" t="s">
        <v>647</v>
      </c>
      <c r="D13440" t="s">
        <v>220</v>
      </c>
      <c r="E13440" t="s">
        <v>1</v>
      </c>
      <c r="F13440">
        <v>0</v>
      </c>
      <c r="G13440">
        <v>0</v>
      </c>
      <c r="H13440">
        <v>0</v>
      </c>
    </row>
    <row r="13441" spans="2:8" x14ac:dyDescent="0.25">
      <c r="B13441" t="s">
        <v>3</v>
      </c>
      <c r="C13441" t="s">
        <v>647</v>
      </c>
      <c r="D13441" t="s">
        <v>221</v>
      </c>
      <c r="E13441" t="s">
        <v>1</v>
      </c>
      <c r="F13441">
        <v>0</v>
      </c>
      <c r="G13441">
        <v>0</v>
      </c>
      <c r="H13441">
        <v>0</v>
      </c>
    </row>
    <row r="13442" spans="2:8" x14ac:dyDescent="0.25">
      <c r="B13442" t="s">
        <v>3</v>
      </c>
      <c r="C13442" t="s">
        <v>647</v>
      </c>
      <c r="D13442" t="s">
        <v>222</v>
      </c>
      <c r="E13442" t="s">
        <v>1</v>
      </c>
      <c r="F13442">
        <v>0</v>
      </c>
      <c r="G13442">
        <v>0</v>
      </c>
      <c r="H13442">
        <v>0</v>
      </c>
    </row>
    <row r="13443" spans="2:8" x14ac:dyDescent="0.25">
      <c r="B13443" t="s">
        <v>3</v>
      </c>
      <c r="C13443" t="s">
        <v>647</v>
      </c>
      <c r="D13443" t="s">
        <v>223</v>
      </c>
      <c r="E13443" t="s">
        <v>1</v>
      </c>
      <c r="F13443">
        <v>0</v>
      </c>
      <c r="G13443">
        <v>0</v>
      </c>
      <c r="H13443">
        <v>0</v>
      </c>
    </row>
    <row r="13444" spans="2:8" x14ac:dyDescent="0.25">
      <c r="B13444" t="s">
        <v>3</v>
      </c>
      <c r="C13444" t="s">
        <v>647</v>
      </c>
      <c r="D13444" t="s">
        <v>224</v>
      </c>
      <c r="E13444" t="s">
        <v>1</v>
      </c>
      <c r="F13444">
        <v>9.3251599484323706E-4</v>
      </c>
      <c r="G13444">
        <v>9.5116631474010207E-4</v>
      </c>
      <c r="H13444">
        <v>9.7018964103490408E-4</v>
      </c>
    </row>
    <row r="13445" spans="2:8" x14ac:dyDescent="0.25">
      <c r="B13445" t="s">
        <v>3</v>
      </c>
      <c r="C13445" t="s">
        <v>647</v>
      </c>
      <c r="D13445" t="s">
        <v>225</v>
      </c>
      <c r="E13445" t="s">
        <v>1</v>
      </c>
      <c r="F13445">
        <v>1.2951610876422337E-3</v>
      </c>
      <c r="G13445">
        <v>1.3210643093950786E-3</v>
      </c>
      <c r="H13445">
        <v>1.3474855955829801E-3</v>
      </c>
    </row>
    <row r="13446" spans="2:8" x14ac:dyDescent="0.25">
      <c r="B13446" t="s">
        <v>3</v>
      </c>
      <c r="C13446" t="s">
        <v>647</v>
      </c>
      <c r="D13446" t="s">
        <v>226</v>
      </c>
      <c r="E13446" t="s">
        <v>1</v>
      </c>
      <c r="F13446">
        <v>1.8650319896864741E-3</v>
      </c>
      <c r="G13446">
        <v>1.9023326294802041E-3</v>
      </c>
      <c r="H13446">
        <v>1.9403792820698082E-3</v>
      </c>
    </row>
    <row r="13447" spans="2:8" x14ac:dyDescent="0.25">
      <c r="B13447" t="s">
        <v>3</v>
      </c>
      <c r="C13447" t="s">
        <v>647</v>
      </c>
      <c r="D13447" t="s">
        <v>227</v>
      </c>
      <c r="E13447" t="s">
        <v>1</v>
      </c>
      <c r="F13447">
        <v>2.5903170706179724E-3</v>
      </c>
      <c r="G13447">
        <v>2.6421234120303323E-3</v>
      </c>
      <c r="H13447">
        <v>2.6949658802709396E-3</v>
      </c>
    </row>
    <row r="13448" spans="2:8" x14ac:dyDescent="0.25">
      <c r="B13448" t="s">
        <v>3</v>
      </c>
      <c r="C13448" t="s">
        <v>647</v>
      </c>
      <c r="D13448" t="s">
        <v>228</v>
      </c>
      <c r="E13448" t="s">
        <v>1</v>
      </c>
      <c r="F13448">
        <v>1.3987714399298996E-3</v>
      </c>
      <c r="G13448">
        <v>1.4267468687284976E-3</v>
      </c>
      <c r="H13448">
        <v>1.4552818061030677E-3</v>
      </c>
    </row>
    <row r="13449" spans="2:8" x14ac:dyDescent="0.25">
      <c r="B13449" t="s">
        <v>3</v>
      </c>
      <c r="C13449" t="s">
        <v>647</v>
      </c>
      <c r="D13449" t="s">
        <v>229</v>
      </c>
      <c r="E13449" t="s">
        <v>1</v>
      </c>
      <c r="F13449">
        <v>1.9427390791301028E-3</v>
      </c>
      <c r="G13449">
        <v>1.9815938607127053E-3</v>
      </c>
      <c r="H13449">
        <v>2.0212257379269593E-3</v>
      </c>
    </row>
    <row r="13450" spans="2:8" x14ac:dyDescent="0.25">
      <c r="B13450" t="s">
        <v>3</v>
      </c>
      <c r="C13450" t="s">
        <v>647</v>
      </c>
      <c r="D13450" t="s">
        <v>230</v>
      </c>
      <c r="E13450" t="s">
        <v>1</v>
      </c>
      <c r="F13450">
        <v>0</v>
      </c>
      <c r="G13450">
        <v>0</v>
      </c>
      <c r="H13450">
        <v>0</v>
      </c>
    </row>
    <row r="13451" spans="2:8" x14ac:dyDescent="0.25">
      <c r="B13451" t="s">
        <v>3</v>
      </c>
      <c r="C13451" t="s">
        <v>647</v>
      </c>
      <c r="D13451" t="s">
        <v>231</v>
      </c>
      <c r="E13451" t="s">
        <v>1</v>
      </c>
      <c r="F13451">
        <v>0</v>
      </c>
      <c r="G13451">
        <v>0</v>
      </c>
      <c r="H13451">
        <v>0</v>
      </c>
    </row>
    <row r="13452" spans="2:8" x14ac:dyDescent="0.25">
      <c r="B13452" t="s">
        <v>3</v>
      </c>
      <c r="C13452" t="s">
        <v>647</v>
      </c>
      <c r="D13452" t="s">
        <v>232</v>
      </c>
      <c r="E13452" t="s">
        <v>1</v>
      </c>
      <c r="F13452">
        <v>0</v>
      </c>
      <c r="G13452">
        <v>0</v>
      </c>
      <c r="H13452">
        <v>0</v>
      </c>
    </row>
    <row r="13453" spans="2:8" x14ac:dyDescent="0.25">
      <c r="B13453" t="s">
        <v>3</v>
      </c>
      <c r="C13453" t="s">
        <v>647</v>
      </c>
      <c r="D13453" t="s">
        <v>233</v>
      </c>
      <c r="E13453" t="s">
        <v>1</v>
      </c>
      <c r="F13453">
        <v>0</v>
      </c>
      <c r="G13453">
        <v>0</v>
      </c>
      <c r="H13453">
        <v>0</v>
      </c>
    </row>
    <row r="13454" spans="2:8" x14ac:dyDescent="0.25">
      <c r="B13454" t="s">
        <v>3</v>
      </c>
      <c r="C13454" t="s">
        <v>647</v>
      </c>
      <c r="D13454" t="s">
        <v>234</v>
      </c>
      <c r="E13454" t="s">
        <v>1</v>
      </c>
      <c r="F13454">
        <v>0</v>
      </c>
      <c r="G13454">
        <v>0</v>
      </c>
      <c r="H13454">
        <v>0</v>
      </c>
    </row>
    <row r="13455" spans="2:8" x14ac:dyDescent="0.25">
      <c r="B13455" t="s">
        <v>3</v>
      </c>
      <c r="C13455" t="s">
        <v>647</v>
      </c>
      <c r="D13455" t="s">
        <v>235</v>
      </c>
      <c r="E13455" t="s">
        <v>1</v>
      </c>
      <c r="F13455">
        <v>0</v>
      </c>
      <c r="G13455">
        <v>0</v>
      </c>
      <c r="H13455">
        <v>0</v>
      </c>
    </row>
    <row r="13456" spans="2:8" x14ac:dyDescent="0.25">
      <c r="B13456" t="s">
        <v>3</v>
      </c>
      <c r="C13456" t="s">
        <v>647</v>
      </c>
      <c r="D13456" t="s">
        <v>236</v>
      </c>
      <c r="E13456" t="s">
        <v>1</v>
      </c>
      <c r="F13456">
        <v>0</v>
      </c>
      <c r="G13456">
        <v>0</v>
      </c>
      <c r="H13456">
        <v>0</v>
      </c>
    </row>
    <row r="13457" spans="2:8" x14ac:dyDescent="0.25">
      <c r="B13457" t="s">
        <v>3</v>
      </c>
      <c r="C13457" t="s">
        <v>647</v>
      </c>
      <c r="D13457" t="s">
        <v>237</v>
      </c>
      <c r="E13457" t="s">
        <v>1</v>
      </c>
      <c r="F13457">
        <v>0</v>
      </c>
      <c r="G13457">
        <v>0</v>
      </c>
      <c r="H13457">
        <v>0</v>
      </c>
    </row>
    <row r="13458" spans="2:8" x14ac:dyDescent="0.25">
      <c r="B13458" t="s">
        <v>3</v>
      </c>
      <c r="C13458" t="s">
        <v>647</v>
      </c>
      <c r="D13458" t="s">
        <v>238</v>
      </c>
      <c r="E13458" t="s">
        <v>1</v>
      </c>
      <c r="F13458">
        <v>0</v>
      </c>
      <c r="G13458">
        <v>0</v>
      </c>
      <c r="H13458">
        <v>0</v>
      </c>
    </row>
    <row r="13459" spans="2:8" x14ac:dyDescent="0.25">
      <c r="B13459" t="s">
        <v>3</v>
      </c>
      <c r="C13459" t="s">
        <v>647</v>
      </c>
      <c r="D13459" t="s">
        <v>239</v>
      </c>
      <c r="E13459" t="s">
        <v>1</v>
      </c>
      <c r="F13459">
        <v>0</v>
      </c>
      <c r="G13459">
        <v>0</v>
      </c>
      <c r="H13459">
        <v>0</v>
      </c>
    </row>
    <row r="13460" spans="2:8" x14ac:dyDescent="0.25">
      <c r="B13460" t="s">
        <v>3</v>
      </c>
      <c r="C13460" t="s">
        <v>647</v>
      </c>
      <c r="D13460" t="s">
        <v>240</v>
      </c>
      <c r="E13460" t="s">
        <v>1</v>
      </c>
      <c r="F13460">
        <v>0</v>
      </c>
      <c r="G13460">
        <v>0</v>
      </c>
      <c r="H13460">
        <v>0</v>
      </c>
    </row>
    <row r="13461" spans="2:8" x14ac:dyDescent="0.25">
      <c r="B13461" t="s">
        <v>3</v>
      </c>
      <c r="C13461" t="s">
        <v>647</v>
      </c>
      <c r="D13461" t="s">
        <v>241</v>
      </c>
      <c r="E13461" t="s">
        <v>1</v>
      </c>
      <c r="F13461">
        <v>0</v>
      </c>
      <c r="G13461">
        <v>0</v>
      </c>
      <c r="H13461">
        <v>0</v>
      </c>
    </row>
    <row r="13462" spans="2:8" x14ac:dyDescent="0.25">
      <c r="B13462" t="s">
        <v>3</v>
      </c>
      <c r="C13462" t="s">
        <v>647</v>
      </c>
      <c r="D13462" t="s">
        <v>242</v>
      </c>
      <c r="E13462" t="s">
        <v>1</v>
      </c>
      <c r="F13462">
        <v>0</v>
      </c>
      <c r="G13462">
        <v>0</v>
      </c>
      <c r="H13462">
        <v>0</v>
      </c>
    </row>
    <row r="13463" spans="2:8" x14ac:dyDescent="0.25">
      <c r="B13463" t="s">
        <v>3</v>
      </c>
      <c r="C13463" t="s">
        <v>647</v>
      </c>
      <c r="D13463" t="s">
        <v>243</v>
      </c>
      <c r="E13463" t="s">
        <v>1</v>
      </c>
      <c r="F13463">
        <v>0</v>
      </c>
      <c r="G13463">
        <v>0</v>
      </c>
      <c r="H13463">
        <v>0</v>
      </c>
    </row>
    <row r="13464" spans="2:8" x14ac:dyDescent="0.25">
      <c r="B13464" t="s">
        <v>3</v>
      </c>
      <c r="C13464" t="s">
        <v>647</v>
      </c>
      <c r="D13464" t="s">
        <v>244</v>
      </c>
      <c r="E13464" t="s">
        <v>1</v>
      </c>
      <c r="F13464">
        <v>0</v>
      </c>
      <c r="G13464">
        <v>0</v>
      </c>
      <c r="H13464">
        <v>0</v>
      </c>
    </row>
    <row r="13465" spans="2:8" x14ac:dyDescent="0.25">
      <c r="B13465" t="s">
        <v>3</v>
      </c>
      <c r="C13465" t="s">
        <v>647</v>
      </c>
      <c r="D13465" t="s">
        <v>245</v>
      </c>
      <c r="E13465" t="s">
        <v>1</v>
      </c>
      <c r="F13465">
        <v>17.075540863257736</v>
      </c>
      <c r="G13465">
        <v>17.417051680522892</v>
      </c>
      <c r="H13465">
        <v>17.765392714133352</v>
      </c>
    </row>
    <row r="13466" spans="2:8" x14ac:dyDescent="0.25">
      <c r="B13466" t="s">
        <v>3</v>
      </c>
      <c r="C13466" t="s">
        <v>647</v>
      </c>
      <c r="D13466" t="s">
        <v>246</v>
      </c>
      <c r="E13466" t="s">
        <v>1</v>
      </c>
      <c r="F13466">
        <v>17.472646464728847</v>
      </c>
      <c r="G13466">
        <v>17.822099394023425</v>
      </c>
      <c r="H13466">
        <v>18.178541381903891</v>
      </c>
    </row>
    <row r="13467" spans="2:8" x14ac:dyDescent="0.25">
      <c r="B13467" t="s">
        <v>3</v>
      </c>
      <c r="C13467" t="s">
        <v>647</v>
      </c>
      <c r="D13467" t="s">
        <v>247</v>
      </c>
      <c r="E13467" t="s">
        <v>1</v>
      </c>
      <c r="F13467">
        <v>19.855280073555505</v>
      </c>
      <c r="G13467">
        <v>20.252385675026616</v>
      </c>
      <c r="H13467">
        <v>20.657433388527142</v>
      </c>
    </row>
    <row r="13468" spans="2:8" x14ac:dyDescent="0.25">
      <c r="B13468" t="s">
        <v>3</v>
      </c>
      <c r="C13468" t="s">
        <v>647</v>
      </c>
      <c r="D13468" t="s">
        <v>248</v>
      </c>
      <c r="E13468" t="s">
        <v>1</v>
      </c>
      <c r="F13468">
        <v>20.317030772940523</v>
      </c>
      <c r="G13468">
        <v>20.723371388399329</v>
      </c>
      <c r="H13468">
        <v>21.13783881616731</v>
      </c>
    </row>
    <row r="13469" spans="2:8" x14ac:dyDescent="0.25">
      <c r="B13469" t="s">
        <v>3</v>
      </c>
      <c r="C13469" t="s">
        <v>647</v>
      </c>
      <c r="D13469" t="s">
        <v>249</v>
      </c>
      <c r="E13469" t="s">
        <v>1</v>
      </c>
      <c r="F13469">
        <v>0</v>
      </c>
      <c r="G13469">
        <v>0</v>
      </c>
      <c r="H13469">
        <v>0</v>
      </c>
    </row>
    <row r="13470" spans="2:8" x14ac:dyDescent="0.25">
      <c r="B13470" t="s">
        <v>3</v>
      </c>
      <c r="C13470" t="s">
        <v>647</v>
      </c>
      <c r="D13470" t="s">
        <v>250</v>
      </c>
      <c r="E13470" t="s">
        <v>1</v>
      </c>
      <c r="F13470">
        <v>0</v>
      </c>
      <c r="G13470">
        <v>0</v>
      </c>
      <c r="H13470">
        <v>0</v>
      </c>
    </row>
    <row r="13471" spans="2:8" x14ac:dyDescent="0.25">
      <c r="B13471" t="s">
        <v>3</v>
      </c>
      <c r="C13471" t="s">
        <v>647</v>
      </c>
      <c r="D13471" t="s">
        <v>251</v>
      </c>
      <c r="E13471" t="s">
        <v>1</v>
      </c>
      <c r="F13471">
        <v>0</v>
      </c>
      <c r="G13471">
        <v>0</v>
      </c>
      <c r="H13471">
        <v>0</v>
      </c>
    </row>
    <row r="13472" spans="2:8" x14ac:dyDescent="0.25">
      <c r="B13472" t="s">
        <v>3</v>
      </c>
      <c r="C13472" t="s">
        <v>647</v>
      </c>
      <c r="D13472" t="s">
        <v>252</v>
      </c>
      <c r="E13472" t="s">
        <v>1</v>
      </c>
      <c r="F13472">
        <v>0</v>
      </c>
      <c r="G13472">
        <v>0</v>
      </c>
      <c r="H13472">
        <v>0</v>
      </c>
    </row>
    <row r="13473" spans="2:8" x14ac:dyDescent="0.25">
      <c r="B13473" t="s">
        <v>3</v>
      </c>
      <c r="C13473" t="s">
        <v>647</v>
      </c>
      <c r="D13473" t="s">
        <v>253</v>
      </c>
      <c r="E13473" t="s">
        <v>1</v>
      </c>
      <c r="F13473">
        <v>0</v>
      </c>
      <c r="G13473">
        <v>0</v>
      </c>
      <c r="H13473">
        <v>0</v>
      </c>
    </row>
    <row r="13474" spans="2:8" x14ac:dyDescent="0.25">
      <c r="B13474" t="s">
        <v>3</v>
      </c>
      <c r="C13474" t="s">
        <v>647</v>
      </c>
      <c r="D13474" t="s">
        <v>254</v>
      </c>
      <c r="E13474" t="s">
        <v>1</v>
      </c>
      <c r="F13474">
        <v>0</v>
      </c>
      <c r="G13474">
        <v>0</v>
      </c>
      <c r="H13474">
        <v>0</v>
      </c>
    </row>
    <row r="13475" spans="2:8" x14ac:dyDescent="0.25">
      <c r="B13475" t="s">
        <v>3</v>
      </c>
      <c r="C13475" t="s">
        <v>647</v>
      </c>
      <c r="D13475" t="s">
        <v>255</v>
      </c>
      <c r="E13475" t="s">
        <v>1</v>
      </c>
      <c r="F13475">
        <v>0</v>
      </c>
      <c r="G13475">
        <v>0</v>
      </c>
      <c r="H13475">
        <v>0</v>
      </c>
    </row>
    <row r="13476" spans="2:8" x14ac:dyDescent="0.25">
      <c r="B13476" t="s">
        <v>3</v>
      </c>
      <c r="C13476" t="s">
        <v>647</v>
      </c>
      <c r="D13476" t="s">
        <v>256</v>
      </c>
      <c r="E13476" t="s">
        <v>1</v>
      </c>
      <c r="F13476">
        <v>0</v>
      </c>
      <c r="G13476">
        <v>0</v>
      </c>
      <c r="H13476">
        <v>0</v>
      </c>
    </row>
    <row r="13477" spans="2:8" x14ac:dyDescent="0.25">
      <c r="B13477" t="s">
        <v>3</v>
      </c>
      <c r="C13477" t="s">
        <v>647</v>
      </c>
      <c r="D13477" t="s">
        <v>257</v>
      </c>
      <c r="E13477" t="s">
        <v>1</v>
      </c>
      <c r="F13477">
        <v>0</v>
      </c>
      <c r="G13477">
        <v>0</v>
      </c>
      <c r="H13477">
        <v>0</v>
      </c>
    </row>
    <row r="13478" spans="2:8" x14ac:dyDescent="0.25">
      <c r="B13478" t="s">
        <v>3</v>
      </c>
      <c r="C13478" t="s">
        <v>647</v>
      </c>
      <c r="D13478" t="s">
        <v>258</v>
      </c>
      <c r="E13478" t="s">
        <v>1</v>
      </c>
      <c r="F13478">
        <v>0</v>
      </c>
      <c r="G13478">
        <v>0</v>
      </c>
      <c r="H13478">
        <v>0</v>
      </c>
    </row>
    <row r="13479" spans="2:8" x14ac:dyDescent="0.25">
      <c r="B13479" t="s">
        <v>3</v>
      </c>
      <c r="C13479" t="s">
        <v>647</v>
      </c>
      <c r="D13479" t="s">
        <v>259</v>
      </c>
      <c r="E13479" t="s">
        <v>1</v>
      </c>
      <c r="F13479">
        <v>0</v>
      </c>
      <c r="G13479">
        <v>0</v>
      </c>
      <c r="H13479">
        <v>0</v>
      </c>
    </row>
    <row r="13480" spans="2:8" x14ac:dyDescent="0.25">
      <c r="B13480" t="s">
        <v>3</v>
      </c>
      <c r="C13480" t="s">
        <v>647</v>
      </c>
      <c r="D13480" t="s">
        <v>260</v>
      </c>
      <c r="E13480" t="s">
        <v>1</v>
      </c>
      <c r="F13480">
        <v>0</v>
      </c>
      <c r="G13480">
        <v>0</v>
      </c>
      <c r="H13480">
        <v>0</v>
      </c>
    </row>
    <row r="13481" spans="2:8" x14ac:dyDescent="0.25">
      <c r="B13481" t="s">
        <v>3</v>
      </c>
      <c r="C13481" t="s">
        <v>647</v>
      </c>
      <c r="D13481" t="s">
        <v>261</v>
      </c>
      <c r="E13481" t="s">
        <v>1</v>
      </c>
      <c r="F13481">
        <v>0</v>
      </c>
      <c r="G13481">
        <v>0</v>
      </c>
      <c r="H13481">
        <v>0</v>
      </c>
    </row>
    <row r="13482" spans="2:8" x14ac:dyDescent="0.25">
      <c r="B13482" t="s">
        <v>3</v>
      </c>
      <c r="C13482" t="s">
        <v>647</v>
      </c>
      <c r="D13482" t="s">
        <v>262</v>
      </c>
      <c r="E13482" t="s">
        <v>1</v>
      </c>
      <c r="F13482">
        <v>0</v>
      </c>
      <c r="G13482">
        <v>0</v>
      </c>
      <c r="H13482">
        <v>0</v>
      </c>
    </row>
    <row r="13483" spans="2:8" x14ac:dyDescent="0.25">
      <c r="B13483" t="s">
        <v>3</v>
      </c>
      <c r="C13483" t="s">
        <v>647</v>
      </c>
      <c r="D13483" t="s">
        <v>263</v>
      </c>
      <c r="E13483" t="s">
        <v>1</v>
      </c>
      <c r="F13483">
        <v>0</v>
      </c>
      <c r="G13483">
        <v>0</v>
      </c>
      <c r="H13483">
        <v>0</v>
      </c>
    </row>
    <row r="13484" spans="2:8" x14ac:dyDescent="0.25">
      <c r="B13484" t="s">
        <v>3</v>
      </c>
      <c r="C13484" t="s">
        <v>647</v>
      </c>
      <c r="D13484" t="s">
        <v>264</v>
      </c>
      <c r="E13484" t="s">
        <v>1</v>
      </c>
      <c r="F13484">
        <v>0</v>
      </c>
      <c r="G13484">
        <v>0</v>
      </c>
      <c r="H13484">
        <v>0</v>
      </c>
    </row>
    <row r="13485" spans="2:8" x14ac:dyDescent="0.25">
      <c r="B13485" t="s">
        <v>3</v>
      </c>
      <c r="C13485" t="s">
        <v>647</v>
      </c>
      <c r="D13485" t="s">
        <v>265</v>
      </c>
      <c r="E13485" t="s">
        <v>1</v>
      </c>
      <c r="F13485">
        <v>0</v>
      </c>
      <c r="G13485">
        <v>0</v>
      </c>
      <c r="H13485">
        <v>0</v>
      </c>
    </row>
    <row r="13486" spans="2:8" x14ac:dyDescent="0.25">
      <c r="B13486" t="s">
        <v>3</v>
      </c>
      <c r="C13486" t="s">
        <v>647</v>
      </c>
      <c r="D13486" t="s">
        <v>266</v>
      </c>
      <c r="E13486" t="s">
        <v>1</v>
      </c>
      <c r="F13486">
        <v>0</v>
      </c>
      <c r="G13486">
        <v>0</v>
      </c>
      <c r="H13486">
        <v>0</v>
      </c>
    </row>
    <row r="13487" spans="2:8" x14ac:dyDescent="0.25">
      <c r="B13487" t="s">
        <v>3</v>
      </c>
      <c r="C13487" t="s">
        <v>647</v>
      </c>
      <c r="D13487" t="s">
        <v>267</v>
      </c>
      <c r="E13487" t="s">
        <v>1</v>
      </c>
      <c r="F13487">
        <v>0</v>
      </c>
      <c r="G13487">
        <v>0</v>
      </c>
      <c r="H13487">
        <v>0</v>
      </c>
    </row>
    <row r="13488" spans="2:8" x14ac:dyDescent="0.25">
      <c r="B13488" t="s">
        <v>3</v>
      </c>
      <c r="C13488" t="s">
        <v>647</v>
      </c>
      <c r="D13488" t="s">
        <v>268</v>
      </c>
      <c r="E13488" t="s">
        <v>1</v>
      </c>
      <c r="F13488">
        <v>0</v>
      </c>
      <c r="G13488">
        <v>0</v>
      </c>
      <c r="H13488">
        <v>0</v>
      </c>
    </row>
    <row r="13489" spans="2:8" x14ac:dyDescent="0.25">
      <c r="B13489" t="s">
        <v>3</v>
      </c>
      <c r="C13489" t="s">
        <v>647</v>
      </c>
      <c r="D13489" t="s">
        <v>269</v>
      </c>
      <c r="E13489" t="s">
        <v>1</v>
      </c>
      <c r="F13489">
        <v>0</v>
      </c>
      <c r="G13489">
        <v>0</v>
      </c>
      <c r="H13489">
        <v>0</v>
      </c>
    </row>
    <row r="13490" spans="2:8" x14ac:dyDescent="0.25">
      <c r="B13490" t="s">
        <v>3</v>
      </c>
      <c r="C13490" t="s">
        <v>647</v>
      </c>
      <c r="D13490" t="s">
        <v>270</v>
      </c>
      <c r="E13490" t="s">
        <v>1</v>
      </c>
      <c r="F13490">
        <v>0</v>
      </c>
      <c r="G13490">
        <v>0</v>
      </c>
      <c r="H13490">
        <v>0</v>
      </c>
    </row>
    <row r="13491" spans="2:8" x14ac:dyDescent="0.25">
      <c r="B13491" t="s">
        <v>3</v>
      </c>
      <c r="C13491" t="s">
        <v>647</v>
      </c>
      <c r="D13491" t="s">
        <v>271</v>
      </c>
      <c r="E13491" t="s">
        <v>1</v>
      </c>
      <c r="F13491">
        <v>0</v>
      </c>
      <c r="G13491">
        <v>0</v>
      </c>
      <c r="H13491">
        <v>0</v>
      </c>
    </row>
    <row r="13492" spans="2:8" x14ac:dyDescent="0.25">
      <c r="B13492" t="s">
        <v>3</v>
      </c>
      <c r="C13492" t="s">
        <v>647</v>
      </c>
      <c r="D13492" t="s">
        <v>272</v>
      </c>
      <c r="E13492" t="s">
        <v>1</v>
      </c>
      <c r="F13492">
        <v>0</v>
      </c>
      <c r="G13492">
        <v>0</v>
      </c>
      <c r="H13492">
        <v>0</v>
      </c>
    </row>
    <row r="13493" spans="2:8" x14ac:dyDescent="0.25">
      <c r="B13493" t="s">
        <v>3</v>
      </c>
      <c r="C13493" t="s">
        <v>647</v>
      </c>
      <c r="D13493" t="s">
        <v>273</v>
      </c>
      <c r="E13493" t="s">
        <v>1</v>
      </c>
      <c r="F13493">
        <v>0</v>
      </c>
      <c r="G13493">
        <v>0</v>
      </c>
      <c r="H13493">
        <v>0</v>
      </c>
    </row>
    <row r="13494" spans="2:8" x14ac:dyDescent="0.25">
      <c r="B13494" t="s">
        <v>3</v>
      </c>
      <c r="C13494" t="s">
        <v>647</v>
      </c>
      <c r="D13494" t="s">
        <v>274</v>
      </c>
      <c r="E13494" t="s">
        <v>1</v>
      </c>
      <c r="F13494">
        <v>0</v>
      </c>
      <c r="G13494">
        <v>0</v>
      </c>
      <c r="H13494">
        <v>0</v>
      </c>
    </row>
    <row r="13495" spans="2:8" x14ac:dyDescent="0.25">
      <c r="B13495" t="s">
        <v>3</v>
      </c>
      <c r="C13495" t="s">
        <v>647</v>
      </c>
      <c r="D13495" t="s">
        <v>275</v>
      </c>
      <c r="E13495" t="s">
        <v>1</v>
      </c>
      <c r="F13495">
        <v>0</v>
      </c>
      <c r="G13495">
        <v>0</v>
      </c>
      <c r="H13495">
        <v>0</v>
      </c>
    </row>
    <row r="13496" spans="2:8" x14ac:dyDescent="0.25">
      <c r="B13496" t="s">
        <v>3</v>
      </c>
      <c r="C13496" t="s">
        <v>647</v>
      </c>
      <c r="D13496" t="s">
        <v>276</v>
      </c>
      <c r="E13496" t="s">
        <v>1</v>
      </c>
      <c r="F13496">
        <v>0</v>
      </c>
      <c r="G13496">
        <v>0</v>
      </c>
      <c r="H13496">
        <v>0</v>
      </c>
    </row>
    <row r="13497" spans="2:8" x14ac:dyDescent="0.25">
      <c r="B13497" t="s">
        <v>3</v>
      </c>
      <c r="C13497" t="s">
        <v>647</v>
      </c>
      <c r="D13497" t="s">
        <v>277</v>
      </c>
      <c r="E13497" t="s">
        <v>1</v>
      </c>
      <c r="F13497">
        <v>0</v>
      </c>
      <c r="G13497">
        <v>0</v>
      </c>
      <c r="H13497">
        <v>0</v>
      </c>
    </row>
    <row r="13498" spans="2:8" x14ac:dyDescent="0.25">
      <c r="B13498" t="s">
        <v>3</v>
      </c>
      <c r="C13498" t="s">
        <v>647</v>
      </c>
      <c r="D13498" t="s">
        <v>278</v>
      </c>
      <c r="E13498" t="s">
        <v>1</v>
      </c>
      <c r="F13498">
        <v>0</v>
      </c>
      <c r="G13498">
        <v>0</v>
      </c>
      <c r="H13498">
        <v>0</v>
      </c>
    </row>
    <row r="13499" spans="2:8" x14ac:dyDescent="0.25">
      <c r="B13499" t="s">
        <v>3</v>
      </c>
      <c r="C13499" t="s">
        <v>647</v>
      </c>
      <c r="D13499" t="s">
        <v>279</v>
      </c>
      <c r="E13499" t="s">
        <v>1</v>
      </c>
      <c r="F13499">
        <v>0</v>
      </c>
      <c r="G13499">
        <v>0</v>
      </c>
      <c r="H13499">
        <v>0</v>
      </c>
    </row>
    <row r="13500" spans="2:8" x14ac:dyDescent="0.25">
      <c r="B13500" t="s">
        <v>3</v>
      </c>
      <c r="C13500" t="s">
        <v>647</v>
      </c>
      <c r="D13500" t="s">
        <v>280</v>
      </c>
      <c r="E13500" t="s">
        <v>1</v>
      </c>
      <c r="F13500">
        <v>0</v>
      </c>
      <c r="G13500">
        <v>0</v>
      </c>
      <c r="H13500">
        <v>0</v>
      </c>
    </row>
    <row r="13501" spans="2:8" x14ac:dyDescent="0.25">
      <c r="B13501" t="s">
        <v>3</v>
      </c>
      <c r="C13501" t="s">
        <v>647</v>
      </c>
      <c r="D13501" t="s">
        <v>281</v>
      </c>
      <c r="E13501" t="s">
        <v>1</v>
      </c>
      <c r="F13501">
        <v>0</v>
      </c>
      <c r="G13501">
        <v>0</v>
      </c>
      <c r="H13501">
        <v>0</v>
      </c>
    </row>
    <row r="13502" spans="2:8" x14ac:dyDescent="0.25">
      <c r="B13502" t="s">
        <v>3</v>
      </c>
      <c r="C13502" t="s">
        <v>647</v>
      </c>
      <c r="D13502" t="s">
        <v>282</v>
      </c>
      <c r="E13502" t="s">
        <v>1</v>
      </c>
      <c r="F13502">
        <v>0</v>
      </c>
      <c r="G13502">
        <v>0</v>
      </c>
      <c r="H13502">
        <v>0</v>
      </c>
    </row>
    <row r="13503" spans="2:8" x14ac:dyDescent="0.25">
      <c r="B13503" t="s">
        <v>3</v>
      </c>
      <c r="C13503" t="s">
        <v>647</v>
      </c>
      <c r="D13503" t="s">
        <v>283</v>
      </c>
      <c r="E13503" t="s">
        <v>1</v>
      </c>
      <c r="F13503">
        <v>0</v>
      </c>
      <c r="G13503">
        <v>0</v>
      </c>
      <c r="H13503">
        <v>0</v>
      </c>
    </row>
    <row r="13504" spans="2:8" x14ac:dyDescent="0.25">
      <c r="B13504" t="s">
        <v>3</v>
      </c>
      <c r="C13504" t="s">
        <v>647</v>
      </c>
      <c r="D13504" t="s">
        <v>284</v>
      </c>
      <c r="E13504" t="s">
        <v>1</v>
      </c>
      <c r="F13504">
        <v>0</v>
      </c>
      <c r="G13504">
        <v>0</v>
      </c>
      <c r="H13504">
        <v>0</v>
      </c>
    </row>
    <row r="13505" spans="2:8" x14ac:dyDescent="0.25">
      <c r="B13505" t="s">
        <v>3</v>
      </c>
      <c r="C13505" t="s">
        <v>647</v>
      </c>
      <c r="D13505" t="s">
        <v>285</v>
      </c>
      <c r="E13505" t="s">
        <v>1</v>
      </c>
      <c r="F13505">
        <v>0</v>
      </c>
      <c r="G13505">
        <v>0</v>
      </c>
      <c r="H13505">
        <v>0</v>
      </c>
    </row>
    <row r="13506" spans="2:8" x14ac:dyDescent="0.25">
      <c r="B13506" t="s">
        <v>3</v>
      </c>
      <c r="C13506" t="s">
        <v>647</v>
      </c>
      <c r="D13506" t="s">
        <v>286</v>
      </c>
      <c r="E13506" t="s">
        <v>1</v>
      </c>
      <c r="F13506">
        <v>0</v>
      </c>
      <c r="G13506">
        <v>0</v>
      </c>
      <c r="H13506">
        <v>0</v>
      </c>
    </row>
    <row r="13507" spans="2:8" x14ac:dyDescent="0.25">
      <c r="B13507" t="s">
        <v>3</v>
      </c>
      <c r="C13507" t="s">
        <v>647</v>
      </c>
      <c r="D13507" t="s">
        <v>287</v>
      </c>
      <c r="E13507" t="s">
        <v>1</v>
      </c>
      <c r="F13507">
        <v>0</v>
      </c>
      <c r="G13507">
        <v>0</v>
      </c>
      <c r="H13507">
        <v>0</v>
      </c>
    </row>
    <row r="13508" spans="2:8" x14ac:dyDescent="0.25">
      <c r="B13508" t="s">
        <v>3</v>
      </c>
      <c r="C13508" t="s">
        <v>647</v>
      </c>
      <c r="D13508" t="s">
        <v>288</v>
      </c>
      <c r="E13508" t="s">
        <v>1</v>
      </c>
      <c r="F13508">
        <v>0</v>
      </c>
      <c r="G13508">
        <v>0</v>
      </c>
      <c r="H13508">
        <v>0</v>
      </c>
    </row>
    <row r="13509" spans="2:8" x14ac:dyDescent="0.25">
      <c r="B13509" t="s">
        <v>3</v>
      </c>
      <c r="C13509" t="s">
        <v>647</v>
      </c>
      <c r="D13509" t="s">
        <v>289</v>
      </c>
      <c r="E13509" t="s">
        <v>1</v>
      </c>
      <c r="F13509">
        <v>0</v>
      </c>
      <c r="G13509">
        <v>0</v>
      </c>
      <c r="H13509">
        <v>0</v>
      </c>
    </row>
    <row r="13510" spans="2:8" x14ac:dyDescent="0.25">
      <c r="B13510" t="s">
        <v>3</v>
      </c>
      <c r="C13510" t="s">
        <v>647</v>
      </c>
      <c r="D13510" t="s">
        <v>290</v>
      </c>
      <c r="E13510" t="s">
        <v>1</v>
      </c>
      <c r="F13510">
        <v>0</v>
      </c>
      <c r="G13510">
        <v>0</v>
      </c>
      <c r="H13510">
        <v>0</v>
      </c>
    </row>
    <row r="13511" spans="2:8" x14ac:dyDescent="0.25">
      <c r="B13511" t="s">
        <v>3</v>
      </c>
      <c r="C13511" t="s">
        <v>647</v>
      </c>
      <c r="D13511" t="s">
        <v>291</v>
      </c>
      <c r="E13511" t="s">
        <v>1</v>
      </c>
      <c r="F13511">
        <v>0</v>
      </c>
      <c r="G13511">
        <v>0</v>
      </c>
      <c r="H13511">
        <v>0</v>
      </c>
    </row>
    <row r="13512" spans="2:8" x14ac:dyDescent="0.25">
      <c r="B13512" t="s">
        <v>3</v>
      </c>
      <c r="C13512" t="s">
        <v>647</v>
      </c>
      <c r="D13512" t="s">
        <v>292</v>
      </c>
      <c r="E13512" t="s">
        <v>1</v>
      </c>
      <c r="F13512">
        <v>0</v>
      </c>
      <c r="G13512">
        <v>0</v>
      </c>
      <c r="H13512">
        <v>0</v>
      </c>
    </row>
    <row r="13513" spans="2:8" x14ac:dyDescent="0.25">
      <c r="B13513" t="s">
        <v>3</v>
      </c>
      <c r="C13513" t="s">
        <v>647</v>
      </c>
      <c r="D13513" t="s">
        <v>293</v>
      </c>
      <c r="E13513" t="s">
        <v>1</v>
      </c>
      <c r="F13513">
        <v>1.3675767289049237</v>
      </c>
      <c r="G13513">
        <v>1.394928263483022</v>
      </c>
      <c r="H13513">
        <v>1.4228268287526826</v>
      </c>
    </row>
    <row r="13514" spans="2:8" x14ac:dyDescent="0.25">
      <c r="B13514" t="s">
        <v>3</v>
      </c>
      <c r="C13514" t="s">
        <v>647</v>
      </c>
      <c r="D13514" t="s">
        <v>294</v>
      </c>
      <c r="E13514" t="s">
        <v>1</v>
      </c>
      <c r="F13514">
        <v>1.3993808388794566</v>
      </c>
      <c r="G13514">
        <v>1.4273684556570458</v>
      </c>
      <c r="H13514">
        <v>1.4559158247701869</v>
      </c>
    </row>
    <row r="13515" spans="2:8" x14ac:dyDescent="0.25">
      <c r="B13515" t="s">
        <v>3</v>
      </c>
      <c r="C13515" t="s">
        <v>647</v>
      </c>
      <c r="D13515" t="s">
        <v>295</v>
      </c>
      <c r="E13515" t="s">
        <v>1</v>
      </c>
      <c r="F13515">
        <v>0</v>
      </c>
      <c r="G13515">
        <v>0</v>
      </c>
      <c r="H13515">
        <v>0</v>
      </c>
    </row>
    <row r="13516" spans="2:8" x14ac:dyDescent="0.25">
      <c r="B13516" t="s">
        <v>3</v>
      </c>
      <c r="C13516" t="s">
        <v>647</v>
      </c>
      <c r="D13516" t="s">
        <v>296</v>
      </c>
      <c r="E13516" t="s">
        <v>1</v>
      </c>
      <c r="F13516">
        <v>0</v>
      </c>
      <c r="G13516">
        <v>0</v>
      </c>
      <c r="H13516">
        <v>0</v>
      </c>
    </row>
    <row r="13517" spans="2:8" x14ac:dyDescent="0.25">
      <c r="B13517" t="s">
        <v>3</v>
      </c>
      <c r="C13517" t="s">
        <v>647</v>
      </c>
      <c r="D13517" t="s">
        <v>297</v>
      </c>
      <c r="E13517" t="s">
        <v>1</v>
      </c>
      <c r="F13517">
        <v>0</v>
      </c>
      <c r="G13517">
        <v>0</v>
      </c>
      <c r="H13517">
        <v>0</v>
      </c>
    </row>
    <row r="13518" spans="2:8" x14ac:dyDescent="0.25">
      <c r="B13518" t="s">
        <v>3</v>
      </c>
      <c r="C13518" t="s">
        <v>647</v>
      </c>
      <c r="D13518" t="s">
        <v>298</v>
      </c>
      <c r="E13518" t="s">
        <v>1</v>
      </c>
      <c r="F13518">
        <v>0</v>
      </c>
      <c r="G13518">
        <v>0</v>
      </c>
      <c r="H13518">
        <v>0</v>
      </c>
    </row>
    <row r="13519" spans="2:8" x14ac:dyDescent="0.25">
      <c r="B13519" t="s">
        <v>3</v>
      </c>
      <c r="C13519" t="s">
        <v>647</v>
      </c>
      <c r="D13519" t="s">
        <v>299</v>
      </c>
      <c r="E13519" t="s">
        <v>1</v>
      </c>
      <c r="F13519">
        <v>0</v>
      </c>
      <c r="G13519">
        <v>0</v>
      </c>
      <c r="H13519">
        <v>0</v>
      </c>
    </row>
    <row r="13520" spans="2:8" x14ac:dyDescent="0.25">
      <c r="B13520" t="s">
        <v>3</v>
      </c>
      <c r="C13520" t="s">
        <v>647</v>
      </c>
      <c r="D13520" t="s">
        <v>300</v>
      </c>
      <c r="E13520" t="s">
        <v>1</v>
      </c>
      <c r="F13520">
        <v>0</v>
      </c>
      <c r="G13520">
        <v>0</v>
      </c>
      <c r="H13520">
        <v>0</v>
      </c>
    </row>
    <row r="13521" spans="2:8" x14ac:dyDescent="0.25">
      <c r="B13521" t="s">
        <v>3</v>
      </c>
      <c r="C13521" t="s">
        <v>647</v>
      </c>
      <c r="D13521" t="s">
        <v>301</v>
      </c>
      <c r="E13521" t="s">
        <v>1</v>
      </c>
      <c r="F13521">
        <v>0</v>
      </c>
      <c r="G13521">
        <v>0</v>
      </c>
      <c r="H13521">
        <v>0</v>
      </c>
    </row>
    <row r="13522" spans="2:8" x14ac:dyDescent="0.25">
      <c r="B13522" t="s">
        <v>3</v>
      </c>
      <c r="C13522" t="s">
        <v>647</v>
      </c>
      <c r="D13522" t="s">
        <v>407</v>
      </c>
      <c r="E13522" t="s">
        <v>1</v>
      </c>
      <c r="F13522">
        <v>0</v>
      </c>
      <c r="G13522">
        <v>0</v>
      </c>
      <c r="H13522">
        <v>0</v>
      </c>
    </row>
    <row r="13523" spans="2:8" x14ac:dyDescent="0.25">
      <c r="B13523" t="s">
        <v>3</v>
      </c>
      <c r="C13523" t="s">
        <v>647</v>
      </c>
      <c r="D13523" t="s">
        <v>635</v>
      </c>
      <c r="E13523" t="s">
        <v>1</v>
      </c>
      <c r="F13523">
        <v>0</v>
      </c>
      <c r="G13523">
        <v>0</v>
      </c>
      <c r="H13523">
        <v>0</v>
      </c>
    </row>
    <row r="13524" spans="2:8" x14ac:dyDescent="0.25">
      <c r="B13524" t="s">
        <v>3</v>
      </c>
      <c r="C13524" t="s">
        <v>647</v>
      </c>
      <c r="D13524" t="s">
        <v>636</v>
      </c>
      <c r="E13524" t="s">
        <v>1</v>
      </c>
      <c r="F13524">
        <v>0</v>
      </c>
      <c r="G13524">
        <v>0</v>
      </c>
      <c r="H13524">
        <v>0</v>
      </c>
    </row>
    <row r="13525" spans="2:8" x14ac:dyDescent="0.25">
      <c r="B13525" t="s">
        <v>3</v>
      </c>
      <c r="C13525" t="s">
        <v>647</v>
      </c>
      <c r="D13525" t="s">
        <v>554</v>
      </c>
      <c r="E13525" t="s">
        <v>1</v>
      </c>
      <c r="F13525">
        <v>0</v>
      </c>
      <c r="G13525">
        <v>0</v>
      </c>
      <c r="H13525">
        <v>0</v>
      </c>
    </row>
    <row r="13526" spans="2:8" x14ac:dyDescent="0.25">
      <c r="B13526" t="s">
        <v>3</v>
      </c>
      <c r="C13526" t="s">
        <v>647</v>
      </c>
      <c r="D13526" t="s">
        <v>302</v>
      </c>
      <c r="E13526" t="s">
        <v>1</v>
      </c>
      <c r="F13526">
        <v>0</v>
      </c>
      <c r="G13526">
        <v>0</v>
      </c>
      <c r="H13526">
        <v>0</v>
      </c>
    </row>
    <row r="13527" spans="2:8" x14ac:dyDescent="0.25">
      <c r="B13527" t="s">
        <v>3</v>
      </c>
      <c r="C13527" t="s">
        <v>647</v>
      </c>
      <c r="D13527" t="s">
        <v>303</v>
      </c>
      <c r="E13527" t="s">
        <v>1</v>
      </c>
      <c r="F13527">
        <v>0</v>
      </c>
      <c r="G13527">
        <v>0</v>
      </c>
      <c r="H13527">
        <v>0</v>
      </c>
    </row>
    <row r="13528" spans="2:8" x14ac:dyDescent="0.25">
      <c r="B13528" t="s">
        <v>3</v>
      </c>
      <c r="C13528" t="s">
        <v>647</v>
      </c>
      <c r="D13528" t="s">
        <v>304</v>
      </c>
      <c r="E13528" t="s">
        <v>1</v>
      </c>
      <c r="F13528">
        <v>0</v>
      </c>
      <c r="G13528">
        <v>0</v>
      </c>
      <c r="H13528">
        <v>0</v>
      </c>
    </row>
    <row r="13529" spans="2:8" x14ac:dyDescent="0.25">
      <c r="B13529" t="s">
        <v>3</v>
      </c>
      <c r="C13529" t="s">
        <v>647</v>
      </c>
      <c r="D13529" t="s">
        <v>305</v>
      </c>
      <c r="E13529" t="s">
        <v>1</v>
      </c>
      <c r="F13529">
        <v>0</v>
      </c>
      <c r="G13529">
        <v>0</v>
      </c>
      <c r="H13529">
        <v>0</v>
      </c>
    </row>
    <row r="13530" spans="2:8" x14ac:dyDescent="0.25">
      <c r="B13530" t="s">
        <v>3</v>
      </c>
      <c r="C13530" t="s">
        <v>647</v>
      </c>
      <c r="D13530" t="s">
        <v>306</v>
      </c>
      <c r="E13530" t="s">
        <v>1</v>
      </c>
      <c r="F13530">
        <v>0</v>
      </c>
      <c r="G13530">
        <v>0</v>
      </c>
      <c r="H13530">
        <v>0</v>
      </c>
    </row>
    <row r="13531" spans="2:8" x14ac:dyDescent="0.25">
      <c r="B13531" t="s">
        <v>3</v>
      </c>
      <c r="C13531" t="s">
        <v>647</v>
      </c>
      <c r="D13531" t="s">
        <v>307</v>
      </c>
      <c r="E13531" t="s">
        <v>1</v>
      </c>
      <c r="F13531">
        <v>0</v>
      </c>
      <c r="G13531">
        <v>0</v>
      </c>
      <c r="H13531">
        <v>0</v>
      </c>
    </row>
    <row r="13532" spans="2:8" x14ac:dyDescent="0.25">
      <c r="B13532" t="s">
        <v>3</v>
      </c>
      <c r="C13532" t="s">
        <v>647</v>
      </c>
      <c r="D13532" t="s">
        <v>308</v>
      </c>
      <c r="E13532" t="s">
        <v>1</v>
      </c>
      <c r="F13532">
        <v>0</v>
      </c>
      <c r="G13532">
        <v>0</v>
      </c>
      <c r="H13532">
        <v>0</v>
      </c>
    </row>
    <row r="13533" spans="2:8" x14ac:dyDescent="0.25">
      <c r="B13533" t="s">
        <v>3</v>
      </c>
      <c r="C13533" t="s">
        <v>647</v>
      </c>
      <c r="D13533" t="s">
        <v>309</v>
      </c>
      <c r="E13533" t="s">
        <v>1</v>
      </c>
      <c r="F13533">
        <v>0</v>
      </c>
      <c r="G13533">
        <v>0</v>
      </c>
      <c r="H13533">
        <v>0</v>
      </c>
    </row>
    <row r="13534" spans="2:8" x14ac:dyDescent="0.25">
      <c r="B13534" t="s">
        <v>3</v>
      </c>
      <c r="C13534" t="s">
        <v>647</v>
      </c>
      <c r="D13534" t="s">
        <v>310</v>
      </c>
      <c r="E13534" t="s">
        <v>1</v>
      </c>
      <c r="F13534">
        <v>0</v>
      </c>
      <c r="G13534">
        <v>0</v>
      </c>
      <c r="H13534">
        <v>0</v>
      </c>
    </row>
    <row r="13535" spans="2:8" x14ac:dyDescent="0.25">
      <c r="B13535" t="s">
        <v>3</v>
      </c>
      <c r="C13535" t="s">
        <v>647</v>
      </c>
      <c r="D13535" t="s">
        <v>637</v>
      </c>
      <c r="E13535" t="s">
        <v>1</v>
      </c>
      <c r="F13535">
        <v>0</v>
      </c>
      <c r="G13535">
        <v>0</v>
      </c>
      <c r="H13535">
        <v>0</v>
      </c>
    </row>
    <row r="13536" spans="2:8" x14ac:dyDescent="0.25">
      <c r="B13536" t="s">
        <v>3</v>
      </c>
      <c r="C13536" t="s">
        <v>647</v>
      </c>
      <c r="D13536" t="s">
        <v>311</v>
      </c>
      <c r="E13536" t="s">
        <v>1</v>
      </c>
      <c r="F13536">
        <v>0</v>
      </c>
      <c r="G13536">
        <v>0</v>
      </c>
      <c r="H13536">
        <v>0</v>
      </c>
    </row>
    <row r="13537" spans="2:8" x14ac:dyDescent="0.25">
      <c r="B13537" t="s">
        <v>3</v>
      </c>
      <c r="C13537" t="s">
        <v>647</v>
      </c>
      <c r="D13537" t="s">
        <v>312</v>
      </c>
      <c r="E13537" t="s">
        <v>1</v>
      </c>
      <c r="F13537">
        <v>0</v>
      </c>
      <c r="G13537">
        <v>0</v>
      </c>
      <c r="H13537">
        <v>0</v>
      </c>
    </row>
    <row r="13538" spans="2:8" x14ac:dyDescent="0.25">
      <c r="B13538" t="s">
        <v>3</v>
      </c>
      <c r="C13538" t="s">
        <v>647</v>
      </c>
      <c r="D13538" t="s">
        <v>313</v>
      </c>
      <c r="E13538" t="s">
        <v>1</v>
      </c>
      <c r="F13538">
        <v>0</v>
      </c>
      <c r="G13538">
        <v>0</v>
      </c>
      <c r="H13538">
        <v>0</v>
      </c>
    </row>
    <row r="13539" spans="2:8" x14ac:dyDescent="0.25">
      <c r="B13539" t="s">
        <v>3</v>
      </c>
      <c r="C13539" t="s">
        <v>647</v>
      </c>
      <c r="D13539" t="s">
        <v>314</v>
      </c>
      <c r="E13539" t="s">
        <v>1</v>
      </c>
      <c r="F13539">
        <v>0</v>
      </c>
      <c r="G13539">
        <v>0</v>
      </c>
      <c r="H13539">
        <v>0</v>
      </c>
    </row>
    <row r="13540" spans="2:8" x14ac:dyDescent="0.25">
      <c r="B13540" t="s">
        <v>3</v>
      </c>
      <c r="C13540" t="s">
        <v>647</v>
      </c>
      <c r="D13540" t="s">
        <v>315</v>
      </c>
      <c r="E13540" t="s">
        <v>1</v>
      </c>
      <c r="F13540">
        <v>0</v>
      </c>
      <c r="G13540">
        <v>0</v>
      </c>
      <c r="H13540">
        <v>0</v>
      </c>
    </row>
    <row r="13541" spans="2:8" x14ac:dyDescent="0.25">
      <c r="B13541" t="s">
        <v>3</v>
      </c>
      <c r="C13541" t="s">
        <v>647</v>
      </c>
      <c r="D13541" t="s">
        <v>316</v>
      </c>
      <c r="E13541" t="s">
        <v>1</v>
      </c>
      <c r="F13541">
        <v>0</v>
      </c>
      <c r="G13541">
        <v>0</v>
      </c>
      <c r="H13541">
        <v>0</v>
      </c>
    </row>
    <row r="13542" spans="2:8" x14ac:dyDescent="0.25">
      <c r="B13542" t="s">
        <v>3</v>
      </c>
      <c r="C13542" t="s">
        <v>647</v>
      </c>
      <c r="D13542" t="s">
        <v>317</v>
      </c>
      <c r="E13542" t="s">
        <v>1</v>
      </c>
      <c r="F13542">
        <v>0</v>
      </c>
      <c r="G13542">
        <v>0</v>
      </c>
      <c r="H13542">
        <v>0</v>
      </c>
    </row>
    <row r="13543" spans="2:8" x14ac:dyDescent="0.25">
      <c r="B13543" t="s">
        <v>3</v>
      </c>
      <c r="C13543" t="s">
        <v>647</v>
      </c>
      <c r="D13543" t="s">
        <v>320</v>
      </c>
      <c r="E13543" t="s">
        <v>1</v>
      </c>
      <c r="F13543">
        <v>0</v>
      </c>
      <c r="G13543">
        <v>0</v>
      </c>
      <c r="H13543">
        <v>0</v>
      </c>
    </row>
    <row r="13544" spans="2:8" x14ac:dyDescent="0.25">
      <c r="B13544" t="s">
        <v>3</v>
      </c>
      <c r="C13544" t="s">
        <v>647</v>
      </c>
      <c r="D13544" t="s">
        <v>321</v>
      </c>
      <c r="E13544" t="s">
        <v>1</v>
      </c>
      <c r="F13544">
        <v>0</v>
      </c>
      <c r="G13544">
        <v>0</v>
      </c>
      <c r="H13544">
        <v>0</v>
      </c>
    </row>
    <row r="13545" spans="2:8" x14ac:dyDescent="0.25">
      <c r="B13545" t="s">
        <v>3</v>
      </c>
      <c r="C13545" t="s">
        <v>647</v>
      </c>
      <c r="D13545" t="s">
        <v>318</v>
      </c>
      <c r="E13545" t="s">
        <v>1</v>
      </c>
      <c r="F13545">
        <v>0</v>
      </c>
      <c r="G13545">
        <v>0</v>
      </c>
      <c r="H13545">
        <v>0</v>
      </c>
    </row>
    <row r="13546" spans="2:8" x14ac:dyDescent="0.25">
      <c r="B13546" t="s">
        <v>3</v>
      </c>
      <c r="C13546" t="s">
        <v>647</v>
      </c>
      <c r="D13546" t="s">
        <v>319</v>
      </c>
      <c r="E13546" t="s">
        <v>1</v>
      </c>
      <c r="F13546">
        <v>0</v>
      </c>
      <c r="G13546">
        <v>0</v>
      </c>
      <c r="H13546">
        <v>0</v>
      </c>
    </row>
    <row r="13547" spans="2:8" x14ac:dyDescent="0.25">
      <c r="B13547" t="s">
        <v>3</v>
      </c>
      <c r="C13547" t="s">
        <v>647</v>
      </c>
      <c r="D13547" t="s">
        <v>326</v>
      </c>
      <c r="E13547" t="s">
        <v>1</v>
      </c>
      <c r="F13547">
        <v>4.5005301500059147</v>
      </c>
      <c r="G13547">
        <v>4.5905407530060334</v>
      </c>
      <c r="H13547">
        <v>4.6823515680661529</v>
      </c>
    </row>
    <row r="13548" spans="2:8" x14ac:dyDescent="0.25">
      <c r="B13548" t="s">
        <v>3</v>
      </c>
      <c r="C13548" t="s">
        <v>647</v>
      </c>
      <c r="D13548" t="s">
        <v>327</v>
      </c>
      <c r="E13548" t="s">
        <v>1</v>
      </c>
      <c r="F13548">
        <v>4.605193641866518</v>
      </c>
      <c r="G13548">
        <v>4.6972975147038465</v>
      </c>
      <c r="H13548">
        <v>4.7912434649979243</v>
      </c>
    </row>
    <row r="13549" spans="2:8" x14ac:dyDescent="0.25">
      <c r="B13549" t="s">
        <v>3</v>
      </c>
      <c r="C13549" t="s">
        <v>647</v>
      </c>
      <c r="D13549" t="s">
        <v>328</v>
      </c>
      <c r="E13549" t="s">
        <v>1</v>
      </c>
      <c r="F13549">
        <v>13.766327517665154</v>
      </c>
      <c r="G13549">
        <v>14.041654068018453</v>
      </c>
      <c r="H13549">
        <v>14.322487149378823</v>
      </c>
    </row>
    <row r="13550" spans="2:8" x14ac:dyDescent="0.25">
      <c r="B13550" t="s">
        <v>3</v>
      </c>
      <c r="C13550" t="s">
        <v>647</v>
      </c>
      <c r="D13550" t="s">
        <v>329</v>
      </c>
      <c r="E13550" t="s">
        <v>1</v>
      </c>
      <c r="F13550">
        <v>14.086474669238756</v>
      </c>
      <c r="G13550">
        <v>14.368204162623535</v>
      </c>
      <c r="H13550">
        <v>14.655568245876005</v>
      </c>
    </row>
    <row r="13551" spans="2:8" x14ac:dyDescent="0.25">
      <c r="B13551" t="s">
        <v>3</v>
      </c>
      <c r="C13551" t="s">
        <v>647</v>
      </c>
      <c r="D13551" t="s">
        <v>330</v>
      </c>
      <c r="E13551" t="s">
        <v>1</v>
      </c>
      <c r="F13551">
        <v>0</v>
      </c>
      <c r="G13551">
        <v>0</v>
      </c>
      <c r="H13551">
        <v>0</v>
      </c>
    </row>
    <row r="13552" spans="2:8" x14ac:dyDescent="0.25">
      <c r="B13552" t="s">
        <v>3</v>
      </c>
      <c r="C13552" t="s">
        <v>647</v>
      </c>
      <c r="D13552" t="s">
        <v>331</v>
      </c>
      <c r="E13552" t="s">
        <v>1</v>
      </c>
      <c r="F13552">
        <v>0</v>
      </c>
      <c r="G13552">
        <v>0</v>
      </c>
      <c r="H13552">
        <v>0</v>
      </c>
    </row>
    <row r="13553" spans="2:8" x14ac:dyDescent="0.25">
      <c r="B13553" t="s">
        <v>3</v>
      </c>
      <c r="C13553" t="s">
        <v>647</v>
      </c>
      <c r="D13553" t="s">
        <v>322</v>
      </c>
      <c r="E13553" t="s">
        <v>1</v>
      </c>
      <c r="F13553">
        <v>6.1519142695089082</v>
      </c>
      <c r="G13553">
        <v>6.2749525548990874</v>
      </c>
      <c r="H13553">
        <v>6.400451605997068</v>
      </c>
    </row>
    <row r="13554" spans="2:8" x14ac:dyDescent="0.25">
      <c r="B13554" t="s">
        <v>3</v>
      </c>
      <c r="C13554" t="s">
        <v>647</v>
      </c>
      <c r="D13554" t="s">
        <v>323</v>
      </c>
      <c r="E13554" t="s">
        <v>1</v>
      </c>
      <c r="F13554">
        <v>6.2949820432184183</v>
      </c>
      <c r="G13554">
        <v>6.4208816840827865</v>
      </c>
      <c r="H13554">
        <v>6.5492993177644419</v>
      </c>
    </row>
    <row r="13555" spans="2:8" x14ac:dyDescent="0.25">
      <c r="B13555" t="s">
        <v>3</v>
      </c>
      <c r="C13555" t="s">
        <v>647</v>
      </c>
      <c r="D13555" t="s">
        <v>324</v>
      </c>
      <c r="E13555" t="s">
        <v>1</v>
      </c>
      <c r="F13555">
        <v>14.149402819870492</v>
      </c>
      <c r="G13555">
        <v>14.432390876267901</v>
      </c>
      <c r="H13555">
        <v>14.721038693793261</v>
      </c>
    </row>
    <row r="13556" spans="2:8" x14ac:dyDescent="0.25">
      <c r="B13556" t="s">
        <v>3</v>
      </c>
      <c r="C13556" t="s">
        <v>647</v>
      </c>
      <c r="D13556" t="s">
        <v>325</v>
      </c>
      <c r="E13556" t="s">
        <v>1</v>
      </c>
      <c r="F13556">
        <v>14.478458699402363</v>
      </c>
      <c r="G13556">
        <v>14.768027873390407</v>
      </c>
      <c r="H13556">
        <v>15.06338843085822</v>
      </c>
    </row>
    <row r="13557" spans="2:8" x14ac:dyDescent="0.25">
      <c r="B13557" t="s">
        <v>3</v>
      </c>
      <c r="C13557" t="s">
        <v>647</v>
      </c>
      <c r="D13557" t="s">
        <v>332</v>
      </c>
      <c r="E13557" t="s">
        <v>1</v>
      </c>
      <c r="F13557">
        <v>0</v>
      </c>
      <c r="G13557">
        <v>0</v>
      </c>
      <c r="H13557">
        <v>0</v>
      </c>
    </row>
    <row r="13558" spans="2:8" x14ac:dyDescent="0.25">
      <c r="B13558" t="s">
        <v>3</v>
      </c>
      <c r="C13558" t="s">
        <v>647</v>
      </c>
      <c r="D13558" t="s">
        <v>333</v>
      </c>
      <c r="E13558" t="s">
        <v>1</v>
      </c>
      <c r="F13558">
        <v>0</v>
      </c>
      <c r="G13558">
        <v>0</v>
      </c>
      <c r="H13558">
        <v>0</v>
      </c>
    </row>
    <row r="13559" spans="2:8" x14ac:dyDescent="0.25">
      <c r="B13559" t="s">
        <v>3</v>
      </c>
      <c r="C13559" t="s">
        <v>647</v>
      </c>
      <c r="D13559" t="s">
        <v>334</v>
      </c>
      <c r="E13559" t="s">
        <v>1</v>
      </c>
      <c r="F13559">
        <v>0</v>
      </c>
      <c r="G13559">
        <v>0</v>
      </c>
      <c r="H13559">
        <v>0</v>
      </c>
    </row>
    <row r="13560" spans="2:8" x14ac:dyDescent="0.25">
      <c r="B13560" t="s">
        <v>3</v>
      </c>
      <c r="C13560" t="s">
        <v>647</v>
      </c>
      <c r="D13560" t="s">
        <v>335</v>
      </c>
      <c r="E13560" t="s">
        <v>1</v>
      </c>
      <c r="F13560">
        <v>0</v>
      </c>
      <c r="G13560">
        <v>0</v>
      </c>
      <c r="H13560">
        <v>0</v>
      </c>
    </row>
    <row r="13561" spans="2:8" x14ac:dyDescent="0.25">
      <c r="B13561" t="s">
        <v>3</v>
      </c>
      <c r="C13561" t="s">
        <v>647</v>
      </c>
      <c r="D13561" t="s">
        <v>336</v>
      </c>
      <c r="E13561" t="s">
        <v>1</v>
      </c>
      <c r="F13561">
        <v>0</v>
      </c>
      <c r="G13561">
        <v>0</v>
      </c>
      <c r="H13561">
        <v>0</v>
      </c>
    </row>
    <row r="13562" spans="2:8" x14ac:dyDescent="0.25">
      <c r="B13562" t="s">
        <v>3</v>
      </c>
      <c r="C13562" t="s">
        <v>647</v>
      </c>
      <c r="D13562" t="s">
        <v>337</v>
      </c>
      <c r="E13562" t="s">
        <v>1</v>
      </c>
      <c r="F13562">
        <v>0</v>
      </c>
      <c r="G13562">
        <v>0</v>
      </c>
      <c r="H13562">
        <v>0</v>
      </c>
    </row>
    <row r="13563" spans="2:8" x14ac:dyDescent="0.25">
      <c r="B13563" t="s">
        <v>3</v>
      </c>
      <c r="C13563" t="s">
        <v>647</v>
      </c>
      <c r="D13563" t="s">
        <v>338</v>
      </c>
      <c r="E13563" t="s">
        <v>1</v>
      </c>
      <c r="F13563">
        <v>0</v>
      </c>
      <c r="G13563">
        <v>0</v>
      </c>
      <c r="H13563">
        <v>0</v>
      </c>
    </row>
    <row r="13564" spans="2:8" x14ac:dyDescent="0.25">
      <c r="B13564" t="s">
        <v>3</v>
      </c>
      <c r="C13564" t="s">
        <v>647</v>
      </c>
      <c r="D13564" t="s">
        <v>339</v>
      </c>
      <c r="E13564" t="s">
        <v>1</v>
      </c>
      <c r="F13564">
        <v>0</v>
      </c>
      <c r="G13564">
        <v>0</v>
      </c>
      <c r="H13564">
        <v>0</v>
      </c>
    </row>
    <row r="13565" spans="2:8" x14ac:dyDescent="0.25">
      <c r="B13565" t="s">
        <v>3</v>
      </c>
      <c r="C13565" t="s">
        <v>647</v>
      </c>
      <c r="D13565" t="s">
        <v>340</v>
      </c>
      <c r="E13565" t="s">
        <v>1</v>
      </c>
      <c r="F13565">
        <v>0</v>
      </c>
      <c r="G13565">
        <v>0</v>
      </c>
      <c r="H13565">
        <v>0</v>
      </c>
    </row>
    <row r="13566" spans="2:8" x14ac:dyDescent="0.25">
      <c r="B13566" t="s">
        <v>3</v>
      </c>
      <c r="C13566" t="s">
        <v>647</v>
      </c>
      <c r="D13566" t="s">
        <v>341</v>
      </c>
      <c r="E13566" t="s">
        <v>1</v>
      </c>
      <c r="F13566">
        <v>0</v>
      </c>
      <c r="G13566">
        <v>0</v>
      </c>
      <c r="H13566">
        <v>0</v>
      </c>
    </row>
    <row r="13567" spans="2:8" x14ac:dyDescent="0.25">
      <c r="B13567" t="s">
        <v>3</v>
      </c>
      <c r="C13567" t="s">
        <v>647</v>
      </c>
      <c r="D13567" t="s">
        <v>342</v>
      </c>
      <c r="E13567" t="s">
        <v>1</v>
      </c>
      <c r="F13567">
        <v>0</v>
      </c>
      <c r="G13567">
        <v>0</v>
      </c>
      <c r="H13567">
        <v>0</v>
      </c>
    </row>
    <row r="13568" spans="2:8" x14ac:dyDescent="0.25">
      <c r="B13568" t="s">
        <v>3</v>
      </c>
      <c r="C13568" t="s">
        <v>647</v>
      </c>
      <c r="D13568" t="s">
        <v>343</v>
      </c>
      <c r="E13568" t="s">
        <v>1</v>
      </c>
      <c r="F13568">
        <v>0</v>
      </c>
      <c r="G13568">
        <v>0</v>
      </c>
      <c r="H13568">
        <v>0</v>
      </c>
    </row>
    <row r="13569" spans="2:8" x14ac:dyDescent="0.25">
      <c r="B13569" t="s">
        <v>3</v>
      </c>
      <c r="C13569" t="s">
        <v>647</v>
      </c>
      <c r="D13569" t="s">
        <v>344</v>
      </c>
      <c r="E13569" t="s">
        <v>1</v>
      </c>
      <c r="F13569">
        <v>0</v>
      </c>
      <c r="G13569">
        <v>0</v>
      </c>
      <c r="H13569">
        <v>0</v>
      </c>
    </row>
    <row r="13570" spans="2:8" x14ac:dyDescent="0.25">
      <c r="B13570" t="s">
        <v>3</v>
      </c>
      <c r="C13570" t="s">
        <v>647</v>
      </c>
      <c r="D13570" t="s">
        <v>345</v>
      </c>
      <c r="E13570" t="s">
        <v>1</v>
      </c>
      <c r="F13570">
        <v>0</v>
      </c>
      <c r="G13570">
        <v>0</v>
      </c>
      <c r="H13570">
        <v>0</v>
      </c>
    </row>
    <row r="13571" spans="2:8" x14ac:dyDescent="0.25">
      <c r="B13571" t="s">
        <v>3</v>
      </c>
      <c r="C13571" t="s">
        <v>647</v>
      </c>
      <c r="D13571" t="s">
        <v>346</v>
      </c>
      <c r="E13571" t="s">
        <v>1</v>
      </c>
      <c r="F13571">
        <v>0</v>
      </c>
      <c r="G13571">
        <v>0</v>
      </c>
      <c r="H13571">
        <v>0</v>
      </c>
    </row>
    <row r="13572" spans="2:8" x14ac:dyDescent="0.25">
      <c r="B13572" t="s">
        <v>3</v>
      </c>
      <c r="C13572" t="s">
        <v>647</v>
      </c>
      <c r="D13572" t="s">
        <v>347</v>
      </c>
      <c r="E13572" t="s">
        <v>1</v>
      </c>
      <c r="F13572">
        <v>0</v>
      </c>
      <c r="G13572">
        <v>0</v>
      </c>
      <c r="H13572">
        <v>0</v>
      </c>
    </row>
    <row r="13573" spans="2:8" x14ac:dyDescent="0.25">
      <c r="B13573" t="s">
        <v>3</v>
      </c>
      <c r="C13573" t="s">
        <v>647</v>
      </c>
      <c r="D13573" t="s">
        <v>348</v>
      </c>
      <c r="E13573" t="s">
        <v>1</v>
      </c>
      <c r="F13573">
        <v>0</v>
      </c>
      <c r="G13573">
        <v>0</v>
      </c>
      <c r="H13573">
        <v>0</v>
      </c>
    </row>
    <row r="13574" spans="2:8" x14ac:dyDescent="0.25">
      <c r="B13574" t="s">
        <v>3</v>
      </c>
      <c r="C13574" t="s">
        <v>647</v>
      </c>
      <c r="D13574" t="s">
        <v>349</v>
      </c>
      <c r="E13574" t="s">
        <v>1</v>
      </c>
      <c r="F13574">
        <v>0</v>
      </c>
      <c r="G13574">
        <v>0</v>
      </c>
      <c r="H13574">
        <v>0</v>
      </c>
    </row>
    <row r="13575" spans="2:8" x14ac:dyDescent="0.25">
      <c r="B13575" t="s">
        <v>3</v>
      </c>
      <c r="C13575" t="s">
        <v>647</v>
      </c>
      <c r="D13575" t="s">
        <v>350</v>
      </c>
      <c r="E13575" t="s">
        <v>1</v>
      </c>
      <c r="F13575">
        <v>0</v>
      </c>
      <c r="G13575">
        <v>0</v>
      </c>
      <c r="H13575">
        <v>0</v>
      </c>
    </row>
    <row r="13576" spans="2:8" x14ac:dyDescent="0.25">
      <c r="B13576" t="s">
        <v>3</v>
      </c>
      <c r="C13576" t="s">
        <v>647</v>
      </c>
      <c r="D13576" t="s">
        <v>351</v>
      </c>
      <c r="E13576" t="s">
        <v>1</v>
      </c>
      <c r="F13576">
        <v>0</v>
      </c>
      <c r="G13576">
        <v>0</v>
      </c>
      <c r="H13576">
        <v>0</v>
      </c>
    </row>
    <row r="13577" spans="2:8" x14ac:dyDescent="0.25">
      <c r="B13577" t="s">
        <v>3</v>
      </c>
      <c r="C13577" t="s">
        <v>647</v>
      </c>
      <c r="D13577" t="s">
        <v>352</v>
      </c>
      <c r="E13577" t="s">
        <v>1</v>
      </c>
      <c r="F13577">
        <v>0</v>
      </c>
      <c r="G13577">
        <v>0</v>
      </c>
      <c r="H13577">
        <v>0</v>
      </c>
    </row>
    <row r="13578" spans="2:8" x14ac:dyDescent="0.25">
      <c r="B13578" t="s">
        <v>3</v>
      </c>
      <c r="C13578" t="s">
        <v>647</v>
      </c>
      <c r="D13578" t="s">
        <v>353</v>
      </c>
      <c r="E13578" t="s">
        <v>1</v>
      </c>
      <c r="F13578">
        <v>0</v>
      </c>
      <c r="G13578">
        <v>0</v>
      </c>
      <c r="H13578">
        <v>0</v>
      </c>
    </row>
    <row r="13579" spans="2:8" x14ac:dyDescent="0.25">
      <c r="B13579" t="s">
        <v>3</v>
      </c>
      <c r="C13579" t="s">
        <v>647</v>
      </c>
      <c r="D13579" t="s">
        <v>354</v>
      </c>
      <c r="E13579" t="s">
        <v>1</v>
      </c>
      <c r="F13579">
        <v>0</v>
      </c>
      <c r="G13579">
        <v>0</v>
      </c>
      <c r="H13579">
        <v>0</v>
      </c>
    </row>
    <row r="13580" spans="2:8" x14ac:dyDescent="0.25">
      <c r="B13580" t="s">
        <v>3</v>
      </c>
      <c r="C13580" t="s">
        <v>647</v>
      </c>
      <c r="D13580" t="s">
        <v>355</v>
      </c>
      <c r="E13580" t="s">
        <v>1</v>
      </c>
      <c r="F13580">
        <v>0</v>
      </c>
      <c r="G13580">
        <v>0</v>
      </c>
      <c r="H13580">
        <v>0</v>
      </c>
    </row>
    <row r="13581" spans="2:8" x14ac:dyDescent="0.25">
      <c r="B13581" t="s">
        <v>3</v>
      </c>
      <c r="C13581" t="s">
        <v>647</v>
      </c>
      <c r="D13581" t="s">
        <v>356</v>
      </c>
      <c r="E13581" t="s">
        <v>1</v>
      </c>
      <c r="F13581">
        <v>0</v>
      </c>
      <c r="G13581">
        <v>0</v>
      </c>
      <c r="H13581">
        <v>0</v>
      </c>
    </row>
    <row r="13582" spans="2:8" x14ac:dyDescent="0.25">
      <c r="B13582" t="s">
        <v>3</v>
      </c>
      <c r="C13582" t="s">
        <v>647</v>
      </c>
      <c r="D13582" t="s">
        <v>357</v>
      </c>
      <c r="E13582" t="s">
        <v>1</v>
      </c>
      <c r="F13582">
        <v>0.70210412421458102</v>
      </c>
      <c r="G13582">
        <v>0.71614620669887263</v>
      </c>
      <c r="H13582">
        <v>0.73046913083285014</v>
      </c>
    </row>
    <row r="13583" spans="2:8" x14ac:dyDescent="0.25">
      <c r="B13583" t="s">
        <v>3</v>
      </c>
      <c r="C13583" t="s">
        <v>647</v>
      </c>
      <c r="D13583" t="s">
        <v>358</v>
      </c>
      <c r="E13583" t="s">
        <v>1</v>
      </c>
      <c r="F13583">
        <v>0.71843212710329218</v>
      </c>
      <c r="G13583">
        <v>0.73280076964535823</v>
      </c>
      <c r="H13583">
        <v>0.74745678503826518</v>
      </c>
    </row>
    <row r="13584" spans="2:8" x14ac:dyDescent="0.25">
      <c r="B13584" t="s">
        <v>3</v>
      </c>
      <c r="C13584" t="s">
        <v>647</v>
      </c>
      <c r="D13584" t="s">
        <v>359</v>
      </c>
      <c r="E13584" t="s">
        <v>1</v>
      </c>
      <c r="F13584">
        <v>1.6484183785907551</v>
      </c>
      <c r="G13584">
        <v>1.6813867461625702</v>
      </c>
      <c r="H13584">
        <v>1.7150144810858217</v>
      </c>
    </row>
    <row r="13585" spans="2:8" x14ac:dyDescent="0.25">
      <c r="B13585" t="s">
        <v>3</v>
      </c>
      <c r="C13585" t="s">
        <v>647</v>
      </c>
      <c r="D13585" t="s">
        <v>360</v>
      </c>
      <c r="E13585" t="s">
        <v>1</v>
      </c>
      <c r="F13585">
        <v>1.6867536897207729</v>
      </c>
      <c r="G13585">
        <v>1.7204887635151882</v>
      </c>
      <c r="H13585">
        <v>1.7548985387854923</v>
      </c>
    </row>
    <row r="13586" spans="2:8" x14ac:dyDescent="0.25">
      <c r="B13586" t="s">
        <v>3</v>
      </c>
      <c r="C13586" t="s">
        <v>647</v>
      </c>
      <c r="D13586" t="s">
        <v>361</v>
      </c>
      <c r="E13586" t="s">
        <v>1</v>
      </c>
      <c r="F13586">
        <v>0</v>
      </c>
      <c r="G13586">
        <v>0</v>
      </c>
      <c r="H13586">
        <v>0</v>
      </c>
    </row>
    <row r="13587" spans="2:8" x14ac:dyDescent="0.25">
      <c r="B13587" t="s">
        <v>3</v>
      </c>
      <c r="C13587" t="s">
        <v>647</v>
      </c>
      <c r="D13587" t="s">
        <v>362</v>
      </c>
      <c r="E13587" t="s">
        <v>1</v>
      </c>
      <c r="F13587">
        <v>0</v>
      </c>
      <c r="G13587">
        <v>0</v>
      </c>
      <c r="H13587">
        <v>0</v>
      </c>
    </row>
    <row r="13588" spans="2:8" x14ac:dyDescent="0.25">
      <c r="B13588" t="s">
        <v>3</v>
      </c>
      <c r="C13588" t="s">
        <v>647</v>
      </c>
      <c r="D13588" t="s">
        <v>363</v>
      </c>
      <c r="E13588" t="s">
        <v>1</v>
      </c>
      <c r="F13588">
        <v>0</v>
      </c>
      <c r="G13588">
        <v>0</v>
      </c>
      <c r="H13588">
        <v>0</v>
      </c>
    </row>
    <row r="13589" spans="2:8" x14ac:dyDescent="0.25">
      <c r="B13589" t="s">
        <v>3</v>
      </c>
      <c r="C13589" t="s">
        <v>647</v>
      </c>
      <c r="D13589" t="s">
        <v>364</v>
      </c>
      <c r="E13589" t="s">
        <v>1</v>
      </c>
      <c r="F13589">
        <v>0</v>
      </c>
      <c r="G13589">
        <v>0</v>
      </c>
      <c r="H13589">
        <v>0</v>
      </c>
    </row>
    <row r="13590" spans="2:8" x14ac:dyDescent="0.25">
      <c r="B13590" t="s">
        <v>3</v>
      </c>
      <c r="C13590" t="s">
        <v>647</v>
      </c>
      <c r="D13590" t="s">
        <v>365</v>
      </c>
      <c r="E13590" t="s">
        <v>1</v>
      </c>
      <c r="F13590">
        <v>0</v>
      </c>
      <c r="G13590">
        <v>0</v>
      </c>
      <c r="H13590">
        <v>0</v>
      </c>
    </row>
    <row r="13591" spans="2:8" x14ac:dyDescent="0.25">
      <c r="B13591" t="s">
        <v>3</v>
      </c>
      <c r="C13591" t="s">
        <v>647</v>
      </c>
      <c r="D13591" t="s">
        <v>366</v>
      </c>
      <c r="E13591" t="s">
        <v>1</v>
      </c>
      <c r="F13591">
        <v>0</v>
      </c>
      <c r="G13591">
        <v>0</v>
      </c>
      <c r="H13591">
        <v>0</v>
      </c>
    </row>
    <row r="13592" spans="2:8" x14ac:dyDescent="0.25">
      <c r="B13592" t="s">
        <v>3</v>
      </c>
      <c r="C13592" t="s">
        <v>647</v>
      </c>
      <c r="D13592" t="s">
        <v>367</v>
      </c>
      <c r="E13592" t="s">
        <v>1</v>
      </c>
      <c r="F13592">
        <v>0</v>
      </c>
      <c r="G13592">
        <v>0</v>
      </c>
      <c r="H13592">
        <v>0</v>
      </c>
    </row>
    <row r="13593" spans="2:8" x14ac:dyDescent="0.25">
      <c r="B13593" t="s">
        <v>3</v>
      </c>
      <c r="C13593" t="s">
        <v>647</v>
      </c>
      <c r="D13593" t="s">
        <v>368</v>
      </c>
      <c r="E13593" t="s">
        <v>1</v>
      </c>
      <c r="F13593">
        <v>0</v>
      </c>
      <c r="G13593">
        <v>0</v>
      </c>
      <c r="H13593">
        <v>0</v>
      </c>
    </row>
    <row r="13594" spans="2:8" x14ac:dyDescent="0.25">
      <c r="B13594" t="s">
        <v>3</v>
      </c>
      <c r="C13594" t="s">
        <v>647</v>
      </c>
      <c r="D13594" t="s">
        <v>369</v>
      </c>
      <c r="E13594" t="s">
        <v>1</v>
      </c>
      <c r="F13594">
        <v>0</v>
      </c>
      <c r="G13594">
        <v>0</v>
      </c>
      <c r="H13594">
        <v>0</v>
      </c>
    </row>
    <row r="13595" spans="2:8" x14ac:dyDescent="0.25">
      <c r="B13595" t="s">
        <v>3</v>
      </c>
      <c r="C13595" t="s">
        <v>647</v>
      </c>
      <c r="D13595" t="s">
        <v>370</v>
      </c>
      <c r="E13595" t="s">
        <v>1</v>
      </c>
      <c r="F13595">
        <v>0</v>
      </c>
      <c r="G13595">
        <v>0</v>
      </c>
      <c r="H13595">
        <v>0</v>
      </c>
    </row>
    <row r="13596" spans="2:8" x14ac:dyDescent="0.25">
      <c r="B13596" t="s">
        <v>3</v>
      </c>
      <c r="C13596" t="s">
        <v>647</v>
      </c>
      <c r="D13596" t="s">
        <v>371</v>
      </c>
      <c r="E13596" t="s">
        <v>1</v>
      </c>
      <c r="F13596">
        <v>0</v>
      </c>
      <c r="G13596">
        <v>0</v>
      </c>
      <c r="H13596">
        <v>0</v>
      </c>
    </row>
    <row r="13597" spans="2:8" x14ac:dyDescent="0.25">
      <c r="B13597" t="s">
        <v>3</v>
      </c>
      <c r="C13597" t="s">
        <v>647</v>
      </c>
      <c r="D13597" t="s">
        <v>372</v>
      </c>
      <c r="E13597" t="s">
        <v>1</v>
      </c>
      <c r="F13597">
        <v>0</v>
      </c>
      <c r="G13597">
        <v>0</v>
      </c>
      <c r="H13597">
        <v>0</v>
      </c>
    </row>
    <row r="13598" spans="2:8" x14ac:dyDescent="0.25">
      <c r="B13598" t="s">
        <v>3</v>
      </c>
      <c r="C13598" t="s">
        <v>647</v>
      </c>
      <c r="D13598" t="s">
        <v>373</v>
      </c>
      <c r="E13598" t="s">
        <v>1</v>
      </c>
      <c r="F13598">
        <v>0</v>
      </c>
      <c r="G13598">
        <v>0</v>
      </c>
      <c r="H13598">
        <v>0</v>
      </c>
    </row>
    <row r="13599" spans="2:8" x14ac:dyDescent="0.25">
      <c r="B13599" t="s">
        <v>3</v>
      </c>
      <c r="C13599" t="s">
        <v>647</v>
      </c>
      <c r="D13599" t="s">
        <v>374</v>
      </c>
      <c r="E13599" t="s">
        <v>1</v>
      </c>
      <c r="F13599">
        <v>0</v>
      </c>
      <c r="G13599">
        <v>0</v>
      </c>
      <c r="H13599">
        <v>0</v>
      </c>
    </row>
    <row r="13600" spans="2:8" x14ac:dyDescent="0.25">
      <c r="B13600" t="s">
        <v>3</v>
      </c>
      <c r="C13600" t="s">
        <v>647</v>
      </c>
      <c r="D13600" t="s">
        <v>375</v>
      </c>
      <c r="E13600" t="s">
        <v>1</v>
      </c>
      <c r="F13600">
        <v>0</v>
      </c>
      <c r="G13600">
        <v>0</v>
      </c>
      <c r="H13600">
        <v>0</v>
      </c>
    </row>
    <row r="13601" spans="2:8" x14ac:dyDescent="0.25">
      <c r="B13601" t="s">
        <v>3</v>
      </c>
      <c r="C13601" t="s">
        <v>647</v>
      </c>
      <c r="D13601" t="s">
        <v>376</v>
      </c>
      <c r="E13601" t="s">
        <v>1</v>
      </c>
      <c r="F13601">
        <v>0</v>
      </c>
      <c r="G13601">
        <v>0</v>
      </c>
      <c r="H13601">
        <v>0</v>
      </c>
    </row>
    <row r="13602" spans="2:8" x14ac:dyDescent="0.25">
      <c r="B13602" t="s">
        <v>3</v>
      </c>
      <c r="C13602" t="s">
        <v>647</v>
      </c>
      <c r="D13602" t="s">
        <v>377</v>
      </c>
      <c r="E13602" t="s">
        <v>1</v>
      </c>
      <c r="F13602">
        <v>0</v>
      </c>
      <c r="G13602">
        <v>0</v>
      </c>
      <c r="H13602">
        <v>0</v>
      </c>
    </row>
    <row r="13603" spans="2:8" x14ac:dyDescent="0.25">
      <c r="B13603" t="s">
        <v>3</v>
      </c>
      <c r="C13603" t="s">
        <v>647</v>
      </c>
      <c r="D13603" t="s">
        <v>378</v>
      </c>
      <c r="E13603" t="s">
        <v>1</v>
      </c>
      <c r="F13603">
        <v>0</v>
      </c>
      <c r="G13603">
        <v>0</v>
      </c>
      <c r="H13603">
        <v>0</v>
      </c>
    </row>
    <row r="13604" spans="2:8" x14ac:dyDescent="0.25">
      <c r="B13604" t="s">
        <v>3</v>
      </c>
      <c r="C13604" t="s">
        <v>647</v>
      </c>
      <c r="D13604" t="s">
        <v>379</v>
      </c>
      <c r="E13604" t="s">
        <v>1</v>
      </c>
      <c r="F13604">
        <v>0</v>
      </c>
      <c r="G13604">
        <v>0</v>
      </c>
      <c r="H13604">
        <v>0</v>
      </c>
    </row>
    <row r="13605" spans="2:8" x14ac:dyDescent="0.25">
      <c r="B13605" t="s">
        <v>3</v>
      </c>
      <c r="C13605" t="s">
        <v>647</v>
      </c>
      <c r="D13605" t="s">
        <v>380</v>
      </c>
      <c r="E13605" t="s">
        <v>1</v>
      </c>
      <c r="F13605">
        <v>0</v>
      </c>
      <c r="G13605">
        <v>0</v>
      </c>
      <c r="H13605">
        <v>0</v>
      </c>
    </row>
    <row r="13606" spans="2:8" x14ac:dyDescent="0.25">
      <c r="B13606" t="s">
        <v>3</v>
      </c>
      <c r="C13606" t="s">
        <v>647</v>
      </c>
      <c r="D13606" t="s">
        <v>381</v>
      </c>
      <c r="E13606" t="s">
        <v>1</v>
      </c>
      <c r="F13606">
        <v>0</v>
      </c>
      <c r="G13606">
        <v>0</v>
      </c>
      <c r="H13606">
        <v>0</v>
      </c>
    </row>
    <row r="13607" spans="2:8" x14ac:dyDescent="0.25">
      <c r="B13607" t="s">
        <v>3</v>
      </c>
      <c r="C13607" t="s">
        <v>647</v>
      </c>
      <c r="D13607" t="s">
        <v>382</v>
      </c>
      <c r="E13607" t="s">
        <v>1</v>
      </c>
      <c r="F13607">
        <v>0</v>
      </c>
      <c r="G13607">
        <v>0</v>
      </c>
      <c r="H13607">
        <v>0</v>
      </c>
    </row>
    <row r="13608" spans="2:8" x14ac:dyDescent="0.25">
      <c r="B13608" t="s">
        <v>3</v>
      </c>
      <c r="C13608" t="s">
        <v>647</v>
      </c>
      <c r="D13608" t="s">
        <v>383</v>
      </c>
      <c r="E13608" t="s">
        <v>1</v>
      </c>
      <c r="F13608">
        <v>0</v>
      </c>
      <c r="G13608">
        <v>0</v>
      </c>
      <c r="H13608">
        <v>0</v>
      </c>
    </row>
    <row r="13609" spans="2:8" x14ac:dyDescent="0.25">
      <c r="B13609" t="s">
        <v>3</v>
      </c>
      <c r="C13609" t="s">
        <v>647</v>
      </c>
      <c r="D13609" t="s">
        <v>384</v>
      </c>
      <c r="E13609" t="s">
        <v>1</v>
      </c>
      <c r="F13609">
        <v>0</v>
      </c>
      <c r="G13609">
        <v>0</v>
      </c>
      <c r="H13609">
        <v>0</v>
      </c>
    </row>
    <row r="13610" spans="2:8" x14ac:dyDescent="0.25">
      <c r="B13610" t="s">
        <v>3</v>
      </c>
      <c r="C13610" t="s">
        <v>647</v>
      </c>
      <c r="D13610" t="s">
        <v>385</v>
      </c>
      <c r="E13610" t="s">
        <v>1</v>
      </c>
      <c r="F13610">
        <v>0</v>
      </c>
      <c r="G13610">
        <v>0</v>
      </c>
      <c r="H13610">
        <v>0</v>
      </c>
    </row>
    <row r="13611" spans="2:8" x14ac:dyDescent="0.25">
      <c r="B13611" t="s">
        <v>3</v>
      </c>
      <c r="C13611" t="s">
        <v>647</v>
      </c>
      <c r="D13611" t="s">
        <v>386</v>
      </c>
      <c r="E13611" t="s">
        <v>1</v>
      </c>
      <c r="F13611">
        <v>0</v>
      </c>
      <c r="G13611">
        <v>0</v>
      </c>
      <c r="H13611">
        <v>0</v>
      </c>
    </row>
    <row r="13612" spans="2:8" x14ac:dyDescent="0.25">
      <c r="B13612" t="s">
        <v>3</v>
      </c>
      <c r="C13612" t="s">
        <v>647</v>
      </c>
      <c r="D13612" t="s">
        <v>387</v>
      </c>
      <c r="E13612" t="s">
        <v>1</v>
      </c>
      <c r="F13612">
        <v>0</v>
      </c>
      <c r="G13612">
        <v>0</v>
      </c>
      <c r="H13612">
        <v>0</v>
      </c>
    </row>
    <row r="13613" spans="2:8" x14ac:dyDescent="0.25">
      <c r="B13613" t="s">
        <v>3</v>
      </c>
      <c r="C13613" t="s">
        <v>647</v>
      </c>
      <c r="D13613" t="s">
        <v>388</v>
      </c>
      <c r="E13613" t="s">
        <v>1</v>
      </c>
      <c r="F13613">
        <v>0</v>
      </c>
      <c r="G13613">
        <v>0</v>
      </c>
      <c r="H13613">
        <v>0</v>
      </c>
    </row>
    <row r="13614" spans="2:8" x14ac:dyDescent="0.25">
      <c r="B13614" t="s">
        <v>3</v>
      </c>
      <c r="C13614" t="s">
        <v>647</v>
      </c>
      <c r="D13614" t="s">
        <v>389</v>
      </c>
      <c r="E13614" t="s">
        <v>1</v>
      </c>
      <c r="F13614">
        <v>0</v>
      </c>
      <c r="G13614">
        <v>0</v>
      </c>
      <c r="H13614">
        <v>0</v>
      </c>
    </row>
    <row r="13615" spans="2:8" x14ac:dyDescent="0.25">
      <c r="B13615" t="s">
        <v>3</v>
      </c>
      <c r="C13615" t="s">
        <v>647</v>
      </c>
      <c r="D13615" t="s">
        <v>390</v>
      </c>
      <c r="E13615" t="s">
        <v>1</v>
      </c>
      <c r="F13615">
        <v>0</v>
      </c>
      <c r="G13615">
        <v>0</v>
      </c>
      <c r="H13615">
        <v>0</v>
      </c>
    </row>
    <row r="13616" spans="2:8" x14ac:dyDescent="0.25">
      <c r="B13616" t="s">
        <v>3</v>
      </c>
      <c r="C13616" t="s">
        <v>647</v>
      </c>
      <c r="D13616" t="s">
        <v>391</v>
      </c>
      <c r="E13616" t="s">
        <v>1</v>
      </c>
      <c r="F13616">
        <v>0</v>
      </c>
      <c r="G13616">
        <v>0</v>
      </c>
      <c r="H13616">
        <v>0</v>
      </c>
    </row>
    <row r="13617" spans="2:8" x14ac:dyDescent="0.25">
      <c r="B13617" t="s">
        <v>3</v>
      </c>
      <c r="C13617" t="s">
        <v>647</v>
      </c>
      <c r="D13617" t="s">
        <v>392</v>
      </c>
      <c r="E13617" t="s">
        <v>1</v>
      </c>
      <c r="F13617">
        <v>0</v>
      </c>
      <c r="G13617">
        <v>0</v>
      </c>
      <c r="H13617">
        <v>0</v>
      </c>
    </row>
    <row r="13618" spans="2:8" x14ac:dyDescent="0.25">
      <c r="B13618" t="s">
        <v>3</v>
      </c>
      <c r="C13618" t="s">
        <v>647</v>
      </c>
      <c r="D13618" t="s">
        <v>395</v>
      </c>
      <c r="E13618" t="s">
        <v>1</v>
      </c>
      <c r="F13618">
        <v>0</v>
      </c>
      <c r="G13618">
        <v>0</v>
      </c>
      <c r="H13618">
        <v>0</v>
      </c>
    </row>
    <row r="13619" spans="2:8" x14ac:dyDescent="0.25">
      <c r="B13619" t="s">
        <v>3</v>
      </c>
      <c r="C13619" t="s">
        <v>647</v>
      </c>
      <c r="D13619" t="s">
        <v>396</v>
      </c>
      <c r="E13619" t="s">
        <v>1</v>
      </c>
      <c r="F13619">
        <v>0</v>
      </c>
      <c r="G13619">
        <v>0</v>
      </c>
      <c r="H13619">
        <v>0</v>
      </c>
    </row>
    <row r="13620" spans="2:8" x14ac:dyDescent="0.25">
      <c r="B13620" t="s">
        <v>3</v>
      </c>
      <c r="C13620" t="s">
        <v>647</v>
      </c>
      <c r="D13620" t="s">
        <v>393</v>
      </c>
      <c r="E13620" t="s">
        <v>1</v>
      </c>
      <c r="F13620">
        <v>0</v>
      </c>
      <c r="G13620">
        <v>0</v>
      </c>
      <c r="H13620">
        <v>0</v>
      </c>
    </row>
    <row r="13621" spans="2:8" x14ac:dyDescent="0.25">
      <c r="B13621" t="s">
        <v>3</v>
      </c>
      <c r="C13621" t="s">
        <v>647</v>
      </c>
      <c r="D13621" t="s">
        <v>394</v>
      </c>
      <c r="E13621" t="s">
        <v>1</v>
      </c>
      <c r="F13621">
        <v>0</v>
      </c>
      <c r="G13621">
        <v>0</v>
      </c>
      <c r="H13621">
        <v>0</v>
      </c>
    </row>
    <row r="13622" spans="2:8" x14ac:dyDescent="0.25">
      <c r="B13622" t="s">
        <v>3</v>
      </c>
      <c r="C13622" t="s">
        <v>647</v>
      </c>
      <c r="D13622" t="s">
        <v>398</v>
      </c>
      <c r="E13622" t="s">
        <v>1</v>
      </c>
      <c r="F13622">
        <v>0</v>
      </c>
      <c r="G13622">
        <v>0</v>
      </c>
      <c r="H13622">
        <v>0</v>
      </c>
    </row>
    <row r="13623" spans="2:8" x14ac:dyDescent="0.25">
      <c r="B13623" t="s">
        <v>3</v>
      </c>
      <c r="C13623" t="s">
        <v>647</v>
      </c>
      <c r="D13623" t="s">
        <v>399</v>
      </c>
      <c r="E13623" t="s">
        <v>1</v>
      </c>
      <c r="F13623">
        <v>0</v>
      </c>
      <c r="G13623">
        <v>0</v>
      </c>
      <c r="H13623">
        <v>0</v>
      </c>
    </row>
    <row r="13624" spans="2:8" x14ac:dyDescent="0.25">
      <c r="B13624" t="s">
        <v>3</v>
      </c>
      <c r="C13624" t="s">
        <v>647</v>
      </c>
      <c r="D13624" t="s">
        <v>400</v>
      </c>
      <c r="E13624" t="s">
        <v>1</v>
      </c>
      <c r="F13624">
        <v>0</v>
      </c>
      <c r="G13624">
        <v>0</v>
      </c>
      <c r="H13624">
        <v>0</v>
      </c>
    </row>
    <row r="13625" spans="2:8" x14ac:dyDescent="0.25">
      <c r="B13625" t="s">
        <v>3</v>
      </c>
      <c r="C13625" t="s">
        <v>647</v>
      </c>
      <c r="D13625" t="s">
        <v>397</v>
      </c>
      <c r="E13625" t="s">
        <v>1</v>
      </c>
      <c r="F13625">
        <v>0</v>
      </c>
      <c r="G13625">
        <v>0</v>
      </c>
      <c r="H13625">
        <v>0</v>
      </c>
    </row>
    <row r="13626" spans="2:8" x14ac:dyDescent="0.25">
      <c r="B13626" t="s">
        <v>3</v>
      </c>
      <c r="C13626" t="s">
        <v>647</v>
      </c>
      <c r="D13626" t="s">
        <v>401</v>
      </c>
      <c r="E13626" t="s">
        <v>1</v>
      </c>
      <c r="F13626">
        <v>0</v>
      </c>
      <c r="G13626">
        <v>0</v>
      </c>
      <c r="H13626">
        <v>0</v>
      </c>
    </row>
    <row r="13627" spans="2:8" x14ac:dyDescent="0.25">
      <c r="B13627" t="s">
        <v>3</v>
      </c>
      <c r="C13627" t="s">
        <v>647</v>
      </c>
      <c r="D13627" t="s">
        <v>402</v>
      </c>
      <c r="E13627" t="s">
        <v>1</v>
      </c>
      <c r="F13627">
        <v>0</v>
      </c>
      <c r="G13627">
        <v>0</v>
      </c>
      <c r="H13627">
        <v>0</v>
      </c>
    </row>
    <row r="13628" spans="2:8" x14ac:dyDescent="0.25">
      <c r="B13628" t="s">
        <v>3</v>
      </c>
      <c r="C13628" t="s">
        <v>647</v>
      </c>
      <c r="D13628" t="s">
        <v>403</v>
      </c>
      <c r="E13628" t="s">
        <v>1</v>
      </c>
      <c r="F13628">
        <v>0</v>
      </c>
      <c r="G13628">
        <v>0</v>
      </c>
      <c r="H13628">
        <v>0</v>
      </c>
    </row>
    <row r="13629" spans="2:8" x14ac:dyDescent="0.25">
      <c r="B13629" t="s">
        <v>3</v>
      </c>
      <c r="C13629" t="s">
        <v>647</v>
      </c>
      <c r="D13629" t="s">
        <v>404</v>
      </c>
      <c r="E13629" t="s">
        <v>1</v>
      </c>
      <c r="F13629">
        <v>0</v>
      </c>
      <c r="G13629">
        <v>0</v>
      </c>
      <c r="H13629">
        <v>0</v>
      </c>
    </row>
    <row r="13630" spans="2:8" x14ac:dyDescent="0.25">
      <c r="B13630" t="s">
        <v>3</v>
      </c>
      <c r="C13630" t="s">
        <v>647</v>
      </c>
      <c r="D13630" t="s">
        <v>405</v>
      </c>
      <c r="E13630" t="s">
        <v>1</v>
      </c>
      <c r="F13630">
        <v>0</v>
      </c>
      <c r="G13630">
        <v>0</v>
      </c>
      <c r="H13630">
        <v>0</v>
      </c>
    </row>
    <row r="13631" spans="2:8" x14ac:dyDescent="0.25">
      <c r="B13631" t="s">
        <v>3</v>
      </c>
      <c r="C13631" t="s">
        <v>647</v>
      </c>
      <c r="D13631" t="s">
        <v>406</v>
      </c>
      <c r="E13631" t="s">
        <v>1</v>
      </c>
      <c r="F13631">
        <v>0</v>
      </c>
      <c r="G13631">
        <v>0</v>
      </c>
      <c r="H13631">
        <v>0</v>
      </c>
    </row>
    <row r="13632" spans="2:8" x14ac:dyDescent="0.25">
      <c r="B13632" t="s">
        <v>3</v>
      </c>
      <c r="C13632" t="s">
        <v>648</v>
      </c>
      <c r="D13632" t="s">
        <v>544</v>
      </c>
      <c r="E13632" t="s">
        <v>1</v>
      </c>
      <c r="F13632">
        <v>0</v>
      </c>
      <c r="G13632">
        <v>0</v>
      </c>
      <c r="H13632">
        <v>0</v>
      </c>
    </row>
    <row r="13633" spans="2:8" x14ac:dyDescent="0.25">
      <c r="B13633" t="s">
        <v>3</v>
      </c>
      <c r="C13633" t="s">
        <v>648</v>
      </c>
      <c r="D13633" t="s">
        <v>545</v>
      </c>
      <c r="E13633" t="s">
        <v>1</v>
      </c>
      <c r="F13633">
        <v>0</v>
      </c>
      <c r="G13633">
        <v>0</v>
      </c>
      <c r="H13633">
        <v>0</v>
      </c>
    </row>
    <row r="13634" spans="2:8" x14ac:dyDescent="0.25">
      <c r="B13634" t="s">
        <v>3</v>
      </c>
      <c r="C13634" t="s">
        <v>648</v>
      </c>
      <c r="D13634" t="s">
        <v>16</v>
      </c>
      <c r="E13634" t="s">
        <v>1</v>
      </c>
      <c r="F13634">
        <v>0</v>
      </c>
      <c r="G13634">
        <v>0</v>
      </c>
      <c r="H13634">
        <v>0</v>
      </c>
    </row>
    <row r="13635" spans="2:8" x14ac:dyDescent="0.25">
      <c r="B13635" t="s">
        <v>3</v>
      </c>
      <c r="C13635" t="s">
        <v>648</v>
      </c>
      <c r="D13635" t="s">
        <v>17</v>
      </c>
      <c r="E13635" t="s">
        <v>1</v>
      </c>
      <c r="F13635">
        <v>0</v>
      </c>
      <c r="G13635">
        <v>0</v>
      </c>
      <c r="H13635">
        <v>0</v>
      </c>
    </row>
    <row r="13636" spans="2:8" x14ac:dyDescent="0.25">
      <c r="B13636" t="s">
        <v>3</v>
      </c>
      <c r="C13636" t="s">
        <v>648</v>
      </c>
      <c r="D13636" t="s">
        <v>18</v>
      </c>
      <c r="E13636" t="s">
        <v>1</v>
      </c>
      <c r="F13636">
        <v>0</v>
      </c>
      <c r="G13636">
        <v>0</v>
      </c>
      <c r="H13636">
        <v>0</v>
      </c>
    </row>
    <row r="13637" spans="2:8" x14ac:dyDescent="0.25">
      <c r="B13637" t="s">
        <v>3</v>
      </c>
      <c r="C13637" t="s">
        <v>648</v>
      </c>
      <c r="D13637" t="s">
        <v>19</v>
      </c>
      <c r="E13637" t="s">
        <v>1</v>
      </c>
      <c r="F13637">
        <v>0</v>
      </c>
      <c r="G13637">
        <v>0</v>
      </c>
      <c r="H13637">
        <v>0</v>
      </c>
    </row>
    <row r="13638" spans="2:8" x14ac:dyDescent="0.25">
      <c r="B13638" t="s">
        <v>3</v>
      </c>
      <c r="C13638" t="s">
        <v>648</v>
      </c>
      <c r="D13638" t="s">
        <v>20</v>
      </c>
      <c r="E13638" t="s">
        <v>1</v>
      </c>
      <c r="F13638">
        <v>0</v>
      </c>
      <c r="G13638">
        <v>0</v>
      </c>
      <c r="H13638">
        <v>0</v>
      </c>
    </row>
    <row r="13639" spans="2:8" x14ac:dyDescent="0.25">
      <c r="B13639" t="s">
        <v>3</v>
      </c>
      <c r="C13639" t="s">
        <v>648</v>
      </c>
      <c r="D13639" t="s">
        <v>21</v>
      </c>
      <c r="E13639" t="s">
        <v>1</v>
      </c>
      <c r="F13639">
        <v>0</v>
      </c>
      <c r="G13639">
        <v>0</v>
      </c>
      <c r="H13639">
        <v>0</v>
      </c>
    </row>
    <row r="13640" spans="2:8" x14ac:dyDescent="0.25">
      <c r="B13640" t="s">
        <v>3</v>
      </c>
      <c r="C13640" t="s">
        <v>648</v>
      </c>
      <c r="D13640" t="s">
        <v>22</v>
      </c>
      <c r="E13640" t="s">
        <v>1</v>
      </c>
      <c r="F13640">
        <v>0</v>
      </c>
      <c r="G13640">
        <v>0</v>
      </c>
      <c r="H13640">
        <v>0</v>
      </c>
    </row>
    <row r="13641" spans="2:8" x14ac:dyDescent="0.25">
      <c r="B13641" t="s">
        <v>3</v>
      </c>
      <c r="C13641" t="s">
        <v>648</v>
      </c>
      <c r="D13641" t="s">
        <v>23</v>
      </c>
      <c r="E13641" t="s">
        <v>1</v>
      </c>
      <c r="F13641">
        <v>0</v>
      </c>
      <c r="G13641">
        <v>0</v>
      </c>
      <c r="H13641">
        <v>0</v>
      </c>
    </row>
    <row r="13642" spans="2:8" x14ac:dyDescent="0.25">
      <c r="B13642" t="s">
        <v>3</v>
      </c>
      <c r="C13642" t="s">
        <v>648</v>
      </c>
      <c r="D13642" t="s">
        <v>24</v>
      </c>
      <c r="E13642" t="s">
        <v>1</v>
      </c>
      <c r="F13642">
        <v>0</v>
      </c>
      <c r="G13642">
        <v>0</v>
      </c>
      <c r="H13642">
        <v>0</v>
      </c>
    </row>
    <row r="13643" spans="2:8" x14ac:dyDescent="0.25">
      <c r="B13643" t="s">
        <v>3</v>
      </c>
      <c r="C13643" t="s">
        <v>648</v>
      </c>
      <c r="D13643" t="s">
        <v>25</v>
      </c>
      <c r="E13643" t="s">
        <v>1</v>
      </c>
      <c r="F13643">
        <v>0</v>
      </c>
      <c r="G13643">
        <v>0</v>
      </c>
      <c r="H13643">
        <v>0</v>
      </c>
    </row>
    <row r="13644" spans="2:8" x14ac:dyDescent="0.25">
      <c r="B13644" t="s">
        <v>3</v>
      </c>
      <c r="C13644" t="s">
        <v>648</v>
      </c>
      <c r="D13644" t="s">
        <v>26</v>
      </c>
      <c r="E13644" t="s">
        <v>1</v>
      </c>
      <c r="F13644">
        <v>0</v>
      </c>
      <c r="G13644">
        <v>0</v>
      </c>
      <c r="H13644">
        <v>0</v>
      </c>
    </row>
    <row r="13645" spans="2:8" x14ac:dyDescent="0.25">
      <c r="B13645" t="s">
        <v>3</v>
      </c>
      <c r="C13645" t="s">
        <v>648</v>
      </c>
      <c r="D13645" t="s">
        <v>27</v>
      </c>
      <c r="E13645" t="s">
        <v>1</v>
      </c>
      <c r="F13645">
        <v>0</v>
      </c>
      <c r="G13645">
        <v>0</v>
      </c>
      <c r="H13645">
        <v>0</v>
      </c>
    </row>
    <row r="13646" spans="2:8" x14ac:dyDescent="0.25">
      <c r="B13646" t="s">
        <v>3</v>
      </c>
      <c r="C13646" t="s">
        <v>648</v>
      </c>
      <c r="D13646" t="s">
        <v>28</v>
      </c>
      <c r="E13646" t="s">
        <v>1</v>
      </c>
      <c r="F13646">
        <v>0</v>
      </c>
      <c r="G13646">
        <v>0</v>
      </c>
      <c r="H13646">
        <v>0</v>
      </c>
    </row>
    <row r="13647" spans="2:8" x14ac:dyDescent="0.25">
      <c r="B13647" t="s">
        <v>3</v>
      </c>
      <c r="C13647" t="s">
        <v>648</v>
      </c>
      <c r="D13647" t="s">
        <v>29</v>
      </c>
      <c r="E13647" t="s">
        <v>1</v>
      </c>
      <c r="F13647">
        <v>0</v>
      </c>
      <c r="G13647">
        <v>0</v>
      </c>
      <c r="H13647">
        <v>0</v>
      </c>
    </row>
    <row r="13648" spans="2:8" x14ac:dyDescent="0.25">
      <c r="B13648" t="s">
        <v>3</v>
      </c>
      <c r="C13648" t="s">
        <v>648</v>
      </c>
      <c r="D13648" t="s">
        <v>30</v>
      </c>
      <c r="E13648" t="s">
        <v>1</v>
      </c>
      <c r="F13648">
        <v>0</v>
      </c>
      <c r="G13648">
        <v>0</v>
      </c>
      <c r="H13648">
        <v>0</v>
      </c>
    </row>
    <row r="13649" spans="2:8" x14ac:dyDescent="0.25">
      <c r="B13649" t="s">
        <v>3</v>
      </c>
      <c r="C13649" t="s">
        <v>648</v>
      </c>
      <c r="D13649" t="s">
        <v>31</v>
      </c>
      <c r="E13649" t="s">
        <v>1</v>
      </c>
      <c r="F13649">
        <v>0</v>
      </c>
      <c r="G13649">
        <v>0</v>
      </c>
      <c r="H13649">
        <v>0</v>
      </c>
    </row>
    <row r="13650" spans="2:8" x14ac:dyDescent="0.25">
      <c r="B13650" t="s">
        <v>3</v>
      </c>
      <c r="C13650" t="s">
        <v>648</v>
      </c>
      <c r="D13650" t="s">
        <v>32</v>
      </c>
      <c r="E13650" t="s">
        <v>1</v>
      </c>
      <c r="F13650">
        <v>0</v>
      </c>
      <c r="G13650">
        <v>0</v>
      </c>
      <c r="H13650">
        <v>0</v>
      </c>
    </row>
    <row r="13651" spans="2:8" x14ac:dyDescent="0.25">
      <c r="B13651" t="s">
        <v>3</v>
      </c>
      <c r="C13651" t="s">
        <v>648</v>
      </c>
      <c r="D13651" t="s">
        <v>33</v>
      </c>
      <c r="E13651" t="s">
        <v>1</v>
      </c>
      <c r="F13651">
        <v>0</v>
      </c>
      <c r="G13651">
        <v>0</v>
      </c>
      <c r="H13651">
        <v>0</v>
      </c>
    </row>
    <row r="13652" spans="2:8" x14ac:dyDescent="0.25">
      <c r="B13652" t="s">
        <v>3</v>
      </c>
      <c r="C13652" t="s">
        <v>648</v>
      </c>
      <c r="D13652" t="s">
        <v>34</v>
      </c>
      <c r="E13652" t="s">
        <v>1</v>
      </c>
      <c r="F13652">
        <v>0</v>
      </c>
      <c r="G13652">
        <v>0</v>
      </c>
      <c r="H13652">
        <v>0</v>
      </c>
    </row>
    <row r="13653" spans="2:8" x14ac:dyDescent="0.25">
      <c r="B13653" t="s">
        <v>3</v>
      </c>
      <c r="C13653" t="s">
        <v>648</v>
      </c>
      <c r="D13653" t="s">
        <v>35</v>
      </c>
      <c r="E13653" t="s">
        <v>1</v>
      </c>
      <c r="F13653">
        <v>0</v>
      </c>
      <c r="G13653">
        <v>0</v>
      </c>
      <c r="H13653">
        <v>0</v>
      </c>
    </row>
    <row r="13654" spans="2:8" x14ac:dyDescent="0.25">
      <c r="B13654" t="s">
        <v>3</v>
      </c>
      <c r="C13654" t="s">
        <v>648</v>
      </c>
      <c r="D13654" t="s">
        <v>36</v>
      </c>
      <c r="E13654" t="s">
        <v>1</v>
      </c>
      <c r="F13654">
        <v>0</v>
      </c>
      <c r="G13654">
        <v>0</v>
      </c>
      <c r="H13654">
        <v>0</v>
      </c>
    </row>
    <row r="13655" spans="2:8" x14ac:dyDescent="0.25">
      <c r="B13655" t="s">
        <v>3</v>
      </c>
      <c r="C13655" t="s">
        <v>648</v>
      </c>
      <c r="D13655" t="s">
        <v>37</v>
      </c>
      <c r="E13655" t="s">
        <v>1</v>
      </c>
      <c r="F13655">
        <v>0</v>
      </c>
      <c r="G13655">
        <v>0</v>
      </c>
      <c r="H13655">
        <v>0</v>
      </c>
    </row>
    <row r="13656" spans="2:8" x14ac:dyDescent="0.25">
      <c r="B13656" t="s">
        <v>3</v>
      </c>
      <c r="C13656" t="s">
        <v>648</v>
      </c>
      <c r="D13656" t="s">
        <v>38</v>
      </c>
      <c r="E13656" t="s">
        <v>1</v>
      </c>
      <c r="F13656">
        <v>0</v>
      </c>
      <c r="G13656">
        <v>0</v>
      </c>
      <c r="H13656">
        <v>0</v>
      </c>
    </row>
    <row r="13657" spans="2:8" x14ac:dyDescent="0.25">
      <c r="B13657" t="s">
        <v>3</v>
      </c>
      <c r="C13657" t="s">
        <v>648</v>
      </c>
      <c r="D13657" t="s">
        <v>39</v>
      </c>
      <c r="E13657" t="s">
        <v>1</v>
      </c>
      <c r="F13657">
        <v>0</v>
      </c>
      <c r="G13657">
        <v>0</v>
      </c>
      <c r="H13657">
        <v>0</v>
      </c>
    </row>
    <row r="13658" spans="2:8" x14ac:dyDescent="0.25">
      <c r="B13658" t="s">
        <v>3</v>
      </c>
      <c r="C13658" t="s">
        <v>648</v>
      </c>
      <c r="D13658" t="s">
        <v>40</v>
      </c>
      <c r="E13658" t="s">
        <v>1</v>
      </c>
      <c r="F13658">
        <v>0</v>
      </c>
      <c r="G13658">
        <v>0</v>
      </c>
      <c r="H13658">
        <v>0</v>
      </c>
    </row>
    <row r="13659" spans="2:8" x14ac:dyDescent="0.25">
      <c r="B13659" t="s">
        <v>3</v>
      </c>
      <c r="C13659" t="s">
        <v>648</v>
      </c>
      <c r="D13659" t="s">
        <v>41</v>
      </c>
      <c r="E13659" t="s">
        <v>1</v>
      </c>
      <c r="F13659">
        <v>0</v>
      </c>
      <c r="G13659">
        <v>0</v>
      </c>
      <c r="H13659">
        <v>0</v>
      </c>
    </row>
    <row r="13660" spans="2:8" x14ac:dyDescent="0.25">
      <c r="B13660" t="s">
        <v>3</v>
      </c>
      <c r="C13660" t="s">
        <v>648</v>
      </c>
      <c r="D13660" t="s">
        <v>42</v>
      </c>
      <c r="E13660" t="s">
        <v>1</v>
      </c>
      <c r="F13660">
        <v>0</v>
      </c>
      <c r="G13660">
        <v>0</v>
      </c>
      <c r="H13660">
        <v>0</v>
      </c>
    </row>
    <row r="13661" spans="2:8" x14ac:dyDescent="0.25">
      <c r="B13661" t="s">
        <v>3</v>
      </c>
      <c r="C13661" t="s">
        <v>648</v>
      </c>
      <c r="D13661" t="s">
        <v>43</v>
      </c>
      <c r="E13661" t="s">
        <v>1</v>
      </c>
      <c r="F13661">
        <v>0</v>
      </c>
      <c r="G13661">
        <v>0</v>
      </c>
      <c r="H13661">
        <v>0</v>
      </c>
    </row>
    <row r="13662" spans="2:8" x14ac:dyDescent="0.25">
      <c r="B13662" t="s">
        <v>3</v>
      </c>
      <c r="C13662" t="s">
        <v>648</v>
      </c>
      <c r="D13662" t="s">
        <v>45</v>
      </c>
      <c r="E13662" t="s">
        <v>1</v>
      </c>
      <c r="F13662">
        <v>0</v>
      </c>
      <c r="G13662">
        <v>0</v>
      </c>
      <c r="H13662">
        <v>0</v>
      </c>
    </row>
    <row r="13663" spans="2:8" x14ac:dyDescent="0.25">
      <c r="B13663" t="s">
        <v>3</v>
      </c>
      <c r="C13663" t="s">
        <v>648</v>
      </c>
      <c r="D13663" t="s">
        <v>46</v>
      </c>
      <c r="E13663" t="s">
        <v>1</v>
      </c>
      <c r="F13663">
        <v>1393430188.9178588</v>
      </c>
      <c r="G13663">
        <v>2753404671.0189624</v>
      </c>
      <c r="H13663">
        <v>4130107006.5284433</v>
      </c>
    </row>
    <row r="13664" spans="2:8" x14ac:dyDescent="0.25">
      <c r="B13664" t="s">
        <v>3</v>
      </c>
      <c r="C13664" t="s">
        <v>648</v>
      </c>
      <c r="D13664" t="s">
        <v>47</v>
      </c>
      <c r="E13664" t="s">
        <v>1</v>
      </c>
      <c r="F13664">
        <v>0</v>
      </c>
      <c r="G13664">
        <v>0</v>
      </c>
      <c r="H13664">
        <v>0</v>
      </c>
    </row>
    <row r="13665" spans="2:8" x14ac:dyDescent="0.25">
      <c r="B13665" t="s">
        <v>3</v>
      </c>
      <c r="C13665" t="s">
        <v>648</v>
      </c>
      <c r="D13665" t="s">
        <v>44</v>
      </c>
      <c r="E13665" t="s">
        <v>1</v>
      </c>
      <c r="F13665">
        <v>0</v>
      </c>
      <c r="G13665">
        <v>0</v>
      </c>
      <c r="H13665">
        <v>0</v>
      </c>
    </row>
    <row r="13666" spans="2:8" x14ac:dyDescent="0.25">
      <c r="B13666" t="s">
        <v>3</v>
      </c>
      <c r="C13666" t="s">
        <v>648</v>
      </c>
      <c r="D13666" t="s">
        <v>48</v>
      </c>
      <c r="E13666" t="s">
        <v>1</v>
      </c>
      <c r="F13666">
        <v>0</v>
      </c>
      <c r="G13666">
        <v>0</v>
      </c>
      <c r="H13666">
        <v>0</v>
      </c>
    </row>
    <row r="13667" spans="2:8" x14ac:dyDescent="0.25">
      <c r="B13667" t="s">
        <v>3</v>
      </c>
      <c r="C13667" t="s">
        <v>648</v>
      </c>
      <c r="D13667" t="s">
        <v>49</v>
      </c>
      <c r="E13667" t="s">
        <v>1</v>
      </c>
      <c r="F13667">
        <v>0</v>
      </c>
      <c r="G13667">
        <v>0</v>
      </c>
      <c r="H13667">
        <v>0</v>
      </c>
    </row>
    <row r="13668" spans="2:8" x14ac:dyDescent="0.25">
      <c r="B13668" t="s">
        <v>3</v>
      </c>
      <c r="C13668" t="s">
        <v>648</v>
      </c>
      <c r="D13668" t="s">
        <v>50</v>
      </c>
      <c r="E13668" t="s">
        <v>1</v>
      </c>
      <c r="F13668">
        <v>0</v>
      </c>
      <c r="G13668">
        <v>0</v>
      </c>
      <c r="H13668">
        <v>0</v>
      </c>
    </row>
    <row r="13669" spans="2:8" x14ac:dyDescent="0.25">
      <c r="B13669" t="s">
        <v>3</v>
      </c>
      <c r="C13669" t="s">
        <v>648</v>
      </c>
      <c r="D13669" t="s">
        <v>51</v>
      </c>
      <c r="E13669" t="s">
        <v>1</v>
      </c>
      <c r="F13669">
        <v>0</v>
      </c>
      <c r="G13669">
        <v>0</v>
      </c>
      <c r="H13669">
        <v>0</v>
      </c>
    </row>
    <row r="13670" spans="2:8" x14ac:dyDescent="0.25">
      <c r="B13670" t="s">
        <v>3</v>
      </c>
      <c r="C13670" t="s">
        <v>648</v>
      </c>
      <c r="D13670" t="s">
        <v>52</v>
      </c>
      <c r="E13670" t="s">
        <v>1</v>
      </c>
      <c r="F13670">
        <v>0</v>
      </c>
      <c r="G13670">
        <v>0</v>
      </c>
      <c r="H13670">
        <v>0</v>
      </c>
    </row>
    <row r="13671" spans="2:8" x14ac:dyDescent="0.25">
      <c r="B13671" t="s">
        <v>3</v>
      </c>
      <c r="C13671" t="s">
        <v>648</v>
      </c>
      <c r="D13671" t="s">
        <v>53</v>
      </c>
      <c r="E13671" t="s">
        <v>1</v>
      </c>
      <c r="F13671">
        <v>0</v>
      </c>
      <c r="G13671">
        <v>0</v>
      </c>
      <c r="H13671">
        <v>0</v>
      </c>
    </row>
    <row r="13672" spans="2:8" x14ac:dyDescent="0.25">
      <c r="B13672" t="s">
        <v>3</v>
      </c>
      <c r="C13672" t="s">
        <v>648</v>
      </c>
      <c r="D13672" t="s">
        <v>54</v>
      </c>
      <c r="E13672" t="s">
        <v>1</v>
      </c>
      <c r="F13672">
        <v>0</v>
      </c>
      <c r="G13672">
        <v>0</v>
      </c>
      <c r="H13672">
        <v>0</v>
      </c>
    </row>
    <row r="13673" spans="2:8" x14ac:dyDescent="0.25">
      <c r="B13673" t="s">
        <v>3</v>
      </c>
      <c r="C13673" t="s">
        <v>648</v>
      </c>
      <c r="D13673" t="s">
        <v>55</v>
      </c>
      <c r="E13673" t="s">
        <v>1</v>
      </c>
      <c r="F13673">
        <v>0</v>
      </c>
      <c r="G13673">
        <v>0</v>
      </c>
      <c r="H13673">
        <v>0</v>
      </c>
    </row>
    <row r="13674" spans="2:8" x14ac:dyDescent="0.25">
      <c r="B13674" t="s">
        <v>3</v>
      </c>
      <c r="C13674" t="s">
        <v>648</v>
      </c>
      <c r="D13674" t="s">
        <v>56</v>
      </c>
      <c r="E13674" t="s">
        <v>1</v>
      </c>
      <c r="F13674">
        <v>0</v>
      </c>
      <c r="G13674">
        <v>0</v>
      </c>
      <c r="H13674">
        <v>0</v>
      </c>
    </row>
    <row r="13675" spans="2:8" x14ac:dyDescent="0.25">
      <c r="B13675" t="s">
        <v>3</v>
      </c>
      <c r="C13675" t="s">
        <v>648</v>
      </c>
      <c r="D13675" t="s">
        <v>622</v>
      </c>
      <c r="E13675" t="s">
        <v>1</v>
      </c>
      <c r="F13675">
        <v>0</v>
      </c>
      <c r="G13675">
        <v>0</v>
      </c>
      <c r="H13675">
        <v>0</v>
      </c>
    </row>
    <row r="13676" spans="2:8" x14ac:dyDescent="0.25">
      <c r="B13676" t="s">
        <v>3</v>
      </c>
      <c r="C13676" t="s">
        <v>648</v>
      </c>
      <c r="D13676" t="s">
        <v>623</v>
      </c>
      <c r="E13676" t="s">
        <v>1</v>
      </c>
      <c r="F13676">
        <v>0</v>
      </c>
      <c r="G13676">
        <v>0</v>
      </c>
      <c r="H13676">
        <v>0</v>
      </c>
    </row>
    <row r="13677" spans="2:8" x14ac:dyDescent="0.25">
      <c r="B13677" t="s">
        <v>3</v>
      </c>
      <c r="C13677" t="s">
        <v>648</v>
      </c>
      <c r="D13677" t="s">
        <v>624</v>
      </c>
      <c r="E13677" t="s">
        <v>1</v>
      </c>
      <c r="F13677">
        <v>0</v>
      </c>
      <c r="G13677">
        <v>0</v>
      </c>
      <c r="H13677">
        <v>0</v>
      </c>
    </row>
    <row r="13678" spans="2:8" x14ac:dyDescent="0.25">
      <c r="B13678" t="s">
        <v>3</v>
      </c>
      <c r="C13678" t="s">
        <v>648</v>
      </c>
      <c r="D13678" t="s">
        <v>625</v>
      </c>
      <c r="E13678" t="s">
        <v>1</v>
      </c>
      <c r="F13678">
        <v>0</v>
      </c>
      <c r="G13678">
        <v>0</v>
      </c>
      <c r="H13678">
        <v>0</v>
      </c>
    </row>
    <row r="13679" spans="2:8" x14ac:dyDescent="0.25">
      <c r="B13679" t="s">
        <v>3</v>
      </c>
      <c r="C13679" t="s">
        <v>648</v>
      </c>
      <c r="D13679" t="s">
        <v>57</v>
      </c>
      <c r="E13679" t="s">
        <v>1</v>
      </c>
      <c r="F13679">
        <v>0</v>
      </c>
      <c r="G13679">
        <v>0</v>
      </c>
      <c r="H13679">
        <v>0</v>
      </c>
    </row>
    <row r="13680" spans="2:8" x14ac:dyDescent="0.25">
      <c r="B13680" t="s">
        <v>3</v>
      </c>
      <c r="C13680" t="s">
        <v>648</v>
      </c>
      <c r="D13680" t="s">
        <v>58</v>
      </c>
      <c r="E13680" t="s">
        <v>1</v>
      </c>
      <c r="F13680">
        <v>0</v>
      </c>
      <c r="G13680">
        <v>0</v>
      </c>
      <c r="H13680">
        <v>0</v>
      </c>
    </row>
    <row r="13681" spans="2:8" x14ac:dyDescent="0.25">
      <c r="B13681" t="s">
        <v>3</v>
      </c>
      <c r="C13681" t="s">
        <v>648</v>
      </c>
      <c r="D13681" t="s">
        <v>59</v>
      </c>
      <c r="E13681" t="s">
        <v>1</v>
      </c>
      <c r="F13681">
        <v>0</v>
      </c>
      <c r="G13681">
        <v>0</v>
      </c>
      <c r="H13681">
        <v>0</v>
      </c>
    </row>
    <row r="13682" spans="2:8" x14ac:dyDescent="0.25">
      <c r="B13682" t="s">
        <v>3</v>
      </c>
      <c r="C13682" t="s">
        <v>648</v>
      </c>
      <c r="D13682" t="s">
        <v>60</v>
      </c>
      <c r="E13682" t="s">
        <v>1</v>
      </c>
      <c r="F13682">
        <v>0</v>
      </c>
      <c r="G13682">
        <v>0</v>
      </c>
      <c r="H13682">
        <v>0</v>
      </c>
    </row>
    <row r="13683" spans="2:8" x14ac:dyDescent="0.25">
      <c r="B13683" t="s">
        <v>3</v>
      </c>
      <c r="C13683" t="s">
        <v>648</v>
      </c>
      <c r="D13683" t="s">
        <v>61</v>
      </c>
      <c r="E13683" t="s">
        <v>1</v>
      </c>
      <c r="F13683">
        <v>0</v>
      </c>
      <c r="G13683">
        <v>0</v>
      </c>
      <c r="H13683">
        <v>0</v>
      </c>
    </row>
    <row r="13684" spans="2:8" x14ac:dyDescent="0.25">
      <c r="B13684" t="s">
        <v>3</v>
      </c>
      <c r="C13684" t="s">
        <v>648</v>
      </c>
      <c r="D13684" t="s">
        <v>62</v>
      </c>
      <c r="E13684" t="s">
        <v>1</v>
      </c>
      <c r="F13684">
        <v>0</v>
      </c>
      <c r="G13684">
        <v>0</v>
      </c>
      <c r="H13684">
        <v>0</v>
      </c>
    </row>
    <row r="13685" spans="2:8" x14ac:dyDescent="0.25">
      <c r="B13685" t="s">
        <v>3</v>
      </c>
      <c r="C13685" t="s">
        <v>648</v>
      </c>
      <c r="D13685" t="s">
        <v>63</v>
      </c>
      <c r="E13685" t="s">
        <v>1</v>
      </c>
      <c r="F13685">
        <v>0</v>
      </c>
      <c r="G13685">
        <v>0</v>
      </c>
      <c r="H13685">
        <v>0</v>
      </c>
    </row>
    <row r="13686" spans="2:8" x14ac:dyDescent="0.25">
      <c r="B13686" t="s">
        <v>3</v>
      </c>
      <c r="C13686" t="s">
        <v>648</v>
      </c>
      <c r="D13686" t="s">
        <v>626</v>
      </c>
      <c r="E13686" t="s">
        <v>1</v>
      </c>
      <c r="F13686">
        <v>0</v>
      </c>
      <c r="G13686">
        <v>0</v>
      </c>
      <c r="H13686">
        <v>0</v>
      </c>
    </row>
    <row r="13687" spans="2:8" x14ac:dyDescent="0.25">
      <c r="B13687" t="s">
        <v>3</v>
      </c>
      <c r="C13687" t="s">
        <v>648</v>
      </c>
      <c r="D13687" t="s">
        <v>64</v>
      </c>
      <c r="E13687" t="s">
        <v>1</v>
      </c>
      <c r="F13687">
        <v>0</v>
      </c>
      <c r="G13687">
        <v>0</v>
      </c>
      <c r="H13687">
        <v>0</v>
      </c>
    </row>
    <row r="13688" spans="2:8" x14ac:dyDescent="0.25">
      <c r="B13688" t="s">
        <v>3</v>
      </c>
      <c r="C13688" t="s">
        <v>648</v>
      </c>
      <c r="D13688" t="s">
        <v>65</v>
      </c>
      <c r="E13688" t="s">
        <v>1</v>
      </c>
      <c r="F13688">
        <v>0</v>
      </c>
      <c r="G13688">
        <v>0</v>
      </c>
      <c r="H13688">
        <v>0</v>
      </c>
    </row>
    <row r="13689" spans="2:8" x14ac:dyDescent="0.25">
      <c r="B13689" t="s">
        <v>3</v>
      </c>
      <c r="C13689" t="s">
        <v>648</v>
      </c>
      <c r="D13689" t="s">
        <v>66</v>
      </c>
      <c r="E13689" t="s">
        <v>1</v>
      </c>
      <c r="F13689">
        <v>0</v>
      </c>
      <c r="G13689">
        <v>0</v>
      </c>
      <c r="H13689">
        <v>0</v>
      </c>
    </row>
    <row r="13690" spans="2:8" x14ac:dyDescent="0.25">
      <c r="B13690" t="s">
        <v>3</v>
      </c>
      <c r="C13690" t="s">
        <v>648</v>
      </c>
      <c r="D13690" t="s">
        <v>67</v>
      </c>
      <c r="E13690" t="s">
        <v>1</v>
      </c>
      <c r="F13690">
        <v>0</v>
      </c>
      <c r="G13690">
        <v>0</v>
      </c>
      <c r="H13690">
        <v>0</v>
      </c>
    </row>
    <row r="13691" spans="2:8" x14ac:dyDescent="0.25">
      <c r="B13691" t="s">
        <v>3</v>
      </c>
      <c r="C13691" t="s">
        <v>648</v>
      </c>
      <c r="D13691" t="s">
        <v>68</v>
      </c>
      <c r="E13691" t="s">
        <v>1</v>
      </c>
      <c r="F13691">
        <v>0</v>
      </c>
      <c r="G13691">
        <v>0</v>
      </c>
      <c r="H13691">
        <v>0</v>
      </c>
    </row>
    <row r="13692" spans="2:8" x14ac:dyDescent="0.25">
      <c r="B13692" t="s">
        <v>3</v>
      </c>
      <c r="C13692" t="s">
        <v>648</v>
      </c>
      <c r="D13692" t="s">
        <v>69</v>
      </c>
      <c r="E13692" t="s">
        <v>1</v>
      </c>
      <c r="F13692">
        <v>0</v>
      </c>
      <c r="G13692">
        <v>0</v>
      </c>
      <c r="H13692">
        <v>0</v>
      </c>
    </row>
    <row r="13693" spans="2:8" x14ac:dyDescent="0.25">
      <c r="B13693" t="s">
        <v>3</v>
      </c>
      <c r="C13693" t="s">
        <v>648</v>
      </c>
      <c r="D13693" t="s">
        <v>70</v>
      </c>
      <c r="E13693" t="s">
        <v>1</v>
      </c>
      <c r="F13693">
        <v>0</v>
      </c>
      <c r="G13693">
        <v>0</v>
      </c>
      <c r="H13693">
        <v>0</v>
      </c>
    </row>
    <row r="13694" spans="2:8" x14ac:dyDescent="0.25">
      <c r="B13694" t="s">
        <v>3</v>
      </c>
      <c r="C13694" t="s">
        <v>648</v>
      </c>
      <c r="D13694" t="s">
        <v>71</v>
      </c>
      <c r="E13694" t="s">
        <v>1</v>
      </c>
      <c r="F13694">
        <v>0</v>
      </c>
      <c r="G13694">
        <v>0</v>
      </c>
      <c r="H13694">
        <v>0</v>
      </c>
    </row>
    <row r="13695" spans="2:8" x14ac:dyDescent="0.25">
      <c r="B13695" t="s">
        <v>3</v>
      </c>
      <c r="C13695" t="s">
        <v>648</v>
      </c>
      <c r="D13695" t="s">
        <v>72</v>
      </c>
      <c r="E13695" t="s">
        <v>1</v>
      </c>
      <c r="F13695">
        <v>0</v>
      </c>
      <c r="G13695">
        <v>0</v>
      </c>
      <c r="H13695">
        <v>0</v>
      </c>
    </row>
    <row r="13696" spans="2:8" x14ac:dyDescent="0.25">
      <c r="B13696" t="s">
        <v>3</v>
      </c>
      <c r="C13696" t="s">
        <v>648</v>
      </c>
      <c r="D13696" t="s">
        <v>73</v>
      </c>
      <c r="E13696" t="s">
        <v>1</v>
      </c>
      <c r="F13696">
        <v>0</v>
      </c>
      <c r="G13696">
        <v>0</v>
      </c>
      <c r="H13696">
        <v>0</v>
      </c>
    </row>
    <row r="13697" spans="2:8" x14ac:dyDescent="0.25">
      <c r="B13697" t="s">
        <v>3</v>
      </c>
      <c r="C13697" t="s">
        <v>648</v>
      </c>
      <c r="D13697" t="s">
        <v>74</v>
      </c>
      <c r="E13697" t="s">
        <v>1</v>
      </c>
      <c r="F13697">
        <v>0</v>
      </c>
      <c r="G13697">
        <v>0</v>
      </c>
      <c r="H13697">
        <v>0</v>
      </c>
    </row>
    <row r="13698" spans="2:8" x14ac:dyDescent="0.25">
      <c r="B13698" t="s">
        <v>3</v>
      </c>
      <c r="C13698" t="s">
        <v>648</v>
      </c>
      <c r="D13698" t="s">
        <v>75</v>
      </c>
      <c r="E13698" t="s">
        <v>1</v>
      </c>
      <c r="F13698">
        <v>0</v>
      </c>
      <c r="G13698">
        <v>0</v>
      </c>
      <c r="H13698">
        <v>0</v>
      </c>
    </row>
    <row r="13699" spans="2:8" x14ac:dyDescent="0.25">
      <c r="B13699" t="s">
        <v>3</v>
      </c>
      <c r="C13699" t="s">
        <v>648</v>
      </c>
      <c r="D13699" t="s">
        <v>76</v>
      </c>
      <c r="E13699" t="s">
        <v>1</v>
      </c>
      <c r="F13699">
        <v>0</v>
      </c>
      <c r="G13699">
        <v>0</v>
      </c>
      <c r="H13699">
        <v>0</v>
      </c>
    </row>
    <row r="13700" spans="2:8" x14ac:dyDescent="0.25">
      <c r="B13700" t="s">
        <v>3</v>
      </c>
      <c r="C13700" t="s">
        <v>648</v>
      </c>
      <c r="D13700" t="s">
        <v>77</v>
      </c>
      <c r="E13700" t="s">
        <v>1</v>
      </c>
      <c r="F13700">
        <v>0</v>
      </c>
      <c r="G13700">
        <v>0</v>
      </c>
      <c r="H13700">
        <v>0</v>
      </c>
    </row>
    <row r="13701" spans="2:8" x14ac:dyDescent="0.25">
      <c r="B13701" t="s">
        <v>3</v>
      </c>
      <c r="C13701" t="s">
        <v>648</v>
      </c>
      <c r="D13701" t="s">
        <v>78</v>
      </c>
      <c r="E13701" t="s">
        <v>1</v>
      </c>
      <c r="F13701">
        <v>0</v>
      </c>
      <c r="G13701">
        <v>0</v>
      </c>
      <c r="H13701">
        <v>0</v>
      </c>
    </row>
    <row r="13702" spans="2:8" x14ac:dyDescent="0.25">
      <c r="B13702" t="s">
        <v>3</v>
      </c>
      <c r="C13702" t="s">
        <v>648</v>
      </c>
      <c r="D13702" t="s">
        <v>79</v>
      </c>
      <c r="E13702" t="s">
        <v>1</v>
      </c>
      <c r="F13702">
        <v>0</v>
      </c>
      <c r="G13702">
        <v>0</v>
      </c>
      <c r="H13702">
        <v>0</v>
      </c>
    </row>
    <row r="13703" spans="2:8" x14ac:dyDescent="0.25">
      <c r="B13703" t="s">
        <v>3</v>
      </c>
      <c r="C13703" t="s">
        <v>648</v>
      </c>
      <c r="D13703" t="s">
        <v>80</v>
      </c>
      <c r="E13703" t="s">
        <v>1</v>
      </c>
      <c r="F13703">
        <v>0</v>
      </c>
      <c r="G13703">
        <v>0</v>
      </c>
      <c r="H13703">
        <v>0</v>
      </c>
    </row>
    <row r="13704" spans="2:8" x14ac:dyDescent="0.25">
      <c r="B13704" t="s">
        <v>3</v>
      </c>
      <c r="C13704" t="s">
        <v>648</v>
      </c>
      <c r="D13704" t="s">
        <v>627</v>
      </c>
      <c r="E13704" t="s">
        <v>1</v>
      </c>
      <c r="F13704">
        <v>0</v>
      </c>
      <c r="G13704">
        <v>0</v>
      </c>
      <c r="H13704">
        <v>0</v>
      </c>
    </row>
    <row r="13705" spans="2:8" x14ac:dyDescent="0.25">
      <c r="B13705" t="s">
        <v>3</v>
      </c>
      <c r="C13705" t="s">
        <v>648</v>
      </c>
      <c r="D13705" t="s">
        <v>81</v>
      </c>
      <c r="E13705" t="s">
        <v>1</v>
      </c>
      <c r="F13705">
        <v>0</v>
      </c>
      <c r="G13705">
        <v>0</v>
      </c>
      <c r="H13705">
        <v>0</v>
      </c>
    </row>
    <row r="13706" spans="2:8" x14ac:dyDescent="0.25">
      <c r="B13706" t="s">
        <v>3</v>
      </c>
      <c r="C13706" t="s">
        <v>648</v>
      </c>
      <c r="D13706" t="s">
        <v>82</v>
      </c>
      <c r="E13706" t="s">
        <v>1</v>
      </c>
      <c r="F13706">
        <v>0</v>
      </c>
      <c r="G13706">
        <v>0</v>
      </c>
      <c r="H13706">
        <v>0</v>
      </c>
    </row>
    <row r="13707" spans="2:8" x14ac:dyDescent="0.25">
      <c r="B13707" t="s">
        <v>3</v>
      </c>
      <c r="C13707" t="s">
        <v>648</v>
      </c>
      <c r="D13707" t="s">
        <v>83</v>
      </c>
      <c r="E13707" t="s">
        <v>1</v>
      </c>
      <c r="F13707">
        <v>0</v>
      </c>
      <c r="G13707">
        <v>0</v>
      </c>
      <c r="H13707">
        <v>0</v>
      </c>
    </row>
    <row r="13708" spans="2:8" x14ac:dyDescent="0.25">
      <c r="B13708" t="s">
        <v>3</v>
      </c>
      <c r="C13708" t="s">
        <v>648</v>
      </c>
      <c r="D13708" t="s">
        <v>84</v>
      </c>
      <c r="E13708" t="s">
        <v>1</v>
      </c>
      <c r="F13708">
        <v>0</v>
      </c>
      <c r="G13708">
        <v>0</v>
      </c>
      <c r="H13708">
        <v>0</v>
      </c>
    </row>
    <row r="13709" spans="2:8" x14ac:dyDescent="0.25">
      <c r="B13709" t="s">
        <v>3</v>
      </c>
      <c r="C13709" t="s">
        <v>648</v>
      </c>
      <c r="D13709" t="s">
        <v>85</v>
      </c>
      <c r="E13709" t="s">
        <v>1</v>
      </c>
      <c r="F13709">
        <v>0</v>
      </c>
      <c r="G13709">
        <v>0</v>
      </c>
      <c r="H13709">
        <v>0</v>
      </c>
    </row>
    <row r="13710" spans="2:8" x14ac:dyDescent="0.25">
      <c r="B13710" t="s">
        <v>3</v>
      </c>
      <c r="C13710" t="s">
        <v>648</v>
      </c>
      <c r="D13710" t="s">
        <v>86</v>
      </c>
      <c r="E13710" t="s">
        <v>1</v>
      </c>
      <c r="F13710">
        <v>0</v>
      </c>
      <c r="G13710">
        <v>0</v>
      </c>
      <c r="H13710">
        <v>0</v>
      </c>
    </row>
    <row r="13711" spans="2:8" x14ac:dyDescent="0.25">
      <c r="B13711" t="s">
        <v>3</v>
      </c>
      <c r="C13711" t="s">
        <v>648</v>
      </c>
      <c r="D13711" t="s">
        <v>87</v>
      </c>
      <c r="E13711" t="s">
        <v>1</v>
      </c>
      <c r="F13711">
        <v>0</v>
      </c>
      <c r="G13711">
        <v>0</v>
      </c>
      <c r="H13711">
        <v>0</v>
      </c>
    </row>
    <row r="13712" spans="2:8" x14ac:dyDescent="0.25">
      <c r="B13712" t="s">
        <v>3</v>
      </c>
      <c r="C13712" t="s">
        <v>648</v>
      </c>
      <c r="D13712" t="s">
        <v>88</v>
      </c>
      <c r="E13712" t="s">
        <v>1</v>
      </c>
      <c r="F13712">
        <v>0</v>
      </c>
      <c r="G13712">
        <v>0</v>
      </c>
      <c r="H13712">
        <v>0</v>
      </c>
    </row>
    <row r="13713" spans="2:8" x14ac:dyDescent="0.25">
      <c r="B13713" t="s">
        <v>3</v>
      </c>
      <c r="C13713" t="s">
        <v>648</v>
      </c>
      <c r="D13713" t="s">
        <v>628</v>
      </c>
      <c r="E13713" t="s">
        <v>1</v>
      </c>
      <c r="F13713">
        <v>0</v>
      </c>
      <c r="G13713">
        <v>0</v>
      </c>
      <c r="H13713">
        <v>0</v>
      </c>
    </row>
    <row r="13714" spans="2:8" x14ac:dyDescent="0.25">
      <c r="B13714" t="s">
        <v>3</v>
      </c>
      <c r="C13714" t="s">
        <v>648</v>
      </c>
      <c r="D13714" t="s">
        <v>89</v>
      </c>
      <c r="E13714" t="s">
        <v>1</v>
      </c>
      <c r="F13714">
        <v>0</v>
      </c>
      <c r="G13714">
        <v>0</v>
      </c>
      <c r="H13714">
        <v>0</v>
      </c>
    </row>
    <row r="13715" spans="2:8" x14ac:dyDescent="0.25">
      <c r="B13715" t="s">
        <v>3</v>
      </c>
      <c r="C13715" t="s">
        <v>648</v>
      </c>
      <c r="D13715" t="s">
        <v>90</v>
      </c>
      <c r="E13715" t="s">
        <v>1</v>
      </c>
      <c r="F13715">
        <v>0</v>
      </c>
      <c r="G13715">
        <v>0</v>
      </c>
      <c r="H13715">
        <v>0</v>
      </c>
    </row>
    <row r="13716" spans="2:8" x14ac:dyDescent="0.25">
      <c r="B13716" t="s">
        <v>3</v>
      </c>
      <c r="C13716" t="s">
        <v>648</v>
      </c>
      <c r="D13716" t="s">
        <v>91</v>
      </c>
      <c r="E13716" t="s">
        <v>1</v>
      </c>
      <c r="F13716">
        <v>0</v>
      </c>
      <c r="G13716">
        <v>0</v>
      </c>
      <c r="H13716">
        <v>0</v>
      </c>
    </row>
    <row r="13717" spans="2:8" x14ac:dyDescent="0.25">
      <c r="B13717" t="s">
        <v>3</v>
      </c>
      <c r="C13717" t="s">
        <v>648</v>
      </c>
      <c r="D13717" t="s">
        <v>92</v>
      </c>
      <c r="E13717" t="s">
        <v>1</v>
      </c>
      <c r="F13717">
        <v>0</v>
      </c>
      <c r="G13717">
        <v>0</v>
      </c>
      <c r="H13717">
        <v>0</v>
      </c>
    </row>
    <row r="13718" spans="2:8" x14ac:dyDescent="0.25">
      <c r="B13718" t="s">
        <v>3</v>
      </c>
      <c r="C13718" t="s">
        <v>648</v>
      </c>
      <c r="D13718" t="s">
        <v>93</v>
      </c>
      <c r="E13718" t="s">
        <v>1</v>
      </c>
      <c r="F13718">
        <v>0</v>
      </c>
      <c r="G13718">
        <v>0</v>
      </c>
      <c r="H13718">
        <v>0</v>
      </c>
    </row>
    <row r="13719" spans="2:8" x14ac:dyDescent="0.25">
      <c r="B13719" t="s">
        <v>3</v>
      </c>
      <c r="C13719" t="s">
        <v>648</v>
      </c>
      <c r="D13719" t="s">
        <v>94</v>
      </c>
      <c r="E13719" t="s">
        <v>1</v>
      </c>
      <c r="F13719">
        <v>0</v>
      </c>
      <c r="G13719">
        <v>0</v>
      </c>
      <c r="H13719">
        <v>0</v>
      </c>
    </row>
    <row r="13720" spans="2:8" x14ac:dyDescent="0.25">
      <c r="B13720" t="s">
        <v>3</v>
      </c>
      <c r="C13720" t="s">
        <v>648</v>
      </c>
      <c r="D13720" t="s">
        <v>95</v>
      </c>
      <c r="E13720" t="s">
        <v>1</v>
      </c>
      <c r="F13720">
        <v>0</v>
      </c>
      <c r="G13720">
        <v>0</v>
      </c>
      <c r="H13720">
        <v>0</v>
      </c>
    </row>
    <row r="13721" spans="2:8" x14ac:dyDescent="0.25">
      <c r="B13721" t="s">
        <v>3</v>
      </c>
      <c r="C13721" t="s">
        <v>648</v>
      </c>
      <c r="D13721" t="s">
        <v>96</v>
      </c>
      <c r="E13721" t="s">
        <v>1</v>
      </c>
      <c r="F13721">
        <v>0</v>
      </c>
      <c r="G13721">
        <v>0</v>
      </c>
      <c r="H13721">
        <v>0</v>
      </c>
    </row>
    <row r="13722" spans="2:8" x14ac:dyDescent="0.25">
      <c r="B13722" t="s">
        <v>3</v>
      </c>
      <c r="C13722" t="s">
        <v>648</v>
      </c>
      <c r="D13722" t="s">
        <v>97</v>
      </c>
      <c r="E13722" t="s">
        <v>1</v>
      </c>
      <c r="F13722">
        <v>0</v>
      </c>
      <c r="G13722">
        <v>0</v>
      </c>
      <c r="H13722">
        <v>0</v>
      </c>
    </row>
    <row r="13723" spans="2:8" x14ac:dyDescent="0.25">
      <c r="B13723" t="s">
        <v>3</v>
      </c>
      <c r="C13723" t="s">
        <v>648</v>
      </c>
      <c r="D13723" t="s">
        <v>98</v>
      </c>
      <c r="E13723" t="s">
        <v>1</v>
      </c>
      <c r="F13723">
        <v>0</v>
      </c>
      <c r="G13723">
        <v>0</v>
      </c>
      <c r="H13723">
        <v>0</v>
      </c>
    </row>
    <row r="13724" spans="2:8" x14ac:dyDescent="0.25">
      <c r="B13724" t="s">
        <v>3</v>
      </c>
      <c r="C13724" t="s">
        <v>648</v>
      </c>
      <c r="D13724" t="s">
        <v>99</v>
      </c>
      <c r="E13724" t="s">
        <v>1</v>
      </c>
      <c r="F13724">
        <v>0</v>
      </c>
      <c r="G13724">
        <v>0</v>
      </c>
      <c r="H13724">
        <v>0</v>
      </c>
    </row>
    <row r="13725" spans="2:8" x14ac:dyDescent="0.25">
      <c r="B13725" t="s">
        <v>3</v>
      </c>
      <c r="C13725" t="s">
        <v>648</v>
      </c>
      <c r="D13725" t="s">
        <v>100</v>
      </c>
      <c r="E13725" t="s">
        <v>1</v>
      </c>
      <c r="F13725">
        <v>0</v>
      </c>
      <c r="G13725">
        <v>0</v>
      </c>
      <c r="H13725">
        <v>0</v>
      </c>
    </row>
    <row r="13726" spans="2:8" x14ac:dyDescent="0.25">
      <c r="B13726" t="s">
        <v>3</v>
      </c>
      <c r="C13726" t="s">
        <v>648</v>
      </c>
      <c r="D13726" t="s">
        <v>101</v>
      </c>
      <c r="E13726" t="s">
        <v>1</v>
      </c>
      <c r="F13726">
        <v>0</v>
      </c>
      <c r="G13726">
        <v>0</v>
      </c>
      <c r="H13726">
        <v>0</v>
      </c>
    </row>
    <row r="13727" spans="2:8" x14ac:dyDescent="0.25">
      <c r="B13727" t="s">
        <v>3</v>
      </c>
      <c r="C13727" t="s">
        <v>648</v>
      </c>
      <c r="D13727" t="s">
        <v>102</v>
      </c>
      <c r="E13727" t="s">
        <v>1</v>
      </c>
      <c r="F13727">
        <v>0</v>
      </c>
      <c r="G13727">
        <v>0</v>
      </c>
      <c r="H13727">
        <v>0</v>
      </c>
    </row>
    <row r="13728" spans="2:8" x14ac:dyDescent="0.25">
      <c r="B13728" t="s">
        <v>3</v>
      </c>
      <c r="C13728" t="s">
        <v>648</v>
      </c>
      <c r="D13728" t="s">
        <v>103</v>
      </c>
      <c r="E13728" t="s">
        <v>1</v>
      </c>
      <c r="F13728">
        <v>0</v>
      </c>
      <c r="G13728">
        <v>0</v>
      </c>
      <c r="H13728">
        <v>0</v>
      </c>
    </row>
    <row r="13729" spans="2:8" x14ac:dyDescent="0.25">
      <c r="B13729" t="s">
        <v>3</v>
      </c>
      <c r="C13729" t="s">
        <v>648</v>
      </c>
      <c r="D13729" t="s">
        <v>104</v>
      </c>
      <c r="E13729" t="s">
        <v>1</v>
      </c>
      <c r="F13729">
        <v>0</v>
      </c>
      <c r="G13729">
        <v>0</v>
      </c>
      <c r="H13729">
        <v>0</v>
      </c>
    </row>
    <row r="13730" spans="2:8" x14ac:dyDescent="0.25">
      <c r="B13730" t="s">
        <v>3</v>
      </c>
      <c r="C13730" t="s">
        <v>648</v>
      </c>
      <c r="D13730" t="s">
        <v>105</v>
      </c>
      <c r="E13730" t="s">
        <v>1</v>
      </c>
      <c r="F13730">
        <v>0</v>
      </c>
      <c r="G13730">
        <v>0</v>
      </c>
      <c r="H13730">
        <v>0</v>
      </c>
    </row>
    <row r="13731" spans="2:8" x14ac:dyDescent="0.25">
      <c r="B13731" t="s">
        <v>3</v>
      </c>
      <c r="C13731" t="s">
        <v>648</v>
      </c>
      <c r="D13731" t="s">
        <v>106</v>
      </c>
      <c r="E13731" t="s">
        <v>1</v>
      </c>
      <c r="F13731">
        <v>0</v>
      </c>
      <c r="G13731">
        <v>0</v>
      </c>
      <c r="H13731">
        <v>0</v>
      </c>
    </row>
    <row r="13732" spans="2:8" x14ac:dyDescent="0.25">
      <c r="B13732" t="s">
        <v>3</v>
      </c>
      <c r="C13732" t="s">
        <v>648</v>
      </c>
      <c r="D13732" t="s">
        <v>107</v>
      </c>
      <c r="E13732" t="s">
        <v>1</v>
      </c>
      <c r="F13732">
        <v>0</v>
      </c>
      <c r="G13732">
        <v>0</v>
      </c>
      <c r="H13732">
        <v>0</v>
      </c>
    </row>
    <row r="13733" spans="2:8" x14ac:dyDescent="0.25">
      <c r="B13733" t="s">
        <v>3</v>
      </c>
      <c r="C13733" t="s">
        <v>648</v>
      </c>
      <c r="D13733" t="s">
        <v>108</v>
      </c>
      <c r="E13733" t="s">
        <v>1</v>
      </c>
      <c r="F13733">
        <v>0</v>
      </c>
      <c r="G13733">
        <v>0</v>
      </c>
      <c r="H13733">
        <v>0</v>
      </c>
    </row>
    <row r="13734" spans="2:8" x14ac:dyDescent="0.25">
      <c r="B13734" t="s">
        <v>3</v>
      </c>
      <c r="C13734" t="s">
        <v>648</v>
      </c>
      <c r="D13734" t="s">
        <v>109</v>
      </c>
      <c r="E13734" t="s">
        <v>1</v>
      </c>
      <c r="F13734">
        <v>0</v>
      </c>
      <c r="G13734">
        <v>0</v>
      </c>
      <c r="H13734">
        <v>0</v>
      </c>
    </row>
    <row r="13735" spans="2:8" x14ac:dyDescent="0.25">
      <c r="B13735" t="s">
        <v>3</v>
      </c>
      <c r="C13735" t="s">
        <v>648</v>
      </c>
      <c r="D13735" t="s">
        <v>110</v>
      </c>
      <c r="E13735" t="s">
        <v>1</v>
      </c>
      <c r="F13735">
        <v>0</v>
      </c>
      <c r="G13735">
        <v>0</v>
      </c>
      <c r="H13735">
        <v>0</v>
      </c>
    </row>
    <row r="13736" spans="2:8" x14ac:dyDescent="0.25">
      <c r="B13736" t="s">
        <v>3</v>
      </c>
      <c r="C13736" t="s">
        <v>648</v>
      </c>
      <c r="D13736" t="s">
        <v>111</v>
      </c>
      <c r="E13736" t="s">
        <v>1</v>
      </c>
      <c r="F13736">
        <v>0</v>
      </c>
      <c r="G13736">
        <v>0</v>
      </c>
      <c r="H13736">
        <v>0</v>
      </c>
    </row>
    <row r="13737" spans="2:8" x14ac:dyDescent="0.25">
      <c r="B13737" t="s">
        <v>3</v>
      </c>
      <c r="C13737" t="s">
        <v>648</v>
      </c>
      <c r="D13737" t="s">
        <v>112</v>
      </c>
      <c r="E13737" t="s">
        <v>1</v>
      </c>
      <c r="F13737">
        <v>0</v>
      </c>
      <c r="G13737">
        <v>0</v>
      </c>
      <c r="H13737">
        <v>0</v>
      </c>
    </row>
    <row r="13738" spans="2:8" x14ac:dyDescent="0.25">
      <c r="B13738" t="s">
        <v>3</v>
      </c>
      <c r="C13738" t="s">
        <v>648</v>
      </c>
      <c r="D13738" t="s">
        <v>113</v>
      </c>
      <c r="E13738" t="s">
        <v>1</v>
      </c>
      <c r="F13738">
        <v>0</v>
      </c>
      <c r="G13738">
        <v>0</v>
      </c>
      <c r="H13738">
        <v>0</v>
      </c>
    </row>
    <row r="13739" spans="2:8" x14ac:dyDescent="0.25">
      <c r="B13739" t="s">
        <v>3</v>
      </c>
      <c r="C13739" t="s">
        <v>648</v>
      </c>
      <c r="D13739" t="s">
        <v>114</v>
      </c>
      <c r="E13739" t="s">
        <v>1</v>
      </c>
      <c r="F13739">
        <v>0</v>
      </c>
      <c r="G13739">
        <v>0</v>
      </c>
      <c r="H13739">
        <v>0</v>
      </c>
    </row>
    <row r="13740" spans="2:8" x14ac:dyDescent="0.25">
      <c r="B13740" t="s">
        <v>3</v>
      </c>
      <c r="C13740" t="s">
        <v>648</v>
      </c>
      <c r="D13740" t="s">
        <v>115</v>
      </c>
      <c r="E13740" t="s">
        <v>1</v>
      </c>
      <c r="F13740">
        <v>0</v>
      </c>
      <c r="G13740">
        <v>0</v>
      </c>
      <c r="H13740">
        <v>0</v>
      </c>
    </row>
    <row r="13741" spans="2:8" x14ac:dyDescent="0.25">
      <c r="B13741" t="s">
        <v>3</v>
      </c>
      <c r="C13741" t="s">
        <v>648</v>
      </c>
      <c r="D13741" t="s">
        <v>443</v>
      </c>
      <c r="E13741" t="s">
        <v>1</v>
      </c>
      <c r="F13741">
        <v>0</v>
      </c>
      <c r="G13741">
        <v>0</v>
      </c>
      <c r="H13741">
        <v>0</v>
      </c>
    </row>
    <row r="13742" spans="2:8" x14ac:dyDescent="0.25">
      <c r="B13742" t="s">
        <v>3</v>
      </c>
      <c r="C13742" t="s">
        <v>648</v>
      </c>
      <c r="D13742" t="s">
        <v>444</v>
      </c>
      <c r="E13742" t="s">
        <v>1</v>
      </c>
      <c r="F13742">
        <v>0</v>
      </c>
      <c r="G13742">
        <v>0</v>
      </c>
      <c r="H13742">
        <v>0</v>
      </c>
    </row>
    <row r="13743" spans="2:8" x14ac:dyDescent="0.25">
      <c r="B13743" t="s">
        <v>3</v>
      </c>
      <c r="C13743" t="s">
        <v>648</v>
      </c>
      <c r="D13743" t="s">
        <v>116</v>
      </c>
      <c r="E13743" t="s">
        <v>1</v>
      </c>
      <c r="F13743">
        <v>0</v>
      </c>
      <c r="G13743">
        <v>0</v>
      </c>
      <c r="H13743">
        <v>0</v>
      </c>
    </row>
    <row r="13744" spans="2:8" x14ac:dyDescent="0.25">
      <c r="B13744" t="s">
        <v>3</v>
      </c>
      <c r="C13744" t="s">
        <v>648</v>
      </c>
      <c r="D13744" t="s">
        <v>117</v>
      </c>
      <c r="E13744" t="s">
        <v>1</v>
      </c>
      <c r="F13744">
        <v>0</v>
      </c>
      <c r="G13744">
        <v>0</v>
      </c>
      <c r="H13744">
        <v>0</v>
      </c>
    </row>
    <row r="13745" spans="2:8" x14ac:dyDescent="0.25">
      <c r="B13745" t="s">
        <v>3</v>
      </c>
      <c r="C13745" t="s">
        <v>648</v>
      </c>
      <c r="D13745" t="s">
        <v>118</v>
      </c>
      <c r="E13745" t="s">
        <v>1</v>
      </c>
      <c r="F13745">
        <v>0</v>
      </c>
      <c r="G13745">
        <v>0</v>
      </c>
      <c r="H13745">
        <v>0</v>
      </c>
    </row>
    <row r="13746" spans="2:8" x14ac:dyDescent="0.25">
      <c r="B13746" t="s">
        <v>3</v>
      </c>
      <c r="C13746" t="s">
        <v>648</v>
      </c>
      <c r="D13746" t="s">
        <v>629</v>
      </c>
      <c r="E13746" t="s">
        <v>1</v>
      </c>
      <c r="F13746">
        <v>0</v>
      </c>
      <c r="G13746">
        <v>0</v>
      </c>
      <c r="H13746">
        <v>0</v>
      </c>
    </row>
    <row r="13747" spans="2:8" x14ac:dyDescent="0.25">
      <c r="B13747" t="s">
        <v>3</v>
      </c>
      <c r="C13747" t="s">
        <v>648</v>
      </c>
      <c r="D13747" t="s">
        <v>119</v>
      </c>
      <c r="E13747" t="s">
        <v>1</v>
      </c>
      <c r="F13747">
        <v>0</v>
      </c>
      <c r="G13747">
        <v>0</v>
      </c>
      <c r="H13747">
        <v>0</v>
      </c>
    </row>
    <row r="13748" spans="2:8" x14ac:dyDescent="0.25">
      <c r="B13748" t="s">
        <v>3</v>
      </c>
      <c r="C13748" t="s">
        <v>648</v>
      </c>
      <c r="D13748" t="s">
        <v>120</v>
      </c>
      <c r="E13748" t="s">
        <v>1</v>
      </c>
      <c r="F13748">
        <v>0</v>
      </c>
      <c r="G13748">
        <v>0</v>
      </c>
      <c r="H13748">
        <v>0</v>
      </c>
    </row>
    <row r="13749" spans="2:8" x14ac:dyDescent="0.25">
      <c r="B13749" t="s">
        <v>3</v>
      </c>
      <c r="C13749" t="s">
        <v>648</v>
      </c>
      <c r="D13749" t="s">
        <v>121</v>
      </c>
      <c r="E13749" t="s">
        <v>1</v>
      </c>
      <c r="F13749">
        <v>0</v>
      </c>
      <c r="G13749">
        <v>0</v>
      </c>
      <c r="H13749">
        <v>0</v>
      </c>
    </row>
    <row r="13750" spans="2:8" x14ac:dyDescent="0.25">
      <c r="B13750" t="s">
        <v>3</v>
      </c>
      <c r="C13750" t="s">
        <v>648</v>
      </c>
      <c r="D13750" t="s">
        <v>122</v>
      </c>
      <c r="E13750" t="s">
        <v>1</v>
      </c>
      <c r="F13750">
        <v>0</v>
      </c>
      <c r="G13750">
        <v>0</v>
      </c>
      <c r="H13750">
        <v>0</v>
      </c>
    </row>
    <row r="13751" spans="2:8" x14ac:dyDescent="0.25">
      <c r="B13751" t="s">
        <v>3</v>
      </c>
      <c r="C13751" t="s">
        <v>648</v>
      </c>
      <c r="D13751" t="s">
        <v>123</v>
      </c>
      <c r="E13751" t="s">
        <v>1</v>
      </c>
      <c r="F13751">
        <v>0</v>
      </c>
      <c r="G13751">
        <v>0</v>
      </c>
      <c r="H13751">
        <v>0</v>
      </c>
    </row>
    <row r="13752" spans="2:8" x14ac:dyDescent="0.25">
      <c r="B13752" t="s">
        <v>3</v>
      </c>
      <c r="C13752" t="s">
        <v>648</v>
      </c>
      <c r="D13752" t="s">
        <v>124</v>
      </c>
      <c r="E13752" t="s">
        <v>1</v>
      </c>
      <c r="F13752">
        <v>0</v>
      </c>
      <c r="G13752">
        <v>0</v>
      </c>
      <c r="H13752">
        <v>0</v>
      </c>
    </row>
    <row r="13753" spans="2:8" x14ac:dyDescent="0.25">
      <c r="B13753" t="s">
        <v>3</v>
      </c>
      <c r="C13753" t="s">
        <v>648</v>
      </c>
      <c r="D13753" t="s">
        <v>125</v>
      </c>
      <c r="E13753" t="s">
        <v>1</v>
      </c>
      <c r="F13753">
        <v>0</v>
      </c>
      <c r="G13753">
        <v>0</v>
      </c>
      <c r="H13753">
        <v>0</v>
      </c>
    </row>
    <row r="13754" spans="2:8" x14ac:dyDescent="0.25">
      <c r="B13754" t="s">
        <v>3</v>
      </c>
      <c r="C13754" t="s">
        <v>648</v>
      </c>
      <c r="D13754" t="s">
        <v>126</v>
      </c>
      <c r="E13754" t="s">
        <v>1</v>
      </c>
      <c r="F13754">
        <v>0</v>
      </c>
      <c r="G13754">
        <v>0</v>
      </c>
      <c r="H13754">
        <v>0</v>
      </c>
    </row>
    <row r="13755" spans="2:8" x14ac:dyDescent="0.25">
      <c r="B13755" t="s">
        <v>3</v>
      </c>
      <c r="C13755" t="s">
        <v>648</v>
      </c>
      <c r="D13755" t="s">
        <v>127</v>
      </c>
      <c r="E13755" t="s">
        <v>1</v>
      </c>
      <c r="F13755">
        <v>0</v>
      </c>
      <c r="G13755">
        <v>0</v>
      </c>
      <c r="H13755">
        <v>0</v>
      </c>
    </row>
    <row r="13756" spans="2:8" x14ac:dyDescent="0.25">
      <c r="B13756" t="s">
        <v>3</v>
      </c>
      <c r="C13756" t="s">
        <v>648</v>
      </c>
      <c r="D13756" t="s">
        <v>128</v>
      </c>
      <c r="E13756" t="s">
        <v>1</v>
      </c>
      <c r="F13756">
        <v>0</v>
      </c>
      <c r="G13756">
        <v>0</v>
      </c>
      <c r="H13756">
        <v>0</v>
      </c>
    </row>
    <row r="13757" spans="2:8" x14ac:dyDescent="0.25">
      <c r="B13757" t="s">
        <v>3</v>
      </c>
      <c r="C13757" t="s">
        <v>648</v>
      </c>
      <c r="D13757" t="s">
        <v>129</v>
      </c>
      <c r="E13757" t="s">
        <v>1</v>
      </c>
      <c r="F13757">
        <v>0</v>
      </c>
      <c r="G13757">
        <v>0</v>
      </c>
      <c r="H13757">
        <v>0</v>
      </c>
    </row>
    <row r="13758" spans="2:8" x14ac:dyDescent="0.25">
      <c r="B13758" t="s">
        <v>3</v>
      </c>
      <c r="C13758" t="s">
        <v>648</v>
      </c>
      <c r="D13758" t="s">
        <v>130</v>
      </c>
      <c r="E13758" t="s">
        <v>1</v>
      </c>
      <c r="F13758">
        <v>0</v>
      </c>
      <c r="G13758">
        <v>0</v>
      </c>
      <c r="H13758">
        <v>0</v>
      </c>
    </row>
    <row r="13759" spans="2:8" x14ac:dyDescent="0.25">
      <c r="B13759" t="s">
        <v>3</v>
      </c>
      <c r="C13759" t="s">
        <v>648</v>
      </c>
      <c r="D13759" t="s">
        <v>131</v>
      </c>
      <c r="E13759" t="s">
        <v>1</v>
      </c>
      <c r="F13759">
        <v>0</v>
      </c>
      <c r="G13759">
        <v>0</v>
      </c>
      <c r="H13759">
        <v>0</v>
      </c>
    </row>
    <row r="13760" spans="2:8" x14ac:dyDescent="0.25">
      <c r="B13760" t="s">
        <v>3</v>
      </c>
      <c r="C13760" t="s">
        <v>648</v>
      </c>
      <c r="D13760" t="s">
        <v>132</v>
      </c>
      <c r="E13760" t="s">
        <v>1</v>
      </c>
      <c r="F13760">
        <v>0</v>
      </c>
      <c r="G13760">
        <v>0</v>
      </c>
      <c r="H13760">
        <v>0</v>
      </c>
    </row>
    <row r="13761" spans="2:8" x14ac:dyDescent="0.25">
      <c r="B13761" t="s">
        <v>3</v>
      </c>
      <c r="C13761" t="s">
        <v>648</v>
      </c>
      <c r="D13761" t="s">
        <v>133</v>
      </c>
      <c r="E13761" t="s">
        <v>1</v>
      </c>
      <c r="F13761">
        <v>0</v>
      </c>
      <c r="G13761">
        <v>0</v>
      </c>
      <c r="H13761">
        <v>0</v>
      </c>
    </row>
    <row r="13762" spans="2:8" x14ac:dyDescent="0.25">
      <c r="B13762" t="s">
        <v>3</v>
      </c>
      <c r="C13762" t="s">
        <v>648</v>
      </c>
      <c r="D13762" t="s">
        <v>134</v>
      </c>
      <c r="E13762" t="s">
        <v>1</v>
      </c>
      <c r="F13762">
        <v>0</v>
      </c>
      <c r="G13762">
        <v>0</v>
      </c>
      <c r="H13762">
        <v>0</v>
      </c>
    </row>
    <row r="13763" spans="2:8" x14ac:dyDescent="0.25">
      <c r="B13763" t="s">
        <v>3</v>
      </c>
      <c r="C13763" t="s">
        <v>648</v>
      </c>
      <c r="D13763" t="s">
        <v>135</v>
      </c>
      <c r="E13763" t="s">
        <v>1</v>
      </c>
      <c r="F13763">
        <v>0</v>
      </c>
      <c r="G13763">
        <v>0</v>
      </c>
      <c r="H13763">
        <v>0</v>
      </c>
    </row>
    <row r="13764" spans="2:8" x14ac:dyDescent="0.25">
      <c r="B13764" t="s">
        <v>3</v>
      </c>
      <c r="C13764" t="s">
        <v>648</v>
      </c>
      <c r="D13764" t="s">
        <v>136</v>
      </c>
      <c r="E13764" t="s">
        <v>1</v>
      </c>
      <c r="F13764">
        <v>0</v>
      </c>
      <c r="G13764">
        <v>0</v>
      </c>
      <c r="H13764">
        <v>0</v>
      </c>
    </row>
    <row r="13765" spans="2:8" x14ac:dyDescent="0.25">
      <c r="B13765" t="s">
        <v>3</v>
      </c>
      <c r="C13765" t="s">
        <v>648</v>
      </c>
      <c r="D13765" t="s">
        <v>137</v>
      </c>
      <c r="E13765" t="s">
        <v>1</v>
      </c>
      <c r="F13765">
        <v>0</v>
      </c>
      <c r="G13765">
        <v>0</v>
      </c>
      <c r="H13765">
        <v>0</v>
      </c>
    </row>
    <row r="13766" spans="2:8" x14ac:dyDescent="0.25">
      <c r="B13766" t="s">
        <v>3</v>
      </c>
      <c r="C13766" t="s">
        <v>648</v>
      </c>
      <c r="D13766" t="s">
        <v>138</v>
      </c>
      <c r="E13766" t="s">
        <v>1</v>
      </c>
      <c r="F13766">
        <v>0</v>
      </c>
      <c r="G13766">
        <v>0</v>
      </c>
      <c r="H13766">
        <v>0</v>
      </c>
    </row>
    <row r="13767" spans="2:8" x14ac:dyDescent="0.25">
      <c r="B13767" t="s">
        <v>3</v>
      </c>
      <c r="C13767" t="s">
        <v>648</v>
      </c>
      <c r="D13767" t="s">
        <v>630</v>
      </c>
      <c r="E13767" t="s">
        <v>1</v>
      </c>
      <c r="F13767">
        <v>0</v>
      </c>
      <c r="G13767">
        <v>0</v>
      </c>
      <c r="H13767">
        <v>0</v>
      </c>
    </row>
    <row r="13768" spans="2:8" x14ac:dyDescent="0.25">
      <c r="B13768" t="s">
        <v>3</v>
      </c>
      <c r="C13768" t="s">
        <v>648</v>
      </c>
      <c r="D13768" t="s">
        <v>139</v>
      </c>
      <c r="E13768" t="s">
        <v>1</v>
      </c>
      <c r="F13768">
        <v>0</v>
      </c>
      <c r="G13768">
        <v>0</v>
      </c>
      <c r="H13768">
        <v>0</v>
      </c>
    </row>
    <row r="13769" spans="2:8" x14ac:dyDescent="0.25">
      <c r="B13769" t="s">
        <v>3</v>
      </c>
      <c r="C13769" t="s">
        <v>648</v>
      </c>
      <c r="D13769" t="s">
        <v>631</v>
      </c>
      <c r="E13769" t="s">
        <v>1</v>
      </c>
      <c r="F13769">
        <v>0</v>
      </c>
      <c r="G13769">
        <v>0</v>
      </c>
      <c r="H13769">
        <v>0</v>
      </c>
    </row>
    <row r="13770" spans="2:8" x14ac:dyDescent="0.25">
      <c r="B13770" t="s">
        <v>3</v>
      </c>
      <c r="C13770" t="s">
        <v>648</v>
      </c>
      <c r="D13770" t="s">
        <v>140</v>
      </c>
      <c r="E13770" t="s">
        <v>1</v>
      </c>
      <c r="F13770">
        <v>0</v>
      </c>
      <c r="G13770">
        <v>0</v>
      </c>
      <c r="H13770">
        <v>0</v>
      </c>
    </row>
    <row r="13771" spans="2:8" x14ac:dyDescent="0.25">
      <c r="B13771" t="s">
        <v>3</v>
      </c>
      <c r="C13771" t="s">
        <v>648</v>
      </c>
      <c r="D13771" t="s">
        <v>141</v>
      </c>
      <c r="E13771" t="s">
        <v>1</v>
      </c>
      <c r="F13771">
        <v>0</v>
      </c>
      <c r="G13771">
        <v>0</v>
      </c>
      <c r="H13771">
        <v>0</v>
      </c>
    </row>
    <row r="13772" spans="2:8" x14ac:dyDescent="0.25">
      <c r="B13772" t="s">
        <v>3</v>
      </c>
      <c r="C13772" t="s">
        <v>648</v>
      </c>
      <c r="D13772" t="s">
        <v>142</v>
      </c>
      <c r="E13772" t="s">
        <v>1</v>
      </c>
      <c r="F13772">
        <v>0</v>
      </c>
      <c r="G13772">
        <v>0</v>
      </c>
      <c r="H13772">
        <v>0</v>
      </c>
    </row>
    <row r="13773" spans="2:8" x14ac:dyDescent="0.25">
      <c r="B13773" t="s">
        <v>3</v>
      </c>
      <c r="C13773" t="s">
        <v>648</v>
      </c>
      <c r="D13773" t="s">
        <v>143</v>
      </c>
      <c r="E13773" t="s">
        <v>1</v>
      </c>
      <c r="F13773">
        <v>0</v>
      </c>
      <c r="G13773">
        <v>0</v>
      </c>
      <c r="H13773">
        <v>0</v>
      </c>
    </row>
    <row r="13774" spans="2:8" x14ac:dyDescent="0.25">
      <c r="B13774" t="s">
        <v>3</v>
      </c>
      <c r="C13774" t="s">
        <v>648</v>
      </c>
      <c r="D13774" t="s">
        <v>144</v>
      </c>
      <c r="E13774" t="s">
        <v>1</v>
      </c>
      <c r="F13774">
        <v>0</v>
      </c>
      <c r="G13774">
        <v>0</v>
      </c>
      <c r="H13774">
        <v>0</v>
      </c>
    </row>
    <row r="13775" spans="2:8" x14ac:dyDescent="0.25">
      <c r="B13775" t="s">
        <v>3</v>
      </c>
      <c r="C13775" t="s">
        <v>648</v>
      </c>
      <c r="D13775" t="s">
        <v>145</v>
      </c>
      <c r="E13775" t="s">
        <v>1</v>
      </c>
      <c r="F13775">
        <v>0</v>
      </c>
      <c r="G13775">
        <v>0</v>
      </c>
      <c r="H13775">
        <v>0</v>
      </c>
    </row>
    <row r="13776" spans="2:8" x14ac:dyDescent="0.25">
      <c r="B13776" t="s">
        <v>3</v>
      </c>
      <c r="C13776" t="s">
        <v>648</v>
      </c>
      <c r="D13776" t="s">
        <v>146</v>
      </c>
      <c r="E13776" t="s">
        <v>1</v>
      </c>
      <c r="F13776">
        <v>0</v>
      </c>
      <c r="G13776">
        <v>0</v>
      </c>
      <c r="H13776">
        <v>0</v>
      </c>
    </row>
    <row r="13777" spans="2:8" x14ac:dyDescent="0.25">
      <c r="B13777" t="s">
        <v>3</v>
      </c>
      <c r="C13777" t="s">
        <v>648</v>
      </c>
      <c r="D13777" t="s">
        <v>147</v>
      </c>
      <c r="E13777" t="s">
        <v>1</v>
      </c>
      <c r="F13777">
        <v>0</v>
      </c>
      <c r="G13777">
        <v>0</v>
      </c>
      <c r="H13777">
        <v>0</v>
      </c>
    </row>
    <row r="13778" spans="2:8" x14ac:dyDescent="0.25">
      <c r="B13778" t="s">
        <v>3</v>
      </c>
      <c r="C13778" t="s">
        <v>648</v>
      </c>
      <c r="D13778" t="s">
        <v>148</v>
      </c>
      <c r="E13778" t="s">
        <v>1</v>
      </c>
      <c r="F13778">
        <v>0</v>
      </c>
      <c r="G13778">
        <v>0</v>
      </c>
      <c r="H13778">
        <v>0</v>
      </c>
    </row>
    <row r="13779" spans="2:8" x14ac:dyDescent="0.25">
      <c r="B13779" t="s">
        <v>3</v>
      </c>
      <c r="C13779" t="s">
        <v>648</v>
      </c>
      <c r="D13779" t="s">
        <v>149</v>
      </c>
      <c r="E13779" t="s">
        <v>1</v>
      </c>
      <c r="F13779">
        <v>0</v>
      </c>
      <c r="G13779">
        <v>0</v>
      </c>
      <c r="H13779">
        <v>0</v>
      </c>
    </row>
    <row r="13780" spans="2:8" x14ac:dyDescent="0.25">
      <c r="B13780" t="s">
        <v>3</v>
      </c>
      <c r="C13780" t="s">
        <v>648</v>
      </c>
      <c r="D13780" t="s">
        <v>150</v>
      </c>
      <c r="E13780" t="s">
        <v>1</v>
      </c>
      <c r="F13780">
        <v>0</v>
      </c>
      <c r="G13780">
        <v>0</v>
      </c>
      <c r="H13780">
        <v>0</v>
      </c>
    </row>
    <row r="13781" spans="2:8" x14ac:dyDescent="0.25">
      <c r="B13781" t="s">
        <v>3</v>
      </c>
      <c r="C13781" t="s">
        <v>648</v>
      </c>
      <c r="D13781" t="s">
        <v>151</v>
      </c>
      <c r="E13781" t="s">
        <v>1</v>
      </c>
      <c r="F13781">
        <v>0</v>
      </c>
      <c r="G13781">
        <v>0</v>
      </c>
      <c r="H13781">
        <v>0</v>
      </c>
    </row>
    <row r="13782" spans="2:8" x14ac:dyDescent="0.25">
      <c r="B13782" t="s">
        <v>3</v>
      </c>
      <c r="C13782" t="s">
        <v>648</v>
      </c>
      <c r="D13782" t="s">
        <v>152</v>
      </c>
      <c r="E13782" t="s">
        <v>1</v>
      </c>
      <c r="F13782">
        <v>0</v>
      </c>
      <c r="G13782">
        <v>0</v>
      </c>
      <c r="H13782">
        <v>0</v>
      </c>
    </row>
    <row r="13783" spans="2:8" x14ac:dyDescent="0.25">
      <c r="B13783" t="s">
        <v>3</v>
      </c>
      <c r="C13783" t="s">
        <v>648</v>
      </c>
      <c r="D13783" t="s">
        <v>153</v>
      </c>
      <c r="E13783" t="s">
        <v>1</v>
      </c>
      <c r="F13783">
        <v>0</v>
      </c>
      <c r="G13783">
        <v>0</v>
      </c>
      <c r="H13783">
        <v>0</v>
      </c>
    </row>
    <row r="13784" spans="2:8" x14ac:dyDescent="0.25">
      <c r="B13784" t="s">
        <v>3</v>
      </c>
      <c r="C13784" t="s">
        <v>648</v>
      </c>
      <c r="D13784" t="s">
        <v>154</v>
      </c>
      <c r="E13784" t="s">
        <v>1</v>
      </c>
      <c r="F13784">
        <v>0</v>
      </c>
      <c r="G13784">
        <v>0</v>
      </c>
      <c r="H13784">
        <v>0</v>
      </c>
    </row>
    <row r="13785" spans="2:8" x14ac:dyDescent="0.25">
      <c r="B13785" t="s">
        <v>3</v>
      </c>
      <c r="C13785" t="s">
        <v>648</v>
      </c>
      <c r="D13785" t="s">
        <v>632</v>
      </c>
      <c r="E13785" t="s">
        <v>1</v>
      </c>
      <c r="F13785">
        <v>0</v>
      </c>
      <c r="G13785">
        <v>0</v>
      </c>
      <c r="H13785">
        <v>0</v>
      </c>
    </row>
    <row r="13786" spans="2:8" x14ac:dyDescent="0.25">
      <c r="B13786" t="s">
        <v>3</v>
      </c>
      <c r="C13786" t="s">
        <v>648</v>
      </c>
      <c r="D13786" t="s">
        <v>155</v>
      </c>
      <c r="E13786" t="s">
        <v>1</v>
      </c>
      <c r="F13786">
        <v>0</v>
      </c>
      <c r="G13786">
        <v>0</v>
      </c>
      <c r="H13786">
        <v>0</v>
      </c>
    </row>
    <row r="13787" spans="2:8" x14ac:dyDescent="0.25">
      <c r="B13787" t="s">
        <v>3</v>
      </c>
      <c r="C13787" t="s">
        <v>648</v>
      </c>
      <c r="D13787" t="s">
        <v>633</v>
      </c>
      <c r="E13787" t="s">
        <v>1</v>
      </c>
      <c r="F13787">
        <v>0</v>
      </c>
      <c r="G13787">
        <v>0</v>
      </c>
      <c r="H13787">
        <v>0</v>
      </c>
    </row>
    <row r="13788" spans="2:8" x14ac:dyDescent="0.25">
      <c r="B13788" t="s">
        <v>3</v>
      </c>
      <c r="C13788" t="s">
        <v>648</v>
      </c>
      <c r="D13788" t="s">
        <v>156</v>
      </c>
      <c r="E13788" t="s">
        <v>1</v>
      </c>
      <c r="F13788">
        <v>0</v>
      </c>
      <c r="G13788">
        <v>0</v>
      </c>
      <c r="H13788">
        <v>0</v>
      </c>
    </row>
    <row r="13789" spans="2:8" x14ac:dyDescent="0.25">
      <c r="B13789" t="s">
        <v>3</v>
      </c>
      <c r="C13789" t="s">
        <v>648</v>
      </c>
      <c r="D13789" t="s">
        <v>157</v>
      </c>
      <c r="E13789" t="s">
        <v>1</v>
      </c>
      <c r="F13789">
        <v>0</v>
      </c>
      <c r="G13789">
        <v>0</v>
      </c>
      <c r="H13789">
        <v>0</v>
      </c>
    </row>
    <row r="13790" spans="2:8" x14ac:dyDescent="0.25">
      <c r="B13790" t="s">
        <v>3</v>
      </c>
      <c r="C13790" t="s">
        <v>648</v>
      </c>
      <c r="D13790" t="s">
        <v>158</v>
      </c>
      <c r="E13790" t="s">
        <v>1</v>
      </c>
      <c r="F13790">
        <v>0</v>
      </c>
      <c r="G13790">
        <v>0</v>
      </c>
      <c r="H13790">
        <v>0</v>
      </c>
    </row>
    <row r="13791" spans="2:8" x14ac:dyDescent="0.25">
      <c r="B13791" t="s">
        <v>3</v>
      </c>
      <c r="C13791" t="s">
        <v>648</v>
      </c>
      <c r="D13791" t="s">
        <v>159</v>
      </c>
      <c r="E13791" t="s">
        <v>1</v>
      </c>
      <c r="F13791">
        <v>0</v>
      </c>
      <c r="G13791">
        <v>0</v>
      </c>
      <c r="H13791">
        <v>0</v>
      </c>
    </row>
    <row r="13792" spans="2:8" x14ac:dyDescent="0.25">
      <c r="B13792" t="s">
        <v>3</v>
      </c>
      <c r="C13792" t="s">
        <v>648</v>
      </c>
      <c r="D13792" t="s">
        <v>160</v>
      </c>
      <c r="E13792" t="s">
        <v>1</v>
      </c>
      <c r="F13792">
        <v>0</v>
      </c>
      <c r="G13792">
        <v>0</v>
      </c>
      <c r="H13792">
        <v>0</v>
      </c>
    </row>
    <row r="13793" spans="2:8" x14ac:dyDescent="0.25">
      <c r="B13793" t="s">
        <v>3</v>
      </c>
      <c r="C13793" t="s">
        <v>648</v>
      </c>
      <c r="D13793" t="s">
        <v>161</v>
      </c>
      <c r="E13793" t="s">
        <v>1</v>
      </c>
      <c r="F13793">
        <v>0</v>
      </c>
      <c r="G13793">
        <v>0</v>
      </c>
      <c r="H13793">
        <v>0</v>
      </c>
    </row>
    <row r="13794" spans="2:8" x14ac:dyDescent="0.25">
      <c r="B13794" t="s">
        <v>3</v>
      </c>
      <c r="C13794" t="s">
        <v>648</v>
      </c>
      <c r="D13794" t="s">
        <v>162</v>
      </c>
      <c r="E13794" t="s">
        <v>1</v>
      </c>
      <c r="F13794">
        <v>0</v>
      </c>
      <c r="G13794">
        <v>0</v>
      </c>
      <c r="H13794">
        <v>0</v>
      </c>
    </row>
    <row r="13795" spans="2:8" x14ac:dyDescent="0.25">
      <c r="B13795" t="s">
        <v>3</v>
      </c>
      <c r="C13795" t="s">
        <v>648</v>
      </c>
      <c r="D13795" t="s">
        <v>163</v>
      </c>
      <c r="E13795" t="s">
        <v>1</v>
      </c>
      <c r="F13795">
        <v>0</v>
      </c>
      <c r="G13795">
        <v>0</v>
      </c>
      <c r="H13795">
        <v>0</v>
      </c>
    </row>
    <row r="13796" spans="2:8" x14ac:dyDescent="0.25">
      <c r="B13796" t="s">
        <v>3</v>
      </c>
      <c r="C13796" t="s">
        <v>648</v>
      </c>
      <c r="D13796" t="s">
        <v>164</v>
      </c>
      <c r="E13796" t="s">
        <v>1</v>
      </c>
      <c r="F13796">
        <v>0</v>
      </c>
      <c r="G13796">
        <v>0</v>
      </c>
      <c r="H13796">
        <v>0</v>
      </c>
    </row>
    <row r="13797" spans="2:8" x14ac:dyDescent="0.25">
      <c r="B13797" t="s">
        <v>3</v>
      </c>
      <c r="C13797" t="s">
        <v>648</v>
      </c>
      <c r="D13797" t="s">
        <v>165</v>
      </c>
      <c r="E13797" t="s">
        <v>1</v>
      </c>
      <c r="F13797">
        <v>0</v>
      </c>
      <c r="G13797">
        <v>0</v>
      </c>
      <c r="H13797">
        <v>0</v>
      </c>
    </row>
    <row r="13798" spans="2:8" x14ac:dyDescent="0.25">
      <c r="B13798" t="s">
        <v>3</v>
      </c>
      <c r="C13798" t="s">
        <v>648</v>
      </c>
      <c r="D13798" t="s">
        <v>166</v>
      </c>
      <c r="E13798" t="s">
        <v>1</v>
      </c>
      <c r="F13798">
        <v>0</v>
      </c>
      <c r="G13798">
        <v>0</v>
      </c>
      <c r="H13798">
        <v>0</v>
      </c>
    </row>
    <row r="13799" spans="2:8" x14ac:dyDescent="0.25">
      <c r="B13799" t="s">
        <v>3</v>
      </c>
      <c r="C13799" t="s">
        <v>648</v>
      </c>
      <c r="D13799" t="s">
        <v>167</v>
      </c>
      <c r="E13799" t="s">
        <v>1</v>
      </c>
      <c r="F13799">
        <v>0</v>
      </c>
      <c r="G13799">
        <v>0</v>
      </c>
      <c r="H13799">
        <v>0</v>
      </c>
    </row>
    <row r="13800" spans="2:8" x14ac:dyDescent="0.25">
      <c r="B13800" t="s">
        <v>3</v>
      </c>
      <c r="C13800" t="s">
        <v>648</v>
      </c>
      <c r="D13800" t="s">
        <v>168</v>
      </c>
      <c r="E13800" t="s">
        <v>1</v>
      </c>
      <c r="F13800">
        <v>0</v>
      </c>
      <c r="G13800">
        <v>0</v>
      </c>
      <c r="H13800">
        <v>0</v>
      </c>
    </row>
    <row r="13801" spans="2:8" x14ac:dyDescent="0.25">
      <c r="B13801" t="s">
        <v>3</v>
      </c>
      <c r="C13801" t="s">
        <v>648</v>
      </c>
      <c r="D13801" t="s">
        <v>169</v>
      </c>
      <c r="E13801" t="s">
        <v>1</v>
      </c>
      <c r="F13801">
        <v>0</v>
      </c>
      <c r="G13801">
        <v>0</v>
      </c>
      <c r="H13801">
        <v>0</v>
      </c>
    </row>
    <row r="13802" spans="2:8" x14ac:dyDescent="0.25">
      <c r="B13802" t="s">
        <v>3</v>
      </c>
      <c r="C13802" t="s">
        <v>648</v>
      </c>
      <c r="D13802" t="s">
        <v>170</v>
      </c>
      <c r="E13802" t="s">
        <v>1</v>
      </c>
      <c r="F13802">
        <v>0</v>
      </c>
      <c r="G13802">
        <v>0</v>
      </c>
      <c r="H13802">
        <v>0</v>
      </c>
    </row>
    <row r="13803" spans="2:8" x14ac:dyDescent="0.25">
      <c r="B13803" t="s">
        <v>3</v>
      </c>
      <c r="C13803" t="s">
        <v>648</v>
      </c>
      <c r="D13803" t="s">
        <v>171</v>
      </c>
      <c r="E13803" t="s">
        <v>1</v>
      </c>
      <c r="F13803">
        <v>0</v>
      </c>
      <c r="G13803">
        <v>0</v>
      </c>
      <c r="H13803">
        <v>0</v>
      </c>
    </row>
    <row r="13804" spans="2:8" x14ac:dyDescent="0.25">
      <c r="B13804" t="s">
        <v>3</v>
      </c>
      <c r="C13804" t="s">
        <v>648</v>
      </c>
      <c r="D13804" t="s">
        <v>172</v>
      </c>
      <c r="E13804" t="s">
        <v>1</v>
      </c>
      <c r="F13804">
        <v>0</v>
      </c>
      <c r="G13804">
        <v>0</v>
      </c>
      <c r="H13804">
        <v>0</v>
      </c>
    </row>
    <row r="13805" spans="2:8" x14ac:dyDescent="0.25">
      <c r="B13805" t="s">
        <v>3</v>
      </c>
      <c r="C13805" t="s">
        <v>648</v>
      </c>
      <c r="D13805" t="s">
        <v>173</v>
      </c>
      <c r="E13805" t="s">
        <v>1</v>
      </c>
      <c r="F13805">
        <v>0</v>
      </c>
      <c r="G13805">
        <v>0</v>
      </c>
      <c r="H13805">
        <v>0</v>
      </c>
    </row>
    <row r="13806" spans="2:8" x14ac:dyDescent="0.25">
      <c r="B13806" t="s">
        <v>3</v>
      </c>
      <c r="C13806" t="s">
        <v>648</v>
      </c>
      <c r="D13806" t="s">
        <v>174</v>
      </c>
      <c r="E13806" t="s">
        <v>1</v>
      </c>
      <c r="F13806">
        <v>0</v>
      </c>
      <c r="G13806">
        <v>0</v>
      </c>
      <c r="H13806">
        <v>0</v>
      </c>
    </row>
    <row r="13807" spans="2:8" x14ac:dyDescent="0.25">
      <c r="B13807" t="s">
        <v>3</v>
      </c>
      <c r="C13807" t="s">
        <v>648</v>
      </c>
      <c r="D13807" t="s">
        <v>175</v>
      </c>
      <c r="E13807" t="s">
        <v>1</v>
      </c>
      <c r="F13807">
        <v>0</v>
      </c>
      <c r="G13807">
        <v>0</v>
      </c>
      <c r="H13807">
        <v>0</v>
      </c>
    </row>
    <row r="13808" spans="2:8" x14ac:dyDescent="0.25">
      <c r="B13808" t="s">
        <v>3</v>
      </c>
      <c r="C13808" t="s">
        <v>648</v>
      </c>
      <c r="D13808" t="s">
        <v>176</v>
      </c>
      <c r="E13808" t="s">
        <v>1</v>
      </c>
      <c r="F13808">
        <v>0</v>
      </c>
      <c r="G13808">
        <v>0</v>
      </c>
      <c r="H13808">
        <v>0</v>
      </c>
    </row>
    <row r="13809" spans="2:8" x14ac:dyDescent="0.25">
      <c r="B13809" t="s">
        <v>3</v>
      </c>
      <c r="C13809" t="s">
        <v>648</v>
      </c>
      <c r="D13809" t="s">
        <v>177</v>
      </c>
      <c r="E13809" t="s">
        <v>1</v>
      </c>
      <c r="F13809">
        <v>0</v>
      </c>
      <c r="G13809">
        <v>0</v>
      </c>
      <c r="H13809">
        <v>0</v>
      </c>
    </row>
    <row r="13810" spans="2:8" x14ac:dyDescent="0.25">
      <c r="B13810" t="s">
        <v>3</v>
      </c>
      <c r="C13810" t="s">
        <v>648</v>
      </c>
      <c r="D13810" t="s">
        <v>178</v>
      </c>
      <c r="E13810" t="s">
        <v>1</v>
      </c>
      <c r="F13810">
        <v>0</v>
      </c>
      <c r="G13810">
        <v>0</v>
      </c>
      <c r="H13810">
        <v>0</v>
      </c>
    </row>
    <row r="13811" spans="2:8" x14ac:dyDescent="0.25">
      <c r="B13811" t="s">
        <v>3</v>
      </c>
      <c r="C13811" t="s">
        <v>648</v>
      </c>
      <c r="D13811" t="s">
        <v>179</v>
      </c>
      <c r="E13811" t="s">
        <v>1</v>
      </c>
      <c r="F13811">
        <v>0</v>
      </c>
      <c r="G13811">
        <v>0</v>
      </c>
      <c r="H13811">
        <v>0</v>
      </c>
    </row>
    <row r="13812" spans="2:8" x14ac:dyDescent="0.25">
      <c r="B13812" t="s">
        <v>3</v>
      </c>
      <c r="C13812" t="s">
        <v>648</v>
      </c>
      <c r="D13812" t="s">
        <v>180</v>
      </c>
      <c r="E13812" t="s">
        <v>1</v>
      </c>
      <c r="F13812">
        <v>0</v>
      </c>
      <c r="G13812">
        <v>0</v>
      </c>
      <c r="H13812">
        <v>0</v>
      </c>
    </row>
    <row r="13813" spans="2:8" x14ac:dyDescent="0.25">
      <c r="B13813" t="s">
        <v>3</v>
      </c>
      <c r="C13813" t="s">
        <v>648</v>
      </c>
      <c r="D13813" t="s">
        <v>181</v>
      </c>
      <c r="E13813" t="s">
        <v>1</v>
      </c>
      <c r="F13813">
        <v>0</v>
      </c>
      <c r="G13813">
        <v>0</v>
      </c>
      <c r="H13813">
        <v>0</v>
      </c>
    </row>
    <row r="13814" spans="2:8" x14ac:dyDescent="0.25">
      <c r="B13814" t="s">
        <v>3</v>
      </c>
      <c r="C13814" t="s">
        <v>648</v>
      </c>
      <c r="D13814" t="s">
        <v>634</v>
      </c>
      <c r="E13814" t="s">
        <v>1</v>
      </c>
      <c r="F13814">
        <v>0</v>
      </c>
      <c r="G13814">
        <v>0</v>
      </c>
      <c r="H13814">
        <v>0</v>
      </c>
    </row>
    <row r="13815" spans="2:8" x14ac:dyDescent="0.25">
      <c r="B13815" t="s">
        <v>3</v>
      </c>
      <c r="C13815" t="s">
        <v>648</v>
      </c>
      <c r="D13815" t="s">
        <v>182</v>
      </c>
      <c r="E13815" t="s">
        <v>1</v>
      </c>
      <c r="F13815">
        <v>0</v>
      </c>
      <c r="G13815">
        <v>0</v>
      </c>
      <c r="H13815">
        <v>0</v>
      </c>
    </row>
    <row r="13816" spans="2:8" x14ac:dyDescent="0.25">
      <c r="B13816" t="s">
        <v>3</v>
      </c>
      <c r="C13816" t="s">
        <v>648</v>
      </c>
      <c r="D13816" t="s">
        <v>183</v>
      </c>
      <c r="E13816" t="s">
        <v>1</v>
      </c>
      <c r="F13816">
        <v>0</v>
      </c>
      <c r="G13816">
        <v>0</v>
      </c>
      <c r="H13816">
        <v>0</v>
      </c>
    </row>
    <row r="13817" spans="2:8" x14ac:dyDescent="0.25">
      <c r="B13817" t="s">
        <v>3</v>
      </c>
      <c r="C13817" t="s">
        <v>648</v>
      </c>
      <c r="D13817" t="s">
        <v>184</v>
      </c>
      <c r="E13817" t="s">
        <v>1</v>
      </c>
      <c r="F13817">
        <v>0</v>
      </c>
      <c r="G13817">
        <v>0</v>
      </c>
      <c r="H13817">
        <v>0</v>
      </c>
    </row>
    <row r="13818" spans="2:8" x14ac:dyDescent="0.25">
      <c r="B13818" t="s">
        <v>3</v>
      </c>
      <c r="C13818" t="s">
        <v>648</v>
      </c>
      <c r="D13818" t="s">
        <v>185</v>
      </c>
      <c r="E13818" t="s">
        <v>1</v>
      </c>
      <c r="F13818">
        <v>0</v>
      </c>
      <c r="G13818">
        <v>0</v>
      </c>
      <c r="H13818">
        <v>0</v>
      </c>
    </row>
    <row r="13819" spans="2:8" x14ac:dyDescent="0.25">
      <c r="B13819" t="s">
        <v>3</v>
      </c>
      <c r="C13819" t="s">
        <v>648</v>
      </c>
      <c r="D13819" t="s">
        <v>186</v>
      </c>
      <c r="E13819" t="s">
        <v>1</v>
      </c>
      <c r="F13819">
        <v>0</v>
      </c>
      <c r="G13819">
        <v>0</v>
      </c>
      <c r="H13819">
        <v>0</v>
      </c>
    </row>
    <row r="13820" spans="2:8" x14ac:dyDescent="0.25">
      <c r="B13820" t="s">
        <v>3</v>
      </c>
      <c r="C13820" t="s">
        <v>648</v>
      </c>
      <c r="D13820" t="s">
        <v>187</v>
      </c>
      <c r="E13820" t="s">
        <v>1</v>
      </c>
      <c r="F13820">
        <v>0</v>
      </c>
      <c r="G13820">
        <v>0</v>
      </c>
      <c r="H13820">
        <v>0</v>
      </c>
    </row>
    <row r="13821" spans="2:8" x14ac:dyDescent="0.25">
      <c r="B13821" t="s">
        <v>3</v>
      </c>
      <c r="C13821" t="s">
        <v>648</v>
      </c>
      <c r="D13821" t="s">
        <v>188</v>
      </c>
      <c r="E13821" t="s">
        <v>1</v>
      </c>
      <c r="F13821">
        <v>0</v>
      </c>
      <c r="G13821">
        <v>0</v>
      </c>
      <c r="H13821">
        <v>0</v>
      </c>
    </row>
    <row r="13822" spans="2:8" x14ac:dyDescent="0.25">
      <c r="B13822" t="s">
        <v>3</v>
      </c>
      <c r="C13822" t="s">
        <v>648</v>
      </c>
      <c r="D13822" t="s">
        <v>189</v>
      </c>
      <c r="E13822" t="s">
        <v>1</v>
      </c>
      <c r="F13822">
        <v>0</v>
      </c>
      <c r="G13822">
        <v>0</v>
      </c>
      <c r="H13822">
        <v>0</v>
      </c>
    </row>
    <row r="13823" spans="2:8" x14ac:dyDescent="0.25">
      <c r="B13823" t="s">
        <v>3</v>
      </c>
      <c r="C13823" t="s">
        <v>648</v>
      </c>
      <c r="D13823" t="s">
        <v>190</v>
      </c>
      <c r="E13823" t="s">
        <v>1</v>
      </c>
      <c r="F13823">
        <v>0</v>
      </c>
      <c r="G13823">
        <v>0</v>
      </c>
      <c r="H13823">
        <v>0</v>
      </c>
    </row>
    <row r="13824" spans="2:8" x14ac:dyDescent="0.25">
      <c r="B13824" t="s">
        <v>3</v>
      </c>
      <c r="C13824" t="s">
        <v>648</v>
      </c>
      <c r="D13824" t="s">
        <v>191</v>
      </c>
      <c r="E13824" t="s">
        <v>1</v>
      </c>
      <c r="F13824">
        <v>0</v>
      </c>
      <c r="G13824">
        <v>0</v>
      </c>
      <c r="H13824">
        <v>0</v>
      </c>
    </row>
    <row r="13825" spans="2:8" x14ac:dyDescent="0.25">
      <c r="B13825" t="s">
        <v>3</v>
      </c>
      <c r="C13825" t="s">
        <v>648</v>
      </c>
      <c r="D13825" t="s">
        <v>192</v>
      </c>
      <c r="E13825" t="s">
        <v>1</v>
      </c>
      <c r="F13825">
        <v>0</v>
      </c>
      <c r="G13825">
        <v>0</v>
      </c>
      <c r="H13825">
        <v>0</v>
      </c>
    </row>
    <row r="13826" spans="2:8" x14ac:dyDescent="0.25">
      <c r="B13826" t="s">
        <v>3</v>
      </c>
      <c r="C13826" t="s">
        <v>648</v>
      </c>
      <c r="D13826" t="s">
        <v>193</v>
      </c>
      <c r="E13826" t="s">
        <v>1</v>
      </c>
      <c r="F13826">
        <v>0</v>
      </c>
      <c r="G13826">
        <v>0</v>
      </c>
      <c r="H13826">
        <v>0</v>
      </c>
    </row>
    <row r="13827" spans="2:8" x14ac:dyDescent="0.25">
      <c r="B13827" t="s">
        <v>3</v>
      </c>
      <c r="C13827" t="s">
        <v>648</v>
      </c>
      <c r="D13827" t="s">
        <v>194</v>
      </c>
      <c r="E13827" t="s">
        <v>1</v>
      </c>
      <c r="F13827">
        <v>0</v>
      </c>
      <c r="G13827">
        <v>0</v>
      </c>
      <c r="H13827">
        <v>0</v>
      </c>
    </row>
    <row r="13828" spans="2:8" x14ac:dyDescent="0.25">
      <c r="B13828" t="s">
        <v>3</v>
      </c>
      <c r="C13828" t="s">
        <v>648</v>
      </c>
      <c r="D13828" t="s">
        <v>195</v>
      </c>
      <c r="E13828" t="s">
        <v>1</v>
      </c>
      <c r="F13828">
        <v>0</v>
      </c>
      <c r="G13828">
        <v>0</v>
      </c>
      <c r="H13828">
        <v>0</v>
      </c>
    </row>
    <row r="13829" spans="2:8" x14ac:dyDescent="0.25">
      <c r="B13829" t="s">
        <v>3</v>
      </c>
      <c r="C13829" t="s">
        <v>648</v>
      </c>
      <c r="D13829" t="s">
        <v>196</v>
      </c>
      <c r="E13829" t="s">
        <v>1</v>
      </c>
      <c r="F13829">
        <v>0</v>
      </c>
      <c r="G13829">
        <v>0</v>
      </c>
      <c r="H13829">
        <v>0</v>
      </c>
    </row>
    <row r="13830" spans="2:8" x14ac:dyDescent="0.25">
      <c r="B13830" t="s">
        <v>3</v>
      </c>
      <c r="C13830" t="s">
        <v>648</v>
      </c>
      <c r="D13830" t="s">
        <v>197</v>
      </c>
      <c r="E13830" t="s">
        <v>1</v>
      </c>
      <c r="F13830">
        <v>0</v>
      </c>
      <c r="G13830">
        <v>0</v>
      </c>
      <c r="H13830">
        <v>0</v>
      </c>
    </row>
    <row r="13831" spans="2:8" x14ac:dyDescent="0.25">
      <c r="B13831" t="s">
        <v>3</v>
      </c>
      <c r="C13831" t="s">
        <v>648</v>
      </c>
      <c r="D13831" t="s">
        <v>198</v>
      </c>
      <c r="E13831" t="s">
        <v>1</v>
      </c>
      <c r="F13831">
        <v>0</v>
      </c>
      <c r="G13831">
        <v>0</v>
      </c>
      <c r="H13831">
        <v>0</v>
      </c>
    </row>
    <row r="13832" spans="2:8" x14ac:dyDescent="0.25">
      <c r="B13832" t="s">
        <v>3</v>
      </c>
      <c r="C13832" t="s">
        <v>648</v>
      </c>
      <c r="D13832" t="s">
        <v>199</v>
      </c>
      <c r="E13832" t="s">
        <v>1</v>
      </c>
      <c r="F13832">
        <v>0</v>
      </c>
      <c r="G13832">
        <v>0</v>
      </c>
      <c r="H13832">
        <v>0</v>
      </c>
    </row>
    <row r="13833" spans="2:8" x14ac:dyDescent="0.25">
      <c r="B13833" t="s">
        <v>3</v>
      </c>
      <c r="C13833" t="s">
        <v>648</v>
      </c>
      <c r="D13833" t="s">
        <v>200</v>
      </c>
      <c r="E13833" t="s">
        <v>1</v>
      </c>
      <c r="F13833">
        <v>0</v>
      </c>
      <c r="G13833">
        <v>0</v>
      </c>
      <c r="H13833">
        <v>0</v>
      </c>
    </row>
    <row r="13834" spans="2:8" x14ac:dyDescent="0.25">
      <c r="B13834" t="s">
        <v>3</v>
      </c>
      <c r="C13834" t="s">
        <v>648</v>
      </c>
      <c r="D13834" t="s">
        <v>201</v>
      </c>
      <c r="E13834" t="s">
        <v>1</v>
      </c>
      <c r="F13834">
        <v>0</v>
      </c>
      <c r="G13834">
        <v>0</v>
      </c>
      <c r="H13834">
        <v>0</v>
      </c>
    </row>
    <row r="13835" spans="2:8" x14ac:dyDescent="0.25">
      <c r="B13835" t="s">
        <v>3</v>
      </c>
      <c r="C13835" t="s">
        <v>648</v>
      </c>
      <c r="D13835" t="s">
        <v>202</v>
      </c>
      <c r="E13835" t="s">
        <v>1</v>
      </c>
      <c r="F13835">
        <v>0</v>
      </c>
      <c r="G13835">
        <v>0</v>
      </c>
      <c r="H13835">
        <v>0</v>
      </c>
    </row>
    <row r="13836" spans="2:8" x14ac:dyDescent="0.25">
      <c r="B13836" t="s">
        <v>3</v>
      </c>
      <c r="C13836" t="s">
        <v>648</v>
      </c>
      <c r="D13836" t="s">
        <v>203</v>
      </c>
      <c r="E13836" t="s">
        <v>1</v>
      </c>
      <c r="F13836">
        <v>0</v>
      </c>
      <c r="G13836">
        <v>0</v>
      </c>
      <c r="H13836">
        <v>0</v>
      </c>
    </row>
    <row r="13837" spans="2:8" x14ac:dyDescent="0.25">
      <c r="B13837" t="s">
        <v>3</v>
      </c>
      <c r="C13837" t="s">
        <v>648</v>
      </c>
      <c r="D13837" t="s">
        <v>204</v>
      </c>
      <c r="E13837" t="s">
        <v>1</v>
      </c>
      <c r="F13837">
        <v>0</v>
      </c>
      <c r="G13837">
        <v>0</v>
      </c>
      <c r="H13837">
        <v>0</v>
      </c>
    </row>
    <row r="13838" spans="2:8" x14ac:dyDescent="0.25">
      <c r="B13838" t="s">
        <v>3</v>
      </c>
      <c r="C13838" t="s">
        <v>648</v>
      </c>
      <c r="D13838" t="s">
        <v>205</v>
      </c>
      <c r="E13838" t="s">
        <v>1</v>
      </c>
      <c r="F13838">
        <v>0</v>
      </c>
      <c r="G13838">
        <v>0</v>
      </c>
      <c r="H13838">
        <v>0</v>
      </c>
    </row>
    <row r="13839" spans="2:8" x14ac:dyDescent="0.25">
      <c r="B13839" t="s">
        <v>3</v>
      </c>
      <c r="C13839" t="s">
        <v>648</v>
      </c>
      <c r="D13839" t="s">
        <v>206</v>
      </c>
      <c r="E13839" t="s">
        <v>1</v>
      </c>
      <c r="F13839">
        <v>0</v>
      </c>
      <c r="G13839">
        <v>0</v>
      </c>
      <c r="H13839">
        <v>0</v>
      </c>
    </row>
    <row r="13840" spans="2:8" x14ac:dyDescent="0.25">
      <c r="B13840" t="s">
        <v>3</v>
      </c>
      <c r="C13840" t="s">
        <v>648</v>
      </c>
      <c r="D13840" t="s">
        <v>207</v>
      </c>
      <c r="E13840" t="s">
        <v>1</v>
      </c>
      <c r="F13840">
        <v>0</v>
      </c>
      <c r="G13840">
        <v>0</v>
      </c>
      <c r="H13840">
        <v>0</v>
      </c>
    </row>
    <row r="13841" spans="2:8" x14ac:dyDescent="0.25">
      <c r="B13841" t="s">
        <v>3</v>
      </c>
      <c r="C13841" t="s">
        <v>648</v>
      </c>
      <c r="D13841" t="s">
        <v>208</v>
      </c>
      <c r="E13841" t="s">
        <v>1</v>
      </c>
      <c r="F13841">
        <v>0</v>
      </c>
      <c r="G13841">
        <v>0</v>
      </c>
      <c r="H13841">
        <v>0</v>
      </c>
    </row>
    <row r="13842" spans="2:8" x14ac:dyDescent="0.25">
      <c r="B13842" t="s">
        <v>3</v>
      </c>
      <c r="C13842" t="s">
        <v>648</v>
      </c>
      <c r="D13842" t="s">
        <v>209</v>
      </c>
      <c r="E13842" t="s">
        <v>1</v>
      </c>
      <c r="F13842">
        <v>0</v>
      </c>
      <c r="G13842">
        <v>0</v>
      </c>
      <c r="H13842">
        <v>0</v>
      </c>
    </row>
    <row r="13843" spans="2:8" x14ac:dyDescent="0.25">
      <c r="B13843" t="s">
        <v>3</v>
      </c>
      <c r="C13843" t="s">
        <v>648</v>
      </c>
      <c r="D13843" t="s">
        <v>210</v>
      </c>
      <c r="E13843" t="s">
        <v>1</v>
      </c>
      <c r="F13843">
        <v>0</v>
      </c>
      <c r="G13843">
        <v>0</v>
      </c>
      <c r="H13843">
        <v>0</v>
      </c>
    </row>
    <row r="13844" spans="2:8" x14ac:dyDescent="0.25">
      <c r="B13844" t="s">
        <v>3</v>
      </c>
      <c r="C13844" t="s">
        <v>648</v>
      </c>
      <c r="D13844" t="s">
        <v>211</v>
      </c>
      <c r="E13844" t="s">
        <v>1</v>
      </c>
      <c r="F13844">
        <v>0</v>
      </c>
      <c r="G13844">
        <v>0</v>
      </c>
      <c r="H13844">
        <v>0</v>
      </c>
    </row>
    <row r="13845" spans="2:8" x14ac:dyDescent="0.25">
      <c r="B13845" t="s">
        <v>3</v>
      </c>
      <c r="C13845" t="s">
        <v>648</v>
      </c>
      <c r="D13845" t="s">
        <v>212</v>
      </c>
      <c r="E13845" t="s">
        <v>1</v>
      </c>
      <c r="F13845">
        <v>0</v>
      </c>
      <c r="G13845">
        <v>0</v>
      </c>
      <c r="H13845">
        <v>0</v>
      </c>
    </row>
    <row r="13846" spans="2:8" x14ac:dyDescent="0.25">
      <c r="B13846" t="s">
        <v>3</v>
      </c>
      <c r="C13846" t="s">
        <v>648</v>
      </c>
      <c r="D13846" t="s">
        <v>213</v>
      </c>
      <c r="E13846" t="s">
        <v>1</v>
      </c>
      <c r="F13846">
        <v>0</v>
      </c>
      <c r="G13846">
        <v>0</v>
      </c>
      <c r="H13846">
        <v>0</v>
      </c>
    </row>
    <row r="13847" spans="2:8" x14ac:dyDescent="0.25">
      <c r="B13847" t="s">
        <v>3</v>
      </c>
      <c r="C13847" t="s">
        <v>648</v>
      </c>
      <c r="D13847" t="s">
        <v>214</v>
      </c>
      <c r="E13847" t="s">
        <v>1</v>
      </c>
      <c r="F13847">
        <v>0</v>
      </c>
      <c r="G13847">
        <v>0</v>
      </c>
      <c r="H13847">
        <v>0</v>
      </c>
    </row>
    <row r="13848" spans="2:8" x14ac:dyDescent="0.25">
      <c r="B13848" t="s">
        <v>3</v>
      </c>
      <c r="C13848" t="s">
        <v>648</v>
      </c>
      <c r="D13848" t="s">
        <v>215</v>
      </c>
      <c r="E13848" t="s">
        <v>1</v>
      </c>
      <c r="F13848">
        <v>0</v>
      </c>
      <c r="G13848">
        <v>0</v>
      </c>
      <c r="H13848">
        <v>0</v>
      </c>
    </row>
    <row r="13849" spans="2:8" x14ac:dyDescent="0.25">
      <c r="B13849" t="s">
        <v>3</v>
      </c>
      <c r="C13849" t="s">
        <v>648</v>
      </c>
      <c r="D13849" t="s">
        <v>216</v>
      </c>
      <c r="E13849" t="s">
        <v>1</v>
      </c>
      <c r="F13849">
        <v>0</v>
      </c>
      <c r="G13849">
        <v>0</v>
      </c>
      <c r="H13849">
        <v>0</v>
      </c>
    </row>
    <row r="13850" spans="2:8" x14ac:dyDescent="0.25">
      <c r="B13850" t="s">
        <v>3</v>
      </c>
      <c r="C13850" t="s">
        <v>648</v>
      </c>
      <c r="D13850" t="s">
        <v>217</v>
      </c>
      <c r="E13850" t="s">
        <v>1</v>
      </c>
      <c r="F13850">
        <v>0</v>
      </c>
      <c r="G13850">
        <v>0</v>
      </c>
      <c r="H13850">
        <v>0</v>
      </c>
    </row>
    <row r="13851" spans="2:8" x14ac:dyDescent="0.25">
      <c r="B13851" t="s">
        <v>3</v>
      </c>
      <c r="C13851" t="s">
        <v>648</v>
      </c>
      <c r="D13851" t="s">
        <v>218</v>
      </c>
      <c r="E13851" t="s">
        <v>1</v>
      </c>
      <c r="F13851">
        <v>0</v>
      </c>
      <c r="G13851">
        <v>0</v>
      </c>
      <c r="H13851">
        <v>0</v>
      </c>
    </row>
    <row r="13852" spans="2:8" x14ac:dyDescent="0.25">
      <c r="B13852" t="s">
        <v>3</v>
      </c>
      <c r="C13852" t="s">
        <v>648</v>
      </c>
      <c r="D13852" t="s">
        <v>219</v>
      </c>
      <c r="E13852" t="s">
        <v>1</v>
      </c>
      <c r="F13852">
        <v>0</v>
      </c>
      <c r="G13852">
        <v>0</v>
      </c>
      <c r="H13852">
        <v>0</v>
      </c>
    </row>
    <row r="13853" spans="2:8" x14ac:dyDescent="0.25">
      <c r="B13853" t="s">
        <v>3</v>
      </c>
      <c r="C13853" t="s">
        <v>648</v>
      </c>
      <c r="D13853" t="s">
        <v>220</v>
      </c>
      <c r="E13853" t="s">
        <v>1</v>
      </c>
      <c r="F13853">
        <v>0</v>
      </c>
      <c r="G13853">
        <v>0</v>
      </c>
      <c r="H13853">
        <v>0</v>
      </c>
    </row>
    <row r="13854" spans="2:8" x14ac:dyDescent="0.25">
      <c r="B13854" t="s">
        <v>3</v>
      </c>
      <c r="C13854" t="s">
        <v>648</v>
      </c>
      <c r="D13854" t="s">
        <v>221</v>
      </c>
      <c r="E13854" t="s">
        <v>1</v>
      </c>
      <c r="F13854">
        <v>0</v>
      </c>
      <c r="G13854">
        <v>0</v>
      </c>
      <c r="H13854">
        <v>0</v>
      </c>
    </row>
    <row r="13855" spans="2:8" x14ac:dyDescent="0.25">
      <c r="B13855" t="s">
        <v>3</v>
      </c>
      <c r="C13855" t="s">
        <v>648</v>
      </c>
      <c r="D13855" t="s">
        <v>222</v>
      </c>
      <c r="E13855" t="s">
        <v>1</v>
      </c>
      <c r="F13855">
        <v>0</v>
      </c>
      <c r="G13855">
        <v>0</v>
      </c>
      <c r="H13855">
        <v>0</v>
      </c>
    </row>
    <row r="13856" spans="2:8" x14ac:dyDescent="0.25">
      <c r="B13856" t="s">
        <v>3</v>
      </c>
      <c r="C13856" t="s">
        <v>648</v>
      </c>
      <c r="D13856" t="s">
        <v>223</v>
      </c>
      <c r="E13856" t="s">
        <v>1</v>
      </c>
      <c r="F13856">
        <v>0</v>
      </c>
      <c r="G13856">
        <v>0</v>
      </c>
      <c r="H13856">
        <v>0</v>
      </c>
    </row>
    <row r="13857" spans="2:8" x14ac:dyDescent="0.25">
      <c r="B13857" t="s">
        <v>3</v>
      </c>
      <c r="C13857" t="s">
        <v>648</v>
      </c>
      <c r="D13857" t="s">
        <v>224</v>
      </c>
      <c r="E13857" t="s">
        <v>1</v>
      </c>
      <c r="F13857">
        <v>0</v>
      </c>
      <c r="G13857">
        <v>0</v>
      </c>
      <c r="H13857">
        <v>0</v>
      </c>
    </row>
    <row r="13858" spans="2:8" x14ac:dyDescent="0.25">
      <c r="B13858" t="s">
        <v>3</v>
      </c>
      <c r="C13858" t="s">
        <v>648</v>
      </c>
      <c r="D13858" t="s">
        <v>225</v>
      </c>
      <c r="E13858" t="s">
        <v>1</v>
      </c>
      <c r="F13858">
        <v>0</v>
      </c>
      <c r="G13858">
        <v>0</v>
      </c>
      <c r="H13858">
        <v>0</v>
      </c>
    </row>
    <row r="13859" spans="2:8" x14ac:dyDescent="0.25">
      <c r="B13859" t="s">
        <v>3</v>
      </c>
      <c r="C13859" t="s">
        <v>648</v>
      </c>
      <c r="D13859" t="s">
        <v>226</v>
      </c>
      <c r="E13859" t="s">
        <v>1</v>
      </c>
      <c r="F13859">
        <v>0</v>
      </c>
      <c r="G13859">
        <v>0</v>
      </c>
      <c r="H13859">
        <v>0</v>
      </c>
    </row>
    <row r="13860" spans="2:8" x14ac:dyDescent="0.25">
      <c r="B13860" t="s">
        <v>3</v>
      </c>
      <c r="C13860" t="s">
        <v>648</v>
      </c>
      <c r="D13860" t="s">
        <v>227</v>
      </c>
      <c r="E13860" t="s">
        <v>1</v>
      </c>
      <c r="F13860">
        <v>0</v>
      </c>
      <c r="G13860">
        <v>0</v>
      </c>
      <c r="H13860">
        <v>0</v>
      </c>
    </row>
    <row r="13861" spans="2:8" x14ac:dyDescent="0.25">
      <c r="B13861" t="s">
        <v>3</v>
      </c>
      <c r="C13861" t="s">
        <v>648</v>
      </c>
      <c r="D13861" t="s">
        <v>228</v>
      </c>
      <c r="E13861" t="s">
        <v>1</v>
      </c>
      <c r="F13861">
        <v>0</v>
      </c>
      <c r="G13861">
        <v>0</v>
      </c>
      <c r="H13861">
        <v>0</v>
      </c>
    </row>
    <row r="13862" spans="2:8" x14ac:dyDescent="0.25">
      <c r="B13862" t="s">
        <v>3</v>
      </c>
      <c r="C13862" t="s">
        <v>648</v>
      </c>
      <c r="D13862" t="s">
        <v>229</v>
      </c>
      <c r="E13862" t="s">
        <v>1</v>
      </c>
      <c r="F13862">
        <v>0</v>
      </c>
      <c r="G13862">
        <v>0</v>
      </c>
      <c r="H13862">
        <v>0</v>
      </c>
    </row>
    <row r="13863" spans="2:8" x14ac:dyDescent="0.25">
      <c r="B13863" t="s">
        <v>3</v>
      </c>
      <c r="C13863" t="s">
        <v>648</v>
      </c>
      <c r="D13863" t="s">
        <v>230</v>
      </c>
      <c r="E13863" t="s">
        <v>1</v>
      </c>
      <c r="F13863">
        <v>0</v>
      </c>
      <c r="G13863">
        <v>0</v>
      </c>
      <c r="H13863">
        <v>0</v>
      </c>
    </row>
    <row r="13864" spans="2:8" x14ac:dyDescent="0.25">
      <c r="B13864" t="s">
        <v>3</v>
      </c>
      <c r="C13864" t="s">
        <v>648</v>
      </c>
      <c r="D13864" t="s">
        <v>231</v>
      </c>
      <c r="E13864" t="s">
        <v>1</v>
      </c>
      <c r="F13864">
        <v>0</v>
      </c>
      <c r="G13864">
        <v>0</v>
      </c>
      <c r="H13864">
        <v>0</v>
      </c>
    </row>
    <row r="13865" spans="2:8" x14ac:dyDescent="0.25">
      <c r="B13865" t="s">
        <v>3</v>
      </c>
      <c r="C13865" t="s">
        <v>648</v>
      </c>
      <c r="D13865" t="s">
        <v>232</v>
      </c>
      <c r="E13865" t="s">
        <v>1</v>
      </c>
      <c r="F13865">
        <v>0</v>
      </c>
      <c r="G13865">
        <v>0</v>
      </c>
      <c r="H13865">
        <v>0</v>
      </c>
    </row>
    <row r="13866" spans="2:8" x14ac:dyDescent="0.25">
      <c r="B13866" t="s">
        <v>3</v>
      </c>
      <c r="C13866" t="s">
        <v>648</v>
      </c>
      <c r="D13866" t="s">
        <v>233</v>
      </c>
      <c r="E13866" t="s">
        <v>1</v>
      </c>
      <c r="F13866">
        <v>0</v>
      </c>
      <c r="G13866">
        <v>0</v>
      </c>
      <c r="H13866">
        <v>0</v>
      </c>
    </row>
    <row r="13867" spans="2:8" x14ac:dyDescent="0.25">
      <c r="B13867" t="s">
        <v>3</v>
      </c>
      <c r="C13867" t="s">
        <v>648</v>
      </c>
      <c r="D13867" t="s">
        <v>234</v>
      </c>
      <c r="E13867" t="s">
        <v>1</v>
      </c>
      <c r="F13867">
        <v>0</v>
      </c>
      <c r="G13867">
        <v>0</v>
      </c>
      <c r="H13867">
        <v>0</v>
      </c>
    </row>
    <row r="13868" spans="2:8" x14ac:dyDescent="0.25">
      <c r="B13868" t="s">
        <v>3</v>
      </c>
      <c r="C13868" t="s">
        <v>648</v>
      </c>
      <c r="D13868" t="s">
        <v>235</v>
      </c>
      <c r="E13868" t="s">
        <v>1</v>
      </c>
      <c r="F13868">
        <v>0</v>
      </c>
      <c r="G13868">
        <v>0</v>
      </c>
      <c r="H13868">
        <v>0</v>
      </c>
    </row>
    <row r="13869" spans="2:8" x14ac:dyDescent="0.25">
      <c r="B13869" t="s">
        <v>3</v>
      </c>
      <c r="C13869" t="s">
        <v>648</v>
      </c>
      <c r="D13869" t="s">
        <v>236</v>
      </c>
      <c r="E13869" t="s">
        <v>1</v>
      </c>
      <c r="F13869">
        <v>0</v>
      </c>
      <c r="G13869">
        <v>0</v>
      </c>
      <c r="H13869">
        <v>0</v>
      </c>
    </row>
    <row r="13870" spans="2:8" x14ac:dyDescent="0.25">
      <c r="B13870" t="s">
        <v>3</v>
      </c>
      <c r="C13870" t="s">
        <v>648</v>
      </c>
      <c r="D13870" t="s">
        <v>237</v>
      </c>
      <c r="E13870" t="s">
        <v>1</v>
      </c>
      <c r="F13870">
        <v>0</v>
      </c>
      <c r="G13870">
        <v>0</v>
      </c>
      <c r="H13870">
        <v>0</v>
      </c>
    </row>
    <row r="13871" spans="2:8" x14ac:dyDescent="0.25">
      <c r="B13871" t="s">
        <v>3</v>
      </c>
      <c r="C13871" t="s">
        <v>648</v>
      </c>
      <c r="D13871" t="s">
        <v>238</v>
      </c>
      <c r="E13871" t="s">
        <v>1</v>
      </c>
      <c r="F13871">
        <v>0</v>
      </c>
      <c r="G13871">
        <v>0</v>
      </c>
      <c r="H13871">
        <v>0</v>
      </c>
    </row>
    <row r="13872" spans="2:8" x14ac:dyDescent="0.25">
      <c r="B13872" t="s">
        <v>3</v>
      </c>
      <c r="C13872" t="s">
        <v>648</v>
      </c>
      <c r="D13872" t="s">
        <v>239</v>
      </c>
      <c r="E13872" t="s">
        <v>1</v>
      </c>
      <c r="F13872">
        <v>0</v>
      </c>
      <c r="G13872">
        <v>0</v>
      </c>
      <c r="H13872">
        <v>0</v>
      </c>
    </row>
    <row r="13873" spans="2:8" x14ac:dyDescent="0.25">
      <c r="B13873" t="s">
        <v>3</v>
      </c>
      <c r="C13873" t="s">
        <v>648</v>
      </c>
      <c r="D13873" t="s">
        <v>240</v>
      </c>
      <c r="E13873" t="s">
        <v>1</v>
      </c>
      <c r="F13873">
        <v>0</v>
      </c>
      <c r="G13873">
        <v>0</v>
      </c>
      <c r="H13873">
        <v>0</v>
      </c>
    </row>
    <row r="13874" spans="2:8" x14ac:dyDescent="0.25">
      <c r="B13874" t="s">
        <v>3</v>
      </c>
      <c r="C13874" t="s">
        <v>648</v>
      </c>
      <c r="D13874" t="s">
        <v>241</v>
      </c>
      <c r="E13874" t="s">
        <v>1</v>
      </c>
      <c r="F13874">
        <v>0</v>
      </c>
      <c r="G13874">
        <v>0</v>
      </c>
      <c r="H13874">
        <v>0</v>
      </c>
    </row>
    <row r="13875" spans="2:8" x14ac:dyDescent="0.25">
      <c r="B13875" t="s">
        <v>3</v>
      </c>
      <c r="C13875" t="s">
        <v>648</v>
      </c>
      <c r="D13875" t="s">
        <v>242</v>
      </c>
      <c r="E13875" t="s">
        <v>1</v>
      </c>
      <c r="F13875">
        <v>0</v>
      </c>
      <c r="G13875">
        <v>0</v>
      </c>
      <c r="H13875">
        <v>0</v>
      </c>
    </row>
    <row r="13876" spans="2:8" x14ac:dyDescent="0.25">
      <c r="B13876" t="s">
        <v>3</v>
      </c>
      <c r="C13876" t="s">
        <v>648</v>
      </c>
      <c r="D13876" t="s">
        <v>243</v>
      </c>
      <c r="E13876" t="s">
        <v>1</v>
      </c>
      <c r="F13876">
        <v>0</v>
      </c>
      <c r="G13876">
        <v>0</v>
      </c>
      <c r="H13876">
        <v>0</v>
      </c>
    </row>
    <row r="13877" spans="2:8" x14ac:dyDescent="0.25">
      <c r="B13877" t="s">
        <v>3</v>
      </c>
      <c r="C13877" t="s">
        <v>648</v>
      </c>
      <c r="D13877" t="s">
        <v>244</v>
      </c>
      <c r="E13877" t="s">
        <v>1</v>
      </c>
      <c r="F13877">
        <v>0</v>
      </c>
      <c r="G13877">
        <v>0</v>
      </c>
      <c r="H13877">
        <v>0</v>
      </c>
    </row>
    <row r="13878" spans="2:8" x14ac:dyDescent="0.25">
      <c r="B13878" t="s">
        <v>3</v>
      </c>
      <c r="C13878" t="s">
        <v>648</v>
      </c>
      <c r="D13878" t="s">
        <v>245</v>
      </c>
      <c r="E13878" t="s">
        <v>1</v>
      </c>
      <c r="F13878">
        <v>0</v>
      </c>
      <c r="G13878">
        <v>0</v>
      </c>
      <c r="H13878">
        <v>0</v>
      </c>
    </row>
    <row r="13879" spans="2:8" x14ac:dyDescent="0.25">
      <c r="B13879" t="s">
        <v>3</v>
      </c>
      <c r="C13879" t="s">
        <v>648</v>
      </c>
      <c r="D13879" t="s">
        <v>246</v>
      </c>
      <c r="E13879" t="s">
        <v>1</v>
      </c>
      <c r="F13879">
        <v>0</v>
      </c>
      <c r="G13879">
        <v>0</v>
      </c>
      <c r="H13879">
        <v>0</v>
      </c>
    </row>
    <row r="13880" spans="2:8" x14ac:dyDescent="0.25">
      <c r="B13880" t="s">
        <v>3</v>
      </c>
      <c r="C13880" t="s">
        <v>648</v>
      </c>
      <c r="D13880" t="s">
        <v>247</v>
      </c>
      <c r="E13880" t="s">
        <v>1</v>
      </c>
      <c r="F13880">
        <v>0</v>
      </c>
      <c r="G13880">
        <v>0</v>
      </c>
      <c r="H13880">
        <v>0</v>
      </c>
    </row>
    <row r="13881" spans="2:8" x14ac:dyDescent="0.25">
      <c r="B13881" t="s">
        <v>3</v>
      </c>
      <c r="C13881" t="s">
        <v>648</v>
      </c>
      <c r="D13881" t="s">
        <v>248</v>
      </c>
      <c r="E13881" t="s">
        <v>1</v>
      </c>
      <c r="F13881">
        <v>0</v>
      </c>
      <c r="G13881">
        <v>0</v>
      </c>
      <c r="H13881">
        <v>0</v>
      </c>
    </row>
    <row r="13882" spans="2:8" x14ac:dyDescent="0.25">
      <c r="B13882" t="s">
        <v>3</v>
      </c>
      <c r="C13882" t="s">
        <v>648</v>
      </c>
      <c r="D13882" t="s">
        <v>249</v>
      </c>
      <c r="E13882" t="s">
        <v>1</v>
      </c>
      <c r="F13882">
        <v>0</v>
      </c>
      <c r="G13882">
        <v>0</v>
      </c>
      <c r="H13882">
        <v>0</v>
      </c>
    </row>
    <row r="13883" spans="2:8" x14ac:dyDescent="0.25">
      <c r="B13883" t="s">
        <v>3</v>
      </c>
      <c r="C13883" t="s">
        <v>648</v>
      </c>
      <c r="D13883" t="s">
        <v>250</v>
      </c>
      <c r="E13883" t="s">
        <v>1</v>
      </c>
      <c r="F13883">
        <v>0</v>
      </c>
      <c r="G13883">
        <v>0</v>
      </c>
      <c r="H13883">
        <v>0</v>
      </c>
    </row>
    <row r="13884" spans="2:8" x14ac:dyDescent="0.25">
      <c r="B13884" t="s">
        <v>3</v>
      </c>
      <c r="C13884" t="s">
        <v>648</v>
      </c>
      <c r="D13884" t="s">
        <v>251</v>
      </c>
      <c r="E13884" t="s">
        <v>1</v>
      </c>
      <c r="F13884">
        <v>0</v>
      </c>
      <c r="G13884">
        <v>0</v>
      </c>
      <c r="H13884">
        <v>0</v>
      </c>
    </row>
    <row r="13885" spans="2:8" x14ac:dyDescent="0.25">
      <c r="B13885" t="s">
        <v>3</v>
      </c>
      <c r="C13885" t="s">
        <v>648</v>
      </c>
      <c r="D13885" t="s">
        <v>252</v>
      </c>
      <c r="E13885" t="s">
        <v>1</v>
      </c>
      <c r="F13885">
        <v>0</v>
      </c>
      <c r="G13885">
        <v>0</v>
      </c>
      <c r="H13885">
        <v>0</v>
      </c>
    </row>
    <row r="13886" spans="2:8" x14ac:dyDescent="0.25">
      <c r="B13886" t="s">
        <v>3</v>
      </c>
      <c r="C13886" t="s">
        <v>648</v>
      </c>
      <c r="D13886" t="s">
        <v>253</v>
      </c>
      <c r="E13886" t="s">
        <v>1</v>
      </c>
      <c r="F13886">
        <v>0</v>
      </c>
      <c r="G13886">
        <v>0</v>
      </c>
      <c r="H13886">
        <v>0</v>
      </c>
    </row>
    <row r="13887" spans="2:8" x14ac:dyDescent="0.25">
      <c r="B13887" t="s">
        <v>3</v>
      </c>
      <c r="C13887" t="s">
        <v>648</v>
      </c>
      <c r="D13887" t="s">
        <v>254</v>
      </c>
      <c r="E13887" t="s">
        <v>1</v>
      </c>
      <c r="F13887">
        <v>0</v>
      </c>
      <c r="G13887">
        <v>0</v>
      </c>
      <c r="H13887">
        <v>0</v>
      </c>
    </row>
    <row r="13888" spans="2:8" x14ac:dyDescent="0.25">
      <c r="B13888" t="s">
        <v>3</v>
      </c>
      <c r="C13888" t="s">
        <v>648</v>
      </c>
      <c r="D13888" t="s">
        <v>255</v>
      </c>
      <c r="E13888" t="s">
        <v>1</v>
      </c>
      <c r="F13888">
        <v>0</v>
      </c>
      <c r="G13888">
        <v>0</v>
      </c>
      <c r="H13888">
        <v>0</v>
      </c>
    </row>
    <row r="13889" spans="2:8" x14ac:dyDescent="0.25">
      <c r="B13889" t="s">
        <v>3</v>
      </c>
      <c r="C13889" t="s">
        <v>648</v>
      </c>
      <c r="D13889" t="s">
        <v>256</v>
      </c>
      <c r="E13889" t="s">
        <v>1</v>
      </c>
      <c r="F13889">
        <v>0</v>
      </c>
      <c r="G13889">
        <v>0</v>
      </c>
      <c r="H13889">
        <v>0</v>
      </c>
    </row>
    <row r="13890" spans="2:8" x14ac:dyDescent="0.25">
      <c r="B13890" t="s">
        <v>3</v>
      </c>
      <c r="C13890" t="s">
        <v>648</v>
      </c>
      <c r="D13890" t="s">
        <v>257</v>
      </c>
      <c r="E13890" t="s">
        <v>1</v>
      </c>
      <c r="F13890">
        <v>0</v>
      </c>
      <c r="G13890">
        <v>0</v>
      </c>
      <c r="H13890">
        <v>0</v>
      </c>
    </row>
    <row r="13891" spans="2:8" x14ac:dyDescent="0.25">
      <c r="B13891" t="s">
        <v>3</v>
      </c>
      <c r="C13891" t="s">
        <v>648</v>
      </c>
      <c r="D13891" t="s">
        <v>258</v>
      </c>
      <c r="E13891" t="s">
        <v>1</v>
      </c>
      <c r="F13891">
        <v>0</v>
      </c>
      <c r="G13891">
        <v>0</v>
      </c>
      <c r="H13891">
        <v>0</v>
      </c>
    </row>
    <row r="13892" spans="2:8" x14ac:dyDescent="0.25">
      <c r="B13892" t="s">
        <v>3</v>
      </c>
      <c r="C13892" t="s">
        <v>648</v>
      </c>
      <c r="D13892" t="s">
        <v>259</v>
      </c>
      <c r="E13892" t="s">
        <v>1</v>
      </c>
      <c r="F13892">
        <v>0</v>
      </c>
      <c r="G13892">
        <v>0</v>
      </c>
      <c r="H13892">
        <v>0</v>
      </c>
    </row>
    <row r="13893" spans="2:8" x14ac:dyDescent="0.25">
      <c r="B13893" t="s">
        <v>3</v>
      </c>
      <c r="C13893" t="s">
        <v>648</v>
      </c>
      <c r="D13893" t="s">
        <v>260</v>
      </c>
      <c r="E13893" t="s">
        <v>1</v>
      </c>
      <c r="F13893">
        <v>0</v>
      </c>
      <c r="G13893">
        <v>0</v>
      </c>
      <c r="H13893">
        <v>0</v>
      </c>
    </row>
    <row r="13894" spans="2:8" x14ac:dyDescent="0.25">
      <c r="B13894" t="s">
        <v>3</v>
      </c>
      <c r="C13894" t="s">
        <v>648</v>
      </c>
      <c r="D13894" t="s">
        <v>261</v>
      </c>
      <c r="E13894" t="s">
        <v>1</v>
      </c>
      <c r="F13894">
        <v>0</v>
      </c>
      <c r="G13894">
        <v>0</v>
      </c>
      <c r="H13894">
        <v>0</v>
      </c>
    </row>
    <row r="13895" spans="2:8" x14ac:dyDescent="0.25">
      <c r="B13895" t="s">
        <v>3</v>
      </c>
      <c r="C13895" t="s">
        <v>648</v>
      </c>
      <c r="D13895" t="s">
        <v>262</v>
      </c>
      <c r="E13895" t="s">
        <v>1</v>
      </c>
      <c r="F13895">
        <v>0</v>
      </c>
      <c r="G13895">
        <v>0</v>
      </c>
      <c r="H13895">
        <v>0</v>
      </c>
    </row>
    <row r="13896" spans="2:8" x14ac:dyDescent="0.25">
      <c r="B13896" t="s">
        <v>3</v>
      </c>
      <c r="C13896" t="s">
        <v>648</v>
      </c>
      <c r="D13896" t="s">
        <v>263</v>
      </c>
      <c r="E13896" t="s">
        <v>1</v>
      </c>
      <c r="F13896">
        <v>0</v>
      </c>
      <c r="G13896">
        <v>0</v>
      </c>
      <c r="H13896">
        <v>0</v>
      </c>
    </row>
    <row r="13897" spans="2:8" x14ac:dyDescent="0.25">
      <c r="B13897" t="s">
        <v>3</v>
      </c>
      <c r="C13897" t="s">
        <v>648</v>
      </c>
      <c r="D13897" t="s">
        <v>264</v>
      </c>
      <c r="E13897" t="s">
        <v>1</v>
      </c>
      <c r="F13897">
        <v>0</v>
      </c>
      <c r="G13897">
        <v>0</v>
      </c>
      <c r="H13897">
        <v>0</v>
      </c>
    </row>
    <row r="13898" spans="2:8" x14ac:dyDescent="0.25">
      <c r="B13898" t="s">
        <v>3</v>
      </c>
      <c r="C13898" t="s">
        <v>648</v>
      </c>
      <c r="D13898" t="s">
        <v>265</v>
      </c>
      <c r="E13898" t="s">
        <v>1</v>
      </c>
      <c r="F13898">
        <v>0</v>
      </c>
      <c r="G13898">
        <v>0</v>
      </c>
      <c r="H13898">
        <v>0</v>
      </c>
    </row>
    <row r="13899" spans="2:8" x14ac:dyDescent="0.25">
      <c r="B13899" t="s">
        <v>3</v>
      </c>
      <c r="C13899" t="s">
        <v>648</v>
      </c>
      <c r="D13899" t="s">
        <v>266</v>
      </c>
      <c r="E13899" t="s">
        <v>1</v>
      </c>
      <c r="F13899">
        <v>0</v>
      </c>
      <c r="G13899">
        <v>0</v>
      </c>
      <c r="H13899">
        <v>0</v>
      </c>
    </row>
    <row r="13900" spans="2:8" x14ac:dyDescent="0.25">
      <c r="B13900" t="s">
        <v>3</v>
      </c>
      <c r="C13900" t="s">
        <v>648</v>
      </c>
      <c r="D13900" t="s">
        <v>267</v>
      </c>
      <c r="E13900" t="s">
        <v>1</v>
      </c>
      <c r="F13900">
        <v>0</v>
      </c>
      <c r="G13900">
        <v>0</v>
      </c>
      <c r="H13900">
        <v>0</v>
      </c>
    </row>
    <row r="13901" spans="2:8" x14ac:dyDescent="0.25">
      <c r="B13901" t="s">
        <v>3</v>
      </c>
      <c r="C13901" t="s">
        <v>648</v>
      </c>
      <c r="D13901" t="s">
        <v>268</v>
      </c>
      <c r="E13901" t="s">
        <v>1</v>
      </c>
      <c r="F13901">
        <v>0</v>
      </c>
      <c r="G13901">
        <v>0</v>
      </c>
      <c r="H13901">
        <v>0</v>
      </c>
    </row>
    <row r="13902" spans="2:8" x14ac:dyDescent="0.25">
      <c r="B13902" t="s">
        <v>3</v>
      </c>
      <c r="C13902" t="s">
        <v>648</v>
      </c>
      <c r="D13902" t="s">
        <v>269</v>
      </c>
      <c r="E13902" t="s">
        <v>1</v>
      </c>
      <c r="F13902">
        <v>0</v>
      </c>
      <c r="G13902">
        <v>0</v>
      </c>
      <c r="H13902">
        <v>0</v>
      </c>
    </row>
    <row r="13903" spans="2:8" x14ac:dyDescent="0.25">
      <c r="B13903" t="s">
        <v>3</v>
      </c>
      <c r="C13903" t="s">
        <v>648</v>
      </c>
      <c r="D13903" t="s">
        <v>270</v>
      </c>
      <c r="E13903" t="s">
        <v>1</v>
      </c>
      <c r="F13903">
        <v>0</v>
      </c>
      <c r="G13903">
        <v>0</v>
      </c>
      <c r="H13903">
        <v>0</v>
      </c>
    </row>
    <row r="13904" spans="2:8" x14ac:dyDescent="0.25">
      <c r="B13904" t="s">
        <v>3</v>
      </c>
      <c r="C13904" t="s">
        <v>648</v>
      </c>
      <c r="D13904" t="s">
        <v>271</v>
      </c>
      <c r="E13904" t="s">
        <v>1</v>
      </c>
      <c r="F13904">
        <v>0</v>
      </c>
      <c r="G13904">
        <v>0</v>
      </c>
      <c r="H13904">
        <v>0</v>
      </c>
    </row>
    <row r="13905" spans="2:8" x14ac:dyDescent="0.25">
      <c r="B13905" t="s">
        <v>3</v>
      </c>
      <c r="C13905" t="s">
        <v>648</v>
      </c>
      <c r="D13905" t="s">
        <v>272</v>
      </c>
      <c r="E13905" t="s">
        <v>1</v>
      </c>
      <c r="F13905">
        <v>0</v>
      </c>
      <c r="G13905">
        <v>0</v>
      </c>
      <c r="H13905">
        <v>0</v>
      </c>
    </row>
    <row r="13906" spans="2:8" x14ac:dyDescent="0.25">
      <c r="B13906" t="s">
        <v>3</v>
      </c>
      <c r="C13906" t="s">
        <v>648</v>
      </c>
      <c r="D13906" t="s">
        <v>273</v>
      </c>
      <c r="E13906" t="s">
        <v>1</v>
      </c>
      <c r="F13906">
        <v>0</v>
      </c>
      <c r="G13906">
        <v>0</v>
      </c>
      <c r="H13906">
        <v>0</v>
      </c>
    </row>
    <row r="13907" spans="2:8" x14ac:dyDescent="0.25">
      <c r="B13907" t="s">
        <v>3</v>
      </c>
      <c r="C13907" t="s">
        <v>648</v>
      </c>
      <c r="D13907" t="s">
        <v>274</v>
      </c>
      <c r="E13907" t="s">
        <v>1</v>
      </c>
      <c r="F13907">
        <v>0</v>
      </c>
      <c r="G13907">
        <v>0</v>
      </c>
      <c r="H13907">
        <v>0</v>
      </c>
    </row>
    <row r="13908" spans="2:8" x14ac:dyDescent="0.25">
      <c r="B13908" t="s">
        <v>3</v>
      </c>
      <c r="C13908" t="s">
        <v>648</v>
      </c>
      <c r="D13908" t="s">
        <v>275</v>
      </c>
      <c r="E13908" t="s">
        <v>1</v>
      </c>
      <c r="F13908">
        <v>0</v>
      </c>
      <c r="G13908">
        <v>0</v>
      </c>
      <c r="H13908">
        <v>0</v>
      </c>
    </row>
    <row r="13909" spans="2:8" x14ac:dyDescent="0.25">
      <c r="B13909" t="s">
        <v>3</v>
      </c>
      <c r="C13909" t="s">
        <v>648</v>
      </c>
      <c r="D13909" t="s">
        <v>276</v>
      </c>
      <c r="E13909" t="s">
        <v>1</v>
      </c>
      <c r="F13909">
        <v>0</v>
      </c>
      <c r="G13909">
        <v>0</v>
      </c>
      <c r="H13909">
        <v>0</v>
      </c>
    </row>
    <row r="13910" spans="2:8" x14ac:dyDescent="0.25">
      <c r="B13910" t="s">
        <v>3</v>
      </c>
      <c r="C13910" t="s">
        <v>648</v>
      </c>
      <c r="D13910" t="s">
        <v>277</v>
      </c>
      <c r="E13910" t="s">
        <v>1</v>
      </c>
      <c r="F13910">
        <v>0</v>
      </c>
      <c r="G13910">
        <v>0</v>
      </c>
      <c r="H13910">
        <v>0</v>
      </c>
    </row>
    <row r="13911" spans="2:8" x14ac:dyDescent="0.25">
      <c r="B13911" t="s">
        <v>3</v>
      </c>
      <c r="C13911" t="s">
        <v>648</v>
      </c>
      <c r="D13911" t="s">
        <v>278</v>
      </c>
      <c r="E13911" t="s">
        <v>1</v>
      </c>
      <c r="F13911">
        <v>0</v>
      </c>
      <c r="G13911">
        <v>0</v>
      </c>
      <c r="H13911">
        <v>0</v>
      </c>
    </row>
    <row r="13912" spans="2:8" x14ac:dyDescent="0.25">
      <c r="B13912" t="s">
        <v>3</v>
      </c>
      <c r="C13912" t="s">
        <v>648</v>
      </c>
      <c r="D13912" t="s">
        <v>279</v>
      </c>
      <c r="E13912" t="s">
        <v>1</v>
      </c>
      <c r="F13912">
        <v>0</v>
      </c>
      <c r="G13912">
        <v>0</v>
      </c>
      <c r="H13912">
        <v>0</v>
      </c>
    </row>
    <row r="13913" spans="2:8" x14ac:dyDescent="0.25">
      <c r="B13913" t="s">
        <v>3</v>
      </c>
      <c r="C13913" t="s">
        <v>648</v>
      </c>
      <c r="D13913" t="s">
        <v>280</v>
      </c>
      <c r="E13913" t="s">
        <v>1</v>
      </c>
      <c r="F13913">
        <v>0</v>
      </c>
      <c r="G13913">
        <v>0</v>
      </c>
      <c r="H13913">
        <v>0</v>
      </c>
    </row>
    <row r="13914" spans="2:8" x14ac:dyDescent="0.25">
      <c r="B13914" t="s">
        <v>3</v>
      </c>
      <c r="C13914" t="s">
        <v>648</v>
      </c>
      <c r="D13914" t="s">
        <v>281</v>
      </c>
      <c r="E13914" t="s">
        <v>1</v>
      </c>
      <c r="F13914">
        <v>0</v>
      </c>
      <c r="G13914">
        <v>0</v>
      </c>
      <c r="H13914">
        <v>0</v>
      </c>
    </row>
    <row r="13915" spans="2:8" x14ac:dyDescent="0.25">
      <c r="B13915" t="s">
        <v>3</v>
      </c>
      <c r="C13915" t="s">
        <v>648</v>
      </c>
      <c r="D13915" t="s">
        <v>282</v>
      </c>
      <c r="E13915" t="s">
        <v>1</v>
      </c>
      <c r="F13915">
        <v>0</v>
      </c>
      <c r="G13915">
        <v>0</v>
      </c>
      <c r="H13915">
        <v>0</v>
      </c>
    </row>
    <row r="13916" spans="2:8" x14ac:dyDescent="0.25">
      <c r="B13916" t="s">
        <v>3</v>
      </c>
      <c r="C13916" t="s">
        <v>648</v>
      </c>
      <c r="D13916" t="s">
        <v>283</v>
      </c>
      <c r="E13916" t="s">
        <v>1</v>
      </c>
      <c r="F13916">
        <v>0</v>
      </c>
      <c r="G13916">
        <v>0</v>
      </c>
      <c r="H13916">
        <v>0</v>
      </c>
    </row>
    <row r="13917" spans="2:8" x14ac:dyDescent="0.25">
      <c r="B13917" t="s">
        <v>3</v>
      </c>
      <c r="C13917" t="s">
        <v>648</v>
      </c>
      <c r="D13917" t="s">
        <v>284</v>
      </c>
      <c r="E13917" t="s">
        <v>1</v>
      </c>
      <c r="F13917">
        <v>0</v>
      </c>
      <c r="G13917">
        <v>0</v>
      </c>
      <c r="H13917">
        <v>0</v>
      </c>
    </row>
    <row r="13918" spans="2:8" x14ac:dyDescent="0.25">
      <c r="B13918" t="s">
        <v>3</v>
      </c>
      <c r="C13918" t="s">
        <v>648</v>
      </c>
      <c r="D13918" t="s">
        <v>285</v>
      </c>
      <c r="E13918" t="s">
        <v>1</v>
      </c>
      <c r="F13918">
        <v>0</v>
      </c>
      <c r="G13918">
        <v>0</v>
      </c>
      <c r="H13918">
        <v>0</v>
      </c>
    </row>
    <row r="13919" spans="2:8" x14ac:dyDescent="0.25">
      <c r="B13919" t="s">
        <v>3</v>
      </c>
      <c r="C13919" t="s">
        <v>648</v>
      </c>
      <c r="D13919" t="s">
        <v>286</v>
      </c>
      <c r="E13919" t="s">
        <v>1</v>
      </c>
      <c r="F13919">
        <v>0</v>
      </c>
      <c r="G13919">
        <v>0</v>
      </c>
      <c r="H13919">
        <v>0</v>
      </c>
    </row>
    <row r="13920" spans="2:8" x14ac:dyDescent="0.25">
      <c r="B13920" t="s">
        <v>3</v>
      </c>
      <c r="C13920" t="s">
        <v>648</v>
      </c>
      <c r="D13920" t="s">
        <v>287</v>
      </c>
      <c r="E13920" t="s">
        <v>1</v>
      </c>
      <c r="F13920">
        <v>0</v>
      </c>
      <c r="G13920">
        <v>0</v>
      </c>
      <c r="H13920">
        <v>0</v>
      </c>
    </row>
    <row r="13921" spans="2:8" x14ac:dyDescent="0.25">
      <c r="B13921" t="s">
        <v>3</v>
      </c>
      <c r="C13921" t="s">
        <v>648</v>
      </c>
      <c r="D13921" t="s">
        <v>288</v>
      </c>
      <c r="E13921" t="s">
        <v>1</v>
      </c>
      <c r="F13921">
        <v>0</v>
      </c>
      <c r="G13921">
        <v>0</v>
      </c>
      <c r="H13921">
        <v>0</v>
      </c>
    </row>
    <row r="13922" spans="2:8" x14ac:dyDescent="0.25">
      <c r="B13922" t="s">
        <v>3</v>
      </c>
      <c r="C13922" t="s">
        <v>648</v>
      </c>
      <c r="D13922" t="s">
        <v>289</v>
      </c>
      <c r="E13922" t="s">
        <v>1</v>
      </c>
      <c r="F13922">
        <v>0</v>
      </c>
      <c r="G13922">
        <v>0</v>
      </c>
      <c r="H13922">
        <v>0</v>
      </c>
    </row>
    <row r="13923" spans="2:8" x14ac:dyDescent="0.25">
      <c r="B13923" t="s">
        <v>3</v>
      </c>
      <c r="C13923" t="s">
        <v>648</v>
      </c>
      <c r="D13923" t="s">
        <v>290</v>
      </c>
      <c r="E13923" t="s">
        <v>1</v>
      </c>
      <c r="F13923">
        <v>0</v>
      </c>
      <c r="G13923">
        <v>0</v>
      </c>
      <c r="H13923">
        <v>0</v>
      </c>
    </row>
    <row r="13924" spans="2:8" x14ac:dyDescent="0.25">
      <c r="B13924" t="s">
        <v>3</v>
      </c>
      <c r="C13924" t="s">
        <v>648</v>
      </c>
      <c r="D13924" t="s">
        <v>291</v>
      </c>
      <c r="E13924" t="s">
        <v>1</v>
      </c>
      <c r="F13924">
        <v>0</v>
      </c>
      <c r="G13924">
        <v>0</v>
      </c>
      <c r="H13924">
        <v>0</v>
      </c>
    </row>
    <row r="13925" spans="2:8" x14ac:dyDescent="0.25">
      <c r="B13925" t="s">
        <v>3</v>
      </c>
      <c r="C13925" t="s">
        <v>648</v>
      </c>
      <c r="D13925" t="s">
        <v>292</v>
      </c>
      <c r="E13925" t="s">
        <v>1</v>
      </c>
      <c r="F13925">
        <v>0</v>
      </c>
      <c r="G13925">
        <v>0</v>
      </c>
      <c r="H13925">
        <v>0</v>
      </c>
    </row>
    <row r="13926" spans="2:8" x14ac:dyDescent="0.25">
      <c r="B13926" t="s">
        <v>3</v>
      </c>
      <c r="C13926" t="s">
        <v>648</v>
      </c>
      <c r="D13926" t="s">
        <v>293</v>
      </c>
      <c r="E13926" t="s">
        <v>1</v>
      </c>
      <c r="F13926">
        <v>0</v>
      </c>
      <c r="G13926">
        <v>0</v>
      </c>
      <c r="H13926">
        <v>0</v>
      </c>
    </row>
    <row r="13927" spans="2:8" x14ac:dyDescent="0.25">
      <c r="B13927" t="s">
        <v>3</v>
      </c>
      <c r="C13927" t="s">
        <v>648</v>
      </c>
      <c r="D13927" t="s">
        <v>294</v>
      </c>
      <c r="E13927" t="s">
        <v>1</v>
      </c>
      <c r="F13927">
        <v>0</v>
      </c>
      <c r="G13927">
        <v>0</v>
      </c>
      <c r="H13927">
        <v>0</v>
      </c>
    </row>
    <row r="13928" spans="2:8" x14ac:dyDescent="0.25">
      <c r="B13928" t="s">
        <v>3</v>
      </c>
      <c r="C13928" t="s">
        <v>648</v>
      </c>
      <c r="D13928" t="s">
        <v>295</v>
      </c>
      <c r="E13928" t="s">
        <v>1</v>
      </c>
      <c r="F13928">
        <v>0</v>
      </c>
      <c r="G13928">
        <v>0</v>
      </c>
      <c r="H13928">
        <v>0</v>
      </c>
    </row>
    <row r="13929" spans="2:8" x14ac:dyDescent="0.25">
      <c r="B13929" t="s">
        <v>3</v>
      </c>
      <c r="C13929" t="s">
        <v>648</v>
      </c>
      <c r="D13929" t="s">
        <v>296</v>
      </c>
      <c r="E13929" t="s">
        <v>1</v>
      </c>
      <c r="F13929">
        <v>0</v>
      </c>
      <c r="G13929">
        <v>0</v>
      </c>
      <c r="H13929">
        <v>0</v>
      </c>
    </row>
    <row r="13930" spans="2:8" x14ac:dyDescent="0.25">
      <c r="B13930" t="s">
        <v>3</v>
      </c>
      <c r="C13930" t="s">
        <v>648</v>
      </c>
      <c r="D13930" t="s">
        <v>297</v>
      </c>
      <c r="E13930" t="s">
        <v>1</v>
      </c>
      <c r="F13930">
        <v>0</v>
      </c>
      <c r="G13930">
        <v>0</v>
      </c>
      <c r="H13930">
        <v>0</v>
      </c>
    </row>
    <row r="13931" spans="2:8" x14ac:dyDescent="0.25">
      <c r="B13931" t="s">
        <v>3</v>
      </c>
      <c r="C13931" t="s">
        <v>648</v>
      </c>
      <c r="D13931" t="s">
        <v>298</v>
      </c>
      <c r="E13931" t="s">
        <v>1</v>
      </c>
      <c r="F13931">
        <v>0</v>
      </c>
      <c r="G13931">
        <v>0</v>
      </c>
      <c r="H13931">
        <v>0</v>
      </c>
    </row>
    <row r="13932" spans="2:8" x14ac:dyDescent="0.25">
      <c r="B13932" t="s">
        <v>3</v>
      </c>
      <c r="C13932" t="s">
        <v>648</v>
      </c>
      <c r="D13932" t="s">
        <v>299</v>
      </c>
      <c r="E13932" t="s">
        <v>1</v>
      </c>
      <c r="F13932">
        <v>0</v>
      </c>
      <c r="G13932">
        <v>0</v>
      </c>
      <c r="H13932">
        <v>0</v>
      </c>
    </row>
    <row r="13933" spans="2:8" x14ac:dyDescent="0.25">
      <c r="B13933" t="s">
        <v>3</v>
      </c>
      <c r="C13933" t="s">
        <v>648</v>
      </c>
      <c r="D13933" t="s">
        <v>300</v>
      </c>
      <c r="E13933" t="s">
        <v>1</v>
      </c>
      <c r="F13933">
        <v>0</v>
      </c>
      <c r="G13933">
        <v>0</v>
      </c>
      <c r="H13933">
        <v>0</v>
      </c>
    </row>
    <row r="13934" spans="2:8" x14ac:dyDescent="0.25">
      <c r="B13934" t="s">
        <v>3</v>
      </c>
      <c r="C13934" t="s">
        <v>648</v>
      </c>
      <c r="D13934" t="s">
        <v>301</v>
      </c>
      <c r="E13934" t="s">
        <v>1</v>
      </c>
      <c r="F13934">
        <v>0</v>
      </c>
      <c r="G13934">
        <v>0</v>
      </c>
      <c r="H13934">
        <v>0</v>
      </c>
    </row>
    <row r="13935" spans="2:8" x14ac:dyDescent="0.25">
      <c r="B13935" t="s">
        <v>3</v>
      </c>
      <c r="C13935" t="s">
        <v>648</v>
      </c>
      <c r="D13935" t="s">
        <v>407</v>
      </c>
      <c r="E13935" t="s">
        <v>1</v>
      </c>
      <c r="F13935">
        <v>0</v>
      </c>
      <c r="G13935">
        <v>0</v>
      </c>
      <c r="H13935">
        <v>0</v>
      </c>
    </row>
    <row r="13936" spans="2:8" x14ac:dyDescent="0.25">
      <c r="B13936" t="s">
        <v>3</v>
      </c>
      <c r="C13936" t="s">
        <v>648</v>
      </c>
      <c r="D13936" t="s">
        <v>635</v>
      </c>
      <c r="E13936" t="s">
        <v>1</v>
      </c>
      <c r="F13936">
        <v>0</v>
      </c>
      <c r="G13936">
        <v>0</v>
      </c>
      <c r="H13936">
        <v>0</v>
      </c>
    </row>
    <row r="13937" spans="2:8" x14ac:dyDescent="0.25">
      <c r="B13937" t="s">
        <v>3</v>
      </c>
      <c r="C13937" t="s">
        <v>648</v>
      </c>
      <c r="D13937" t="s">
        <v>636</v>
      </c>
      <c r="E13937" t="s">
        <v>1</v>
      </c>
      <c r="F13937">
        <v>0</v>
      </c>
      <c r="G13937">
        <v>0</v>
      </c>
      <c r="H13937">
        <v>0</v>
      </c>
    </row>
    <row r="13938" spans="2:8" x14ac:dyDescent="0.25">
      <c r="B13938" t="s">
        <v>3</v>
      </c>
      <c r="C13938" t="s">
        <v>648</v>
      </c>
      <c r="D13938" t="s">
        <v>554</v>
      </c>
      <c r="E13938" t="s">
        <v>1</v>
      </c>
      <c r="F13938">
        <v>0</v>
      </c>
      <c r="G13938">
        <v>0</v>
      </c>
      <c r="H13938">
        <v>0</v>
      </c>
    </row>
    <row r="13939" spans="2:8" x14ac:dyDescent="0.25">
      <c r="B13939" t="s">
        <v>3</v>
      </c>
      <c r="C13939" t="s">
        <v>648</v>
      </c>
      <c r="D13939" t="s">
        <v>302</v>
      </c>
      <c r="E13939" t="s">
        <v>1</v>
      </c>
      <c r="F13939">
        <v>0</v>
      </c>
      <c r="G13939">
        <v>0</v>
      </c>
      <c r="H13939">
        <v>0</v>
      </c>
    </row>
    <row r="13940" spans="2:8" x14ac:dyDescent="0.25">
      <c r="B13940" t="s">
        <v>3</v>
      </c>
      <c r="C13940" t="s">
        <v>648</v>
      </c>
      <c r="D13940" t="s">
        <v>303</v>
      </c>
      <c r="E13940" t="s">
        <v>1</v>
      </c>
      <c r="F13940">
        <v>0</v>
      </c>
      <c r="G13940">
        <v>0</v>
      </c>
      <c r="H13940">
        <v>0</v>
      </c>
    </row>
    <row r="13941" spans="2:8" x14ac:dyDescent="0.25">
      <c r="B13941" t="s">
        <v>3</v>
      </c>
      <c r="C13941" t="s">
        <v>648</v>
      </c>
      <c r="D13941" t="s">
        <v>304</v>
      </c>
      <c r="E13941" t="s">
        <v>1</v>
      </c>
      <c r="F13941">
        <v>0</v>
      </c>
      <c r="G13941">
        <v>0</v>
      </c>
      <c r="H13941">
        <v>0</v>
      </c>
    </row>
    <row r="13942" spans="2:8" x14ac:dyDescent="0.25">
      <c r="B13942" t="s">
        <v>3</v>
      </c>
      <c r="C13942" t="s">
        <v>648</v>
      </c>
      <c r="D13942" t="s">
        <v>305</v>
      </c>
      <c r="E13942" t="s">
        <v>1</v>
      </c>
      <c r="F13942">
        <v>0</v>
      </c>
      <c r="G13942">
        <v>0</v>
      </c>
      <c r="H13942">
        <v>0</v>
      </c>
    </row>
    <row r="13943" spans="2:8" x14ac:dyDescent="0.25">
      <c r="B13943" t="s">
        <v>3</v>
      </c>
      <c r="C13943" t="s">
        <v>648</v>
      </c>
      <c r="D13943" t="s">
        <v>306</v>
      </c>
      <c r="E13943" t="s">
        <v>1</v>
      </c>
      <c r="F13943">
        <v>0</v>
      </c>
      <c r="G13943">
        <v>0</v>
      </c>
      <c r="H13943">
        <v>0</v>
      </c>
    </row>
    <row r="13944" spans="2:8" x14ac:dyDescent="0.25">
      <c r="B13944" t="s">
        <v>3</v>
      </c>
      <c r="C13944" t="s">
        <v>648</v>
      </c>
      <c r="D13944" t="s">
        <v>307</v>
      </c>
      <c r="E13944" t="s">
        <v>1</v>
      </c>
      <c r="F13944">
        <v>0</v>
      </c>
      <c r="G13944">
        <v>0</v>
      </c>
      <c r="H13944">
        <v>0</v>
      </c>
    </row>
    <row r="13945" spans="2:8" x14ac:dyDescent="0.25">
      <c r="B13945" t="s">
        <v>3</v>
      </c>
      <c r="C13945" t="s">
        <v>648</v>
      </c>
      <c r="D13945" t="s">
        <v>308</v>
      </c>
      <c r="E13945" t="s">
        <v>1</v>
      </c>
      <c r="F13945">
        <v>0</v>
      </c>
      <c r="G13945">
        <v>0</v>
      </c>
      <c r="H13945">
        <v>0</v>
      </c>
    </row>
    <row r="13946" spans="2:8" x14ac:dyDescent="0.25">
      <c r="B13946" t="s">
        <v>3</v>
      </c>
      <c r="C13946" t="s">
        <v>648</v>
      </c>
      <c r="D13946" t="s">
        <v>309</v>
      </c>
      <c r="E13946" t="s">
        <v>1</v>
      </c>
      <c r="F13946">
        <v>0</v>
      </c>
      <c r="G13946">
        <v>0</v>
      </c>
      <c r="H13946">
        <v>0</v>
      </c>
    </row>
    <row r="13947" spans="2:8" x14ac:dyDescent="0.25">
      <c r="B13947" t="s">
        <v>3</v>
      </c>
      <c r="C13947" t="s">
        <v>648</v>
      </c>
      <c r="D13947" t="s">
        <v>310</v>
      </c>
      <c r="E13947" t="s">
        <v>1</v>
      </c>
      <c r="F13947">
        <v>0</v>
      </c>
      <c r="G13947">
        <v>0</v>
      </c>
      <c r="H13947">
        <v>0</v>
      </c>
    </row>
    <row r="13948" spans="2:8" x14ac:dyDescent="0.25">
      <c r="B13948" t="s">
        <v>3</v>
      </c>
      <c r="C13948" t="s">
        <v>648</v>
      </c>
      <c r="D13948" t="s">
        <v>637</v>
      </c>
      <c r="E13948" t="s">
        <v>1</v>
      </c>
      <c r="F13948">
        <v>0</v>
      </c>
      <c r="G13948">
        <v>0</v>
      </c>
      <c r="H13948">
        <v>0</v>
      </c>
    </row>
    <row r="13949" spans="2:8" x14ac:dyDescent="0.25">
      <c r="B13949" t="s">
        <v>3</v>
      </c>
      <c r="C13949" t="s">
        <v>648</v>
      </c>
      <c r="D13949" t="s">
        <v>311</v>
      </c>
      <c r="E13949" t="s">
        <v>1</v>
      </c>
      <c r="F13949">
        <v>0</v>
      </c>
      <c r="G13949">
        <v>0</v>
      </c>
      <c r="H13949">
        <v>0</v>
      </c>
    </row>
    <row r="13950" spans="2:8" x14ac:dyDescent="0.25">
      <c r="B13950" t="s">
        <v>3</v>
      </c>
      <c r="C13950" t="s">
        <v>648</v>
      </c>
      <c r="D13950" t="s">
        <v>312</v>
      </c>
      <c r="E13950" t="s">
        <v>1</v>
      </c>
      <c r="F13950">
        <v>0</v>
      </c>
      <c r="G13950">
        <v>0</v>
      </c>
      <c r="H13950">
        <v>0</v>
      </c>
    </row>
    <row r="13951" spans="2:8" x14ac:dyDescent="0.25">
      <c r="B13951" t="s">
        <v>3</v>
      </c>
      <c r="C13951" t="s">
        <v>648</v>
      </c>
      <c r="D13951" t="s">
        <v>313</v>
      </c>
      <c r="E13951" t="s">
        <v>1</v>
      </c>
      <c r="F13951">
        <v>0</v>
      </c>
      <c r="G13951">
        <v>0</v>
      </c>
      <c r="H13951">
        <v>0</v>
      </c>
    </row>
    <row r="13952" spans="2:8" x14ac:dyDescent="0.25">
      <c r="B13952" t="s">
        <v>3</v>
      </c>
      <c r="C13952" t="s">
        <v>648</v>
      </c>
      <c r="D13952" t="s">
        <v>314</v>
      </c>
      <c r="E13952" t="s">
        <v>1</v>
      </c>
      <c r="F13952">
        <v>0</v>
      </c>
      <c r="G13952">
        <v>0</v>
      </c>
      <c r="H13952">
        <v>0</v>
      </c>
    </row>
    <row r="13953" spans="2:8" x14ac:dyDescent="0.25">
      <c r="B13953" t="s">
        <v>3</v>
      </c>
      <c r="C13953" t="s">
        <v>648</v>
      </c>
      <c r="D13953" t="s">
        <v>315</v>
      </c>
      <c r="E13953" t="s">
        <v>1</v>
      </c>
      <c r="F13953">
        <v>0</v>
      </c>
      <c r="G13953">
        <v>0</v>
      </c>
      <c r="H13953">
        <v>0</v>
      </c>
    </row>
    <row r="13954" spans="2:8" x14ac:dyDescent="0.25">
      <c r="B13954" t="s">
        <v>3</v>
      </c>
      <c r="C13954" t="s">
        <v>648</v>
      </c>
      <c r="D13954" t="s">
        <v>316</v>
      </c>
      <c r="E13954" t="s">
        <v>1</v>
      </c>
      <c r="F13954">
        <v>0</v>
      </c>
      <c r="G13954">
        <v>0</v>
      </c>
      <c r="H13954">
        <v>0</v>
      </c>
    </row>
    <row r="13955" spans="2:8" x14ac:dyDescent="0.25">
      <c r="B13955" t="s">
        <v>3</v>
      </c>
      <c r="C13955" t="s">
        <v>648</v>
      </c>
      <c r="D13955" t="s">
        <v>317</v>
      </c>
      <c r="E13955" t="s">
        <v>1</v>
      </c>
      <c r="F13955">
        <v>0</v>
      </c>
      <c r="G13955">
        <v>0</v>
      </c>
      <c r="H13955">
        <v>0</v>
      </c>
    </row>
    <row r="13956" spans="2:8" x14ac:dyDescent="0.25">
      <c r="B13956" t="s">
        <v>3</v>
      </c>
      <c r="C13956" t="s">
        <v>648</v>
      </c>
      <c r="D13956" t="s">
        <v>320</v>
      </c>
      <c r="E13956" t="s">
        <v>1</v>
      </c>
      <c r="F13956">
        <v>0</v>
      </c>
      <c r="G13956">
        <v>0</v>
      </c>
      <c r="H13956">
        <v>0</v>
      </c>
    </row>
    <row r="13957" spans="2:8" x14ac:dyDescent="0.25">
      <c r="B13957" t="s">
        <v>3</v>
      </c>
      <c r="C13957" t="s">
        <v>648</v>
      </c>
      <c r="D13957" t="s">
        <v>321</v>
      </c>
      <c r="E13957" t="s">
        <v>1</v>
      </c>
      <c r="F13957">
        <v>0</v>
      </c>
      <c r="G13957">
        <v>0</v>
      </c>
      <c r="H13957">
        <v>0</v>
      </c>
    </row>
    <row r="13958" spans="2:8" x14ac:dyDescent="0.25">
      <c r="B13958" t="s">
        <v>3</v>
      </c>
      <c r="C13958" t="s">
        <v>648</v>
      </c>
      <c r="D13958" t="s">
        <v>318</v>
      </c>
      <c r="E13958" t="s">
        <v>1</v>
      </c>
      <c r="F13958">
        <v>0</v>
      </c>
      <c r="G13958">
        <v>0</v>
      </c>
      <c r="H13958">
        <v>0</v>
      </c>
    </row>
    <row r="13959" spans="2:8" x14ac:dyDescent="0.25">
      <c r="B13959" t="s">
        <v>3</v>
      </c>
      <c r="C13959" t="s">
        <v>648</v>
      </c>
      <c r="D13959" t="s">
        <v>319</v>
      </c>
      <c r="E13959" t="s">
        <v>1</v>
      </c>
      <c r="F13959">
        <v>0</v>
      </c>
      <c r="G13959">
        <v>0</v>
      </c>
      <c r="H13959">
        <v>0</v>
      </c>
    </row>
    <row r="13960" spans="2:8" x14ac:dyDescent="0.25">
      <c r="B13960" t="s">
        <v>3</v>
      </c>
      <c r="C13960" t="s">
        <v>648</v>
      </c>
      <c r="D13960" t="s">
        <v>326</v>
      </c>
      <c r="E13960" t="s">
        <v>1</v>
      </c>
      <c r="F13960">
        <v>0</v>
      </c>
      <c r="G13960">
        <v>0</v>
      </c>
      <c r="H13960">
        <v>0</v>
      </c>
    </row>
    <row r="13961" spans="2:8" x14ac:dyDescent="0.25">
      <c r="B13961" t="s">
        <v>3</v>
      </c>
      <c r="C13961" t="s">
        <v>648</v>
      </c>
      <c r="D13961" t="s">
        <v>327</v>
      </c>
      <c r="E13961" t="s">
        <v>1</v>
      </c>
      <c r="F13961">
        <v>0</v>
      </c>
      <c r="G13961">
        <v>0</v>
      </c>
      <c r="H13961">
        <v>0</v>
      </c>
    </row>
    <row r="13962" spans="2:8" x14ac:dyDescent="0.25">
      <c r="B13962" t="s">
        <v>3</v>
      </c>
      <c r="C13962" t="s">
        <v>648</v>
      </c>
      <c r="D13962" t="s">
        <v>328</v>
      </c>
      <c r="E13962" t="s">
        <v>1</v>
      </c>
      <c r="F13962">
        <v>0</v>
      </c>
      <c r="G13962">
        <v>0</v>
      </c>
      <c r="H13962">
        <v>0</v>
      </c>
    </row>
    <row r="13963" spans="2:8" x14ac:dyDescent="0.25">
      <c r="B13963" t="s">
        <v>3</v>
      </c>
      <c r="C13963" t="s">
        <v>648</v>
      </c>
      <c r="D13963" t="s">
        <v>329</v>
      </c>
      <c r="E13963" t="s">
        <v>1</v>
      </c>
      <c r="F13963">
        <v>0</v>
      </c>
      <c r="G13963">
        <v>0</v>
      </c>
      <c r="H13963">
        <v>0</v>
      </c>
    </row>
    <row r="13964" spans="2:8" x14ac:dyDescent="0.25">
      <c r="B13964" t="s">
        <v>3</v>
      </c>
      <c r="C13964" t="s">
        <v>648</v>
      </c>
      <c r="D13964" t="s">
        <v>330</v>
      </c>
      <c r="E13964" t="s">
        <v>1</v>
      </c>
      <c r="F13964">
        <v>0</v>
      </c>
      <c r="G13964">
        <v>0</v>
      </c>
      <c r="H13964">
        <v>0</v>
      </c>
    </row>
    <row r="13965" spans="2:8" x14ac:dyDescent="0.25">
      <c r="B13965" t="s">
        <v>3</v>
      </c>
      <c r="C13965" t="s">
        <v>648</v>
      </c>
      <c r="D13965" t="s">
        <v>331</v>
      </c>
      <c r="E13965" t="s">
        <v>1</v>
      </c>
      <c r="F13965">
        <v>0</v>
      </c>
      <c r="G13965">
        <v>0</v>
      </c>
      <c r="H13965">
        <v>0</v>
      </c>
    </row>
    <row r="13966" spans="2:8" x14ac:dyDescent="0.25">
      <c r="B13966" t="s">
        <v>3</v>
      </c>
      <c r="C13966" t="s">
        <v>648</v>
      </c>
      <c r="D13966" t="s">
        <v>322</v>
      </c>
      <c r="E13966" t="s">
        <v>1</v>
      </c>
      <c r="F13966">
        <v>0</v>
      </c>
      <c r="G13966">
        <v>0</v>
      </c>
      <c r="H13966">
        <v>0</v>
      </c>
    </row>
    <row r="13967" spans="2:8" x14ac:dyDescent="0.25">
      <c r="B13967" t="s">
        <v>3</v>
      </c>
      <c r="C13967" t="s">
        <v>648</v>
      </c>
      <c r="D13967" t="s">
        <v>323</v>
      </c>
      <c r="E13967" t="s">
        <v>1</v>
      </c>
      <c r="F13967">
        <v>0</v>
      </c>
      <c r="G13967">
        <v>0</v>
      </c>
      <c r="H13967">
        <v>0</v>
      </c>
    </row>
    <row r="13968" spans="2:8" x14ac:dyDescent="0.25">
      <c r="B13968" t="s">
        <v>3</v>
      </c>
      <c r="C13968" t="s">
        <v>648</v>
      </c>
      <c r="D13968" t="s">
        <v>324</v>
      </c>
      <c r="E13968" t="s">
        <v>1</v>
      </c>
      <c r="F13968">
        <v>0</v>
      </c>
      <c r="G13968">
        <v>0</v>
      </c>
      <c r="H13968">
        <v>0</v>
      </c>
    </row>
    <row r="13969" spans="2:8" x14ac:dyDescent="0.25">
      <c r="B13969" t="s">
        <v>3</v>
      </c>
      <c r="C13969" t="s">
        <v>648</v>
      </c>
      <c r="D13969" t="s">
        <v>325</v>
      </c>
      <c r="E13969" t="s">
        <v>1</v>
      </c>
      <c r="F13969">
        <v>0</v>
      </c>
      <c r="G13969">
        <v>0</v>
      </c>
      <c r="H13969">
        <v>0</v>
      </c>
    </row>
    <row r="13970" spans="2:8" x14ac:dyDescent="0.25">
      <c r="B13970" t="s">
        <v>3</v>
      </c>
      <c r="C13970" t="s">
        <v>648</v>
      </c>
      <c r="D13970" t="s">
        <v>332</v>
      </c>
      <c r="E13970" t="s">
        <v>1</v>
      </c>
      <c r="F13970">
        <v>0</v>
      </c>
      <c r="G13970">
        <v>0</v>
      </c>
      <c r="H13970">
        <v>0</v>
      </c>
    </row>
    <row r="13971" spans="2:8" x14ac:dyDescent="0.25">
      <c r="B13971" t="s">
        <v>3</v>
      </c>
      <c r="C13971" t="s">
        <v>648</v>
      </c>
      <c r="D13971" t="s">
        <v>333</v>
      </c>
      <c r="E13971" t="s">
        <v>1</v>
      </c>
      <c r="F13971">
        <v>0</v>
      </c>
      <c r="G13971">
        <v>0</v>
      </c>
      <c r="H13971">
        <v>0</v>
      </c>
    </row>
    <row r="13972" spans="2:8" x14ac:dyDescent="0.25">
      <c r="B13972" t="s">
        <v>3</v>
      </c>
      <c r="C13972" t="s">
        <v>648</v>
      </c>
      <c r="D13972" t="s">
        <v>334</v>
      </c>
      <c r="E13972" t="s">
        <v>1</v>
      </c>
      <c r="F13972">
        <v>0</v>
      </c>
      <c r="G13972">
        <v>0</v>
      </c>
      <c r="H13972">
        <v>0</v>
      </c>
    </row>
    <row r="13973" spans="2:8" x14ac:dyDescent="0.25">
      <c r="B13973" t="s">
        <v>3</v>
      </c>
      <c r="C13973" t="s">
        <v>648</v>
      </c>
      <c r="D13973" t="s">
        <v>335</v>
      </c>
      <c r="E13973" t="s">
        <v>1</v>
      </c>
      <c r="F13973">
        <v>0</v>
      </c>
      <c r="G13973">
        <v>0</v>
      </c>
      <c r="H13973">
        <v>0</v>
      </c>
    </row>
    <row r="13974" spans="2:8" x14ac:dyDescent="0.25">
      <c r="B13974" t="s">
        <v>3</v>
      </c>
      <c r="C13974" t="s">
        <v>648</v>
      </c>
      <c r="D13974" t="s">
        <v>336</v>
      </c>
      <c r="E13974" t="s">
        <v>1</v>
      </c>
      <c r="F13974">
        <v>0</v>
      </c>
      <c r="G13974">
        <v>0</v>
      </c>
      <c r="H13974">
        <v>0</v>
      </c>
    </row>
    <row r="13975" spans="2:8" x14ac:dyDescent="0.25">
      <c r="B13975" t="s">
        <v>3</v>
      </c>
      <c r="C13975" t="s">
        <v>648</v>
      </c>
      <c r="D13975" t="s">
        <v>337</v>
      </c>
      <c r="E13975" t="s">
        <v>1</v>
      </c>
      <c r="F13975">
        <v>0</v>
      </c>
      <c r="G13975">
        <v>0</v>
      </c>
      <c r="H13975">
        <v>0</v>
      </c>
    </row>
    <row r="13976" spans="2:8" x14ac:dyDescent="0.25">
      <c r="B13976" t="s">
        <v>3</v>
      </c>
      <c r="C13976" t="s">
        <v>648</v>
      </c>
      <c r="D13976" t="s">
        <v>338</v>
      </c>
      <c r="E13976" t="s">
        <v>1</v>
      </c>
      <c r="F13976">
        <v>0</v>
      </c>
      <c r="G13976">
        <v>0</v>
      </c>
      <c r="H13976">
        <v>0</v>
      </c>
    </row>
    <row r="13977" spans="2:8" x14ac:dyDescent="0.25">
      <c r="B13977" t="s">
        <v>3</v>
      </c>
      <c r="C13977" t="s">
        <v>648</v>
      </c>
      <c r="D13977" t="s">
        <v>339</v>
      </c>
      <c r="E13977" t="s">
        <v>1</v>
      </c>
      <c r="F13977">
        <v>0</v>
      </c>
      <c r="G13977">
        <v>0</v>
      </c>
      <c r="H13977">
        <v>0</v>
      </c>
    </row>
    <row r="13978" spans="2:8" x14ac:dyDescent="0.25">
      <c r="B13978" t="s">
        <v>3</v>
      </c>
      <c r="C13978" t="s">
        <v>648</v>
      </c>
      <c r="D13978" t="s">
        <v>340</v>
      </c>
      <c r="E13978" t="s">
        <v>1</v>
      </c>
      <c r="F13978">
        <v>0</v>
      </c>
      <c r="G13978">
        <v>0</v>
      </c>
      <c r="H13978">
        <v>0</v>
      </c>
    </row>
    <row r="13979" spans="2:8" x14ac:dyDescent="0.25">
      <c r="B13979" t="s">
        <v>3</v>
      </c>
      <c r="C13979" t="s">
        <v>648</v>
      </c>
      <c r="D13979" t="s">
        <v>341</v>
      </c>
      <c r="E13979" t="s">
        <v>1</v>
      </c>
      <c r="F13979">
        <v>0</v>
      </c>
      <c r="G13979">
        <v>0</v>
      </c>
      <c r="H13979">
        <v>0</v>
      </c>
    </row>
    <row r="13980" spans="2:8" x14ac:dyDescent="0.25">
      <c r="B13980" t="s">
        <v>3</v>
      </c>
      <c r="C13980" t="s">
        <v>648</v>
      </c>
      <c r="D13980" t="s">
        <v>342</v>
      </c>
      <c r="E13980" t="s">
        <v>1</v>
      </c>
      <c r="F13980">
        <v>0</v>
      </c>
      <c r="G13980">
        <v>0</v>
      </c>
      <c r="H13980">
        <v>0</v>
      </c>
    </row>
    <row r="13981" spans="2:8" x14ac:dyDescent="0.25">
      <c r="B13981" t="s">
        <v>3</v>
      </c>
      <c r="C13981" t="s">
        <v>648</v>
      </c>
      <c r="D13981" t="s">
        <v>343</v>
      </c>
      <c r="E13981" t="s">
        <v>1</v>
      </c>
      <c r="F13981">
        <v>0</v>
      </c>
      <c r="G13981">
        <v>0</v>
      </c>
      <c r="H13981">
        <v>0</v>
      </c>
    </row>
    <row r="13982" spans="2:8" x14ac:dyDescent="0.25">
      <c r="B13982" t="s">
        <v>3</v>
      </c>
      <c r="C13982" t="s">
        <v>648</v>
      </c>
      <c r="D13982" t="s">
        <v>344</v>
      </c>
      <c r="E13982" t="s">
        <v>1</v>
      </c>
      <c r="F13982">
        <v>0</v>
      </c>
      <c r="G13982">
        <v>0</v>
      </c>
      <c r="H13982">
        <v>0</v>
      </c>
    </row>
    <row r="13983" spans="2:8" x14ac:dyDescent="0.25">
      <c r="B13983" t="s">
        <v>3</v>
      </c>
      <c r="C13983" t="s">
        <v>648</v>
      </c>
      <c r="D13983" t="s">
        <v>345</v>
      </c>
      <c r="E13983" t="s">
        <v>1</v>
      </c>
      <c r="F13983">
        <v>0</v>
      </c>
      <c r="G13983">
        <v>0</v>
      </c>
      <c r="H13983">
        <v>0</v>
      </c>
    </row>
    <row r="13984" spans="2:8" x14ac:dyDescent="0.25">
      <c r="B13984" t="s">
        <v>3</v>
      </c>
      <c r="C13984" t="s">
        <v>648</v>
      </c>
      <c r="D13984" t="s">
        <v>346</v>
      </c>
      <c r="E13984" t="s">
        <v>1</v>
      </c>
      <c r="F13984">
        <v>0</v>
      </c>
      <c r="G13984">
        <v>0</v>
      </c>
      <c r="H13984">
        <v>0</v>
      </c>
    </row>
    <row r="13985" spans="2:8" x14ac:dyDescent="0.25">
      <c r="B13985" t="s">
        <v>3</v>
      </c>
      <c r="C13985" t="s">
        <v>648</v>
      </c>
      <c r="D13985" t="s">
        <v>347</v>
      </c>
      <c r="E13985" t="s">
        <v>1</v>
      </c>
      <c r="F13985">
        <v>0</v>
      </c>
      <c r="G13985">
        <v>0</v>
      </c>
      <c r="H13985">
        <v>0</v>
      </c>
    </row>
    <row r="13986" spans="2:8" x14ac:dyDescent="0.25">
      <c r="B13986" t="s">
        <v>3</v>
      </c>
      <c r="C13986" t="s">
        <v>648</v>
      </c>
      <c r="D13986" t="s">
        <v>348</v>
      </c>
      <c r="E13986" t="s">
        <v>1</v>
      </c>
      <c r="F13986">
        <v>0</v>
      </c>
      <c r="G13986">
        <v>0</v>
      </c>
      <c r="H13986">
        <v>0</v>
      </c>
    </row>
    <row r="13987" spans="2:8" x14ac:dyDescent="0.25">
      <c r="B13987" t="s">
        <v>3</v>
      </c>
      <c r="C13987" t="s">
        <v>648</v>
      </c>
      <c r="D13987" t="s">
        <v>349</v>
      </c>
      <c r="E13987" t="s">
        <v>1</v>
      </c>
      <c r="F13987">
        <v>0</v>
      </c>
      <c r="G13987">
        <v>0</v>
      </c>
      <c r="H13987">
        <v>0</v>
      </c>
    </row>
    <row r="13988" spans="2:8" x14ac:dyDescent="0.25">
      <c r="B13988" t="s">
        <v>3</v>
      </c>
      <c r="C13988" t="s">
        <v>648</v>
      </c>
      <c r="D13988" t="s">
        <v>350</v>
      </c>
      <c r="E13988" t="s">
        <v>1</v>
      </c>
      <c r="F13988">
        <v>0</v>
      </c>
      <c r="G13988">
        <v>0</v>
      </c>
      <c r="H13988">
        <v>0</v>
      </c>
    </row>
    <row r="13989" spans="2:8" x14ac:dyDescent="0.25">
      <c r="B13989" t="s">
        <v>3</v>
      </c>
      <c r="C13989" t="s">
        <v>648</v>
      </c>
      <c r="D13989" t="s">
        <v>351</v>
      </c>
      <c r="E13989" t="s">
        <v>1</v>
      </c>
      <c r="F13989">
        <v>0</v>
      </c>
      <c r="G13989">
        <v>0</v>
      </c>
      <c r="H13989">
        <v>0</v>
      </c>
    </row>
    <row r="13990" spans="2:8" x14ac:dyDescent="0.25">
      <c r="B13990" t="s">
        <v>3</v>
      </c>
      <c r="C13990" t="s">
        <v>648</v>
      </c>
      <c r="D13990" t="s">
        <v>352</v>
      </c>
      <c r="E13990" t="s">
        <v>1</v>
      </c>
      <c r="F13990">
        <v>0</v>
      </c>
      <c r="G13990">
        <v>0</v>
      </c>
      <c r="H13990">
        <v>0</v>
      </c>
    </row>
    <row r="13991" spans="2:8" x14ac:dyDescent="0.25">
      <c r="B13991" t="s">
        <v>3</v>
      </c>
      <c r="C13991" t="s">
        <v>648</v>
      </c>
      <c r="D13991" t="s">
        <v>353</v>
      </c>
      <c r="E13991" t="s">
        <v>1</v>
      </c>
      <c r="F13991">
        <v>0</v>
      </c>
      <c r="G13991">
        <v>0</v>
      </c>
      <c r="H13991">
        <v>0</v>
      </c>
    </row>
    <row r="13992" spans="2:8" x14ac:dyDescent="0.25">
      <c r="B13992" t="s">
        <v>3</v>
      </c>
      <c r="C13992" t="s">
        <v>648</v>
      </c>
      <c r="D13992" t="s">
        <v>354</v>
      </c>
      <c r="E13992" t="s">
        <v>1</v>
      </c>
      <c r="F13992">
        <v>0</v>
      </c>
      <c r="G13992">
        <v>0</v>
      </c>
      <c r="H13992">
        <v>0</v>
      </c>
    </row>
    <row r="13993" spans="2:8" x14ac:dyDescent="0.25">
      <c r="B13993" t="s">
        <v>3</v>
      </c>
      <c r="C13993" t="s">
        <v>648</v>
      </c>
      <c r="D13993" t="s">
        <v>355</v>
      </c>
      <c r="E13993" t="s">
        <v>1</v>
      </c>
      <c r="F13993">
        <v>0</v>
      </c>
      <c r="G13993">
        <v>0</v>
      </c>
      <c r="H13993">
        <v>0</v>
      </c>
    </row>
    <row r="13994" spans="2:8" x14ac:dyDescent="0.25">
      <c r="B13994" t="s">
        <v>3</v>
      </c>
      <c r="C13994" t="s">
        <v>648</v>
      </c>
      <c r="D13994" t="s">
        <v>356</v>
      </c>
      <c r="E13994" t="s">
        <v>1</v>
      </c>
      <c r="F13994">
        <v>0</v>
      </c>
      <c r="G13994">
        <v>0</v>
      </c>
      <c r="H13994">
        <v>0</v>
      </c>
    </row>
    <row r="13995" spans="2:8" x14ac:dyDescent="0.25">
      <c r="B13995" t="s">
        <v>3</v>
      </c>
      <c r="C13995" t="s">
        <v>648</v>
      </c>
      <c r="D13995" t="s">
        <v>357</v>
      </c>
      <c r="E13995" t="s">
        <v>1</v>
      </c>
      <c r="F13995">
        <v>0</v>
      </c>
      <c r="G13995">
        <v>0</v>
      </c>
      <c r="H13995">
        <v>0</v>
      </c>
    </row>
    <row r="13996" spans="2:8" x14ac:dyDescent="0.25">
      <c r="B13996" t="s">
        <v>3</v>
      </c>
      <c r="C13996" t="s">
        <v>648</v>
      </c>
      <c r="D13996" t="s">
        <v>358</v>
      </c>
      <c r="E13996" t="s">
        <v>1</v>
      </c>
      <c r="F13996">
        <v>0</v>
      </c>
      <c r="G13996">
        <v>0</v>
      </c>
      <c r="H13996">
        <v>0</v>
      </c>
    </row>
    <row r="13997" spans="2:8" x14ac:dyDescent="0.25">
      <c r="B13997" t="s">
        <v>3</v>
      </c>
      <c r="C13997" t="s">
        <v>648</v>
      </c>
      <c r="D13997" t="s">
        <v>359</v>
      </c>
      <c r="E13997" t="s">
        <v>1</v>
      </c>
      <c r="F13997">
        <v>0</v>
      </c>
      <c r="G13997">
        <v>0</v>
      </c>
      <c r="H13997">
        <v>0</v>
      </c>
    </row>
    <row r="13998" spans="2:8" x14ac:dyDescent="0.25">
      <c r="B13998" t="s">
        <v>3</v>
      </c>
      <c r="C13998" t="s">
        <v>648</v>
      </c>
      <c r="D13998" t="s">
        <v>360</v>
      </c>
      <c r="E13998" t="s">
        <v>1</v>
      </c>
      <c r="F13998">
        <v>0</v>
      </c>
      <c r="G13998">
        <v>0</v>
      </c>
      <c r="H13998">
        <v>0</v>
      </c>
    </row>
    <row r="13999" spans="2:8" x14ac:dyDescent="0.25">
      <c r="B13999" t="s">
        <v>3</v>
      </c>
      <c r="C13999" t="s">
        <v>648</v>
      </c>
      <c r="D13999" t="s">
        <v>361</v>
      </c>
      <c r="E13999" t="s">
        <v>1</v>
      </c>
      <c r="F13999">
        <v>0</v>
      </c>
      <c r="G13999">
        <v>0</v>
      </c>
      <c r="H13999">
        <v>0</v>
      </c>
    </row>
    <row r="14000" spans="2:8" x14ac:dyDescent="0.25">
      <c r="B14000" t="s">
        <v>3</v>
      </c>
      <c r="C14000" t="s">
        <v>648</v>
      </c>
      <c r="D14000" t="s">
        <v>362</v>
      </c>
      <c r="E14000" t="s">
        <v>1</v>
      </c>
      <c r="F14000">
        <v>0</v>
      </c>
      <c r="G14000">
        <v>0</v>
      </c>
      <c r="H14000">
        <v>0</v>
      </c>
    </row>
    <row r="14001" spans="2:8" x14ac:dyDescent="0.25">
      <c r="B14001" t="s">
        <v>3</v>
      </c>
      <c r="C14001" t="s">
        <v>648</v>
      </c>
      <c r="D14001" t="s">
        <v>363</v>
      </c>
      <c r="E14001" t="s">
        <v>1</v>
      </c>
      <c r="F14001">
        <v>0</v>
      </c>
      <c r="G14001">
        <v>0</v>
      </c>
      <c r="H14001">
        <v>0</v>
      </c>
    </row>
    <row r="14002" spans="2:8" x14ac:dyDescent="0.25">
      <c r="B14002" t="s">
        <v>3</v>
      </c>
      <c r="C14002" t="s">
        <v>648</v>
      </c>
      <c r="D14002" t="s">
        <v>364</v>
      </c>
      <c r="E14002" t="s">
        <v>1</v>
      </c>
      <c r="F14002">
        <v>0</v>
      </c>
      <c r="G14002">
        <v>0</v>
      </c>
      <c r="H14002">
        <v>0</v>
      </c>
    </row>
    <row r="14003" spans="2:8" x14ac:dyDescent="0.25">
      <c r="B14003" t="s">
        <v>3</v>
      </c>
      <c r="C14003" t="s">
        <v>648</v>
      </c>
      <c r="D14003" t="s">
        <v>365</v>
      </c>
      <c r="E14003" t="s">
        <v>1</v>
      </c>
      <c r="F14003">
        <v>0</v>
      </c>
      <c r="G14003">
        <v>0</v>
      </c>
      <c r="H14003">
        <v>0</v>
      </c>
    </row>
    <row r="14004" spans="2:8" x14ac:dyDescent="0.25">
      <c r="B14004" t="s">
        <v>3</v>
      </c>
      <c r="C14004" t="s">
        <v>648</v>
      </c>
      <c r="D14004" t="s">
        <v>366</v>
      </c>
      <c r="E14004" t="s">
        <v>1</v>
      </c>
      <c r="F14004">
        <v>0</v>
      </c>
      <c r="G14004">
        <v>0</v>
      </c>
      <c r="H14004">
        <v>0</v>
      </c>
    </row>
    <row r="14005" spans="2:8" x14ac:dyDescent="0.25">
      <c r="B14005" t="s">
        <v>3</v>
      </c>
      <c r="C14005" t="s">
        <v>648</v>
      </c>
      <c r="D14005" t="s">
        <v>367</v>
      </c>
      <c r="E14005" t="s">
        <v>1</v>
      </c>
      <c r="F14005">
        <v>0</v>
      </c>
      <c r="G14005">
        <v>0</v>
      </c>
      <c r="H14005">
        <v>0</v>
      </c>
    </row>
    <row r="14006" spans="2:8" x14ac:dyDescent="0.25">
      <c r="B14006" t="s">
        <v>3</v>
      </c>
      <c r="C14006" t="s">
        <v>648</v>
      </c>
      <c r="D14006" t="s">
        <v>368</v>
      </c>
      <c r="E14006" t="s">
        <v>1</v>
      </c>
      <c r="F14006">
        <v>0</v>
      </c>
      <c r="G14006">
        <v>0</v>
      </c>
      <c r="H14006">
        <v>0</v>
      </c>
    </row>
    <row r="14007" spans="2:8" x14ac:dyDescent="0.25">
      <c r="B14007" t="s">
        <v>3</v>
      </c>
      <c r="C14007" t="s">
        <v>648</v>
      </c>
      <c r="D14007" t="s">
        <v>369</v>
      </c>
      <c r="E14007" t="s">
        <v>1</v>
      </c>
      <c r="F14007">
        <v>0</v>
      </c>
      <c r="G14007">
        <v>0</v>
      </c>
      <c r="H14007">
        <v>0</v>
      </c>
    </row>
    <row r="14008" spans="2:8" x14ac:dyDescent="0.25">
      <c r="B14008" t="s">
        <v>3</v>
      </c>
      <c r="C14008" t="s">
        <v>648</v>
      </c>
      <c r="D14008" t="s">
        <v>370</v>
      </c>
      <c r="E14008" t="s">
        <v>1</v>
      </c>
      <c r="F14008">
        <v>0</v>
      </c>
      <c r="G14008">
        <v>0</v>
      </c>
      <c r="H14008">
        <v>0</v>
      </c>
    </row>
    <row r="14009" spans="2:8" x14ac:dyDescent="0.25">
      <c r="B14009" t="s">
        <v>3</v>
      </c>
      <c r="C14009" t="s">
        <v>648</v>
      </c>
      <c r="D14009" t="s">
        <v>371</v>
      </c>
      <c r="E14009" t="s">
        <v>1</v>
      </c>
      <c r="F14009">
        <v>0</v>
      </c>
      <c r="G14009">
        <v>0</v>
      </c>
      <c r="H14009">
        <v>0</v>
      </c>
    </row>
    <row r="14010" spans="2:8" x14ac:dyDescent="0.25">
      <c r="B14010" t="s">
        <v>3</v>
      </c>
      <c r="C14010" t="s">
        <v>648</v>
      </c>
      <c r="D14010" t="s">
        <v>372</v>
      </c>
      <c r="E14010" t="s">
        <v>1</v>
      </c>
      <c r="F14010">
        <v>0</v>
      </c>
      <c r="G14010">
        <v>0</v>
      </c>
      <c r="H14010">
        <v>0</v>
      </c>
    </row>
    <row r="14011" spans="2:8" x14ac:dyDescent="0.25">
      <c r="B14011" t="s">
        <v>3</v>
      </c>
      <c r="C14011" t="s">
        <v>648</v>
      </c>
      <c r="D14011" t="s">
        <v>373</v>
      </c>
      <c r="E14011" t="s">
        <v>1</v>
      </c>
      <c r="F14011">
        <v>0</v>
      </c>
      <c r="G14011">
        <v>0</v>
      </c>
      <c r="H14011">
        <v>0</v>
      </c>
    </row>
    <row r="14012" spans="2:8" x14ac:dyDescent="0.25">
      <c r="B14012" t="s">
        <v>3</v>
      </c>
      <c r="C14012" t="s">
        <v>648</v>
      </c>
      <c r="D14012" t="s">
        <v>374</v>
      </c>
      <c r="E14012" t="s">
        <v>1</v>
      </c>
      <c r="F14012">
        <v>0</v>
      </c>
      <c r="G14012">
        <v>0</v>
      </c>
      <c r="H14012">
        <v>0</v>
      </c>
    </row>
    <row r="14013" spans="2:8" x14ac:dyDescent="0.25">
      <c r="B14013" t="s">
        <v>3</v>
      </c>
      <c r="C14013" t="s">
        <v>648</v>
      </c>
      <c r="D14013" t="s">
        <v>375</v>
      </c>
      <c r="E14013" t="s">
        <v>1</v>
      </c>
      <c r="F14013">
        <v>0</v>
      </c>
      <c r="G14013">
        <v>0</v>
      </c>
      <c r="H14013">
        <v>0</v>
      </c>
    </row>
    <row r="14014" spans="2:8" x14ac:dyDescent="0.25">
      <c r="B14014" t="s">
        <v>3</v>
      </c>
      <c r="C14014" t="s">
        <v>648</v>
      </c>
      <c r="D14014" t="s">
        <v>376</v>
      </c>
      <c r="E14014" t="s">
        <v>1</v>
      </c>
      <c r="F14014">
        <v>0</v>
      </c>
      <c r="G14014">
        <v>0</v>
      </c>
      <c r="H14014">
        <v>0</v>
      </c>
    </row>
    <row r="14015" spans="2:8" x14ac:dyDescent="0.25">
      <c r="B14015" t="s">
        <v>3</v>
      </c>
      <c r="C14015" t="s">
        <v>648</v>
      </c>
      <c r="D14015" t="s">
        <v>377</v>
      </c>
      <c r="E14015" t="s">
        <v>1</v>
      </c>
      <c r="F14015">
        <v>0</v>
      </c>
      <c r="G14015">
        <v>0</v>
      </c>
      <c r="H14015">
        <v>0</v>
      </c>
    </row>
    <row r="14016" spans="2:8" x14ac:dyDescent="0.25">
      <c r="B14016" t="s">
        <v>3</v>
      </c>
      <c r="C14016" t="s">
        <v>648</v>
      </c>
      <c r="D14016" t="s">
        <v>378</v>
      </c>
      <c r="E14016" t="s">
        <v>1</v>
      </c>
      <c r="F14016">
        <v>0</v>
      </c>
      <c r="G14016">
        <v>0</v>
      </c>
      <c r="H14016">
        <v>0</v>
      </c>
    </row>
    <row r="14017" spans="2:8" x14ac:dyDescent="0.25">
      <c r="B14017" t="s">
        <v>3</v>
      </c>
      <c r="C14017" t="s">
        <v>648</v>
      </c>
      <c r="D14017" t="s">
        <v>379</v>
      </c>
      <c r="E14017" t="s">
        <v>1</v>
      </c>
      <c r="F14017">
        <v>0</v>
      </c>
      <c r="G14017">
        <v>0</v>
      </c>
      <c r="H14017">
        <v>0</v>
      </c>
    </row>
    <row r="14018" spans="2:8" x14ac:dyDescent="0.25">
      <c r="B14018" t="s">
        <v>3</v>
      </c>
      <c r="C14018" t="s">
        <v>648</v>
      </c>
      <c r="D14018" t="s">
        <v>380</v>
      </c>
      <c r="E14018" t="s">
        <v>1</v>
      </c>
      <c r="F14018">
        <v>0</v>
      </c>
      <c r="G14018">
        <v>0</v>
      </c>
      <c r="H14018">
        <v>0</v>
      </c>
    </row>
    <row r="14019" spans="2:8" x14ac:dyDescent="0.25">
      <c r="B14019" t="s">
        <v>3</v>
      </c>
      <c r="C14019" t="s">
        <v>648</v>
      </c>
      <c r="D14019" t="s">
        <v>381</v>
      </c>
      <c r="E14019" t="s">
        <v>1</v>
      </c>
      <c r="F14019">
        <v>0</v>
      </c>
      <c r="G14019">
        <v>0</v>
      </c>
      <c r="H14019">
        <v>0</v>
      </c>
    </row>
    <row r="14020" spans="2:8" x14ac:dyDescent="0.25">
      <c r="B14020" t="s">
        <v>3</v>
      </c>
      <c r="C14020" t="s">
        <v>648</v>
      </c>
      <c r="D14020" t="s">
        <v>382</v>
      </c>
      <c r="E14020" t="s">
        <v>1</v>
      </c>
      <c r="F14020">
        <v>0</v>
      </c>
      <c r="G14020">
        <v>0</v>
      </c>
      <c r="H14020">
        <v>0</v>
      </c>
    </row>
    <row r="14021" spans="2:8" x14ac:dyDescent="0.25">
      <c r="B14021" t="s">
        <v>3</v>
      </c>
      <c r="C14021" t="s">
        <v>648</v>
      </c>
      <c r="D14021" t="s">
        <v>383</v>
      </c>
      <c r="E14021" t="s">
        <v>1</v>
      </c>
      <c r="F14021">
        <v>0</v>
      </c>
      <c r="G14021">
        <v>0</v>
      </c>
      <c r="H14021">
        <v>0</v>
      </c>
    </row>
    <row r="14022" spans="2:8" x14ac:dyDescent="0.25">
      <c r="B14022" t="s">
        <v>3</v>
      </c>
      <c r="C14022" t="s">
        <v>648</v>
      </c>
      <c r="D14022" t="s">
        <v>384</v>
      </c>
      <c r="E14022" t="s">
        <v>1</v>
      </c>
      <c r="F14022">
        <v>0</v>
      </c>
      <c r="G14022">
        <v>0</v>
      </c>
      <c r="H14022">
        <v>0</v>
      </c>
    </row>
    <row r="14023" spans="2:8" x14ac:dyDescent="0.25">
      <c r="B14023" t="s">
        <v>3</v>
      </c>
      <c r="C14023" t="s">
        <v>648</v>
      </c>
      <c r="D14023" t="s">
        <v>385</v>
      </c>
      <c r="E14023" t="s">
        <v>1</v>
      </c>
      <c r="F14023">
        <v>0</v>
      </c>
      <c r="G14023">
        <v>0</v>
      </c>
      <c r="H14023">
        <v>0</v>
      </c>
    </row>
    <row r="14024" spans="2:8" x14ac:dyDescent="0.25">
      <c r="B14024" t="s">
        <v>3</v>
      </c>
      <c r="C14024" t="s">
        <v>648</v>
      </c>
      <c r="D14024" t="s">
        <v>386</v>
      </c>
      <c r="E14024" t="s">
        <v>1</v>
      </c>
      <c r="F14024">
        <v>0</v>
      </c>
      <c r="G14024">
        <v>0</v>
      </c>
      <c r="H14024">
        <v>0</v>
      </c>
    </row>
    <row r="14025" spans="2:8" x14ac:dyDescent="0.25">
      <c r="B14025" t="s">
        <v>3</v>
      </c>
      <c r="C14025" t="s">
        <v>648</v>
      </c>
      <c r="D14025" t="s">
        <v>387</v>
      </c>
      <c r="E14025" t="s">
        <v>1</v>
      </c>
      <c r="F14025">
        <v>0</v>
      </c>
      <c r="G14025">
        <v>0</v>
      </c>
      <c r="H14025">
        <v>0</v>
      </c>
    </row>
    <row r="14026" spans="2:8" x14ac:dyDescent="0.25">
      <c r="B14026" t="s">
        <v>3</v>
      </c>
      <c r="C14026" t="s">
        <v>648</v>
      </c>
      <c r="D14026" t="s">
        <v>388</v>
      </c>
      <c r="E14026" t="s">
        <v>1</v>
      </c>
      <c r="F14026">
        <v>0</v>
      </c>
      <c r="G14026">
        <v>0</v>
      </c>
      <c r="H14026">
        <v>0</v>
      </c>
    </row>
    <row r="14027" spans="2:8" x14ac:dyDescent="0.25">
      <c r="B14027" t="s">
        <v>3</v>
      </c>
      <c r="C14027" t="s">
        <v>648</v>
      </c>
      <c r="D14027" t="s">
        <v>389</v>
      </c>
      <c r="E14027" t="s">
        <v>1</v>
      </c>
      <c r="F14027">
        <v>0</v>
      </c>
      <c r="G14027">
        <v>0</v>
      </c>
      <c r="H14027">
        <v>0</v>
      </c>
    </row>
    <row r="14028" spans="2:8" x14ac:dyDescent="0.25">
      <c r="B14028" t="s">
        <v>3</v>
      </c>
      <c r="C14028" t="s">
        <v>648</v>
      </c>
      <c r="D14028" t="s">
        <v>390</v>
      </c>
      <c r="E14028" t="s">
        <v>1</v>
      </c>
      <c r="F14028">
        <v>0</v>
      </c>
      <c r="G14028">
        <v>0</v>
      </c>
      <c r="H14028">
        <v>0</v>
      </c>
    </row>
    <row r="14029" spans="2:8" x14ac:dyDescent="0.25">
      <c r="B14029" t="s">
        <v>3</v>
      </c>
      <c r="C14029" t="s">
        <v>648</v>
      </c>
      <c r="D14029" t="s">
        <v>391</v>
      </c>
      <c r="E14029" t="s">
        <v>1</v>
      </c>
      <c r="F14029">
        <v>0</v>
      </c>
      <c r="G14029">
        <v>0</v>
      </c>
      <c r="H14029">
        <v>0</v>
      </c>
    </row>
    <row r="14030" spans="2:8" x14ac:dyDescent="0.25">
      <c r="B14030" t="s">
        <v>3</v>
      </c>
      <c r="C14030" t="s">
        <v>648</v>
      </c>
      <c r="D14030" t="s">
        <v>392</v>
      </c>
      <c r="E14030" t="s">
        <v>1</v>
      </c>
      <c r="F14030">
        <v>0</v>
      </c>
      <c r="G14030">
        <v>0</v>
      </c>
      <c r="H14030">
        <v>0</v>
      </c>
    </row>
    <row r="14031" spans="2:8" x14ac:dyDescent="0.25">
      <c r="B14031" t="s">
        <v>3</v>
      </c>
      <c r="C14031" t="s">
        <v>648</v>
      </c>
      <c r="D14031" t="s">
        <v>395</v>
      </c>
      <c r="E14031" t="s">
        <v>1</v>
      </c>
      <c r="F14031">
        <v>0</v>
      </c>
      <c r="G14031">
        <v>0</v>
      </c>
      <c r="H14031">
        <v>0</v>
      </c>
    </row>
    <row r="14032" spans="2:8" x14ac:dyDescent="0.25">
      <c r="B14032" t="s">
        <v>3</v>
      </c>
      <c r="C14032" t="s">
        <v>648</v>
      </c>
      <c r="D14032" t="s">
        <v>396</v>
      </c>
      <c r="E14032" t="s">
        <v>1</v>
      </c>
      <c r="F14032">
        <v>0</v>
      </c>
      <c r="G14032">
        <v>0</v>
      </c>
      <c r="H14032">
        <v>0</v>
      </c>
    </row>
    <row r="14033" spans="2:8" x14ac:dyDescent="0.25">
      <c r="B14033" t="s">
        <v>3</v>
      </c>
      <c r="C14033" t="s">
        <v>648</v>
      </c>
      <c r="D14033" t="s">
        <v>393</v>
      </c>
      <c r="E14033" t="s">
        <v>1</v>
      </c>
      <c r="F14033">
        <v>0</v>
      </c>
      <c r="G14033">
        <v>0</v>
      </c>
      <c r="H14033">
        <v>0</v>
      </c>
    </row>
    <row r="14034" spans="2:8" x14ac:dyDescent="0.25">
      <c r="B14034" t="s">
        <v>3</v>
      </c>
      <c r="C14034" t="s">
        <v>648</v>
      </c>
      <c r="D14034" t="s">
        <v>394</v>
      </c>
      <c r="E14034" t="s">
        <v>1</v>
      </c>
      <c r="F14034">
        <v>0</v>
      </c>
      <c r="G14034">
        <v>0</v>
      </c>
      <c r="H14034">
        <v>0</v>
      </c>
    </row>
    <row r="14035" spans="2:8" x14ac:dyDescent="0.25">
      <c r="B14035" t="s">
        <v>3</v>
      </c>
      <c r="C14035" t="s">
        <v>648</v>
      </c>
      <c r="D14035" t="s">
        <v>398</v>
      </c>
      <c r="E14035" t="s">
        <v>1</v>
      </c>
      <c r="F14035">
        <v>0</v>
      </c>
      <c r="G14035">
        <v>0</v>
      </c>
      <c r="H14035">
        <v>0</v>
      </c>
    </row>
    <row r="14036" spans="2:8" x14ac:dyDescent="0.25">
      <c r="B14036" t="s">
        <v>3</v>
      </c>
      <c r="C14036" t="s">
        <v>648</v>
      </c>
      <c r="D14036" t="s">
        <v>399</v>
      </c>
      <c r="E14036" t="s">
        <v>1</v>
      </c>
      <c r="F14036">
        <v>0</v>
      </c>
      <c r="G14036">
        <v>0</v>
      </c>
      <c r="H14036">
        <v>0</v>
      </c>
    </row>
    <row r="14037" spans="2:8" x14ac:dyDescent="0.25">
      <c r="B14037" t="s">
        <v>3</v>
      </c>
      <c r="C14037" t="s">
        <v>648</v>
      </c>
      <c r="D14037" t="s">
        <v>400</v>
      </c>
      <c r="E14037" t="s">
        <v>1</v>
      </c>
      <c r="F14037">
        <v>0</v>
      </c>
      <c r="G14037">
        <v>0</v>
      </c>
      <c r="H14037">
        <v>0</v>
      </c>
    </row>
    <row r="14038" spans="2:8" x14ac:dyDescent="0.25">
      <c r="B14038" t="s">
        <v>3</v>
      </c>
      <c r="C14038" t="s">
        <v>648</v>
      </c>
      <c r="D14038" t="s">
        <v>397</v>
      </c>
      <c r="E14038" t="s">
        <v>1</v>
      </c>
      <c r="F14038">
        <v>0</v>
      </c>
      <c r="G14038">
        <v>0</v>
      </c>
      <c r="H14038">
        <v>0</v>
      </c>
    </row>
    <row r="14039" spans="2:8" x14ac:dyDescent="0.25">
      <c r="B14039" t="s">
        <v>3</v>
      </c>
      <c r="C14039" t="s">
        <v>648</v>
      </c>
      <c r="D14039" t="s">
        <v>401</v>
      </c>
      <c r="E14039" t="s">
        <v>1</v>
      </c>
      <c r="F14039">
        <v>0</v>
      </c>
      <c r="G14039">
        <v>0</v>
      </c>
      <c r="H14039">
        <v>0</v>
      </c>
    </row>
    <row r="14040" spans="2:8" x14ac:dyDescent="0.25">
      <c r="B14040" t="s">
        <v>3</v>
      </c>
      <c r="C14040" t="s">
        <v>648</v>
      </c>
      <c r="D14040" t="s">
        <v>402</v>
      </c>
      <c r="E14040" t="s">
        <v>1</v>
      </c>
      <c r="F14040">
        <v>0</v>
      </c>
      <c r="G14040">
        <v>0</v>
      </c>
      <c r="H14040">
        <v>0</v>
      </c>
    </row>
    <row r="14041" spans="2:8" x14ac:dyDescent="0.25">
      <c r="B14041" t="s">
        <v>3</v>
      </c>
      <c r="C14041" t="s">
        <v>648</v>
      </c>
      <c r="D14041" t="s">
        <v>403</v>
      </c>
      <c r="E14041" t="s">
        <v>1</v>
      </c>
      <c r="F14041">
        <v>0</v>
      </c>
      <c r="G14041">
        <v>0</v>
      </c>
      <c r="H14041">
        <v>0</v>
      </c>
    </row>
    <row r="14042" spans="2:8" x14ac:dyDescent="0.25">
      <c r="B14042" t="s">
        <v>3</v>
      </c>
      <c r="C14042" t="s">
        <v>648</v>
      </c>
      <c r="D14042" t="s">
        <v>404</v>
      </c>
      <c r="E14042" t="s">
        <v>1</v>
      </c>
      <c r="F14042">
        <v>0</v>
      </c>
      <c r="G14042">
        <v>0</v>
      </c>
      <c r="H14042">
        <v>0</v>
      </c>
    </row>
    <row r="14043" spans="2:8" x14ac:dyDescent="0.25">
      <c r="B14043" t="s">
        <v>3</v>
      </c>
      <c r="C14043" t="s">
        <v>648</v>
      </c>
      <c r="D14043" t="s">
        <v>405</v>
      </c>
      <c r="E14043" t="s">
        <v>1</v>
      </c>
      <c r="F14043">
        <v>0</v>
      </c>
      <c r="G14043">
        <v>0</v>
      </c>
      <c r="H14043">
        <v>0</v>
      </c>
    </row>
    <row r="14044" spans="2:8" x14ac:dyDescent="0.25">
      <c r="B14044" t="s">
        <v>3</v>
      </c>
      <c r="C14044" t="s">
        <v>648</v>
      </c>
      <c r="D14044" t="s">
        <v>406</v>
      </c>
      <c r="E14044" t="s">
        <v>1</v>
      </c>
      <c r="F14044">
        <v>0</v>
      </c>
      <c r="G14044">
        <v>0</v>
      </c>
      <c r="H14044">
        <v>0</v>
      </c>
    </row>
    <row r="14045" spans="2:8" x14ac:dyDescent="0.25">
      <c r="B14045" t="s">
        <v>3</v>
      </c>
      <c r="C14045" t="s">
        <v>649</v>
      </c>
      <c r="D14045" t="s">
        <v>544</v>
      </c>
      <c r="E14045" t="s">
        <v>1</v>
      </c>
      <c r="F14045">
        <v>0</v>
      </c>
      <c r="G14045">
        <v>0</v>
      </c>
      <c r="H14045">
        <v>0</v>
      </c>
    </row>
    <row r="14046" spans="2:8" x14ac:dyDescent="0.25">
      <c r="B14046" t="s">
        <v>3</v>
      </c>
      <c r="C14046" t="s">
        <v>649</v>
      </c>
      <c r="D14046" t="s">
        <v>545</v>
      </c>
      <c r="E14046" t="s">
        <v>1</v>
      </c>
      <c r="F14046">
        <v>0</v>
      </c>
      <c r="G14046">
        <v>0</v>
      </c>
      <c r="H14046">
        <v>0</v>
      </c>
    </row>
    <row r="14047" spans="2:8" x14ac:dyDescent="0.25">
      <c r="B14047" t="s">
        <v>3</v>
      </c>
      <c r="C14047" t="s">
        <v>649</v>
      </c>
      <c r="D14047" t="s">
        <v>16</v>
      </c>
      <c r="E14047" t="s">
        <v>1</v>
      </c>
      <c r="F14047">
        <v>0</v>
      </c>
      <c r="G14047">
        <v>0</v>
      </c>
      <c r="H14047">
        <v>0</v>
      </c>
    </row>
    <row r="14048" spans="2:8" x14ac:dyDescent="0.25">
      <c r="B14048" t="s">
        <v>3</v>
      </c>
      <c r="C14048" t="s">
        <v>649</v>
      </c>
      <c r="D14048" t="s">
        <v>17</v>
      </c>
      <c r="E14048" t="s">
        <v>1</v>
      </c>
      <c r="F14048">
        <v>0</v>
      </c>
      <c r="G14048">
        <v>0</v>
      </c>
      <c r="H14048">
        <v>0</v>
      </c>
    </row>
    <row r="14049" spans="2:8" x14ac:dyDescent="0.25">
      <c r="B14049" t="s">
        <v>3</v>
      </c>
      <c r="C14049" t="s">
        <v>649</v>
      </c>
      <c r="D14049" t="s">
        <v>18</v>
      </c>
      <c r="E14049" t="s">
        <v>1</v>
      </c>
      <c r="F14049">
        <v>0</v>
      </c>
      <c r="G14049">
        <v>0</v>
      </c>
      <c r="H14049">
        <v>0</v>
      </c>
    </row>
    <row r="14050" spans="2:8" x14ac:dyDescent="0.25">
      <c r="B14050" t="s">
        <v>3</v>
      </c>
      <c r="C14050" t="s">
        <v>649</v>
      </c>
      <c r="D14050" t="s">
        <v>19</v>
      </c>
      <c r="E14050" t="s">
        <v>1</v>
      </c>
      <c r="F14050">
        <v>0</v>
      </c>
      <c r="G14050">
        <v>0</v>
      </c>
      <c r="H14050">
        <v>0</v>
      </c>
    </row>
    <row r="14051" spans="2:8" x14ac:dyDescent="0.25">
      <c r="B14051" t="s">
        <v>3</v>
      </c>
      <c r="C14051" t="s">
        <v>649</v>
      </c>
      <c r="D14051" t="s">
        <v>20</v>
      </c>
      <c r="E14051" t="s">
        <v>1</v>
      </c>
      <c r="F14051">
        <v>0</v>
      </c>
      <c r="G14051">
        <v>0</v>
      </c>
      <c r="H14051">
        <v>0</v>
      </c>
    </row>
    <row r="14052" spans="2:8" x14ac:dyDescent="0.25">
      <c r="B14052" t="s">
        <v>3</v>
      </c>
      <c r="C14052" t="s">
        <v>649</v>
      </c>
      <c r="D14052" t="s">
        <v>21</v>
      </c>
      <c r="E14052" t="s">
        <v>1</v>
      </c>
      <c r="F14052">
        <v>0</v>
      </c>
      <c r="G14052">
        <v>0</v>
      </c>
      <c r="H14052">
        <v>0</v>
      </c>
    </row>
    <row r="14053" spans="2:8" x14ac:dyDescent="0.25">
      <c r="B14053" t="s">
        <v>3</v>
      </c>
      <c r="C14053" t="s">
        <v>649</v>
      </c>
      <c r="D14053" t="s">
        <v>22</v>
      </c>
      <c r="E14053" t="s">
        <v>1</v>
      </c>
      <c r="F14053">
        <v>0</v>
      </c>
      <c r="G14053">
        <v>0</v>
      </c>
      <c r="H14053">
        <v>0</v>
      </c>
    </row>
    <row r="14054" spans="2:8" x14ac:dyDescent="0.25">
      <c r="B14054" t="s">
        <v>3</v>
      </c>
      <c r="C14054" t="s">
        <v>649</v>
      </c>
      <c r="D14054" t="s">
        <v>23</v>
      </c>
      <c r="E14054" t="s">
        <v>1</v>
      </c>
      <c r="F14054">
        <v>0</v>
      </c>
      <c r="G14054">
        <v>0</v>
      </c>
      <c r="H14054">
        <v>0</v>
      </c>
    </row>
    <row r="14055" spans="2:8" x14ac:dyDescent="0.25">
      <c r="B14055" t="s">
        <v>3</v>
      </c>
      <c r="C14055" t="s">
        <v>649</v>
      </c>
      <c r="D14055" t="s">
        <v>24</v>
      </c>
      <c r="E14055" t="s">
        <v>1</v>
      </c>
      <c r="F14055">
        <v>0</v>
      </c>
      <c r="G14055">
        <v>0</v>
      </c>
      <c r="H14055">
        <v>0</v>
      </c>
    </row>
    <row r="14056" spans="2:8" x14ac:dyDescent="0.25">
      <c r="B14056" t="s">
        <v>3</v>
      </c>
      <c r="C14056" t="s">
        <v>649</v>
      </c>
      <c r="D14056" t="s">
        <v>25</v>
      </c>
      <c r="E14056" t="s">
        <v>1</v>
      </c>
      <c r="F14056">
        <v>0</v>
      </c>
      <c r="G14056">
        <v>0</v>
      </c>
      <c r="H14056">
        <v>0</v>
      </c>
    </row>
    <row r="14057" spans="2:8" x14ac:dyDescent="0.25">
      <c r="B14057" t="s">
        <v>3</v>
      </c>
      <c r="C14057" t="s">
        <v>649</v>
      </c>
      <c r="D14057" t="s">
        <v>26</v>
      </c>
      <c r="E14057" t="s">
        <v>1</v>
      </c>
      <c r="F14057">
        <v>0</v>
      </c>
      <c r="G14057">
        <v>0</v>
      </c>
      <c r="H14057">
        <v>0</v>
      </c>
    </row>
    <row r="14058" spans="2:8" x14ac:dyDescent="0.25">
      <c r="B14058" t="s">
        <v>3</v>
      </c>
      <c r="C14058" t="s">
        <v>649</v>
      </c>
      <c r="D14058" t="s">
        <v>27</v>
      </c>
      <c r="E14058" t="s">
        <v>1</v>
      </c>
      <c r="F14058">
        <v>0</v>
      </c>
      <c r="G14058">
        <v>0</v>
      </c>
      <c r="H14058">
        <v>0</v>
      </c>
    </row>
    <row r="14059" spans="2:8" x14ac:dyDescent="0.25">
      <c r="B14059" t="s">
        <v>3</v>
      </c>
      <c r="C14059" t="s">
        <v>649</v>
      </c>
      <c r="D14059" t="s">
        <v>28</v>
      </c>
      <c r="E14059" t="s">
        <v>1</v>
      </c>
      <c r="F14059">
        <v>0</v>
      </c>
      <c r="G14059">
        <v>0</v>
      </c>
      <c r="H14059">
        <v>0</v>
      </c>
    </row>
    <row r="14060" spans="2:8" x14ac:dyDescent="0.25">
      <c r="B14060" t="s">
        <v>3</v>
      </c>
      <c r="C14060" t="s">
        <v>649</v>
      </c>
      <c r="D14060" t="s">
        <v>29</v>
      </c>
      <c r="E14060" t="s">
        <v>1</v>
      </c>
      <c r="F14060">
        <v>0</v>
      </c>
      <c r="G14060">
        <v>0</v>
      </c>
      <c r="H14060">
        <v>0</v>
      </c>
    </row>
    <row r="14061" spans="2:8" x14ac:dyDescent="0.25">
      <c r="B14061" t="s">
        <v>3</v>
      </c>
      <c r="C14061" t="s">
        <v>649</v>
      </c>
      <c r="D14061" t="s">
        <v>30</v>
      </c>
      <c r="E14061" t="s">
        <v>1</v>
      </c>
      <c r="F14061">
        <v>0</v>
      </c>
      <c r="G14061">
        <v>0</v>
      </c>
      <c r="H14061">
        <v>0</v>
      </c>
    </row>
    <row r="14062" spans="2:8" x14ac:dyDescent="0.25">
      <c r="B14062" t="s">
        <v>3</v>
      </c>
      <c r="C14062" t="s">
        <v>649</v>
      </c>
      <c r="D14062" t="s">
        <v>31</v>
      </c>
      <c r="E14062" t="s">
        <v>1</v>
      </c>
      <c r="F14062">
        <v>0</v>
      </c>
      <c r="G14062">
        <v>0</v>
      </c>
      <c r="H14062">
        <v>0</v>
      </c>
    </row>
    <row r="14063" spans="2:8" x14ac:dyDescent="0.25">
      <c r="B14063" t="s">
        <v>3</v>
      </c>
      <c r="C14063" t="s">
        <v>649</v>
      </c>
      <c r="D14063" t="s">
        <v>32</v>
      </c>
      <c r="E14063" t="s">
        <v>1</v>
      </c>
      <c r="F14063">
        <v>0</v>
      </c>
      <c r="G14063">
        <v>0</v>
      </c>
      <c r="H14063">
        <v>0</v>
      </c>
    </row>
    <row r="14064" spans="2:8" x14ac:dyDescent="0.25">
      <c r="B14064" t="s">
        <v>3</v>
      </c>
      <c r="C14064" t="s">
        <v>649</v>
      </c>
      <c r="D14064" t="s">
        <v>33</v>
      </c>
      <c r="E14064" t="s">
        <v>1</v>
      </c>
      <c r="F14064">
        <v>0</v>
      </c>
      <c r="G14064">
        <v>0</v>
      </c>
      <c r="H14064">
        <v>0</v>
      </c>
    </row>
    <row r="14065" spans="2:8" x14ac:dyDescent="0.25">
      <c r="B14065" t="s">
        <v>3</v>
      </c>
      <c r="C14065" t="s">
        <v>649</v>
      </c>
      <c r="D14065" t="s">
        <v>34</v>
      </c>
      <c r="E14065" t="s">
        <v>1</v>
      </c>
      <c r="F14065">
        <v>0</v>
      </c>
      <c r="G14065">
        <v>0</v>
      </c>
      <c r="H14065">
        <v>0</v>
      </c>
    </row>
    <row r="14066" spans="2:8" x14ac:dyDescent="0.25">
      <c r="B14066" t="s">
        <v>3</v>
      </c>
      <c r="C14066" t="s">
        <v>649</v>
      </c>
      <c r="D14066" t="s">
        <v>35</v>
      </c>
      <c r="E14066" t="s">
        <v>1</v>
      </c>
      <c r="F14066">
        <v>0</v>
      </c>
      <c r="G14066">
        <v>0</v>
      </c>
      <c r="H14066">
        <v>0</v>
      </c>
    </row>
    <row r="14067" spans="2:8" x14ac:dyDescent="0.25">
      <c r="B14067" t="s">
        <v>3</v>
      </c>
      <c r="C14067" t="s">
        <v>649</v>
      </c>
      <c r="D14067" t="s">
        <v>36</v>
      </c>
      <c r="E14067" t="s">
        <v>1</v>
      </c>
      <c r="F14067">
        <v>0</v>
      </c>
      <c r="G14067">
        <v>0</v>
      </c>
      <c r="H14067">
        <v>0</v>
      </c>
    </row>
    <row r="14068" spans="2:8" x14ac:dyDescent="0.25">
      <c r="B14068" t="s">
        <v>3</v>
      </c>
      <c r="C14068" t="s">
        <v>649</v>
      </c>
      <c r="D14068" t="s">
        <v>37</v>
      </c>
      <c r="E14068" t="s">
        <v>1</v>
      </c>
      <c r="F14068">
        <v>0</v>
      </c>
      <c r="G14068">
        <v>0</v>
      </c>
      <c r="H14068">
        <v>0</v>
      </c>
    </row>
    <row r="14069" spans="2:8" x14ac:dyDescent="0.25">
      <c r="B14069" t="s">
        <v>3</v>
      </c>
      <c r="C14069" t="s">
        <v>649</v>
      </c>
      <c r="D14069" t="s">
        <v>38</v>
      </c>
      <c r="E14069" t="s">
        <v>1</v>
      </c>
      <c r="F14069">
        <v>0</v>
      </c>
      <c r="G14069">
        <v>0</v>
      </c>
      <c r="H14069">
        <v>0</v>
      </c>
    </row>
    <row r="14070" spans="2:8" x14ac:dyDescent="0.25">
      <c r="B14070" t="s">
        <v>3</v>
      </c>
      <c r="C14070" t="s">
        <v>649</v>
      </c>
      <c r="D14070" t="s">
        <v>39</v>
      </c>
      <c r="E14070" t="s">
        <v>1</v>
      </c>
      <c r="F14070">
        <v>0</v>
      </c>
      <c r="G14070">
        <v>0</v>
      </c>
      <c r="H14070">
        <v>0</v>
      </c>
    </row>
    <row r="14071" spans="2:8" x14ac:dyDescent="0.25">
      <c r="B14071" t="s">
        <v>3</v>
      </c>
      <c r="C14071" t="s">
        <v>649</v>
      </c>
      <c r="D14071" t="s">
        <v>40</v>
      </c>
      <c r="E14071" t="s">
        <v>1</v>
      </c>
      <c r="F14071">
        <v>0</v>
      </c>
      <c r="G14071">
        <v>0</v>
      </c>
      <c r="H14071">
        <v>0</v>
      </c>
    </row>
    <row r="14072" spans="2:8" x14ac:dyDescent="0.25">
      <c r="B14072" t="s">
        <v>3</v>
      </c>
      <c r="C14072" t="s">
        <v>649</v>
      </c>
      <c r="D14072" t="s">
        <v>41</v>
      </c>
      <c r="E14072" t="s">
        <v>1</v>
      </c>
      <c r="F14072">
        <v>0</v>
      </c>
      <c r="G14072">
        <v>0</v>
      </c>
      <c r="H14072">
        <v>0</v>
      </c>
    </row>
    <row r="14073" spans="2:8" x14ac:dyDescent="0.25">
      <c r="B14073" t="s">
        <v>3</v>
      </c>
      <c r="C14073" t="s">
        <v>649</v>
      </c>
      <c r="D14073" t="s">
        <v>42</v>
      </c>
      <c r="E14073" t="s">
        <v>1</v>
      </c>
      <c r="F14073">
        <v>0</v>
      </c>
      <c r="G14073">
        <v>0</v>
      </c>
      <c r="H14073">
        <v>0</v>
      </c>
    </row>
    <row r="14074" spans="2:8" x14ac:dyDescent="0.25">
      <c r="B14074" t="s">
        <v>3</v>
      </c>
      <c r="C14074" t="s">
        <v>649</v>
      </c>
      <c r="D14074" t="s">
        <v>43</v>
      </c>
      <c r="E14074" t="s">
        <v>1</v>
      </c>
      <c r="F14074">
        <v>0</v>
      </c>
      <c r="G14074">
        <v>0</v>
      </c>
      <c r="H14074">
        <v>0</v>
      </c>
    </row>
    <row r="14075" spans="2:8" x14ac:dyDescent="0.25">
      <c r="B14075" t="s">
        <v>3</v>
      </c>
      <c r="C14075" t="s">
        <v>649</v>
      </c>
      <c r="D14075" t="s">
        <v>45</v>
      </c>
      <c r="E14075" t="s">
        <v>1</v>
      </c>
      <c r="F14075">
        <v>0</v>
      </c>
      <c r="G14075">
        <v>0</v>
      </c>
      <c r="H14075">
        <v>0</v>
      </c>
    </row>
    <row r="14076" spans="2:8" x14ac:dyDescent="0.25">
      <c r="B14076" t="s">
        <v>3</v>
      </c>
      <c r="C14076" t="s">
        <v>649</v>
      </c>
      <c r="D14076" t="s">
        <v>46</v>
      </c>
      <c r="E14076" t="s">
        <v>1</v>
      </c>
      <c r="F14076">
        <v>1131359.2707574454</v>
      </c>
      <c r="G14076">
        <v>2235555.0536215547</v>
      </c>
      <c r="H14076">
        <v>3353332.5804323326</v>
      </c>
    </row>
    <row r="14077" spans="2:8" x14ac:dyDescent="0.25">
      <c r="B14077" t="s">
        <v>3</v>
      </c>
      <c r="C14077" t="s">
        <v>649</v>
      </c>
      <c r="D14077" t="s">
        <v>47</v>
      </c>
      <c r="E14077" t="s">
        <v>1</v>
      </c>
      <c r="F14077">
        <v>0</v>
      </c>
      <c r="G14077">
        <v>0</v>
      </c>
      <c r="H14077">
        <v>0</v>
      </c>
    </row>
    <row r="14078" spans="2:8" x14ac:dyDescent="0.25">
      <c r="B14078" t="s">
        <v>3</v>
      </c>
      <c r="C14078" t="s">
        <v>649</v>
      </c>
      <c r="D14078" t="s">
        <v>44</v>
      </c>
      <c r="E14078" t="s">
        <v>1</v>
      </c>
      <c r="F14078">
        <v>0</v>
      </c>
      <c r="G14078">
        <v>0</v>
      </c>
      <c r="H14078">
        <v>0</v>
      </c>
    </row>
    <row r="14079" spans="2:8" x14ac:dyDescent="0.25">
      <c r="B14079" t="s">
        <v>3</v>
      </c>
      <c r="C14079" t="s">
        <v>649</v>
      </c>
      <c r="D14079" t="s">
        <v>48</v>
      </c>
      <c r="E14079" t="s">
        <v>1</v>
      </c>
      <c r="F14079">
        <v>0</v>
      </c>
      <c r="G14079">
        <v>0</v>
      </c>
      <c r="H14079">
        <v>0</v>
      </c>
    </row>
    <row r="14080" spans="2:8" x14ac:dyDescent="0.25">
      <c r="B14080" t="s">
        <v>3</v>
      </c>
      <c r="C14080" t="s">
        <v>649</v>
      </c>
      <c r="D14080" t="s">
        <v>49</v>
      </c>
      <c r="E14080" t="s">
        <v>1</v>
      </c>
      <c r="F14080">
        <v>0</v>
      </c>
      <c r="G14080">
        <v>0</v>
      </c>
      <c r="H14080">
        <v>0</v>
      </c>
    </row>
    <row r="14081" spans="2:8" x14ac:dyDescent="0.25">
      <c r="B14081" t="s">
        <v>3</v>
      </c>
      <c r="C14081" t="s">
        <v>649</v>
      </c>
      <c r="D14081" t="s">
        <v>50</v>
      </c>
      <c r="E14081" t="s">
        <v>1</v>
      </c>
      <c r="F14081">
        <v>0</v>
      </c>
      <c r="G14081">
        <v>0</v>
      </c>
      <c r="H14081">
        <v>0</v>
      </c>
    </row>
    <row r="14082" spans="2:8" x14ac:dyDescent="0.25">
      <c r="B14082" t="s">
        <v>3</v>
      </c>
      <c r="C14082" t="s">
        <v>649</v>
      </c>
      <c r="D14082" t="s">
        <v>51</v>
      </c>
      <c r="E14082" t="s">
        <v>1</v>
      </c>
      <c r="F14082">
        <v>0</v>
      </c>
      <c r="G14082">
        <v>0</v>
      </c>
      <c r="H14082">
        <v>0</v>
      </c>
    </row>
    <row r="14083" spans="2:8" x14ac:dyDescent="0.25">
      <c r="B14083" t="s">
        <v>3</v>
      </c>
      <c r="C14083" t="s">
        <v>649</v>
      </c>
      <c r="D14083" t="s">
        <v>52</v>
      </c>
      <c r="E14083" t="s">
        <v>1</v>
      </c>
      <c r="F14083">
        <v>0</v>
      </c>
      <c r="G14083">
        <v>0</v>
      </c>
      <c r="H14083">
        <v>0</v>
      </c>
    </row>
    <row r="14084" spans="2:8" x14ac:dyDescent="0.25">
      <c r="B14084" t="s">
        <v>3</v>
      </c>
      <c r="C14084" t="s">
        <v>649</v>
      </c>
      <c r="D14084" t="s">
        <v>53</v>
      </c>
      <c r="E14084" t="s">
        <v>1</v>
      </c>
      <c r="F14084">
        <v>0</v>
      </c>
      <c r="G14084">
        <v>0</v>
      </c>
      <c r="H14084">
        <v>0</v>
      </c>
    </row>
    <row r="14085" spans="2:8" x14ac:dyDescent="0.25">
      <c r="B14085" t="s">
        <v>3</v>
      </c>
      <c r="C14085" t="s">
        <v>649</v>
      </c>
      <c r="D14085" t="s">
        <v>54</v>
      </c>
      <c r="E14085" t="s">
        <v>1</v>
      </c>
      <c r="F14085">
        <v>0</v>
      </c>
      <c r="G14085">
        <v>0</v>
      </c>
      <c r="H14085">
        <v>0</v>
      </c>
    </row>
    <row r="14086" spans="2:8" x14ac:dyDescent="0.25">
      <c r="B14086" t="s">
        <v>3</v>
      </c>
      <c r="C14086" t="s">
        <v>649</v>
      </c>
      <c r="D14086" t="s">
        <v>55</v>
      </c>
      <c r="E14086" t="s">
        <v>1</v>
      </c>
      <c r="F14086">
        <v>0</v>
      </c>
      <c r="G14086">
        <v>0</v>
      </c>
      <c r="H14086">
        <v>0</v>
      </c>
    </row>
    <row r="14087" spans="2:8" x14ac:dyDescent="0.25">
      <c r="B14087" t="s">
        <v>3</v>
      </c>
      <c r="C14087" t="s">
        <v>649</v>
      </c>
      <c r="D14087" t="s">
        <v>56</v>
      </c>
      <c r="E14087" t="s">
        <v>1</v>
      </c>
      <c r="F14087">
        <v>0</v>
      </c>
      <c r="G14087">
        <v>0</v>
      </c>
      <c r="H14087">
        <v>0</v>
      </c>
    </row>
    <row r="14088" spans="2:8" x14ac:dyDescent="0.25">
      <c r="B14088" t="s">
        <v>3</v>
      </c>
      <c r="C14088" t="s">
        <v>649</v>
      </c>
      <c r="D14088" t="s">
        <v>622</v>
      </c>
      <c r="E14088" t="s">
        <v>1</v>
      </c>
      <c r="F14088">
        <v>0</v>
      </c>
      <c r="G14088">
        <v>0</v>
      </c>
      <c r="H14088">
        <v>0</v>
      </c>
    </row>
    <row r="14089" spans="2:8" x14ac:dyDescent="0.25">
      <c r="B14089" t="s">
        <v>3</v>
      </c>
      <c r="C14089" t="s">
        <v>649</v>
      </c>
      <c r="D14089" t="s">
        <v>623</v>
      </c>
      <c r="E14089" t="s">
        <v>1</v>
      </c>
      <c r="F14089">
        <v>0</v>
      </c>
      <c r="G14089">
        <v>0</v>
      </c>
      <c r="H14089">
        <v>0</v>
      </c>
    </row>
    <row r="14090" spans="2:8" x14ac:dyDescent="0.25">
      <c r="B14090" t="s">
        <v>3</v>
      </c>
      <c r="C14090" t="s">
        <v>649</v>
      </c>
      <c r="D14090" t="s">
        <v>624</v>
      </c>
      <c r="E14090" t="s">
        <v>1</v>
      </c>
      <c r="F14090">
        <v>0</v>
      </c>
      <c r="G14090">
        <v>0</v>
      </c>
      <c r="H14090">
        <v>0</v>
      </c>
    </row>
    <row r="14091" spans="2:8" x14ac:dyDescent="0.25">
      <c r="B14091" t="s">
        <v>3</v>
      </c>
      <c r="C14091" t="s">
        <v>649</v>
      </c>
      <c r="D14091" t="s">
        <v>625</v>
      </c>
      <c r="E14091" t="s">
        <v>1</v>
      </c>
      <c r="F14091">
        <v>0</v>
      </c>
      <c r="G14091">
        <v>0</v>
      </c>
      <c r="H14091">
        <v>0</v>
      </c>
    </row>
    <row r="14092" spans="2:8" x14ac:dyDescent="0.25">
      <c r="B14092" t="s">
        <v>3</v>
      </c>
      <c r="C14092" t="s">
        <v>649</v>
      </c>
      <c r="D14092" t="s">
        <v>57</v>
      </c>
      <c r="E14092" t="s">
        <v>1</v>
      </c>
      <c r="F14092">
        <v>0</v>
      </c>
      <c r="G14092">
        <v>0</v>
      </c>
      <c r="H14092">
        <v>0</v>
      </c>
    </row>
    <row r="14093" spans="2:8" x14ac:dyDescent="0.25">
      <c r="B14093" t="s">
        <v>3</v>
      </c>
      <c r="C14093" t="s">
        <v>649</v>
      </c>
      <c r="D14093" t="s">
        <v>58</v>
      </c>
      <c r="E14093" t="s">
        <v>1</v>
      </c>
      <c r="F14093">
        <v>0</v>
      </c>
      <c r="G14093">
        <v>0</v>
      </c>
      <c r="H14093">
        <v>0</v>
      </c>
    </row>
    <row r="14094" spans="2:8" x14ac:dyDescent="0.25">
      <c r="B14094" t="s">
        <v>3</v>
      </c>
      <c r="C14094" t="s">
        <v>649</v>
      </c>
      <c r="D14094" t="s">
        <v>59</v>
      </c>
      <c r="E14094" t="s">
        <v>1</v>
      </c>
      <c r="F14094">
        <v>0</v>
      </c>
      <c r="G14094">
        <v>0</v>
      </c>
      <c r="H14094">
        <v>0</v>
      </c>
    </row>
    <row r="14095" spans="2:8" x14ac:dyDescent="0.25">
      <c r="B14095" t="s">
        <v>3</v>
      </c>
      <c r="C14095" t="s">
        <v>649</v>
      </c>
      <c r="D14095" t="s">
        <v>60</v>
      </c>
      <c r="E14095" t="s">
        <v>1</v>
      </c>
      <c r="F14095">
        <v>0</v>
      </c>
      <c r="G14095">
        <v>0</v>
      </c>
      <c r="H14095">
        <v>0</v>
      </c>
    </row>
    <row r="14096" spans="2:8" x14ac:dyDescent="0.25">
      <c r="B14096" t="s">
        <v>3</v>
      </c>
      <c r="C14096" t="s">
        <v>649</v>
      </c>
      <c r="D14096" t="s">
        <v>61</v>
      </c>
      <c r="E14096" t="s">
        <v>1</v>
      </c>
      <c r="F14096">
        <v>0</v>
      </c>
      <c r="G14096">
        <v>0</v>
      </c>
      <c r="H14096">
        <v>0</v>
      </c>
    </row>
    <row r="14097" spans="2:8" x14ac:dyDescent="0.25">
      <c r="B14097" t="s">
        <v>3</v>
      </c>
      <c r="C14097" t="s">
        <v>649</v>
      </c>
      <c r="D14097" t="s">
        <v>62</v>
      </c>
      <c r="E14097" t="s">
        <v>1</v>
      </c>
      <c r="F14097">
        <v>0</v>
      </c>
      <c r="G14097">
        <v>0</v>
      </c>
      <c r="H14097">
        <v>0</v>
      </c>
    </row>
    <row r="14098" spans="2:8" x14ac:dyDescent="0.25">
      <c r="B14098" t="s">
        <v>3</v>
      </c>
      <c r="C14098" t="s">
        <v>649</v>
      </c>
      <c r="D14098" t="s">
        <v>63</v>
      </c>
      <c r="E14098" t="s">
        <v>1</v>
      </c>
      <c r="F14098">
        <v>0</v>
      </c>
      <c r="G14098">
        <v>0</v>
      </c>
      <c r="H14098">
        <v>0</v>
      </c>
    </row>
    <row r="14099" spans="2:8" x14ac:dyDescent="0.25">
      <c r="B14099" t="s">
        <v>3</v>
      </c>
      <c r="C14099" t="s">
        <v>649</v>
      </c>
      <c r="D14099" t="s">
        <v>626</v>
      </c>
      <c r="E14099" t="s">
        <v>1</v>
      </c>
      <c r="F14099">
        <v>0</v>
      </c>
      <c r="G14099">
        <v>0</v>
      </c>
      <c r="H14099">
        <v>0</v>
      </c>
    </row>
    <row r="14100" spans="2:8" x14ac:dyDescent="0.25">
      <c r="B14100" t="s">
        <v>3</v>
      </c>
      <c r="C14100" t="s">
        <v>649</v>
      </c>
      <c r="D14100" t="s">
        <v>64</v>
      </c>
      <c r="E14100" t="s">
        <v>1</v>
      </c>
      <c r="F14100">
        <v>0</v>
      </c>
      <c r="G14100">
        <v>0</v>
      </c>
      <c r="H14100">
        <v>0</v>
      </c>
    </row>
    <row r="14101" spans="2:8" x14ac:dyDescent="0.25">
      <c r="B14101" t="s">
        <v>3</v>
      </c>
      <c r="C14101" t="s">
        <v>649</v>
      </c>
      <c r="D14101" t="s">
        <v>65</v>
      </c>
      <c r="E14101" t="s">
        <v>1</v>
      </c>
      <c r="F14101">
        <v>0</v>
      </c>
      <c r="G14101">
        <v>0</v>
      </c>
      <c r="H14101">
        <v>0</v>
      </c>
    </row>
    <row r="14102" spans="2:8" x14ac:dyDescent="0.25">
      <c r="B14102" t="s">
        <v>3</v>
      </c>
      <c r="C14102" t="s">
        <v>649</v>
      </c>
      <c r="D14102" t="s">
        <v>66</v>
      </c>
      <c r="E14102" t="s">
        <v>1</v>
      </c>
      <c r="F14102">
        <v>0</v>
      </c>
      <c r="G14102">
        <v>0</v>
      </c>
      <c r="H14102">
        <v>0</v>
      </c>
    </row>
    <row r="14103" spans="2:8" x14ac:dyDescent="0.25">
      <c r="B14103" t="s">
        <v>3</v>
      </c>
      <c r="C14103" t="s">
        <v>649</v>
      </c>
      <c r="D14103" t="s">
        <v>67</v>
      </c>
      <c r="E14103" t="s">
        <v>1</v>
      </c>
      <c r="F14103">
        <v>0</v>
      </c>
      <c r="G14103">
        <v>0</v>
      </c>
      <c r="H14103">
        <v>0</v>
      </c>
    </row>
    <row r="14104" spans="2:8" x14ac:dyDescent="0.25">
      <c r="B14104" t="s">
        <v>3</v>
      </c>
      <c r="C14104" t="s">
        <v>649</v>
      </c>
      <c r="D14104" t="s">
        <v>68</v>
      </c>
      <c r="E14104" t="s">
        <v>1</v>
      </c>
      <c r="F14104">
        <v>0</v>
      </c>
      <c r="G14104">
        <v>0</v>
      </c>
      <c r="H14104">
        <v>0</v>
      </c>
    </row>
    <row r="14105" spans="2:8" x14ac:dyDescent="0.25">
      <c r="B14105" t="s">
        <v>3</v>
      </c>
      <c r="C14105" t="s">
        <v>649</v>
      </c>
      <c r="D14105" t="s">
        <v>69</v>
      </c>
      <c r="E14105" t="s">
        <v>1</v>
      </c>
      <c r="F14105">
        <v>0</v>
      </c>
      <c r="G14105">
        <v>0</v>
      </c>
      <c r="H14105">
        <v>0</v>
      </c>
    </row>
    <row r="14106" spans="2:8" x14ac:dyDescent="0.25">
      <c r="B14106" t="s">
        <v>3</v>
      </c>
      <c r="C14106" t="s">
        <v>649</v>
      </c>
      <c r="D14106" t="s">
        <v>70</v>
      </c>
      <c r="E14106" t="s">
        <v>1</v>
      </c>
      <c r="F14106">
        <v>0</v>
      </c>
      <c r="G14106">
        <v>0</v>
      </c>
      <c r="H14106">
        <v>0</v>
      </c>
    </row>
    <row r="14107" spans="2:8" x14ac:dyDescent="0.25">
      <c r="B14107" t="s">
        <v>3</v>
      </c>
      <c r="C14107" t="s">
        <v>649</v>
      </c>
      <c r="D14107" t="s">
        <v>71</v>
      </c>
      <c r="E14107" t="s">
        <v>1</v>
      </c>
      <c r="F14107">
        <v>0</v>
      </c>
      <c r="G14107">
        <v>0</v>
      </c>
      <c r="H14107">
        <v>0</v>
      </c>
    </row>
    <row r="14108" spans="2:8" x14ac:dyDescent="0.25">
      <c r="B14108" t="s">
        <v>3</v>
      </c>
      <c r="C14108" t="s">
        <v>649</v>
      </c>
      <c r="D14108" t="s">
        <v>72</v>
      </c>
      <c r="E14108" t="s">
        <v>1</v>
      </c>
      <c r="F14108">
        <v>0</v>
      </c>
      <c r="G14108">
        <v>0</v>
      </c>
      <c r="H14108">
        <v>0</v>
      </c>
    </row>
    <row r="14109" spans="2:8" x14ac:dyDescent="0.25">
      <c r="B14109" t="s">
        <v>3</v>
      </c>
      <c r="C14109" t="s">
        <v>649</v>
      </c>
      <c r="D14109" t="s">
        <v>73</v>
      </c>
      <c r="E14109" t="s">
        <v>1</v>
      </c>
      <c r="F14109">
        <v>0</v>
      </c>
      <c r="G14109">
        <v>0</v>
      </c>
      <c r="H14109">
        <v>0</v>
      </c>
    </row>
    <row r="14110" spans="2:8" x14ac:dyDescent="0.25">
      <c r="B14110" t="s">
        <v>3</v>
      </c>
      <c r="C14110" t="s">
        <v>649</v>
      </c>
      <c r="D14110" t="s">
        <v>74</v>
      </c>
      <c r="E14110" t="s">
        <v>1</v>
      </c>
      <c r="F14110">
        <v>0</v>
      </c>
      <c r="G14110">
        <v>0</v>
      </c>
      <c r="H14110">
        <v>0</v>
      </c>
    </row>
    <row r="14111" spans="2:8" x14ac:dyDescent="0.25">
      <c r="B14111" t="s">
        <v>3</v>
      </c>
      <c r="C14111" t="s">
        <v>649</v>
      </c>
      <c r="D14111" t="s">
        <v>75</v>
      </c>
      <c r="E14111" t="s">
        <v>1</v>
      </c>
      <c r="F14111">
        <v>0</v>
      </c>
      <c r="G14111">
        <v>0</v>
      </c>
      <c r="H14111">
        <v>0</v>
      </c>
    </row>
    <row r="14112" spans="2:8" x14ac:dyDescent="0.25">
      <c r="B14112" t="s">
        <v>3</v>
      </c>
      <c r="C14112" t="s">
        <v>649</v>
      </c>
      <c r="D14112" t="s">
        <v>76</v>
      </c>
      <c r="E14112" t="s">
        <v>1</v>
      </c>
      <c r="F14112">
        <v>0</v>
      </c>
      <c r="G14112">
        <v>0</v>
      </c>
      <c r="H14112">
        <v>0</v>
      </c>
    </row>
    <row r="14113" spans="2:8" x14ac:dyDescent="0.25">
      <c r="B14113" t="s">
        <v>3</v>
      </c>
      <c r="C14113" t="s">
        <v>649</v>
      </c>
      <c r="D14113" t="s">
        <v>77</v>
      </c>
      <c r="E14113" t="s">
        <v>1</v>
      </c>
      <c r="F14113">
        <v>0</v>
      </c>
      <c r="G14113">
        <v>0</v>
      </c>
      <c r="H14113">
        <v>0</v>
      </c>
    </row>
    <row r="14114" spans="2:8" x14ac:dyDescent="0.25">
      <c r="B14114" t="s">
        <v>3</v>
      </c>
      <c r="C14114" t="s">
        <v>649</v>
      </c>
      <c r="D14114" t="s">
        <v>78</v>
      </c>
      <c r="E14114" t="s">
        <v>1</v>
      </c>
      <c r="F14114">
        <v>0</v>
      </c>
      <c r="G14114">
        <v>0</v>
      </c>
      <c r="H14114">
        <v>0</v>
      </c>
    </row>
    <row r="14115" spans="2:8" x14ac:dyDescent="0.25">
      <c r="B14115" t="s">
        <v>3</v>
      </c>
      <c r="C14115" t="s">
        <v>649</v>
      </c>
      <c r="D14115" t="s">
        <v>79</v>
      </c>
      <c r="E14115" t="s">
        <v>1</v>
      </c>
      <c r="F14115">
        <v>0</v>
      </c>
      <c r="G14115">
        <v>0</v>
      </c>
      <c r="H14115">
        <v>0</v>
      </c>
    </row>
    <row r="14116" spans="2:8" x14ac:dyDescent="0.25">
      <c r="B14116" t="s">
        <v>3</v>
      </c>
      <c r="C14116" t="s">
        <v>649</v>
      </c>
      <c r="D14116" t="s">
        <v>80</v>
      </c>
      <c r="E14116" t="s">
        <v>1</v>
      </c>
      <c r="F14116">
        <v>0</v>
      </c>
      <c r="G14116">
        <v>0</v>
      </c>
      <c r="H14116">
        <v>0</v>
      </c>
    </row>
    <row r="14117" spans="2:8" x14ac:dyDescent="0.25">
      <c r="B14117" t="s">
        <v>3</v>
      </c>
      <c r="C14117" t="s">
        <v>649</v>
      </c>
      <c r="D14117" t="s">
        <v>627</v>
      </c>
      <c r="E14117" t="s">
        <v>1</v>
      </c>
      <c r="F14117">
        <v>0</v>
      </c>
      <c r="G14117">
        <v>0</v>
      </c>
      <c r="H14117">
        <v>0</v>
      </c>
    </row>
    <row r="14118" spans="2:8" x14ac:dyDescent="0.25">
      <c r="B14118" t="s">
        <v>3</v>
      </c>
      <c r="C14118" t="s">
        <v>649</v>
      </c>
      <c r="D14118" t="s">
        <v>81</v>
      </c>
      <c r="E14118" t="s">
        <v>1</v>
      </c>
      <c r="F14118">
        <v>0</v>
      </c>
      <c r="G14118">
        <v>0</v>
      </c>
      <c r="H14118">
        <v>0</v>
      </c>
    </row>
    <row r="14119" spans="2:8" x14ac:dyDescent="0.25">
      <c r="B14119" t="s">
        <v>3</v>
      </c>
      <c r="C14119" t="s">
        <v>649</v>
      </c>
      <c r="D14119" t="s">
        <v>82</v>
      </c>
      <c r="E14119" t="s">
        <v>1</v>
      </c>
      <c r="F14119">
        <v>0</v>
      </c>
      <c r="G14119">
        <v>0</v>
      </c>
      <c r="H14119">
        <v>0</v>
      </c>
    </row>
    <row r="14120" spans="2:8" x14ac:dyDescent="0.25">
      <c r="B14120" t="s">
        <v>3</v>
      </c>
      <c r="C14120" t="s">
        <v>649</v>
      </c>
      <c r="D14120" t="s">
        <v>83</v>
      </c>
      <c r="E14120" t="s">
        <v>1</v>
      </c>
      <c r="F14120">
        <v>0</v>
      </c>
      <c r="G14120">
        <v>0</v>
      </c>
      <c r="H14120">
        <v>0</v>
      </c>
    </row>
    <row r="14121" spans="2:8" x14ac:dyDescent="0.25">
      <c r="B14121" t="s">
        <v>3</v>
      </c>
      <c r="C14121" t="s">
        <v>649</v>
      </c>
      <c r="D14121" t="s">
        <v>84</v>
      </c>
      <c r="E14121" t="s">
        <v>1</v>
      </c>
      <c r="F14121">
        <v>0</v>
      </c>
      <c r="G14121">
        <v>0</v>
      </c>
      <c r="H14121">
        <v>0</v>
      </c>
    </row>
    <row r="14122" spans="2:8" x14ac:dyDescent="0.25">
      <c r="B14122" t="s">
        <v>3</v>
      </c>
      <c r="C14122" t="s">
        <v>649</v>
      </c>
      <c r="D14122" t="s">
        <v>85</v>
      </c>
      <c r="E14122" t="s">
        <v>1</v>
      </c>
      <c r="F14122">
        <v>0</v>
      </c>
      <c r="G14122">
        <v>0</v>
      </c>
      <c r="H14122">
        <v>0</v>
      </c>
    </row>
    <row r="14123" spans="2:8" x14ac:dyDescent="0.25">
      <c r="B14123" t="s">
        <v>3</v>
      </c>
      <c r="C14123" t="s">
        <v>649</v>
      </c>
      <c r="D14123" t="s">
        <v>86</v>
      </c>
      <c r="E14123" t="s">
        <v>1</v>
      </c>
      <c r="F14123">
        <v>0</v>
      </c>
      <c r="G14123">
        <v>0</v>
      </c>
      <c r="H14123">
        <v>0</v>
      </c>
    </row>
    <row r="14124" spans="2:8" x14ac:dyDescent="0.25">
      <c r="B14124" t="s">
        <v>3</v>
      </c>
      <c r="C14124" t="s">
        <v>649</v>
      </c>
      <c r="D14124" t="s">
        <v>87</v>
      </c>
      <c r="E14124" t="s">
        <v>1</v>
      </c>
      <c r="F14124">
        <v>0</v>
      </c>
      <c r="G14124">
        <v>0</v>
      </c>
      <c r="H14124">
        <v>0</v>
      </c>
    </row>
    <row r="14125" spans="2:8" x14ac:dyDescent="0.25">
      <c r="B14125" t="s">
        <v>3</v>
      </c>
      <c r="C14125" t="s">
        <v>649</v>
      </c>
      <c r="D14125" t="s">
        <v>88</v>
      </c>
      <c r="E14125" t="s">
        <v>1</v>
      </c>
      <c r="F14125">
        <v>0</v>
      </c>
      <c r="G14125">
        <v>0</v>
      </c>
      <c r="H14125">
        <v>0</v>
      </c>
    </row>
    <row r="14126" spans="2:8" x14ac:dyDescent="0.25">
      <c r="B14126" t="s">
        <v>3</v>
      </c>
      <c r="C14126" t="s">
        <v>649</v>
      </c>
      <c r="D14126" t="s">
        <v>628</v>
      </c>
      <c r="E14126" t="s">
        <v>1</v>
      </c>
      <c r="F14126">
        <v>0</v>
      </c>
      <c r="G14126">
        <v>0</v>
      </c>
      <c r="H14126">
        <v>0</v>
      </c>
    </row>
    <row r="14127" spans="2:8" x14ac:dyDescent="0.25">
      <c r="B14127" t="s">
        <v>3</v>
      </c>
      <c r="C14127" t="s">
        <v>649</v>
      </c>
      <c r="D14127" t="s">
        <v>89</v>
      </c>
      <c r="E14127" t="s">
        <v>1</v>
      </c>
      <c r="F14127">
        <v>0</v>
      </c>
      <c r="G14127">
        <v>0</v>
      </c>
      <c r="H14127">
        <v>0</v>
      </c>
    </row>
    <row r="14128" spans="2:8" x14ac:dyDescent="0.25">
      <c r="B14128" t="s">
        <v>3</v>
      </c>
      <c r="C14128" t="s">
        <v>649</v>
      </c>
      <c r="D14128" t="s">
        <v>90</v>
      </c>
      <c r="E14128" t="s">
        <v>1</v>
      </c>
      <c r="F14128">
        <v>0</v>
      </c>
      <c r="G14128">
        <v>0</v>
      </c>
      <c r="H14128">
        <v>0</v>
      </c>
    </row>
    <row r="14129" spans="2:8" x14ac:dyDescent="0.25">
      <c r="B14129" t="s">
        <v>3</v>
      </c>
      <c r="C14129" t="s">
        <v>649</v>
      </c>
      <c r="D14129" t="s">
        <v>91</v>
      </c>
      <c r="E14129" t="s">
        <v>1</v>
      </c>
      <c r="F14129">
        <v>0</v>
      </c>
      <c r="G14129">
        <v>0</v>
      </c>
      <c r="H14129">
        <v>0</v>
      </c>
    </row>
    <row r="14130" spans="2:8" x14ac:dyDescent="0.25">
      <c r="B14130" t="s">
        <v>3</v>
      </c>
      <c r="C14130" t="s">
        <v>649</v>
      </c>
      <c r="D14130" t="s">
        <v>92</v>
      </c>
      <c r="E14130" t="s">
        <v>1</v>
      </c>
      <c r="F14130">
        <v>0</v>
      </c>
      <c r="G14130">
        <v>0</v>
      </c>
      <c r="H14130">
        <v>0</v>
      </c>
    </row>
    <row r="14131" spans="2:8" x14ac:dyDescent="0.25">
      <c r="B14131" t="s">
        <v>3</v>
      </c>
      <c r="C14131" t="s">
        <v>649</v>
      </c>
      <c r="D14131" t="s">
        <v>93</v>
      </c>
      <c r="E14131" t="s">
        <v>1</v>
      </c>
      <c r="F14131">
        <v>0</v>
      </c>
      <c r="G14131">
        <v>0</v>
      </c>
      <c r="H14131">
        <v>0</v>
      </c>
    </row>
    <row r="14132" spans="2:8" x14ac:dyDescent="0.25">
      <c r="B14132" t="s">
        <v>3</v>
      </c>
      <c r="C14132" t="s">
        <v>649</v>
      </c>
      <c r="D14132" t="s">
        <v>94</v>
      </c>
      <c r="E14132" t="s">
        <v>1</v>
      </c>
      <c r="F14132">
        <v>0</v>
      </c>
      <c r="G14132">
        <v>0</v>
      </c>
      <c r="H14132">
        <v>0</v>
      </c>
    </row>
    <row r="14133" spans="2:8" x14ac:dyDescent="0.25">
      <c r="B14133" t="s">
        <v>3</v>
      </c>
      <c r="C14133" t="s">
        <v>649</v>
      </c>
      <c r="D14133" t="s">
        <v>95</v>
      </c>
      <c r="E14133" t="s">
        <v>1</v>
      </c>
      <c r="F14133">
        <v>0</v>
      </c>
      <c r="G14133">
        <v>0</v>
      </c>
      <c r="H14133">
        <v>0</v>
      </c>
    </row>
    <row r="14134" spans="2:8" x14ac:dyDescent="0.25">
      <c r="B14134" t="s">
        <v>3</v>
      </c>
      <c r="C14134" t="s">
        <v>649</v>
      </c>
      <c r="D14134" t="s">
        <v>96</v>
      </c>
      <c r="E14134" t="s">
        <v>1</v>
      </c>
      <c r="F14134">
        <v>0</v>
      </c>
      <c r="G14134">
        <v>0</v>
      </c>
      <c r="H14134">
        <v>0</v>
      </c>
    </row>
    <row r="14135" spans="2:8" x14ac:dyDescent="0.25">
      <c r="B14135" t="s">
        <v>3</v>
      </c>
      <c r="C14135" t="s">
        <v>649</v>
      </c>
      <c r="D14135" t="s">
        <v>97</v>
      </c>
      <c r="E14135" t="s">
        <v>1</v>
      </c>
      <c r="F14135">
        <v>0</v>
      </c>
      <c r="G14135">
        <v>0</v>
      </c>
      <c r="H14135">
        <v>0</v>
      </c>
    </row>
    <row r="14136" spans="2:8" x14ac:dyDescent="0.25">
      <c r="B14136" t="s">
        <v>3</v>
      </c>
      <c r="C14136" t="s">
        <v>649</v>
      </c>
      <c r="D14136" t="s">
        <v>98</v>
      </c>
      <c r="E14136" t="s">
        <v>1</v>
      </c>
      <c r="F14136">
        <v>0</v>
      </c>
      <c r="G14136">
        <v>0</v>
      </c>
      <c r="H14136">
        <v>0</v>
      </c>
    </row>
    <row r="14137" spans="2:8" x14ac:dyDescent="0.25">
      <c r="B14137" t="s">
        <v>3</v>
      </c>
      <c r="C14137" t="s">
        <v>649</v>
      </c>
      <c r="D14137" t="s">
        <v>99</v>
      </c>
      <c r="E14137" t="s">
        <v>1</v>
      </c>
      <c r="F14137">
        <v>0</v>
      </c>
      <c r="G14137">
        <v>0</v>
      </c>
      <c r="H14137">
        <v>0</v>
      </c>
    </row>
    <row r="14138" spans="2:8" x14ac:dyDescent="0.25">
      <c r="B14138" t="s">
        <v>3</v>
      </c>
      <c r="C14138" t="s">
        <v>649</v>
      </c>
      <c r="D14138" t="s">
        <v>100</v>
      </c>
      <c r="E14138" t="s">
        <v>1</v>
      </c>
      <c r="F14138">
        <v>0</v>
      </c>
      <c r="G14138">
        <v>0</v>
      </c>
      <c r="H14138">
        <v>0</v>
      </c>
    </row>
    <row r="14139" spans="2:8" x14ac:dyDescent="0.25">
      <c r="B14139" t="s">
        <v>3</v>
      </c>
      <c r="C14139" t="s">
        <v>649</v>
      </c>
      <c r="D14139" t="s">
        <v>101</v>
      </c>
      <c r="E14139" t="s">
        <v>1</v>
      </c>
      <c r="F14139">
        <v>0</v>
      </c>
      <c r="G14139">
        <v>0</v>
      </c>
      <c r="H14139">
        <v>0</v>
      </c>
    </row>
    <row r="14140" spans="2:8" x14ac:dyDescent="0.25">
      <c r="B14140" t="s">
        <v>3</v>
      </c>
      <c r="C14140" t="s">
        <v>649</v>
      </c>
      <c r="D14140" t="s">
        <v>102</v>
      </c>
      <c r="E14140" t="s">
        <v>1</v>
      </c>
      <c r="F14140">
        <v>0</v>
      </c>
      <c r="G14140">
        <v>0</v>
      </c>
      <c r="H14140">
        <v>0</v>
      </c>
    </row>
    <row r="14141" spans="2:8" x14ac:dyDescent="0.25">
      <c r="B14141" t="s">
        <v>3</v>
      </c>
      <c r="C14141" t="s">
        <v>649</v>
      </c>
      <c r="D14141" t="s">
        <v>103</v>
      </c>
      <c r="E14141" t="s">
        <v>1</v>
      </c>
      <c r="F14141">
        <v>0</v>
      </c>
      <c r="G14141">
        <v>0</v>
      </c>
      <c r="H14141">
        <v>0</v>
      </c>
    </row>
    <row r="14142" spans="2:8" x14ac:dyDescent="0.25">
      <c r="B14142" t="s">
        <v>3</v>
      </c>
      <c r="C14142" t="s">
        <v>649</v>
      </c>
      <c r="D14142" t="s">
        <v>104</v>
      </c>
      <c r="E14142" t="s">
        <v>1</v>
      </c>
      <c r="F14142">
        <v>0</v>
      </c>
      <c r="G14142">
        <v>0</v>
      </c>
      <c r="H14142">
        <v>0</v>
      </c>
    </row>
    <row r="14143" spans="2:8" x14ac:dyDescent="0.25">
      <c r="B14143" t="s">
        <v>3</v>
      </c>
      <c r="C14143" t="s">
        <v>649</v>
      </c>
      <c r="D14143" t="s">
        <v>105</v>
      </c>
      <c r="E14143" t="s">
        <v>1</v>
      </c>
      <c r="F14143">
        <v>0</v>
      </c>
      <c r="G14143">
        <v>0</v>
      </c>
      <c r="H14143">
        <v>0</v>
      </c>
    </row>
    <row r="14144" spans="2:8" x14ac:dyDescent="0.25">
      <c r="B14144" t="s">
        <v>3</v>
      </c>
      <c r="C14144" t="s">
        <v>649</v>
      </c>
      <c r="D14144" t="s">
        <v>106</v>
      </c>
      <c r="E14144" t="s">
        <v>1</v>
      </c>
      <c r="F14144">
        <v>0</v>
      </c>
      <c r="G14144">
        <v>0</v>
      </c>
      <c r="H14144">
        <v>0</v>
      </c>
    </row>
    <row r="14145" spans="2:8" x14ac:dyDescent="0.25">
      <c r="B14145" t="s">
        <v>3</v>
      </c>
      <c r="C14145" t="s">
        <v>649</v>
      </c>
      <c r="D14145" t="s">
        <v>107</v>
      </c>
      <c r="E14145" t="s">
        <v>1</v>
      </c>
      <c r="F14145">
        <v>0</v>
      </c>
      <c r="G14145">
        <v>0</v>
      </c>
      <c r="H14145">
        <v>0</v>
      </c>
    </row>
    <row r="14146" spans="2:8" x14ac:dyDescent="0.25">
      <c r="B14146" t="s">
        <v>3</v>
      </c>
      <c r="C14146" t="s">
        <v>649</v>
      </c>
      <c r="D14146" t="s">
        <v>108</v>
      </c>
      <c r="E14146" t="s">
        <v>1</v>
      </c>
      <c r="F14146">
        <v>0</v>
      </c>
      <c r="G14146">
        <v>0</v>
      </c>
      <c r="H14146">
        <v>0</v>
      </c>
    </row>
    <row r="14147" spans="2:8" x14ac:dyDescent="0.25">
      <c r="B14147" t="s">
        <v>3</v>
      </c>
      <c r="C14147" t="s">
        <v>649</v>
      </c>
      <c r="D14147" t="s">
        <v>109</v>
      </c>
      <c r="E14147" t="s">
        <v>1</v>
      </c>
      <c r="F14147">
        <v>0</v>
      </c>
      <c r="G14147">
        <v>0</v>
      </c>
      <c r="H14147">
        <v>0</v>
      </c>
    </row>
    <row r="14148" spans="2:8" x14ac:dyDescent="0.25">
      <c r="B14148" t="s">
        <v>3</v>
      </c>
      <c r="C14148" t="s">
        <v>649</v>
      </c>
      <c r="D14148" t="s">
        <v>110</v>
      </c>
      <c r="E14148" t="s">
        <v>1</v>
      </c>
      <c r="F14148">
        <v>0</v>
      </c>
      <c r="G14148">
        <v>0</v>
      </c>
      <c r="H14148">
        <v>0</v>
      </c>
    </row>
    <row r="14149" spans="2:8" x14ac:dyDescent="0.25">
      <c r="B14149" t="s">
        <v>3</v>
      </c>
      <c r="C14149" t="s">
        <v>649</v>
      </c>
      <c r="D14149" t="s">
        <v>111</v>
      </c>
      <c r="E14149" t="s">
        <v>1</v>
      </c>
      <c r="F14149">
        <v>0</v>
      </c>
      <c r="G14149">
        <v>0</v>
      </c>
      <c r="H14149">
        <v>0</v>
      </c>
    </row>
    <row r="14150" spans="2:8" x14ac:dyDescent="0.25">
      <c r="B14150" t="s">
        <v>3</v>
      </c>
      <c r="C14150" t="s">
        <v>649</v>
      </c>
      <c r="D14150" t="s">
        <v>112</v>
      </c>
      <c r="E14150" t="s">
        <v>1</v>
      </c>
      <c r="F14150">
        <v>0</v>
      </c>
      <c r="G14150">
        <v>0</v>
      </c>
      <c r="H14150">
        <v>0</v>
      </c>
    </row>
    <row r="14151" spans="2:8" x14ac:dyDescent="0.25">
      <c r="B14151" t="s">
        <v>3</v>
      </c>
      <c r="C14151" t="s">
        <v>649</v>
      </c>
      <c r="D14151" t="s">
        <v>113</v>
      </c>
      <c r="E14151" t="s">
        <v>1</v>
      </c>
      <c r="F14151">
        <v>0</v>
      </c>
      <c r="G14151">
        <v>0</v>
      </c>
      <c r="H14151">
        <v>0</v>
      </c>
    </row>
    <row r="14152" spans="2:8" x14ac:dyDescent="0.25">
      <c r="B14152" t="s">
        <v>3</v>
      </c>
      <c r="C14152" t="s">
        <v>649</v>
      </c>
      <c r="D14152" t="s">
        <v>114</v>
      </c>
      <c r="E14152" t="s">
        <v>1</v>
      </c>
      <c r="F14152">
        <v>0</v>
      </c>
      <c r="G14152">
        <v>0</v>
      </c>
      <c r="H14152">
        <v>0</v>
      </c>
    </row>
    <row r="14153" spans="2:8" x14ac:dyDescent="0.25">
      <c r="B14153" t="s">
        <v>3</v>
      </c>
      <c r="C14153" t="s">
        <v>649</v>
      </c>
      <c r="D14153" t="s">
        <v>115</v>
      </c>
      <c r="E14153" t="s">
        <v>1</v>
      </c>
      <c r="F14153">
        <v>0</v>
      </c>
      <c r="G14153">
        <v>0</v>
      </c>
      <c r="H14153">
        <v>0</v>
      </c>
    </row>
    <row r="14154" spans="2:8" x14ac:dyDescent="0.25">
      <c r="B14154" t="s">
        <v>3</v>
      </c>
      <c r="C14154" t="s">
        <v>649</v>
      </c>
      <c r="D14154" t="s">
        <v>443</v>
      </c>
      <c r="E14154" t="s">
        <v>1</v>
      </c>
      <c r="F14154">
        <v>0</v>
      </c>
      <c r="G14154">
        <v>0</v>
      </c>
      <c r="H14154">
        <v>0</v>
      </c>
    </row>
    <row r="14155" spans="2:8" x14ac:dyDescent="0.25">
      <c r="B14155" t="s">
        <v>3</v>
      </c>
      <c r="C14155" t="s">
        <v>649</v>
      </c>
      <c r="D14155" t="s">
        <v>444</v>
      </c>
      <c r="E14155" t="s">
        <v>1</v>
      </c>
      <c r="F14155">
        <v>0</v>
      </c>
      <c r="G14155">
        <v>0</v>
      </c>
      <c r="H14155">
        <v>0</v>
      </c>
    </row>
    <row r="14156" spans="2:8" x14ac:dyDescent="0.25">
      <c r="B14156" t="s">
        <v>3</v>
      </c>
      <c r="C14156" t="s">
        <v>649</v>
      </c>
      <c r="D14156" t="s">
        <v>116</v>
      </c>
      <c r="E14156" t="s">
        <v>1</v>
      </c>
      <c r="F14156">
        <v>0</v>
      </c>
      <c r="G14156">
        <v>0</v>
      </c>
      <c r="H14156">
        <v>0</v>
      </c>
    </row>
    <row r="14157" spans="2:8" x14ac:dyDescent="0.25">
      <c r="B14157" t="s">
        <v>3</v>
      </c>
      <c r="C14157" t="s">
        <v>649</v>
      </c>
      <c r="D14157" t="s">
        <v>117</v>
      </c>
      <c r="E14157" t="s">
        <v>1</v>
      </c>
      <c r="F14157">
        <v>0</v>
      </c>
      <c r="G14157">
        <v>0</v>
      </c>
      <c r="H14157">
        <v>0</v>
      </c>
    </row>
    <row r="14158" spans="2:8" x14ac:dyDescent="0.25">
      <c r="B14158" t="s">
        <v>3</v>
      </c>
      <c r="C14158" t="s">
        <v>649</v>
      </c>
      <c r="D14158" t="s">
        <v>118</v>
      </c>
      <c r="E14158" t="s">
        <v>1</v>
      </c>
      <c r="F14158">
        <v>0</v>
      </c>
      <c r="G14158">
        <v>0</v>
      </c>
      <c r="H14158">
        <v>0</v>
      </c>
    </row>
    <row r="14159" spans="2:8" x14ac:dyDescent="0.25">
      <c r="B14159" t="s">
        <v>3</v>
      </c>
      <c r="C14159" t="s">
        <v>649</v>
      </c>
      <c r="D14159" t="s">
        <v>629</v>
      </c>
      <c r="E14159" t="s">
        <v>1</v>
      </c>
      <c r="F14159">
        <v>0</v>
      </c>
      <c r="G14159">
        <v>0</v>
      </c>
      <c r="H14159">
        <v>0</v>
      </c>
    </row>
    <row r="14160" spans="2:8" x14ac:dyDescent="0.25">
      <c r="B14160" t="s">
        <v>3</v>
      </c>
      <c r="C14160" t="s">
        <v>649</v>
      </c>
      <c r="D14160" t="s">
        <v>119</v>
      </c>
      <c r="E14160" t="s">
        <v>1</v>
      </c>
      <c r="F14160">
        <v>0</v>
      </c>
      <c r="G14160">
        <v>0</v>
      </c>
      <c r="H14160">
        <v>0</v>
      </c>
    </row>
    <row r="14161" spans="2:8" x14ac:dyDescent="0.25">
      <c r="B14161" t="s">
        <v>3</v>
      </c>
      <c r="C14161" t="s">
        <v>649</v>
      </c>
      <c r="D14161" t="s">
        <v>120</v>
      </c>
      <c r="E14161" t="s">
        <v>1</v>
      </c>
      <c r="F14161">
        <v>0</v>
      </c>
      <c r="G14161">
        <v>0</v>
      </c>
      <c r="H14161">
        <v>0</v>
      </c>
    </row>
    <row r="14162" spans="2:8" x14ac:dyDescent="0.25">
      <c r="B14162" t="s">
        <v>3</v>
      </c>
      <c r="C14162" t="s">
        <v>649</v>
      </c>
      <c r="D14162" t="s">
        <v>121</v>
      </c>
      <c r="E14162" t="s">
        <v>1</v>
      </c>
      <c r="F14162">
        <v>0</v>
      </c>
      <c r="G14162">
        <v>0</v>
      </c>
      <c r="H14162">
        <v>0</v>
      </c>
    </row>
    <row r="14163" spans="2:8" x14ac:dyDescent="0.25">
      <c r="B14163" t="s">
        <v>3</v>
      </c>
      <c r="C14163" t="s">
        <v>649</v>
      </c>
      <c r="D14163" t="s">
        <v>122</v>
      </c>
      <c r="E14163" t="s">
        <v>1</v>
      </c>
      <c r="F14163">
        <v>0</v>
      </c>
      <c r="G14163">
        <v>0</v>
      </c>
      <c r="H14163">
        <v>0</v>
      </c>
    </row>
    <row r="14164" spans="2:8" x14ac:dyDescent="0.25">
      <c r="B14164" t="s">
        <v>3</v>
      </c>
      <c r="C14164" t="s">
        <v>649</v>
      </c>
      <c r="D14164" t="s">
        <v>123</v>
      </c>
      <c r="E14164" t="s">
        <v>1</v>
      </c>
      <c r="F14164">
        <v>0</v>
      </c>
      <c r="G14164">
        <v>0</v>
      </c>
      <c r="H14164">
        <v>0</v>
      </c>
    </row>
    <row r="14165" spans="2:8" x14ac:dyDescent="0.25">
      <c r="B14165" t="s">
        <v>3</v>
      </c>
      <c r="C14165" t="s">
        <v>649</v>
      </c>
      <c r="D14165" t="s">
        <v>124</v>
      </c>
      <c r="E14165" t="s">
        <v>1</v>
      </c>
      <c r="F14165">
        <v>0</v>
      </c>
      <c r="G14165">
        <v>0</v>
      </c>
      <c r="H14165">
        <v>0</v>
      </c>
    </row>
    <row r="14166" spans="2:8" x14ac:dyDescent="0.25">
      <c r="B14166" t="s">
        <v>3</v>
      </c>
      <c r="C14166" t="s">
        <v>649</v>
      </c>
      <c r="D14166" t="s">
        <v>125</v>
      </c>
      <c r="E14166" t="s">
        <v>1</v>
      </c>
      <c r="F14166">
        <v>0</v>
      </c>
      <c r="G14166">
        <v>0</v>
      </c>
      <c r="H14166">
        <v>0</v>
      </c>
    </row>
    <row r="14167" spans="2:8" x14ac:dyDescent="0.25">
      <c r="B14167" t="s">
        <v>3</v>
      </c>
      <c r="C14167" t="s">
        <v>649</v>
      </c>
      <c r="D14167" t="s">
        <v>126</v>
      </c>
      <c r="E14167" t="s">
        <v>1</v>
      </c>
      <c r="F14167">
        <v>0</v>
      </c>
      <c r="G14167">
        <v>0</v>
      </c>
      <c r="H14167">
        <v>0</v>
      </c>
    </row>
    <row r="14168" spans="2:8" x14ac:dyDescent="0.25">
      <c r="B14168" t="s">
        <v>3</v>
      </c>
      <c r="C14168" t="s">
        <v>649</v>
      </c>
      <c r="D14168" t="s">
        <v>127</v>
      </c>
      <c r="E14168" t="s">
        <v>1</v>
      </c>
      <c r="F14168">
        <v>0</v>
      </c>
      <c r="G14168">
        <v>0</v>
      </c>
      <c r="H14168">
        <v>0</v>
      </c>
    </row>
    <row r="14169" spans="2:8" x14ac:dyDescent="0.25">
      <c r="B14169" t="s">
        <v>3</v>
      </c>
      <c r="C14169" t="s">
        <v>649</v>
      </c>
      <c r="D14169" t="s">
        <v>128</v>
      </c>
      <c r="E14169" t="s">
        <v>1</v>
      </c>
      <c r="F14169">
        <v>0</v>
      </c>
      <c r="G14169">
        <v>0</v>
      </c>
      <c r="H14169">
        <v>0</v>
      </c>
    </row>
    <row r="14170" spans="2:8" x14ac:dyDescent="0.25">
      <c r="B14170" t="s">
        <v>3</v>
      </c>
      <c r="C14170" t="s">
        <v>649</v>
      </c>
      <c r="D14170" t="s">
        <v>129</v>
      </c>
      <c r="E14170" t="s">
        <v>1</v>
      </c>
      <c r="F14170">
        <v>0</v>
      </c>
      <c r="G14170">
        <v>0</v>
      </c>
      <c r="H14170">
        <v>0</v>
      </c>
    </row>
    <row r="14171" spans="2:8" x14ac:dyDescent="0.25">
      <c r="B14171" t="s">
        <v>3</v>
      </c>
      <c r="C14171" t="s">
        <v>649</v>
      </c>
      <c r="D14171" t="s">
        <v>130</v>
      </c>
      <c r="E14171" t="s">
        <v>1</v>
      </c>
      <c r="F14171">
        <v>0</v>
      </c>
      <c r="G14171">
        <v>0</v>
      </c>
      <c r="H14171">
        <v>0</v>
      </c>
    </row>
    <row r="14172" spans="2:8" x14ac:dyDescent="0.25">
      <c r="B14172" t="s">
        <v>3</v>
      </c>
      <c r="C14172" t="s">
        <v>649</v>
      </c>
      <c r="D14172" t="s">
        <v>131</v>
      </c>
      <c r="E14172" t="s">
        <v>1</v>
      </c>
      <c r="F14172">
        <v>0</v>
      </c>
      <c r="G14172">
        <v>0</v>
      </c>
      <c r="H14172">
        <v>0</v>
      </c>
    </row>
    <row r="14173" spans="2:8" x14ac:dyDescent="0.25">
      <c r="B14173" t="s">
        <v>3</v>
      </c>
      <c r="C14173" t="s">
        <v>649</v>
      </c>
      <c r="D14173" t="s">
        <v>132</v>
      </c>
      <c r="E14173" t="s">
        <v>1</v>
      </c>
      <c r="F14173">
        <v>0</v>
      </c>
      <c r="G14173">
        <v>0</v>
      </c>
      <c r="H14173">
        <v>0</v>
      </c>
    </row>
    <row r="14174" spans="2:8" x14ac:dyDescent="0.25">
      <c r="B14174" t="s">
        <v>3</v>
      </c>
      <c r="C14174" t="s">
        <v>649</v>
      </c>
      <c r="D14174" t="s">
        <v>133</v>
      </c>
      <c r="E14174" t="s">
        <v>1</v>
      </c>
      <c r="F14174">
        <v>0</v>
      </c>
      <c r="G14174">
        <v>0</v>
      </c>
      <c r="H14174">
        <v>0</v>
      </c>
    </row>
    <row r="14175" spans="2:8" x14ac:dyDescent="0.25">
      <c r="B14175" t="s">
        <v>3</v>
      </c>
      <c r="C14175" t="s">
        <v>649</v>
      </c>
      <c r="D14175" t="s">
        <v>134</v>
      </c>
      <c r="E14175" t="s">
        <v>1</v>
      </c>
      <c r="F14175">
        <v>0</v>
      </c>
      <c r="G14175">
        <v>0</v>
      </c>
      <c r="H14175">
        <v>0</v>
      </c>
    </row>
    <row r="14176" spans="2:8" x14ac:dyDescent="0.25">
      <c r="B14176" t="s">
        <v>3</v>
      </c>
      <c r="C14176" t="s">
        <v>649</v>
      </c>
      <c r="D14176" t="s">
        <v>135</v>
      </c>
      <c r="E14176" t="s">
        <v>1</v>
      </c>
      <c r="F14176">
        <v>0</v>
      </c>
      <c r="G14176">
        <v>0</v>
      </c>
      <c r="H14176">
        <v>0</v>
      </c>
    </row>
    <row r="14177" spans="2:8" x14ac:dyDescent="0.25">
      <c r="B14177" t="s">
        <v>3</v>
      </c>
      <c r="C14177" t="s">
        <v>649</v>
      </c>
      <c r="D14177" t="s">
        <v>136</v>
      </c>
      <c r="E14177" t="s">
        <v>1</v>
      </c>
      <c r="F14177">
        <v>0</v>
      </c>
      <c r="G14177">
        <v>0</v>
      </c>
      <c r="H14177">
        <v>0</v>
      </c>
    </row>
    <row r="14178" spans="2:8" x14ac:dyDescent="0.25">
      <c r="B14178" t="s">
        <v>3</v>
      </c>
      <c r="C14178" t="s">
        <v>649</v>
      </c>
      <c r="D14178" t="s">
        <v>137</v>
      </c>
      <c r="E14178" t="s">
        <v>1</v>
      </c>
      <c r="F14178">
        <v>0</v>
      </c>
      <c r="G14178">
        <v>0</v>
      </c>
      <c r="H14178">
        <v>0</v>
      </c>
    </row>
    <row r="14179" spans="2:8" x14ac:dyDescent="0.25">
      <c r="B14179" t="s">
        <v>3</v>
      </c>
      <c r="C14179" t="s">
        <v>649</v>
      </c>
      <c r="D14179" t="s">
        <v>138</v>
      </c>
      <c r="E14179" t="s">
        <v>1</v>
      </c>
      <c r="F14179">
        <v>0</v>
      </c>
      <c r="G14179">
        <v>0</v>
      </c>
      <c r="H14179">
        <v>0</v>
      </c>
    </row>
    <row r="14180" spans="2:8" x14ac:dyDescent="0.25">
      <c r="B14180" t="s">
        <v>3</v>
      </c>
      <c r="C14180" t="s">
        <v>649</v>
      </c>
      <c r="D14180" t="s">
        <v>630</v>
      </c>
      <c r="E14180" t="s">
        <v>1</v>
      </c>
      <c r="F14180">
        <v>0</v>
      </c>
      <c r="G14180">
        <v>0</v>
      </c>
      <c r="H14180">
        <v>0</v>
      </c>
    </row>
    <row r="14181" spans="2:8" x14ac:dyDescent="0.25">
      <c r="B14181" t="s">
        <v>3</v>
      </c>
      <c r="C14181" t="s">
        <v>649</v>
      </c>
      <c r="D14181" t="s">
        <v>139</v>
      </c>
      <c r="E14181" t="s">
        <v>1</v>
      </c>
      <c r="F14181">
        <v>0</v>
      </c>
      <c r="G14181">
        <v>0</v>
      </c>
      <c r="H14181">
        <v>0</v>
      </c>
    </row>
    <row r="14182" spans="2:8" x14ac:dyDescent="0.25">
      <c r="B14182" t="s">
        <v>3</v>
      </c>
      <c r="C14182" t="s">
        <v>649</v>
      </c>
      <c r="D14182" t="s">
        <v>631</v>
      </c>
      <c r="E14182" t="s">
        <v>1</v>
      </c>
      <c r="F14182">
        <v>0</v>
      </c>
      <c r="G14182">
        <v>0</v>
      </c>
      <c r="H14182">
        <v>0</v>
      </c>
    </row>
    <row r="14183" spans="2:8" x14ac:dyDescent="0.25">
      <c r="B14183" t="s">
        <v>3</v>
      </c>
      <c r="C14183" t="s">
        <v>649</v>
      </c>
      <c r="D14183" t="s">
        <v>140</v>
      </c>
      <c r="E14183" t="s">
        <v>1</v>
      </c>
      <c r="F14183">
        <v>0</v>
      </c>
      <c r="G14183">
        <v>0</v>
      </c>
      <c r="H14183">
        <v>0</v>
      </c>
    </row>
    <row r="14184" spans="2:8" x14ac:dyDescent="0.25">
      <c r="B14184" t="s">
        <v>3</v>
      </c>
      <c r="C14184" t="s">
        <v>649</v>
      </c>
      <c r="D14184" t="s">
        <v>141</v>
      </c>
      <c r="E14184" t="s">
        <v>1</v>
      </c>
      <c r="F14184">
        <v>0</v>
      </c>
      <c r="G14184">
        <v>0</v>
      </c>
      <c r="H14184">
        <v>0</v>
      </c>
    </row>
    <row r="14185" spans="2:8" x14ac:dyDescent="0.25">
      <c r="B14185" t="s">
        <v>3</v>
      </c>
      <c r="C14185" t="s">
        <v>649</v>
      </c>
      <c r="D14185" t="s">
        <v>142</v>
      </c>
      <c r="E14185" t="s">
        <v>1</v>
      </c>
      <c r="F14185">
        <v>0</v>
      </c>
      <c r="G14185">
        <v>0</v>
      </c>
      <c r="H14185">
        <v>0</v>
      </c>
    </row>
    <row r="14186" spans="2:8" x14ac:dyDescent="0.25">
      <c r="B14186" t="s">
        <v>3</v>
      </c>
      <c r="C14186" t="s">
        <v>649</v>
      </c>
      <c r="D14186" t="s">
        <v>143</v>
      </c>
      <c r="E14186" t="s">
        <v>1</v>
      </c>
      <c r="F14186">
        <v>0</v>
      </c>
      <c r="G14186">
        <v>0</v>
      </c>
      <c r="H14186">
        <v>0</v>
      </c>
    </row>
    <row r="14187" spans="2:8" x14ac:dyDescent="0.25">
      <c r="B14187" t="s">
        <v>3</v>
      </c>
      <c r="C14187" t="s">
        <v>649</v>
      </c>
      <c r="D14187" t="s">
        <v>144</v>
      </c>
      <c r="E14187" t="s">
        <v>1</v>
      </c>
      <c r="F14187">
        <v>0</v>
      </c>
      <c r="G14187">
        <v>0</v>
      </c>
      <c r="H14187">
        <v>0</v>
      </c>
    </row>
    <row r="14188" spans="2:8" x14ac:dyDescent="0.25">
      <c r="B14188" t="s">
        <v>3</v>
      </c>
      <c r="C14188" t="s">
        <v>649</v>
      </c>
      <c r="D14188" t="s">
        <v>145</v>
      </c>
      <c r="E14188" t="s">
        <v>1</v>
      </c>
      <c r="F14188">
        <v>0</v>
      </c>
      <c r="G14188">
        <v>0</v>
      </c>
      <c r="H14188">
        <v>0</v>
      </c>
    </row>
    <row r="14189" spans="2:8" x14ac:dyDescent="0.25">
      <c r="B14189" t="s">
        <v>3</v>
      </c>
      <c r="C14189" t="s">
        <v>649</v>
      </c>
      <c r="D14189" t="s">
        <v>146</v>
      </c>
      <c r="E14189" t="s">
        <v>1</v>
      </c>
      <c r="F14189">
        <v>0</v>
      </c>
      <c r="G14189">
        <v>0</v>
      </c>
      <c r="H14189">
        <v>0</v>
      </c>
    </row>
    <row r="14190" spans="2:8" x14ac:dyDescent="0.25">
      <c r="B14190" t="s">
        <v>3</v>
      </c>
      <c r="C14190" t="s">
        <v>649</v>
      </c>
      <c r="D14190" t="s">
        <v>147</v>
      </c>
      <c r="E14190" t="s">
        <v>1</v>
      </c>
      <c r="F14190">
        <v>0</v>
      </c>
      <c r="G14190">
        <v>0</v>
      </c>
      <c r="H14190">
        <v>0</v>
      </c>
    </row>
    <row r="14191" spans="2:8" x14ac:dyDescent="0.25">
      <c r="B14191" t="s">
        <v>3</v>
      </c>
      <c r="C14191" t="s">
        <v>649</v>
      </c>
      <c r="D14191" t="s">
        <v>148</v>
      </c>
      <c r="E14191" t="s">
        <v>1</v>
      </c>
      <c r="F14191">
        <v>0</v>
      </c>
      <c r="G14191">
        <v>0</v>
      </c>
      <c r="H14191">
        <v>0</v>
      </c>
    </row>
    <row r="14192" spans="2:8" x14ac:dyDescent="0.25">
      <c r="B14192" t="s">
        <v>3</v>
      </c>
      <c r="C14192" t="s">
        <v>649</v>
      </c>
      <c r="D14192" t="s">
        <v>149</v>
      </c>
      <c r="E14192" t="s">
        <v>1</v>
      </c>
      <c r="F14192">
        <v>0</v>
      </c>
      <c r="G14192">
        <v>0</v>
      </c>
      <c r="H14192">
        <v>0</v>
      </c>
    </row>
    <row r="14193" spans="2:8" x14ac:dyDescent="0.25">
      <c r="B14193" t="s">
        <v>3</v>
      </c>
      <c r="C14193" t="s">
        <v>649</v>
      </c>
      <c r="D14193" t="s">
        <v>150</v>
      </c>
      <c r="E14193" t="s">
        <v>1</v>
      </c>
      <c r="F14193">
        <v>0</v>
      </c>
      <c r="G14193">
        <v>0</v>
      </c>
      <c r="H14193">
        <v>0</v>
      </c>
    </row>
    <row r="14194" spans="2:8" x14ac:dyDescent="0.25">
      <c r="B14194" t="s">
        <v>3</v>
      </c>
      <c r="C14194" t="s">
        <v>649</v>
      </c>
      <c r="D14194" t="s">
        <v>151</v>
      </c>
      <c r="E14194" t="s">
        <v>1</v>
      </c>
      <c r="F14194">
        <v>0</v>
      </c>
      <c r="G14194">
        <v>0</v>
      </c>
      <c r="H14194">
        <v>0</v>
      </c>
    </row>
    <row r="14195" spans="2:8" x14ac:dyDescent="0.25">
      <c r="B14195" t="s">
        <v>3</v>
      </c>
      <c r="C14195" t="s">
        <v>649</v>
      </c>
      <c r="D14195" t="s">
        <v>152</v>
      </c>
      <c r="E14195" t="s">
        <v>1</v>
      </c>
      <c r="F14195">
        <v>0</v>
      </c>
      <c r="G14195">
        <v>0</v>
      </c>
      <c r="H14195">
        <v>0</v>
      </c>
    </row>
    <row r="14196" spans="2:8" x14ac:dyDescent="0.25">
      <c r="B14196" t="s">
        <v>3</v>
      </c>
      <c r="C14196" t="s">
        <v>649</v>
      </c>
      <c r="D14196" t="s">
        <v>153</v>
      </c>
      <c r="E14196" t="s">
        <v>1</v>
      </c>
      <c r="F14196">
        <v>0</v>
      </c>
      <c r="G14196">
        <v>0</v>
      </c>
      <c r="H14196">
        <v>0</v>
      </c>
    </row>
    <row r="14197" spans="2:8" x14ac:dyDescent="0.25">
      <c r="B14197" t="s">
        <v>3</v>
      </c>
      <c r="C14197" t="s">
        <v>649</v>
      </c>
      <c r="D14197" t="s">
        <v>154</v>
      </c>
      <c r="E14197" t="s">
        <v>1</v>
      </c>
      <c r="F14197">
        <v>0</v>
      </c>
      <c r="G14197">
        <v>0</v>
      </c>
      <c r="H14197">
        <v>0</v>
      </c>
    </row>
    <row r="14198" spans="2:8" x14ac:dyDescent="0.25">
      <c r="B14198" t="s">
        <v>3</v>
      </c>
      <c r="C14198" t="s">
        <v>649</v>
      </c>
      <c r="D14198" t="s">
        <v>632</v>
      </c>
      <c r="E14198" t="s">
        <v>1</v>
      </c>
      <c r="F14198">
        <v>0</v>
      </c>
      <c r="G14198">
        <v>0</v>
      </c>
      <c r="H14198">
        <v>0</v>
      </c>
    </row>
    <row r="14199" spans="2:8" x14ac:dyDescent="0.25">
      <c r="B14199" t="s">
        <v>3</v>
      </c>
      <c r="C14199" t="s">
        <v>649</v>
      </c>
      <c r="D14199" t="s">
        <v>155</v>
      </c>
      <c r="E14199" t="s">
        <v>1</v>
      </c>
      <c r="F14199">
        <v>0</v>
      </c>
      <c r="G14199">
        <v>0</v>
      </c>
      <c r="H14199">
        <v>0</v>
      </c>
    </row>
    <row r="14200" spans="2:8" x14ac:dyDescent="0.25">
      <c r="B14200" t="s">
        <v>3</v>
      </c>
      <c r="C14200" t="s">
        <v>649</v>
      </c>
      <c r="D14200" t="s">
        <v>633</v>
      </c>
      <c r="E14200" t="s">
        <v>1</v>
      </c>
      <c r="F14200">
        <v>0</v>
      </c>
      <c r="G14200">
        <v>0</v>
      </c>
      <c r="H14200">
        <v>0</v>
      </c>
    </row>
    <row r="14201" spans="2:8" x14ac:dyDescent="0.25">
      <c r="B14201" t="s">
        <v>3</v>
      </c>
      <c r="C14201" t="s">
        <v>649</v>
      </c>
      <c r="D14201" t="s">
        <v>156</v>
      </c>
      <c r="E14201" t="s">
        <v>1</v>
      </c>
      <c r="F14201">
        <v>0</v>
      </c>
      <c r="G14201">
        <v>0</v>
      </c>
      <c r="H14201">
        <v>0</v>
      </c>
    </row>
    <row r="14202" spans="2:8" x14ac:dyDescent="0.25">
      <c r="B14202" t="s">
        <v>3</v>
      </c>
      <c r="C14202" t="s">
        <v>649</v>
      </c>
      <c r="D14202" t="s">
        <v>157</v>
      </c>
      <c r="E14202" t="s">
        <v>1</v>
      </c>
      <c r="F14202">
        <v>0</v>
      </c>
      <c r="G14202">
        <v>0</v>
      </c>
      <c r="H14202">
        <v>0</v>
      </c>
    </row>
    <row r="14203" spans="2:8" x14ac:dyDescent="0.25">
      <c r="B14203" t="s">
        <v>3</v>
      </c>
      <c r="C14203" t="s">
        <v>649</v>
      </c>
      <c r="D14203" t="s">
        <v>158</v>
      </c>
      <c r="E14203" t="s">
        <v>1</v>
      </c>
      <c r="F14203">
        <v>0</v>
      </c>
      <c r="G14203">
        <v>0</v>
      </c>
      <c r="H14203">
        <v>0</v>
      </c>
    </row>
    <row r="14204" spans="2:8" x14ac:dyDescent="0.25">
      <c r="B14204" t="s">
        <v>3</v>
      </c>
      <c r="C14204" t="s">
        <v>649</v>
      </c>
      <c r="D14204" t="s">
        <v>159</v>
      </c>
      <c r="E14204" t="s">
        <v>1</v>
      </c>
      <c r="F14204">
        <v>0</v>
      </c>
      <c r="G14204">
        <v>0</v>
      </c>
      <c r="H14204">
        <v>0</v>
      </c>
    </row>
    <row r="14205" spans="2:8" x14ac:dyDescent="0.25">
      <c r="B14205" t="s">
        <v>3</v>
      </c>
      <c r="C14205" t="s">
        <v>649</v>
      </c>
      <c r="D14205" t="s">
        <v>160</v>
      </c>
      <c r="E14205" t="s">
        <v>1</v>
      </c>
      <c r="F14205">
        <v>0</v>
      </c>
      <c r="G14205">
        <v>0</v>
      </c>
      <c r="H14205">
        <v>0</v>
      </c>
    </row>
    <row r="14206" spans="2:8" x14ac:dyDescent="0.25">
      <c r="B14206" t="s">
        <v>3</v>
      </c>
      <c r="C14206" t="s">
        <v>649</v>
      </c>
      <c r="D14206" t="s">
        <v>161</v>
      </c>
      <c r="E14206" t="s">
        <v>1</v>
      </c>
      <c r="F14206">
        <v>0</v>
      </c>
      <c r="G14206">
        <v>0</v>
      </c>
      <c r="H14206">
        <v>0</v>
      </c>
    </row>
    <row r="14207" spans="2:8" x14ac:dyDescent="0.25">
      <c r="B14207" t="s">
        <v>3</v>
      </c>
      <c r="C14207" t="s">
        <v>649</v>
      </c>
      <c r="D14207" t="s">
        <v>162</v>
      </c>
      <c r="E14207" t="s">
        <v>1</v>
      </c>
      <c r="F14207">
        <v>0</v>
      </c>
      <c r="G14207">
        <v>0</v>
      </c>
      <c r="H14207">
        <v>0</v>
      </c>
    </row>
    <row r="14208" spans="2:8" x14ac:dyDescent="0.25">
      <c r="B14208" t="s">
        <v>3</v>
      </c>
      <c r="C14208" t="s">
        <v>649</v>
      </c>
      <c r="D14208" t="s">
        <v>163</v>
      </c>
      <c r="E14208" t="s">
        <v>1</v>
      </c>
      <c r="F14208">
        <v>0</v>
      </c>
      <c r="G14208">
        <v>0</v>
      </c>
      <c r="H14208">
        <v>0</v>
      </c>
    </row>
    <row r="14209" spans="2:8" x14ac:dyDescent="0.25">
      <c r="B14209" t="s">
        <v>3</v>
      </c>
      <c r="C14209" t="s">
        <v>649</v>
      </c>
      <c r="D14209" t="s">
        <v>164</v>
      </c>
      <c r="E14209" t="s">
        <v>1</v>
      </c>
      <c r="F14209">
        <v>0</v>
      </c>
      <c r="G14209">
        <v>0</v>
      </c>
      <c r="H14209">
        <v>0</v>
      </c>
    </row>
    <row r="14210" spans="2:8" x14ac:dyDescent="0.25">
      <c r="B14210" t="s">
        <v>3</v>
      </c>
      <c r="C14210" t="s">
        <v>649</v>
      </c>
      <c r="D14210" t="s">
        <v>165</v>
      </c>
      <c r="E14210" t="s">
        <v>1</v>
      </c>
      <c r="F14210">
        <v>0</v>
      </c>
      <c r="G14210">
        <v>0</v>
      </c>
      <c r="H14210">
        <v>0</v>
      </c>
    </row>
    <row r="14211" spans="2:8" x14ac:dyDescent="0.25">
      <c r="B14211" t="s">
        <v>3</v>
      </c>
      <c r="C14211" t="s">
        <v>649</v>
      </c>
      <c r="D14211" t="s">
        <v>166</v>
      </c>
      <c r="E14211" t="s">
        <v>1</v>
      </c>
      <c r="F14211">
        <v>0</v>
      </c>
      <c r="G14211">
        <v>0</v>
      </c>
      <c r="H14211">
        <v>0</v>
      </c>
    </row>
    <row r="14212" spans="2:8" x14ac:dyDescent="0.25">
      <c r="B14212" t="s">
        <v>3</v>
      </c>
      <c r="C14212" t="s">
        <v>649</v>
      </c>
      <c r="D14212" t="s">
        <v>167</v>
      </c>
      <c r="E14212" t="s">
        <v>1</v>
      </c>
      <c r="F14212">
        <v>0</v>
      </c>
      <c r="G14212">
        <v>0</v>
      </c>
      <c r="H14212">
        <v>0</v>
      </c>
    </row>
    <row r="14213" spans="2:8" x14ac:dyDescent="0.25">
      <c r="B14213" t="s">
        <v>3</v>
      </c>
      <c r="C14213" t="s">
        <v>649</v>
      </c>
      <c r="D14213" t="s">
        <v>168</v>
      </c>
      <c r="E14213" t="s">
        <v>1</v>
      </c>
      <c r="F14213">
        <v>0</v>
      </c>
      <c r="G14213">
        <v>0</v>
      </c>
      <c r="H14213">
        <v>0</v>
      </c>
    </row>
    <row r="14214" spans="2:8" x14ac:dyDescent="0.25">
      <c r="B14214" t="s">
        <v>3</v>
      </c>
      <c r="C14214" t="s">
        <v>649</v>
      </c>
      <c r="D14214" t="s">
        <v>169</v>
      </c>
      <c r="E14214" t="s">
        <v>1</v>
      </c>
      <c r="F14214">
        <v>0</v>
      </c>
      <c r="G14214">
        <v>0</v>
      </c>
      <c r="H14214">
        <v>0</v>
      </c>
    </row>
    <row r="14215" spans="2:8" x14ac:dyDescent="0.25">
      <c r="B14215" t="s">
        <v>3</v>
      </c>
      <c r="C14215" t="s">
        <v>649</v>
      </c>
      <c r="D14215" t="s">
        <v>170</v>
      </c>
      <c r="E14215" t="s">
        <v>1</v>
      </c>
      <c r="F14215">
        <v>0</v>
      </c>
      <c r="G14215">
        <v>0</v>
      </c>
      <c r="H14215">
        <v>0</v>
      </c>
    </row>
    <row r="14216" spans="2:8" x14ac:dyDescent="0.25">
      <c r="B14216" t="s">
        <v>3</v>
      </c>
      <c r="C14216" t="s">
        <v>649</v>
      </c>
      <c r="D14216" t="s">
        <v>171</v>
      </c>
      <c r="E14216" t="s">
        <v>1</v>
      </c>
      <c r="F14216">
        <v>0</v>
      </c>
      <c r="G14216">
        <v>0</v>
      </c>
      <c r="H14216">
        <v>0</v>
      </c>
    </row>
    <row r="14217" spans="2:8" x14ac:dyDescent="0.25">
      <c r="B14217" t="s">
        <v>3</v>
      </c>
      <c r="C14217" t="s">
        <v>649</v>
      </c>
      <c r="D14217" t="s">
        <v>172</v>
      </c>
      <c r="E14217" t="s">
        <v>1</v>
      </c>
      <c r="F14217">
        <v>0</v>
      </c>
      <c r="G14217">
        <v>0</v>
      </c>
      <c r="H14217">
        <v>0</v>
      </c>
    </row>
    <row r="14218" spans="2:8" x14ac:dyDescent="0.25">
      <c r="B14218" t="s">
        <v>3</v>
      </c>
      <c r="C14218" t="s">
        <v>649</v>
      </c>
      <c r="D14218" t="s">
        <v>173</v>
      </c>
      <c r="E14218" t="s">
        <v>1</v>
      </c>
      <c r="F14218">
        <v>0</v>
      </c>
      <c r="G14218">
        <v>0</v>
      </c>
      <c r="H14218">
        <v>0</v>
      </c>
    </row>
    <row r="14219" spans="2:8" x14ac:dyDescent="0.25">
      <c r="B14219" t="s">
        <v>3</v>
      </c>
      <c r="C14219" t="s">
        <v>649</v>
      </c>
      <c r="D14219" t="s">
        <v>174</v>
      </c>
      <c r="E14219" t="s">
        <v>1</v>
      </c>
      <c r="F14219">
        <v>0</v>
      </c>
      <c r="G14219">
        <v>0</v>
      </c>
      <c r="H14219">
        <v>0</v>
      </c>
    </row>
    <row r="14220" spans="2:8" x14ac:dyDescent="0.25">
      <c r="B14220" t="s">
        <v>3</v>
      </c>
      <c r="C14220" t="s">
        <v>649</v>
      </c>
      <c r="D14220" t="s">
        <v>175</v>
      </c>
      <c r="E14220" t="s">
        <v>1</v>
      </c>
      <c r="F14220">
        <v>0</v>
      </c>
      <c r="G14220">
        <v>0</v>
      </c>
      <c r="H14220">
        <v>0</v>
      </c>
    </row>
    <row r="14221" spans="2:8" x14ac:dyDescent="0.25">
      <c r="B14221" t="s">
        <v>3</v>
      </c>
      <c r="C14221" t="s">
        <v>649</v>
      </c>
      <c r="D14221" t="s">
        <v>176</v>
      </c>
      <c r="E14221" t="s">
        <v>1</v>
      </c>
      <c r="F14221">
        <v>0</v>
      </c>
      <c r="G14221">
        <v>0</v>
      </c>
      <c r="H14221">
        <v>0</v>
      </c>
    </row>
    <row r="14222" spans="2:8" x14ac:dyDescent="0.25">
      <c r="B14222" t="s">
        <v>3</v>
      </c>
      <c r="C14222" t="s">
        <v>649</v>
      </c>
      <c r="D14222" t="s">
        <v>177</v>
      </c>
      <c r="E14222" t="s">
        <v>1</v>
      </c>
      <c r="F14222">
        <v>0</v>
      </c>
      <c r="G14222">
        <v>0</v>
      </c>
      <c r="H14222">
        <v>0</v>
      </c>
    </row>
    <row r="14223" spans="2:8" x14ac:dyDescent="0.25">
      <c r="B14223" t="s">
        <v>3</v>
      </c>
      <c r="C14223" t="s">
        <v>649</v>
      </c>
      <c r="D14223" t="s">
        <v>178</v>
      </c>
      <c r="E14223" t="s">
        <v>1</v>
      </c>
      <c r="F14223">
        <v>0</v>
      </c>
      <c r="G14223">
        <v>0</v>
      </c>
      <c r="H14223">
        <v>0</v>
      </c>
    </row>
    <row r="14224" spans="2:8" x14ac:dyDescent="0.25">
      <c r="B14224" t="s">
        <v>3</v>
      </c>
      <c r="C14224" t="s">
        <v>649</v>
      </c>
      <c r="D14224" t="s">
        <v>179</v>
      </c>
      <c r="E14224" t="s">
        <v>1</v>
      </c>
      <c r="F14224">
        <v>0</v>
      </c>
      <c r="G14224">
        <v>0</v>
      </c>
      <c r="H14224">
        <v>0</v>
      </c>
    </row>
    <row r="14225" spans="2:8" x14ac:dyDescent="0.25">
      <c r="B14225" t="s">
        <v>3</v>
      </c>
      <c r="C14225" t="s">
        <v>649</v>
      </c>
      <c r="D14225" t="s">
        <v>180</v>
      </c>
      <c r="E14225" t="s">
        <v>1</v>
      </c>
      <c r="F14225">
        <v>0</v>
      </c>
      <c r="G14225">
        <v>0</v>
      </c>
      <c r="H14225">
        <v>0</v>
      </c>
    </row>
    <row r="14226" spans="2:8" x14ac:dyDescent="0.25">
      <c r="B14226" t="s">
        <v>3</v>
      </c>
      <c r="C14226" t="s">
        <v>649</v>
      </c>
      <c r="D14226" t="s">
        <v>181</v>
      </c>
      <c r="E14226" t="s">
        <v>1</v>
      </c>
      <c r="F14226">
        <v>0</v>
      </c>
      <c r="G14226">
        <v>0</v>
      </c>
      <c r="H14226">
        <v>0</v>
      </c>
    </row>
    <row r="14227" spans="2:8" x14ac:dyDescent="0.25">
      <c r="B14227" t="s">
        <v>3</v>
      </c>
      <c r="C14227" t="s">
        <v>649</v>
      </c>
      <c r="D14227" t="s">
        <v>634</v>
      </c>
      <c r="E14227" t="s">
        <v>1</v>
      </c>
      <c r="F14227">
        <v>0</v>
      </c>
      <c r="G14227">
        <v>0</v>
      </c>
      <c r="H14227">
        <v>0</v>
      </c>
    </row>
    <row r="14228" spans="2:8" x14ac:dyDescent="0.25">
      <c r="B14228" t="s">
        <v>3</v>
      </c>
      <c r="C14228" t="s">
        <v>649</v>
      </c>
      <c r="D14228" t="s">
        <v>182</v>
      </c>
      <c r="E14228" t="s">
        <v>1</v>
      </c>
      <c r="F14228">
        <v>0</v>
      </c>
      <c r="G14228">
        <v>0</v>
      </c>
      <c r="H14228">
        <v>0</v>
      </c>
    </row>
    <row r="14229" spans="2:8" x14ac:dyDescent="0.25">
      <c r="B14229" t="s">
        <v>3</v>
      </c>
      <c r="C14229" t="s">
        <v>649</v>
      </c>
      <c r="D14229" t="s">
        <v>183</v>
      </c>
      <c r="E14229" t="s">
        <v>1</v>
      </c>
      <c r="F14229">
        <v>0</v>
      </c>
      <c r="G14229">
        <v>0</v>
      </c>
      <c r="H14229">
        <v>0</v>
      </c>
    </row>
    <row r="14230" spans="2:8" x14ac:dyDescent="0.25">
      <c r="B14230" t="s">
        <v>3</v>
      </c>
      <c r="C14230" t="s">
        <v>649</v>
      </c>
      <c r="D14230" t="s">
        <v>184</v>
      </c>
      <c r="E14230" t="s">
        <v>1</v>
      </c>
      <c r="F14230">
        <v>0</v>
      </c>
      <c r="G14230">
        <v>0</v>
      </c>
      <c r="H14230">
        <v>0</v>
      </c>
    </row>
    <row r="14231" spans="2:8" x14ac:dyDescent="0.25">
      <c r="B14231" t="s">
        <v>3</v>
      </c>
      <c r="C14231" t="s">
        <v>649</v>
      </c>
      <c r="D14231" t="s">
        <v>185</v>
      </c>
      <c r="E14231" t="s">
        <v>1</v>
      </c>
      <c r="F14231">
        <v>0</v>
      </c>
      <c r="G14231">
        <v>0</v>
      </c>
      <c r="H14231">
        <v>0</v>
      </c>
    </row>
    <row r="14232" spans="2:8" x14ac:dyDescent="0.25">
      <c r="B14232" t="s">
        <v>3</v>
      </c>
      <c r="C14232" t="s">
        <v>649</v>
      </c>
      <c r="D14232" t="s">
        <v>186</v>
      </c>
      <c r="E14232" t="s">
        <v>1</v>
      </c>
      <c r="F14232">
        <v>0</v>
      </c>
      <c r="G14232">
        <v>0</v>
      </c>
      <c r="H14232">
        <v>0</v>
      </c>
    </row>
    <row r="14233" spans="2:8" x14ac:dyDescent="0.25">
      <c r="B14233" t="s">
        <v>3</v>
      </c>
      <c r="C14233" t="s">
        <v>649</v>
      </c>
      <c r="D14233" t="s">
        <v>187</v>
      </c>
      <c r="E14233" t="s">
        <v>1</v>
      </c>
      <c r="F14233">
        <v>0</v>
      </c>
      <c r="G14233">
        <v>0</v>
      </c>
      <c r="H14233">
        <v>0</v>
      </c>
    </row>
    <row r="14234" spans="2:8" x14ac:dyDescent="0.25">
      <c r="B14234" t="s">
        <v>3</v>
      </c>
      <c r="C14234" t="s">
        <v>649</v>
      </c>
      <c r="D14234" t="s">
        <v>188</v>
      </c>
      <c r="E14234" t="s">
        <v>1</v>
      </c>
      <c r="F14234">
        <v>0</v>
      </c>
      <c r="G14234">
        <v>0</v>
      </c>
      <c r="H14234">
        <v>0</v>
      </c>
    </row>
    <row r="14235" spans="2:8" x14ac:dyDescent="0.25">
      <c r="B14235" t="s">
        <v>3</v>
      </c>
      <c r="C14235" t="s">
        <v>649</v>
      </c>
      <c r="D14235" t="s">
        <v>189</v>
      </c>
      <c r="E14235" t="s">
        <v>1</v>
      </c>
      <c r="F14235">
        <v>0</v>
      </c>
      <c r="G14235">
        <v>0</v>
      </c>
      <c r="H14235">
        <v>0</v>
      </c>
    </row>
    <row r="14236" spans="2:8" x14ac:dyDescent="0.25">
      <c r="B14236" t="s">
        <v>3</v>
      </c>
      <c r="C14236" t="s">
        <v>649</v>
      </c>
      <c r="D14236" t="s">
        <v>190</v>
      </c>
      <c r="E14236" t="s">
        <v>1</v>
      </c>
      <c r="F14236">
        <v>0</v>
      </c>
      <c r="G14236">
        <v>0</v>
      </c>
      <c r="H14236">
        <v>0</v>
      </c>
    </row>
    <row r="14237" spans="2:8" x14ac:dyDescent="0.25">
      <c r="B14237" t="s">
        <v>3</v>
      </c>
      <c r="C14237" t="s">
        <v>649</v>
      </c>
      <c r="D14237" t="s">
        <v>191</v>
      </c>
      <c r="E14237" t="s">
        <v>1</v>
      </c>
      <c r="F14237">
        <v>0</v>
      </c>
      <c r="G14237">
        <v>0</v>
      </c>
      <c r="H14237">
        <v>0</v>
      </c>
    </row>
    <row r="14238" spans="2:8" x14ac:dyDescent="0.25">
      <c r="B14238" t="s">
        <v>3</v>
      </c>
      <c r="C14238" t="s">
        <v>649</v>
      </c>
      <c r="D14238" t="s">
        <v>192</v>
      </c>
      <c r="E14238" t="s">
        <v>1</v>
      </c>
      <c r="F14238">
        <v>0</v>
      </c>
      <c r="G14238">
        <v>0</v>
      </c>
      <c r="H14238">
        <v>0</v>
      </c>
    </row>
    <row r="14239" spans="2:8" x14ac:dyDescent="0.25">
      <c r="B14239" t="s">
        <v>3</v>
      </c>
      <c r="C14239" t="s">
        <v>649</v>
      </c>
      <c r="D14239" t="s">
        <v>193</v>
      </c>
      <c r="E14239" t="s">
        <v>1</v>
      </c>
      <c r="F14239">
        <v>0</v>
      </c>
      <c r="G14239">
        <v>0</v>
      </c>
      <c r="H14239">
        <v>0</v>
      </c>
    </row>
    <row r="14240" spans="2:8" x14ac:dyDescent="0.25">
      <c r="B14240" t="s">
        <v>3</v>
      </c>
      <c r="C14240" t="s">
        <v>649</v>
      </c>
      <c r="D14240" t="s">
        <v>194</v>
      </c>
      <c r="E14240" t="s">
        <v>1</v>
      </c>
      <c r="F14240">
        <v>0</v>
      </c>
      <c r="G14240">
        <v>0</v>
      </c>
      <c r="H14240">
        <v>0</v>
      </c>
    </row>
    <row r="14241" spans="2:8" x14ac:dyDescent="0.25">
      <c r="B14241" t="s">
        <v>3</v>
      </c>
      <c r="C14241" t="s">
        <v>649</v>
      </c>
      <c r="D14241" t="s">
        <v>195</v>
      </c>
      <c r="E14241" t="s">
        <v>1</v>
      </c>
      <c r="F14241">
        <v>0</v>
      </c>
      <c r="G14241">
        <v>0</v>
      </c>
      <c r="H14241">
        <v>0</v>
      </c>
    </row>
    <row r="14242" spans="2:8" x14ac:dyDescent="0.25">
      <c r="B14242" t="s">
        <v>3</v>
      </c>
      <c r="C14242" t="s">
        <v>649</v>
      </c>
      <c r="D14242" t="s">
        <v>196</v>
      </c>
      <c r="E14242" t="s">
        <v>1</v>
      </c>
      <c r="F14242">
        <v>0</v>
      </c>
      <c r="G14242">
        <v>0</v>
      </c>
      <c r="H14242">
        <v>0</v>
      </c>
    </row>
    <row r="14243" spans="2:8" x14ac:dyDescent="0.25">
      <c r="B14243" t="s">
        <v>3</v>
      </c>
      <c r="C14243" t="s">
        <v>649</v>
      </c>
      <c r="D14243" t="s">
        <v>197</v>
      </c>
      <c r="E14243" t="s">
        <v>1</v>
      </c>
      <c r="F14243">
        <v>0</v>
      </c>
      <c r="G14243">
        <v>0</v>
      </c>
      <c r="H14243">
        <v>0</v>
      </c>
    </row>
    <row r="14244" spans="2:8" x14ac:dyDescent="0.25">
      <c r="B14244" t="s">
        <v>3</v>
      </c>
      <c r="C14244" t="s">
        <v>649</v>
      </c>
      <c r="D14244" t="s">
        <v>198</v>
      </c>
      <c r="E14244" t="s">
        <v>1</v>
      </c>
      <c r="F14244">
        <v>0</v>
      </c>
      <c r="G14244">
        <v>0</v>
      </c>
      <c r="H14244">
        <v>0</v>
      </c>
    </row>
    <row r="14245" spans="2:8" x14ac:dyDescent="0.25">
      <c r="B14245" t="s">
        <v>3</v>
      </c>
      <c r="C14245" t="s">
        <v>649</v>
      </c>
      <c r="D14245" t="s">
        <v>199</v>
      </c>
      <c r="E14245" t="s">
        <v>1</v>
      </c>
      <c r="F14245">
        <v>0</v>
      </c>
      <c r="G14245">
        <v>0</v>
      </c>
      <c r="H14245">
        <v>0</v>
      </c>
    </row>
    <row r="14246" spans="2:8" x14ac:dyDescent="0.25">
      <c r="B14246" t="s">
        <v>3</v>
      </c>
      <c r="C14246" t="s">
        <v>649</v>
      </c>
      <c r="D14246" t="s">
        <v>200</v>
      </c>
      <c r="E14246" t="s">
        <v>1</v>
      </c>
      <c r="F14246">
        <v>0</v>
      </c>
      <c r="G14246">
        <v>0</v>
      </c>
      <c r="H14246">
        <v>0</v>
      </c>
    </row>
    <row r="14247" spans="2:8" x14ac:dyDescent="0.25">
      <c r="B14247" t="s">
        <v>3</v>
      </c>
      <c r="C14247" t="s">
        <v>649</v>
      </c>
      <c r="D14247" t="s">
        <v>201</v>
      </c>
      <c r="E14247" t="s">
        <v>1</v>
      </c>
      <c r="F14247">
        <v>0</v>
      </c>
      <c r="G14247">
        <v>0</v>
      </c>
      <c r="H14247">
        <v>0</v>
      </c>
    </row>
    <row r="14248" spans="2:8" x14ac:dyDescent="0.25">
      <c r="B14248" t="s">
        <v>3</v>
      </c>
      <c r="C14248" t="s">
        <v>649</v>
      </c>
      <c r="D14248" t="s">
        <v>202</v>
      </c>
      <c r="E14248" t="s">
        <v>1</v>
      </c>
      <c r="F14248">
        <v>0</v>
      </c>
      <c r="G14248">
        <v>0</v>
      </c>
      <c r="H14248">
        <v>0</v>
      </c>
    </row>
    <row r="14249" spans="2:8" x14ac:dyDescent="0.25">
      <c r="B14249" t="s">
        <v>3</v>
      </c>
      <c r="C14249" t="s">
        <v>649</v>
      </c>
      <c r="D14249" t="s">
        <v>203</v>
      </c>
      <c r="E14249" t="s">
        <v>1</v>
      </c>
      <c r="F14249">
        <v>0</v>
      </c>
      <c r="G14249">
        <v>0</v>
      </c>
      <c r="H14249">
        <v>0</v>
      </c>
    </row>
    <row r="14250" spans="2:8" x14ac:dyDescent="0.25">
      <c r="B14250" t="s">
        <v>3</v>
      </c>
      <c r="C14250" t="s">
        <v>649</v>
      </c>
      <c r="D14250" t="s">
        <v>204</v>
      </c>
      <c r="E14250" t="s">
        <v>1</v>
      </c>
      <c r="F14250">
        <v>0</v>
      </c>
      <c r="G14250">
        <v>0</v>
      </c>
      <c r="H14250">
        <v>0</v>
      </c>
    </row>
    <row r="14251" spans="2:8" x14ac:dyDescent="0.25">
      <c r="B14251" t="s">
        <v>3</v>
      </c>
      <c r="C14251" t="s">
        <v>649</v>
      </c>
      <c r="D14251" t="s">
        <v>205</v>
      </c>
      <c r="E14251" t="s">
        <v>1</v>
      </c>
      <c r="F14251">
        <v>0</v>
      </c>
      <c r="G14251">
        <v>0</v>
      </c>
      <c r="H14251">
        <v>0</v>
      </c>
    </row>
    <row r="14252" spans="2:8" x14ac:dyDescent="0.25">
      <c r="B14252" t="s">
        <v>3</v>
      </c>
      <c r="C14252" t="s">
        <v>649</v>
      </c>
      <c r="D14252" t="s">
        <v>206</v>
      </c>
      <c r="E14252" t="s">
        <v>1</v>
      </c>
      <c r="F14252">
        <v>0</v>
      </c>
      <c r="G14252">
        <v>0</v>
      </c>
      <c r="H14252">
        <v>0</v>
      </c>
    </row>
    <row r="14253" spans="2:8" x14ac:dyDescent="0.25">
      <c r="B14253" t="s">
        <v>3</v>
      </c>
      <c r="C14253" t="s">
        <v>649</v>
      </c>
      <c r="D14253" t="s">
        <v>207</v>
      </c>
      <c r="E14253" t="s">
        <v>1</v>
      </c>
      <c r="F14253">
        <v>0</v>
      </c>
      <c r="G14253">
        <v>0</v>
      </c>
      <c r="H14253">
        <v>0</v>
      </c>
    </row>
    <row r="14254" spans="2:8" x14ac:dyDescent="0.25">
      <c r="B14254" t="s">
        <v>3</v>
      </c>
      <c r="C14254" t="s">
        <v>649</v>
      </c>
      <c r="D14254" t="s">
        <v>208</v>
      </c>
      <c r="E14254" t="s">
        <v>1</v>
      </c>
      <c r="F14254">
        <v>0</v>
      </c>
      <c r="G14254">
        <v>0</v>
      </c>
      <c r="H14254">
        <v>0</v>
      </c>
    </row>
    <row r="14255" spans="2:8" x14ac:dyDescent="0.25">
      <c r="B14255" t="s">
        <v>3</v>
      </c>
      <c r="C14255" t="s">
        <v>649</v>
      </c>
      <c r="D14255" t="s">
        <v>209</v>
      </c>
      <c r="E14255" t="s">
        <v>1</v>
      </c>
      <c r="F14255">
        <v>0</v>
      </c>
      <c r="G14255">
        <v>0</v>
      </c>
      <c r="H14255">
        <v>0</v>
      </c>
    </row>
    <row r="14256" spans="2:8" x14ac:dyDescent="0.25">
      <c r="B14256" t="s">
        <v>3</v>
      </c>
      <c r="C14256" t="s">
        <v>649</v>
      </c>
      <c r="D14256" t="s">
        <v>210</v>
      </c>
      <c r="E14256" t="s">
        <v>1</v>
      </c>
      <c r="F14256">
        <v>0</v>
      </c>
      <c r="G14256">
        <v>0</v>
      </c>
      <c r="H14256">
        <v>0</v>
      </c>
    </row>
    <row r="14257" spans="2:8" x14ac:dyDescent="0.25">
      <c r="B14257" t="s">
        <v>3</v>
      </c>
      <c r="C14257" t="s">
        <v>649</v>
      </c>
      <c r="D14257" t="s">
        <v>211</v>
      </c>
      <c r="E14257" t="s">
        <v>1</v>
      </c>
      <c r="F14257">
        <v>0</v>
      </c>
      <c r="G14257">
        <v>0</v>
      </c>
      <c r="H14257">
        <v>0</v>
      </c>
    </row>
    <row r="14258" spans="2:8" x14ac:dyDescent="0.25">
      <c r="B14258" t="s">
        <v>3</v>
      </c>
      <c r="C14258" t="s">
        <v>649</v>
      </c>
      <c r="D14258" t="s">
        <v>212</v>
      </c>
      <c r="E14258" t="s">
        <v>1</v>
      </c>
      <c r="F14258">
        <v>0</v>
      </c>
      <c r="G14258">
        <v>0</v>
      </c>
      <c r="H14258">
        <v>0</v>
      </c>
    </row>
    <row r="14259" spans="2:8" x14ac:dyDescent="0.25">
      <c r="B14259" t="s">
        <v>3</v>
      </c>
      <c r="C14259" t="s">
        <v>649</v>
      </c>
      <c r="D14259" t="s">
        <v>213</v>
      </c>
      <c r="E14259" t="s">
        <v>1</v>
      </c>
      <c r="F14259">
        <v>0</v>
      </c>
      <c r="G14259">
        <v>0</v>
      </c>
      <c r="H14259">
        <v>0</v>
      </c>
    </row>
    <row r="14260" spans="2:8" x14ac:dyDescent="0.25">
      <c r="B14260" t="s">
        <v>3</v>
      </c>
      <c r="C14260" t="s">
        <v>649</v>
      </c>
      <c r="D14260" t="s">
        <v>214</v>
      </c>
      <c r="E14260" t="s">
        <v>1</v>
      </c>
      <c r="F14260">
        <v>0</v>
      </c>
      <c r="G14260">
        <v>0</v>
      </c>
      <c r="H14260">
        <v>0</v>
      </c>
    </row>
    <row r="14261" spans="2:8" x14ac:dyDescent="0.25">
      <c r="B14261" t="s">
        <v>3</v>
      </c>
      <c r="C14261" t="s">
        <v>649</v>
      </c>
      <c r="D14261" t="s">
        <v>215</v>
      </c>
      <c r="E14261" t="s">
        <v>1</v>
      </c>
      <c r="F14261">
        <v>0</v>
      </c>
      <c r="G14261">
        <v>0</v>
      </c>
      <c r="H14261">
        <v>0</v>
      </c>
    </row>
    <row r="14262" spans="2:8" x14ac:dyDescent="0.25">
      <c r="B14262" t="s">
        <v>3</v>
      </c>
      <c r="C14262" t="s">
        <v>649</v>
      </c>
      <c r="D14262" t="s">
        <v>216</v>
      </c>
      <c r="E14262" t="s">
        <v>1</v>
      </c>
      <c r="F14262">
        <v>0</v>
      </c>
      <c r="G14262">
        <v>0</v>
      </c>
      <c r="H14262">
        <v>0</v>
      </c>
    </row>
    <row r="14263" spans="2:8" x14ac:dyDescent="0.25">
      <c r="B14263" t="s">
        <v>3</v>
      </c>
      <c r="C14263" t="s">
        <v>649</v>
      </c>
      <c r="D14263" t="s">
        <v>217</v>
      </c>
      <c r="E14263" t="s">
        <v>1</v>
      </c>
      <c r="F14263">
        <v>0</v>
      </c>
      <c r="G14263">
        <v>0</v>
      </c>
      <c r="H14263">
        <v>0</v>
      </c>
    </row>
    <row r="14264" spans="2:8" x14ac:dyDescent="0.25">
      <c r="B14264" t="s">
        <v>3</v>
      </c>
      <c r="C14264" t="s">
        <v>649</v>
      </c>
      <c r="D14264" t="s">
        <v>218</v>
      </c>
      <c r="E14264" t="s">
        <v>1</v>
      </c>
      <c r="F14264">
        <v>0</v>
      </c>
      <c r="G14264">
        <v>0</v>
      </c>
      <c r="H14264">
        <v>0</v>
      </c>
    </row>
    <row r="14265" spans="2:8" x14ac:dyDescent="0.25">
      <c r="B14265" t="s">
        <v>3</v>
      </c>
      <c r="C14265" t="s">
        <v>649</v>
      </c>
      <c r="D14265" t="s">
        <v>219</v>
      </c>
      <c r="E14265" t="s">
        <v>1</v>
      </c>
      <c r="F14265">
        <v>0</v>
      </c>
      <c r="G14265">
        <v>0</v>
      </c>
      <c r="H14265">
        <v>0</v>
      </c>
    </row>
    <row r="14266" spans="2:8" x14ac:dyDescent="0.25">
      <c r="B14266" t="s">
        <v>3</v>
      </c>
      <c r="C14266" t="s">
        <v>649</v>
      </c>
      <c r="D14266" t="s">
        <v>220</v>
      </c>
      <c r="E14266" t="s">
        <v>1</v>
      </c>
      <c r="F14266">
        <v>0</v>
      </c>
      <c r="G14266">
        <v>0</v>
      </c>
      <c r="H14266">
        <v>0</v>
      </c>
    </row>
    <row r="14267" spans="2:8" x14ac:dyDescent="0.25">
      <c r="B14267" t="s">
        <v>3</v>
      </c>
      <c r="C14267" t="s">
        <v>649</v>
      </c>
      <c r="D14267" t="s">
        <v>221</v>
      </c>
      <c r="E14267" t="s">
        <v>1</v>
      </c>
      <c r="F14267">
        <v>0</v>
      </c>
      <c r="G14267">
        <v>0</v>
      </c>
      <c r="H14267">
        <v>0</v>
      </c>
    </row>
    <row r="14268" spans="2:8" x14ac:dyDescent="0.25">
      <c r="B14268" t="s">
        <v>3</v>
      </c>
      <c r="C14268" t="s">
        <v>649</v>
      </c>
      <c r="D14268" t="s">
        <v>222</v>
      </c>
      <c r="E14268" t="s">
        <v>1</v>
      </c>
      <c r="F14268">
        <v>0</v>
      </c>
      <c r="G14268">
        <v>0</v>
      </c>
      <c r="H14268">
        <v>0</v>
      </c>
    </row>
    <row r="14269" spans="2:8" x14ac:dyDescent="0.25">
      <c r="B14269" t="s">
        <v>3</v>
      </c>
      <c r="C14269" t="s">
        <v>649</v>
      </c>
      <c r="D14269" t="s">
        <v>223</v>
      </c>
      <c r="E14269" t="s">
        <v>1</v>
      </c>
      <c r="F14269">
        <v>0</v>
      </c>
      <c r="G14269">
        <v>0</v>
      </c>
      <c r="H14269">
        <v>0</v>
      </c>
    </row>
    <row r="14270" spans="2:8" x14ac:dyDescent="0.25">
      <c r="B14270" t="s">
        <v>3</v>
      </c>
      <c r="C14270" t="s">
        <v>649</v>
      </c>
      <c r="D14270" t="s">
        <v>224</v>
      </c>
      <c r="E14270" t="s">
        <v>1</v>
      </c>
      <c r="F14270">
        <v>0</v>
      </c>
      <c r="G14270">
        <v>0</v>
      </c>
      <c r="H14270">
        <v>0</v>
      </c>
    </row>
    <row r="14271" spans="2:8" x14ac:dyDescent="0.25">
      <c r="B14271" t="s">
        <v>3</v>
      </c>
      <c r="C14271" t="s">
        <v>649</v>
      </c>
      <c r="D14271" t="s">
        <v>225</v>
      </c>
      <c r="E14271" t="s">
        <v>1</v>
      </c>
      <c r="F14271">
        <v>0</v>
      </c>
      <c r="G14271">
        <v>0</v>
      </c>
      <c r="H14271">
        <v>0</v>
      </c>
    </row>
    <row r="14272" spans="2:8" x14ac:dyDescent="0.25">
      <c r="B14272" t="s">
        <v>3</v>
      </c>
      <c r="C14272" t="s">
        <v>649</v>
      </c>
      <c r="D14272" t="s">
        <v>226</v>
      </c>
      <c r="E14272" t="s">
        <v>1</v>
      </c>
      <c r="F14272">
        <v>0</v>
      </c>
      <c r="G14272">
        <v>0</v>
      </c>
      <c r="H14272">
        <v>0</v>
      </c>
    </row>
    <row r="14273" spans="2:8" x14ac:dyDescent="0.25">
      <c r="B14273" t="s">
        <v>3</v>
      </c>
      <c r="C14273" t="s">
        <v>649</v>
      </c>
      <c r="D14273" t="s">
        <v>227</v>
      </c>
      <c r="E14273" t="s">
        <v>1</v>
      </c>
      <c r="F14273">
        <v>0</v>
      </c>
      <c r="G14273">
        <v>0</v>
      </c>
      <c r="H14273">
        <v>0</v>
      </c>
    </row>
    <row r="14274" spans="2:8" x14ac:dyDescent="0.25">
      <c r="B14274" t="s">
        <v>3</v>
      </c>
      <c r="C14274" t="s">
        <v>649</v>
      </c>
      <c r="D14274" t="s">
        <v>228</v>
      </c>
      <c r="E14274" t="s">
        <v>1</v>
      </c>
      <c r="F14274">
        <v>0</v>
      </c>
      <c r="G14274">
        <v>0</v>
      </c>
      <c r="H14274">
        <v>0</v>
      </c>
    </row>
    <row r="14275" spans="2:8" x14ac:dyDescent="0.25">
      <c r="B14275" t="s">
        <v>3</v>
      </c>
      <c r="C14275" t="s">
        <v>649</v>
      </c>
      <c r="D14275" t="s">
        <v>229</v>
      </c>
      <c r="E14275" t="s">
        <v>1</v>
      </c>
      <c r="F14275">
        <v>0</v>
      </c>
      <c r="G14275">
        <v>0</v>
      </c>
      <c r="H14275">
        <v>0</v>
      </c>
    </row>
    <row r="14276" spans="2:8" x14ac:dyDescent="0.25">
      <c r="B14276" t="s">
        <v>3</v>
      </c>
      <c r="C14276" t="s">
        <v>649</v>
      </c>
      <c r="D14276" t="s">
        <v>230</v>
      </c>
      <c r="E14276" t="s">
        <v>1</v>
      </c>
      <c r="F14276">
        <v>0</v>
      </c>
      <c r="G14276">
        <v>0</v>
      </c>
      <c r="H14276">
        <v>0</v>
      </c>
    </row>
    <row r="14277" spans="2:8" x14ac:dyDescent="0.25">
      <c r="B14277" t="s">
        <v>3</v>
      </c>
      <c r="C14277" t="s">
        <v>649</v>
      </c>
      <c r="D14277" t="s">
        <v>231</v>
      </c>
      <c r="E14277" t="s">
        <v>1</v>
      </c>
      <c r="F14277">
        <v>0</v>
      </c>
      <c r="G14277">
        <v>0</v>
      </c>
      <c r="H14277">
        <v>0</v>
      </c>
    </row>
    <row r="14278" spans="2:8" x14ac:dyDescent="0.25">
      <c r="B14278" t="s">
        <v>3</v>
      </c>
      <c r="C14278" t="s">
        <v>649</v>
      </c>
      <c r="D14278" t="s">
        <v>232</v>
      </c>
      <c r="E14278" t="s">
        <v>1</v>
      </c>
      <c r="F14278">
        <v>0</v>
      </c>
      <c r="G14278">
        <v>0</v>
      </c>
      <c r="H14278">
        <v>0</v>
      </c>
    </row>
    <row r="14279" spans="2:8" x14ac:dyDescent="0.25">
      <c r="B14279" t="s">
        <v>3</v>
      </c>
      <c r="C14279" t="s">
        <v>649</v>
      </c>
      <c r="D14279" t="s">
        <v>233</v>
      </c>
      <c r="E14279" t="s">
        <v>1</v>
      </c>
      <c r="F14279">
        <v>0</v>
      </c>
      <c r="G14279">
        <v>0</v>
      </c>
      <c r="H14279">
        <v>0</v>
      </c>
    </row>
    <row r="14280" spans="2:8" x14ac:dyDescent="0.25">
      <c r="B14280" t="s">
        <v>3</v>
      </c>
      <c r="C14280" t="s">
        <v>649</v>
      </c>
      <c r="D14280" t="s">
        <v>234</v>
      </c>
      <c r="E14280" t="s">
        <v>1</v>
      </c>
      <c r="F14280">
        <v>0</v>
      </c>
      <c r="G14280">
        <v>0</v>
      </c>
      <c r="H14280">
        <v>0</v>
      </c>
    </row>
    <row r="14281" spans="2:8" x14ac:dyDescent="0.25">
      <c r="B14281" t="s">
        <v>3</v>
      </c>
      <c r="C14281" t="s">
        <v>649</v>
      </c>
      <c r="D14281" t="s">
        <v>235</v>
      </c>
      <c r="E14281" t="s">
        <v>1</v>
      </c>
      <c r="F14281">
        <v>0</v>
      </c>
      <c r="G14281">
        <v>0</v>
      </c>
      <c r="H14281">
        <v>0</v>
      </c>
    </row>
    <row r="14282" spans="2:8" x14ac:dyDescent="0.25">
      <c r="B14282" t="s">
        <v>3</v>
      </c>
      <c r="C14282" t="s">
        <v>649</v>
      </c>
      <c r="D14282" t="s">
        <v>236</v>
      </c>
      <c r="E14282" t="s">
        <v>1</v>
      </c>
      <c r="F14282">
        <v>0</v>
      </c>
      <c r="G14282">
        <v>0</v>
      </c>
      <c r="H14282">
        <v>0</v>
      </c>
    </row>
    <row r="14283" spans="2:8" x14ac:dyDescent="0.25">
      <c r="B14283" t="s">
        <v>3</v>
      </c>
      <c r="C14283" t="s">
        <v>649</v>
      </c>
      <c r="D14283" t="s">
        <v>237</v>
      </c>
      <c r="E14283" t="s">
        <v>1</v>
      </c>
      <c r="F14283">
        <v>0</v>
      </c>
      <c r="G14283">
        <v>0</v>
      </c>
      <c r="H14283">
        <v>0</v>
      </c>
    </row>
    <row r="14284" spans="2:8" x14ac:dyDescent="0.25">
      <c r="B14284" t="s">
        <v>3</v>
      </c>
      <c r="C14284" t="s">
        <v>649</v>
      </c>
      <c r="D14284" t="s">
        <v>238</v>
      </c>
      <c r="E14284" t="s">
        <v>1</v>
      </c>
      <c r="F14284">
        <v>0</v>
      </c>
      <c r="G14284">
        <v>0</v>
      </c>
      <c r="H14284">
        <v>0</v>
      </c>
    </row>
    <row r="14285" spans="2:8" x14ac:dyDescent="0.25">
      <c r="B14285" t="s">
        <v>3</v>
      </c>
      <c r="C14285" t="s">
        <v>649</v>
      </c>
      <c r="D14285" t="s">
        <v>239</v>
      </c>
      <c r="E14285" t="s">
        <v>1</v>
      </c>
      <c r="F14285">
        <v>0</v>
      </c>
      <c r="G14285">
        <v>0</v>
      </c>
      <c r="H14285">
        <v>0</v>
      </c>
    </row>
    <row r="14286" spans="2:8" x14ac:dyDescent="0.25">
      <c r="B14286" t="s">
        <v>3</v>
      </c>
      <c r="C14286" t="s">
        <v>649</v>
      </c>
      <c r="D14286" t="s">
        <v>240</v>
      </c>
      <c r="E14286" t="s">
        <v>1</v>
      </c>
      <c r="F14286">
        <v>0</v>
      </c>
      <c r="G14286">
        <v>0</v>
      </c>
      <c r="H14286">
        <v>0</v>
      </c>
    </row>
    <row r="14287" spans="2:8" x14ac:dyDescent="0.25">
      <c r="B14287" t="s">
        <v>3</v>
      </c>
      <c r="C14287" t="s">
        <v>649</v>
      </c>
      <c r="D14287" t="s">
        <v>241</v>
      </c>
      <c r="E14287" t="s">
        <v>1</v>
      </c>
      <c r="F14287">
        <v>0</v>
      </c>
      <c r="G14287">
        <v>0</v>
      </c>
      <c r="H14287">
        <v>0</v>
      </c>
    </row>
    <row r="14288" spans="2:8" x14ac:dyDescent="0.25">
      <c r="B14288" t="s">
        <v>3</v>
      </c>
      <c r="C14288" t="s">
        <v>649</v>
      </c>
      <c r="D14288" t="s">
        <v>242</v>
      </c>
      <c r="E14288" t="s">
        <v>1</v>
      </c>
      <c r="F14288">
        <v>0</v>
      </c>
      <c r="G14288">
        <v>0</v>
      </c>
      <c r="H14288">
        <v>0</v>
      </c>
    </row>
    <row r="14289" spans="2:8" x14ac:dyDescent="0.25">
      <c r="B14289" t="s">
        <v>3</v>
      </c>
      <c r="C14289" t="s">
        <v>649</v>
      </c>
      <c r="D14289" t="s">
        <v>243</v>
      </c>
      <c r="E14289" t="s">
        <v>1</v>
      </c>
      <c r="F14289">
        <v>0</v>
      </c>
      <c r="G14289">
        <v>0</v>
      </c>
      <c r="H14289">
        <v>0</v>
      </c>
    </row>
    <row r="14290" spans="2:8" x14ac:dyDescent="0.25">
      <c r="B14290" t="s">
        <v>3</v>
      </c>
      <c r="C14290" t="s">
        <v>649</v>
      </c>
      <c r="D14290" t="s">
        <v>244</v>
      </c>
      <c r="E14290" t="s">
        <v>1</v>
      </c>
      <c r="F14290">
        <v>0</v>
      </c>
      <c r="G14290">
        <v>0</v>
      </c>
      <c r="H14290">
        <v>0</v>
      </c>
    </row>
    <row r="14291" spans="2:8" x14ac:dyDescent="0.25">
      <c r="B14291" t="s">
        <v>3</v>
      </c>
      <c r="C14291" t="s">
        <v>649</v>
      </c>
      <c r="D14291" t="s">
        <v>245</v>
      </c>
      <c r="E14291" t="s">
        <v>1</v>
      </c>
      <c r="F14291">
        <v>0</v>
      </c>
      <c r="G14291">
        <v>0</v>
      </c>
      <c r="H14291">
        <v>0</v>
      </c>
    </row>
    <row r="14292" spans="2:8" x14ac:dyDescent="0.25">
      <c r="B14292" t="s">
        <v>3</v>
      </c>
      <c r="C14292" t="s">
        <v>649</v>
      </c>
      <c r="D14292" t="s">
        <v>246</v>
      </c>
      <c r="E14292" t="s">
        <v>1</v>
      </c>
      <c r="F14292">
        <v>0</v>
      </c>
      <c r="G14292">
        <v>0</v>
      </c>
      <c r="H14292">
        <v>0</v>
      </c>
    </row>
    <row r="14293" spans="2:8" x14ac:dyDescent="0.25">
      <c r="B14293" t="s">
        <v>3</v>
      </c>
      <c r="C14293" t="s">
        <v>649</v>
      </c>
      <c r="D14293" t="s">
        <v>247</v>
      </c>
      <c r="E14293" t="s">
        <v>1</v>
      </c>
      <c r="F14293">
        <v>0</v>
      </c>
      <c r="G14293">
        <v>0</v>
      </c>
      <c r="H14293">
        <v>0</v>
      </c>
    </row>
    <row r="14294" spans="2:8" x14ac:dyDescent="0.25">
      <c r="B14294" t="s">
        <v>3</v>
      </c>
      <c r="C14294" t="s">
        <v>649</v>
      </c>
      <c r="D14294" t="s">
        <v>248</v>
      </c>
      <c r="E14294" t="s">
        <v>1</v>
      </c>
      <c r="F14294">
        <v>0</v>
      </c>
      <c r="G14294">
        <v>0</v>
      </c>
      <c r="H14294">
        <v>0</v>
      </c>
    </row>
    <row r="14295" spans="2:8" x14ac:dyDescent="0.25">
      <c r="B14295" t="s">
        <v>3</v>
      </c>
      <c r="C14295" t="s">
        <v>649</v>
      </c>
      <c r="D14295" t="s">
        <v>249</v>
      </c>
      <c r="E14295" t="s">
        <v>1</v>
      </c>
      <c r="F14295">
        <v>0</v>
      </c>
      <c r="G14295">
        <v>0</v>
      </c>
      <c r="H14295">
        <v>0</v>
      </c>
    </row>
    <row r="14296" spans="2:8" x14ac:dyDescent="0.25">
      <c r="B14296" t="s">
        <v>3</v>
      </c>
      <c r="C14296" t="s">
        <v>649</v>
      </c>
      <c r="D14296" t="s">
        <v>250</v>
      </c>
      <c r="E14296" t="s">
        <v>1</v>
      </c>
      <c r="F14296">
        <v>0</v>
      </c>
      <c r="G14296">
        <v>0</v>
      </c>
      <c r="H14296">
        <v>0</v>
      </c>
    </row>
    <row r="14297" spans="2:8" x14ac:dyDescent="0.25">
      <c r="B14297" t="s">
        <v>3</v>
      </c>
      <c r="C14297" t="s">
        <v>649</v>
      </c>
      <c r="D14297" t="s">
        <v>251</v>
      </c>
      <c r="E14297" t="s">
        <v>1</v>
      </c>
      <c r="F14297">
        <v>0</v>
      </c>
      <c r="G14297">
        <v>0</v>
      </c>
      <c r="H14297">
        <v>0</v>
      </c>
    </row>
    <row r="14298" spans="2:8" x14ac:dyDescent="0.25">
      <c r="B14298" t="s">
        <v>3</v>
      </c>
      <c r="C14298" t="s">
        <v>649</v>
      </c>
      <c r="D14298" t="s">
        <v>252</v>
      </c>
      <c r="E14298" t="s">
        <v>1</v>
      </c>
      <c r="F14298">
        <v>0</v>
      </c>
      <c r="G14298">
        <v>0</v>
      </c>
      <c r="H14298">
        <v>0</v>
      </c>
    </row>
    <row r="14299" spans="2:8" x14ac:dyDescent="0.25">
      <c r="B14299" t="s">
        <v>3</v>
      </c>
      <c r="C14299" t="s">
        <v>649</v>
      </c>
      <c r="D14299" t="s">
        <v>253</v>
      </c>
      <c r="E14299" t="s">
        <v>1</v>
      </c>
      <c r="F14299">
        <v>0</v>
      </c>
      <c r="G14299">
        <v>0</v>
      </c>
      <c r="H14299">
        <v>0</v>
      </c>
    </row>
    <row r="14300" spans="2:8" x14ac:dyDescent="0.25">
      <c r="B14300" t="s">
        <v>3</v>
      </c>
      <c r="C14300" t="s">
        <v>649</v>
      </c>
      <c r="D14300" t="s">
        <v>254</v>
      </c>
      <c r="E14300" t="s">
        <v>1</v>
      </c>
      <c r="F14300">
        <v>0</v>
      </c>
      <c r="G14300">
        <v>0</v>
      </c>
      <c r="H14300">
        <v>0</v>
      </c>
    </row>
    <row r="14301" spans="2:8" x14ac:dyDescent="0.25">
      <c r="B14301" t="s">
        <v>3</v>
      </c>
      <c r="C14301" t="s">
        <v>649</v>
      </c>
      <c r="D14301" t="s">
        <v>255</v>
      </c>
      <c r="E14301" t="s">
        <v>1</v>
      </c>
      <c r="F14301">
        <v>0</v>
      </c>
      <c r="G14301">
        <v>0</v>
      </c>
      <c r="H14301">
        <v>0</v>
      </c>
    </row>
    <row r="14302" spans="2:8" x14ac:dyDescent="0.25">
      <c r="B14302" t="s">
        <v>3</v>
      </c>
      <c r="C14302" t="s">
        <v>649</v>
      </c>
      <c r="D14302" t="s">
        <v>256</v>
      </c>
      <c r="E14302" t="s">
        <v>1</v>
      </c>
      <c r="F14302">
        <v>0</v>
      </c>
      <c r="G14302">
        <v>0</v>
      </c>
      <c r="H14302">
        <v>0</v>
      </c>
    </row>
    <row r="14303" spans="2:8" x14ac:dyDescent="0.25">
      <c r="B14303" t="s">
        <v>3</v>
      </c>
      <c r="C14303" t="s">
        <v>649</v>
      </c>
      <c r="D14303" t="s">
        <v>257</v>
      </c>
      <c r="E14303" t="s">
        <v>1</v>
      </c>
      <c r="F14303">
        <v>0</v>
      </c>
      <c r="G14303">
        <v>0</v>
      </c>
      <c r="H14303">
        <v>0</v>
      </c>
    </row>
    <row r="14304" spans="2:8" x14ac:dyDescent="0.25">
      <c r="B14304" t="s">
        <v>3</v>
      </c>
      <c r="C14304" t="s">
        <v>649</v>
      </c>
      <c r="D14304" t="s">
        <v>258</v>
      </c>
      <c r="E14304" t="s">
        <v>1</v>
      </c>
      <c r="F14304">
        <v>0</v>
      </c>
      <c r="G14304">
        <v>0</v>
      </c>
      <c r="H14304">
        <v>0</v>
      </c>
    </row>
    <row r="14305" spans="2:8" x14ac:dyDescent="0.25">
      <c r="B14305" t="s">
        <v>3</v>
      </c>
      <c r="C14305" t="s">
        <v>649</v>
      </c>
      <c r="D14305" t="s">
        <v>259</v>
      </c>
      <c r="E14305" t="s">
        <v>1</v>
      </c>
      <c r="F14305">
        <v>0</v>
      </c>
      <c r="G14305">
        <v>0</v>
      </c>
      <c r="H14305">
        <v>0</v>
      </c>
    </row>
    <row r="14306" spans="2:8" x14ac:dyDescent="0.25">
      <c r="B14306" t="s">
        <v>3</v>
      </c>
      <c r="C14306" t="s">
        <v>649</v>
      </c>
      <c r="D14306" t="s">
        <v>260</v>
      </c>
      <c r="E14306" t="s">
        <v>1</v>
      </c>
      <c r="F14306">
        <v>0</v>
      </c>
      <c r="G14306">
        <v>0</v>
      </c>
      <c r="H14306">
        <v>0</v>
      </c>
    </row>
    <row r="14307" spans="2:8" x14ac:dyDescent="0.25">
      <c r="B14307" t="s">
        <v>3</v>
      </c>
      <c r="C14307" t="s">
        <v>649</v>
      </c>
      <c r="D14307" t="s">
        <v>261</v>
      </c>
      <c r="E14307" t="s">
        <v>1</v>
      </c>
      <c r="F14307">
        <v>0</v>
      </c>
      <c r="G14307">
        <v>0</v>
      </c>
      <c r="H14307">
        <v>0</v>
      </c>
    </row>
    <row r="14308" spans="2:8" x14ac:dyDescent="0.25">
      <c r="B14308" t="s">
        <v>3</v>
      </c>
      <c r="C14308" t="s">
        <v>649</v>
      </c>
      <c r="D14308" t="s">
        <v>262</v>
      </c>
      <c r="E14308" t="s">
        <v>1</v>
      </c>
      <c r="F14308">
        <v>0</v>
      </c>
      <c r="G14308">
        <v>0</v>
      </c>
      <c r="H14308">
        <v>0</v>
      </c>
    </row>
    <row r="14309" spans="2:8" x14ac:dyDescent="0.25">
      <c r="B14309" t="s">
        <v>3</v>
      </c>
      <c r="C14309" t="s">
        <v>649</v>
      </c>
      <c r="D14309" t="s">
        <v>263</v>
      </c>
      <c r="E14309" t="s">
        <v>1</v>
      </c>
      <c r="F14309">
        <v>0</v>
      </c>
      <c r="G14309">
        <v>0</v>
      </c>
      <c r="H14309">
        <v>0</v>
      </c>
    </row>
    <row r="14310" spans="2:8" x14ac:dyDescent="0.25">
      <c r="B14310" t="s">
        <v>3</v>
      </c>
      <c r="C14310" t="s">
        <v>649</v>
      </c>
      <c r="D14310" t="s">
        <v>264</v>
      </c>
      <c r="E14310" t="s">
        <v>1</v>
      </c>
      <c r="F14310">
        <v>0</v>
      </c>
      <c r="G14310">
        <v>0</v>
      </c>
      <c r="H14310">
        <v>0</v>
      </c>
    </row>
    <row r="14311" spans="2:8" x14ac:dyDescent="0.25">
      <c r="B14311" t="s">
        <v>3</v>
      </c>
      <c r="C14311" t="s">
        <v>649</v>
      </c>
      <c r="D14311" t="s">
        <v>265</v>
      </c>
      <c r="E14311" t="s">
        <v>1</v>
      </c>
      <c r="F14311">
        <v>0</v>
      </c>
      <c r="G14311">
        <v>0</v>
      </c>
      <c r="H14311">
        <v>0</v>
      </c>
    </row>
    <row r="14312" spans="2:8" x14ac:dyDescent="0.25">
      <c r="B14312" t="s">
        <v>3</v>
      </c>
      <c r="C14312" t="s">
        <v>649</v>
      </c>
      <c r="D14312" t="s">
        <v>266</v>
      </c>
      <c r="E14312" t="s">
        <v>1</v>
      </c>
      <c r="F14312">
        <v>0</v>
      </c>
      <c r="G14312">
        <v>0</v>
      </c>
      <c r="H14312">
        <v>0</v>
      </c>
    </row>
    <row r="14313" spans="2:8" x14ac:dyDescent="0.25">
      <c r="B14313" t="s">
        <v>3</v>
      </c>
      <c r="C14313" t="s">
        <v>649</v>
      </c>
      <c r="D14313" t="s">
        <v>267</v>
      </c>
      <c r="E14313" t="s">
        <v>1</v>
      </c>
      <c r="F14313">
        <v>0</v>
      </c>
      <c r="G14313">
        <v>0</v>
      </c>
      <c r="H14313">
        <v>0</v>
      </c>
    </row>
    <row r="14314" spans="2:8" x14ac:dyDescent="0.25">
      <c r="B14314" t="s">
        <v>3</v>
      </c>
      <c r="C14314" t="s">
        <v>649</v>
      </c>
      <c r="D14314" t="s">
        <v>268</v>
      </c>
      <c r="E14314" t="s">
        <v>1</v>
      </c>
      <c r="F14314">
        <v>0</v>
      </c>
      <c r="G14314">
        <v>0</v>
      </c>
      <c r="H14314">
        <v>0</v>
      </c>
    </row>
    <row r="14315" spans="2:8" x14ac:dyDescent="0.25">
      <c r="B14315" t="s">
        <v>3</v>
      </c>
      <c r="C14315" t="s">
        <v>649</v>
      </c>
      <c r="D14315" t="s">
        <v>269</v>
      </c>
      <c r="E14315" t="s">
        <v>1</v>
      </c>
      <c r="F14315">
        <v>0</v>
      </c>
      <c r="G14315">
        <v>0</v>
      </c>
      <c r="H14315">
        <v>0</v>
      </c>
    </row>
    <row r="14316" spans="2:8" x14ac:dyDescent="0.25">
      <c r="B14316" t="s">
        <v>3</v>
      </c>
      <c r="C14316" t="s">
        <v>649</v>
      </c>
      <c r="D14316" t="s">
        <v>270</v>
      </c>
      <c r="E14316" t="s">
        <v>1</v>
      </c>
      <c r="F14316">
        <v>0</v>
      </c>
      <c r="G14316">
        <v>0</v>
      </c>
      <c r="H14316">
        <v>0</v>
      </c>
    </row>
    <row r="14317" spans="2:8" x14ac:dyDescent="0.25">
      <c r="B14317" t="s">
        <v>3</v>
      </c>
      <c r="C14317" t="s">
        <v>649</v>
      </c>
      <c r="D14317" t="s">
        <v>271</v>
      </c>
      <c r="E14317" t="s">
        <v>1</v>
      </c>
      <c r="F14317">
        <v>0</v>
      </c>
      <c r="G14317">
        <v>0</v>
      </c>
      <c r="H14317">
        <v>0</v>
      </c>
    </row>
    <row r="14318" spans="2:8" x14ac:dyDescent="0.25">
      <c r="B14318" t="s">
        <v>3</v>
      </c>
      <c r="C14318" t="s">
        <v>649</v>
      </c>
      <c r="D14318" t="s">
        <v>272</v>
      </c>
      <c r="E14318" t="s">
        <v>1</v>
      </c>
      <c r="F14318">
        <v>0</v>
      </c>
      <c r="G14318">
        <v>0</v>
      </c>
      <c r="H14318">
        <v>0</v>
      </c>
    </row>
    <row r="14319" spans="2:8" x14ac:dyDescent="0.25">
      <c r="B14319" t="s">
        <v>3</v>
      </c>
      <c r="C14319" t="s">
        <v>649</v>
      </c>
      <c r="D14319" t="s">
        <v>273</v>
      </c>
      <c r="E14319" t="s">
        <v>1</v>
      </c>
      <c r="F14319">
        <v>0</v>
      </c>
      <c r="G14319">
        <v>0</v>
      </c>
      <c r="H14319">
        <v>0</v>
      </c>
    </row>
    <row r="14320" spans="2:8" x14ac:dyDescent="0.25">
      <c r="B14320" t="s">
        <v>3</v>
      </c>
      <c r="C14320" t="s">
        <v>649</v>
      </c>
      <c r="D14320" t="s">
        <v>274</v>
      </c>
      <c r="E14320" t="s">
        <v>1</v>
      </c>
      <c r="F14320">
        <v>0</v>
      </c>
      <c r="G14320">
        <v>0</v>
      </c>
      <c r="H14320">
        <v>0</v>
      </c>
    </row>
    <row r="14321" spans="2:8" x14ac:dyDescent="0.25">
      <c r="B14321" t="s">
        <v>3</v>
      </c>
      <c r="C14321" t="s">
        <v>649</v>
      </c>
      <c r="D14321" t="s">
        <v>275</v>
      </c>
      <c r="E14321" t="s">
        <v>1</v>
      </c>
      <c r="F14321">
        <v>0</v>
      </c>
      <c r="G14321">
        <v>0</v>
      </c>
      <c r="H14321">
        <v>0</v>
      </c>
    </row>
    <row r="14322" spans="2:8" x14ac:dyDescent="0.25">
      <c r="B14322" t="s">
        <v>3</v>
      </c>
      <c r="C14322" t="s">
        <v>649</v>
      </c>
      <c r="D14322" t="s">
        <v>276</v>
      </c>
      <c r="E14322" t="s">
        <v>1</v>
      </c>
      <c r="F14322">
        <v>0</v>
      </c>
      <c r="G14322">
        <v>0</v>
      </c>
      <c r="H14322">
        <v>0</v>
      </c>
    </row>
    <row r="14323" spans="2:8" x14ac:dyDescent="0.25">
      <c r="B14323" t="s">
        <v>3</v>
      </c>
      <c r="C14323" t="s">
        <v>649</v>
      </c>
      <c r="D14323" t="s">
        <v>277</v>
      </c>
      <c r="E14323" t="s">
        <v>1</v>
      </c>
      <c r="F14323">
        <v>0</v>
      </c>
      <c r="G14323">
        <v>0</v>
      </c>
      <c r="H14323">
        <v>0</v>
      </c>
    </row>
    <row r="14324" spans="2:8" x14ac:dyDescent="0.25">
      <c r="B14324" t="s">
        <v>3</v>
      </c>
      <c r="C14324" t="s">
        <v>649</v>
      </c>
      <c r="D14324" t="s">
        <v>278</v>
      </c>
      <c r="E14324" t="s">
        <v>1</v>
      </c>
      <c r="F14324">
        <v>0</v>
      </c>
      <c r="G14324">
        <v>0</v>
      </c>
      <c r="H14324">
        <v>0</v>
      </c>
    </row>
    <row r="14325" spans="2:8" x14ac:dyDescent="0.25">
      <c r="B14325" t="s">
        <v>3</v>
      </c>
      <c r="C14325" t="s">
        <v>649</v>
      </c>
      <c r="D14325" t="s">
        <v>279</v>
      </c>
      <c r="E14325" t="s">
        <v>1</v>
      </c>
      <c r="F14325">
        <v>0</v>
      </c>
      <c r="G14325">
        <v>0</v>
      </c>
      <c r="H14325">
        <v>0</v>
      </c>
    </row>
    <row r="14326" spans="2:8" x14ac:dyDescent="0.25">
      <c r="B14326" t="s">
        <v>3</v>
      </c>
      <c r="C14326" t="s">
        <v>649</v>
      </c>
      <c r="D14326" t="s">
        <v>280</v>
      </c>
      <c r="E14326" t="s">
        <v>1</v>
      </c>
      <c r="F14326">
        <v>0</v>
      </c>
      <c r="G14326">
        <v>0</v>
      </c>
      <c r="H14326">
        <v>0</v>
      </c>
    </row>
    <row r="14327" spans="2:8" x14ac:dyDescent="0.25">
      <c r="B14327" t="s">
        <v>3</v>
      </c>
      <c r="C14327" t="s">
        <v>649</v>
      </c>
      <c r="D14327" t="s">
        <v>281</v>
      </c>
      <c r="E14327" t="s">
        <v>1</v>
      </c>
      <c r="F14327">
        <v>0</v>
      </c>
      <c r="G14327">
        <v>0</v>
      </c>
      <c r="H14327">
        <v>0</v>
      </c>
    </row>
    <row r="14328" spans="2:8" x14ac:dyDescent="0.25">
      <c r="B14328" t="s">
        <v>3</v>
      </c>
      <c r="C14328" t="s">
        <v>649</v>
      </c>
      <c r="D14328" t="s">
        <v>282</v>
      </c>
      <c r="E14328" t="s">
        <v>1</v>
      </c>
      <c r="F14328">
        <v>0</v>
      </c>
      <c r="G14328">
        <v>0</v>
      </c>
      <c r="H14328">
        <v>0</v>
      </c>
    </row>
    <row r="14329" spans="2:8" x14ac:dyDescent="0.25">
      <c r="B14329" t="s">
        <v>3</v>
      </c>
      <c r="C14329" t="s">
        <v>649</v>
      </c>
      <c r="D14329" t="s">
        <v>283</v>
      </c>
      <c r="E14329" t="s">
        <v>1</v>
      </c>
      <c r="F14329">
        <v>0</v>
      </c>
      <c r="G14329">
        <v>0</v>
      </c>
      <c r="H14329">
        <v>0</v>
      </c>
    </row>
    <row r="14330" spans="2:8" x14ac:dyDescent="0.25">
      <c r="B14330" t="s">
        <v>3</v>
      </c>
      <c r="C14330" t="s">
        <v>649</v>
      </c>
      <c r="D14330" t="s">
        <v>284</v>
      </c>
      <c r="E14330" t="s">
        <v>1</v>
      </c>
      <c r="F14330">
        <v>0</v>
      </c>
      <c r="G14330">
        <v>0</v>
      </c>
      <c r="H14330">
        <v>0</v>
      </c>
    </row>
    <row r="14331" spans="2:8" x14ac:dyDescent="0.25">
      <c r="B14331" t="s">
        <v>3</v>
      </c>
      <c r="C14331" t="s">
        <v>649</v>
      </c>
      <c r="D14331" t="s">
        <v>285</v>
      </c>
      <c r="E14331" t="s">
        <v>1</v>
      </c>
      <c r="F14331">
        <v>0</v>
      </c>
      <c r="G14331">
        <v>0</v>
      </c>
      <c r="H14331">
        <v>0</v>
      </c>
    </row>
    <row r="14332" spans="2:8" x14ac:dyDescent="0.25">
      <c r="B14332" t="s">
        <v>3</v>
      </c>
      <c r="C14332" t="s">
        <v>649</v>
      </c>
      <c r="D14332" t="s">
        <v>286</v>
      </c>
      <c r="E14332" t="s">
        <v>1</v>
      </c>
      <c r="F14332">
        <v>0</v>
      </c>
      <c r="G14332">
        <v>0</v>
      </c>
      <c r="H14332">
        <v>0</v>
      </c>
    </row>
    <row r="14333" spans="2:8" x14ac:dyDescent="0.25">
      <c r="B14333" t="s">
        <v>3</v>
      </c>
      <c r="C14333" t="s">
        <v>649</v>
      </c>
      <c r="D14333" t="s">
        <v>287</v>
      </c>
      <c r="E14333" t="s">
        <v>1</v>
      </c>
      <c r="F14333">
        <v>0</v>
      </c>
      <c r="G14333">
        <v>0</v>
      </c>
      <c r="H14333">
        <v>0</v>
      </c>
    </row>
    <row r="14334" spans="2:8" x14ac:dyDescent="0.25">
      <c r="B14334" t="s">
        <v>3</v>
      </c>
      <c r="C14334" t="s">
        <v>649</v>
      </c>
      <c r="D14334" t="s">
        <v>288</v>
      </c>
      <c r="E14334" t="s">
        <v>1</v>
      </c>
      <c r="F14334">
        <v>0</v>
      </c>
      <c r="G14334">
        <v>0</v>
      </c>
      <c r="H14334">
        <v>0</v>
      </c>
    </row>
    <row r="14335" spans="2:8" x14ac:dyDescent="0.25">
      <c r="B14335" t="s">
        <v>3</v>
      </c>
      <c r="C14335" t="s">
        <v>649</v>
      </c>
      <c r="D14335" t="s">
        <v>289</v>
      </c>
      <c r="E14335" t="s">
        <v>1</v>
      </c>
      <c r="F14335">
        <v>0</v>
      </c>
      <c r="G14335">
        <v>0</v>
      </c>
      <c r="H14335">
        <v>0</v>
      </c>
    </row>
    <row r="14336" spans="2:8" x14ac:dyDescent="0.25">
      <c r="B14336" t="s">
        <v>3</v>
      </c>
      <c r="C14336" t="s">
        <v>649</v>
      </c>
      <c r="D14336" t="s">
        <v>290</v>
      </c>
      <c r="E14336" t="s">
        <v>1</v>
      </c>
      <c r="F14336">
        <v>0</v>
      </c>
      <c r="G14336">
        <v>0</v>
      </c>
      <c r="H14336">
        <v>0</v>
      </c>
    </row>
    <row r="14337" spans="2:8" x14ac:dyDescent="0.25">
      <c r="B14337" t="s">
        <v>3</v>
      </c>
      <c r="C14337" t="s">
        <v>649</v>
      </c>
      <c r="D14337" t="s">
        <v>291</v>
      </c>
      <c r="E14337" t="s">
        <v>1</v>
      </c>
      <c r="F14337">
        <v>0</v>
      </c>
      <c r="G14337">
        <v>0</v>
      </c>
      <c r="H14337">
        <v>0</v>
      </c>
    </row>
    <row r="14338" spans="2:8" x14ac:dyDescent="0.25">
      <c r="B14338" t="s">
        <v>3</v>
      </c>
      <c r="C14338" t="s">
        <v>649</v>
      </c>
      <c r="D14338" t="s">
        <v>292</v>
      </c>
      <c r="E14338" t="s">
        <v>1</v>
      </c>
      <c r="F14338">
        <v>0</v>
      </c>
      <c r="G14338">
        <v>0</v>
      </c>
      <c r="H14338">
        <v>0</v>
      </c>
    </row>
    <row r="14339" spans="2:8" x14ac:dyDescent="0.25">
      <c r="B14339" t="s">
        <v>3</v>
      </c>
      <c r="C14339" t="s">
        <v>649</v>
      </c>
      <c r="D14339" t="s">
        <v>293</v>
      </c>
      <c r="E14339" t="s">
        <v>1</v>
      </c>
      <c r="F14339">
        <v>0</v>
      </c>
      <c r="G14339">
        <v>0</v>
      </c>
      <c r="H14339">
        <v>0</v>
      </c>
    </row>
    <row r="14340" spans="2:8" x14ac:dyDescent="0.25">
      <c r="B14340" t="s">
        <v>3</v>
      </c>
      <c r="C14340" t="s">
        <v>649</v>
      </c>
      <c r="D14340" t="s">
        <v>294</v>
      </c>
      <c r="E14340" t="s">
        <v>1</v>
      </c>
      <c r="F14340">
        <v>0</v>
      </c>
      <c r="G14340">
        <v>0</v>
      </c>
      <c r="H14340">
        <v>0</v>
      </c>
    </row>
    <row r="14341" spans="2:8" x14ac:dyDescent="0.25">
      <c r="B14341" t="s">
        <v>3</v>
      </c>
      <c r="C14341" t="s">
        <v>649</v>
      </c>
      <c r="D14341" t="s">
        <v>295</v>
      </c>
      <c r="E14341" t="s">
        <v>1</v>
      </c>
      <c r="F14341">
        <v>0</v>
      </c>
      <c r="G14341">
        <v>0</v>
      </c>
      <c r="H14341">
        <v>0</v>
      </c>
    </row>
    <row r="14342" spans="2:8" x14ac:dyDescent="0.25">
      <c r="B14342" t="s">
        <v>3</v>
      </c>
      <c r="C14342" t="s">
        <v>649</v>
      </c>
      <c r="D14342" t="s">
        <v>296</v>
      </c>
      <c r="E14342" t="s">
        <v>1</v>
      </c>
      <c r="F14342">
        <v>0</v>
      </c>
      <c r="G14342">
        <v>0</v>
      </c>
      <c r="H14342">
        <v>0</v>
      </c>
    </row>
    <row r="14343" spans="2:8" x14ac:dyDescent="0.25">
      <c r="B14343" t="s">
        <v>3</v>
      </c>
      <c r="C14343" t="s">
        <v>649</v>
      </c>
      <c r="D14343" t="s">
        <v>297</v>
      </c>
      <c r="E14343" t="s">
        <v>1</v>
      </c>
      <c r="F14343">
        <v>0</v>
      </c>
      <c r="G14343">
        <v>0</v>
      </c>
      <c r="H14343">
        <v>0</v>
      </c>
    </row>
    <row r="14344" spans="2:8" x14ac:dyDescent="0.25">
      <c r="B14344" t="s">
        <v>3</v>
      </c>
      <c r="C14344" t="s">
        <v>649</v>
      </c>
      <c r="D14344" t="s">
        <v>298</v>
      </c>
      <c r="E14344" t="s">
        <v>1</v>
      </c>
      <c r="F14344">
        <v>0</v>
      </c>
      <c r="G14344">
        <v>0</v>
      </c>
      <c r="H14344">
        <v>0</v>
      </c>
    </row>
    <row r="14345" spans="2:8" x14ac:dyDescent="0.25">
      <c r="B14345" t="s">
        <v>3</v>
      </c>
      <c r="C14345" t="s">
        <v>649</v>
      </c>
      <c r="D14345" t="s">
        <v>299</v>
      </c>
      <c r="E14345" t="s">
        <v>1</v>
      </c>
      <c r="F14345">
        <v>0</v>
      </c>
      <c r="G14345">
        <v>0</v>
      </c>
      <c r="H14345">
        <v>0</v>
      </c>
    </row>
    <row r="14346" spans="2:8" x14ac:dyDescent="0.25">
      <c r="B14346" t="s">
        <v>3</v>
      </c>
      <c r="C14346" t="s">
        <v>649</v>
      </c>
      <c r="D14346" t="s">
        <v>300</v>
      </c>
      <c r="E14346" t="s">
        <v>1</v>
      </c>
      <c r="F14346">
        <v>0</v>
      </c>
      <c r="G14346">
        <v>0</v>
      </c>
      <c r="H14346">
        <v>0</v>
      </c>
    </row>
    <row r="14347" spans="2:8" x14ac:dyDescent="0.25">
      <c r="B14347" t="s">
        <v>3</v>
      </c>
      <c r="C14347" t="s">
        <v>649</v>
      </c>
      <c r="D14347" t="s">
        <v>301</v>
      </c>
      <c r="E14347" t="s">
        <v>1</v>
      </c>
      <c r="F14347">
        <v>0</v>
      </c>
      <c r="G14347">
        <v>0</v>
      </c>
      <c r="H14347">
        <v>0</v>
      </c>
    </row>
    <row r="14348" spans="2:8" x14ac:dyDescent="0.25">
      <c r="B14348" t="s">
        <v>3</v>
      </c>
      <c r="C14348" t="s">
        <v>649</v>
      </c>
      <c r="D14348" t="s">
        <v>407</v>
      </c>
      <c r="E14348" t="s">
        <v>1</v>
      </c>
      <c r="F14348">
        <v>0</v>
      </c>
      <c r="G14348">
        <v>0</v>
      </c>
      <c r="H14348">
        <v>0</v>
      </c>
    </row>
    <row r="14349" spans="2:8" x14ac:dyDescent="0.25">
      <c r="B14349" t="s">
        <v>3</v>
      </c>
      <c r="C14349" t="s">
        <v>649</v>
      </c>
      <c r="D14349" t="s">
        <v>635</v>
      </c>
      <c r="E14349" t="s">
        <v>1</v>
      </c>
      <c r="F14349">
        <v>0</v>
      </c>
      <c r="G14349">
        <v>0</v>
      </c>
      <c r="H14349">
        <v>0</v>
      </c>
    </row>
    <row r="14350" spans="2:8" x14ac:dyDescent="0.25">
      <c r="B14350" t="s">
        <v>3</v>
      </c>
      <c r="C14350" t="s">
        <v>649</v>
      </c>
      <c r="D14350" t="s">
        <v>636</v>
      </c>
      <c r="E14350" t="s">
        <v>1</v>
      </c>
      <c r="F14350">
        <v>0</v>
      </c>
      <c r="G14350">
        <v>0</v>
      </c>
      <c r="H14350">
        <v>0</v>
      </c>
    </row>
    <row r="14351" spans="2:8" x14ac:dyDescent="0.25">
      <c r="B14351" t="s">
        <v>3</v>
      </c>
      <c r="C14351" t="s">
        <v>649</v>
      </c>
      <c r="D14351" t="s">
        <v>554</v>
      </c>
      <c r="E14351" t="s">
        <v>1</v>
      </c>
      <c r="F14351">
        <v>0</v>
      </c>
      <c r="G14351">
        <v>0</v>
      </c>
      <c r="H14351">
        <v>0</v>
      </c>
    </row>
    <row r="14352" spans="2:8" x14ac:dyDescent="0.25">
      <c r="B14352" t="s">
        <v>3</v>
      </c>
      <c r="C14352" t="s">
        <v>649</v>
      </c>
      <c r="D14352" t="s">
        <v>302</v>
      </c>
      <c r="E14352" t="s">
        <v>1</v>
      </c>
      <c r="F14352">
        <v>0</v>
      </c>
      <c r="G14352">
        <v>0</v>
      </c>
      <c r="H14352">
        <v>0</v>
      </c>
    </row>
    <row r="14353" spans="2:8" x14ac:dyDescent="0.25">
      <c r="B14353" t="s">
        <v>3</v>
      </c>
      <c r="C14353" t="s">
        <v>649</v>
      </c>
      <c r="D14353" t="s">
        <v>303</v>
      </c>
      <c r="E14353" t="s">
        <v>1</v>
      </c>
      <c r="F14353">
        <v>0</v>
      </c>
      <c r="G14353">
        <v>0</v>
      </c>
      <c r="H14353">
        <v>0</v>
      </c>
    </row>
    <row r="14354" spans="2:8" x14ac:dyDescent="0.25">
      <c r="B14354" t="s">
        <v>3</v>
      </c>
      <c r="C14354" t="s">
        <v>649</v>
      </c>
      <c r="D14354" t="s">
        <v>304</v>
      </c>
      <c r="E14354" t="s">
        <v>1</v>
      </c>
      <c r="F14354">
        <v>0</v>
      </c>
      <c r="G14354">
        <v>0</v>
      </c>
      <c r="H14354">
        <v>0</v>
      </c>
    </row>
    <row r="14355" spans="2:8" x14ac:dyDescent="0.25">
      <c r="B14355" t="s">
        <v>3</v>
      </c>
      <c r="C14355" t="s">
        <v>649</v>
      </c>
      <c r="D14355" t="s">
        <v>305</v>
      </c>
      <c r="E14355" t="s">
        <v>1</v>
      </c>
      <c r="F14355">
        <v>0</v>
      </c>
      <c r="G14355">
        <v>0</v>
      </c>
      <c r="H14355">
        <v>0</v>
      </c>
    </row>
    <row r="14356" spans="2:8" x14ac:dyDescent="0.25">
      <c r="B14356" t="s">
        <v>3</v>
      </c>
      <c r="C14356" t="s">
        <v>649</v>
      </c>
      <c r="D14356" t="s">
        <v>306</v>
      </c>
      <c r="E14356" t="s">
        <v>1</v>
      </c>
      <c r="F14356">
        <v>0</v>
      </c>
      <c r="G14356">
        <v>0</v>
      </c>
      <c r="H14356">
        <v>0</v>
      </c>
    </row>
    <row r="14357" spans="2:8" x14ac:dyDescent="0.25">
      <c r="B14357" t="s">
        <v>3</v>
      </c>
      <c r="C14357" t="s">
        <v>649</v>
      </c>
      <c r="D14357" t="s">
        <v>307</v>
      </c>
      <c r="E14357" t="s">
        <v>1</v>
      </c>
      <c r="F14357">
        <v>0</v>
      </c>
      <c r="G14357">
        <v>0</v>
      </c>
      <c r="H14357">
        <v>0</v>
      </c>
    </row>
    <row r="14358" spans="2:8" x14ac:dyDescent="0.25">
      <c r="B14358" t="s">
        <v>3</v>
      </c>
      <c r="C14358" t="s">
        <v>649</v>
      </c>
      <c r="D14358" t="s">
        <v>308</v>
      </c>
      <c r="E14358" t="s">
        <v>1</v>
      </c>
      <c r="F14358">
        <v>0</v>
      </c>
      <c r="G14358">
        <v>0</v>
      </c>
      <c r="H14358">
        <v>0</v>
      </c>
    </row>
    <row r="14359" spans="2:8" x14ac:dyDescent="0.25">
      <c r="B14359" t="s">
        <v>3</v>
      </c>
      <c r="C14359" t="s">
        <v>649</v>
      </c>
      <c r="D14359" t="s">
        <v>309</v>
      </c>
      <c r="E14359" t="s">
        <v>1</v>
      </c>
      <c r="F14359">
        <v>0</v>
      </c>
      <c r="G14359">
        <v>0</v>
      </c>
      <c r="H14359">
        <v>0</v>
      </c>
    </row>
    <row r="14360" spans="2:8" x14ac:dyDescent="0.25">
      <c r="B14360" t="s">
        <v>3</v>
      </c>
      <c r="C14360" t="s">
        <v>649</v>
      </c>
      <c r="D14360" t="s">
        <v>310</v>
      </c>
      <c r="E14360" t="s">
        <v>1</v>
      </c>
      <c r="F14360">
        <v>0</v>
      </c>
      <c r="G14360">
        <v>0</v>
      </c>
      <c r="H14360">
        <v>0</v>
      </c>
    </row>
    <row r="14361" spans="2:8" x14ac:dyDescent="0.25">
      <c r="B14361" t="s">
        <v>3</v>
      </c>
      <c r="C14361" t="s">
        <v>649</v>
      </c>
      <c r="D14361" t="s">
        <v>637</v>
      </c>
      <c r="E14361" t="s">
        <v>1</v>
      </c>
      <c r="F14361">
        <v>0</v>
      </c>
      <c r="G14361">
        <v>0</v>
      </c>
      <c r="H14361">
        <v>0</v>
      </c>
    </row>
    <row r="14362" spans="2:8" x14ac:dyDescent="0.25">
      <c r="B14362" t="s">
        <v>3</v>
      </c>
      <c r="C14362" t="s">
        <v>649</v>
      </c>
      <c r="D14362" t="s">
        <v>311</v>
      </c>
      <c r="E14362" t="s">
        <v>1</v>
      </c>
      <c r="F14362">
        <v>0</v>
      </c>
      <c r="G14362">
        <v>0</v>
      </c>
      <c r="H14362">
        <v>0</v>
      </c>
    </row>
    <row r="14363" spans="2:8" x14ac:dyDescent="0.25">
      <c r="B14363" t="s">
        <v>3</v>
      </c>
      <c r="C14363" t="s">
        <v>649</v>
      </c>
      <c r="D14363" t="s">
        <v>312</v>
      </c>
      <c r="E14363" t="s">
        <v>1</v>
      </c>
      <c r="F14363">
        <v>0</v>
      </c>
      <c r="G14363">
        <v>0</v>
      </c>
      <c r="H14363">
        <v>0</v>
      </c>
    </row>
    <row r="14364" spans="2:8" x14ac:dyDescent="0.25">
      <c r="B14364" t="s">
        <v>3</v>
      </c>
      <c r="C14364" t="s">
        <v>649</v>
      </c>
      <c r="D14364" t="s">
        <v>313</v>
      </c>
      <c r="E14364" t="s">
        <v>1</v>
      </c>
      <c r="F14364">
        <v>0</v>
      </c>
      <c r="G14364">
        <v>0</v>
      </c>
      <c r="H14364">
        <v>0</v>
      </c>
    </row>
    <row r="14365" spans="2:8" x14ac:dyDescent="0.25">
      <c r="B14365" t="s">
        <v>3</v>
      </c>
      <c r="C14365" t="s">
        <v>649</v>
      </c>
      <c r="D14365" t="s">
        <v>314</v>
      </c>
      <c r="E14365" t="s">
        <v>1</v>
      </c>
      <c r="F14365">
        <v>0</v>
      </c>
      <c r="G14365">
        <v>0</v>
      </c>
      <c r="H14365">
        <v>0</v>
      </c>
    </row>
    <row r="14366" spans="2:8" x14ac:dyDescent="0.25">
      <c r="B14366" t="s">
        <v>3</v>
      </c>
      <c r="C14366" t="s">
        <v>649</v>
      </c>
      <c r="D14366" t="s">
        <v>315</v>
      </c>
      <c r="E14366" t="s">
        <v>1</v>
      </c>
      <c r="F14366">
        <v>0</v>
      </c>
      <c r="G14366">
        <v>0</v>
      </c>
      <c r="H14366">
        <v>0</v>
      </c>
    </row>
    <row r="14367" spans="2:8" x14ac:dyDescent="0.25">
      <c r="B14367" t="s">
        <v>3</v>
      </c>
      <c r="C14367" t="s">
        <v>649</v>
      </c>
      <c r="D14367" t="s">
        <v>316</v>
      </c>
      <c r="E14367" t="s">
        <v>1</v>
      </c>
      <c r="F14367">
        <v>0</v>
      </c>
      <c r="G14367">
        <v>0</v>
      </c>
      <c r="H14367">
        <v>0</v>
      </c>
    </row>
    <row r="14368" spans="2:8" x14ac:dyDescent="0.25">
      <c r="B14368" t="s">
        <v>3</v>
      </c>
      <c r="C14368" t="s">
        <v>649</v>
      </c>
      <c r="D14368" t="s">
        <v>317</v>
      </c>
      <c r="E14368" t="s">
        <v>1</v>
      </c>
      <c r="F14368">
        <v>0</v>
      </c>
      <c r="G14368">
        <v>0</v>
      </c>
      <c r="H14368">
        <v>0</v>
      </c>
    </row>
    <row r="14369" spans="2:8" x14ac:dyDescent="0.25">
      <c r="B14369" t="s">
        <v>3</v>
      </c>
      <c r="C14369" t="s">
        <v>649</v>
      </c>
      <c r="D14369" t="s">
        <v>320</v>
      </c>
      <c r="E14369" t="s">
        <v>1</v>
      </c>
      <c r="F14369">
        <v>0</v>
      </c>
      <c r="G14369">
        <v>0</v>
      </c>
      <c r="H14369">
        <v>0</v>
      </c>
    </row>
    <row r="14370" spans="2:8" x14ac:dyDescent="0.25">
      <c r="B14370" t="s">
        <v>3</v>
      </c>
      <c r="C14370" t="s">
        <v>649</v>
      </c>
      <c r="D14370" t="s">
        <v>321</v>
      </c>
      <c r="E14370" t="s">
        <v>1</v>
      </c>
      <c r="F14370">
        <v>0</v>
      </c>
      <c r="G14370">
        <v>0</v>
      </c>
      <c r="H14370">
        <v>0</v>
      </c>
    </row>
    <row r="14371" spans="2:8" x14ac:dyDescent="0.25">
      <c r="B14371" t="s">
        <v>3</v>
      </c>
      <c r="C14371" t="s">
        <v>649</v>
      </c>
      <c r="D14371" t="s">
        <v>318</v>
      </c>
      <c r="E14371" t="s">
        <v>1</v>
      </c>
      <c r="F14371">
        <v>0</v>
      </c>
      <c r="G14371">
        <v>0</v>
      </c>
      <c r="H14371">
        <v>0</v>
      </c>
    </row>
    <row r="14372" spans="2:8" x14ac:dyDescent="0.25">
      <c r="B14372" t="s">
        <v>3</v>
      </c>
      <c r="C14372" t="s">
        <v>649</v>
      </c>
      <c r="D14372" t="s">
        <v>319</v>
      </c>
      <c r="E14372" t="s">
        <v>1</v>
      </c>
      <c r="F14372">
        <v>0</v>
      </c>
      <c r="G14372">
        <v>0</v>
      </c>
      <c r="H14372">
        <v>0</v>
      </c>
    </row>
    <row r="14373" spans="2:8" x14ac:dyDescent="0.25">
      <c r="B14373" t="s">
        <v>3</v>
      </c>
      <c r="C14373" t="s">
        <v>649</v>
      </c>
      <c r="D14373" t="s">
        <v>326</v>
      </c>
      <c r="E14373" t="s">
        <v>1</v>
      </c>
      <c r="F14373">
        <v>0</v>
      </c>
      <c r="G14373">
        <v>0</v>
      </c>
      <c r="H14373">
        <v>0</v>
      </c>
    </row>
    <row r="14374" spans="2:8" x14ac:dyDescent="0.25">
      <c r="B14374" t="s">
        <v>3</v>
      </c>
      <c r="C14374" t="s">
        <v>649</v>
      </c>
      <c r="D14374" t="s">
        <v>327</v>
      </c>
      <c r="E14374" t="s">
        <v>1</v>
      </c>
      <c r="F14374">
        <v>0</v>
      </c>
      <c r="G14374">
        <v>0</v>
      </c>
      <c r="H14374">
        <v>0</v>
      </c>
    </row>
    <row r="14375" spans="2:8" x14ac:dyDescent="0.25">
      <c r="B14375" t="s">
        <v>3</v>
      </c>
      <c r="C14375" t="s">
        <v>649</v>
      </c>
      <c r="D14375" t="s">
        <v>328</v>
      </c>
      <c r="E14375" t="s">
        <v>1</v>
      </c>
      <c r="F14375">
        <v>0</v>
      </c>
      <c r="G14375">
        <v>0</v>
      </c>
      <c r="H14375">
        <v>0</v>
      </c>
    </row>
    <row r="14376" spans="2:8" x14ac:dyDescent="0.25">
      <c r="B14376" t="s">
        <v>3</v>
      </c>
      <c r="C14376" t="s">
        <v>649</v>
      </c>
      <c r="D14376" t="s">
        <v>329</v>
      </c>
      <c r="E14376" t="s">
        <v>1</v>
      </c>
      <c r="F14376">
        <v>0</v>
      </c>
      <c r="G14376">
        <v>0</v>
      </c>
      <c r="H14376">
        <v>0</v>
      </c>
    </row>
    <row r="14377" spans="2:8" x14ac:dyDescent="0.25">
      <c r="B14377" t="s">
        <v>3</v>
      </c>
      <c r="C14377" t="s">
        <v>649</v>
      </c>
      <c r="D14377" t="s">
        <v>330</v>
      </c>
      <c r="E14377" t="s">
        <v>1</v>
      </c>
      <c r="F14377">
        <v>0</v>
      </c>
      <c r="G14377">
        <v>0</v>
      </c>
      <c r="H14377">
        <v>0</v>
      </c>
    </row>
    <row r="14378" spans="2:8" x14ac:dyDescent="0.25">
      <c r="B14378" t="s">
        <v>3</v>
      </c>
      <c r="C14378" t="s">
        <v>649</v>
      </c>
      <c r="D14378" t="s">
        <v>331</v>
      </c>
      <c r="E14378" t="s">
        <v>1</v>
      </c>
      <c r="F14378">
        <v>0</v>
      </c>
      <c r="G14378">
        <v>0</v>
      </c>
      <c r="H14378">
        <v>0</v>
      </c>
    </row>
    <row r="14379" spans="2:8" x14ac:dyDescent="0.25">
      <c r="B14379" t="s">
        <v>3</v>
      </c>
      <c r="C14379" t="s">
        <v>649</v>
      </c>
      <c r="D14379" t="s">
        <v>322</v>
      </c>
      <c r="E14379" t="s">
        <v>1</v>
      </c>
      <c r="F14379">
        <v>0</v>
      </c>
      <c r="G14379">
        <v>0</v>
      </c>
      <c r="H14379">
        <v>0</v>
      </c>
    </row>
    <row r="14380" spans="2:8" x14ac:dyDescent="0.25">
      <c r="B14380" t="s">
        <v>3</v>
      </c>
      <c r="C14380" t="s">
        <v>649</v>
      </c>
      <c r="D14380" t="s">
        <v>323</v>
      </c>
      <c r="E14380" t="s">
        <v>1</v>
      </c>
      <c r="F14380">
        <v>0</v>
      </c>
      <c r="G14380">
        <v>0</v>
      </c>
      <c r="H14380">
        <v>0</v>
      </c>
    </row>
    <row r="14381" spans="2:8" x14ac:dyDescent="0.25">
      <c r="B14381" t="s">
        <v>3</v>
      </c>
      <c r="C14381" t="s">
        <v>649</v>
      </c>
      <c r="D14381" t="s">
        <v>324</v>
      </c>
      <c r="E14381" t="s">
        <v>1</v>
      </c>
      <c r="F14381">
        <v>0</v>
      </c>
      <c r="G14381">
        <v>0</v>
      </c>
      <c r="H14381">
        <v>0</v>
      </c>
    </row>
    <row r="14382" spans="2:8" x14ac:dyDescent="0.25">
      <c r="B14382" t="s">
        <v>3</v>
      </c>
      <c r="C14382" t="s">
        <v>649</v>
      </c>
      <c r="D14382" t="s">
        <v>325</v>
      </c>
      <c r="E14382" t="s">
        <v>1</v>
      </c>
      <c r="F14382">
        <v>0</v>
      </c>
      <c r="G14382">
        <v>0</v>
      </c>
      <c r="H14382">
        <v>0</v>
      </c>
    </row>
    <row r="14383" spans="2:8" x14ac:dyDescent="0.25">
      <c r="B14383" t="s">
        <v>3</v>
      </c>
      <c r="C14383" t="s">
        <v>649</v>
      </c>
      <c r="D14383" t="s">
        <v>332</v>
      </c>
      <c r="E14383" t="s">
        <v>1</v>
      </c>
      <c r="F14383">
        <v>0</v>
      </c>
      <c r="G14383">
        <v>0</v>
      </c>
      <c r="H14383">
        <v>0</v>
      </c>
    </row>
    <row r="14384" spans="2:8" x14ac:dyDescent="0.25">
      <c r="B14384" t="s">
        <v>3</v>
      </c>
      <c r="C14384" t="s">
        <v>649</v>
      </c>
      <c r="D14384" t="s">
        <v>333</v>
      </c>
      <c r="E14384" t="s">
        <v>1</v>
      </c>
      <c r="F14384">
        <v>0</v>
      </c>
      <c r="G14384">
        <v>0</v>
      </c>
      <c r="H14384">
        <v>0</v>
      </c>
    </row>
    <row r="14385" spans="2:8" x14ac:dyDescent="0.25">
      <c r="B14385" t="s">
        <v>3</v>
      </c>
      <c r="C14385" t="s">
        <v>649</v>
      </c>
      <c r="D14385" t="s">
        <v>334</v>
      </c>
      <c r="E14385" t="s">
        <v>1</v>
      </c>
      <c r="F14385">
        <v>0</v>
      </c>
      <c r="G14385">
        <v>0</v>
      </c>
      <c r="H14385">
        <v>0</v>
      </c>
    </row>
    <row r="14386" spans="2:8" x14ac:dyDescent="0.25">
      <c r="B14386" t="s">
        <v>3</v>
      </c>
      <c r="C14386" t="s">
        <v>649</v>
      </c>
      <c r="D14386" t="s">
        <v>335</v>
      </c>
      <c r="E14386" t="s">
        <v>1</v>
      </c>
      <c r="F14386">
        <v>0</v>
      </c>
      <c r="G14386">
        <v>0</v>
      </c>
      <c r="H14386">
        <v>0</v>
      </c>
    </row>
    <row r="14387" spans="2:8" x14ac:dyDescent="0.25">
      <c r="B14387" t="s">
        <v>3</v>
      </c>
      <c r="C14387" t="s">
        <v>649</v>
      </c>
      <c r="D14387" t="s">
        <v>336</v>
      </c>
      <c r="E14387" t="s">
        <v>1</v>
      </c>
      <c r="F14387">
        <v>0</v>
      </c>
      <c r="G14387">
        <v>0</v>
      </c>
      <c r="H14387">
        <v>0</v>
      </c>
    </row>
    <row r="14388" spans="2:8" x14ac:dyDescent="0.25">
      <c r="B14388" t="s">
        <v>3</v>
      </c>
      <c r="C14388" t="s">
        <v>649</v>
      </c>
      <c r="D14388" t="s">
        <v>337</v>
      </c>
      <c r="E14388" t="s">
        <v>1</v>
      </c>
      <c r="F14388">
        <v>0</v>
      </c>
      <c r="G14388">
        <v>0</v>
      </c>
      <c r="H14388">
        <v>0</v>
      </c>
    </row>
    <row r="14389" spans="2:8" x14ac:dyDescent="0.25">
      <c r="B14389" t="s">
        <v>3</v>
      </c>
      <c r="C14389" t="s">
        <v>649</v>
      </c>
      <c r="D14389" t="s">
        <v>338</v>
      </c>
      <c r="E14389" t="s">
        <v>1</v>
      </c>
      <c r="F14389">
        <v>0</v>
      </c>
      <c r="G14389">
        <v>0</v>
      </c>
      <c r="H14389">
        <v>0</v>
      </c>
    </row>
    <row r="14390" spans="2:8" x14ac:dyDescent="0.25">
      <c r="B14390" t="s">
        <v>3</v>
      </c>
      <c r="C14390" t="s">
        <v>649</v>
      </c>
      <c r="D14390" t="s">
        <v>339</v>
      </c>
      <c r="E14390" t="s">
        <v>1</v>
      </c>
      <c r="F14390">
        <v>0</v>
      </c>
      <c r="G14390">
        <v>0</v>
      </c>
      <c r="H14390">
        <v>0</v>
      </c>
    </row>
    <row r="14391" spans="2:8" x14ac:dyDescent="0.25">
      <c r="B14391" t="s">
        <v>3</v>
      </c>
      <c r="C14391" t="s">
        <v>649</v>
      </c>
      <c r="D14391" t="s">
        <v>340</v>
      </c>
      <c r="E14391" t="s">
        <v>1</v>
      </c>
      <c r="F14391">
        <v>0</v>
      </c>
      <c r="G14391">
        <v>0</v>
      </c>
      <c r="H14391">
        <v>0</v>
      </c>
    </row>
    <row r="14392" spans="2:8" x14ac:dyDescent="0.25">
      <c r="B14392" t="s">
        <v>3</v>
      </c>
      <c r="C14392" t="s">
        <v>649</v>
      </c>
      <c r="D14392" t="s">
        <v>341</v>
      </c>
      <c r="E14392" t="s">
        <v>1</v>
      </c>
      <c r="F14392">
        <v>0</v>
      </c>
      <c r="G14392">
        <v>0</v>
      </c>
      <c r="H14392">
        <v>0</v>
      </c>
    </row>
    <row r="14393" spans="2:8" x14ac:dyDescent="0.25">
      <c r="B14393" t="s">
        <v>3</v>
      </c>
      <c r="C14393" t="s">
        <v>649</v>
      </c>
      <c r="D14393" t="s">
        <v>342</v>
      </c>
      <c r="E14393" t="s">
        <v>1</v>
      </c>
      <c r="F14393">
        <v>0</v>
      </c>
      <c r="G14393">
        <v>0</v>
      </c>
      <c r="H14393">
        <v>0</v>
      </c>
    </row>
    <row r="14394" spans="2:8" x14ac:dyDescent="0.25">
      <c r="B14394" t="s">
        <v>3</v>
      </c>
      <c r="C14394" t="s">
        <v>649</v>
      </c>
      <c r="D14394" t="s">
        <v>343</v>
      </c>
      <c r="E14394" t="s">
        <v>1</v>
      </c>
      <c r="F14394">
        <v>0</v>
      </c>
      <c r="G14394">
        <v>0</v>
      </c>
      <c r="H14394">
        <v>0</v>
      </c>
    </row>
    <row r="14395" spans="2:8" x14ac:dyDescent="0.25">
      <c r="B14395" t="s">
        <v>3</v>
      </c>
      <c r="C14395" t="s">
        <v>649</v>
      </c>
      <c r="D14395" t="s">
        <v>344</v>
      </c>
      <c r="E14395" t="s">
        <v>1</v>
      </c>
      <c r="F14395">
        <v>0</v>
      </c>
      <c r="G14395">
        <v>0</v>
      </c>
      <c r="H14395">
        <v>0</v>
      </c>
    </row>
    <row r="14396" spans="2:8" x14ac:dyDescent="0.25">
      <c r="B14396" t="s">
        <v>3</v>
      </c>
      <c r="C14396" t="s">
        <v>649</v>
      </c>
      <c r="D14396" t="s">
        <v>345</v>
      </c>
      <c r="E14396" t="s">
        <v>1</v>
      </c>
      <c r="F14396">
        <v>0</v>
      </c>
      <c r="G14396">
        <v>0</v>
      </c>
      <c r="H14396">
        <v>0</v>
      </c>
    </row>
    <row r="14397" spans="2:8" x14ac:dyDescent="0.25">
      <c r="B14397" t="s">
        <v>3</v>
      </c>
      <c r="C14397" t="s">
        <v>649</v>
      </c>
      <c r="D14397" t="s">
        <v>346</v>
      </c>
      <c r="E14397" t="s">
        <v>1</v>
      </c>
      <c r="F14397">
        <v>0</v>
      </c>
      <c r="G14397">
        <v>0</v>
      </c>
      <c r="H14397">
        <v>0</v>
      </c>
    </row>
    <row r="14398" spans="2:8" x14ac:dyDescent="0.25">
      <c r="B14398" t="s">
        <v>3</v>
      </c>
      <c r="C14398" t="s">
        <v>649</v>
      </c>
      <c r="D14398" t="s">
        <v>347</v>
      </c>
      <c r="E14398" t="s">
        <v>1</v>
      </c>
      <c r="F14398">
        <v>0</v>
      </c>
      <c r="G14398">
        <v>0</v>
      </c>
      <c r="H14398">
        <v>0</v>
      </c>
    </row>
    <row r="14399" spans="2:8" x14ac:dyDescent="0.25">
      <c r="B14399" t="s">
        <v>3</v>
      </c>
      <c r="C14399" t="s">
        <v>649</v>
      </c>
      <c r="D14399" t="s">
        <v>348</v>
      </c>
      <c r="E14399" t="s">
        <v>1</v>
      </c>
      <c r="F14399">
        <v>0</v>
      </c>
      <c r="G14399">
        <v>0</v>
      </c>
      <c r="H14399">
        <v>0</v>
      </c>
    </row>
    <row r="14400" spans="2:8" x14ac:dyDescent="0.25">
      <c r="B14400" t="s">
        <v>3</v>
      </c>
      <c r="C14400" t="s">
        <v>649</v>
      </c>
      <c r="D14400" t="s">
        <v>349</v>
      </c>
      <c r="E14400" t="s">
        <v>1</v>
      </c>
      <c r="F14400">
        <v>0</v>
      </c>
      <c r="G14400">
        <v>0</v>
      </c>
      <c r="H14400">
        <v>0</v>
      </c>
    </row>
    <row r="14401" spans="2:8" x14ac:dyDescent="0.25">
      <c r="B14401" t="s">
        <v>3</v>
      </c>
      <c r="C14401" t="s">
        <v>649</v>
      </c>
      <c r="D14401" t="s">
        <v>350</v>
      </c>
      <c r="E14401" t="s">
        <v>1</v>
      </c>
      <c r="F14401">
        <v>0</v>
      </c>
      <c r="G14401">
        <v>0</v>
      </c>
      <c r="H14401">
        <v>0</v>
      </c>
    </row>
    <row r="14402" spans="2:8" x14ac:dyDescent="0.25">
      <c r="B14402" t="s">
        <v>3</v>
      </c>
      <c r="C14402" t="s">
        <v>649</v>
      </c>
      <c r="D14402" t="s">
        <v>351</v>
      </c>
      <c r="E14402" t="s">
        <v>1</v>
      </c>
      <c r="F14402">
        <v>0</v>
      </c>
      <c r="G14402">
        <v>0</v>
      </c>
      <c r="H14402">
        <v>0</v>
      </c>
    </row>
    <row r="14403" spans="2:8" x14ac:dyDescent="0.25">
      <c r="B14403" t="s">
        <v>3</v>
      </c>
      <c r="C14403" t="s">
        <v>649</v>
      </c>
      <c r="D14403" t="s">
        <v>352</v>
      </c>
      <c r="E14403" t="s">
        <v>1</v>
      </c>
      <c r="F14403">
        <v>0</v>
      </c>
      <c r="G14403">
        <v>0</v>
      </c>
      <c r="H14403">
        <v>0</v>
      </c>
    </row>
    <row r="14404" spans="2:8" x14ac:dyDescent="0.25">
      <c r="B14404" t="s">
        <v>3</v>
      </c>
      <c r="C14404" t="s">
        <v>649</v>
      </c>
      <c r="D14404" t="s">
        <v>353</v>
      </c>
      <c r="E14404" t="s">
        <v>1</v>
      </c>
      <c r="F14404">
        <v>0</v>
      </c>
      <c r="G14404">
        <v>0</v>
      </c>
      <c r="H14404">
        <v>0</v>
      </c>
    </row>
    <row r="14405" spans="2:8" x14ac:dyDescent="0.25">
      <c r="B14405" t="s">
        <v>3</v>
      </c>
      <c r="C14405" t="s">
        <v>649</v>
      </c>
      <c r="D14405" t="s">
        <v>354</v>
      </c>
      <c r="E14405" t="s">
        <v>1</v>
      </c>
      <c r="F14405">
        <v>0</v>
      </c>
      <c r="G14405">
        <v>0</v>
      </c>
      <c r="H14405">
        <v>0</v>
      </c>
    </row>
    <row r="14406" spans="2:8" x14ac:dyDescent="0.25">
      <c r="B14406" t="s">
        <v>3</v>
      </c>
      <c r="C14406" t="s">
        <v>649</v>
      </c>
      <c r="D14406" t="s">
        <v>355</v>
      </c>
      <c r="E14406" t="s">
        <v>1</v>
      </c>
      <c r="F14406">
        <v>0</v>
      </c>
      <c r="G14406">
        <v>0</v>
      </c>
      <c r="H14406">
        <v>0</v>
      </c>
    </row>
    <row r="14407" spans="2:8" x14ac:dyDescent="0.25">
      <c r="B14407" t="s">
        <v>3</v>
      </c>
      <c r="C14407" t="s">
        <v>649</v>
      </c>
      <c r="D14407" t="s">
        <v>356</v>
      </c>
      <c r="E14407" t="s">
        <v>1</v>
      </c>
      <c r="F14407">
        <v>0</v>
      </c>
      <c r="G14407">
        <v>0</v>
      </c>
      <c r="H14407">
        <v>0</v>
      </c>
    </row>
    <row r="14408" spans="2:8" x14ac:dyDescent="0.25">
      <c r="B14408" t="s">
        <v>3</v>
      </c>
      <c r="C14408" t="s">
        <v>649</v>
      </c>
      <c r="D14408" t="s">
        <v>357</v>
      </c>
      <c r="E14408" t="s">
        <v>1</v>
      </c>
      <c r="F14408">
        <v>0</v>
      </c>
      <c r="G14408">
        <v>0</v>
      </c>
      <c r="H14408">
        <v>0</v>
      </c>
    </row>
    <row r="14409" spans="2:8" x14ac:dyDescent="0.25">
      <c r="B14409" t="s">
        <v>3</v>
      </c>
      <c r="C14409" t="s">
        <v>649</v>
      </c>
      <c r="D14409" t="s">
        <v>358</v>
      </c>
      <c r="E14409" t="s">
        <v>1</v>
      </c>
      <c r="F14409">
        <v>0</v>
      </c>
      <c r="G14409">
        <v>0</v>
      </c>
      <c r="H14409">
        <v>0</v>
      </c>
    </row>
    <row r="14410" spans="2:8" x14ac:dyDescent="0.25">
      <c r="B14410" t="s">
        <v>3</v>
      </c>
      <c r="C14410" t="s">
        <v>649</v>
      </c>
      <c r="D14410" t="s">
        <v>359</v>
      </c>
      <c r="E14410" t="s">
        <v>1</v>
      </c>
      <c r="F14410">
        <v>0</v>
      </c>
      <c r="G14410">
        <v>0</v>
      </c>
      <c r="H14410">
        <v>0</v>
      </c>
    </row>
    <row r="14411" spans="2:8" x14ac:dyDescent="0.25">
      <c r="B14411" t="s">
        <v>3</v>
      </c>
      <c r="C14411" t="s">
        <v>649</v>
      </c>
      <c r="D14411" t="s">
        <v>360</v>
      </c>
      <c r="E14411" t="s">
        <v>1</v>
      </c>
      <c r="F14411">
        <v>0</v>
      </c>
      <c r="G14411">
        <v>0</v>
      </c>
      <c r="H14411">
        <v>0</v>
      </c>
    </row>
    <row r="14412" spans="2:8" x14ac:dyDescent="0.25">
      <c r="B14412" t="s">
        <v>3</v>
      </c>
      <c r="C14412" t="s">
        <v>649</v>
      </c>
      <c r="D14412" t="s">
        <v>361</v>
      </c>
      <c r="E14412" t="s">
        <v>1</v>
      </c>
      <c r="F14412">
        <v>0</v>
      </c>
      <c r="G14412">
        <v>0</v>
      </c>
      <c r="H14412">
        <v>0</v>
      </c>
    </row>
    <row r="14413" spans="2:8" x14ac:dyDescent="0.25">
      <c r="B14413" t="s">
        <v>3</v>
      </c>
      <c r="C14413" t="s">
        <v>649</v>
      </c>
      <c r="D14413" t="s">
        <v>362</v>
      </c>
      <c r="E14413" t="s">
        <v>1</v>
      </c>
      <c r="F14413">
        <v>0</v>
      </c>
      <c r="G14413">
        <v>0</v>
      </c>
      <c r="H14413">
        <v>0</v>
      </c>
    </row>
    <row r="14414" spans="2:8" x14ac:dyDescent="0.25">
      <c r="B14414" t="s">
        <v>3</v>
      </c>
      <c r="C14414" t="s">
        <v>649</v>
      </c>
      <c r="D14414" t="s">
        <v>363</v>
      </c>
      <c r="E14414" t="s">
        <v>1</v>
      </c>
      <c r="F14414">
        <v>0</v>
      </c>
      <c r="G14414">
        <v>0</v>
      </c>
      <c r="H14414">
        <v>0</v>
      </c>
    </row>
    <row r="14415" spans="2:8" x14ac:dyDescent="0.25">
      <c r="B14415" t="s">
        <v>3</v>
      </c>
      <c r="C14415" t="s">
        <v>649</v>
      </c>
      <c r="D14415" t="s">
        <v>364</v>
      </c>
      <c r="E14415" t="s">
        <v>1</v>
      </c>
      <c r="F14415">
        <v>0</v>
      </c>
      <c r="G14415">
        <v>0</v>
      </c>
      <c r="H14415">
        <v>0</v>
      </c>
    </row>
    <row r="14416" spans="2:8" x14ac:dyDescent="0.25">
      <c r="B14416" t="s">
        <v>3</v>
      </c>
      <c r="C14416" t="s">
        <v>649</v>
      </c>
      <c r="D14416" t="s">
        <v>365</v>
      </c>
      <c r="E14416" t="s">
        <v>1</v>
      </c>
      <c r="F14416">
        <v>0</v>
      </c>
      <c r="G14416">
        <v>0</v>
      </c>
      <c r="H14416">
        <v>0</v>
      </c>
    </row>
    <row r="14417" spans="2:8" x14ac:dyDescent="0.25">
      <c r="B14417" t="s">
        <v>3</v>
      </c>
      <c r="C14417" t="s">
        <v>649</v>
      </c>
      <c r="D14417" t="s">
        <v>366</v>
      </c>
      <c r="E14417" t="s">
        <v>1</v>
      </c>
      <c r="F14417">
        <v>0</v>
      </c>
      <c r="G14417">
        <v>0</v>
      </c>
      <c r="H14417">
        <v>0</v>
      </c>
    </row>
    <row r="14418" spans="2:8" x14ac:dyDescent="0.25">
      <c r="B14418" t="s">
        <v>3</v>
      </c>
      <c r="C14418" t="s">
        <v>649</v>
      </c>
      <c r="D14418" t="s">
        <v>367</v>
      </c>
      <c r="E14418" t="s">
        <v>1</v>
      </c>
      <c r="F14418">
        <v>0</v>
      </c>
      <c r="G14418">
        <v>0</v>
      </c>
      <c r="H14418">
        <v>0</v>
      </c>
    </row>
    <row r="14419" spans="2:8" x14ac:dyDescent="0.25">
      <c r="B14419" t="s">
        <v>3</v>
      </c>
      <c r="C14419" t="s">
        <v>649</v>
      </c>
      <c r="D14419" t="s">
        <v>368</v>
      </c>
      <c r="E14419" t="s">
        <v>1</v>
      </c>
      <c r="F14419">
        <v>0</v>
      </c>
      <c r="G14419">
        <v>0</v>
      </c>
      <c r="H14419">
        <v>0</v>
      </c>
    </row>
    <row r="14420" spans="2:8" x14ac:dyDescent="0.25">
      <c r="B14420" t="s">
        <v>3</v>
      </c>
      <c r="C14420" t="s">
        <v>649</v>
      </c>
      <c r="D14420" t="s">
        <v>369</v>
      </c>
      <c r="E14420" t="s">
        <v>1</v>
      </c>
      <c r="F14420">
        <v>0</v>
      </c>
      <c r="G14420">
        <v>0</v>
      </c>
      <c r="H14420">
        <v>0</v>
      </c>
    </row>
    <row r="14421" spans="2:8" x14ac:dyDescent="0.25">
      <c r="B14421" t="s">
        <v>3</v>
      </c>
      <c r="C14421" t="s">
        <v>649</v>
      </c>
      <c r="D14421" t="s">
        <v>370</v>
      </c>
      <c r="E14421" t="s">
        <v>1</v>
      </c>
      <c r="F14421">
        <v>0</v>
      </c>
      <c r="G14421">
        <v>0</v>
      </c>
      <c r="H14421">
        <v>0</v>
      </c>
    </row>
    <row r="14422" spans="2:8" x14ac:dyDescent="0.25">
      <c r="B14422" t="s">
        <v>3</v>
      </c>
      <c r="C14422" t="s">
        <v>649</v>
      </c>
      <c r="D14422" t="s">
        <v>371</v>
      </c>
      <c r="E14422" t="s">
        <v>1</v>
      </c>
      <c r="F14422">
        <v>0</v>
      </c>
      <c r="G14422">
        <v>0</v>
      </c>
      <c r="H14422">
        <v>0</v>
      </c>
    </row>
    <row r="14423" spans="2:8" x14ac:dyDescent="0.25">
      <c r="B14423" t="s">
        <v>3</v>
      </c>
      <c r="C14423" t="s">
        <v>649</v>
      </c>
      <c r="D14423" t="s">
        <v>372</v>
      </c>
      <c r="E14423" t="s">
        <v>1</v>
      </c>
      <c r="F14423">
        <v>0</v>
      </c>
      <c r="G14423">
        <v>0</v>
      </c>
      <c r="H14423">
        <v>0</v>
      </c>
    </row>
    <row r="14424" spans="2:8" x14ac:dyDescent="0.25">
      <c r="B14424" t="s">
        <v>3</v>
      </c>
      <c r="C14424" t="s">
        <v>649</v>
      </c>
      <c r="D14424" t="s">
        <v>373</v>
      </c>
      <c r="E14424" t="s">
        <v>1</v>
      </c>
      <c r="F14424">
        <v>0</v>
      </c>
      <c r="G14424">
        <v>0</v>
      </c>
      <c r="H14424">
        <v>0</v>
      </c>
    </row>
    <row r="14425" spans="2:8" x14ac:dyDescent="0.25">
      <c r="B14425" t="s">
        <v>3</v>
      </c>
      <c r="C14425" t="s">
        <v>649</v>
      </c>
      <c r="D14425" t="s">
        <v>374</v>
      </c>
      <c r="E14425" t="s">
        <v>1</v>
      </c>
      <c r="F14425">
        <v>0</v>
      </c>
      <c r="G14425">
        <v>0</v>
      </c>
      <c r="H14425">
        <v>0</v>
      </c>
    </row>
    <row r="14426" spans="2:8" x14ac:dyDescent="0.25">
      <c r="B14426" t="s">
        <v>3</v>
      </c>
      <c r="C14426" t="s">
        <v>649</v>
      </c>
      <c r="D14426" t="s">
        <v>375</v>
      </c>
      <c r="E14426" t="s">
        <v>1</v>
      </c>
      <c r="F14426">
        <v>0</v>
      </c>
      <c r="G14426">
        <v>0</v>
      </c>
      <c r="H14426">
        <v>0</v>
      </c>
    </row>
    <row r="14427" spans="2:8" x14ac:dyDescent="0.25">
      <c r="B14427" t="s">
        <v>3</v>
      </c>
      <c r="C14427" t="s">
        <v>649</v>
      </c>
      <c r="D14427" t="s">
        <v>376</v>
      </c>
      <c r="E14427" t="s">
        <v>1</v>
      </c>
      <c r="F14427">
        <v>0</v>
      </c>
      <c r="G14427">
        <v>0</v>
      </c>
      <c r="H14427">
        <v>0</v>
      </c>
    </row>
    <row r="14428" spans="2:8" x14ac:dyDescent="0.25">
      <c r="B14428" t="s">
        <v>3</v>
      </c>
      <c r="C14428" t="s">
        <v>649</v>
      </c>
      <c r="D14428" t="s">
        <v>377</v>
      </c>
      <c r="E14428" t="s">
        <v>1</v>
      </c>
      <c r="F14428">
        <v>0</v>
      </c>
      <c r="G14428">
        <v>0</v>
      </c>
      <c r="H14428">
        <v>0</v>
      </c>
    </row>
    <row r="14429" spans="2:8" x14ac:dyDescent="0.25">
      <c r="B14429" t="s">
        <v>3</v>
      </c>
      <c r="C14429" t="s">
        <v>649</v>
      </c>
      <c r="D14429" t="s">
        <v>378</v>
      </c>
      <c r="E14429" t="s">
        <v>1</v>
      </c>
      <c r="F14429">
        <v>0</v>
      </c>
      <c r="G14429">
        <v>0</v>
      </c>
      <c r="H14429">
        <v>0</v>
      </c>
    </row>
    <row r="14430" spans="2:8" x14ac:dyDescent="0.25">
      <c r="B14430" t="s">
        <v>3</v>
      </c>
      <c r="C14430" t="s">
        <v>649</v>
      </c>
      <c r="D14430" t="s">
        <v>379</v>
      </c>
      <c r="E14430" t="s">
        <v>1</v>
      </c>
      <c r="F14430">
        <v>0</v>
      </c>
      <c r="G14430">
        <v>0</v>
      </c>
      <c r="H14430">
        <v>0</v>
      </c>
    </row>
    <row r="14431" spans="2:8" x14ac:dyDescent="0.25">
      <c r="B14431" t="s">
        <v>3</v>
      </c>
      <c r="C14431" t="s">
        <v>649</v>
      </c>
      <c r="D14431" t="s">
        <v>380</v>
      </c>
      <c r="E14431" t="s">
        <v>1</v>
      </c>
      <c r="F14431">
        <v>0</v>
      </c>
      <c r="G14431">
        <v>0</v>
      </c>
      <c r="H14431">
        <v>0</v>
      </c>
    </row>
    <row r="14432" spans="2:8" x14ac:dyDescent="0.25">
      <c r="B14432" t="s">
        <v>3</v>
      </c>
      <c r="C14432" t="s">
        <v>649</v>
      </c>
      <c r="D14432" t="s">
        <v>381</v>
      </c>
      <c r="E14432" t="s">
        <v>1</v>
      </c>
      <c r="F14432">
        <v>0</v>
      </c>
      <c r="G14432">
        <v>0</v>
      </c>
      <c r="H14432">
        <v>0</v>
      </c>
    </row>
    <row r="14433" spans="2:8" x14ac:dyDescent="0.25">
      <c r="B14433" t="s">
        <v>3</v>
      </c>
      <c r="C14433" t="s">
        <v>649</v>
      </c>
      <c r="D14433" t="s">
        <v>382</v>
      </c>
      <c r="E14433" t="s">
        <v>1</v>
      </c>
      <c r="F14433">
        <v>0</v>
      </c>
      <c r="G14433">
        <v>0</v>
      </c>
      <c r="H14433">
        <v>0</v>
      </c>
    </row>
    <row r="14434" spans="2:8" x14ac:dyDescent="0.25">
      <c r="B14434" t="s">
        <v>3</v>
      </c>
      <c r="C14434" t="s">
        <v>649</v>
      </c>
      <c r="D14434" t="s">
        <v>383</v>
      </c>
      <c r="E14434" t="s">
        <v>1</v>
      </c>
      <c r="F14434">
        <v>0</v>
      </c>
      <c r="G14434">
        <v>0</v>
      </c>
      <c r="H14434">
        <v>0</v>
      </c>
    </row>
    <row r="14435" spans="2:8" x14ac:dyDescent="0.25">
      <c r="B14435" t="s">
        <v>3</v>
      </c>
      <c r="C14435" t="s">
        <v>649</v>
      </c>
      <c r="D14435" t="s">
        <v>384</v>
      </c>
      <c r="E14435" t="s">
        <v>1</v>
      </c>
      <c r="F14435">
        <v>0</v>
      </c>
      <c r="G14435">
        <v>0</v>
      </c>
      <c r="H14435">
        <v>0</v>
      </c>
    </row>
    <row r="14436" spans="2:8" x14ac:dyDescent="0.25">
      <c r="B14436" t="s">
        <v>3</v>
      </c>
      <c r="C14436" t="s">
        <v>649</v>
      </c>
      <c r="D14436" t="s">
        <v>385</v>
      </c>
      <c r="E14436" t="s">
        <v>1</v>
      </c>
      <c r="F14436">
        <v>0</v>
      </c>
      <c r="G14436">
        <v>0</v>
      </c>
      <c r="H14436">
        <v>0</v>
      </c>
    </row>
    <row r="14437" spans="2:8" x14ac:dyDescent="0.25">
      <c r="B14437" t="s">
        <v>3</v>
      </c>
      <c r="C14437" t="s">
        <v>649</v>
      </c>
      <c r="D14437" t="s">
        <v>386</v>
      </c>
      <c r="E14437" t="s">
        <v>1</v>
      </c>
      <c r="F14437">
        <v>0</v>
      </c>
      <c r="G14437">
        <v>0</v>
      </c>
      <c r="H14437">
        <v>0</v>
      </c>
    </row>
    <row r="14438" spans="2:8" x14ac:dyDescent="0.25">
      <c r="B14438" t="s">
        <v>3</v>
      </c>
      <c r="C14438" t="s">
        <v>649</v>
      </c>
      <c r="D14438" t="s">
        <v>387</v>
      </c>
      <c r="E14438" t="s">
        <v>1</v>
      </c>
      <c r="F14438">
        <v>0</v>
      </c>
      <c r="G14438">
        <v>0</v>
      </c>
      <c r="H14438">
        <v>0</v>
      </c>
    </row>
    <row r="14439" spans="2:8" x14ac:dyDescent="0.25">
      <c r="B14439" t="s">
        <v>3</v>
      </c>
      <c r="C14439" t="s">
        <v>649</v>
      </c>
      <c r="D14439" t="s">
        <v>388</v>
      </c>
      <c r="E14439" t="s">
        <v>1</v>
      </c>
      <c r="F14439">
        <v>0</v>
      </c>
      <c r="G14439">
        <v>0</v>
      </c>
      <c r="H14439">
        <v>0</v>
      </c>
    </row>
    <row r="14440" spans="2:8" x14ac:dyDescent="0.25">
      <c r="B14440" t="s">
        <v>3</v>
      </c>
      <c r="C14440" t="s">
        <v>649</v>
      </c>
      <c r="D14440" t="s">
        <v>389</v>
      </c>
      <c r="E14440" t="s">
        <v>1</v>
      </c>
      <c r="F14440">
        <v>0</v>
      </c>
      <c r="G14440">
        <v>0</v>
      </c>
      <c r="H14440">
        <v>0</v>
      </c>
    </row>
    <row r="14441" spans="2:8" x14ac:dyDescent="0.25">
      <c r="B14441" t="s">
        <v>3</v>
      </c>
      <c r="C14441" t="s">
        <v>649</v>
      </c>
      <c r="D14441" t="s">
        <v>390</v>
      </c>
      <c r="E14441" t="s">
        <v>1</v>
      </c>
      <c r="F14441">
        <v>0</v>
      </c>
      <c r="G14441">
        <v>0</v>
      </c>
      <c r="H14441">
        <v>0</v>
      </c>
    </row>
    <row r="14442" spans="2:8" x14ac:dyDescent="0.25">
      <c r="B14442" t="s">
        <v>3</v>
      </c>
      <c r="C14442" t="s">
        <v>649</v>
      </c>
      <c r="D14442" t="s">
        <v>391</v>
      </c>
      <c r="E14442" t="s">
        <v>1</v>
      </c>
      <c r="F14442">
        <v>0</v>
      </c>
      <c r="G14442">
        <v>0</v>
      </c>
      <c r="H14442">
        <v>0</v>
      </c>
    </row>
    <row r="14443" spans="2:8" x14ac:dyDescent="0.25">
      <c r="B14443" t="s">
        <v>3</v>
      </c>
      <c r="C14443" t="s">
        <v>649</v>
      </c>
      <c r="D14443" t="s">
        <v>392</v>
      </c>
      <c r="E14443" t="s">
        <v>1</v>
      </c>
      <c r="F14443">
        <v>0</v>
      </c>
      <c r="G14443">
        <v>0</v>
      </c>
      <c r="H14443">
        <v>0</v>
      </c>
    </row>
    <row r="14444" spans="2:8" x14ac:dyDescent="0.25">
      <c r="B14444" t="s">
        <v>3</v>
      </c>
      <c r="C14444" t="s">
        <v>649</v>
      </c>
      <c r="D14444" t="s">
        <v>395</v>
      </c>
      <c r="E14444" t="s">
        <v>1</v>
      </c>
      <c r="F14444">
        <v>0</v>
      </c>
      <c r="G14444">
        <v>0</v>
      </c>
      <c r="H14444">
        <v>0</v>
      </c>
    </row>
    <row r="14445" spans="2:8" x14ac:dyDescent="0.25">
      <c r="B14445" t="s">
        <v>3</v>
      </c>
      <c r="C14445" t="s">
        <v>649</v>
      </c>
      <c r="D14445" t="s">
        <v>396</v>
      </c>
      <c r="E14445" t="s">
        <v>1</v>
      </c>
      <c r="F14445">
        <v>0</v>
      </c>
      <c r="G14445">
        <v>0</v>
      </c>
      <c r="H14445">
        <v>0</v>
      </c>
    </row>
    <row r="14446" spans="2:8" x14ac:dyDescent="0.25">
      <c r="B14446" t="s">
        <v>3</v>
      </c>
      <c r="C14446" t="s">
        <v>649</v>
      </c>
      <c r="D14446" t="s">
        <v>393</v>
      </c>
      <c r="E14446" t="s">
        <v>1</v>
      </c>
      <c r="F14446">
        <v>0</v>
      </c>
      <c r="G14446">
        <v>0</v>
      </c>
      <c r="H14446">
        <v>0</v>
      </c>
    </row>
    <row r="14447" spans="2:8" x14ac:dyDescent="0.25">
      <c r="B14447" t="s">
        <v>3</v>
      </c>
      <c r="C14447" t="s">
        <v>649</v>
      </c>
      <c r="D14447" t="s">
        <v>394</v>
      </c>
      <c r="E14447" t="s">
        <v>1</v>
      </c>
      <c r="F14447">
        <v>0</v>
      </c>
      <c r="G14447">
        <v>0</v>
      </c>
      <c r="H14447">
        <v>0</v>
      </c>
    </row>
    <row r="14448" spans="2:8" x14ac:dyDescent="0.25">
      <c r="B14448" t="s">
        <v>3</v>
      </c>
      <c r="C14448" t="s">
        <v>649</v>
      </c>
      <c r="D14448" t="s">
        <v>398</v>
      </c>
      <c r="E14448" t="s">
        <v>1</v>
      </c>
      <c r="F14448">
        <v>0</v>
      </c>
      <c r="G14448">
        <v>0</v>
      </c>
      <c r="H14448">
        <v>0</v>
      </c>
    </row>
    <row r="14449" spans="2:8" x14ac:dyDescent="0.25">
      <c r="B14449" t="s">
        <v>3</v>
      </c>
      <c r="C14449" t="s">
        <v>649</v>
      </c>
      <c r="D14449" t="s">
        <v>399</v>
      </c>
      <c r="E14449" t="s">
        <v>1</v>
      </c>
      <c r="F14449">
        <v>0</v>
      </c>
      <c r="G14449">
        <v>0</v>
      </c>
      <c r="H14449">
        <v>0</v>
      </c>
    </row>
    <row r="14450" spans="2:8" x14ac:dyDescent="0.25">
      <c r="B14450" t="s">
        <v>3</v>
      </c>
      <c r="C14450" t="s">
        <v>649</v>
      </c>
      <c r="D14450" t="s">
        <v>400</v>
      </c>
      <c r="E14450" t="s">
        <v>1</v>
      </c>
      <c r="F14450">
        <v>0</v>
      </c>
      <c r="G14450">
        <v>0</v>
      </c>
      <c r="H14450">
        <v>0</v>
      </c>
    </row>
    <row r="14451" spans="2:8" x14ac:dyDescent="0.25">
      <c r="B14451" t="s">
        <v>3</v>
      </c>
      <c r="C14451" t="s">
        <v>649</v>
      </c>
      <c r="D14451" t="s">
        <v>397</v>
      </c>
      <c r="E14451" t="s">
        <v>1</v>
      </c>
      <c r="F14451">
        <v>0</v>
      </c>
      <c r="G14451">
        <v>0</v>
      </c>
      <c r="H14451">
        <v>0</v>
      </c>
    </row>
    <row r="14452" spans="2:8" x14ac:dyDescent="0.25">
      <c r="B14452" t="s">
        <v>3</v>
      </c>
      <c r="C14452" t="s">
        <v>649</v>
      </c>
      <c r="D14452" t="s">
        <v>401</v>
      </c>
      <c r="E14452" t="s">
        <v>1</v>
      </c>
      <c r="F14452">
        <v>0</v>
      </c>
      <c r="G14452">
        <v>0</v>
      </c>
      <c r="H14452">
        <v>0</v>
      </c>
    </row>
    <row r="14453" spans="2:8" x14ac:dyDescent="0.25">
      <c r="B14453" t="s">
        <v>3</v>
      </c>
      <c r="C14453" t="s">
        <v>649</v>
      </c>
      <c r="D14453" t="s">
        <v>402</v>
      </c>
      <c r="E14453" t="s">
        <v>1</v>
      </c>
      <c r="F14453">
        <v>0</v>
      </c>
      <c r="G14453">
        <v>0</v>
      </c>
      <c r="H14453">
        <v>0</v>
      </c>
    </row>
    <row r="14454" spans="2:8" x14ac:dyDescent="0.25">
      <c r="B14454" t="s">
        <v>3</v>
      </c>
      <c r="C14454" t="s">
        <v>649</v>
      </c>
      <c r="D14454" t="s">
        <v>403</v>
      </c>
      <c r="E14454" t="s">
        <v>1</v>
      </c>
      <c r="F14454">
        <v>0</v>
      </c>
      <c r="G14454">
        <v>0</v>
      </c>
      <c r="H14454">
        <v>0</v>
      </c>
    </row>
    <row r="14455" spans="2:8" x14ac:dyDescent="0.25">
      <c r="B14455" t="s">
        <v>3</v>
      </c>
      <c r="C14455" t="s">
        <v>649</v>
      </c>
      <c r="D14455" t="s">
        <v>404</v>
      </c>
      <c r="E14455" t="s">
        <v>1</v>
      </c>
      <c r="F14455">
        <v>0</v>
      </c>
      <c r="G14455">
        <v>0</v>
      </c>
      <c r="H14455">
        <v>0</v>
      </c>
    </row>
    <row r="14456" spans="2:8" x14ac:dyDescent="0.25">
      <c r="B14456" t="s">
        <v>3</v>
      </c>
      <c r="C14456" t="s">
        <v>649</v>
      </c>
      <c r="D14456" t="s">
        <v>405</v>
      </c>
      <c r="E14456" t="s">
        <v>1</v>
      </c>
      <c r="F14456">
        <v>0</v>
      </c>
      <c r="G14456">
        <v>0</v>
      </c>
      <c r="H14456">
        <v>0</v>
      </c>
    </row>
    <row r="14457" spans="2:8" x14ac:dyDescent="0.25">
      <c r="B14457" t="s">
        <v>3</v>
      </c>
      <c r="C14457" t="s">
        <v>649</v>
      </c>
      <c r="D14457" t="s">
        <v>406</v>
      </c>
      <c r="E14457" t="s">
        <v>1</v>
      </c>
      <c r="F14457">
        <v>0</v>
      </c>
      <c r="G14457">
        <v>0</v>
      </c>
      <c r="H14457">
        <v>0</v>
      </c>
    </row>
    <row r="14458" spans="2:8" x14ac:dyDescent="0.25">
      <c r="B14458" t="s">
        <v>3</v>
      </c>
      <c r="C14458" t="s">
        <v>650</v>
      </c>
      <c r="D14458" t="s">
        <v>544</v>
      </c>
      <c r="E14458" t="s">
        <v>1</v>
      </c>
      <c r="F14458">
        <v>0</v>
      </c>
      <c r="G14458">
        <v>0</v>
      </c>
      <c r="H14458">
        <v>0</v>
      </c>
    </row>
    <row r="14459" spans="2:8" x14ac:dyDescent="0.25">
      <c r="B14459" t="s">
        <v>3</v>
      </c>
      <c r="C14459" t="s">
        <v>650</v>
      </c>
      <c r="D14459" t="s">
        <v>545</v>
      </c>
      <c r="E14459" t="s">
        <v>1</v>
      </c>
      <c r="F14459">
        <v>0</v>
      </c>
      <c r="G14459">
        <v>0</v>
      </c>
      <c r="H14459">
        <v>0</v>
      </c>
    </row>
    <row r="14460" spans="2:8" x14ac:dyDescent="0.25">
      <c r="B14460" t="s">
        <v>3</v>
      </c>
      <c r="C14460" t="s">
        <v>650</v>
      </c>
      <c r="D14460" t="s">
        <v>16</v>
      </c>
      <c r="E14460" t="s">
        <v>1</v>
      </c>
      <c r="F14460">
        <v>0</v>
      </c>
      <c r="G14460">
        <v>0</v>
      </c>
      <c r="H14460">
        <v>0</v>
      </c>
    </row>
    <row r="14461" spans="2:8" x14ac:dyDescent="0.25">
      <c r="B14461" t="s">
        <v>3</v>
      </c>
      <c r="C14461" t="s">
        <v>650</v>
      </c>
      <c r="D14461" t="s">
        <v>17</v>
      </c>
      <c r="E14461" t="s">
        <v>1</v>
      </c>
      <c r="F14461">
        <v>0</v>
      </c>
      <c r="G14461">
        <v>0</v>
      </c>
      <c r="H14461">
        <v>0</v>
      </c>
    </row>
    <row r="14462" spans="2:8" x14ac:dyDescent="0.25">
      <c r="B14462" t="s">
        <v>3</v>
      </c>
      <c r="C14462" t="s">
        <v>650</v>
      </c>
      <c r="D14462" t="s">
        <v>18</v>
      </c>
      <c r="E14462" t="s">
        <v>1</v>
      </c>
      <c r="F14462">
        <v>0</v>
      </c>
      <c r="G14462">
        <v>0</v>
      </c>
      <c r="H14462">
        <v>0</v>
      </c>
    </row>
    <row r="14463" spans="2:8" x14ac:dyDescent="0.25">
      <c r="B14463" t="s">
        <v>3</v>
      </c>
      <c r="C14463" t="s">
        <v>650</v>
      </c>
      <c r="D14463" t="s">
        <v>19</v>
      </c>
      <c r="E14463" t="s">
        <v>1</v>
      </c>
      <c r="F14463">
        <v>0</v>
      </c>
      <c r="G14463">
        <v>0</v>
      </c>
      <c r="H14463">
        <v>0</v>
      </c>
    </row>
    <row r="14464" spans="2:8" x14ac:dyDescent="0.25">
      <c r="B14464" t="s">
        <v>3</v>
      </c>
      <c r="C14464" t="s">
        <v>650</v>
      </c>
      <c r="D14464" t="s">
        <v>20</v>
      </c>
      <c r="E14464" t="s">
        <v>1</v>
      </c>
      <c r="F14464">
        <v>0</v>
      </c>
      <c r="G14464">
        <v>0</v>
      </c>
      <c r="H14464">
        <v>0</v>
      </c>
    </row>
    <row r="14465" spans="2:8" x14ac:dyDescent="0.25">
      <c r="B14465" t="s">
        <v>3</v>
      </c>
      <c r="C14465" t="s">
        <v>650</v>
      </c>
      <c r="D14465" t="s">
        <v>21</v>
      </c>
      <c r="E14465" t="s">
        <v>1</v>
      </c>
      <c r="F14465">
        <v>0</v>
      </c>
      <c r="G14465">
        <v>0</v>
      </c>
      <c r="H14465">
        <v>0</v>
      </c>
    </row>
    <row r="14466" spans="2:8" x14ac:dyDescent="0.25">
      <c r="B14466" t="s">
        <v>3</v>
      </c>
      <c r="C14466" t="s">
        <v>650</v>
      </c>
      <c r="D14466" t="s">
        <v>22</v>
      </c>
      <c r="E14466" t="s">
        <v>1</v>
      </c>
      <c r="F14466">
        <v>0</v>
      </c>
      <c r="G14466">
        <v>0</v>
      </c>
      <c r="H14466">
        <v>0</v>
      </c>
    </row>
    <row r="14467" spans="2:8" x14ac:dyDescent="0.25">
      <c r="B14467" t="s">
        <v>3</v>
      </c>
      <c r="C14467" t="s">
        <v>650</v>
      </c>
      <c r="D14467" t="s">
        <v>23</v>
      </c>
      <c r="E14467" t="s">
        <v>1</v>
      </c>
      <c r="F14467">
        <v>0</v>
      </c>
      <c r="G14467">
        <v>0</v>
      </c>
      <c r="H14467">
        <v>0</v>
      </c>
    </row>
    <row r="14468" spans="2:8" x14ac:dyDescent="0.25">
      <c r="B14468" t="s">
        <v>3</v>
      </c>
      <c r="C14468" t="s">
        <v>650</v>
      </c>
      <c r="D14468" t="s">
        <v>24</v>
      </c>
      <c r="E14468" t="s">
        <v>1</v>
      </c>
      <c r="F14468">
        <v>0</v>
      </c>
      <c r="G14468">
        <v>0</v>
      </c>
      <c r="H14468">
        <v>0</v>
      </c>
    </row>
    <row r="14469" spans="2:8" x14ac:dyDescent="0.25">
      <c r="B14469" t="s">
        <v>3</v>
      </c>
      <c r="C14469" t="s">
        <v>650</v>
      </c>
      <c r="D14469" t="s">
        <v>25</v>
      </c>
      <c r="E14469" t="s">
        <v>1</v>
      </c>
      <c r="F14469">
        <v>0</v>
      </c>
      <c r="G14469">
        <v>0</v>
      </c>
      <c r="H14469">
        <v>0</v>
      </c>
    </row>
    <row r="14470" spans="2:8" x14ac:dyDescent="0.25">
      <c r="B14470" t="s">
        <v>3</v>
      </c>
      <c r="C14470" t="s">
        <v>650</v>
      </c>
      <c r="D14470" t="s">
        <v>26</v>
      </c>
      <c r="E14470" t="s">
        <v>1</v>
      </c>
      <c r="F14470">
        <v>0</v>
      </c>
      <c r="G14470">
        <v>0</v>
      </c>
      <c r="H14470">
        <v>0</v>
      </c>
    </row>
    <row r="14471" spans="2:8" x14ac:dyDescent="0.25">
      <c r="B14471" t="s">
        <v>3</v>
      </c>
      <c r="C14471" t="s">
        <v>650</v>
      </c>
      <c r="D14471" t="s">
        <v>27</v>
      </c>
      <c r="E14471" t="s">
        <v>1</v>
      </c>
      <c r="F14471">
        <v>0</v>
      </c>
      <c r="G14471">
        <v>0</v>
      </c>
      <c r="H14471">
        <v>0</v>
      </c>
    </row>
    <row r="14472" spans="2:8" x14ac:dyDescent="0.25">
      <c r="B14472" t="s">
        <v>3</v>
      </c>
      <c r="C14472" t="s">
        <v>650</v>
      </c>
      <c r="D14472" t="s">
        <v>28</v>
      </c>
      <c r="E14472" t="s">
        <v>1</v>
      </c>
      <c r="F14472">
        <v>0</v>
      </c>
      <c r="G14472">
        <v>0</v>
      </c>
      <c r="H14472">
        <v>0</v>
      </c>
    </row>
    <row r="14473" spans="2:8" x14ac:dyDescent="0.25">
      <c r="B14473" t="s">
        <v>3</v>
      </c>
      <c r="C14473" t="s">
        <v>650</v>
      </c>
      <c r="D14473" t="s">
        <v>29</v>
      </c>
      <c r="E14473" t="s">
        <v>1</v>
      </c>
      <c r="F14473">
        <v>0</v>
      </c>
      <c r="G14473">
        <v>0</v>
      </c>
      <c r="H14473">
        <v>0</v>
      </c>
    </row>
    <row r="14474" spans="2:8" x14ac:dyDescent="0.25">
      <c r="B14474" t="s">
        <v>3</v>
      </c>
      <c r="C14474" t="s">
        <v>650</v>
      </c>
      <c r="D14474" t="s">
        <v>30</v>
      </c>
      <c r="E14474" t="s">
        <v>1</v>
      </c>
      <c r="F14474">
        <v>0</v>
      </c>
      <c r="G14474">
        <v>0</v>
      </c>
      <c r="H14474">
        <v>0</v>
      </c>
    </row>
    <row r="14475" spans="2:8" x14ac:dyDescent="0.25">
      <c r="B14475" t="s">
        <v>3</v>
      </c>
      <c r="C14475" t="s">
        <v>650</v>
      </c>
      <c r="D14475" t="s">
        <v>31</v>
      </c>
      <c r="E14475" t="s">
        <v>1</v>
      </c>
      <c r="F14475">
        <v>0</v>
      </c>
      <c r="G14475">
        <v>0</v>
      </c>
      <c r="H14475">
        <v>0</v>
      </c>
    </row>
    <row r="14476" spans="2:8" x14ac:dyDescent="0.25">
      <c r="B14476" t="s">
        <v>3</v>
      </c>
      <c r="C14476" t="s">
        <v>650</v>
      </c>
      <c r="D14476" t="s">
        <v>32</v>
      </c>
      <c r="E14476" t="s">
        <v>1</v>
      </c>
      <c r="F14476">
        <v>0</v>
      </c>
      <c r="G14476">
        <v>0</v>
      </c>
      <c r="H14476">
        <v>0</v>
      </c>
    </row>
    <row r="14477" spans="2:8" x14ac:dyDescent="0.25">
      <c r="B14477" t="s">
        <v>3</v>
      </c>
      <c r="C14477" t="s">
        <v>650</v>
      </c>
      <c r="D14477" t="s">
        <v>33</v>
      </c>
      <c r="E14477" t="s">
        <v>1</v>
      </c>
      <c r="F14477">
        <v>0</v>
      </c>
      <c r="G14477">
        <v>0</v>
      </c>
      <c r="H14477">
        <v>0</v>
      </c>
    </row>
    <row r="14478" spans="2:8" x14ac:dyDescent="0.25">
      <c r="B14478" t="s">
        <v>3</v>
      </c>
      <c r="C14478" t="s">
        <v>650</v>
      </c>
      <c r="D14478" t="s">
        <v>34</v>
      </c>
      <c r="E14478" t="s">
        <v>1</v>
      </c>
      <c r="F14478">
        <v>0</v>
      </c>
      <c r="G14478">
        <v>0</v>
      </c>
      <c r="H14478">
        <v>0</v>
      </c>
    </row>
    <row r="14479" spans="2:8" x14ac:dyDescent="0.25">
      <c r="B14479" t="s">
        <v>3</v>
      </c>
      <c r="C14479" t="s">
        <v>650</v>
      </c>
      <c r="D14479" t="s">
        <v>35</v>
      </c>
      <c r="E14479" t="s">
        <v>1</v>
      </c>
      <c r="F14479">
        <v>0</v>
      </c>
      <c r="G14479">
        <v>0</v>
      </c>
      <c r="H14479">
        <v>0</v>
      </c>
    </row>
    <row r="14480" spans="2:8" x14ac:dyDescent="0.25">
      <c r="B14480" t="s">
        <v>3</v>
      </c>
      <c r="C14480" t="s">
        <v>650</v>
      </c>
      <c r="D14480" t="s">
        <v>36</v>
      </c>
      <c r="E14480" t="s">
        <v>1</v>
      </c>
      <c r="F14480">
        <v>0</v>
      </c>
      <c r="G14480">
        <v>0</v>
      </c>
      <c r="H14480">
        <v>0</v>
      </c>
    </row>
    <row r="14481" spans="2:8" x14ac:dyDescent="0.25">
      <c r="B14481" t="s">
        <v>3</v>
      </c>
      <c r="C14481" t="s">
        <v>650</v>
      </c>
      <c r="D14481" t="s">
        <v>37</v>
      </c>
      <c r="E14481" t="s">
        <v>1</v>
      </c>
      <c r="F14481">
        <v>0</v>
      </c>
      <c r="G14481">
        <v>0</v>
      </c>
      <c r="H14481">
        <v>0</v>
      </c>
    </row>
    <row r="14482" spans="2:8" x14ac:dyDescent="0.25">
      <c r="B14482" t="s">
        <v>3</v>
      </c>
      <c r="C14482" t="s">
        <v>650</v>
      </c>
      <c r="D14482" t="s">
        <v>38</v>
      </c>
      <c r="E14482" t="s">
        <v>1</v>
      </c>
      <c r="F14482">
        <v>0</v>
      </c>
      <c r="G14482">
        <v>0</v>
      </c>
      <c r="H14482">
        <v>0</v>
      </c>
    </row>
    <row r="14483" spans="2:8" x14ac:dyDescent="0.25">
      <c r="B14483" t="s">
        <v>3</v>
      </c>
      <c r="C14483" t="s">
        <v>650</v>
      </c>
      <c r="D14483" t="s">
        <v>39</v>
      </c>
      <c r="E14483" t="s">
        <v>1</v>
      </c>
      <c r="F14483">
        <v>0</v>
      </c>
      <c r="G14483">
        <v>0</v>
      </c>
      <c r="H14483">
        <v>0</v>
      </c>
    </row>
    <row r="14484" spans="2:8" x14ac:dyDescent="0.25">
      <c r="B14484" t="s">
        <v>3</v>
      </c>
      <c r="C14484" t="s">
        <v>650</v>
      </c>
      <c r="D14484" t="s">
        <v>40</v>
      </c>
      <c r="E14484" t="s">
        <v>1</v>
      </c>
      <c r="F14484">
        <v>0</v>
      </c>
      <c r="G14484">
        <v>0</v>
      </c>
      <c r="H14484">
        <v>0</v>
      </c>
    </row>
    <row r="14485" spans="2:8" x14ac:dyDescent="0.25">
      <c r="B14485" t="s">
        <v>3</v>
      </c>
      <c r="C14485" t="s">
        <v>650</v>
      </c>
      <c r="D14485" t="s">
        <v>41</v>
      </c>
      <c r="E14485" t="s">
        <v>1</v>
      </c>
      <c r="F14485">
        <v>0</v>
      </c>
      <c r="G14485">
        <v>0</v>
      </c>
      <c r="H14485">
        <v>0</v>
      </c>
    </row>
    <row r="14486" spans="2:8" x14ac:dyDescent="0.25">
      <c r="B14486" t="s">
        <v>3</v>
      </c>
      <c r="C14486" t="s">
        <v>650</v>
      </c>
      <c r="D14486" t="s">
        <v>42</v>
      </c>
      <c r="E14486" t="s">
        <v>1</v>
      </c>
      <c r="F14486">
        <v>0</v>
      </c>
      <c r="G14486">
        <v>0</v>
      </c>
      <c r="H14486">
        <v>0</v>
      </c>
    </row>
    <row r="14487" spans="2:8" x14ac:dyDescent="0.25">
      <c r="B14487" t="s">
        <v>3</v>
      </c>
      <c r="C14487" t="s">
        <v>650</v>
      </c>
      <c r="D14487" t="s">
        <v>43</v>
      </c>
      <c r="E14487" t="s">
        <v>1</v>
      </c>
      <c r="F14487">
        <v>0</v>
      </c>
      <c r="G14487">
        <v>0</v>
      </c>
      <c r="H14487">
        <v>0</v>
      </c>
    </row>
    <row r="14488" spans="2:8" x14ac:dyDescent="0.25">
      <c r="B14488" t="s">
        <v>3</v>
      </c>
      <c r="C14488" t="s">
        <v>650</v>
      </c>
      <c r="D14488" t="s">
        <v>45</v>
      </c>
      <c r="E14488" t="s">
        <v>1</v>
      </c>
      <c r="F14488">
        <v>0</v>
      </c>
      <c r="G14488">
        <v>0</v>
      </c>
      <c r="H14488">
        <v>0</v>
      </c>
    </row>
    <row r="14489" spans="2:8" x14ac:dyDescent="0.25">
      <c r="B14489" t="s">
        <v>3</v>
      </c>
      <c r="C14489" t="s">
        <v>650</v>
      </c>
      <c r="D14489" t="s">
        <v>46</v>
      </c>
      <c r="E14489" t="s">
        <v>1</v>
      </c>
      <c r="F14489">
        <v>0</v>
      </c>
      <c r="G14489">
        <v>0</v>
      </c>
      <c r="H14489">
        <v>0</v>
      </c>
    </row>
    <row r="14490" spans="2:8" x14ac:dyDescent="0.25">
      <c r="B14490" t="s">
        <v>3</v>
      </c>
      <c r="C14490" t="s">
        <v>650</v>
      </c>
      <c r="D14490" t="s">
        <v>47</v>
      </c>
      <c r="E14490" t="s">
        <v>1</v>
      </c>
      <c r="F14490">
        <v>0</v>
      </c>
      <c r="G14490">
        <v>0</v>
      </c>
      <c r="H14490">
        <v>0</v>
      </c>
    </row>
    <row r="14491" spans="2:8" x14ac:dyDescent="0.25">
      <c r="B14491" t="s">
        <v>3</v>
      </c>
      <c r="C14491" t="s">
        <v>650</v>
      </c>
      <c r="D14491" t="s">
        <v>44</v>
      </c>
      <c r="E14491" t="s">
        <v>1</v>
      </c>
      <c r="F14491">
        <v>0</v>
      </c>
      <c r="G14491">
        <v>0</v>
      </c>
      <c r="H14491">
        <v>0</v>
      </c>
    </row>
    <row r="14492" spans="2:8" x14ac:dyDescent="0.25">
      <c r="B14492" t="s">
        <v>3</v>
      </c>
      <c r="C14492" t="s">
        <v>650</v>
      </c>
      <c r="D14492" t="s">
        <v>48</v>
      </c>
      <c r="E14492" t="s">
        <v>1</v>
      </c>
      <c r="F14492">
        <v>0</v>
      </c>
      <c r="G14492">
        <v>0</v>
      </c>
      <c r="H14492">
        <v>0</v>
      </c>
    </row>
    <row r="14493" spans="2:8" x14ac:dyDescent="0.25">
      <c r="B14493" t="s">
        <v>3</v>
      </c>
      <c r="C14493" t="s">
        <v>650</v>
      </c>
      <c r="D14493" t="s">
        <v>49</v>
      </c>
      <c r="E14493" t="s">
        <v>1</v>
      </c>
      <c r="F14493">
        <v>0</v>
      </c>
      <c r="G14493">
        <v>0</v>
      </c>
      <c r="H14493">
        <v>0</v>
      </c>
    </row>
    <row r="14494" spans="2:8" x14ac:dyDescent="0.25">
      <c r="B14494" t="s">
        <v>3</v>
      </c>
      <c r="C14494" t="s">
        <v>650</v>
      </c>
      <c r="D14494" t="s">
        <v>50</v>
      </c>
      <c r="E14494" t="s">
        <v>1</v>
      </c>
      <c r="F14494">
        <v>0</v>
      </c>
      <c r="G14494">
        <v>0</v>
      </c>
      <c r="H14494">
        <v>0</v>
      </c>
    </row>
    <row r="14495" spans="2:8" x14ac:dyDescent="0.25">
      <c r="B14495" t="s">
        <v>3</v>
      </c>
      <c r="C14495" t="s">
        <v>650</v>
      </c>
      <c r="D14495" t="s">
        <v>51</v>
      </c>
      <c r="E14495" t="s">
        <v>1</v>
      </c>
      <c r="F14495">
        <v>0</v>
      </c>
      <c r="G14495">
        <v>0</v>
      </c>
      <c r="H14495">
        <v>0</v>
      </c>
    </row>
    <row r="14496" spans="2:8" x14ac:dyDescent="0.25">
      <c r="B14496" t="s">
        <v>3</v>
      </c>
      <c r="C14496" t="s">
        <v>650</v>
      </c>
      <c r="D14496" t="s">
        <v>52</v>
      </c>
      <c r="E14496" t="s">
        <v>1</v>
      </c>
      <c r="F14496">
        <v>0</v>
      </c>
      <c r="G14496">
        <v>0</v>
      </c>
      <c r="H14496">
        <v>0</v>
      </c>
    </row>
    <row r="14497" spans="2:8" x14ac:dyDescent="0.25">
      <c r="B14497" t="s">
        <v>3</v>
      </c>
      <c r="C14497" t="s">
        <v>650</v>
      </c>
      <c r="D14497" t="s">
        <v>53</v>
      </c>
      <c r="E14497" t="s">
        <v>1</v>
      </c>
      <c r="F14497">
        <v>0</v>
      </c>
      <c r="G14497">
        <v>0</v>
      </c>
      <c r="H14497">
        <v>0</v>
      </c>
    </row>
    <row r="14498" spans="2:8" x14ac:dyDescent="0.25">
      <c r="B14498" t="s">
        <v>3</v>
      </c>
      <c r="C14498" t="s">
        <v>650</v>
      </c>
      <c r="D14498" t="s">
        <v>54</v>
      </c>
      <c r="E14498" t="s">
        <v>1</v>
      </c>
      <c r="F14498">
        <v>0</v>
      </c>
      <c r="G14498">
        <v>0</v>
      </c>
      <c r="H14498">
        <v>0</v>
      </c>
    </row>
    <row r="14499" spans="2:8" x14ac:dyDescent="0.25">
      <c r="B14499" t="s">
        <v>3</v>
      </c>
      <c r="C14499" t="s">
        <v>650</v>
      </c>
      <c r="D14499" t="s">
        <v>55</v>
      </c>
      <c r="E14499" t="s">
        <v>1</v>
      </c>
      <c r="F14499">
        <v>0</v>
      </c>
      <c r="G14499">
        <v>0</v>
      </c>
      <c r="H14499">
        <v>0</v>
      </c>
    </row>
    <row r="14500" spans="2:8" x14ac:dyDescent="0.25">
      <c r="B14500" t="s">
        <v>3</v>
      </c>
      <c r="C14500" t="s">
        <v>650</v>
      </c>
      <c r="D14500" t="s">
        <v>56</v>
      </c>
      <c r="E14500" t="s">
        <v>1</v>
      </c>
      <c r="F14500">
        <v>0</v>
      </c>
      <c r="G14500">
        <v>0</v>
      </c>
      <c r="H14500">
        <v>0</v>
      </c>
    </row>
    <row r="14501" spans="2:8" x14ac:dyDescent="0.25">
      <c r="B14501" t="s">
        <v>3</v>
      </c>
      <c r="C14501" t="s">
        <v>650</v>
      </c>
      <c r="D14501" t="s">
        <v>622</v>
      </c>
      <c r="E14501" t="s">
        <v>1</v>
      </c>
      <c r="F14501">
        <v>0</v>
      </c>
      <c r="G14501">
        <v>0</v>
      </c>
      <c r="H14501">
        <v>0</v>
      </c>
    </row>
    <row r="14502" spans="2:8" x14ac:dyDescent="0.25">
      <c r="B14502" t="s">
        <v>3</v>
      </c>
      <c r="C14502" t="s">
        <v>650</v>
      </c>
      <c r="D14502" t="s">
        <v>623</v>
      </c>
      <c r="E14502" t="s">
        <v>1</v>
      </c>
      <c r="F14502">
        <v>0</v>
      </c>
      <c r="G14502">
        <v>0</v>
      </c>
      <c r="H14502">
        <v>0</v>
      </c>
    </row>
    <row r="14503" spans="2:8" x14ac:dyDescent="0.25">
      <c r="B14503" t="s">
        <v>3</v>
      </c>
      <c r="C14503" t="s">
        <v>650</v>
      </c>
      <c r="D14503" t="s">
        <v>624</v>
      </c>
      <c r="E14503" t="s">
        <v>1</v>
      </c>
      <c r="F14503">
        <v>0</v>
      </c>
      <c r="G14503">
        <v>0</v>
      </c>
      <c r="H14503">
        <v>0</v>
      </c>
    </row>
    <row r="14504" spans="2:8" x14ac:dyDescent="0.25">
      <c r="B14504" t="s">
        <v>3</v>
      </c>
      <c r="C14504" t="s">
        <v>650</v>
      </c>
      <c r="D14504" t="s">
        <v>625</v>
      </c>
      <c r="E14504" t="s">
        <v>1</v>
      </c>
      <c r="F14504">
        <v>0</v>
      </c>
      <c r="G14504">
        <v>0</v>
      </c>
      <c r="H14504">
        <v>0</v>
      </c>
    </row>
    <row r="14505" spans="2:8" x14ac:dyDescent="0.25">
      <c r="B14505" t="s">
        <v>3</v>
      </c>
      <c r="C14505" t="s">
        <v>650</v>
      </c>
      <c r="D14505" t="s">
        <v>57</v>
      </c>
      <c r="E14505" t="s">
        <v>1</v>
      </c>
      <c r="F14505">
        <v>0</v>
      </c>
      <c r="G14505">
        <v>0</v>
      </c>
      <c r="H14505">
        <v>0</v>
      </c>
    </row>
    <row r="14506" spans="2:8" x14ac:dyDescent="0.25">
      <c r="B14506" t="s">
        <v>3</v>
      </c>
      <c r="C14506" t="s">
        <v>650</v>
      </c>
      <c r="D14506" t="s">
        <v>58</v>
      </c>
      <c r="E14506" t="s">
        <v>1</v>
      </c>
      <c r="F14506">
        <v>0</v>
      </c>
      <c r="G14506">
        <v>0</v>
      </c>
      <c r="H14506">
        <v>0</v>
      </c>
    </row>
    <row r="14507" spans="2:8" x14ac:dyDescent="0.25">
      <c r="B14507" t="s">
        <v>3</v>
      </c>
      <c r="C14507" t="s">
        <v>650</v>
      </c>
      <c r="D14507" t="s">
        <v>59</v>
      </c>
      <c r="E14507" t="s">
        <v>1</v>
      </c>
      <c r="F14507">
        <v>0</v>
      </c>
      <c r="G14507">
        <v>0</v>
      </c>
      <c r="H14507">
        <v>0</v>
      </c>
    </row>
    <row r="14508" spans="2:8" x14ac:dyDescent="0.25">
      <c r="B14508" t="s">
        <v>3</v>
      </c>
      <c r="C14508" t="s">
        <v>650</v>
      </c>
      <c r="D14508" t="s">
        <v>60</v>
      </c>
      <c r="E14508" t="s">
        <v>1</v>
      </c>
      <c r="F14508">
        <v>0</v>
      </c>
      <c r="G14508">
        <v>0</v>
      </c>
      <c r="H14508">
        <v>0</v>
      </c>
    </row>
    <row r="14509" spans="2:8" x14ac:dyDescent="0.25">
      <c r="B14509" t="s">
        <v>3</v>
      </c>
      <c r="C14509" t="s">
        <v>650</v>
      </c>
      <c r="D14509" t="s">
        <v>61</v>
      </c>
      <c r="E14509" t="s">
        <v>1</v>
      </c>
      <c r="F14509">
        <v>0</v>
      </c>
      <c r="G14509">
        <v>0</v>
      </c>
      <c r="H14509">
        <v>0</v>
      </c>
    </row>
    <row r="14510" spans="2:8" x14ac:dyDescent="0.25">
      <c r="B14510" t="s">
        <v>3</v>
      </c>
      <c r="C14510" t="s">
        <v>650</v>
      </c>
      <c r="D14510" t="s">
        <v>62</v>
      </c>
      <c r="E14510" t="s">
        <v>1</v>
      </c>
      <c r="F14510">
        <v>0</v>
      </c>
      <c r="G14510">
        <v>0</v>
      </c>
      <c r="H14510">
        <v>0</v>
      </c>
    </row>
    <row r="14511" spans="2:8" x14ac:dyDescent="0.25">
      <c r="B14511" t="s">
        <v>3</v>
      </c>
      <c r="C14511" t="s">
        <v>650</v>
      </c>
      <c r="D14511" t="s">
        <v>63</v>
      </c>
      <c r="E14511" t="s">
        <v>1</v>
      </c>
      <c r="F14511">
        <v>0</v>
      </c>
      <c r="G14511">
        <v>0</v>
      </c>
      <c r="H14511">
        <v>0</v>
      </c>
    </row>
    <row r="14512" spans="2:8" x14ac:dyDescent="0.25">
      <c r="B14512" t="s">
        <v>3</v>
      </c>
      <c r="C14512" t="s">
        <v>650</v>
      </c>
      <c r="D14512" t="s">
        <v>626</v>
      </c>
      <c r="E14512" t="s">
        <v>1</v>
      </c>
      <c r="F14512">
        <v>0</v>
      </c>
      <c r="G14512">
        <v>0</v>
      </c>
      <c r="H14512">
        <v>0</v>
      </c>
    </row>
    <row r="14513" spans="2:8" x14ac:dyDescent="0.25">
      <c r="B14513" t="s">
        <v>3</v>
      </c>
      <c r="C14513" t="s">
        <v>650</v>
      </c>
      <c r="D14513" t="s">
        <v>64</v>
      </c>
      <c r="E14513" t="s">
        <v>1</v>
      </c>
      <c r="F14513">
        <v>0</v>
      </c>
      <c r="G14513">
        <v>0</v>
      </c>
      <c r="H14513">
        <v>0</v>
      </c>
    </row>
    <row r="14514" spans="2:8" x14ac:dyDescent="0.25">
      <c r="B14514" t="s">
        <v>3</v>
      </c>
      <c r="C14514" t="s">
        <v>650</v>
      </c>
      <c r="D14514" t="s">
        <v>65</v>
      </c>
      <c r="E14514" t="s">
        <v>1</v>
      </c>
      <c r="F14514">
        <v>0</v>
      </c>
      <c r="G14514">
        <v>0</v>
      </c>
      <c r="H14514">
        <v>0</v>
      </c>
    </row>
    <row r="14515" spans="2:8" x14ac:dyDescent="0.25">
      <c r="B14515" t="s">
        <v>3</v>
      </c>
      <c r="C14515" t="s">
        <v>650</v>
      </c>
      <c r="D14515" t="s">
        <v>66</v>
      </c>
      <c r="E14515" t="s">
        <v>1</v>
      </c>
      <c r="F14515">
        <v>0</v>
      </c>
      <c r="G14515">
        <v>0</v>
      </c>
      <c r="H14515">
        <v>0</v>
      </c>
    </row>
    <row r="14516" spans="2:8" x14ac:dyDescent="0.25">
      <c r="B14516" t="s">
        <v>3</v>
      </c>
      <c r="C14516" t="s">
        <v>650</v>
      </c>
      <c r="D14516" t="s">
        <v>67</v>
      </c>
      <c r="E14516" t="s">
        <v>1</v>
      </c>
      <c r="F14516">
        <v>0</v>
      </c>
      <c r="G14516">
        <v>0</v>
      </c>
      <c r="H14516">
        <v>0</v>
      </c>
    </row>
    <row r="14517" spans="2:8" x14ac:dyDescent="0.25">
      <c r="B14517" t="s">
        <v>3</v>
      </c>
      <c r="C14517" t="s">
        <v>650</v>
      </c>
      <c r="D14517" t="s">
        <v>68</v>
      </c>
      <c r="E14517" t="s">
        <v>1</v>
      </c>
      <c r="F14517">
        <v>0</v>
      </c>
      <c r="G14517">
        <v>0</v>
      </c>
      <c r="H14517">
        <v>0</v>
      </c>
    </row>
    <row r="14518" spans="2:8" x14ac:dyDescent="0.25">
      <c r="B14518" t="s">
        <v>3</v>
      </c>
      <c r="C14518" t="s">
        <v>650</v>
      </c>
      <c r="D14518" t="s">
        <v>69</v>
      </c>
      <c r="E14518" t="s">
        <v>1</v>
      </c>
      <c r="F14518">
        <v>0</v>
      </c>
      <c r="G14518">
        <v>0</v>
      </c>
      <c r="H14518">
        <v>0</v>
      </c>
    </row>
    <row r="14519" spans="2:8" x14ac:dyDescent="0.25">
      <c r="B14519" t="s">
        <v>3</v>
      </c>
      <c r="C14519" t="s">
        <v>650</v>
      </c>
      <c r="D14519" t="s">
        <v>70</v>
      </c>
      <c r="E14519" t="s">
        <v>1</v>
      </c>
      <c r="F14519">
        <v>0</v>
      </c>
      <c r="G14519">
        <v>0</v>
      </c>
      <c r="H14519">
        <v>0</v>
      </c>
    </row>
    <row r="14520" spans="2:8" x14ac:dyDescent="0.25">
      <c r="B14520" t="s">
        <v>3</v>
      </c>
      <c r="C14520" t="s">
        <v>650</v>
      </c>
      <c r="D14520" t="s">
        <v>71</v>
      </c>
      <c r="E14520" t="s">
        <v>1</v>
      </c>
      <c r="F14520">
        <v>0</v>
      </c>
      <c r="G14520">
        <v>0</v>
      </c>
      <c r="H14520">
        <v>0</v>
      </c>
    </row>
    <row r="14521" spans="2:8" x14ac:dyDescent="0.25">
      <c r="B14521" t="s">
        <v>3</v>
      </c>
      <c r="C14521" t="s">
        <v>650</v>
      </c>
      <c r="D14521" t="s">
        <v>72</v>
      </c>
      <c r="E14521" t="s">
        <v>1</v>
      </c>
      <c r="F14521">
        <v>0</v>
      </c>
      <c r="G14521">
        <v>0</v>
      </c>
      <c r="H14521">
        <v>0</v>
      </c>
    </row>
    <row r="14522" spans="2:8" x14ac:dyDescent="0.25">
      <c r="B14522" t="s">
        <v>3</v>
      </c>
      <c r="C14522" t="s">
        <v>650</v>
      </c>
      <c r="D14522" t="s">
        <v>73</v>
      </c>
      <c r="E14522" t="s">
        <v>1</v>
      </c>
      <c r="F14522">
        <v>0</v>
      </c>
      <c r="G14522">
        <v>0</v>
      </c>
      <c r="H14522">
        <v>0</v>
      </c>
    </row>
    <row r="14523" spans="2:8" x14ac:dyDescent="0.25">
      <c r="B14523" t="s">
        <v>3</v>
      </c>
      <c r="C14523" t="s">
        <v>650</v>
      </c>
      <c r="D14523" t="s">
        <v>74</v>
      </c>
      <c r="E14523" t="s">
        <v>1</v>
      </c>
      <c r="F14523">
        <v>0</v>
      </c>
      <c r="G14523">
        <v>0</v>
      </c>
      <c r="H14523">
        <v>0</v>
      </c>
    </row>
    <row r="14524" spans="2:8" x14ac:dyDescent="0.25">
      <c r="B14524" t="s">
        <v>3</v>
      </c>
      <c r="C14524" t="s">
        <v>650</v>
      </c>
      <c r="D14524" t="s">
        <v>75</v>
      </c>
      <c r="E14524" t="s">
        <v>1</v>
      </c>
      <c r="F14524">
        <v>0</v>
      </c>
      <c r="G14524">
        <v>0</v>
      </c>
      <c r="H14524">
        <v>0</v>
      </c>
    </row>
    <row r="14525" spans="2:8" x14ac:dyDescent="0.25">
      <c r="B14525" t="s">
        <v>3</v>
      </c>
      <c r="C14525" t="s">
        <v>650</v>
      </c>
      <c r="D14525" t="s">
        <v>76</v>
      </c>
      <c r="E14525" t="s">
        <v>1</v>
      </c>
      <c r="F14525">
        <v>0</v>
      </c>
      <c r="G14525">
        <v>0</v>
      </c>
      <c r="H14525">
        <v>0</v>
      </c>
    </row>
    <row r="14526" spans="2:8" x14ac:dyDescent="0.25">
      <c r="B14526" t="s">
        <v>3</v>
      </c>
      <c r="C14526" t="s">
        <v>650</v>
      </c>
      <c r="D14526" t="s">
        <v>77</v>
      </c>
      <c r="E14526" t="s">
        <v>1</v>
      </c>
      <c r="F14526">
        <v>0</v>
      </c>
      <c r="G14526">
        <v>0</v>
      </c>
      <c r="H14526">
        <v>0</v>
      </c>
    </row>
    <row r="14527" spans="2:8" x14ac:dyDescent="0.25">
      <c r="B14527" t="s">
        <v>3</v>
      </c>
      <c r="C14527" t="s">
        <v>650</v>
      </c>
      <c r="D14527" t="s">
        <v>78</v>
      </c>
      <c r="E14527" t="s">
        <v>1</v>
      </c>
      <c r="F14527">
        <v>0</v>
      </c>
      <c r="G14527">
        <v>0</v>
      </c>
      <c r="H14527">
        <v>0</v>
      </c>
    </row>
    <row r="14528" spans="2:8" x14ac:dyDescent="0.25">
      <c r="B14528" t="s">
        <v>3</v>
      </c>
      <c r="C14528" t="s">
        <v>650</v>
      </c>
      <c r="D14528" t="s">
        <v>79</v>
      </c>
      <c r="E14528" t="s">
        <v>1</v>
      </c>
      <c r="F14528">
        <v>0</v>
      </c>
      <c r="G14528">
        <v>0</v>
      </c>
      <c r="H14528">
        <v>0</v>
      </c>
    </row>
    <row r="14529" spans="2:8" x14ac:dyDescent="0.25">
      <c r="B14529" t="s">
        <v>3</v>
      </c>
      <c r="C14529" t="s">
        <v>650</v>
      </c>
      <c r="D14529" t="s">
        <v>80</v>
      </c>
      <c r="E14529" t="s">
        <v>1</v>
      </c>
      <c r="F14529">
        <v>0</v>
      </c>
      <c r="G14529">
        <v>0</v>
      </c>
      <c r="H14529">
        <v>0</v>
      </c>
    </row>
    <row r="14530" spans="2:8" x14ac:dyDescent="0.25">
      <c r="B14530" t="s">
        <v>3</v>
      </c>
      <c r="C14530" t="s">
        <v>650</v>
      </c>
      <c r="D14530" t="s">
        <v>627</v>
      </c>
      <c r="E14530" t="s">
        <v>1</v>
      </c>
      <c r="F14530">
        <v>0</v>
      </c>
      <c r="G14530">
        <v>0</v>
      </c>
      <c r="H14530">
        <v>0</v>
      </c>
    </row>
    <row r="14531" spans="2:8" x14ac:dyDescent="0.25">
      <c r="B14531" t="s">
        <v>3</v>
      </c>
      <c r="C14531" t="s">
        <v>650</v>
      </c>
      <c r="D14531" t="s">
        <v>81</v>
      </c>
      <c r="E14531" t="s">
        <v>1</v>
      </c>
      <c r="F14531">
        <v>0</v>
      </c>
      <c r="G14531">
        <v>0</v>
      </c>
      <c r="H14531">
        <v>0</v>
      </c>
    </row>
    <row r="14532" spans="2:8" x14ac:dyDescent="0.25">
      <c r="B14532" t="s">
        <v>3</v>
      </c>
      <c r="C14532" t="s">
        <v>650</v>
      </c>
      <c r="D14532" t="s">
        <v>82</v>
      </c>
      <c r="E14532" t="s">
        <v>1</v>
      </c>
      <c r="F14532">
        <v>0</v>
      </c>
      <c r="G14532">
        <v>0</v>
      </c>
      <c r="H14532">
        <v>0</v>
      </c>
    </row>
    <row r="14533" spans="2:8" x14ac:dyDescent="0.25">
      <c r="B14533" t="s">
        <v>3</v>
      </c>
      <c r="C14533" t="s">
        <v>650</v>
      </c>
      <c r="D14533" t="s">
        <v>83</v>
      </c>
      <c r="E14533" t="s">
        <v>1</v>
      </c>
      <c r="F14533">
        <v>0</v>
      </c>
      <c r="G14533">
        <v>0</v>
      </c>
      <c r="H14533">
        <v>0</v>
      </c>
    </row>
    <row r="14534" spans="2:8" x14ac:dyDescent="0.25">
      <c r="B14534" t="s">
        <v>3</v>
      </c>
      <c r="C14534" t="s">
        <v>650</v>
      </c>
      <c r="D14534" t="s">
        <v>84</v>
      </c>
      <c r="E14534" t="s">
        <v>1</v>
      </c>
      <c r="F14534">
        <v>0</v>
      </c>
      <c r="G14534">
        <v>0</v>
      </c>
      <c r="H14534">
        <v>0</v>
      </c>
    </row>
    <row r="14535" spans="2:8" x14ac:dyDescent="0.25">
      <c r="B14535" t="s">
        <v>3</v>
      </c>
      <c r="C14535" t="s">
        <v>650</v>
      </c>
      <c r="D14535" t="s">
        <v>85</v>
      </c>
      <c r="E14535" t="s">
        <v>1</v>
      </c>
      <c r="F14535">
        <v>0</v>
      </c>
      <c r="G14535">
        <v>0</v>
      </c>
      <c r="H14535">
        <v>0</v>
      </c>
    </row>
    <row r="14536" spans="2:8" x14ac:dyDescent="0.25">
      <c r="B14536" t="s">
        <v>3</v>
      </c>
      <c r="C14536" t="s">
        <v>650</v>
      </c>
      <c r="D14536" t="s">
        <v>86</v>
      </c>
      <c r="E14536" t="s">
        <v>1</v>
      </c>
      <c r="F14536">
        <v>0</v>
      </c>
      <c r="G14536">
        <v>0</v>
      </c>
      <c r="H14536">
        <v>0</v>
      </c>
    </row>
    <row r="14537" spans="2:8" x14ac:dyDescent="0.25">
      <c r="B14537" t="s">
        <v>3</v>
      </c>
      <c r="C14537" t="s">
        <v>650</v>
      </c>
      <c r="D14537" t="s">
        <v>87</v>
      </c>
      <c r="E14537" t="s">
        <v>1</v>
      </c>
      <c r="F14537">
        <v>0</v>
      </c>
      <c r="G14537">
        <v>0</v>
      </c>
      <c r="H14537">
        <v>0</v>
      </c>
    </row>
    <row r="14538" spans="2:8" x14ac:dyDescent="0.25">
      <c r="B14538" t="s">
        <v>3</v>
      </c>
      <c r="C14538" t="s">
        <v>650</v>
      </c>
      <c r="D14538" t="s">
        <v>88</v>
      </c>
      <c r="E14538" t="s">
        <v>1</v>
      </c>
      <c r="F14538">
        <v>0</v>
      </c>
      <c r="G14538">
        <v>0</v>
      </c>
      <c r="H14538">
        <v>0</v>
      </c>
    </row>
    <row r="14539" spans="2:8" x14ac:dyDescent="0.25">
      <c r="B14539" t="s">
        <v>3</v>
      </c>
      <c r="C14539" t="s">
        <v>650</v>
      </c>
      <c r="D14539" t="s">
        <v>628</v>
      </c>
      <c r="E14539" t="s">
        <v>1</v>
      </c>
      <c r="F14539">
        <v>0</v>
      </c>
      <c r="G14539">
        <v>0</v>
      </c>
      <c r="H14539">
        <v>0</v>
      </c>
    </row>
    <row r="14540" spans="2:8" x14ac:dyDescent="0.25">
      <c r="B14540" t="s">
        <v>3</v>
      </c>
      <c r="C14540" t="s">
        <v>650</v>
      </c>
      <c r="D14540" t="s">
        <v>89</v>
      </c>
      <c r="E14540" t="s">
        <v>1</v>
      </c>
      <c r="F14540">
        <v>0</v>
      </c>
      <c r="G14540">
        <v>0</v>
      </c>
      <c r="H14540">
        <v>0</v>
      </c>
    </row>
    <row r="14541" spans="2:8" x14ac:dyDescent="0.25">
      <c r="B14541" t="s">
        <v>3</v>
      </c>
      <c r="C14541" t="s">
        <v>650</v>
      </c>
      <c r="D14541" t="s">
        <v>90</v>
      </c>
      <c r="E14541" t="s">
        <v>1</v>
      </c>
      <c r="F14541">
        <v>0</v>
      </c>
      <c r="G14541">
        <v>0</v>
      </c>
      <c r="H14541">
        <v>0</v>
      </c>
    </row>
    <row r="14542" spans="2:8" x14ac:dyDescent="0.25">
      <c r="B14542" t="s">
        <v>3</v>
      </c>
      <c r="C14542" t="s">
        <v>650</v>
      </c>
      <c r="D14542" t="s">
        <v>91</v>
      </c>
      <c r="E14542" t="s">
        <v>1</v>
      </c>
      <c r="F14542">
        <v>0</v>
      </c>
      <c r="G14542">
        <v>0</v>
      </c>
      <c r="H14542">
        <v>0</v>
      </c>
    </row>
    <row r="14543" spans="2:8" x14ac:dyDescent="0.25">
      <c r="B14543" t="s">
        <v>3</v>
      </c>
      <c r="C14543" t="s">
        <v>650</v>
      </c>
      <c r="D14543" t="s">
        <v>92</v>
      </c>
      <c r="E14543" t="s">
        <v>1</v>
      </c>
      <c r="F14543">
        <v>0</v>
      </c>
      <c r="G14543">
        <v>0</v>
      </c>
      <c r="H14543">
        <v>0</v>
      </c>
    </row>
    <row r="14544" spans="2:8" x14ac:dyDescent="0.25">
      <c r="B14544" t="s">
        <v>3</v>
      </c>
      <c r="C14544" t="s">
        <v>650</v>
      </c>
      <c r="D14544" t="s">
        <v>93</v>
      </c>
      <c r="E14544" t="s">
        <v>1</v>
      </c>
      <c r="F14544">
        <v>0</v>
      </c>
      <c r="G14544">
        <v>0</v>
      </c>
      <c r="H14544">
        <v>0</v>
      </c>
    </row>
    <row r="14545" spans="2:8" x14ac:dyDescent="0.25">
      <c r="B14545" t="s">
        <v>3</v>
      </c>
      <c r="C14545" t="s">
        <v>650</v>
      </c>
      <c r="D14545" t="s">
        <v>94</v>
      </c>
      <c r="E14545" t="s">
        <v>1</v>
      </c>
      <c r="F14545">
        <v>0</v>
      </c>
      <c r="G14545">
        <v>0</v>
      </c>
      <c r="H14545">
        <v>0</v>
      </c>
    </row>
    <row r="14546" spans="2:8" x14ac:dyDescent="0.25">
      <c r="B14546" t="s">
        <v>3</v>
      </c>
      <c r="C14546" t="s">
        <v>650</v>
      </c>
      <c r="D14546" t="s">
        <v>95</v>
      </c>
      <c r="E14546" t="s">
        <v>1</v>
      </c>
      <c r="F14546">
        <v>0</v>
      </c>
      <c r="G14546">
        <v>0</v>
      </c>
      <c r="H14546">
        <v>0</v>
      </c>
    </row>
    <row r="14547" spans="2:8" x14ac:dyDescent="0.25">
      <c r="B14547" t="s">
        <v>3</v>
      </c>
      <c r="C14547" t="s">
        <v>650</v>
      </c>
      <c r="D14547" t="s">
        <v>96</v>
      </c>
      <c r="E14547" t="s">
        <v>1</v>
      </c>
      <c r="F14547">
        <v>0</v>
      </c>
      <c r="G14547">
        <v>0</v>
      </c>
      <c r="H14547">
        <v>0</v>
      </c>
    </row>
    <row r="14548" spans="2:8" x14ac:dyDescent="0.25">
      <c r="B14548" t="s">
        <v>3</v>
      </c>
      <c r="C14548" t="s">
        <v>650</v>
      </c>
      <c r="D14548" t="s">
        <v>97</v>
      </c>
      <c r="E14548" t="s">
        <v>1</v>
      </c>
      <c r="F14548">
        <v>0</v>
      </c>
      <c r="G14548">
        <v>0</v>
      </c>
      <c r="H14548">
        <v>0</v>
      </c>
    </row>
    <row r="14549" spans="2:8" x14ac:dyDescent="0.25">
      <c r="B14549" t="s">
        <v>3</v>
      </c>
      <c r="C14549" t="s">
        <v>650</v>
      </c>
      <c r="D14549" t="s">
        <v>98</v>
      </c>
      <c r="E14549" t="s">
        <v>1</v>
      </c>
      <c r="F14549">
        <v>0</v>
      </c>
      <c r="G14549">
        <v>0</v>
      </c>
      <c r="H14549">
        <v>0</v>
      </c>
    </row>
    <row r="14550" spans="2:8" x14ac:dyDescent="0.25">
      <c r="B14550" t="s">
        <v>3</v>
      </c>
      <c r="C14550" t="s">
        <v>650</v>
      </c>
      <c r="D14550" t="s">
        <v>99</v>
      </c>
      <c r="E14550" t="s">
        <v>1</v>
      </c>
      <c r="F14550">
        <v>0</v>
      </c>
      <c r="G14550">
        <v>0</v>
      </c>
      <c r="H14550">
        <v>0</v>
      </c>
    </row>
    <row r="14551" spans="2:8" x14ac:dyDescent="0.25">
      <c r="B14551" t="s">
        <v>3</v>
      </c>
      <c r="C14551" t="s">
        <v>650</v>
      </c>
      <c r="D14551" t="s">
        <v>100</v>
      </c>
      <c r="E14551" t="s">
        <v>1</v>
      </c>
      <c r="F14551">
        <v>0</v>
      </c>
      <c r="G14551">
        <v>0</v>
      </c>
      <c r="H14551">
        <v>0</v>
      </c>
    </row>
    <row r="14552" spans="2:8" x14ac:dyDescent="0.25">
      <c r="B14552" t="s">
        <v>3</v>
      </c>
      <c r="C14552" t="s">
        <v>650</v>
      </c>
      <c r="D14552" t="s">
        <v>101</v>
      </c>
      <c r="E14552" t="s">
        <v>1</v>
      </c>
      <c r="F14552">
        <v>0</v>
      </c>
      <c r="G14552">
        <v>0</v>
      </c>
      <c r="H14552">
        <v>0</v>
      </c>
    </row>
    <row r="14553" spans="2:8" x14ac:dyDescent="0.25">
      <c r="B14553" t="s">
        <v>3</v>
      </c>
      <c r="C14553" t="s">
        <v>650</v>
      </c>
      <c r="D14553" t="s">
        <v>102</v>
      </c>
      <c r="E14553" t="s">
        <v>1</v>
      </c>
      <c r="F14553">
        <v>0</v>
      </c>
      <c r="G14553">
        <v>0</v>
      </c>
      <c r="H14553">
        <v>0</v>
      </c>
    </row>
    <row r="14554" spans="2:8" x14ac:dyDescent="0.25">
      <c r="B14554" t="s">
        <v>3</v>
      </c>
      <c r="C14554" t="s">
        <v>650</v>
      </c>
      <c r="D14554" t="s">
        <v>103</v>
      </c>
      <c r="E14554" t="s">
        <v>1</v>
      </c>
      <c r="F14554">
        <v>0</v>
      </c>
      <c r="G14554">
        <v>0</v>
      </c>
      <c r="H14554">
        <v>0</v>
      </c>
    </row>
    <row r="14555" spans="2:8" x14ac:dyDescent="0.25">
      <c r="B14555" t="s">
        <v>3</v>
      </c>
      <c r="C14555" t="s">
        <v>650</v>
      </c>
      <c r="D14555" t="s">
        <v>104</v>
      </c>
      <c r="E14555" t="s">
        <v>1</v>
      </c>
      <c r="F14555">
        <v>0</v>
      </c>
      <c r="G14555">
        <v>0</v>
      </c>
      <c r="H14555">
        <v>0</v>
      </c>
    </row>
    <row r="14556" spans="2:8" x14ac:dyDescent="0.25">
      <c r="B14556" t="s">
        <v>3</v>
      </c>
      <c r="C14556" t="s">
        <v>650</v>
      </c>
      <c r="D14556" t="s">
        <v>105</v>
      </c>
      <c r="E14556" t="s">
        <v>1</v>
      </c>
      <c r="F14556">
        <v>0</v>
      </c>
      <c r="G14556">
        <v>0</v>
      </c>
      <c r="H14556">
        <v>0</v>
      </c>
    </row>
    <row r="14557" spans="2:8" x14ac:dyDescent="0.25">
      <c r="B14557" t="s">
        <v>3</v>
      </c>
      <c r="C14557" t="s">
        <v>650</v>
      </c>
      <c r="D14557" t="s">
        <v>106</v>
      </c>
      <c r="E14557" t="s">
        <v>1</v>
      </c>
      <c r="F14557">
        <v>0</v>
      </c>
      <c r="G14557">
        <v>0</v>
      </c>
      <c r="H14557">
        <v>0</v>
      </c>
    </row>
    <row r="14558" spans="2:8" x14ac:dyDescent="0.25">
      <c r="B14558" t="s">
        <v>3</v>
      </c>
      <c r="C14558" t="s">
        <v>650</v>
      </c>
      <c r="D14558" t="s">
        <v>107</v>
      </c>
      <c r="E14558" t="s">
        <v>1</v>
      </c>
      <c r="F14558">
        <v>0</v>
      </c>
      <c r="G14558">
        <v>0</v>
      </c>
      <c r="H14558">
        <v>0</v>
      </c>
    </row>
    <row r="14559" spans="2:8" x14ac:dyDescent="0.25">
      <c r="B14559" t="s">
        <v>3</v>
      </c>
      <c r="C14559" t="s">
        <v>650</v>
      </c>
      <c r="D14559" t="s">
        <v>108</v>
      </c>
      <c r="E14559" t="s">
        <v>1</v>
      </c>
      <c r="F14559">
        <v>0</v>
      </c>
      <c r="G14559">
        <v>0</v>
      </c>
      <c r="H14559">
        <v>0</v>
      </c>
    </row>
    <row r="14560" spans="2:8" x14ac:dyDescent="0.25">
      <c r="B14560" t="s">
        <v>3</v>
      </c>
      <c r="C14560" t="s">
        <v>650</v>
      </c>
      <c r="D14560" t="s">
        <v>109</v>
      </c>
      <c r="E14560" t="s">
        <v>1</v>
      </c>
      <c r="F14560">
        <v>0</v>
      </c>
      <c r="G14560">
        <v>0</v>
      </c>
      <c r="H14560">
        <v>0</v>
      </c>
    </row>
    <row r="14561" spans="2:8" x14ac:dyDescent="0.25">
      <c r="B14561" t="s">
        <v>3</v>
      </c>
      <c r="C14561" t="s">
        <v>650</v>
      </c>
      <c r="D14561" t="s">
        <v>110</v>
      </c>
      <c r="E14561" t="s">
        <v>1</v>
      </c>
      <c r="F14561">
        <v>0</v>
      </c>
      <c r="G14561">
        <v>0</v>
      </c>
      <c r="H14561">
        <v>0</v>
      </c>
    </row>
    <row r="14562" spans="2:8" x14ac:dyDescent="0.25">
      <c r="B14562" t="s">
        <v>3</v>
      </c>
      <c r="C14562" t="s">
        <v>650</v>
      </c>
      <c r="D14562" t="s">
        <v>111</v>
      </c>
      <c r="E14562" t="s">
        <v>1</v>
      </c>
      <c r="F14562">
        <v>0</v>
      </c>
      <c r="G14562">
        <v>0</v>
      </c>
      <c r="H14562">
        <v>0</v>
      </c>
    </row>
    <row r="14563" spans="2:8" x14ac:dyDescent="0.25">
      <c r="B14563" t="s">
        <v>3</v>
      </c>
      <c r="C14563" t="s">
        <v>650</v>
      </c>
      <c r="D14563" t="s">
        <v>112</v>
      </c>
      <c r="E14563" t="s">
        <v>1</v>
      </c>
      <c r="F14563">
        <v>0</v>
      </c>
      <c r="G14563">
        <v>0</v>
      </c>
      <c r="H14563">
        <v>0</v>
      </c>
    </row>
    <row r="14564" spans="2:8" x14ac:dyDescent="0.25">
      <c r="B14564" t="s">
        <v>3</v>
      </c>
      <c r="C14564" t="s">
        <v>650</v>
      </c>
      <c r="D14564" t="s">
        <v>113</v>
      </c>
      <c r="E14564" t="s">
        <v>1</v>
      </c>
      <c r="F14564">
        <v>0</v>
      </c>
      <c r="G14564">
        <v>0</v>
      </c>
      <c r="H14564">
        <v>0</v>
      </c>
    </row>
    <row r="14565" spans="2:8" x14ac:dyDescent="0.25">
      <c r="B14565" t="s">
        <v>3</v>
      </c>
      <c r="C14565" t="s">
        <v>650</v>
      </c>
      <c r="D14565" t="s">
        <v>114</v>
      </c>
      <c r="E14565" t="s">
        <v>1</v>
      </c>
      <c r="F14565">
        <v>0</v>
      </c>
      <c r="G14565">
        <v>0</v>
      </c>
      <c r="H14565">
        <v>0</v>
      </c>
    </row>
    <row r="14566" spans="2:8" x14ac:dyDescent="0.25">
      <c r="B14566" t="s">
        <v>3</v>
      </c>
      <c r="C14566" t="s">
        <v>650</v>
      </c>
      <c r="D14566" t="s">
        <v>115</v>
      </c>
      <c r="E14566" t="s">
        <v>1</v>
      </c>
      <c r="F14566">
        <v>0</v>
      </c>
      <c r="G14566">
        <v>0</v>
      </c>
      <c r="H14566">
        <v>0</v>
      </c>
    </row>
    <row r="14567" spans="2:8" x14ac:dyDescent="0.25">
      <c r="B14567" t="s">
        <v>3</v>
      </c>
      <c r="C14567" t="s">
        <v>650</v>
      </c>
      <c r="D14567" t="s">
        <v>443</v>
      </c>
      <c r="E14567" t="s">
        <v>1</v>
      </c>
      <c r="F14567">
        <v>0</v>
      </c>
      <c r="G14567">
        <v>0</v>
      </c>
      <c r="H14567">
        <v>0</v>
      </c>
    </row>
    <row r="14568" spans="2:8" x14ac:dyDescent="0.25">
      <c r="B14568" t="s">
        <v>3</v>
      </c>
      <c r="C14568" t="s">
        <v>650</v>
      </c>
      <c r="D14568" t="s">
        <v>444</v>
      </c>
      <c r="E14568" t="s">
        <v>1</v>
      </c>
      <c r="F14568">
        <v>0</v>
      </c>
      <c r="G14568">
        <v>0</v>
      </c>
      <c r="H14568">
        <v>0</v>
      </c>
    </row>
    <row r="14569" spans="2:8" x14ac:dyDescent="0.25">
      <c r="B14569" t="s">
        <v>3</v>
      </c>
      <c r="C14569" t="s">
        <v>650</v>
      </c>
      <c r="D14569" t="s">
        <v>116</v>
      </c>
      <c r="E14569" t="s">
        <v>1</v>
      </c>
      <c r="F14569">
        <v>0</v>
      </c>
      <c r="G14569">
        <v>0</v>
      </c>
      <c r="H14569">
        <v>0</v>
      </c>
    </row>
    <row r="14570" spans="2:8" x14ac:dyDescent="0.25">
      <c r="B14570" t="s">
        <v>3</v>
      </c>
      <c r="C14570" t="s">
        <v>650</v>
      </c>
      <c r="D14570" t="s">
        <v>117</v>
      </c>
      <c r="E14570" t="s">
        <v>1</v>
      </c>
      <c r="F14570">
        <v>0</v>
      </c>
      <c r="G14570">
        <v>0</v>
      </c>
      <c r="H14570">
        <v>0</v>
      </c>
    </row>
    <row r="14571" spans="2:8" x14ac:dyDescent="0.25">
      <c r="B14571" t="s">
        <v>3</v>
      </c>
      <c r="C14571" t="s">
        <v>650</v>
      </c>
      <c r="D14571" t="s">
        <v>118</v>
      </c>
      <c r="E14571" t="s">
        <v>1</v>
      </c>
      <c r="F14571">
        <v>0</v>
      </c>
      <c r="G14571">
        <v>0</v>
      </c>
      <c r="H14571">
        <v>0</v>
      </c>
    </row>
    <row r="14572" spans="2:8" x14ac:dyDescent="0.25">
      <c r="B14572" t="s">
        <v>3</v>
      </c>
      <c r="C14572" t="s">
        <v>650</v>
      </c>
      <c r="D14572" t="s">
        <v>629</v>
      </c>
      <c r="E14572" t="s">
        <v>1</v>
      </c>
      <c r="F14572">
        <v>0</v>
      </c>
      <c r="G14572">
        <v>0</v>
      </c>
      <c r="H14572">
        <v>0</v>
      </c>
    </row>
    <row r="14573" spans="2:8" x14ac:dyDescent="0.25">
      <c r="B14573" t="s">
        <v>3</v>
      </c>
      <c r="C14573" t="s">
        <v>650</v>
      </c>
      <c r="D14573" t="s">
        <v>119</v>
      </c>
      <c r="E14573" t="s">
        <v>1</v>
      </c>
      <c r="F14573">
        <v>0</v>
      </c>
      <c r="G14573">
        <v>0</v>
      </c>
      <c r="H14573">
        <v>0</v>
      </c>
    </row>
    <row r="14574" spans="2:8" x14ac:dyDescent="0.25">
      <c r="B14574" t="s">
        <v>3</v>
      </c>
      <c r="C14574" t="s">
        <v>650</v>
      </c>
      <c r="D14574" t="s">
        <v>120</v>
      </c>
      <c r="E14574" t="s">
        <v>1</v>
      </c>
      <c r="F14574">
        <v>0</v>
      </c>
      <c r="G14574">
        <v>0</v>
      </c>
      <c r="H14574">
        <v>0</v>
      </c>
    </row>
    <row r="14575" spans="2:8" x14ac:dyDescent="0.25">
      <c r="B14575" t="s">
        <v>3</v>
      </c>
      <c r="C14575" t="s">
        <v>650</v>
      </c>
      <c r="D14575" t="s">
        <v>121</v>
      </c>
      <c r="E14575" t="s">
        <v>1</v>
      </c>
      <c r="F14575">
        <v>0</v>
      </c>
      <c r="G14575">
        <v>0</v>
      </c>
      <c r="H14575">
        <v>0</v>
      </c>
    </row>
    <row r="14576" spans="2:8" x14ac:dyDescent="0.25">
      <c r="B14576" t="s">
        <v>3</v>
      </c>
      <c r="C14576" t="s">
        <v>650</v>
      </c>
      <c r="D14576" t="s">
        <v>122</v>
      </c>
      <c r="E14576" t="s">
        <v>1</v>
      </c>
      <c r="F14576">
        <v>0</v>
      </c>
      <c r="G14576">
        <v>0</v>
      </c>
      <c r="H14576">
        <v>0</v>
      </c>
    </row>
    <row r="14577" spans="2:8" x14ac:dyDescent="0.25">
      <c r="B14577" t="s">
        <v>3</v>
      </c>
      <c r="C14577" t="s">
        <v>650</v>
      </c>
      <c r="D14577" t="s">
        <v>123</v>
      </c>
      <c r="E14577" t="s">
        <v>1</v>
      </c>
      <c r="F14577">
        <v>0</v>
      </c>
      <c r="G14577">
        <v>0</v>
      </c>
      <c r="H14577">
        <v>0</v>
      </c>
    </row>
    <row r="14578" spans="2:8" x14ac:dyDescent="0.25">
      <c r="B14578" t="s">
        <v>3</v>
      </c>
      <c r="C14578" t="s">
        <v>650</v>
      </c>
      <c r="D14578" t="s">
        <v>124</v>
      </c>
      <c r="E14578" t="s">
        <v>1</v>
      </c>
      <c r="F14578">
        <v>0</v>
      </c>
      <c r="G14578">
        <v>0</v>
      </c>
      <c r="H14578">
        <v>0</v>
      </c>
    </row>
    <row r="14579" spans="2:8" x14ac:dyDescent="0.25">
      <c r="B14579" t="s">
        <v>3</v>
      </c>
      <c r="C14579" t="s">
        <v>650</v>
      </c>
      <c r="D14579" t="s">
        <v>125</v>
      </c>
      <c r="E14579" t="s">
        <v>1</v>
      </c>
      <c r="F14579">
        <v>0</v>
      </c>
      <c r="G14579">
        <v>0</v>
      </c>
      <c r="H14579">
        <v>0</v>
      </c>
    </row>
    <row r="14580" spans="2:8" x14ac:dyDescent="0.25">
      <c r="B14580" t="s">
        <v>3</v>
      </c>
      <c r="C14580" t="s">
        <v>650</v>
      </c>
      <c r="D14580" t="s">
        <v>126</v>
      </c>
      <c r="E14580" t="s">
        <v>1</v>
      </c>
      <c r="F14580">
        <v>0</v>
      </c>
      <c r="G14580">
        <v>0</v>
      </c>
      <c r="H14580">
        <v>0</v>
      </c>
    </row>
    <row r="14581" spans="2:8" x14ac:dyDescent="0.25">
      <c r="B14581" t="s">
        <v>3</v>
      </c>
      <c r="C14581" t="s">
        <v>650</v>
      </c>
      <c r="D14581" t="s">
        <v>127</v>
      </c>
      <c r="E14581" t="s">
        <v>1</v>
      </c>
      <c r="F14581">
        <v>0</v>
      </c>
      <c r="G14581">
        <v>0</v>
      </c>
      <c r="H14581">
        <v>0</v>
      </c>
    </row>
    <row r="14582" spans="2:8" x14ac:dyDescent="0.25">
      <c r="B14582" t="s">
        <v>3</v>
      </c>
      <c r="C14582" t="s">
        <v>650</v>
      </c>
      <c r="D14582" t="s">
        <v>128</v>
      </c>
      <c r="E14582" t="s">
        <v>1</v>
      </c>
      <c r="F14582">
        <v>0</v>
      </c>
      <c r="G14582">
        <v>0</v>
      </c>
      <c r="H14582">
        <v>0</v>
      </c>
    </row>
    <row r="14583" spans="2:8" x14ac:dyDescent="0.25">
      <c r="B14583" t="s">
        <v>3</v>
      </c>
      <c r="C14583" t="s">
        <v>650</v>
      </c>
      <c r="D14583" t="s">
        <v>129</v>
      </c>
      <c r="E14583" t="s">
        <v>1</v>
      </c>
      <c r="F14583">
        <v>0</v>
      </c>
      <c r="G14583">
        <v>0</v>
      </c>
      <c r="H14583">
        <v>0</v>
      </c>
    </row>
    <row r="14584" spans="2:8" x14ac:dyDescent="0.25">
      <c r="B14584" t="s">
        <v>3</v>
      </c>
      <c r="C14584" t="s">
        <v>650</v>
      </c>
      <c r="D14584" t="s">
        <v>130</v>
      </c>
      <c r="E14584" t="s">
        <v>1</v>
      </c>
      <c r="F14584">
        <v>0</v>
      </c>
      <c r="G14584">
        <v>0</v>
      </c>
      <c r="H14584">
        <v>0</v>
      </c>
    </row>
    <row r="14585" spans="2:8" x14ac:dyDescent="0.25">
      <c r="B14585" t="s">
        <v>3</v>
      </c>
      <c r="C14585" t="s">
        <v>650</v>
      </c>
      <c r="D14585" t="s">
        <v>131</v>
      </c>
      <c r="E14585" t="s">
        <v>1</v>
      </c>
      <c r="F14585">
        <v>0</v>
      </c>
      <c r="G14585">
        <v>0</v>
      </c>
      <c r="H14585">
        <v>0</v>
      </c>
    </row>
    <row r="14586" spans="2:8" x14ac:dyDescent="0.25">
      <c r="B14586" t="s">
        <v>3</v>
      </c>
      <c r="C14586" t="s">
        <v>650</v>
      </c>
      <c r="D14586" t="s">
        <v>132</v>
      </c>
      <c r="E14586" t="s">
        <v>1</v>
      </c>
      <c r="F14586">
        <v>0</v>
      </c>
      <c r="G14586">
        <v>0</v>
      </c>
      <c r="H14586">
        <v>0</v>
      </c>
    </row>
    <row r="14587" spans="2:8" x14ac:dyDescent="0.25">
      <c r="B14587" t="s">
        <v>3</v>
      </c>
      <c r="C14587" t="s">
        <v>650</v>
      </c>
      <c r="D14587" t="s">
        <v>133</v>
      </c>
      <c r="E14587" t="s">
        <v>1</v>
      </c>
      <c r="F14587">
        <v>0</v>
      </c>
      <c r="G14587">
        <v>0</v>
      </c>
      <c r="H14587">
        <v>0</v>
      </c>
    </row>
    <row r="14588" spans="2:8" x14ac:dyDescent="0.25">
      <c r="B14588" t="s">
        <v>3</v>
      </c>
      <c r="C14588" t="s">
        <v>650</v>
      </c>
      <c r="D14588" t="s">
        <v>134</v>
      </c>
      <c r="E14588" t="s">
        <v>1</v>
      </c>
      <c r="F14588">
        <v>0</v>
      </c>
      <c r="G14588">
        <v>0</v>
      </c>
      <c r="H14588">
        <v>0</v>
      </c>
    </row>
    <row r="14589" spans="2:8" x14ac:dyDescent="0.25">
      <c r="B14589" t="s">
        <v>3</v>
      </c>
      <c r="C14589" t="s">
        <v>650</v>
      </c>
      <c r="D14589" t="s">
        <v>135</v>
      </c>
      <c r="E14589" t="s">
        <v>1</v>
      </c>
      <c r="F14589">
        <v>0</v>
      </c>
      <c r="G14589">
        <v>0</v>
      </c>
      <c r="H14589">
        <v>0</v>
      </c>
    </row>
    <row r="14590" spans="2:8" x14ac:dyDescent="0.25">
      <c r="B14590" t="s">
        <v>3</v>
      </c>
      <c r="C14590" t="s">
        <v>650</v>
      </c>
      <c r="D14590" t="s">
        <v>136</v>
      </c>
      <c r="E14590" t="s">
        <v>1</v>
      </c>
      <c r="F14590">
        <v>0</v>
      </c>
      <c r="G14590">
        <v>0</v>
      </c>
      <c r="H14590">
        <v>0</v>
      </c>
    </row>
    <row r="14591" spans="2:8" x14ac:dyDescent="0.25">
      <c r="B14591" t="s">
        <v>3</v>
      </c>
      <c r="C14591" t="s">
        <v>650</v>
      </c>
      <c r="D14591" t="s">
        <v>137</v>
      </c>
      <c r="E14591" t="s">
        <v>1</v>
      </c>
      <c r="F14591">
        <v>0</v>
      </c>
      <c r="G14591">
        <v>0</v>
      </c>
      <c r="H14591">
        <v>0</v>
      </c>
    </row>
    <row r="14592" spans="2:8" x14ac:dyDescent="0.25">
      <c r="B14592" t="s">
        <v>3</v>
      </c>
      <c r="C14592" t="s">
        <v>650</v>
      </c>
      <c r="D14592" t="s">
        <v>138</v>
      </c>
      <c r="E14592" t="s">
        <v>1</v>
      </c>
      <c r="F14592">
        <v>0</v>
      </c>
      <c r="G14592">
        <v>0</v>
      </c>
      <c r="H14592">
        <v>0</v>
      </c>
    </row>
    <row r="14593" spans="2:8" x14ac:dyDescent="0.25">
      <c r="B14593" t="s">
        <v>3</v>
      </c>
      <c r="C14593" t="s">
        <v>650</v>
      </c>
      <c r="D14593" t="s">
        <v>630</v>
      </c>
      <c r="E14593" t="s">
        <v>1</v>
      </c>
      <c r="F14593">
        <v>0</v>
      </c>
      <c r="G14593">
        <v>0</v>
      </c>
      <c r="H14593">
        <v>0</v>
      </c>
    </row>
    <row r="14594" spans="2:8" x14ac:dyDescent="0.25">
      <c r="B14594" t="s">
        <v>3</v>
      </c>
      <c r="C14594" t="s">
        <v>650</v>
      </c>
      <c r="D14594" t="s">
        <v>139</v>
      </c>
      <c r="E14594" t="s">
        <v>1</v>
      </c>
      <c r="F14594">
        <v>0</v>
      </c>
      <c r="G14594">
        <v>0</v>
      </c>
      <c r="H14594">
        <v>0</v>
      </c>
    </row>
    <row r="14595" spans="2:8" x14ac:dyDescent="0.25">
      <c r="B14595" t="s">
        <v>3</v>
      </c>
      <c r="C14595" t="s">
        <v>650</v>
      </c>
      <c r="D14595" t="s">
        <v>631</v>
      </c>
      <c r="E14595" t="s">
        <v>1</v>
      </c>
      <c r="F14595">
        <v>0</v>
      </c>
      <c r="G14595">
        <v>0</v>
      </c>
      <c r="H14595">
        <v>0</v>
      </c>
    </row>
    <row r="14596" spans="2:8" x14ac:dyDescent="0.25">
      <c r="B14596" t="s">
        <v>3</v>
      </c>
      <c r="C14596" t="s">
        <v>650</v>
      </c>
      <c r="D14596" t="s">
        <v>140</v>
      </c>
      <c r="E14596" t="s">
        <v>1</v>
      </c>
      <c r="F14596">
        <v>0</v>
      </c>
      <c r="G14596">
        <v>0</v>
      </c>
      <c r="H14596">
        <v>0</v>
      </c>
    </row>
    <row r="14597" spans="2:8" x14ac:dyDescent="0.25">
      <c r="B14597" t="s">
        <v>3</v>
      </c>
      <c r="C14597" t="s">
        <v>650</v>
      </c>
      <c r="D14597" t="s">
        <v>141</v>
      </c>
      <c r="E14597" t="s">
        <v>1</v>
      </c>
      <c r="F14597">
        <v>0</v>
      </c>
      <c r="G14597">
        <v>0</v>
      </c>
      <c r="H14597">
        <v>0</v>
      </c>
    </row>
    <row r="14598" spans="2:8" x14ac:dyDescent="0.25">
      <c r="B14598" t="s">
        <v>3</v>
      </c>
      <c r="C14598" t="s">
        <v>650</v>
      </c>
      <c r="D14598" t="s">
        <v>142</v>
      </c>
      <c r="E14598" t="s">
        <v>1</v>
      </c>
      <c r="F14598">
        <v>0</v>
      </c>
      <c r="G14598">
        <v>0</v>
      </c>
      <c r="H14598">
        <v>0</v>
      </c>
    </row>
    <row r="14599" spans="2:8" x14ac:dyDescent="0.25">
      <c r="B14599" t="s">
        <v>3</v>
      </c>
      <c r="C14599" t="s">
        <v>650</v>
      </c>
      <c r="D14599" t="s">
        <v>143</v>
      </c>
      <c r="E14599" t="s">
        <v>1</v>
      </c>
      <c r="F14599">
        <v>0</v>
      </c>
      <c r="G14599">
        <v>0</v>
      </c>
      <c r="H14599">
        <v>0</v>
      </c>
    </row>
    <row r="14600" spans="2:8" x14ac:dyDescent="0.25">
      <c r="B14600" t="s">
        <v>3</v>
      </c>
      <c r="C14600" t="s">
        <v>650</v>
      </c>
      <c r="D14600" t="s">
        <v>144</v>
      </c>
      <c r="E14600" t="s">
        <v>1</v>
      </c>
      <c r="F14600">
        <v>0</v>
      </c>
      <c r="G14600">
        <v>0</v>
      </c>
      <c r="H14600">
        <v>0</v>
      </c>
    </row>
    <row r="14601" spans="2:8" x14ac:dyDescent="0.25">
      <c r="B14601" t="s">
        <v>3</v>
      </c>
      <c r="C14601" t="s">
        <v>650</v>
      </c>
      <c r="D14601" t="s">
        <v>145</v>
      </c>
      <c r="E14601" t="s">
        <v>1</v>
      </c>
      <c r="F14601">
        <v>0</v>
      </c>
      <c r="G14601">
        <v>0</v>
      </c>
      <c r="H14601">
        <v>0</v>
      </c>
    </row>
    <row r="14602" spans="2:8" x14ac:dyDescent="0.25">
      <c r="B14602" t="s">
        <v>3</v>
      </c>
      <c r="C14602" t="s">
        <v>650</v>
      </c>
      <c r="D14602" t="s">
        <v>146</v>
      </c>
      <c r="E14602" t="s">
        <v>1</v>
      </c>
      <c r="F14602">
        <v>0</v>
      </c>
      <c r="G14602">
        <v>0</v>
      </c>
      <c r="H14602">
        <v>0</v>
      </c>
    </row>
    <row r="14603" spans="2:8" x14ac:dyDescent="0.25">
      <c r="B14603" t="s">
        <v>3</v>
      </c>
      <c r="C14603" t="s">
        <v>650</v>
      </c>
      <c r="D14603" t="s">
        <v>147</v>
      </c>
      <c r="E14603" t="s">
        <v>1</v>
      </c>
      <c r="F14603">
        <v>0</v>
      </c>
      <c r="G14603">
        <v>0</v>
      </c>
      <c r="H14603">
        <v>0</v>
      </c>
    </row>
    <row r="14604" spans="2:8" x14ac:dyDescent="0.25">
      <c r="B14604" t="s">
        <v>3</v>
      </c>
      <c r="C14604" t="s">
        <v>650</v>
      </c>
      <c r="D14604" t="s">
        <v>148</v>
      </c>
      <c r="E14604" t="s">
        <v>1</v>
      </c>
      <c r="F14604">
        <v>0</v>
      </c>
      <c r="G14604">
        <v>0</v>
      </c>
      <c r="H14604">
        <v>0</v>
      </c>
    </row>
    <row r="14605" spans="2:8" x14ac:dyDescent="0.25">
      <c r="B14605" t="s">
        <v>3</v>
      </c>
      <c r="C14605" t="s">
        <v>650</v>
      </c>
      <c r="D14605" t="s">
        <v>149</v>
      </c>
      <c r="E14605" t="s">
        <v>1</v>
      </c>
      <c r="F14605">
        <v>0</v>
      </c>
      <c r="G14605">
        <v>0</v>
      </c>
      <c r="H14605">
        <v>0</v>
      </c>
    </row>
    <row r="14606" spans="2:8" x14ac:dyDescent="0.25">
      <c r="B14606" t="s">
        <v>3</v>
      </c>
      <c r="C14606" t="s">
        <v>650</v>
      </c>
      <c r="D14606" t="s">
        <v>150</v>
      </c>
      <c r="E14606" t="s">
        <v>1</v>
      </c>
      <c r="F14606">
        <v>0</v>
      </c>
      <c r="G14606">
        <v>0</v>
      </c>
      <c r="H14606">
        <v>0</v>
      </c>
    </row>
    <row r="14607" spans="2:8" x14ac:dyDescent="0.25">
      <c r="B14607" t="s">
        <v>3</v>
      </c>
      <c r="C14607" t="s">
        <v>650</v>
      </c>
      <c r="D14607" t="s">
        <v>151</v>
      </c>
      <c r="E14607" t="s">
        <v>1</v>
      </c>
      <c r="F14607">
        <v>0</v>
      </c>
      <c r="G14607">
        <v>0</v>
      </c>
      <c r="H14607">
        <v>0</v>
      </c>
    </row>
    <row r="14608" spans="2:8" x14ac:dyDescent="0.25">
      <c r="B14608" t="s">
        <v>3</v>
      </c>
      <c r="C14608" t="s">
        <v>650</v>
      </c>
      <c r="D14608" t="s">
        <v>152</v>
      </c>
      <c r="E14608" t="s">
        <v>1</v>
      </c>
      <c r="F14608">
        <v>0</v>
      </c>
      <c r="G14608">
        <v>0</v>
      </c>
      <c r="H14608">
        <v>0</v>
      </c>
    </row>
    <row r="14609" spans="2:8" x14ac:dyDescent="0.25">
      <c r="B14609" t="s">
        <v>3</v>
      </c>
      <c r="C14609" t="s">
        <v>650</v>
      </c>
      <c r="D14609" t="s">
        <v>153</v>
      </c>
      <c r="E14609" t="s">
        <v>1</v>
      </c>
      <c r="F14609">
        <v>0</v>
      </c>
      <c r="G14609">
        <v>0</v>
      </c>
      <c r="H14609">
        <v>0</v>
      </c>
    </row>
    <row r="14610" spans="2:8" x14ac:dyDescent="0.25">
      <c r="B14610" t="s">
        <v>3</v>
      </c>
      <c r="C14610" t="s">
        <v>650</v>
      </c>
      <c r="D14610" t="s">
        <v>154</v>
      </c>
      <c r="E14610" t="s">
        <v>1</v>
      </c>
      <c r="F14610">
        <v>0</v>
      </c>
      <c r="G14610">
        <v>0</v>
      </c>
      <c r="H14610">
        <v>0</v>
      </c>
    </row>
    <row r="14611" spans="2:8" x14ac:dyDescent="0.25">
      <c r="B14611" t="s">
        <v>3</v>
      </c>
      <c r="C14611" t="s">
        <v>650</v>
      </c>
      <c r="D14611" t="s">
        <v>632</v>
      </c>
      <c r="E14611" t="s">
        <v>1</v>
      </c>
      <c r="F14611">
        <v>0</v>
      </c>
      <c r="G14611">
        <v>0</v>
      </c>
      <c r="H14611">
        <v>0</v>
      </c>
    </row>
    <row r="14612" spans="2:8" x14ac:dyDescent="0.25">
      <c r="B14612" t="s">
        <v>3</v>
      </c>
      <c r="C14612" t="s">
        <v>650</v>
      </c>
      <c r="D14612" t="s">
        <v>155</v>
      </c>
      <c r="E14612" t="s">
        <v>1</v>
      </c>
      <c r="F14612">
        <v>0</v>
      </c>
      <c r="G14612">
        <v>0</v>
      </c>
      <c r="H14612">
        <v>0</v>
      </c>
    </row>
    <row r="14613" spans="2:8" x14ac:dyDescent="0.25">
      <c r="B14613" t="s">
        <v>3</v>
      </c>
      <c r="C14613" t="s">
        <v>650</v>
      </c>
      <c r="D14613" t="s">
        <v>633</v>
      </c>
      <c r="E14613" t="s">
        <v>1</v>
      </c>
      <c r="F14613">
        <v>0</v>
      </c>
      <c r="G14613">
        <v>0</v>
      </c>
      <c r="H14613">
        <v>0</v>
      </c>
    </row>
    <row r="14614" spans="2:8" x14ac:dyDescent="0.25">
      <c r="B14614" t="s">
        <v>3</v>
      </c>
      <c r="C14614" t="s">
        <v>650</v>
      </c>
      <c r="D14614" t="s">
        <v>156</v>
      </c>
      <c r="E14614" t="s">
        <v>1</v>
      </c>
      <c r="F14614">
        <v>0</v>
      </c>
      <c r="G14614">
        <v>0</v>
      </c>
      <c r="H14614">
        <v>0</v>
      </c>
    </row>
    <row r="14615" spans="2:8" x14ac:dyDescent="0.25">
      <c r="B14615" t="s">
        <v>3</v>
      </c>
      <c r="C14615" t="s">
        <v>650</v>
      </c>
      <c r="D14615" t="s">
        <v>157</v>
      </c>
      <c r="E14615" t="s">
        <v>1</v>
      </c>
      <c r="F14615">
        <v>0</v>
      </c>
      <c r="G14615">
        <v>0</v>
      </c>
      <c r="H14615">
        <v>0</v>
      </c>
    </row>
    <row r="14616" spans="2:8" x14ac:dyDescent="0.25">
      <c r="B14616" t="s">
        <v>3</v>
      </c>
      <c r="C14616" t="s">
        <v>650</v>
      </c>
      <c r="D14616" t="s">
        <v>158</v>
      </c>
      <c r="E14616" t="s">
        <v>1</v>
      </c>
      <c r="F14616">
        <v>0</v>
      </c>
      <c r="G14616">
        <v>0</v>
      </c>
      <c r="H14616">
        <v>0</v>
      </c>
    </row>
    <row r="14617" spans="2:8" x14ac:dyDescent="0.25">
      <c r="B14617" t="s">
        <v>3</v>
      </c>
      <c r="C14617" t="s">
        <v>650</v>
      </c>
      <c r="D14617" t="s">
        <v>159</v>
      </c>
      <c r="E14617" t="s">
        <v>1</v>
      </c>
      <c r="F14617">
        <v>0</v>
      </c>
      <c r="G14617">
        <v>0</v>
      </c>
      <c r="H14617">
        <v>0</v>
      </c>
    </row>
    <row r="14618" spans="2:8" x14ac:dyDescent="0.25">
      <c r="B14618" t="s">
        <v>3</v>
      </c>
      <c r="C14618" t="s">
        <v>650</v>
      </c>
      <c r="D14618" t="s">
        <v>160</v>
      </c>
      <c r="E14618" t="s">
        <v>1</v>
      </c>
      <c r="F14618">
        <v>0</v>
      </c>
      <c r="G14618">
        <v>0</v>
      </c>
      <c r="H14618">
        <v>0</v>
      </c>
    </row>
    <row r="14619" spans="2:8" x14ac:dyDescent="0.25">
      <c r="B14619" t="s">
        <v>3</v>
      </c>
      <c r="C14619" t="s">
        <v>650</v>
      </c>
      <c r="D14619" t="s">
        <v>161</v>
      </c>
      <c r="E14619" t="s">
        <v>1</v>
      </c>
      <c r="F14619">
        <v>0</v>
      </c>
      <c r="G14619">
        <v>0</v>
      </c>
      <c r="H14619">
        <v>0</v>
      </c>
    </row>
    <row r="14620" spans="2:8" x14ac:dyDescent="0.25">
      <c r="B14620" t="s">
        <v>3</v>
      </c>
      <c r="C14620" t="s">
        <v>650</v>
      </c>
      <c r="D14620" t="s">
        <v>162</v>
      </c>
      <c r="E14620" t="s">
        <v>1</v>
      </c>
      <c r="F14620">
        <v>0</v>
      </c>
      <c r="G14620">
        <v>0</v>
      </c>
      <c r="H14620">
        <v>0</v>
      </c>
    </row>
    <row r="14621" spans="2:8" x14ac:dyDescent="0.25">
      <c r="B14621" t="s">
        <v>3</v>
      </c>
      <c r="C14621" t="s">
        <v>650</v>
      </c>
      <c r="D14621" t="s">
        <v>163</v>
      </c>
      <c r="E14621" t="s">
        <v>1</v>
      </c>
      <c r="F14621">
        <v>0</v>
      </c>
      <c r="G14621">
        <v>0</v>
      </c>
      <c r="H14621">
        <v>0</v>
      </c>
    </row>
    <row r="14622" spans="2:8" x14ac:dyDescent="0.25">
      <c r="B14622" t="s">
        <v>3</v>
      </c>
      <c r="C14622" t="s">
        <v>650</v>
      </c>
      <c r="D14622" t="s">
        <v>164</v>
      </c>
      <c r="E14622" t="s">
        <v>1</v>
      </c>
      <c r="F14622">
        <v>0</v>
      </c>
      <c r="G14622">
        <v>0</v>
      </c>
      <c r="H14622">
        <v>0</v>
      </c>
    </row>
    <row r="14623" spans="2:8" x14ac:dyDescent="0.25">
      <c r="B14623" t="s">
        <v>3</v>
      </c>
      <c r="C14623" t="s">
        <v>650</v>
      </c>
      <c r="D14623" t="s">
        <v>165</v>
      </c>
      <c r="E14623" t="s">
        <v>1</v>
      </c>
      <c r="F14623">
        <v>0</v>
      </c>
      <c r="G14623">
        <v>0</v>
      </c>
      <c r="H14623">
        <v>0</v>
      </c>
    </row>
    <row r="14624" spans="2:8" x14ac:dyDescent="0.25">
      <c r="B14624" t="s">
        <v>3</v>
      </c>
      <c r="C14624" t="s">
        <v>650</v>
      </c>
      <c r="D14624" t="s">
        <v>166</v>
      </c>
      <c r="E14624" t="s">
        <v>1</v>
      </c>
      <c r="F14624">
        <v>0</v>
      </c>
      <c r="G14624">
        <v>0</v>
      </c>
      <c r="H14624">
        <v>0</v>
      </c>
    </row>
    <row r="14625" spans="2:8" x14ac:dyDescent="0.25">
      <c r="B14625" t="s">
        <v>3</v>
      </c>
      <c r="C14625" t="s">
        <v>650</v>
      </c>
      <c r="D14625" t="s">
        <v>167</v>
      </c>
      <c r="E14625" t="s">
        <v>1</v>
      </c>
      <c r="F14625">
        <v>0</v>
      </c>
      <c r="G14625">
        <v>0</v>
      </c>
      <c r="H14625">
        <v>0</v>
      </c>
    </row>
    <row r="14626" spans="2:8" x14ac:dyDescent="0.25">
      <c r="B14626" t="s">
        <v>3</v>
      </c>
      <c r="C14626" t="s">
        <v>650</v>
      </c>
      <c r="D14626" t="s">
        <v>168</v>
      </c>
      <c r="E14626" t="s">
        <v>1</v>
      </c>
      <c r="F14626">
        <v>0</v>
      </c>
      <c r="G14626">
        <v>0</v>
      </c>
      <c r="H14626">
        <v>0</v>
      </c>
    </row>
    <row r="14627" spans="2:8" x14ac:dyDescent="0.25">
      <c r="B14627" t="s">
        <v>3</v>
      </c>
      <c r="C14627" t="s">
        <v>650</v>
      </c>
      <c r="D14627" t="s">
        <v>169</v>
      </c>
      <c r="E14627" t="s">
        <v>1</v>
      </c>
      <c r="F14627">
        <v>0</v>
      </c>
      <c r="G14627">
        <v>0</v>
      </c>
      <c r="H14627">
        <v>0</v>
      </c>
    </row>
    <row r="14628" spans="2:8" x14ac:dyDescent="0.25">
      <c r="B14628" t="s">
        <v>3</v>
      </c>
      <c r="C14628" t="s">
        <v>650</v>
      </c>
      <c r="D14628" t="s">
        <v>170</v>
      </c>
      <c r="E14628" t="s">
        <v>1</v>
      </c>
      <c r="F14628">
        <v>0</v>
      </c>
      <c r="G14628">
        <v>0</v>
      </c>
      <c r="H14628">
        <v>0</v>
      </c>
    </row>
    <row r="14629" spans="2:8" x14ac:dyDescent="0.25">
      <c r="B14629" t="s">
        <v>3</v>
      </c>
      <c r="C14629" t="s">
        <v>650</v>
      </c>
      <c r="D14629" t="s">
        <v>171</v>
      </c>
      <c r="E14629" t="s">
        <v>1</v>
      </c>
      <c r="F14629">
        <v>0</v>
      </c>
      <c r="G14629">
        <v>0</v>
      </c>
      <c r="H14629">
        <v>0</v>
      </c>
    </row>
    <row r="14630" spans="2:8" x14ac:dyDescent="0.25">
      <c r="B14630" t="s">
        <v>3</v>
      </c>
      <c r="C14630" t="s">
        <v>650</v>
      </c>
      <c r="D14630" t="s">
        <v>172</v>
      </c>
      <c r="E14630" t="s">
        <v>1</v>
      </c>
      <c r="F14630">
        <v>0</v>
      </c>
      <c r="G14630">
        <v>0</v>
      </c>
      <c r="H14630">
        <v>0</v>
      </c>
    </row>
    <row r="14631" spans="2:8" x14ac:dyDescent="0.25">
      <c r="B14631" t="s">
        <v>3</v>
      </c>
      <c r="C14631" t="s">
        <v>650</v>
      </c>
      <c r="D14631" t="s">
        <v>173</v>
      </c>
      <c r="E14631" t="s">
        <v>1</v>
      </c>
      <c r="F14631">
        <v>0</v>
      </c>
      <c r="G14631">
        <v>0</v>
      </c>
      <c r="H14631">
        <v>0</v>
      </c>
    </row>
    <row r="14632" spans="2:8" x14ac:dyDescent="0.25">
      <c r="B14632" t="s">
        <v>3</v>
      </c>
      <c r="C14632" t="s">
        <v>650</v>
      </c>
      <c r="D14632" t="s">
        <v>174</v>
      </c>
      <c r="E14632" t="s">
        <v>1</v>
      </c>
      <c r="F14632">
        <v>0</v>
      </c>
      <c r="G14632">
        <v>0</v>
      </c>
      <c r="H14632">
        <v>0</v>
      </c>
    </row>
    <row r="14633" spans="2:8" x14ac:dyDescent="0.25">
      <c r="B14633" t="s">
        <v>3</v>
      </c>
      <c r="C14633" t="s">
        <v>650</v>
      </c>
      <c r="D14633" t="s">
        <v>175</v>
      </c>
      <c r="E14633" t="s">
        <v>1</v>
      </c>
      <c r="F14633">
        <v>0</v>
      </c>
      <c r="G14633">
        <v>0</v>
      </c>
      <c r="H14633">
        <v>0</v>
      </c>
    </row>
    <row r="14634" spans="2:8" x14ac:dyDescent="0.25">
      <c r="B14634" t="s">
        <v>3</v>
      </c>
      <c r="C14634" t="s">
        <v>650</v>
      </c>
      <c r="D14634" t="s">
        <v>176</v>
      </c>
      <c r="E14634" t="s">
        <v>1</v>
      </c>
      <c r="F14634">
        <v>0</v>
      </c>
      <c r="G14634">
        <v>0</v>
      </c>
      <c r="H14634">
        <v>0</v>
      </c>
    </row>
    <row r="14635" spans="2:8" x14ac:dyDescent="0.25">
      <c r="B14635" t="s">
        <v>3</v>
      </c>
      <c r="C14635" t="s">
        <v>650</v>
      </c>
      <c r="D14635" t="s">
        <v>177</v>
      </c>
      <c r="E14635" t="s">
        <v>1</v>
      </c>
      <c r="F14635">
        <v>0</v>
      </c>
      <c r="G14635">
        <v>0</v>
      </c>
      <c r="H14635">
        <v>0</v>
      </c>
    </row>
    <row r="14636" spans="2:8" x14ac:dyDescent="0.25">
      <c r="B14636" t="s">
        <v>3</v>
      </c>
      <c r="C14636" t="s">
        <v>650</v>
      </c>
      <c r="D14636" t="s">
        <v>178</v>
      </c>
      <c r="E14636" t="s">
        <v>1</v>
      </c>
      <c r="F14636">
        <v>0</v>
      </c>
      <c r="G14636">
        <v>0</v>
      </c>
      <c r="H14636">
        <v>0</v>
      </c>
    </row>
    <row r="14637" spans="2:8" x14ac:dyDescent="0.25">
      <c r="B14637" t="s">
        <v>3</v>
      </c>
      <c r="C14637" t="s">
        <v>650</v>
      </c>
      <c r="D14637" t="s">
        <v>179</v>
      </c>
      <c r="E14637" t="s">
        <v>1</v>
      </c>
      <c r="F14637">
        <v>0</v>
      </c>
      <c r="G14637">
        <v>0</v>
      </c>
      <c r="H14637">
        <v>0</v>
      </c>
    </row>
    <row r="14638" spans="2:8" x14ac:dyDescent="0.25">
      <c r="B14638" t="s">
        <v>3</v>
      </c>
      <c r="C14638" t="s">
        <v>650</v>
      </c>
      <c r="D14638" t="s">
        <v>180</v>
      </c>
      <c r="E14638" t="s">
        <v>1</v>
      </c>
      <c r="F14638">
        <v>0</v>
      </c>
      <c r="G14638">
        <v>0</v>
      </c>
      <c r="H14638">
        <v>0</v>
      </c>
    </row>
    <row r="14639" spans="2:8" x14ac:dyDescent="0.25">
      <c r="B14639" t="s">
        <v>3</v>
      </c>
      <c r="C14639" t="s">
        <v>650</v>
      </c>
      <c r="D14639" t="s">
        <v>181</v>
      </c>
      <c r="E14639" t="s">
        <v>1</v>
      </c>
      <c r="F14639">
        <v>0</v>
      </c>
      <c r="G14639">
        <v>0</v>
      </c>
      <c r="H14639">
        <v>0</v>
      </c>
    </row>
    <row r="14640" spans="2:8" x14ac:dyDescent="0.25">
      <c r="B14640" t="s">
        <v>3</v>
      </c>
      <c r="C14640" t="s">
        <v>650</v>
      </c>
      <c r="D14640" t="s">
        <v>634</v>
      </c>
      <c r="E14640" t="s">
        <v>1</v>
      </c>
      <c r="F14640">
        <v>0</v>
      </c>
      <c r="G14640">
        <v>0</v>
      </c>
      <c r="H14640">
        <v>0</v>
      </c>
    </row>
    <row r="14641" spans="2:8" x14ac:dyDescent="0.25">
      <c r="B14641" t="s">
        <v>3</v>
      </c>
      <c r="C14641" t="s">
        <v>650</v>
      </c>
      <c r="D14641" t="s">
        <v>182</v>
      </c>
      <c r="E14641" t="s">
        <v>1</v>
      </c>
      <c r="F14641">
        <v>0</v>
      </c>
      <c r="G14641">
        <v>0</v>
      </c>
      <c r="H14641">
        <v>0</v>
      </c>
    </row>
    <row r="14642" spans="2:8" x14ac:dyDescent="0.25">
      <c r="B14642" t="s">
        <v>3</v>
      </c>
      <c r="C14642" t="s">
        <v>650</v>
      </c>
      <c r="D14642" t="s">
        <v>183</v>
      </c>
      <c r="E14642" t="s">
        <v>1</v>
      </c>
      <c r="F14642">
        <v>0</v>
      </c>
      <c r="G14642">
        <v>0</v>
      </c>
      <c r="H14642">
        <v>0</v>
      </c>
    </row>
    <row r="14643" spans="2:8" x14ac:dyDescent="0.25">
      <c r="B14643" t="s">
        <v>3</v>
      </c>
      <c r="C14643" t="s">
        <v>650</v>
      </c>
      <c r="D14643" t="s">
        <v>184</v>
      </c>
      <c r="E14643" t="s">
        <v>1</v>
      </c>
      <c r="F14643">
        <v>0</v>
      </c>
      <c r="G14643">
        <v>0</v>
      </c>
      <c r="H14643">
        <v>0</v>
      </c>
    </row>
    <row r="14644" spans="2:8" x14ac:dyDescent="0.25">
      <c r="B14644" t="s">
        <v>3</v>
      </c>
      <c r="C14644" t="s">
        <v>650</v>
      </c>
      <c r="D14644" t="s">
        <v>185</v>
      </c>
      <c r="E14644" t="s">
        <v>1</v>
      </c>
      <c r="F14644">
        <v>0</v>
      </c>
      <c r="G14644">
        <v>0</v>
      </c>
      <c r="H14644">
        <v>0</v>
      </c>
    </row>
    <row r="14645" spans="2:8" x14ac:dyDescent="0.25">
      <c r="B14645" t="s">
        <v>3</v>
      </c>
      <c r="C14645" t="s">
        <v>650</v>
      </c>
      <c r="D14645" t="s">
        <v>186</v>
      </c>
      <c r="E14645" t="s">
        <v>1</v>
      </c>
      <c r="F14645">
        <v>0</v>
      </c>
      <c r="G14645">
        <v>0</v>
      </c>
      <c r="H14645">
        <v>0</v>
      </c>
    </row>
    <row r="14646" spans="2:8" x14ac:dyDescent="0.25">
      <c r="B14646" t="s">
        <v>3</v>
      </c>
      <c r="C14646" t="s">
        <v>650</v>
      </c>
      <c r="D14646" t="s">
        <v>187</v>
      </c>
      <c r="E14646" t="s">
        <v>1</v>
      </c>
      <c r="F14646">
        <v>0</v>
      </c>
      <c r="G14646">
        <v>0</v>
      </c>
      <c r="H14646">
        <v>0</v>
      </c>
    </row>
    <row r="14647" spans="2:8" x14ac:dyDescent="0.25">
      <c r="B14647" t="s">
        <v>3</v>
      </c>
      <c r="C14647" t="s">
        <v>650</v>
      </c>
      <c r="D14647" t="s">
        <v>188</v>
      </c>
      <c r="E14647" t="s">
        <v>1</v>
      </c>
      <c r="F14647">
        <v>0</v>
      </c>
      <c r="G14647">
        <v>0</v>
      </c>
      <c r="H14647">
        <v>0</v>
      </c>
    </row>
    <row r="14648" spans="2:8" x14ac:dyDescent="0.25">
      <c r="B14648" t="s">
        <v>3</v>
      </c>
      <c r="C14648" t="s">
        <v>650</v>
      </c>
      <c r="D14648" t="s">
        <v>189</v>
      </c>
      <c r="E14648" t="s">
        <v>1</v>
      </c>
      <c r="F14648">
        <v>0</v>
      </c>
      <c r="G14648">
        <v>0</v>
      </c>
      <c r="H14648">
        <v>0</v>
      </c>
    </row>
    <row r="14649" spans="2:8" x14ac:dyDescent="0.25">
      <c r="B14649" t="s">
        <v>3</v>
      </c>
      <c r="C14649" t="s">
        <v>650</v>
      </c>
      <c r="D14649" t="s">
        <v>190</v>
      </c>
      <c r="E14649" t="s">
        <v>1</v>
      </c>
      <c r="F14649">
        <v>0</v>
      </c>
      <c r="G14649">
        <v>0</v>
      </c>
      <c r="H14649">
        <v>0</v>
      </c>
    </row>
    <row r="14650" spans="2:8" x14ac:dyDescent="0.25">
      <c r="B14650" t="s">
        <v>3</v>
      </c>
      <c r="C14650" t="s">
        <v>650</v>
      </c>
      <c r="D14650" t="s">
        <v>191</v>
      </c>
      <c r="E14650" t="s">
        <v>1</v>
      </c>
      <c r="F14650">
        <v>0</v>
      </c>
      <c r="G14650">
        <v>0</v>
      </c>
      <c r="H14650">
        <v>0</v>
      </c>
    </row>
    <row r="14651" spans="2:8" x14ac:dyDescent="0.25">
      <c r="B14651" t="s">
        <v>3</v>
      </c>
      <c r="C14651" t="s">
        <v>650</v>
      </c>
      <c r="D14651" t="s">
        <v>192</v>
      </c>
      <c r="E14651" t="s">
        <v>1</v>
      </c>
      <c r="F14651">
        <v>0</v>
      </c>
      <c r="G14651">
        <v>0</v>
      </c>
      <c r="H14651">
        <v>0</v>
      </c>
    </row>
    <row r="14652" spans="2:8" x14ac:dyDescent="0.25">
      <c r="B14652" t="s">
        <v>3</v>
      </c>
      <c r="C14652" t="s">
        <v>650</v>
      </c>
      <c r="D14652" t="s">
        <v>193</v>
      </c>
      <c r="E14652" t="s">
        <v>1</v>
      </c>
      <c r="F14652">
        <v>0</v>
      </c>
      <c r="G14652">
        <v>0</v>
      </c>
      <c r="H14652">
        <v>0</v>
      </c>
    </row>
    <row r="14653" spans="2:8" x14ac:dyDescent="0.25">
      <c r="B14653" t="s">
        <v>3</v>
      </c>
      <c r="C14653" t="s">
        <v>650</v>
      </c>
      <c r="D14653" t="s">
        <v>194</v>
      </c>
      <c r="E14653" t="s">
        <v>1</v>
      </c>
      <c r="F14653">
        <v>0</v>
      </c>
      <c r="G14653">
        <v>0</v>
      </c>
      <c r="H14653">
        <v>0</v>
      </c>
    </row>
    <row r="14654" spans="2:8" x14ac:dyDescent="0.25">
      <c r="B14654" t="s">
        <v>3</v>
      </c>
      <c r="C14654" t="s">
        <v>650</v>
      </c>
      <c r="D14654" t="s">
        <v>195</v>
      </c>
      <c r="E14654" t="s">
        <v>1</v>
      </c>
      <c r="F14654">
        <v>0</v>
      </c>
      <c r="G14654">
        <v>0</v>
      </c>
      <c r="H14654">
        <v>0</v>
      </c>
    </row>
    <row r="14655" spans="2:8" x14ac:dyDescent="0.25">
      <c r="B14655" t="s">
        <v>3</v>
      </c>
      <c r="C14655" t="s">
        <v>650</v>
      </c>
      <c r="D14655" t="s">
        <v>196</v>
      </c>
      <c r="E14655" t="s">
        <v>1</v>
      </c>
      <c r="F14655">
        <v>0</v>
      </c>
      <c r="G14655">
        <v>0</v>
      </c>
      <c r="H14655">
        <v>0</v>
      </c>
    </row>
    <row r="14656" spans="2:8" x14ac:dyDescent="0.25">
      <c r="B14656" t="s">
        <v>3</v>
      </c>
      <c r="C14656" t="s">
        <v>650</v>
      </c>
      <c r="D14656" t="s">
        <v>197</v>
      </c>
      <c r="E14656" t="s">
        <v>1</v>
      </c>
      <c r="F14656">
        <v>0</v>
      </c>
      <c r="G14656">
        <v>0</v>
      </c>
      <c r="H14656">
        <v>0</v>
      </c>
    </row>
    <row r="14657" spans="2:8" x14ac:dyDescent="0.25">
      <c r="B14657" t="s">
        <v>3</v>
      </c>
      <c r="C14657" t="s">
        <v>650</v>
      </c>
      <c r="D14657" t="s">
        <v>198</v>
      </c>
      <c r="E14657" t="s">
        <v>1</v>
      </c>
      <c r="F14657">
        <v>0</v>
      </c>
      <c r="G14657">
        <v>0</v>
      </c>
      <c r="H14657">
        <v>0</v>
      </c>
    </row>
    <row r="14658" spans="2:8" x14ac:dyDescent="0.25">
      <c r="B14658" t="s">
        <v>3</v>
      </c>
      <c r="C14658" t="s">
        <v>650</v>
      </c>
      <c r="D14658" t="s">
        <v>199</v>
      </c>
      <c r="E14658" t="s">
        <v>1</v>
      </c>
      <c r="F14658">
        <v>0</v>
      </c>
      <c r="G14658">
        <v>0</v>
      </c>
      <c r="H14658">
        <v>0</v>
      </c>
    </row>
    <row r="14659" spans="2:8" x14ac:dyDescent="0.25">
      <c r="B14659" t="s">
        <v>3</v>
      </c>
      <c r="C14659" t="s">
        <v>650</v>
      </c>
      <c r="D14659" t="s">
        <v>200</v>
      </c>
      <c r="E14659" t="s">
        <v>1</v>
      </c>
      <c r="F14659">
        <v>0</v>
      </c>
      <c r="G14659">
        <v>0</v>
      </c>
      <c r="H14659">
        <v>0</v>
      </c>
    </row>
    <row r="14660" spans="2:8" x14ac:dyDescent="0.25">
      <c r="B14660" t="s">
        <v>3</v>
      </c>
      <c r="C14660" t="s">
        <v>650</v>
      </c>
      <c r="D14660" t="s">
        <v>201</v>
      </c>
      <c r="E14660" t="s">
        <v>1</v>
      </c>
      <c r="F14660">
        <v>0</v>
      </c>
      <c r="G14660">
        <v>0</v>
      </c>
      <c r="H14660">
        <v>0</v>
      </c>
    </row>
    <row r="14661" spans="2:8" x14ac:dyDescent="0.25">
      <c r="B14661" t="s">
        <v>3</v>
      </c>
      <c r="C14661" t="s">
        <v>650</v>
      </c>
      <c r="D14661" t="s">
        <v>202</v>
      </c>
      <c r="E14661" t="s">
        <v>1</v>
      </c>
      <c r="F14661">
        <v>0</v>
      </c>
      <c r="G14661">
        <v>0</v>
      </c>
      <c r="H14661">
        <v>0</v>
      </c>
    </row>
    <row r="14662" spans="2:8" x14ac:dyDescent="0.25">
      <c r="B14662" t="s">
        <v>3</v>
      </c>
      <c r="C14662" t="s">
        <v>650</v>
      </c>
      <c r="D14662" t="s">
        <v>203</v>
      </c>
      <c r="E14662" t="s">
        <v>1</v>
      </c>
      <c r="F14662">
        <v>0</v>
      </c>
      <c r="G14662">
        <v>0</v>
      </c>
      <c r="H14662">
        <v>0</v>
      </c>
    </row>
    <row r="14663" spans="2:8" x14ac:dyDescent="0.25">
      <c r="B14663" t="s">
        <v>3</v>
      </c>
      <c r="C14663" t="s">
        <v>650</v>
      </c>
      <c r="D14663" t="s">
        <v>204</v>
      </c>
      <c r="E14663" t="s">
        <v>1</v>
      </c>
      <c r="F14663">
        <v>0</v>
      </c>
      <c r="G14663">
        <v>0</v>
      </c>
      <c r="H14663">
        <v>0</v>
      </c>
    </row>
    <row r="14664" spans="2:8" x14ac:dyDescent="0.25">
      <c r="B14664" t="s">
        <v>3</v>
      </c>
      <c r="C14664" t="s">
        <v>650</v>
      </c>
      <c r="D14664" t="s">
        <v>205</v>
      </c>
      <c r="E14664" t="s">
        <v>1</v>
      </c>
      <c r="F14664">
        <v>0</v>
      </c>
      <c r="G14664">
        <v>0</v>
      </c>
      <c r="H14664">
        <v>0</v>
      </c>
    </row>
    <row r="14665" spans="2:8" x14ac:dyDescent="0.25">
      <c r="B14665" t="s">
        <v>3</v>
      </c>
      <c r="C14665" t="s">
        <v>650</v>
      </c>
      <c r="D14665" t="s">
        <v>206</v>
      </c>
      <c r="E14665" t="s">
        <v>1</v>
      </c>
      <c r="F14665">
        <v>0</v>
      </c>
      <c r="G14665">
        <v>0</v>
      </c>
      <c r="H14665">
        <v>0</v>
      </c>
    </row>
    <row r="14666" spans="2:8" x14ac:dyDescent="0.25">
      <c r="B14666" t="s">
        <v>3</v>
      </c>
      <c r="C14666" t="s">
        <v>650</v>
      </c>
      <c r="D14666" t="s">
        <v>207</v>
      </c>
      <c r="E14666" t="s">
        <v>1</v>
      </c>
      <c r="F14666">
        <v>0</v>
      </c>
      <c r="G14666">
        <v>0</v>
      </c>
      <c r="H14666">
        <v>0</v>
      </c>
    </row>
    <row r="14667" spans="2:8" x14ac:dyDescent="0.25">
      <c r="B14667" t="s">
        <v>3</v>
      </c>
      <c r="C14667" t="s">
        <v>650</v>
      </c>
      <c r="D14667" t="s">
        <v>208</v>
      </c>
      <c r="E14667" t="s">
        <v>1</v>
      </c>
      <c r="F14667">
        <v>0</v>
      </c>
      <c r="G14667">
        <v>0</v>
      </c>
      <c r="H14667">
        <v>0</v>
      </c>
    </row>
    <row r="14668" spans="2:8" x14ac:dyDescent="0.25">
      <c r="B14668" t="s">
        <v>3</v>
      </c>
      <c r="C14668" t="s">
        <v>650</v>
      </c>
      <c r="D14668" t="s">
        <v>209</v>
      </c>
      <c r="E14668" t="s">
        <v>1</v>
      </c>
      <c r="F14668">
        <v>0</v>
      </c>
      <c r="G14668">
        <v>0</v>
      </c>
      <c r="H14668">
        <v>0</v>
      </c>
    </row>
    <row r="14669" spans="2:8" x14ac:dyDescent="0.25">
      <c r="B14669" t="s">
        <v>3</v>
      </c>
      <c r="C14669" t="s">
        <v>650</v>
      </c>
      <c r="D14669" t="s">
        <v>210</v>
      </c>
      <c r="E14669" t="s">
        <v>1</v>
      </c>
      <c r="F14669">
        <v>0</v>
      </c>
      <c r="G14669">
        <v>0</v>
      </c>
      <c r="H14669">
        <v>0</v>
      </c>
    </row>
    <row r="14670" spans="2:8" x14ac:dyDescent="0.25">
      <c r="B14670" t="s">
        <v>3</v>
      </c>
      <c r="C14670" t="s">
        <v>650</v>
      </c>
      <c r="D14670" t="s">
        <v>211</v>
      </c>
      <c r="E14670" t="s">
        <v>1</v>
      </c>
      <c r="F14670">
        <v>0</v>
      </c>
      <c r="G14670">
        <v>0</v>
      </c>
      <c r="H14670">
        <v>0</v>
      </c>
    </row>
    <row r="14671" spans="2:8" x14ac:dyDescent="0.25">
      <c r="B14671" t="s">
        <v>3</v>
      </c>
      <c r="C14671" t="s">
        <v>650</v>
      </c>
      <c r="D14671" t="s">
        <v>212</v>
      </c>
      <c r="E14671" t="s">
        <v>1</v>
      </c>
      <c r="F14671">
        <v>0</v>
      </c>
      <c r="G14671">
        <v>0</v>
      </c>
      <c r="H14671">
        <v>0</v>
      </c>
    </row>
    <row r="14672" spans="2:8" x14ac:dyDescent="0.25">
      <c r="B14672" t="s">
        <v>3</v>
      </c>
      <c r="C14672" t="s">
        <v>650</v>
      </c>
      <c r="D14672" t="s">
        <v>213</v>
      </c>
      <c r="E14672" t="s">
        <v>1</v>
      </c>
      <c r="F14672">
        <v>0</v>
      </c>
      <c r="G14672">
        <v>0</v>
      </c>
      <c r="H14672">
        <v>0</v>
      </c>
    </row>
    <row r="14673" spans="2:8" x14ac:dyDescent="0.25">
      <c r="B14673" t="s">
        <v>3</v>
      </c>
      <c r="C14673" t="s">
        <v>650</v>
      </c>
      <c r="D14673" t="s">
        <v>214</v>
      </c>
      <c r="E14673" t="s">
        <v>1</v>
      </c>
      <c r="F14673">
        <v>0</v>
      </c>
      <c r="G14673">
        <v>0</v>
      </c>
      <c r="H14673">
        <v>0</v>
      </c>
    </row>
    <row r="14674" spans="2:8" x14ac:dyDescent="0.25">
      <c r="B14674" t="s">
        <v>3</v>
      </c>
      <c r="C14674" t="s">
        <v>650</v>
      </c>
      <c r="D14674" t="s">
        <v>215</v>
      </c>
      <c r="E14674" t="s">
        <v>1</v>
      </c>
      <c r="F14674">
        <v>0</v>
      </c>
      <c r="G14674">
        <v>0</v>
      </c>
      <c r="H14674">
        <v>0</v>
      </c>
    </row>
    <row r="14675" spans="2:8" x14ac:dyDescent="0.25">
      <c r="B14675" t="s">
        <v>3</v>
      </c>
      <c r="C14675" t="s">
        <v>650</v>
      </c>
      <c r="D14675" t="s">
        <v>216</v>
      </c>
      <c r="E14675" t="s">
        <v>1</v>
      </c>
      <c r="F14675">
        <v>0</v>
      </c>
      <c r="G14675">
        <v>0</v>
      </c>
      <c r="H14675">
        <v>0</v>
      </c>
    </row>
    <row r="14676" spans="2:8" x14ac:dyDescent="0.25">
      <c r="B14676" t="s">
        <v>3</v>
      </c>
      <c r="C14676" t="s">
        <v>650</v>
      </c>
      <c r="D14676" t="s">
        <v>217</v>
      </c>
      <c r="E14676" t="s">
        <v>1</v>
      </c>
      <c r="F14676">
        <v>0</v>
      </c>
      <c r="G14676">
        <v>0</v>
      </c>
      <c r="H14676">
        <v>0</v>
      </c>
    </row>
    <row r="14677" spans="2:8" x14ac:dyDescent="0.25">
      <c r="B14677" t="s">
        <v>3</v>
      </c>
      <c r="C14677" t="s">
        <v>650</v>
      </c>
      <c r="D14677" t="s">
        <v>218</v>
      </c>
      <c r="E14677" t="s">
        <v>1</v>
      </c>
      <c r="F14677">
        <v>0</v>
      </c>
      <c r="G14677">
        <v>0</v>
      </c>
      <c r="H14677">
        <v>0</v>
      </c>
    </row>
    <row r="14678" spans="2:8" x14ac:dyDescent="0.25">
      <c r="B14678" t="s">
        <v>3</v>
      </c>
      <c r="C14678" t="s">
        <v>650</v>
      </c>
      <c r="D14678" t="s">
        <v>219</v>
      </c>
      <c r="E14678" t="s">
        <v>1</v>
      </c>
      <c r="F14678">
        <v>0</v>
      </c>
      <c r="G14678">
        <v>0</v>
      </c>
      <c r="H14678">
        <v>0</v>
      </c>
    </row>
    <row r="14679" spans="2:8" x14ac:dyDescent="0.25">
      <c r="B14679" t="s">
        <v>3</v>
      </c>
      <c r="C14679" t="s">
        <v>650</v>
      </c>
      <c r="D14679" t="s">
        <v>220</v>
      </c>
      <c r="E14679" t="s">
        <v>1</v>
      </c>
      <c r="F14679">
        <v>0</v>
      </c>
      <c r="G14679">
        <v>0</v>
      </c>
      <c r="H14679">
        <v>0</v>
      </c>
    </row>
    <row r="14680" spans="2:8" x14ac:dyDescent="0.25">
      <c r="B14680" t="s">
        <v>3</v>
      </c>
      <c r="C14680" t="s">
        <v>650</v>
      </c>
      <c r="D14680" t="s">
        <v>221</v>
      </c>
      <c r="E14680" t="s">
        <v>1</v>
      </c>
      <c r="F14680">
        <v>0</v>
      </c>
      <c r="G14680">
        <v>0</v>
      </c>
      <c r="H14680">
        <v>0</v>
      </c>
    </row>
    <row r="14681" spans="2:8" x14ac:dyDescent="0.25">
      <c r="B14681" t="s">
        <v>3</v>
      </c>
      <c r="C14681" t="s">
        <v>650</v>
      </c>
      <c r="D14681" t="s">
        <v>222</v>
      </c>
      <c r="E14681" t="s">
        <v>1</v>
      </c>
      <c r="F14681">
        <v>0</v>
      </c>
      <c r="G14681">
        <v>0</v>
      </c>
      <c r="H14681">
        <v>0</v>
      </c>
    </row>
    <row r="14682" spans="2:8" x14ac:dyDescent="0.25">
      <c r="B14682" t="s">
        <v>3</v>
      </c>
      <c r="C14682" t="s">
        <v>650</v>
      </c>
      <c r="D14682" t="s">
        <v>223</v>
      </c>
      <c r="E14682" t="s">
        <v>1</v>
      </c>
      <c r="F14682">
        <v>0</v>
      </c>
      <c r="G14682">
        <v>0</v>
      </c>
      <c r="H14682">
        <v>0</v>
      </c>
    </row>
    <row r="14683" spans="2:8" x14ac:dyDescent="0.25">
      <c r="B14683" t="s">
        <v>3</v>
      </c>
      <c r="C14683" t="s">
        <v>650</v>
      </c>
      <c r="D14683" t="s">
        <v>224</v>
      </c>
      <c r="E14683" t="s">
        <v>1</v>
      </c>
      <c r="F14683">
        <v>0</v>
      </c>
      <c r="G14683">
        <v>0</v>
      </c>
      <c r="H14683">
        <v>0</v>
      </c>
    </row>
    <row r="14684" spans="2:8" x14ac:dyDescent="0.25">
      <c r="B14684" t="s">
        <v>3</v>
      </c>
      <c r="C14684" t="s">
        <v>650</v>
      </c>
      <c r="D14684" t="s">
        <v>225</v>
      </c>
      <c r="E14684" t="s">
        <v>1</v>
      </c>
      <c r="F14684">
        <v>0</v>
      </c>
      <c r="G14684">
        <v>0</v>
      </c>
      <c r="H14684">
        <v>0</v>
      </c>
    </row>
    <row r="14685" spans="2:8" x14ac:dyDescent="0.25">
      <c r="B14685" t="s">
        <v>3</v>
      </c>
      <c r="C14685" t="s">
        <v>650</v>
      </c>
      <c r="D14685" t="s">
        <v>226</v>
      </c>
      <c r="E14685" t="s">
        <v>1</v>
      </c>
      <c r="F14685">
        <v>0</v>
      </c>
      <c r="G14685">
        <v>0</v>
      </c>
      <c r="H14685">
        <v>0</v>
      </c>
    </row>
    <row r="14686" spans="2:8" x14ac:dyDescent="0.25">
      <c r="B14686" t="s">
        <v>3</v>
      </c>
      <c r="C14686" t="s">
        <v>650</v>
      </c>
      <c r="D14686" t="s">
        <v>227</v>
      </c>
      <c r="E14686" t="s">
        <v>1</v>
      </c>
      <c r="F14686">
        <v>0</v>
      </c>
      <c r="G14686">
        <v>0</v>
      </c>
      <c r="H14686">
        <v>0</v>
      </c>
    </row>
    <row r="14687" spans="2:8" x14ac:dyDescent="0.25">
      <c r="B14687" t="s">
        <v>3</v>
      </c>
      <c r="C14687" t="s">
        <v>650</v>
      </c>
      <c r="D14687" t="s">
        <v>228</v>
      </c>
      <c r="E14687" t="s">
        <v>1</v>
      </c>
      <c r="F14687">
        <v>0</v>
      </c>
      <c r="G14687">
        <v>0</v>
      </c>
      <c r="H14687">
        <v>0</v>
      </c>
    </row>
    <row r="14688" spans="2:8" x14ac:dyDescent="0.25">
      <c r="B14688" t="s">
        <v>3</v>
      </c>
      <c r="C14688" t="s">
        <v>650</v>
      </c>
      <c r="D14688" t="s">
        <v>229</v>
      </c>
      <c r="E14688" t="s">
        <v>1</v>
      </c>
      <c r="F14688">
        <v>0</v>
      </c>
      <c r="G14688">
        <v>0</v>
      </c>
      <c r="H14688">
        <v>0</v>
      </c>
    </row>
    <row r="14689" spans="2:8" x14ac:dyDescent="0.25">
      <c r="B14689" t="s">
        <v>3</v>
      </c>
      <c r="C14689" t="s">
        <v>650</v>
      </c>
      <c r="D14689" t="s">
        <v>230</v>
      </c>
      <c r="E14689" t="s">
        <v>1</v>
      </c>
      <c r="F14689">
        <v>0</v>
      </c>
      <c r="G14689">
        <v>0</v>
      </c>
      <c r="H14689">
        <v>0</v>
      </c>
    </row>
    <row r="14690" spans="2:8" x14ac:dyDescent="0.25">
      <c r="B14690" t="s">
        <v>3</v>
      </c>
      <c r="C14690" t="s">
        <v>650</v>
      </c>
      <c r="D14690" t="s">
        <v>231</v>
      </c>
      <c r="E14690" t="s">
        <v>1</v>
      </c>
      <c r="F14690">
        <v>0</v>
      </c>
      <c r="G14690">
        <v>0</v>
      </c>
      <c r="H14690">
        <v>0</v>
      </c>
    </row>
    <row r="14691" spans="2:8" x14ac:dyDescent="0.25">
      <c r="B14691" t="s">
        <v>3</v>
      </c>
      <c r="C14691" t="s">
        <v>650</v>
      </c>
      <c r="D14691" t="s">
        <v>232</v>
      </c>
      <c r="E14691" t="s">
        <v>1</v>
      </c>
      <c r="F14691">
        <v>0</v>
      </c>
      <c r="G14691">
        <v>0</v>
      </c>
      <c r="H14691">
        <v>0</v>
      </c>
    </row>
    <row r="14692" spans="2:8" x14ac:dyDescent="0.25">
      <c r="B14692" t="s">
        <v>3</v>
      </c>
      <c r="C14692" t="s">
        <v>650</v>
      </c>
      <c r="D14692" t="s">
        <v>233</v>
      </c>
      <c r="E14692" t="s">
        <v>1</v>
      </c>
      <c r="F14692">
        <v>0</v>
      </c>
      <c r="G14692">
        <v>0</v>
      </c>
      <c r="H14692">
        <v>0</v>
      </c>
    </row>
    <row r="14693" spans="2:8" x14ac:dyDescent="0.25">
      <c r="B14693" t="s">
        <v>3</v>
      </c>
      <c r="C14693" t="s">
        <v>650</v>
      </c>
      <c r="D14693" t="s">
        <v>234</v>
      </c>
      <c r="E14693" t="s">
        <v>1</v>
      </c>
      <c r="F14693">
        <v>0</v>
      </c>
      <c r="G14693">
        <v>0</v>
      </c>
      <c r="H14693">
        <v>0</v>
      </c>
    </row>
    <row r="14694" spans="2:8" x14ac:dyDescent="0.25">
      <c r="B14694" t="s">
        <v>3</v>
      </c>
      <c r="C14694" t="s">
        <v>650</v>
      </c>
      <c r="D14694" t="s">
        <v>235</v>
      </c>
      <c r="E14694" t="s">
        <v>1</v>
      </c>
      <c r="F14694">
        <v>0</v>
      </c>
      <c r="G14694">
        <v>0</v>
      </c>
      <c r="H14694">
        <v>0</v>
      </c>
    </row>
    <row r="14695" spans="2:8" x14ac:dyDescent="0.25">
      <c r="B14695" t="s">
        <v>3</v>
      </c>
      <c r="C14695" t="s">
        <v>650</v>
      </c>
      <c r="D14695" t="s">
        <v>236</v>
      </c>
      <c r="E14695" t="s">
        <v>1</v>
      </c>
      <c r="F14695">
        <v>0</v>
      </c>
      <c r="G14695">
        <v>0</v>
      </c>
      <c r="H14695">
        <v>0</v>
      </c>
    </row>
    <row r="14696" spans="2:8" x14ac:dyDescent="0.25">
      <c r="B14696" t="s">
        <v>3</v>
      </c>
      <c r="C14696" t="s">
        <v>650</v>
      </c>
      <c r="D14696" t="s">
        <v>237</v>
      </c>
      <c r="E14696" t="s">
        <v>1</v>
      </c>
      <c r="F14696">
        <v>0</v>
      </c>
      <c r="G14696">
        <v>0</v>
      </c>
      <c r="H14696">
        <v>0</v>
      </c>
    </row>
    <row r="14697" spans="2:8" x14ac:dyDescent="0.25">
      <c r="B14697" t="s">
        <v>3</v>
      </c>
      <c r="C14697" t="s">
        <v>650</v>
      </c>
      <c r="D14697" t="s">
        <v>238</v>
      </c>
      <c r="E14697" t="s">
        <v>1</v>
      </c>
      <c r="F14697">
        <v>0</v>
      </c>
      <c r="G14697">
        <v>0</v>
      </c>
      <c r="H14697">
        <v>0</v>
      </c>
    </row>
    <row r="14698" spans="2:8" x14ac:dyDescent="0.25">
      <c r="B14698" t="s">
        <v>3</v>
      </c>
      <c r="C14698" t="s">
        <v>650</v>
      </c>
      <c r="D14698" t="s">
        <v>239</v>
      </c>
      <c r="E14698" t="s">
        <v>1</v>
      </c>
      <c r="F14698">
        <v>0</v>
      </c>
      <c r="G14698">
        <v>0</v>
      </c>
      <c r="H14698">
        <v>0</v>
      </c>
    </row>
    <row r="14699" spans="2:8" x14ac:dyDescent="0.25">
      <c r="B14699" t="s">
        <v>3</v>
      </c>
      <c r="C14699" t="s">
        <v>650</v>
      </c>
      <c r="D14699" t="s">
        <v>240</v>
      </c>
      <c r="E14699" t="s">
        <v>1</v>
      </c>
      <c r="F14699">
        <v>0</v>
      </c>
      <c r="G14699">
        <v>0</v>
      </c>
      <c r="H14699">
        <v>0</v>
      </c>
    </row>
    <row r="14700" spans="2:8" x14ac:dyDescent="0.25">
      <c r="B14700" t="s">
        <v>3</v>
      </c>
      <c r="C14700" t="s">
        <v>650</v>
      </c>
      <c r="D14700" t="s">
        <v>241</v>
      </c>
      <c r="E14700" t="s">
        <v>1</v>
      </c>
      <c r="F14700">
        <v>0</v>
      </c>
      <c r="G14700">
        <v>0</v>
      </c>
      <c r="H14700">
        <v>0</v>
      </c>
    </row>
    <row r="14701" spans="2:8" x14ac:dyDescent="0.25">
      <c r="B14701" t="s">
        <v>3</v>
      </c>
      <c r="C14701" t="s">
        <v>650</v>
      </c>
      <c r="D14701" t="s">
        <v>242</v>
      </c>
      <c r="E14701" t="s">
        <v>1</v>
      </c>
      <c r="F14701">
        <v>0</v>
      </c>
      <c r="G14701">
        <v>0</v>
      </c>
      <c r="H14701">
        <v>0</v>
      </c>
    </row>
    <row r="14702" spans="2:8" x14ac:dyDescent="0.25">
      <c r="B14702" t="s">
        <v>3</v>
      </c>
      <c r="C14702" t="s">
        <v>650</v>
      </c>
      <c r="D14702" t="s">
        <v>243</v>
      </c>
      <c r="E14702" t="s">
        <v>1</v>
      </c>
      <c r="F14702">
        <v>0</v>
      </c>
      <c r="G14702">
        <v>0</v>
      </c>
      <c r="H14702">
        <v>0</v>
      </c>
    </row>
    <row r="14703" spans="2:8" x14ac:dyDescent="0.25">
      <c r="B14703" t="s">
        <v>3</v>
      </c>
      <c r="C14703" t="s">
        <v>650</v>
      </c>
      <c r="D14703" t="s">
        <v>244</v>
      </c>
      <c r="E14703" t="s">
        <v>1</v>
      </c>
      <c r="F14703">
        <v>0</v>
      </c>
      <c r="G14703">
        <v>0</v>
      </c>
      <c r="H14703">
        <v>0</v>
      </c>
    </row>
    <row r="14704" spans="2:8" x14ac:dyDescent="0.25">
      <c r="B14704" t="s">
        <v>3</v>
      </c>
      <c r="C14704" t="s">
        <v>650</v>
      </c>
      <c r="D14704" t="s">
        <v>245</v>
      </c>
      <c r="E14704" t="s">
        <v>1</v>
      </c>
      <c r="F14704">
        <v>0</v>
      </c>
      <c r="G14704">
        <v>0</v>
      </c>
      <c r="H14704">
        <v>0</v>
      </c>
    </row>
    <row r="14705" spans="2:8" x14ac:dyDescent="0.25">
      <c r="B14705" t="s">
        <v>3</v>
      </c>
      <c r="C14705" t="s">
        <v>650</v>
      </c>
      <c r="D14705" t="s">
        <v>246</v>
      </c>
      <c r="E14705" t="s">
        <v>1</v>
      </c>
      <c r="F14705">
        <v>0</v>
      </c>
      <c r="G14705">
        <v>0</v>
      </c>
      <c r="H14705">
        <v>0</v>
      </c>
    </row>
    <row r="14706" spans="2:8" x14ac:dyDescent="0.25">
      <c r="B14706" t="s">
        <v>3</v>
      </c>
      <c r="C14706" t="s">
        <v>650</v>
      </c>
      <c r="D14706" t="s">
        <v>247</v>
      </c>
      <c r="E14706" t="s">
        <v>1</v>
      </c>
      <c r="F14706">
        <v>0</v>
      </c>
      <c r="G14706">
        <v>0</v>
      </c>
      <c r="H14706">
        <v>0</v>
      </c>
    </row>
    <row r="14707" spans="2:8" x14ac:dyDescent="0.25">
      <c r="B14707" t="s">
        <v>3</v>
      </c>
      <c r="C14707" t="s">
        <v>650</v>
      </c>
      <c r="D14707" t="s">
        <v>248</v>
      </c>
      <c r="E14707" t="s">
        <v>1</v>
      </c>
      <c r="F14707">
        <v>0</v>
      </c>
      <c r="G14707">
        <v>0</v>
      </c>
      <c r="H14707">
        <v>0</v>
      </c>
    </row>
    <row r="14708" spans="2:8" x14ac:dyDescent="0.25">
      <c r="B14708" t="s">
        <v>3</v>
      </c>
      <c r="C14708" t="s">
        <v>650</v>
      </c>
      <c r="D14708" t="s">
        <v>249</v>
      </c>
      <c r="E14708" t="s">
        <v>1</v>
      </c>
      <c r="F14708">
        <v>0</v>
      </c>
      <c r="G14708">
        <v>0</v>
      </c>
      <c r="H14708">
        <v>0</v>
      </c>
    </row>
    <row r="14709" spans="2:8" x14ac:dyDescent="0.25">
      <c r="B14709" t="s">
        <v>3</v>
      </c>
      <c r="C14709" t="s">
        <v>650</v>
      </c>
      <c r="D14709" t="s">
        <v>250</v>
      </c>
      <c r="E14709" t="s">
        <v>1</v>
      </c>
      <c r="F14709">
        <v>0</v>
      </c>
      <c r="G14709">
        <v>0</v>
      </c>
      <c r="H14709">
        <v>0</v>
      </c>
    </row>
    <row r="14710" spans="2:8" x14ac:dyDescent="0.25">
      <c r="B14710" t="s">
        <v>3</v>
      </c>
      <c r="C14710" t="s">
        <v>650</v>
      </c>
      <c r="D14710" t="s">
        <v>251</v>
      </c>
      <c r="E14710" t="s">
        <v>1</v>
      </c>
      <c r="F14710">
        <v>0</v>
      </c>
      <c r="G14710">
        <v>0</v>
      </c>
      <c r="H14710">
        <v>0</v>
      </c>
    </row>
    <row r="14711" spans="2:8" x14ac:dyDescent="0.25">
      <c r="B14711" t="s">
        <v>3</v>
      </c>
      <c r="C14711" t="s">
        <v>650</v>
      </c>
      <c r="D14711" t="s">
        <v>252</v>
      </c>
      <c r="E14711" t="s">
        <v>1</v>
      </c>
      <c r="F14711">
        <v>0</v>
      </c>
      <c r="G14711">
        <v>0</v>
      </c>
      <c r="H14711">
        <v>0</v>
      </c>
    </row>
    <row r="14712" spans="2:8" x14ac:dyDescent="0.25">
      <c r="B14712" t="s">
        <v>3</v>
      </c>
      <c r="C14712" t="s">
        <v>650</v>
      </c>
      <c r="D14712" t="s">
        <v>253</v>
      </c>
      <c r="E14712" t="s">
        <v>1</v>
      </c>
      <c r="F14712">
        <v>0</v>
      </c>
      <c r="G14712">
        <v>0</v>
      </c>
      <c r="H14712">
        <v>0</v>
      </c>
    </row>
    <row r="14713" spans="2:8" x14ac:dyDescent="0.25">
      <c r="B14713" t="s">
        <v>3</v>
      </c>
      <c r="C14713" t="s">
        <v>650</v>
      </c>
      <c r="D14713" t="s">
        <v>254</v>
      </c>
      <c r="E14713" t="s">
        <v>1</v>
      </c>
      <c r="F14713">
        <v>0</v>
      </c>
      <c r="G14713">
        <v>0</v>
      </c>
      <c r="H14713">
        <v>0</v>
      </c>
    </row>
    <row r="14714" spans="2:8" x14ac:dyDescent="0.25">
      <c r="B14714" t="s">
        <v>3</v>
      </c>
      <c r="C14714" t="s">
        <v>650</v>
      </c>
      <c r="D14714" t="s">
        <v>255</v>
      </c>
      <c r="E14714" t="s">
        <v>1</v>
      </c>
      <c r="F14714">
        <v>0</v>
      </c>
      <c r="G14714">
        <v>0</v>
      </c>
      <c r="H14714">
        <v>0</v>
      </c>
    </row>
    <row r="14715" spans="2:8" x14ac:dyDescent="0.25">
      <c r="B14715" t="s">
        <v>3</v>
      </c>
      <c r="C14715" t="s">
        <v>650</v>
      </c>
      <c r="D14715" t="s">
        <v>256</v>
      </c>
      <c r="E14715" t="s">
        <v>1</v>
      </c>
      <c r="F14715">
        <v>0</v>
      </c>
      <c r="G14715">
        <v>0</v>
      </c>
      <c r="H14715">
        <v>0</v>
      </c>
    </row>
    <row r="14716" spans="2:8" x14ac:dyDescent="0.25">
      <c r="B14716" t="s">
        <v>3</v>
      </c>
      <c r="C14716" t="s">
        <v>650</v>
      </c>
      <c r="D14716" t="s">
        <v>257</v>
      </c>
      <c r="E14716" t="s">
        <v>1</v>
      </c>
      <c r="F14716">
        <v>0</v>
      </c>
      <c r="G14716">
        <v>0</v>
      </c>
      <c r="H14716">
        <v>0</v>
      </c>
    </row>
    <row r="14717" spans="2:8" x14ac:dyDescent="0.25">
      <c r="B14717" t="s">
        <v>3</v>
      </c>
      <c r="C14717" t="s">
        <v>650</v>
      </c>
      <c r="D14717" t="s">
        <v>258</v>
      </c>
      <c r="E14717" t="s">
        <v>1</v>
      </c>
      <c r="F14717">
        <v>0</v>
      </c>
      <c r="G14717">
        <v>0</v>
      </c>
      <c r="H14717">
        <v>0</v>
      </c>
    </row>
    <row r="14718" spans="2:8" x14ac:dyDescent="0.25">
      <c r="B14718" t="s">
        <v>3</v>
      </c>
      <c r="C14718" t="s">
        <v>650</v>
      </c>
      <c r="D14718" t="s">
        <v>259</v>
      </c>
      <c r="E14718" t="s">
        <v>1</v>
      </c>
      <c r="F14718">
        <v>0</v>
      </c>
      <c r="G14718">
        <v>0</v>
      </c>
      <c r="H14718">
        <v>0</v>
      </c>
    </row>
    <row r="14719" spans="2:8" x14ac:dyDescent="0.25">
      <c r="B14719" t="s">
        <v>3</v>
      </c>
      <c r="C14719" t="s">
        <v>650</v>
      </c>
      <c r="D14719" t="s">
        <v>260</v>
      </c>
      <c r="E14719" t="s">
        <v>1</v>
      </c>
      <c r="F14719">
        <v>0</v>
      </c>
      <c r="G14719">
        <v>0</v>
      </c>
      <c r="H14719">
        <v>0</v>
      </c>
    </row>
    <row r="14720" spans="2:8" x14ac:dyDescent="0.25">
      <c r="B14720" t="s">
        <v>3</v>
      </c>
      <c r="C14720" t="s">
        <v>650</v>
      </c>
      <c r="D14720" t="s">
        <v>261</v>
      </c>
      <c r="E14720" t="s">
        <v>1</v>
      </c>
      <c r="F14720">
        <v>0</v>
      </c>
      <c r="G14720">
        <v>0</v>
      </c>
      <c r="H14720">
        <v>0</v>
      </c>
    </row>
    <row r="14721" spans="2:8" x14ac:dyDescent="0.25">
      <c r="B14721" t="s">
        <v>3</v>
      </c>
      <c r="C14721" t="s">
        <v>650</v>
      </c>
      <c r="D14721" t="s">
        <v>262</v>
      </c>
      <c r="E14721" t="s">
        <v>1</v>
      </c>
      <c r="F14721">
        <v>0</v>
      </c>
      <c r="G14721">
        <v>0</v>
      </c>
      <c r="H14721">
        <v>0</v>
      </c>
    </row>
    <row r="14722" spans="2:8" x14ac:dyDescent="0.25">
      <c r="B14722" t="s">
        <v>3</v>
      </c>
      <c r="C14722" t="s">
        <v>650</v>
      </c>
      <c r="D14722" t="s">
        <v>263</v>
      </c>
      <c r="E14722" t="s">
        <v>1</v>
      </c>
      <c r="F14722">
        <v>0</v>
      </c>
      <c r="G14722">
        <v>0</v>
      </c>
      <c r="H14722">
        <v>0</v>
      </c>
    </row>
    <row r="14723" spans="2:8" x14ac:dyDescent="0.25">
      <c r="B14723" t="s">
        <v>3</v>
      </c>
      <c r="C14723" t="s">
        <v>650</v>
      </c>
      <c r="D14723" t="s">
        <v>264</v>
      </c>
      <c r="E14723" t="s">
        <v>1</v>
      </c>
      <c r="F14723">
        <v>0</v>
      </c>
      <c r="G14723">
        <v>0</v>
      </c>
      <c r="H14723">
        <v>0</v>
      </c>
    </row>
    <row r="14724" spans="2:8" x14ac:dyDescent="0.25">
      <c r="B14724" t="s">
        <v>3</v>
      </c>
      <c r="C14724" t="s">
        <v>650</v>
      </c>
      <c r="D14724" t="s">
        <v>265</v>
      </c>
      <c r="E14724" t="s">
        <v>1</v>
      </c>
      <c r="F14724">
        <v>0</v>
      </c>
      <c r="G14724">
        <v>0</v>
      </c>
      <c r="H14724">
        <v>0</v>
      </c>
    </row>
    <row r="14725" spans="2:8" x14ac:dyDescent="0.25">
      <c r="B14725" t="s">
        <v>3</v>
      </c>
      <c r="C14725" t="s">
        <v>650</v>
      </c>
      <c r="D14725" t="s">
        <v>266</v>
      </c>
      <c r="E14725" t="s">
        <v>1</v>
      </c>
      <c r="F14725">
        <v>0</v>
      </c>
      <c r="G14725">
        <v>0</v>
      </c>
      <c r="H14725">
        <v>0</v>
      </c>
    </row>
    <row r="14726" spans="2:8" x14ac:dyDescent="0.25">
      <c r="B14726" t="s">
        <v>3</v>
      </c>
      <c r="C14726" t="s">
        <v>650</v>
      </c>
      <c r="D14726" t="s">
        <v>267</v>
      </c>
      <c r="E14726" t="s">
        <v>1</v>
      </c>
      <c r="F14726">
        <v>0</v>
      </c>
      <c r="G14726">
        <v>0</v>
      </c>
      <c r="H14726">
        <v>0</v>
      </c>
    </row>
    <row r="14727" spans="2:8" x14ac:dyDescent="0.25">
      <c r="B14727" t="s">
        <v>3</v>
      </c>
      <c r="C14727" t="s">
        <v>650</v>
      </c>
      <c r="D14727" t="s">
        <v>268</v>
      </c>
      <c r="E14727" t="s">
        <v>1</v>
      </c>
      <c r="F14727">
        <v>0</v>
      </c>
      <c r="G14727">
        <v>0</v>
      </c>
      <c r="H14727">
        <v>0</v>
      </c>
    </row>
    <row r="14728" spans="2:8" x14ac:dyDescent="0.25">
      <c r="B14728" t="s">
        <v>3</v>
      </c>
      <c r="C14728" t="s">
        <v>650</v>
      </c>
      <c r="D14728" t="s">
        <v>269</v>
      </c>
      <c r="E14728" t="s">
        <v>1</v>
      </c>
      <c r="F14728">
        <v>0</v>
      </c>
      <c r="G14728">
        <v>0</v>
      </c>
      <c r="H14728">
        <v>0</v>
      </c>
    </row>
    <row r="14729" spans="2:8" x14ac:dyDescent="0.25">
      <c r="B14729" t="s">
        <v>3</v>
      </c>
      <c r="C14729" t="s">
        <v>650</v>
      </c>
      <c r="D14729" t="s">
        <v>270</v>
      </c>
      <c r="E14729" t="s">
        <v>1</v>
      </c>
      <c r="F14729">
        <v>0</v>
      </c>
      <c r="G14729">
        <v>0</v>
      </c>
      <c r="H14729">
        <v>0</v>
      </c>
    </row>
    <row r="14730" spans="2:8" x14ac:dyDescent="0.25">
      <c r="B14730" t="s">
        <v>3</v>
      </c>
      <c r="C14730" t="s">
        <v>650</v>
      </c>
      <c r="D14730" t="s">
        <v>271</v>
      </c>
      <c r="E14730" t="s">
        <v>1</v>
      </c>
      <c r="F14730">
        <v>0</v>
      </c>
      <c r="G14730">
        <v>0</v>
      </c>
      <c r="H14730">
        <v>0</v>
      </c>
    </row>
    <row r="14731" spans="2:8" x14ac:dyDescent="0.25">
      <c r="B14731" t="s">
        <v>3</v>
      </c>
      <c r="C14731" t="s">
        <v>650</v>
      </c>
      <c r="D14731" t="s">
        <v>272</v>
      </c>
      <c r="E14731" t="s">
        <v>1</v>
      </c>
      <c r="F14731">
        <v>0</v>
      </c>
      <c r="G14731">
        <v>0</v>
      </c>
      <c r="H14731">
        <v>0</v>
      </c>
    </row>
    <row r="14732" spans="2:8" x14ac:dyDescent="0.25">
      <c r="B14732" t="s">
        <v>3</v>
      </c>
      <c r="C14732" t="s">
        <v>650</v>
      </c>
      <c r="D14732" t="s">
        <v>273</v>
      </c>
      <c r="E14732" t="s">
        <v>1</v>
      </c>
      <c r="F14732">
        <v>0</v>
      </c>
      <c r="G14732">
        <v>0</v>
      </c>
      <c r="H14732">
        <v>0</v>
      </c>
    </row>
    <row r="14733" spans="2:8" x14ac:dyDescent="0.25">
      <c r="B14733" t="s">
        <v>3</v>
      </c>
      <c r="C14733" t="s">
        <v>650</v>
      </c>
      <c r="D14733" t="s">
        <v>274</v>
      </c>
      <c r="E14733" t="s">
        <v>1</v>
      </c>
      <c r="F14733">
        <v>0</v>
      </c>
      <c r="G14733">
        <v>0</v>
      </c>
      <c r="H14733">
        <v>0</v>
      </c>
    </row>
    <row r="14734" spans="2:8" x14ac:dyDescent="0.25">
      <c r="B14734" t="s">
        <v>3</v>
      </c>
      <c r="C14734" t="s">
        <v>650</v>
      </c>
      <c r="D14734" t="s">
        <v>275</v>
      </c>
      <c r="E14734" t="s">
        <v>1</v>
      </c>
      <c r="F14734">
        <v>0</v>
      </c>
      <c r="G14734">
        <v>0</v>
      </c>
      <c r="H14734">
        <v>0</v>
      </c>
    </row>
    <row r="14735" spans="2:8" x14ac:dyDescent="0.25">
      <c r="B14735" t="s">
        <v>3</v>
      </c>
      <c r="C14735" t="s">
        <v>650</v>
      </c>
      <c r="D14735" t="s">
        <v>276</v>
      </c>
      <c r="E14735" t="s">
        <v>1</v>
      </c>
      <c r="F14735">
        <v>0</v>
      </c>
      <c r="G14735">
        <v>0</v>
      </c>
      <c r="H14735">
        <v>0</v>
      </c>
    </row>
    <row r="14736" spans="2:8" x14ac:dyDescent="0.25">
      <c r="B14736" t="s">
        <v>3</v>
      </c>
      <c r="C14736" t="s">
        <v>650</v>
      </c>
      <c r="D14736" t="s">
        <v>277</v>
      </c>
      <c r="E14736" t="s">
        <v>1</v>
      </c>
      <c r="F14736">
        <v>0</v>
      </c>
      <c r="G14736">
        <v>0</v>
      </c>
      <c r="H14736">
        <v>0</v>
      </c>
    </row>
    <row r="14737" spans="2:8" x14ac:dyDescent="0.25">
      <c r="B14737" t="s">
        <v>3</v>
      </c>
      <c r="C14737" t="s">
        <v>650</v>
      </c>
      <c r="D14737" t="s">
        <v>278</v>
      </c>
      <c r="E14737" t="s">
        <v>1</v>
      </c>
      <c r="F14737">
        <v>0</v>
      </c>
      <c r="G14737">
        <v>0</v>
      </c>
      <c r="H14737">
        <v>0</v>
      </c>
    </row>
    <row r="14738" spans="2:8" x14ac:dyDescent="0.25">
      <c r="B14738" t="s">
        <v>3</v>
      </c>
      <c r="C14738" t="s">
        <v>650</v>
      </c>
      <c r="D14738" t="s">
        <v>279</v>
      </c>
      <c r="E14738" t="s">
        <v>1</v>
      </c>
      <c r="F14738">
        <v>0</v>
      </c>
      <c r="G14738">
        <v>0</v>
      </c>
      <c r="H14738">
        <v>0</v>
      </c>
    </row>
    <row r="14739" spans="2:8" x14ac:dyDescent="0.25">
      <c r="B14739" t="s">
        <v>3</v>
      </c>
      <c r="C14739" t="s">
        <v>650</v>
      </c>
      <c r="D14739" t="s">
        <v>280</v>
      </c>
      <c r="E14739" t="s">
        <v>1</v>
      </c>
      <c r="F14739">
        <v>0</v>
      </c>
      <c r="G14739">
        <v>0</v>
      </c>
      <c r="H14739">
        <v>0</v>
      </c>
    </row>
    <row r="14740" spans="2:8" x14ac:dyDescent="0.25">
      <c r="B14740" t="s">
        <v>3</v>
      </c>
      <c r="C14740" t="s">
        <v>650</v>
      </c>
      <c r="D14740" t="s">
        <v>281</v>
      </c>
      <c r="E14740" t="s">
        <v>1</v>
      </c>
      <c r="F14740">
        <v>0</v>
      </c>
      <c r="G14740">
        <v>0</v>
      </c>
      <c r="H14740">
        <v>0</v>
      </c>
    </row>
    <row r="14741" spans="2:8" x14ac:dyDescent="0.25">
      <c r="B14741" t="s">
        <v>3</v>
      </c>
      <c r="C14741" t="s">
        <v>650</v>
      </c>
      <c r="D14741" t="s">
        <v>282</v>
      </c>
      <c r="E14741" t="s">
        <v>1</v>
      </c>
      <c r="F14741">
        <v>0</v>
      </c>
      <c r="G14741">
        <v>0</v>
      </c>
      <c r="H14741">
        <v>0</v>
      </c>
    </row>
    <row r="14742" spans="2:8" x14ac:dyDescent="0.25">
      <c r="B14742" t="s">
        <v>3</v>
      </c>
      <c r="C14742" t="s">
        <v>650</v>
      </c>
      <c r="D14742" t="s">
        <v>283</v>
      </c>
      <c r="E14742" t="s">
        <v>1</v>
      </c>
      <c r="F14742">
        <v>0</v>
      </c>
      <c r="G14742">
        <v>0</v>
      </c>
      <c r="H14742">
        <v>0</v>
      </c>
    </row>
    <row r="14743" spans="2:8" x14ac:dyDescent="0.25">
      <c r="B14743" t="s">
        <v>3</v>
      </c>
      <c r="C14743" t="s">
        <v>650</v>
      </c>
      <c r="D14743" t="s">
        <v>284</v>
      </c>
      <c r="E14743" t="s">
        <v>1</v>
      </c>
      <c r="F14743">
        <v>0</v>
      </c>
      <c r="G14743">
        <v>0</v>
      </c>
      <c r="H14743">
        <v>0</v>
      </c>
    </row>
    <row r="14744" spans="2:8" x14ac:dyDescent="0.25">
      <c r="B14744" t="s">
        <v>3</v>
      </c>
      <c r="C14744" t="s">
        <v>650</v>
      </c>
      <c r="D14744" t="s">
        <v>285</v>
      </c>
      <c r="E14744" t="s">
        <v>1</v>
      </c>
      <c r="F14744">
        <v>0</v>
      </c>
      <c r="G14744">
        <v>0</v>
      </c>
      <c r="H14744">
        <v>0</v>
      </c>
    </row>
    <row r="14745" spans="2:8" x14ac:dyDescent="0.25">
      <c r="B14745" t="s">
        <v>3</v>
      </c>
      <c r="C14745" t="s">
        <v>650</v>
      </c>
      <c r="D14745" t="s">
        <v>286</v>
      </c>
      <c r="E14745" t="s">
        <v>1</v>
      </c>
      <c r="F14745">
        <v>0</v>
      </c>
      <c r="G14745">
        <v>0</v>
      </c>
      <c r="H14745">
        <v>0</v>
      </c>
    </row>
    <row r="14746" spans="2:8" x14ac:dyDescent="0.25">
      <c r="B14746" t="s">
        <v>3</v>
      </c>
      <c r="C14746" t="s">
        <v>650</v>
      </c>
      <c r="D14746" t="s">
        <v>287</v>
      </c>
      <c r="E14746" t="s">
        <v>1</v>
      </c>
      <c r="F14746">
        <v>0</v>
      </c>
      <c r="G14746">
        <v>0</v>
      </c>
      <c r="H14746">
        <v>0</v>
      </c>
    </row>
    <row r="14747" spans="2:8" x14ac:dyDescent="0.25">
      <c r="B14747" t="s">
        <v>3</v>
      </c>
      <c r="C14747" t="s">
        <v>650</v>
      </c>
      <c r="D14747" t="s">
        <v>288</v>
      </c>
      <c r="E14747" t="s">
        <v>1</v>
      </c>
      <c r="F14747">
        <v>0</v>
      </c>
      <c r="G14747">
        <v>0</v>
      </c>
      <c r="H14747">
        <v>0</v>
      </c>
    </row>
    <row r="14748" spans="2:8" x14ac:dyDescent="0.25">
      <c r="B14748" t="s">
        <v>3</v>
      </c>
      <c r="C14748" t="s">
        <v>650</v>
      </c>
      <c r="D14748" t="s">
        <v>289</v>
      </c>
      <c r="E14748" t="s">
        <v>1</v>
      </c>
      <c r="F14748">
        <v>0</v>
      </c>
      <c r="G14748">
        <v>0</v>
      </c>
      <c r="H14748">
        <v>0</v>
      </c>
    </row>
    <row r="14749" spans="2:8" x14ac:dyDescent="0.25">
      <c r="B14749" t="s">
        <v>3</v>
      </c>
      <c r="C14749" t="s">
        <v>650</v>
      </c>
      <c r="D14749" t="s">
        <v>290</v>
      </c>
      <c r="E14749" t="s">
        <v>1</v>
      </c>
      <c r="F14749">
        <v>0</v>
      </c>
      <c r="G14749">
        <v>0</v>
      </c>
      <c r="H14749">
        <v>0</v>
      </c>
    </row>
    <row r="14750" spans="2:8" x14ac:dyDescent="0.25">
      <c r="B14750" t="s">
        <v>3</v>
      </c>
      <c r="C14750" t="s">
        <v>650</v>
      </c>
      <c r="D14750" t="s">
        <v>291</v>
      </c>
      <c r="E14750" t="s">
        <v>1</v>
      </c>
      <c r="F14750">
        <v>0</v>
      </c>
      <c r="G14750">
        <v>0</v>
      </c>
      <c r="H14750">
        <v>0</v>
      </c>
    </row>
    <row r="14751" spans="2:8" x14ac:dyDescent="0.25">
      <c r="B14751" t="s">
        <v>3</v>
      </c>
      <c r="C14751" t="s">
        <v>650</v>
      </c>
      <c r="D14751" t="s">
        <v>292</v>
      </c>
      <c r="E14751" t="s">
        <v>1</v>
      </c>
      <c r="F14751">
        <v>0</v>
      </c>
      <c r="G14751">
        <v>0</v>
      </c>
      <c r="H14751">
        <v>0</v>
      </c>
    </row>
    <row r="14752" spans="2:8" x14ac:dyDescent="0.25">
      <c r="B14752" t="s">
        <v>3</v>
      </c>
      <c r="C14752" t="s">
        <v>650</v>
      </c>
      <c r="D14752" t="s">
        <v>293</v>
      </c>
      <c r="E14752" t="s">
        <v>1</v>
      </c>
      <c r="F14752">
        <v>0</v>
      </c>
      <c r="G14752">
        <v>0</v>
      </c>
      <c r="H14752">
        <v>0</v>
      </c>
    </row>
    <row r="14753" spans="2:8" x14ac:dyDescent="0.25">
      <c r="B14753" t="s">
        <v>3</v>
      </c>
      <c r="C14753" t="s">
        <v>650</v>
      </c>
      <c r="D14753" t="s">
        <v>294</v>
      </c>
      <c r="E14753" t="s">
        <v>1</v>
      </c>
      <c r="F14753">
        <v>0</v>
      </c>
      <c r="G14753">
        <v>0</v>
      </c>
      <c r="H14753">
        <v>0</v>
      </c>
    </row>
    <row r="14754" spans="2:8" x14ac:dyDescent="0.25">
      <c r="B14754" t="s">
        <v>3</v>
      </c>
      <c r="C14754" t="s">
        <v>650</v>
      </c>
      <c r="D14754" t="s">
        <v>295</v>
      </c>
      <c r="E14754" t="s">
        <v>1</v>
      </c>
      <c r="F14754">
        <v>0</v>
      </c>
      <c r="G14754">
        <v>0</v>
      </c>
      <c r="H14754">
        <v>0</v>
      </c>
    </row>
    <row r="14755" spans="2:8" x14ac:dyDescent="0.25">
      <c r="B14755" t="s">
        <v>3</v>
      </c>
      <c r="C14755" t="s">
        <v>650</v>
      </c>
      <c r="D14755" t="s">
        <v>296</v>
      </c>
      <c r="E14755" t="s">
        <v>1</v>
      </c>
      <c r="F14755">
        <v>0</v>
      </c>
      <c r="G14755">
        <v>0</v>
      </c>
      <c r="H14755">
        <v>0</v>
      </c>
    </row>
    <row r="14756" spans="2:8" x14ac:dyDescent="0.25">
      <c r="B14756" t="s">
        <v>3</v>
      </c>
      <c r="C14756" t="s">
        <v>650</v>
      </c>
      <c r="D14756" t="s">
        <v>297</v>
      </c>
      <c r="E14756" t="s">
        <v>1</v>
      </c>
      <c r="F14756">
        <v>0</v>
      </c>
      <c r="G14756">
        <v>0</v>
      </c>
      <c r="H14756">
        <v>0</v>
      </c>
    </row>
    <row r="14757" spans="2:8" x14ac:dyDescent="0.25">
      <c r="B14757" t="s">
        <v>3</v>
      </c>
      <c r="C14757" t="s">
        <v>650</v>
      </c>
      <c r="D14757" t="s">
        <v>298</v>
      </c>
      <c r="E14757" t="s">
        <v>1</v>
      </c>
      <c r="F14757">
        <v>0</v>
      </c>
      <c r="G14757">
        <v>0</v>
      </c>
      <c r="H14757">
        <v>0</v>
      </c>
    </row>
    <row r="14758" spans="2:8" x14ac:dyDescent="0.25">
      <c r="B14758" t="s">
        <v>3</v>
      </c>
      <c r="C14758" t="s">
        <v>650</v>
      </c>
      <c r="D14758" t="s">
        <v>299</v>
      </c>
      <c r="E14758" t="s">
        <v>1</v>
      </c>
      <c r="F14758">
        <v>0</v>
      </c>
      <c r="G14758">
        <v>0</v>
      </c>
      <c r="H14758">
        <v>0</v>
      </c>
    </row>
    <row r="14759" spans="2:8" x14ac:dyDescent="0.25">
      <c r="B14759" t="s">
        <v>3</v>
      </c>
      <c r="C14759" t="s">
        <v>650</v>
      </c>
      <c r="D14759" t="s">
        <v>300</v>
      </c>
      <c r="E14759" t="s">
        <v>1</v>
      </c>
      <c r="F14759">
        <v>0</v>
      </c>
      <c r="G14759">
        <v>0</v>
      </c>
      <c r="H14759">
        <v>0</v>
      </c>
    </row>
    <row r="14760" spans="2:8" x14ac:dyDescent="0.25">
      <c r="B14760" t="s">
        <v>3</v>
      </c>
      <c r="C14760" t="s">
        <v>650</v>
      </c>
      <c r="D14760" t="s">
        <v>301</v>
      </c>
      <c r="E14760" t="s">
        <v>1</v>
      </c>
      <c r="F14760">
        <v>0</v>
      </c>
      <c r="G14760">
        <v>0</v>
      </c>
      <c r="H14760">
        <v>0</v>
      </c>
    </row>
    <row r="14761" spans="2:8" x14ac:dyDescent="0.25">
      <c r="B14761" t="s">
        <v>3</v>
      </c>
      <c r="C14761" t="s">
        <v>650</v>
      </c>
      <c r="D14761" t="s">
        <v>407</v>
      </c>
      <c r="E14761" t="s">
        <v>1</v>
      </c>
      <c r="F14761">
        <v>0</v>
      </c>
      <c r="G14761">
        <v>0</v>
      </c>
      <c r="H14761">
        <v>0</v>
      </c>
    </row>
    <row r="14762" spans="2:8" x14ac:dyDescent="0.25">
      <c r="B14762" t="s">
        <v>3</v>
      </c>
      <c r="C14762" t="s">
        <v>650</v>
      </c>
      <c r="D14762" t="s">
        <v>635</v>
      </c>
      <c r="E14762" t="s">
        <v>1</v>
      </c>
      <c r="F14762">
        <v>0</v>
      </c>
      <c r="G14762">
        <v>0</v>
      </c>
      <c r="H14762">
        <v>0</v>
      </c>
    </row>
    <row r="14763" spans="2:8" x14ac:dyDescent="0.25">
      <c r="B14763" t="s">
        <v>3</v>
      </c>
      <c r="C14763" t="s">
        <v>650</v>
      </c>
      <c r="D14763" t="s">
        <v>636</v>
      </c>
      <c r="E14763" t="s">
        <v>1</v>
      </c>
      <c r="F14763">
        <v>0</v>
      </c>
      <c r="G14763">
        <v>0</v>
      </c>
      <c r="H14763">
        <v>0</v>
      </c>
    </row>
    <row r="14764" spans="2:8" x14ac:dyDescent="0.25">
      <c r="B14764" t="s">
        <v>3</v>
      </c>
      <c r="C14764" t="s">
        <v>650</v>
      </c>
      <c r="D14764" t="s">
        <v>554</v>
      </c>
      <c r="E14764" t="s">
        <v>1</v>
      </c>
      <c r="F14764">
        <v>0</v>
      </c>
      <c r="G14764">
        <v>0</v>
      </c>
      <c r="H14764">
        <v>0</v>
      </c>
    </row>
    <row r="14765" spans="2:8" x14ac:dyDescent="0.25">
      <c r="B14765" t="s">
        <v>3</v>
      </c>
      <c r="C14765" t="s">
        <v>650</v>
      </c>
      <c r="D14765" t="s">
        <v>302</v>
      </c>
      <c r="E14765" t="s">
        <v>1</v>
      </c>
      <c r="F14765">
        <v>0</v>
      </c>
      <c r="G14765">
        <v>0</v>
      </c>
      <c r="H14765">
        <v>0</v>
      </c>
    </row>
    <row r="14766" spans="2:8" x14ac:dyDescent="0.25">
      <c r="B14766" t="s">
        <v>3</v>
      </c>
      <c r="C14766" t="s">
        <v>650</v>
      </c>
      <c r="D14766" t="s">
        <v>303</v>
      </c>
      <c r="E14766" t="s">
        <v>1</v>
      </c>
      <c r="F14766">
        <v>0</v>
      </c>
      <c r="G14766">
        <v>0</v>
      </c>
      <c r="H14766">
        <v>0</v>
      </c>
    </row>
    <row r="14767" spans="2:8" x14ac:dyDescent="0.25">
      <c r="B14767" t="s">
        <v>3</v>
      </c>
      <c r="C14767" t="s">
        <v>650</v>
      </c>
      <c r="D14767" t="s">
        <v>304</v>
      </c>
      <c r="E14767" t="s">
        <v>1</v>
      </c>
      <c r="F14767">
        <v>0</v>
      </c>
      <c r="G14767">
        <v>0</v>
      </c>
      <c r="H14767">
        <v>0</v>
      </c>
    </row>
    <row r="14768" spans="2:8" x14ac:dyDescent="0.25">
      <c r="B14768" t="s">
        <v>3</v>
      </c>
      <c r="C14768" t="s">
        <v>650</v>
      </c>
      <c r="D14768" t="s">
        <v>305</v>
      </c>
      <c r="E14768" t="s">
        <v>1</v>
      </c>
      <c r="F14768">
        <v>0</v>
      </c>
      <c r="G14768">
        <v>0</v>
      </c>
      <c r="H14768">
        <v>0</v>
      </c>
    </row>
    <row r="14769" spans="2:8" x14ac:dyDescent="0.25">
      <c r="B14769" t="s">
        <v>3</v>
      </c>
      <c r="C14769" t="s">
        <v>650</v>
      </c>
      <c r="D14769" t="s">
        <v>306</v>
      </c>
      <c r="E14769" t="s">
        <v>1</v>
      </c>
      <c r="F14769">
        <v>0</v>
      </c>
      <c r="G14769">
        <v>0</v>
      </c>
      <c r="H14769">
        <v>0</v>
      </c>
    </row>
    <row r="14770" spans="2:8" x14ac:dyDescent="0.25">
      <c r="B14770" t="s">
        <v>3</v>
      </c>
      <c r="C14770" t="s">
        <v>650</v>
      </c>
      <c r="D14770" t="s">
        <v>307</v>
      </c>
      <c r="E14770" t="s">
        <v>1</v>
      </c>
      <c r="F14770">
        <v>0</v>
      </c>
      <c r="G14770">
        <v>0</v>
      </c>
      <c r="H14770">
        <v>0</v>
      </c>
    </row>
    <row r="14771" spans="2:8" x14ac:dyDescent="0.25">
      <c r="B14771" t="s">
        <v>3</v>
      </c>
      <c r="C14771" t="s">
        <v>650</v>
      </c>
      <c r="D14771" t="s">
        <v>308</v>
      </c>
      <c r="E14771" t="s">
        <v>1</v>
      </c>
      <c r="F14771">
        <v>0</v>
      </c>
      <c r="G14771">
        <v>0</v>
      </c>
      <c r="H14771">
        <v>0</v>
      </c>
    </row>
    <row r="14772" spans="2:8" x14ac:dyDescent="0.25">
      <c r="B14772" t="s">
        <v>3</v>
      </c>
      <c r="C14772" t="s">
        <v>650</v>
      </c>
      <c r="D14772" t="s">
        <v>309</v>
      </c>
      <c r="E14772" t="s">
        <v>1</v>
      </c>
      <c r="F14772">
        <v>0</v>
      </c>
      <c r="G14772">
        <v>0</v>
      </c>
      <c r="H14772">
        <v>0</v>
      </c>
    </row>
    <row r="14773" spans="2:8" x14ac:dyDescent="0.25">
      <c r="B14773" t="s">
        <v>3</v>
      </c>
      <c r="C14773" t="s">
        <v>650</v>
      </c>
      <c r="D14773" t="s">
        <v>310</v>
      </c>
      <c r="E14773" t="s">
        <v>1</v>
      </c>
      <c r="F14773">
        <v>0</v>
      </c>
      <c r="G14773">
        <v>0</v>
      </c>
      <c r="H14773">
        <v>0</v>
      </c>
    </row>
    <row r="14774" spans="2:8" x14ac:dyDescent="0.25">
      <c r="B14774" t="s">
        <v>3</v>
      </c>
      <c r="C14774" t="s">
        <v>650</v>
      </c>
      <c r="D14774" t="s">
        <v>637</v>
      </c>
      <c r="E14774" t="s">
        <v>1</v>
      </c>
      <c r="F14774">
        <v>0</v>
      </c>
      <c r="G14774">
        <v>0</v>
      </c>
      <c r="H14774">
        <v>0</v>
      </c>
    </row>
    <row r="14775" spans="2:8" x14ac:dyDescent="0.25">
      <c r="B14775" t="s">
        <v>3</v>
      </c>
      <c r="C14775" t="s">
        <v>650</v>
      </c>
      <c r="D14775" t="s">
        <v>311</v>
      </c>
      <c r="E14775" t="s">
        <v>1</v>
      </c>
      <c r="F14775">
        <v>0</v>
      </c>
      <c r="G14775">
        <v>0</v>
      </c>
      <c r="H14775">
        <v>0</v>
      </c>
    </row>
    <row r="14776" spans="2:8" x14ac:dyDescent="0.25">
      <c r="B14776" t="s">
        <v>3</v>
      </c>
      <c r="C14776" t="s">
        <v>650</v>
      </c>
      <c r="D14776" t="s">
        <v>312</v>
      </c>
      <c r="E14776" t="s">
        <v>1</v>
      </c>
      <c r="F14776">
        <v>0</v>
      </c>
      <c r="G14776">
        <v>0</v>
      </c>
      <c r="H14776">
        <v>0</v>
      </c>
    </row>
    <row r="14777" spans="2:8" x14ac:dyDescent="0.25">
      <c r="B14777" t="s">
        <v>3</v>
      </c>
      <c r="C14777" t="s">
        <v>650</v>
      </c>
      <c r="D14777" t="s">
        <v>313</v>
      </c>
      <c r="E14777" t="s">
        <v>1</v>
      </c>
      <c r="F14777">
        <v>0</v>
      </c>
      <c r="G14777">
        <v>0</v>
      </c>
      <c r="H14777">
        <v>0</v>
      </c>
    </row>
    <row r="14778" spans="2:8" x14ac:dyDescent="0.25">
      <c r="B14778" t="s">
        <v>3</v>
      </c>
      <c r="C14778" t="s">
        <v>650</v>
      </c>
      <c r="D14778" t="s">
        <v>314</v>
      </c>
      <c r="E14778" t="s">
        <v>1</v>
      </c>
      <c r="F14778">
        <v>0</v>
      </c>
      <c r="G14778">
        <v>0</v>
      </c>
      <c r="H14778">
        <v>0</v>
      </c>
    </row>
    <row r="14779" spans="2:8" x14ac:dyDescent="0.25">
      <c r="B14779" t="s">
        <v>3</v>
      </c>
      <c r="C14779" t="s">
        <v>650</v>
      </c>
      <c r="D14779" t="s">
        <v>315</v>
      </c>
      <c r="E14779" t="s">
        <v>1</v>
      </c>
      <c r="F14779">
        <v>0</v>
      </c>
      <c r="G14779">
        <v>0</v>
      </c>
      <c r="H14779">
        <v>0</v>
      </c>
    </row>
    <row r="14780" spans="2:8" x14ac:dyDescent="0.25">
      <c r="B14780" t="s">
        <v>3</v>
      </c>
      <c r="C14780" t="s">
        <v>650</v>
      </c>
      <c r="D14780" t="s">
        <v>316</v>
      </c>
      <c r="E14780" t="s">
        <v>1</v>
      </c>
      <c r="F14780">
        <v>0</v>
      </c>
      <c r="G14780">
        <v>0</v>
      </c>
      <c r="H14780">
        <v>0</v>
      </c>
    </row>
    <row r="14781" spans="2:8" x14ac:dyDescent="0.25">
      <c r="B14781" t="s">
        <v>3</v>
      </c>
      <c r="C14781" t="s">
        <v>650</v>
      </c>
      <c r="D14781" t="s">
        <v>317</v>
      </c>
      <c r="E14781" t="s">
        <v>1</v>
      </c>
      <c r="F14781">
        <v>0</v>
      </c>
      <c r="G14781">
        <v>0</v>
      </c>
      <c r="H14781">
        <v>0</v>
      </c>
    </row>
    <row r="14782" spans="2:8" x14ac:dyDescent="0.25">
      <c r="B14782" t="s">
        <v>3</v>
      </c>
      <c r="C14782" t="s">
        <v>650</v>
      </c>
      <c r="D14782" t="s">
        <v>320</v>
      </c>
      <c r="E14782" t="s">
        <v>1</v>
      </c>
      <c r="F14782">
        <v>0</v>
      </c>
      <c r="G14782">
        <v>0</v>
      </c>
      <c r="H14782">
        <v>0</v>
      </c>
    </row>
    <row r="14783" spans="2:8" x14ac:dyDescent="0.25">
      <c r="B14783" t="s">
        <v>3</v>
      </c>
      <c r="C14783" t="s">
        <v>650</v>
      </c>
      <c r="D14783" t="s">
        <v>321</v>
      </c>
      <c r="E14783" t="s">
        <v>1</v>
      </c>
      <c r="F14783">
        <v>0</v>
      </c>
      <c r="G14783">
        <v>0</v>
      </c>
      <c r="H14783">
        <v>0</v>
      </c>
    </row>
    <row r="14784" spans="2:8" x14ac:dyDescent="0.25">
      <c r="B14784" t="s">
        <v>3</v>
      </c>
      <c r="C14784" t="s">
        <v>650</v>
      </c>
      <c r="D14784" t="s">
        <v>318</v>
      </c>
      <c r="E14784" t="s">
        <v>1</v>
      </c>
      <c r="F14784">
        <v>0</v>
      </c>
      <c r="G14784">
        <v>0</v>
      </c>
      <c r="H14784">
        <v>0</v>
      </c>
    </row>
    <row r="14785" spans="2:8" x14ac:dyDescent="0.25">
      <c r="B14785" t="s">
        <v>3</v>
      </c>
      <c r="C14785" t="s">
        <v>650</v>
      </c>
      <c r="D14785" t="s">
        <v>319</v>
      </c>
      <c r="E14785" t="s">
        <v>1</v>
      </c>
      <c r="F14785">
        <v>0</v>
      </c>
      <c r="G14785">
        <v>0</v>
      </c>
      <c r="H14785">
        <v>0</v>
      </c>
    </row>
    <row r="14786" spans="2:8" x14ac:dyDescent="0.25">
      <c r="B14786" t="s">
        <v>3</v>
      </c>
      <c r="C14786" t="s">
        <v>650</v>
      </c>
      <c r="D14786" t="s">
        <v>326</v>
      </c>
      <c r="E14786" t="s">
        <v>1</v>
      </c>
      <c r="F14786">
        <v>0</v>
      </c>
      <c r="G14786">
        <v>0</v>
      </c>
      <c r="H14786">
        <v>0</v>
      </c>
    </row>
    <row r="14787" spans="2:8" x14ac:dyDescent="0.25">
      <c r="B14787" t="s">
        <v>3</v>
      </c>
      <c r="C14787" t="s">
        <v>650</v>
      </c>
      <c r="D14787" t="s">
        <v>327</v>
      </c>
      <c r="E14787" t="s">
        <v>1</v>
      </c>
      <c r="F14787">
        <v>0</v>
      </c>
      <c r="G14787">
        <v>0</v>
      </c>
      <c r="H14787">
        <v>0</v>
      </c>
    </row>
    <row r="14788" spans="2:8" x14ac:dyDescent="0.25">
      <c r="B14788" t="s">
        <v>3</v>
      </c>
      <c r="C14788" t="s">
        <v>650</v>
      </c>
      <c r="D14788" t="s">
        <v>328</v>
      </c>
      <c r="E14788" t="s">
        <v>1</v>
      </c>
      <c r="F14788">
        <v>0</v>
      </c>
      <c r="G14788">
        <v>0</v>
      </c>
      <c r="H14788">
        <v>0</v>
      </c>
    </row>
    <row r="14789" spans="2:8" x14ac:dyDescent="0.25">
      <c r="B14789" t="s">
        <v>3</v>
      </c>
      <c r="C14789" t="s">
        <v>650</v>
      </c>
      <c r="D14789" t="s">
        <v>329</v>
      </c>
      <c r="E14789" t="s">
        <v>1</v>
      </c>
      <c r="F14789">
        <v>0</v>
      </c>
      <c r="G14789">
        <v>0</v>
      </c>
      <c r="H14789">
        <v>0</v>
      </c>
    </row>
    <row r="14790" spans="2:8" x14ac:dyDescent="0.25">
      <c r="B14790" t="s">
        <v>3</v>
      </c>
      <c r="C14790" t="s">
        <v>650</v>
      </c>
      <c r="D14790" t="s">
        <v>330</v>
      </c>
      <c r="E14790" t="s">
        <v>1</v>
      </c>
      <c r="F14790">
        <v>0</v>
      </c>
      <c r="G14790">
        <v>0</v>
      </c>
      <c r="H14790">
        <v>0</v>
      </c>
    </row>
    <row r="14791" spans="2:8" x14ac:dyDescent="0.25">
      <c r="B14791" t="s">
        <v>3</v>
      </c>
      <c r="C14791" t="s">
        <v>650</v>
      </c>
      <c r="D14791" t="s">
        <v>331</v>
      </c>
      <c r="E14791" t="s">
        <v>1</v>
      </c>
      <c r="F14791">
        <v>0</v>
      </c>
      <c r="G14791">
        <v>0</v>
      </c>
      <c r="H14791">
        <v>0</v>
      </c>
    </row>
    <row r="14792" spans="2:8" x14ac:dyDescent="0.25">
      <c r="B14792" t="s">
        <v>3</v>
      </c>
      <c r="C14792" t="s">
        <v>650</v>
      </c>
      <c r="D14792" t="s">
        <v>322</v>
      </c>
      <c r="E14792" t="s">
        <v>1</v>
      </c>
      <c r="F14792">
        <v>0</v>
      </c>
      <c r="G14792">
        <v>0</v>
      </c>
      <c r="H14792">
        <v>0</v>
      </c>
    </row>
    <row r="14793" spans="2:8" x14ac:dyDescent="0.25">
      <c r="B14793" t="s">
        <v>3</v>
      </c>
      <c r="C14793" t="s">
        <v>650</v>
      </c>
      <c r="D14793" t="s">
        <v>323</v>
      </c>
      <c r="E14793" t="s">
        <v>1</v>
      </c>
      <c r="F14793">
        <v>0</v>
      </c>
      <c r="G14793">
        <v>0</v>
      </c>
      <c r="H14793">
        <v>0</v>
      </c>
    </row>
    <row r="14794" spans="2:8" x14ac:dyDescent="0.25">
      <c r="B14794" t="s">
        <v>3</v>
      </c>
      <c r="C14794" t="s">
        <v>650</v>
      </c>
      <c r="D14794" t="s">
        <v>324</v>
      </c>
      <c r="E14794" t="s">
        <v>1</v>
      </c>
      <c r="F14794">
        <v>0</v>
      </c>
      <c r="G14794">
        <v>0</v>
      </c>
      <c r="H14794">
        <v>0</v>
      </c>
    </row>
    <row r="14795" spans="2:8" x14ac:dyDescent="0.25">
      <c r="B14795" t="s">
        <v>3</v>
      </c>
      <c r="C14795" t="s">
        <v>650</v>
      </c>
      <c r="D14795" t="s">
        <v>325</v>
      </c>
      <c r="E14795" t="s">
        <v>1</v>
      </c>
      <c r="F14795">
        <v>0</v>
      </c>
      <c r="G14795">
        <v>0</v>
      </c>
      <c r="H14795">
        <v>0</v>
      </c>
    </row>
    <row r="14796" spans="2:8" x14ac:dyDescent="0.25">
      <c r="B14796" t="s">
        <v>3</v>
      </c>
      <c r="C14796" t="s">
        <v>650</v>
      </c>
      <c r="D14796" t="s">
        <v>332</v>
      </c>
      <c r="E14796" t="s">
        <v>1</v>
      </c>
      <c r="F14796">
        <v>0</v>
      </c>
      <c r="G14796">
        <v>0</v>
      </c>
      <c r="H14796">
        <v>0</v>
      </c>
    </row>
    <row r="14797" spans="2:8" x14ac:dyDescent="0.25">
      <c r="B14797" t="s">
        <v>3</v>
      </c>
      <c r="C14797" t="s">
        <v>650</v>
      </c>
      <c r="D14797" t="s">
        <v>333</v>
      </c>
      <c r="E14797" t="s">
        <v>1</v>
      </c>
      <c r="F14797">
        <v>0</v>
      </c>
      <c r="G14797">
        <v>0</v>
      </c>
      <c r="H14797">
        <v>0</v>
      </c>
    </row>
    <row r="14798" spans="2:8" x14ac:dyDescent="0.25">
      <c r="B14798" t="s">
        <v>3</v>
      </c>
      <c r="C14798" t="s">
        <v>650</v>
      </c>
      <c r="D14798" t="s">
        <v>334</v>
      </c>
      <c r="E14798" t="s">
        <v>1</v>
      </c>
      <c r="F14798">
        <v>0</v>
      </c>
      <c r="G14798">
        <v>0</v>
      </c>
      <c r="H14798">
        <v>0</v>
      </c>
    </row>
    <row r="14799" spans="2:8" x14ac:dyDescent="0.25">
      <c r="B14799" t="s">
        <v>3</v>
      </c>
      <c r="C14799" t="s">
        <v>650</v>
      </c>
      <c r="D14799" t="s">
        <v>335</v>
      </c>
      <c r="E14799" t="s">
        <v>1</v>
      </c>
      <c r="F14799">
        <v>0</v>
      </c>
      <c r="G14799">
        <v>0</v>
      </c>
      <c r="H14799">
        <v>0</v>
      </c>
    </row>
    <row r="14800" spans="2:8" x14ac:dyDescent="0.25">
      <c r="B14800" t="s">
        <v>3</v>
      </c>
      <c r="C14800" t="s">
        <v>650</v>
      </c>
      <c r="D14800" t="s">
        <v>336</v>
      </c>
      <c r="E14800" t="s">
        <v>1</v>
      </c>
      <c r="F14800">
        <v>0</v>
      </c>
      <c r="G14800">
        <v>0</v>
      </c>
      <c r="H14800">
        <v>0</v>
      </c>
    </row>
    <row r="14801" spans="2:8" x14ac:dyDescent="0.25">
      <c r="B14801" t="s">
        <v>3</v>
      </c>
      <c r="C14801" t="s">
        <v>650</v>
      </c>
      <c r="D14801" t="s">
        <v>337</v>
      </c>
      <c r="E14801" t="s">
        <v>1</v>
      </c>
      <c r="F14801">
        <v>0</v>
      </c>
      <c r="G14801">
        <v>0</v>
      </c>
      <c r="H14801">
        <v>0</v>
      </c>
    </row>
    <row r="14802" spans="2:8" x14ac:dyDescent="0.25">
      <c r="B14802" t="s">
        <v>3</v>
      </c>
      <c r="C14802" t="s">
        <v>650</v>
      </c>
      <c r="D14802" t="s">
        <v>338</v>
      </c>
      <c r="E14802" t="s">
        <v>1</v>
      </c>
      <c r="F14802">
        <v>0</v>
      </c>
      <c r="G14802">
        <v>0</v>
      </c>
      <c r="H14802">
        <v>0</v>
      </c>
    </row>
    <row r="14803" spans="2:8" x14ac:dyDescent="0.25">
      <c r="B14803" t="s">
        <v>3</v>
      </c>
      <c r="C14803" t="s">
        <v>650</v>
      </c>
      <c r="D14803" t="s">
        <v>339</v>
      </c>
      <c r="E14803" t="s">
        <v>1</v>
      </c>
      <c r="F14803">
        <v>0</v>
      </c>
      <c r="G14803">
        <v>0</v>
      </c>
      <c r="H14803">
        <v>0</v>
      </c>
    </row>
    <row r="14804" spans="2:8" x14ac:dyDescent="0.25">
      <c r="B14804" t="s">
        <v>3</v>
      </c>
      <c r="C14804" t="s">
        <v>650</v>
      </c>
      <c r="D14804" t="s">
        <v>340</v>
      </c>
      <c r="E14804" t="s">
        <v>1</v>
      </c>
      <c r="F14804">
        <v>0</v>
      </c>
      <c r="G14804">
        <v>0</v>
      </c>
      <c r="H14804">
        <v>0</v>
      </c>
    </row>
    <row r="14805" spans="2:8" x14ac:dyDescent="0.25">
      <c r="B14805" t="s">
        <v>3</v>
      </c>
      <c r="C14805" t="s">
        <v>650</v>
      </c>
      <c r="D14805" t="s">
        <v>341</v>
      </c>
      <c r="E14805" t="s">
        <v>1</v>
      </c>
      <c r="F14805">
        <v>0</v>
      </c>
      <c r="G14805">
        <v>0</v>
      </c>
      <c r="H14805">
        <v>0</v>
      </c>
    </row>
    <row r="14806" spans="2:8" x14ac:dyDescent="0.25">
      <c r="B14806" t="s">
        <v>3</v>
      </c>
      <c r="C14806" t="s">
        <v>650</v>
      </c>
      <c r="D14806" t="s">
        <v>342</v>
      </c>
      <c r="E14806" t="s">
        <v>1</v>
      </c>
      <c r="F14806">
        <v>0</v>
      </c>
      <c r="G14806">
        <v>0</v>
      </c>
      <c r="H14806">
        <v>0</v>
      </c>
    </row>
    <row r="14807" spans="2:8" x14ac:dyDescent="0.25">
      <c r="B14807" t="s">
        <v>3</v>
      </c>
      <c r="C14807" t="s">
        <v>650</v>
      </c>
      <c r="D14807" t="s">
        <v>343</v>
      </c>
      <c r="E14807" t="s">
        <v>1</v>
      </c>
      <c r="F14807">
        <v>0</v>
      </c>
      <c r="G14807">
        <v>0</v>
      </c>
      <c r="H14807">
        <v>0</v>
      </c>
    </row>
    <row r="14808" spans="2:8" x14ac:dyDescent="0.25">
      <c r="B14808" t="s">
        <v>3</v>
      </c>
      <c r="C14808" t="s">
        <v>650</v>
      </c>
      <c r="D14808" t="s">
        <v>344</v>
      </c>
      <c r="E14808" t="s">
        <v>1</v>
      </c>
      <c r="F14808">
        <v>0</v>
      </c>
      <c r="G14808">
        <v>0</v>
      </c>
      <c r="H14808">
        <v>0</v>
      </c>
    </row>
    <row r="14809" spans="2:8" x14ac:dyDescent="0.25">
      <c r="B14809" t="s">
        <v>3</v>
      </c>
      <c r="C14809" t="s">
        <v>650</v>
      </c>
      <c r="D14809" t="s">
        <v>345</v>
      </c>
      <c r="E14809" t="s">
        <v>1</v>
      </c>
      <c r="F14809">
        <v>0</v>
      </c>
      <c r="G14809">
        <v>0</v>
      </c>
      <c r="H14809">
        <v>0</v>
      </c>
    </row>
    <row r="14810" spans="2:8" x14ac:dyDescent="0.25">
      <c r="B14810" t="s">
        <v>3</v>
      </c>
      <c r="C14810" t="s">
        <v>650</v>
      </c>
      <c r="D14810" t="s">
        <v>346</v>
      </c>
      <c r="E14810" t="s">
        <v>1</v>
      </c>
      <c r="F14810">
        <v>0</v>
      </c>
      <c r="G14810">
        <v>0</v>
      </c>
      <c r="H14810">
        <v>0</v>
      </c>
    </row>
    <row r="14811" spans="2:8" x14ac:dyDescent="0.25">
      <c r="B14811" t="s">
        <v>3</v>
      </c>
      <c r="C14811" t="s">
        <v>650</v>
      </c>
      <c r="D14811" t="s">
        <v>347</v>
      </c>
      <c r="E14811" t="s">
        <v>1</v>
      </c>
      <c r="F14811">
        <v>0</v>
      </c>
      <c r="G14811">
        <v>0</v>
      </c>
      <c r="H14811">
        <v>0</v>
      </c>
    </row>
    <row r="14812" spans="2:8" x14ac:dyDescent="0.25">
      <c r="B14812" t="s">
        <v>3</v>
      </c>
      <c r="C14812" t="s">
        <v>650</v>
      </c>
      <c r="D14812" t="s">
        <v>348</v>
      </c>
      <c r="E14812" t="s">
        <v>1</v>
      </c>
      <c r="F14812">
        <v>0</v>
      </c>
      <c r="G14812">
        <v>0</v>
      </c>
      <c r="H14812">
        <v>0</v>
      </c>
    </row>
    <row r="14813" spans="2:8" x14ac:dyDescent="0.25">
      <c r="B14813" t="s">
        <v>3</v>
      </c>
      <c r="C14813" t="s">
        <v>650</v>
      </c>
      <c r="D14813" t="s">
        <v>349</v>
      </c>
      <c r="E14813" t="s">
        <v>1</v>
      </c>
      <c r="F14813">
        <v>0</v>
      </c>
      <c r="G14813">
        <v>0</v>
      </c>
      <c r="H14813">
        <v>0</v>
      </c>
    </row>
    <row r="14814" spans="2:8" x14ac:dyDescent="0.25">
      <c r="B14814" t="s">
        <v>3</v>
      </c>
      <c r="C14814" t="s">
        <v>650</v>
      </c>
      <c r="D14814" t="s">
        <v>350</v>
      </c>
      <c r="E14814" t="s">
        <v>1</v>
      </c>
      <c r="F14814">
        <v>0</v>
      </c>
      <c r="G14814">
        <v>0</v>
      </c>
      <c r="H14814">
        <v>0</v>
      </c>
    </row>
    <row r="14815" spans="2:8" x14ac:dyDescent="0.25">
      <c r="B14815" t="s">
        <v>3</v>
      </c>
      <c r="C14815" t="s">
        <v>650</v>
      </c>
      <c r="D14815" t="s">
        <v>351</v>
      </c>
      <c r="E14815" t="s">
        <v>1</v>
      </c>
      <c r="F14815">
        <v>0</v>
      </c>
      <c r="G14815">
        <v>0</v>
      </c>
      <c r="H14815">
        <v>0</v>
      </c>
    </row>
    <row r="14816" spans="2:8" x14ac:dyDescent="0.25">
      <c r="B14816" t="s">
        <v>3</v>
      </c>
      <c r="C14816" t="s">
        <v>650</v>
      </c>
      <c r="D14816" t="s">
        <v>352</v>
      </c>
      <c r="E14816" t="s">
        <v>1</v>
      </c>
      <c r="F14816">
        <v>0</v>
      </c>
      <c r="G14816">
        <v>0</v>
      </c>
      <c r="H14816">
        <v>0</v>
      </c>
    </row>
    <row r="14817" spans="2:8" x14ac:dyDescent="0.25">
      <c r="B14817" t="s">
        <v>3</v>
      </c>
      <c r="C14817" t="s">
        <v>650</v>
      </c>
      <c r="D14817" t="s">
        <v>353</v>
      </c>
      <c r="E14817" t="s">
        <v>1</v>
      </c>
      <c r="F14817">
        <v>0</v>
      </c>
      <c r="G14817">
        <v>0</v>
      </c>
      <c r="H14817">
        <v>0</v>
      </c>
    </row>
    <row r="14818" spans="2:8" x14ac:dyDescent="0.25">
      <c r="B14818" t="s">
        <v>3</v>
      </c>
      <c r="C14818" t="s">
        <v>650</v>
      </c>
      <c r="D14818" t="s">
        <v>354</v>
      </c>
      <c r="E14818" t="s">
        <v>1</v>
      </c>
      <c r="F14818">
        <v>0</v>
      </c>
      <c r="G14818">
        <v>0</v>
      </c>
      <c r="H14818">
        <v>0</v>
      </c>
    </row>
    <row r="14819" spans="2:8" x14ac:dyDescent="0.25">
      <c r="B14819" t="s">
        <v>3</v>
      </c>
      <c r="C14819" t="s">
        <v>650</v>
      </c>
      <c r="D14819" t="s">
        <v>355</v>
      </c>
      <c r="E14819" t="s">
        <v>1</v>
      </c>
      <c r="F14819">
        <v>0</v>
      </c>
      <c r="G14819">
        <v>0</v>
      </c>
      <c r="H14819">
        <v>0</v>
      </c>
    </row>
    <row r="14820" spans="2:8" x14ac:dyDescent="0.25">
      <c r="B14820" t="s">
        <v>3</v>
      </c>
      <c r="C14820" t="s">
        <v>650</v>
      </c>
      <c r="D14820" t="s">
        <v>356</v>
      </c>
      <c r="E14820" t="s">
        <v>1</v>
      </c>
      <c r="F14820">
        <v>0</v>
      </c>
      <c r="G14820">
        <v>0</v>
      </c>
      <c r="H14820">
        <v>0</v>
      </c>
    </row>
    <row r="14821" spans="2:8" x14ac:dyDescent="0.25">
      <c r="B14821" t="s">
        <v>3</v>
      </c>
      <c r="C14821" t="s">
        <v>650</v>
      </c>
      <c r="D14821" t="s">
        <v>357</v>
      </c>
      <c r="E14821" t="s">
        <v>1</v>
      </c>
      <c r="F14821">
        <v>0</v>
      </c>
      <c r="G14821">
        <v>0</v>
      </c>
      <c r="H14821">
        <v>0</v>
      </c>
    </row>
    <row r="14822" spans="2:8" x14ac:dyDescent="0.25">
      <c r="B14822" t="s">
        <v>3</v>
      </c>
      <c r="C14822" t="s">
        <v>650</v>
      </c>
      <c r="D14822" t="s">
        <v>358</v>
      </c>
      <c r="E14822" t="s">
        <v>1</v>
      </c>
      <c r="F14822">
        <v>0</v>
      </c>
      <c r="G14822">
        <v>0</v>
      </c>
      <c r="H14822">
        <v>0</v>
      </c>
    </row>
    <row r="14823" spans="2:8" x14ac:dyDescent="0.25">
      <c r="B14823" t="s">
        <v>3</v>
      </c>
      <c r="C14823" t="s">
        <v>650</v>
      </c>
      <c r="D14823" t="s">
        <v>359</v>
      </c>
      <c r="E14823" t="s">
        <v>1</v>
      </c>
      <c r="F14823">
        <v>0</v>
      </c>
      <c r="G14823">
        <v>0</v>
      </c>
      <c r="H14823">
        <v>0</v>
      </c>
    </row>
    <row r="14824" spans="2:8" x14ac:dyDescent="0.25">
      <c r="B14824" t="s">
        <v>3</v>
      </c>
      <c r="C14824" t="s">
        <v>650</v>
      </c>
      <c r="D14824" t="s">
        <v>360</v>
      </c>
      <c r="E14824" t="s">
        <v>1</v>
      </c>
      <c r="F14824">
        <v>0</v>
      </c>
      <c r="G14824">
        <v>0</v>
      </c>
      <c r="H14824">
        <v>0</v>
      </c>
    </row>
    <row r="14825" spans="2:8" x14ac:dyDescent="0.25">
      <c r="B14825" t="s">
        <v>3</v>
      </c>
      <c r="C14825" t="s">
        <v>650</v>
      </c>
      <c r="D14825" t="s">
        <v>361</v>
      </c>
      <c r="E14825" t="s">
        <v>1</v>
      </c>
      <c r="F14825">
        <v>0</v>
      </c>
      <c r="G14825">
        <v>0</v>
      </c>
      <c r="H14825">
        <v>0</v>
      </c>
    </row>
    <row r="14826" spans="2:8" x14ac:dyDescent="0.25">
      <c r="B14826" t="s">
        <v>3</v>
      </c>
      <c r="C14826" t="s">
        <v>650</v>
      </c>
      <c r="D14826" t="s">
        <v>362</v>
      </c>
      <c r="E14826" t="s">
        <v>1</v>
      </c>
      <c r="F14826">
        <v>0</v>
      </c>
      <c r="G14826">
        <v>0</v>
      </c>
      <c r="H14826">
        <v>0</v>
      </c>
    </row>
    <row r="14827" spans="2:8" x14ac:dyDescent="0.25">
      <c r="B14827" t="s">
        <v>3</v>
      </c>
      <c r="C14827" t="s">
        <v>650</v>
      </c>
      <c r="D14827" t="s">
        <v>363</v>
      </c>
      <c r="E14827" t="s">
        <v>1</v>
      </c>
      <c r="F14827">
        <v>0</v>
      </c>
      <c r="G14827">
        <v>0</v>
      </c>
      <c r="H14827">
        <v>0</v>
      </c>
    </row>
    <row r="14828" spans="2:8" x14ac:dyDescent="0.25">
      <c r="B14828" t="s">
        <v>3</v>
      </c>
      <c r="C14828" t="s">
        <v>650</v>
      </c>
      <c r="D14828" t="s">
        <v>364</v>
      </c>
      <c r="E14828" t="s">
        <v>1</v>
      </c>
      <c r="F14828">
        <v>0</v>
      </c>
      <c r="G14828">
        <v>0</v>
      </c>
      <c r="H14828">
        <v>0</v>
      </c>
    </row>
    <row r="14829" spans="2:8" x14ac:dyDescent="0.25">
      <c r="B14829" t="s">
        <v>3</v>
      </c>
      <c r="C14829" t="s">
        <v>650</v>
      </c>
      <c r="D14829" t="s">
        <v>365</v>
      </c>
      <c r="E14829" t="s">
        <v>1</v>
      </c>
      <c r="F14829">
        <v>0</v>
      </c>
      <c r="G14829">
        <v>0</v>
      </c>
      <c r="H14829">
        <v>0</v>
      </c>
    </row>
    <row r="14830" spans="2:8" x14ac:dyDescent="0.25">
      <c r="B14830" t="s">
        <v>3</v>
      </c>
      <c r="C14830" t="s">
        <v>650</v>
      </c>
      <c r="D14830" t="s">
        <v>366</v>
      </c>
      <c r="E14830" t="s">
        <v>1</v>
      </c>
      <c r="F14830">
        <v>0</v>
      </c>
      <c r="G14830">
        <v>0</v>
      </c>
      <c r="H14830">
        <v>0</v>
      </c>
    </row>
    <row r="14831" spans="2:8" x14ac:dyDescent="0.25">
      <c r="B14831" t="s">
        <v>3</v>
      </c>
      <c r="C14831" t="s">
        <v>650</v>
      </c>
      <c r="D14831" t="s">
        <v>367</v>
      </c>
      <c r="E14831" t="s">
        <v>1</v>
      </c>
      <c r="F14831">
        <v>0</v>
      </c>
      <c r="G14831">
        <v>0</v>
      </c>
      <c r="H14831">
        <v>0</v>
      </c>
    </row>
    <row r="14832" spans="2:8" x14ac:dyDescent="0.25">
      <c r="B14832" t="s">
        <v>3</v>
      </c>
      <c r="C14832" t="s">
        <v>650</v>
      </c>
      <c r="D14832" t="s">
        <v>368</v>
      </c>
      <c r="E14832" t="s">
        <v>1</v>
      </c>
      <c r="F14832">
        <v>0</v>
      </c>
      <c r="G14832">
        <v>0</v>
      </c>
      <c r="H14832">
        <v>0</v>
      </c>
    </row>
    <row r="14833" spans="2:8" x14ac:dyDescent="0.25">
      <c r="B14833" t="s">
        <v>3</v>
      </c>
      <c r="C14833" t="s">
        <v>650</v>
      </c>
      <c r="D14833" t="s">
        <v>369</v>
      </c>
      <c r="E14833" t="s">
        <v>1</v>
      </c>
      <c r="F14833">
        <v>0</v>
      </c>
      <c r="G14833">
        <v>0</v>
      </c>
      <c r="H14833">
        <v>0</v>
      </c>
    </row>
    <row r="14834" spans="2:8" x14ac:dyDescent="0.25">
      <c r="B14834" t="s">
        <v>3</v>
      </c>
      <c r="C14834" t="s">
        <v>650</v>
      </c>
      <c r="D14834" t="s">
        <v>370</v>
      </c>
      <c r="E14834" t="s">
        <v>1</v>
      </c>
      <c r="F14834">
        <v>0</v>
      </c>
      <c r="G14834">
        <v>0</v>
      </c>
      <c r="H14834">
        <v>0</v>
      </c>
    </row>
    <row r="14835" spans="2:8" x14ac:dyDescent="0.25">
      <c r="B14835" t="s">
        <v>3</v>
      </c>
      <c r="C14835" t="s">
        <v>650</v>
      </c>
      <c r="D14835" t="s">
        <v>371</v>
      </c>
      <c r="E14835" t="s">
        <v>1</v>
      </c>
      <c r="F14835">
        <v>0</v>
      </c>
      <c r="G14835">
        <v>0</v>
      </c>
      <c r="H14835">
        <v>0</v>
      </c>
    </row>
    <row r="14836" spans="2:8" x14ac:dyDescent="0.25">
      <c r="B14836" t="s">
        <v>3</v>
      </c>
      <c r="C14836" t="s">
        <v>650</v>
      </c>
      <c r="D14836" t="s">
        <v>372</v>
      </c>
      <c r="E14836" t="s">
        <v>1</v>
      </c>
      <c r="F14836">
        <v>0</v>
      </c>
      <c r="G14836">
        <v>0</v>
      </c>
      <c r="H14836">
        <v>0</v>
      </c>
    </row>
    <row r="14837" spans="2:8" x14ac:dyDescent="0.25">
      <c r="B14837" t="s">
        <v>3</v>
      </c>
      <c r="C14837" t="s">
        <v>650</v>
      </c>
      <c r="D14837" t="s">
        <v>373</v>
      </c>
      <c r="E14837" t="s">
        <v>1</v>
      </c>
      <c r="F14837">
        <v>0</v>
      </c>
      <c r="G14837">
        <v>0</v>
      </c>
      <c r="H14837">
        <v>0</v>
      </c>
    </row>
    <row r="14838" spans="2:8" x14ac:dyDescent="0.25">
      <c r="B14838" t="s">
        <v>3</v>
      </c>
      <c r="C14838" t="s">
        <v>650</v>
      </c>
      <c r="D14838" t="s">
        <v>374</v>
      </c>
      <c r="E14838" t="s">
        <v>1</v>
      </c>
      <c r="F14838">
        <v>0</v>
      </c>
      <c r="G14838">
        <v>0</v>
      </c>
      <c r="H14838">
        <v>0</v>
      </c>
    </row>
    <row r="14839" spans="2:8" x14ac:dyDescent="0.25">
      <c r="B14839" t="s">
        <v>3</v>
      </c>
      <c r="C14839" t="s">
        <v>650</v>
      </c>
      <c r="D14839" t="s">
        <v>375</v>
      </c>
      <c r="E14839" t="s">
        <v>1</v>
      </c>
      <c r="F14839">
        <v>0</v>
      </c>
      <c r="G14839">
        <v>0</v>
      </c>
      <c r="H14839">
        <v>0</v>
      </c>
    </row>
    <row r="14840" spans="2:8" x14ac:dyDescent="0.25">
      <c r="B14840" t="s">
        <v>3</v>
      </c>
      <c r="C14840" t="s">
        <v>650</v>
      </c>
      <c r="D14840" t="s">
        <v>376</v>
      </c>
      <c r="E14840" t="s">
        <v>1</v>
      </c>
      <c r="F14840">
        <v>0</v>
      </c>
      <c r="G14840">
        <v>0</v>
      </c>
      <c r="H14840">
        <v>0</v>
      </c>
    </row>
    <row r="14841" spans="2:8" x14ac:dyDescent="0.25">
      <c r="B14841" t="s">
        <v>3</v>
      </c>
      <c r="C14841" t="s">
        <v>650</v>
      </c>
      <c r="D14841" t="s">
        <v>377</v>
      </c>
      <c r="E14841" t="s">
        <v>1</v>
      </c>
      <c r="F14841">
        <v>0</v>
      </c>
      <c r="G14841">
        <v>0</v>
      </c>
      <c r="H14841">
        <v>0</v>
      </c>
    </row>
    <row r="14842" spans="2:8" x14ac:dyDescent="0.25">
      <c r="B14842" t="s">
        <v>3</v>
      </c>
      <c r="C14842" t="s">
        <v>650</v>
      </c>
      <c r="D14842" t="s">
        <v>378</v>
      </c>
      <c r="E14842" t="s">
        <v>1</v>
      </c>
      <c r="F14842">
        <v>0</v>
      </c>
      <c r="G14842">
        <v>0</v>
      </c>
      <c r="H14842">
        <v>0</v>
      </c>
    </row>
    <row r="14843" spans="2:8" x14ac:dyDescent="0.25">
      <c r="B14843" t="s">
        <v>3</v>
      </c>
      <c r="C14843" t="s">
        <v>650</v>
      </c>
      <c r="D14843" t="s">
        <v>379</v>
      </c>
      <c r="E14843" t="s">
        <v>1</v>
      </c>
      <c r="F14843">
        <v>0</v>
      </c>
      <c r="G14843">
        <v>0</v>
      </c>
      <c r="H14843">
        <v>0</v>
      </c>
    </row>
    <row r="14844" spans="2:8" x14ac:dyDescent="0.25">
      <c r="B14844" t="s">
        <v>3</v>
      </c>
      <c r="C14844" t="s">
        <v>650</v>
      </c>
      <c r="D14844" t="s">
        <v>380</v>
      </c>
      <c r="E14844" t="s">
        <v>1</v>
      </c>
      <c r="F14844">
        <v>0</v>
      </c>
      <c r="G14844">
        <v>0</v>
      </c>
      <c r="H14844">
        <v>0</v>
      </c>
    </row>
    <row r="14845" spans="2:8" x14ac:dyDescent="0.25">
      <c r="B14845" t="s">
        <v>3</v>
      </c>
      <c r="C14845" t="s">
        <v>650</v>
      </c>
      <c r="D14845" t="s">
        <v>381</v>
      </c>
      <c r="E14845" t="s">
        <v>1</v>
      </c>
      <c r="F14845">
        <v>0</v>
      </c>
      <c r="G14845">
        <v>0</v>
      </c>
      <c r="H14845">
        <v>0</v>
      </c>
    </row>
    <row r="14846" spans="2:8" x14ac:dyDescent="0.25">
      <c r="B14846" t="s">
        <v>3</v>
      </c>
      <c r="C14846" t="s">
        <v>650</v>
      </c>
      <c r="D14846" t="s">
        <v>382</v>
      </c>
      <c r="E14846" t="s">
        <v>1</v>
      </c>
      <c r="F14846">
        <v>0</v>
      </c>
      <c r="G14846">
        <v>0</v>
      </c>
      <c r="H14846">
        <v>0</v>
      </c>
    </row>
    <row r="14847" spans="2:8" x14ac:dyDescent="0.25">
      <c r="B14847" t="s">
        <v>3</v>
      </c>
      <c r="C14847" t="s">
        <v>650</v>
      </c>
      <c r="D14847" t="s">
        <v>383</v>
      </c>
      <c r="E14847" t="s">
        <v>1</v>
      </c>
      <c r="F14847">
        <v>0</v>
      </c>
      <c r="G14847">
        <v>0</v>
      </c>
      <c r="H14847">
        <v>0</v>
      </c>
    </row>
    <row r="14848" spans="2:8" x14ac:dyDescent="0.25">
      <c r="B14848" t="s">
        <v>3</v>
      </c>
      <c r="C14848" t="s">
        <v>650</v>
      </c>
      <c r="D14848" t="s">
        <v>384</v>
      </c>
      <c r="E14848" t="s">
        <v>1</v>
      </c>
      <c r="F14848">
        <v>0</v>
      </c>
      <c r="G14848">
        <v>0</v>
      </c>
      <c r="H14848">
        <v>0</v>
      </c>
    </row>
    <row r="14849" spans="2:8" x14ac:dyDescent="0.25">
      <c r="B14849" t="s">
        <v>3</v>
      </c>
      <c r="C14849" t="s">
        <v>650</v>
      </c>
      <c r="D14849" t="s">
        <v>385</v>
      </c>
      <c r="E14849" t="s">
        <v>1</v>
      </c>
      <c r="F14849">
        <v>0</v>
      </c>
      <c r="G14849">
        <v>0</v>
      </c>
      <c r="H14849">
        <v>0</v>
      </c>
    </row>
    <row r="14850" spans="2:8" x14ac:dyDescent="0.25">
      <c r="B14850" t="s">
        <v>3</v>
      </c>
      <c r="C14850" t="s">
        <v>650</v>
      </c>
      <c r="D14850" t="s">
        <v>386</v>
      </c>
      <c r="E14850" t="s">
        <v>1</v>
      </c>
      <c r="F14850">
        <v>0</v>
      </c>
      <c r="G14850">
        <v>0</v>
      </c>
      <c r="H14850">
        <v>0</v>
      </c>
    </row>
    <row r="14851" spans="2:8" x14ac:dyDescent="0.25">
      <c r="B14851" t="s">
        <v>3</v>
      </c>
      <c r="C14851" t="s">
        <v>650</v>
      </c>
      <c r="D14851" t="s">
        <v>387</v>
      </c>
      <c r="E14851" t="s">
        <v>1</v>
      </c>
      <c r="F14851">
        <v>0</v>
      </c>
      <c r="G14851">
        <v>0</v>
      </c>
      <c r="H14851">
        <v>0</v>
      </c>
    </row>
    <row r="14852" spans="2:8" x14ac:dyDescent="0.25">
      <c r="B14852" t="s">
        <v>3</v>
      </c>
      <c r="C14852" t="s">
        <v>650</v>
      </c>
      <c r="D14852" t="s">
        <v>388</v>
      </c>
      <c r="E14852" t="s">
        <v>1</v>
      </c>
      <c r="F14852">
        <v>0</v>
      </c>
      <c r="G14852">
        <v>0</v>
      </c>
      <c r="H14852">
        <v>0</v>
      </c>
    </row>
    <row r="14853" spans="2:8" x14ac:dyDescent="0.25">
      <c r="B14853" t="s">
        <v>3</v>
      </c>
      <c r="C14853" t="s">
        <v>650</v>
      </c>
      <c r="D14853" t="s">
        <v>389</v>
      </c>
      <c r="E14853" t="s">
        <v>1</v>
      </c>
      <c r="F14853">
        <v>0</v>
      </c>
      <c r="G14853">
        <v>0</v>
      </c>
      <c r="H14853">
        <v>0</v>
      </c>
    </row>
    <row r="14854" spans="2:8" x14ac:dyDescent="0.25">
      <c r="B14854" t="s">
        <v>3</v>
      </c>
      <c r="C14854" t="s">
        <v>650</v>
      </c>
      <c r="D14854" t="s">
        <v>390</v>
      </c>
      <c r="E14854" t="s">
        <v>1</v>
      </c>
      <c r="F14854">
        <v>0</v>
      </c>
      <c r="G14854">
        <v>0</v>
      </c>
      <c r="H14854">
        <v>0</v>
      </c>
    </row>
    <row r="14855" spans="2:8" x14ac:dyDescent="0.25">
      <c r="B14855" t="s">
        <v>3</v>
      </c>
      <c r="C14855" t="s">
        <v>650</v>
      </c>
      <c r="D14855" t="s">
        <v>391</v>
      </c>
      <c r="E14855" t="s">
        <v>1</v>
      </c>
      <c r="F14855">
        <v>0</v>
      </c>
      <c r="G14855">
        <v>0</v>
      </c>
      <c r="H14855">
        <v>0</v>
      </c>
    </row>
    <row r="14856" spans="2:8" x14ac:dyDescent="0.25">
      <c r="B14856" t="s">
        <v>3</v>
      </c>
      <c r="C14856" t="s">
        <v>650</v>
      </c>
      <c r="D14856" t="s">
        <v>392</v>
      </c>
      <c r="E14856" t="s">
        <v>1</v>
      </c>
      <c r="F14856">
        <v>0</v>
      </c>
      <c r="G14856">
        <v>0</v>
      </c>
      <c r="H14856">
        <v>0</v>
      </c>
    </row>
    <row r="14857" spans="2:8" x14ac:dyDescent="0.25">
      <c r="B14857" t="s">
        <v>3</v>
      </c>
      <c r="C14857" t="s">
        <v>650</v>
      </c>
      <c r="D14857" t="s">
        <v>395</v>
      </c>
      <c r="E14857" t="s">
        <v>1</v>
      </c>
      <c r="F14857">
        <v>0</v>
      </c>
      <c r="G14857">
        <v>0</v>
      </c>
      <c r="H14857">
        <v>0</v>
      </c>
    </row>
    <row r="14858" spans="2:8" x14ac:dyDescent="0.25">
      <c r="B14858" t="s">
        <v>3</v>
      </c>
      <c r="C14858" t="s">
        <v>650</v>
      </c>
      <c r="D14858" t="s">
        <v>396</v>
      </c>
      <c r="E14858" t="s">
        <v>1</v>
      </c>
      <c r="F14858">
        <v>0</v>
      </c>
      <c r="G14858">
        <v>0</v>
      </c>
      <c r="H14858">
        <v>0</v>
      </c>
    </row>
    <row r="14859" spans="2:8" x14ac:dyDescent="0.25">
      <c r="B14859" t="s">
        <v>3</v>
      </c>
      <c r="C14859" t="s">
        <v>650</v>
      </c>
      <c r="D14859" t="s">
        <v>393</v>
      </c>
      <c r="E14859" t="s">
        <v>1</v>
      </c>
      <c r="F14859">
        <v>0</v>
      </c>
      <c r="G14859">
        <v>0</v>
      </c>
      <c r="H14859">
        <v>0</v>
      </c>
    </row>
    <row r="14860" spans="2:8" x14ac:dyDescent="0.25">
      <c r="B14860" t="s">
        <v>3</v>
      </c>
      <c r="C14860" t="s">
        <v>650</v>
      </c>
      <c r="D14860" t="s">
        <v>394</v>
      </c>
      <c r="E14860" t="s">
        <v>1</v>
      </c>
      <c r="F14860">
        <v>0</v>
      </c>
      <c r="G14860">
        <v>0</v>
      </c>
      <c r="H14860">
        <v>0</v>
      </c>
    </row>
    <row r="14861" spans="2:8" x14ac:dyDescent="0.25">
      <c r="B14861" t="s">
        <v>3</v>
      </c>
      <c r="C14861" t="s">
        <v>650</v>
      </c>
      <c r="D14861" t="s">
        <v>398</v>
      </c>
      <c r="E14861" t="s">
        <v>1</v>
      </c>
      <c r="F14861">
        <v>0</v>
      </c>
      <c r="G14861">
        <v>0</v>
      </c>
      <c r="H14861">
        <v>0</v>
      </c>
    </row>
    <row r="14862" spans="2:8" x14ac:dyDescent="0.25">
      <c r="B14862" t="s">
        <v>3</v>
      </c>
      <c r="C14862" t="s">
        <v>650</v>
      </c>
      <c r="D14862" t="s">
        <v>399</v>
      </c>
      <c r="E14862" t="s">
        <v>1</v>
      </c>
      <c r="F14862">
        <v>0</v>
      </c>
      <c r="G14862">
        <v>0</v>
      </c>
      <c r="H14862">
        <v>0</v>
      </c>
    </row>
    <row r="14863" spans="2:8" x14ac:dyDescent="0.25">
      <c r="B14863" t="s">
        <v>3</v>
      </c>
      <c r="C14863" t="s">
        <v>650</v>
      </c>
      <c r="D14863" t="s">
        <v>400</v>
      </c>
      <c r="E14863" t="s">
        <v>1</v>
      </c>
      <c r="F14863">
        <v>0</v>
      </c>
      <c r="G14863">
        <v>0</v>
      </c>
      <c r="H14863">
        <v>0</v>
      </c>
    </row>
    <row r="14864" spans="2:8" x14ac:dyDescent="0.25">
      <c r="B14864" t="s">
        <v>3</v>
      </c>
      <c r="C14864" t="s">
        <v>650</v>
      </c>
      <c r="D14864" t="s">
        <v>397</v>
      </c>
      <c r="E14864" t="s">
        <v>1</v>
      </c>
      <c r="F14864">
        <v>0</v>
      </c>
      <c r="G14864">
        <v>0</v>
      </c>
      <c r="H14864">
        <v>0</v>
      </c>
    </row>
    <row r="14865" spans="2:8" x14ac:dyDescent="0.25">
      <c r="B14865" t="s">
        <v>3</v>
      </c>
      <c r="C14865" t="s">
        <v>650</v>
      </c>
      <c r="D14865" t="s">
        <v>401</v>
      </c>
      <c r="E14865" t="s">
        <v>1</v>
      </c>
      <c r="F14865">
        <v>0</v>
      </c>
      <c r="G14865">
        <v>0</v>
      </c>
      <c r="H14865">
        <v>0</v>
      </c>
    </row>
    <row r="14866" spans="2:8" x14ac:dyDescent="0.25">
      <c r="B14866" t="s">
        <v>3</v>
      </c>
      <c r="C14866" t="s">
        <v>650</v>
      </c>
      <c r="D14866" t="s">
        <v>402</v>
      </c>
      <c r="E14866" t="s">
        <v>1</v>
      </c>
      <c r="F14866">
        <v>0</v>
      </c>
      <c r="G14866">
        <v>0</v>
      </c>
      <c r="H14866">
        <v>0</v>
      </c>
    </row>
    <row r="14867" spans="2:8" x14ac:dyDescent="0.25">
      <c r="B14867" t="s">
        <v>3</v>
      </c>
      <c r="C14867" t="s">
        <v>650</v>
      </c>
      <c r="D14867" t="s">
        <v>403</v>
      </c>
      <c r="E14867" t="s">
        <v>1</v>
      </c>
      <c r="F14867">
        <v>0</v>
      </c>
      <c r="G14867">
        <v>0</v>
      </c>
      <c r="H14867">
        <v>0</v>
      </c>
    </row>
    <row r="14868" spans="2:8" x14ac:dyDescent="0.25">
      <c r="B14868" t="s">
        <v>3</v>
      </c>
      <c r="C14868" t="s">
        <v>650</v>
      </c>
      <c r="D14868" t="s">
        <v>404</v>
      </c>
      <c r="E14868" t="s">
        <v>1</v>
      </c>
      <c r="F14868">
        <v>0</v>
      </c>
      <c r="G14868">
        <v>0</v>
      </c>
      <c r="H14868">
        <v>0</v>
      </c>
    </row>
    <row r="14869" spans="2:8" x14ac:dyDescent="0.25">
      <c r="B14869" t="s">
        <v>3</v>
      </c>
      <c r="C14869" t="s">
        <v>650</v>
      </c>
      <c r="D14869" t="s">
        <v>405</v>
      </c>
      <c r="E14869" t="s">
        <v>1</v>
      </c>
      <c r="F14869">
        <v>0</v>
      </c>
      <c r="G14869">
        <v>0</v>
      </c>
      <c r="H14869">
        <v>0</v>
      </c>
    </row>
    <row r="14870" spans="2:8" x14ac:dyDescent="0.25">
      <c r="B14870" t="s">
        <v>3</v>
      </c>
      <c r="C14870" t="s">
        <v>650</v>
      </c>
      <c r="D14870" t="s">
        <v>406</v>
      </c>
      <c r="E14870" t="s">
        <v>1</v>
      </c>
      <c r="F14870">
        <v>0</v>
      </c>
      <c r="G14870">
        <v>0</v>
      </c>
      <c r="H14870">
        <v>0</v>
      </c>
    </row>
    <row r="14871" spans="2:8" x14ac:dyDescent="0.25">
      <c r="B14871" t="s">
        <v>3</v>
      </c>
      <c r="C14871" t="s">
        <v>651</v>
      </c>
      <c r="D14871" t="s">
        <v>544</v>
      </c>
      <c r="E14871" t="s">
        <v>1</v>
      </c>
      <c r="F14871">
        <v>0</v>
      </c>
      <c r="G14871">
        <v>0</v>
      </c>
      <c r="H14871">
        <v>0</v>
      </c>
    </row>
    <row r="14872" spans="2:8" x14ac:dyDescent="0.25">
      <c r="B14872" t="s">
        <v>3</v>
      </c>
      <c r="C14872" t="s">
        <v>651</v>
      </c>
      <c r="D14872" t="s">
        <v>545</v>
      </c>
      <c r="E14872" t="s">
        <v>1</v>
      </c>
      <c r="F14872">
        <v>0</v>
      </c>
      <c r="G14872">
        <v>0</v>
      </c>
      <c r="H14872">
        <v>0</v>
      </c>
    </row>
    <row r="14873" spans="2:8" x14ac:dyDescent="0.25">
      <c r="B14873" t="s">
        <v>3</v>
      </c>
      <c r="C14873" t="s">
        <v>651</v>
      </c>
      <c r="D14873" t="s">
        <v>16</v>
      </c>
      <c r="E14873" t="s">
        <v>1</v>
      </c>
      <c r="F14873">
        <v>0</v>
      </c>
      <c r="G14873">
        <v>0</v>
      </c>
      <c r="H14873">
        <v>0</v>
      </c>
    </row>
    <row r="14874" spans="2:8" x14ac:dyDescent="0.25">
      <c r="B14874" t="s">
        <v>3</v>
      </c>
      <c r="C14874" t="s">
        <v>651</v>
      </c>
      <c r="D14874" t="s">
        <v>17</v>
      </c>
      <c r="E14874" t="s">
        <v>1</v>
      </c>
      <c r="F14874">
        <v>0</v>
      </c>
      <c r="G14874">
        <v>0</v>
      </c>
      <c r="H14874">
        <v>0</v>
      </c>
    </row>
    <row r="14875" spans="2:8" x14ac:dyDescent="0.25">
      <c r="B14875" t="s">
        <v>3</v>
      </c>
      <c r="C14875" t="s">
        <v>651</v>
      </c>
      <c r="D14875" t="s">
        <v>18</v>
      </c>
      <c r="E14875" t="s">
        <v>1</v>
      </c>
      <c r="F14875">
        <v>0</v>
      </c>
      <c r="G14875">
        <v>0</v>
      </c>
      <c r="H14875">
        <v>0</v>
      </c>
    </row>
    <row r="14876" spans="2:8" x14ac:dyDescent="0.25">
      <c r="B14876" t="s">
        <v>3</v>
      </c>
      <c r="C14876" t="s">
        <v>651</v>
      </c>
      <c r="D14876" t="s">
        <v>19</v>
      </c>
      <c r="E14876" t="s">
        <v>1</v>
      </c>
      <c r="F14876">
        <v>0</v>
      </c>
      <c r="G14876">
        <v>0</v>
      </c>
      <c r="H14876">
        <v>0</v>
      </c>
    </row>
    <row r="14877" spans="2:8" x14ac:dyDescent="0.25">
      <c r="B14877" t="s">
        <v>3</v>
      </c>
      <c r="C14877" t="s">
        <v>651</v>
      </c>
      <c r="D14877" t="s">
        <v>20</v>
      </c>
      <c r="E14877" t="s">
        <v>1</v>
      </c>
      <c r="F14877">
        <v>0</v>
      </c>
      <c r="G14877">
        <v>0</v>
      </c>
      <c r="H14877">
        <v>0</v>
      </c>
    </row>
    <row r="14878" spans="2:8" x14ac:dyDescent="0.25">
      <c r="B14878" t="s">
        <v>3</v>
      </c>
      <c r="C14878" t="s">
        <v>651</v>
      </c>
      <c r="D14878" t="s">
        <v>21</v>
      </c>
      <c r="E14878" t="s">
        <v>1</v>
      </c>
      <c r="F14878">
        <v>0</v>
      </c>
      <c r="G14878">
        <v>0</v>
      </c>
      <c r="H14878">
        <v>0</v>
      </c>
    </row>
    <row r="14879" spans="2:8" x14ac:dyDescent="0.25">
      <c r="B14879" t="s">
        <v>3</v>
      </c>
      <c r="C14879" t="s">
        <v>651</v>
      </c>
      <c r="D14879" t="s">
        <v>22</v>
      </c>
      <c r="E14879" t="s">
        <v>1</v>
      </c>
      <c r="F14879">
        <v>0</v>
      </c>
      <c r="G14879">
        <v>0</v>
      </c>
      <c r="H14879">
        <v>0</v>
      </c>
    </row>
    <row r="14880" spans="2:8" x14ac:dyDescent="0.25">
      <c r="B14880" t="s">
        <v>3</v>
      </c>
      <c r="C14880" t="s">
        <v>651</v>
      </c>
      <c r="D14880" t="s">
        <v>23</v>
      </c>
      <c r="E14880" t="s">
        <v>1</v>
      </c>
      <c r="F14880">
        <v>0</v>
      </c>
      <c r="G14880">
        <v>0</v>
      </c>
      <c r="H14880">
        <v>0</v>
      </c>
    </row>
    <row r="14881" spans="2:8" x14ac:dyDescent="0.25">
      <c r="B14881" t="s">
        <v>3</v>
      </c>
      <c r="C14881" t="s">
        <v>651</v>
      </c>
      <c r="D14881" t="s">
        <v>24</v>
      </c>
      <c r="E14881" t="s">
        <v>1</v>
      </c>
      <c r="F14881">
        <v>0</v>
      </c>
      <c r="G14881">
        <v>0</v>
      </c>
      <c r="H14881">
        <v>0</v>
      </c>
    </row>
    <row r="14882" spans="2:8" x14ac:dyDescent="0.25">
      <c r="B14882" t="s">
        <v>3</v>
      </c>
      <c r="C14882" t="s">
        <v>651</v>
      </c>
      <c r="D14882" t="s">
        <v>25</v>
      </c>
      <c r="E14882" t="s">
        <v>1</v>
      </c>
      <c r="F14882">
        <v>0</v>
      </c>
      <c r="G14882">
        <v>0</v>
      </c>
      <c r="H14882">
        <v>0</v>
      </c>
    </row>
    <row r="14883" spans="2:8" x14ac:dyDescent="0.25">
      <c r="B14883" t="s">
        <v>3</v>
      </c>
      <c r="C14883" t="s">
        <v>651</v>
      </c>
      <c r="D14883" t="s">
        <v>26</v>
      </c>
      <c r="E14883" t="s">
        <v>1</v>
      </c>
      <c r="F14883">
        <v>0</v>
      </c>
      <c r="G14883">
        <v>0</v>
      </c>
      <c r="H14883">
        <v>0</v>
      </c>
    </row>
    <row r="14884" spans="2:8" x14ac:dyDescent="0.25">
      <c r="B14884" t="s">
        <v>3</v>
      </c>
      <c r="C14884" t="s">
        <v>651</v>
      </c>
      <c r="D14884" t="s">
        <v>27</v>
      </c>
      <c r="E14884" t="s">
        <v>1</v>
      </c>
      <c r="F14884">
        <v>0</v>
      </c>
      <c r="G14884">
        <v>0</v>
      </c>
      <c r="H14884">
        <v>0</v>
      </c>
    </row>
    <row r="14885" spans="2:8" x14ac:dyDescent="0.25">
      <c r="B14885" t="s">
        <v>3</v>
      </c>
      <c r="C14885" t="s">
        <v>651</v>
      </c>
      <c r="D14885" t="s">
        <v>28</v>
      </c>
      <c r="E14885" t="s">
        <v>1</v>
      </c>
      <c r="F14885">
        <v>0</v>
      </c>
      <c r="G14885">
        <v>0</v>
      </c>
      <c r="H14885">
        <v>0</v>
      </c>
    </row>
    <row r="14886" spans="2:8" x14ac:dyDescent="0.25">
      <c r="B14886" t="s">
        <v>3</v>
      </c>
      <c r="C14886" t="s">
        <v>651</v>
      </c>
      <c r="D14886" t="s">
        <v>29</v>
      </c>
      <c r="E14886" t="s">
        <v>1</v>
      </c>
      <c r="F14886">
        <v>0</v>
      </c>
      <c r="G14886">
        <v>0</v>
      </c>
      <c r="H14886">
        <v>0</v>
      </c>
    </row>
    <row r="14887" spans="2:8" x14ac:dyDescent="0.25">
      <c r="B14887" t="s">
        <v>3</v>
      </c>
      <c r="C14887" t="s">
        <v>651</v>
      </c>
      <c r="D14887" t="s">
        <v>30</v>
      </c>
      <c r="E14887" t="s">
        <v>1</v>
      </c>
      <c r="F14887">
        <v>0</v>
      </c>
      <c r="G14887">
        <v>0</v>
      </c>
      <c r="H14887">
        <v>0</v>
      </c>
    </row>
    <row r="14888" spans="2:8" x14ac:dyDescent="0.25">
      <c r="B14888" t="s">
        <v>3</v>
      </c>
      <c r="C14888" t="s">
        <v>651</v>
      </c>
      <c r="D14888" t="s">
        <v>31</v>
      </c>
      <c r="E14888" t="s">
        <v>1</v>
      </c>
      <c r="F14888">
        <v>0</v>
      </c>
      <c r="G14888">
        <v>0</v>
      </c>
      <c r="H14888">
        <v>0</v>
      </c>
    </row>
    <row r="14889" spans="2:8" x14ac:dyDescent="0.25">
      <c r="B14889" t="s">
        <v>3</v>
      </c>
      <c r="C14889" t="s">
        <v>651</v>
      </c>
      <c r="D14889" t="s">
        <v>32</v>
      </c>
      <c r="E14889" t="s">
        <v>1</v>
      </c>
      <c r="F14889">
        <v>0</v>
      </c>
      <c r="G14889">
        <v>0</v>
      </c>
      <c r="H14889">
        <v>0</v>
      </c>
    </row>
    <row r="14890" spans="2:8" x14ac:dyDescent="0.25">
      <c r="B14890" t="s">
        <v>3</v>
      </c>
      <c r="C14890" t="s">
        <v>651</v>
      </c>
      <c r="D14890" t="s">
        <v>33</v>
      </c>
      <c r="E14890" t="s">
        <v>1</v>
      </c>
      <c r="F14890">
        <v>0</v>
      </c>
      <c r="G14890">
        <v>0</v>
      </c>
      <c r="H14890">
        <v>0</v>
      </c>
    </row>
    <row r="14891" spans="2:8" x14ac:dyDescent="0.25">
      <c r="B14891" t="s">
        <v>3</v>
      </c>
      <c r="C14891" t="s">
        <v>651</v>
      </c>
      <c r="D14891" t="s">
        <v>34</v>
      </c>
      <c r="E14891" t="s">
        <v>1</v>
      </c>
      <c r="F14891">
        <v>0</v>
      </c>
      <c r="G14891">
        <v>0</v>
      </c>
      <c r="H14891">
        <v>0</v>
      </c>
    </row>
    <row r="14892" spans="2:8" x14ac:dyDescent="0.25">
      <c r="B14892" t="s">
        <v>3</v>
      </c>
      <c r="C14892" t="s">
        <v>651</v>
      </c>
      <c r="D14892" t="s">
        <v>35</v>
      </c>
      <c r="E14892" t="s">
        <v>1</v>
      </c>
      <c r="F14892">
        <v>0</v>
      </c>
      <c r="G14892">
        <v>0</v>
      </c>
      <c r="H14892">
        <v>0</v>
      </c>
    </row>
    <row r="14893" spans="2:8" x14ac:dyDescent="0.25">
      <c r="B14893" t="s">
        <v>3</v>
      </c>
      <c r="C14893" t="s">
        <v>651</v>
      </c>
      <c r="D14893" t="s">
        <v>36</v>
      </c>
      <c r="E14893" t="s">
        <v>1</v>
      </c>
      <c r="F14893">
        <v>0</v>
      </c>
      <c r="G14893">
        <v>0</v>
      </c>
      <c r="H14893">
        <v>0</v>
      </c>
    </row>
    <row r="14894" spans="2:8" x14ac:dyDescent="0.25">
      <c r="B14894" t="s">
        <v>3</v>
      </c>
      <c r="C14894" t="s">
        <v>651</v>
      </c>
      <c r="D14894" t="s">
        <v>37</v>
      </c>
      <c r="E14894" t="s">
        <v>1</v>
      </c>
      <c r="F14894">
        <v>0</v>
      </c>
      <c r="G14894">
        <v>0</v>
      </c>
      <c r="H14894">
        <v>0</v>
      </c>
    </row>
    <row r="14895" spans="2:8" x14ac:dyDescent="0.25">
      <c r="B14895" t="s">
        <v>3</v>
      </c>
      <c r="C14895" t="s">
        <v>651</v>
      </c>
      <c r="D14895" t="s">
        <v>38</v>
      </c>
      <c r="E14895" t="s">
        <v>1</v>
      </c>
      <c r="F14895">
        <v>0</v>
      </c>
      <c r="G14895">
        <v>0</v>
      </c>
      <c r="H14895">
        <v>0</v>
      </c>
    </row>
    <row r="14896" spans="2:8" x14ac:dyDescent="0.25">
      <c r="B14896" t="s">
        <v>3</v>
      </c>
      <c r="C14896" t="s">
        <v>651</v>
      </c>
      <c r="D14896" t="s">
        <v>39</v>
      </c>
      <c r="E14896" t="s">
        <v>1</v>
      </c>
      <c r="F14896">
        <v>0</v>
      </c>
      <c r="G14896">
        <v>0</v>
      </c>
      <c r="H14896">
        <v>0</v>
      </c>
    </row>
    <row r="14897" spans="2:8" x14ac:dyDescent="0.25">
      <c r="B14897" t="s">
        <v>3</v>
      </c>
      <c r="C14897" t="s">
        <v>651</v>
      </c>
      <c r="D14897" t="s">
        <v>40</v>
      </c>
      <c r="E14897" t="s">
        <v>1</v>
      </c>
      <c r="F14897">
        <v>0</v>
      </c>
      <c r="G14897">
        <v>0</v>
      </c>
      <c r="H14897">
        <v>0</v>
      </c>
    </row>
    <row r="14898" spans="2:8" x14ac:dyDescent="0.25">
      <c r="B14898" t="s">
        <v>3</v>
      </c>
      <c r="C14898" t="s">
        <v>651</v>
      </c>
      <c r="D14898" t="s">
        <v>41</v>
      </c>
      <c r="E14898" t="s">
        <v>1</v>
      </c>
      <c r="F14898">
        <v>0</v>
      </c>
      <c r="G14898">
        <v>0</v>
      </c>
      <c r="H14898">
        <v>0</v>
      </c>
    </row>
    <row r="14899" spans="2:8" x14ac:dyDescent="0.25">
      <c r="B14899" t="s">
        <v>3</v>
      </c>
      <c r="C14899" t="s">
        <v>651</v>
      </c>
      <c r="D14899" t="s">
        <v>42</v>
      </c>
      <c r="E14899" t="s">
        <v>1</v>
      </c>
      <c r="F14899">
        <v>0</v>
      </c>
      <c r="G14899">
        <v>0</v>
      </c>
      <c r="H14899">
        <v>0</v>
      </c>
    </row>
    <row r="14900" spans="2:8" x14ac:dyDescent="0.25">
      <c r="B14900" t="s">
        <v>3</v>
      </c>
      <c r="C14900" t="s">
        <v>651</v>
      </c>
      <c r="D14900" t="s">
        <v>43</v>
      </c>
      <c r="E14900" t="s">
        <v>1</v>
      </c>
      <c r="F14900">
        <v>0</v>
      </c>
      <c r="G14900">
        <v>0</v>
      </c>
      <c r="H14900">
        <v>0</v>
      </c>
    </row>
    <row r="14901" spans="2:8" x14ac:dyDescent="0.25">
      <c r="B14901" t="s">
        <v>3</v>
      </c>
      <c r="C14901" t="s">
        <v>651</v>
      </c>
      <c r="D14901" t="s">
        <v>45</v>
      </c>
      <c r="E14901" t="s">
        <v>1</v>
      </c>
      <c r="F14901">
        <v>0</v>
      </c>
      <c r="G14901">
        <v>0</v>
      </c>
      <c r="H14901">
        <v>0</v>
      </c>
    </row>
    <row r="14902" spans="2:8" x14ac:dyDescent="0.25">
      <c r="B14902" t="s">
        <v>3</v>
      </c>
      <c r="C14902" t="s">
        <v>651</v>
      </c>
      <c r="D14902" t="s">
        <v>46</v>
      </c>
      <c r="E14902" t="s">
        <v>1</v>
      </c>
      <c r="F14902">
        <v>0</v>
      </c>
      <c r="G14902">
        <v>0</v>
      </c>
      <c r="H14902">
        <v>0</v>
      </c>
    </row>
    <row r="14903" spans="2:8" x14ac:dyDescent="0.25">
      <c r="B14903" t="s">
        <v>3</v>
      </c>
      <c r="C14903" t="s">
        <v>651</v>
      </c>
      <c r="D14903" t="s">
        <v>47</v>
      </c>
      <c r="E14903" t="s">
        <v>1</v>
      </c>
      <c r="F14903">
        <v>0</v>
      </c>
      <c r="G14903">
        <v>0</v>
      </c>
      <c r="H14903">
        <v>0</v>
      </c>
    </row>
    <row r="14904" spans="2:8" x14ac:dyDescent="0.25">
      <c r="B14904" t="s">
        <v>3</v>
      </c>
      <c r="C14904" t="s">
        <v>651</v>
      </c>
      <c r="D14904" t="s">
        <v>44</v>
      </c>
      <c r="E14904" t="s">
        <v>1</v>
      </c>
      <c r="F14904">
        <v>0</v>
      </c>
      <c r="G14904">
        <v>0</v>
      </c>
      <c r="H14904">
        <v>0</v>
      </c>
    </row>
    <row r="14905" spans="2:8" x14ac:dyDescent="0.25">
      <c r="B14905" t="s">
        <v>3</v>
      </c>
      <c r="C14905" t="s">
        <v>651</v>
      </c>
      <c r="D14905" t="s">
        <v>48</v>
      </c>
      <c r="E14905" t="s">
        <v>1</v>
      </c>
      <c r="F14905">
        <v>0</v>
      </c>
      <c r="G14905">
        <v>0</v>
      </c>
      <c r="H14905">
        <v>0</v>
      </c>
    </row>
    <row r="14906" spans="2:8" x14ac:dyDescent="0.25">
      <c r="B14906" t="s">
        <v>3</v>
      </c>
      <c r="C14906" t="s">
        <v>651</v>
      </c>
      <c r="D14906" t="s">
        <v>49</v>
      </c>
      <c r="E14906" t="s">
        <v>1</v>
      </c>
      <c r="F14906">
        <v>0</v>
      </c>
      <c r="G14906">
        <v>0</v>
      </c>
      <c r="H14906">
        <v>0</v>
      </c>
    </row>
    <row r="14907" spans="2:8" x14ac:dyDescent="0.25">
      <c r="B14907" t="s">
        <v>3</v>
      </c>
      <c r="C14907" t="s">
        <v>651</v>
      </c>
      <c r="D14907" t="s">
        <v>50</v>
      </c>
      <c r="E14907" t="s">
        <v>1</v>
      </c>
      <c r="F14907">
        <v>0</v>
      </c>
      <c r="G14907">
        <v>0</v>
      </c>
      <c r="H14907">
        <v>0</v>
      </c>
    </row>
    <row r="14908" spans="2:8" x14ac:dyDescent="0.25">
      <c r="B14908" t="s">
        <v>3</v>
      </c>
      <c r="C14908" t="s">
        <v>651</v>
      </c>
      <c r="D14908" t="s">
        <v>51</v>
      </c>
      <c r="E14908" t="s">
        <v>1</v>
      </c>
      <c r="F14908">
        <v>0</v>
      </c>
      <c r="G14908">
        <v>0</v>
      </c>
      <c r="H14908">
        <v>0</v>
      </c>
    </row>
    <row r="14909" spans="2:8" x14ac:dyDescent="0.25">
      <c r="B14909" t="s">
        <v>3</v>
      </c>
      <c r="C14909" t="s">
        <v>651</v>
      </c>
      <c r="D14909" t="s">
        <v>52</v>
      </c>
      <c r="E14909" t="s">
        <v>1</v>
      </c>
      <c r="F14909">
        <v>0</v>
      </c>
      <c r="G14909">
        <v>0</v>
      </c>
      <c r="H14909">
        <v>0</v>
      </c>
    </row>
    <row r="14910" spans="2:8" x14ac:dyDescent="0.25">
      <c r="B14910" t="s">
        <v>3</v>
      </c>
      <c r="C14910" t="s">
        <v>651</v>
      </c>
      <c r="D14910" t="s">
        <v>53</v>
      </c>
      <c r="E14910" t="s">
        <v>1</v>
      </c>
      <c r="F14910">
        <v>0</v>
      </c>
      <c r="G14910">
        <v>0</v>
      </c>
      <c r="H14910">
        <v>0</v>
      </c>
    </row>
    <row r="14911" spans="2:8" x14ac:dyDescent="0.25">
      <c r="B14911" t="s">
        <v>3</v>
      </c>
      <c r="C14911" t="s">
        <v>651</v>
      </c>
      <c r="D14911" t="s">
        <v>54</v>
      </c>
      <c r="E14911" t="s">
        <v>1</v>
      </c>
      <c r="F14911">
        <v>0</v>
      </c>
      <c r="G14911">
        <v>0</v>
      </c>
      <c r="H14911">
        <v>0</v>
      </c>
    </row>
    <row r="14912" spans="2:8" x14ac:dyDescent="0.25">
      <c r="B14912" t="s">
        <v>3</v>
      </c>
      <c r="C14912" t="s">
        <v>651</v>
      </c>
      <c r="D14912" t="s">
        <v>55</v>
      </c>
      <c r="E14912" t="s">
        <v>1</v>
      </c>
      <c r="F14912">
        <v>0</v>
      </c>
      <c r="G14912">
        <v>0</v>
      </c>
      <c r="H14912">
        <v>0</v>
      </c>
    </row>
    <row r="14913" spans="2:8" x14ac:dyDescent="0.25">
      <c r="B14913" t="s">
        <v>3</v>
      </c>
      <c r="C14913" t="s">
        <v>651</v>
      </c>
      <c r="D14913" t="s">
        <v>56</v>
      </c>
      <c r="E14913" t="s">
        <v>1</v>
      </c>
      <c r="F14913">
        <v>0</v>
      </c>
      <c r="G14913">
        <v>0</v>
      </c>
      <c r="H14913">
        <v>0</v>
      </c>
    </row>
    <row r="14914" spans="2:8" x14ac:dyDescent="0.25">
      <c r="B14914" t="s">
        <v>3</v>
      </c>
      <c r="C14914" t="s">
        <v>651</v>
      </c>
      <c r="D14914" t="s">
        <v>622</v>
      </c>
      <c r="E14914" t="s">
        <v>1</v>
      </c>
      <c r="F14914">
        <v>0</v>
      </c>
      <c r="G14914">
        <v>0</v>
      </c>
      <c r="H14914">
        <v>0</v>
      </c>
    </row>
    <row r="14915" spans="2:8" x14ac:dyDescent="0.25">
      <c r="B14915" t="s">
        <v>3</v>
      </c>
      <c r="C14915" t="s">
        <v>651</v>
      </c>
      <c r="D14915" t="s">
        <v>623</v>
      </c>
      <c r="E14915" t="s">
        <v>1</v>
      </c>
      <c r="F14915">
        <v>0</v>
      </c>
      <c r="G14915">
        <v>0</v>
      </c>
      <c r="H14915">
        <v>0</v>
      </c>
    </row>
    <row r="14916" spans="2:8" x14ac:dyDescent="0.25">
      <c r="B14916" t="s">
        <v>3</v>
      </c>
      <c r="C14916" t="s">
        <v>651</v>
      </c>
      <c r="D14916" t="s">
        <v>624</v>
      </c>
      <c r="E14916" t="s">
        <v>1</v>
      </c>
      <c r="F14916">
        <v>0</v>
      </c>
      <c r="G14916">
        <v>0</v>
      </c>
      <c r="H14916">
        <v>0</v>
      </c>
    </row>
    <row r="14917" spans="2:8" x14ac:dyDescent="0.25">
      <c r="B14917" t="s">
        <v>3</v>
      </c>
      <c r="C14917" t="s">
        <v>651</v>
      </c>
      <c r="D14917" t="s">
        <v>625</v>
      </c>
      <c r="E14917" t="s">
        <v>1</v>
      </c>
      <c r="F14917">
        <v>0</v>
      </c>
      <c r="G14917">
        <v>0</v>
      </c>
      <c r="H14917">
        <v>0</v>
      </c>
    </row>
    <row r="14918" spans="2:8" x14ac:dyDescent="0.25">
      <c r="B14918" t="s">
        <v>3</v>
      </c>
      <c r="C14918" t="s">
        <v>651</v>
      </c>
      <c r="D14918" t="s">
        <v>57</v>
      </c>
      <c r="E14918" t="s">
        <v>1</v>
      </c>
      <c r="F14918">
        <v>0</v>
      </c>
      <c r="G14918">
        <v>0</v>
      </c>
      <c r="H14918">
        <v>0</v>
      </c>
    </row>
    <row r="14919" spans="2:8" x14ac:dyDescent="0.25">
      <c r="B14919" t="s">
        <v>3</v>
      </c>
      <c r="C14919" t="s">
        <v>651</v>
      </c>
      <c r="D14919" t="s">
        <v>58</v>
      </c>
      <c r="E14919" t="s">
        <v>1</v>
      </c>
      <c r="F14919">
        <v>0</v>
      </c>
      <c r="G14919">
        <v>0</v>
      </c>
      <c r="H14919">
        <v>0</v>
      </c>
    </row>
    <row r="14920" spans="2:8" x14ac:dyDescent="0.25">
      <c r="B14920" t="s">
        <v>3</v>
      </c>
      <c r="C14920" t="s">
        <v>651</v>
      </c>
      <c r="D14920" t="s">
        <v>59</v>
      </c>
      <c r="E14920" t="s">
        <v>1</v>
      </c>
      <c r="F14920">
        <v>0</v>
      </c>
      <c r="G14920">
        <v>0</v>
      </c>
      <c r="H14920">
        <v>0</v>
      </c>
    </row>
    <row r="14921" spans="2:8" x14ac:dyDescent="0.25">
      <c r="B14921" t="s">
        <v>3</v>
      </c>
      <c r="C14921" t="s">
        <v>651</v>
      </c>
      <c r="D14921" t="s">
        <v>60</v>
      </c>
      <c r="E14921" t="s">
        <v>1</v>
      </c>
      <c r="F14921">
        <v>0</v>
      </c>
      <c r="G14921">
        <v>0</v>
      </c>
      <c r="H14921">
        <v>0</v>
      </c>
    </row>
    <row r="14922" spans="2:8" x14ac:dyDescent="0.25">
      <c r="B14922" t="s">
        <v>3</v>
      </c>
      <c r="C14922" t="s">
        <v>651</v>
      </c>
      <c r="D14922" t="s">
        <v>61</v>
      </c>
      <c r="E14922" t="s">
        <v>1</v>
      </c>
      <c r="F14922">
        <v>0</v>
      </c>
      <c r="G14922">
        <v>0</v>
      </c>
      <c r="H14922">
        <v>0</v>
      </c>
    </row>
    <row r="14923" spans="2:8" x14ac:dyDescent="0.25">
      <c r="B14923" t="s">
        <v>3</v>
      </c>
      <c r="C14923" t="s">
        <v>651</v>
      </c>
      <c r="D14923" t="s">
        <v>62</v>
      </c>
      <c r="E14923" t="s">
        <v>1</v>
      </c>
      <c r="F14923">
        <v>0</v>
      </c>
      <c r="G14923">
        <v>0</v>
      </c>
      <c r="H14923">
        <v>0</v>
      </c>
    </row>
    <row r="14924" spans="2:8" x14ac:dyDescent="0.25">
      <c r="B14924" t="s">
        <v>3</v>
      </c>
      <c r="C14924" t="s">
        <v>651</v>
      </c>
      <c r="D14924" t="s">
        <v>63</v>
      </c>
      <c r="E14924" t="s">
        <v>1</v>
      </c>
      <c r="F14924">
        <v>0</v>
      </c>
      <c r="G14924">
        <v>0</v>
      </c>
      <c r="H14924">
        <v>0</v>
      </c>
    </row>
    <row r="14925" spans="2:8" x14ac:dyDescent="0.25">
      <c r="B14925" t="s">
        <v>3</v>
      </c>
      <c r="C14925" t="s">
        <v>651</v>
      </c>
      <c r="D14925" t="s">
        <v>626</v>
      </c>
      <c r="E14925" t="s">
        <v>1</v>
      </c>
      <c r="F14925">
        <v>0</v>
      </c>
      <c r="G14925">
        <v>0</v>
      </c>
      <c r="H14925">
        <v>0</v>
      </c>
    </row>
    <row r="14926" spans="2:8" x14ac:dyDescent="0.25">
      <c r="B14926" t="s">
        <v>3</v>
      </c>
      <c r="C14926" t="s">
        <v>651</v>
      </c>
      <c r="D14926" t="s">
        <v>64</v>
      </c>
      <c r="E14926" t="s">
        <v>1</v>
      </c>
      <c r="F14926">
        <v>0</v>
      </c>
      <c r="G14926">
        <v>0</v>
      </c>
      <c r="H14926">
        <v>0</v>
      </c>
    </row>
    <row r="14927" spans="2:8" x14ac:dyDescent="0.25">
      <c r="B14927" t="s">
        <v>3</v>
      </c>
      <c r="C14927" t="s">
        <v>651</v>
      </c>
      <c r="D14927" t="s">
        <v>65</v>
      </c>
      <c r="E14927" t="s">
        <v>1</v>
      </c>
      <c r="F14927">
        <v>0</v>
      </c>
      <c r="G14927">
        <v>0</v>
      </c>
      <c r="H14927">
        <v>0</v>
      </c>
    </row>
    <row r="14928" spans="2:8" x14ac:dyDescent="0.25">
      <c r="B14928" t="s">
        <v>3</v>
      </c>
      <c r="C14928" t="s">
        <v>651</v>
      </c>
      <c r="D14928" t="s">
        <v>66</v>
      </c>
      <c r="E14928" t="s">
        <v>1</v>
      </c>
      <c r="F14928">
        <v>0</v>
      </c>
      <c r="G14928">
        <v>0</v>
      </c>
      <c r="H14928">
        <v>0</v>
      </c>
    </row>
    <row r="14929" spans="2:8" x14ac:dyDescent="0.25">
      <c r="B14929" t="s">
        <v>3</v>
      </c>
      <c r="C14929" t="s">
        <v>651</v>
      </c>
      <c r="D14929" t="s">
        <v>67</v>
      </c>
      <c r="E14929" t="s">
        <v>1</v>
      </c>
      <c r="F14929">
        <v>0</v>
      </c>
      <c r="G14929">
        <v>0</v>
      </c>
      <c r="H14929">
        <v>0</v>
      </c>
    </row>
    <row r="14930" spans="2:8" x14ac:dyDescent="0.25">
      <c r="B14930" t="s">
        <v>3</v>
      </c>
      <c r="C14930" t="s">
        <v>651</v>
      </c>
      <c r="D14930" t="s">
        <v>68</v>
      </c>
      <c r="E14930" t="s">
        <v>1</v>
      </c>
      <c r="F14930">
        <v>0</v>
      </c>
      <c r="G14930">
        <v>0</v>
      </c>
      <c r="H14930">
        <v>0</v>
      </c>
    </row>
    <row r="14931" spans="2:8" x14ac:dyDescent="0.25">
      <c r="B14931" t="s">
        <v>3</v>
      </c>
      <c r="C14931" t="s">
        <v>651</v>
      </c>
      <c r="D14931" t="s">
        <v>69</v>
      </c>
      <c r="E14931" t="s">
        <v>1</v>
      </c>
      <c r="F14931">
        <v>0</v>
      </c>
      <c r="G14931">
        <v>0</v>
      </c>
      <c r="H14931">
        <v>0</v>
      </c>
    </row>
    <row r="14932" spans="2:8" x14ac:dyDescent="0.25">
      <c r="B14932" t="s">
        <v>3</v>
      </c>
      <c r="C14932" t="s">
        <v>651</v>
      </c>
      <c r="D14932" t="s">
        <v>70</v>
      </c>
      <c r="E14932" t="s">
        <v>1</v>
      </c>
      <c r="F14932">
        <v>0</v>
      </c>
      <c r="G14932">
        <v>0</v>
      </c>
      <c r="H14932">
        <v>0</v>
      </c>
    </row>
    <row r="14933" spans="2:8" x14ac:dyDescent="0.25">
      <c r="B14933" t="s">
        <v>3</v>
      </c>
      <c r="C14933" t="s">
        <v>651</v>
      </c>
      <c r="D14933" t="s">
        <v>71</v>
      </c>
      <c r="E14933" t="s">
        <v>1</v>
      </c>
      <c r="F14933">
        <v>0</v>
      </c>
      <c r="G14933">
        <v>0</v>
      </c>
      <c r="H14933">
        <v>0</v>
      </c>
    </row>
    <row r="14934" spans="2:8" x14ac:dyDescent="0.25">
      <c r="B14934" t="s">
        <v>3</v>
      </c>
      <c r="C14934" t="s">
        <v>651</v>
      </c>
      <c r="D14934" t="s">
        <v>72</v>
      </c>
      <c r="E14934" t="s">
        <v>1</v>
      </c>
      <c r="F14934">
        <v>0</v>
      </c>
      <c r="G14934">
        <v>0</v>
      </c>
      <c r="H14934">
        <v>0</v>
      </c>
    </row>
    <row r="14935" spans="2:8" x14ac:dyDescent="0.25">
      <c r="B14935" t="s">
        <v>3</v>
      </c>
      <c r="C14935" t="s">
        <v>651</v>
      </c>
      <c r="D14935" t="s">
        <v>73</v>
      </c>
      <c r="E14935" t="s">
        <v>1</v>
      </c>
      <c r="F14935">
        <v>0</v>
      </c>
      <c r="G14935">
        <v>0</v>
      </c>
      <c r="H14935">
        <v>0</v>
      </c>
    </row>
    <row r="14936" spans="2:8" x14ac:dyDescent="0.25">
      <c r="B14936" t="s">
        <v>3</v>
      </c>
      <c r="C14936" t="s">
        <v>651</v>
      </c>
      <c r="D14936" t="s">
        <v>74</v>
      </c>
      <c r="E14936" t="s">
        <v>1</v>
      </c>
      <c r="F14936">
        <v>0</v>
      </c>
      <c r="G14936">
        <v>0</v>
      </c>
      <c r="H14936">
        <v>0</v>
      </c>
    </row>
    <row r="14937" spans="2:8" x14ac:dyDescent="0.25">
      <c r="B14937" t="s">
        <v>3</v>
      </c>
      <c r="C14937" t="s">
        <v>651</v>
      </c>
      <c r="D14937" t="s">
        <v>75</v>
      </c>
      <c r="E14937" t="s">
        <v>1</v>
      </c>
      <c r="F14937">
        <v>0</v>
      </c>
      <c r="G14937">
        <v>0</v>
      </c>
      <c r="H14937">
        <v>0</v>
      </c>
    </row>
    <row r="14938" spans="2:8" x14ac:dyDescent="0.25">
      <c r="B14938" t="s">
        <v>3</v>
      </c>
      <c r="C14938" t="s">
        <v>651</v>
      </c>
      <c r="D14938" t="s">
        <v>76</v>
      </c>
      <c r="E14938" t="s">
        <v>1</v>
      </c>
      <c r="F14938">
        <v>0</v>
      </c>
      <c r="G14938">
        <v>0</v>
      </c>
      <c r="H14938">
        <v>0</v>
      </c>
    </row>
    <row r="14939" spans="2:8" x14ac:dyDescent="0.25">
      <c r="B14939" t="s">
        <v>3</v>
      </c>
      <c r="C14939" t="s">
        <v>651</v>
      </c>
      <c r="D14939" t="s">
        <v>77</v>
      </c>
      <c r="E14939" t="s">
        <v>1</v>
      </c>
      <c r="F14939">
        <v>0</v>
      </c>
      <c r="G14939">
        <v>0</v>
      </c>
      <c r="H14939">
        <v>0</v>
      </c>
    </row>
    <row r="14940" spans="2:8" x14ac:dyDescent="0.25">
      <c r="B14940" t="s">
        <v>3</v>
      </c>
      <c r="C14940" t="s">
        <v>651</v>
      </c>
      <c r="D14940" t="s">
        <v>78</v>
      </c>
      <c r="E14940" t="s">
        <v>1</v>
      </c>
      <c r="F14940">
        <v>0</v>
      </c>
      <c r="G14940">
        <v>0</v>
      </c>
      <c r="H14940">
        <v>0</v>
      </c>
    </row>
    <row r="14941" spans="2:8" x14ac:dyDescent="0.25">
      <c r="B14941" t="s">
        <v>3</v>
      </c>
      <c r="C14941" t="s">
        <v>651</v>
      </c>
      <c r="D14941" t="s">
        <v>79</v>
      </c>
      <c r="E14941" t="s">
        <v>1</v>
      </c>
      <c r="F14941">
        <v>0</v>
      </c>
      <c r="G14941">
        <v>0</v>
      </c>
      <c r="H14941">
        <v>0</v>
      </c>
    </row>
    <row r="14942" spans="2:8" x14ac:dyDescent="0.25">
      <c r="B14942" t="s">
        <v>3</v>
      </c>
      <c r="C14942" t="s">
        <v>651</v>
      </c>
      <c r="D14942" t="s">
        <v>80</v>
      </c>
      <c r="E14942" t="s">
        <v>1</v>
      </c>
      <c r="F14942">
        <v>0</v>
      </c>
      <c r="G14942">
        <v>0</v>
      </c>
      <c r="H14942">
        <v>0</v>
      </c>
    </row>
    <row r="14943" spans="2:8" x14ac:dyDescent="0.25">
      <c r="B14943" t="s">
        <v>3</v>
      </c>
      <c r="C14943" t="s">
        <v>651</v>
      </c>
      <c r="D14943" t="s">
        <v>627</v>
      </c>
      <c r="E14943" t="s">
        <v>1</v>
      </c>
      <c r="F14943">
        <v>0</v>
      </c>
      <c r="G14943">
        <v>0</v>
      </c>
      <c r="H14943">
        <v>0</v>
      </c>
    </row>
    <row r="14944" spans="2:8" x14ac:dyDescent="0.25">
      <c r="B14944" t="s">
        <v>3</v>
      </c>
      <c r="C14944" t="s">
        <v>651</v>
      </c>
      <c r="D14944" t="s">
        <v>81</v>
      </c>
      <c r="E14944" t="s">
        <v>1</v>
      </c>
      <c r="F14944">
        <v>0</v>
      </c>
      <c r="G14944">
        <v>0</v>
      </c>
      <c r="H14944">
        <v>0</v>
      </c>
    </row>
    <row r="14945" spans="2:8" x14ac:dyDescent="0.25">
      <c r="B14945" t="s">
        <v>3</v>
      </c>
      <c r="C14945" t="s">
        <v>651</v>
      </c>
      <c r="D14945" t="s">
        <v>82</v>
      </c>
      <c r="E14945" t="s">
        <v>1</v>
      </c>
      <c r="F14945">
        <v>0</v>
      </c>
      <c r="G14945">
        <v>0</v>
      </c>
      <c r="H14945">
        <v>0</v>
      </c>
    </row>
    <row r="14946" spans="2:8" x14ac:dyDescent="0.25">
      <c r="B14946" t="s">
        <v>3</v>
      </c>
      <c r="C14946" t="s">
        <v>651</v>
      </c>
      <c r="D14946" t="s">
        <v>83</v>
      </c>
      <c r="E14946" t="s">
        <v>1</v>
      </c>
      <c r="F14946">
        <v>0</v>
      </c>
      <c r="G14946">
        <v>0</v>
      </c>
      <c r="H14946">
        <v>0</v>
      </c>
    </row>
    <row r="14947" spans="2:8" x14ac:dyDescent="0.25">
      <c r="B14947" t="s">
        <v>3</v>
      </c>
      <c r="C14947" t="s">
        <v>651</v>
      </c>
      <c r="D14947" t="s">
        <v>84</v>
      </c>
      <c r="E14947" t="s">
        <v>1</v>
      </c>
      <c r="F14947">
        <v>0</v>
      </c>
      <c r="G14947">
        <v>0</v>
      </c>
      <c r="H14947">
        <v>0</v>
      </c>
    </row>
    <row r="14948" spans="2:8" x14ac:dyDescent="0.25">
      <c r="B14948" t="s">
        <v>3</v>
      </c>
      <c r="C14948" t="s">
        <v>651</v>
      </c>
      <c r="D14948" t="s">
        <v>85</v>
      </c>
      <c r="E14948" t="s">
        <v>1</v>
      </c>
      <c r="F14948">
        <v>0</v>
      </c>
      <c r="G14948">
        <v>0</v>
      </c>
      <c r="H14948">
        <v>0</v>
      </c>
    </row>
    <row r="14949" spans="2:8" x14ac:dyDescent="0.25">
      <c r="B14949" t="s">
        <v>3</v>
      </c>
      <c r="C14949" t="s">
        <v>651</v>
      </c>
      <c r="D14949" t="s">
        <v>86</v>
      </c>
      <c r="E14949" t="s">
        <v>1</v>
      </c>
      <c r="F14949">
        <v>0</v>
      </c>
      <c r="G14949">
        <v>0</v>
      </c>
      <c r="H14949">
        <v>0</v>
      </c>
    </row>
    <row r="14950" spans="2:8" x14ac:dyDescent="0.25">
      <c r="B14950" t="s">
        <v>3</v>
      </c>
      <c r="C14950" t="s">
        <v>651</v>
      </c>
      <c r="D14950" t="s">
        <v>87</v>
      </c>
      <c r="E14950" t="s">
        <v>1</v>
      </c>
      <c r="F14950">
        <v>0</v>
      </c>
      <c r="G14950">
        <v>0</v>
      </c>
      <c r="H14950">
        <v>0</v>
      </c>
    </row>
    <row r="14951" spans="2:8" x14ac:dyDescent="0.25">
      <c r="B14951" t="s">
        <v>3</v>
      </c>
      <c r="C14951" t="s">
        <v>651</v>
      </c>
      <c r="D14951" t="s">
        <v>88</v>
      </c>
      <c r="E14951" t="s">
        <v>1</v>
      </c>
      <c r="F14951">
        <v>0</v>
      </c>
      <c r="G14951">
        <v>0</v>
      </c>
      <c r="H14951">
        <v>0</v>
      </c>
    </row>
    <row r="14952" spans="2:8" x14ac:dyDescent="0.25">
      <c r="B14952" t="s">
        <v>3</v>
      </c>
      <c r="C14952" t="s">
        <v>651</v>
      </c>
      <c r="D14952" t="s">
        <v>628</v>
      </c>
      <c r="E14952" t="s">
        <v>1</v>
      </c>
      <c r="F14952">
        <v>0</v>
      </c>
      <c r="G14952">
        <v>0</v>
      </c>
      <c r="H14952">
        <v>0</v>
      </c>
    </row>
    <row r="14953" spans="2:8" x14ac:dyDescent="0.25">
      <c r="B14953" t="s">
        <v>3</v>
      </c>
      <c r="C14953" t="s">
        <v>651</v>
      </c>
      <c r="D14953" t="s">
        <v>89</v>
      </c>
      <c r="E14953" t="s">
        <v>1</v>
      </c>
      <c r="F14953">
        <v>0</v>
      </c>
      <c r="G14953">
        <v>0</v>
      </c>
      <c r="H14953">
        <v>0</v>
      </c>
    </row>
    <row r="14954" spans="2:8" x14ac:dyDescent="0.25">
      <c r="B14954" t="s">
        <v>3</v>
      </c>
      <c r="C14954" t="s">
        <v>651</v>
      </c>
      <c r="D14954" t="s">
        <v>90</v>
      </c>
      <c r="E14954" t="s">
        <v>1</v>
      </c>
      <c r="F14954">
        <v>0</v>
      </c>
      <c r="G14954">
        <v>0</v>
      </c>
      <c r="H14954">
        <v>0</v>
      </c>
    </row>
    <row r="14955" spans="2:8" x14ac:dyDescent="0.25">
      <c r="B14955" t="s">
        <v>3</v>
      </c>
      <c r="C14955" t="s">
        <v>651</v>
      </c>
      <c r="D14955" t="s">
        <v>91</v>
      </c>
      <c r="E14955" t="s">
        <v>1</v>
      </c>
      <c r="F14955">
        <v>0</v>
      </c>
      <c r="G14955">
        <v>0</v>
      </c>
      <c r="H14955">
        <v>0</v>
      </c>
    </row>
    <row r="14956" spans="2:8" x14ac:dyDescent="0.25">
      <c r="B14956" t="s">
        <v>3</v>
      </c>
      <c r="C14956" t="s">
        <v>651</v>
      </c>
      <c r="D14956" t="s">
        <v>92</v>
      </c>
      <c r="E14956" t="s">
        <v>1</v>
      </c>
      <c r="F14956">
        <v>0</v>
      </c>
      <c r="G14956">
        <v>0</v>
      </c>
      <c r="H14956">
        <v>0</v>
      </c>
    </row>
    <row r="14957" spans="2:8" x14ac:dyDescent="0.25">
      <c r="B14957" t="s">
        <v>3</v>
      </c>
      <c r="C14957" t="s">
        <v>651</v>
      </c>
      <c r="D14957" t="s">
        <v>93</v>
      </c>
      <c r="E14957" t="s">
        <v>1</v>
      </c>
      <c r="F14957">
        <v>0</v>
      </c>
      <c r="G14957">
        <v>0</v>
      </c>
      <c r="H14957">
        <v>0</v>
      </c>
    </row>
    <row r="14958" spans="2:8" x14ac:dyDescent="0.25">
      <c r="B14958" t="s">
        <v>3</v>
      </c>
      <c r="C14958" t="s">
        <v>651</v>
      </c>
      <c r="D14958" t="s">
        <v>94</v>
      </c>
      <c r="E14958" t="s">
        <v>1</v>
      </c>
      <c r="F14958">
        <v>0</v>
      </c>
      <c r="G14958">
        <v>0</v>
      </c>
      <c r="H14958">
        <v>0</v>
      </c>
    </row>
    <row r="14959" spans="2:8" x14ac:dyDescent="0.25">
      <c r="B14959" t="s">
        <v>3</v>
      </c>
      <c r="C14959" t="s">
        <v>651</v>
      </c>
      <c r="D14959" t="s">
        <v>95</v>
      </c>
      <c r="E14959" t="s">
        <v>1</v>
      </c>
      <c r="F14959">
        <v>0</v>
      </c>
      <c r="G14959">
        <v>0</v>
      </c>
      <c r="H14959">
        <v>0</v>
      </c>
    </row>
    <row r="14960" spans="2:8" x14ac:dyDescent="0.25">
      <c r="B14960" t="s">
        <v>3</v>
      </c>
      <c r="C14960" t="s">
        <v>651</v>
      </c>
      <c r="D14960" t="s">
        <v>96</v>
      </c>
      <c r="E14960" t="s">
        <v>1</v>
      </c>
      <c r="F14960">
        <v>0</v>
      </c>
      <c r="G14960">
        <v>0</v>
      </c>
      <c r="H14960">
        <v>0</v>
      </c>
    </row>
    <row r="14961" spans="2:8" x14ac:dyDescent="0.25">
      <c r="B14961" t="s">
        <v>3</v>
      </c>
      <c r="C14961" t="s">
        <v>651</v>
      </c>
      <c r="D14961" t="s">
        <v>97</v>
      </c>
      <c r="E14961" t="s">
        <v>1</v>
      </c>
      <c r="F14961">
        <v>0</v>
      </c>
      <c r="G14961">
        <v>0</v>
      </c>
      <c r="H14961">
        <v>0</v>
      </c>
    </row>
    <row r="14962" spans="2:8" x14ac:dyDescent="0.25">
      <c r="B14962" t="s">
        <v>3</v>
      </c>
      <c r="C14962" t="s">
        <v>651</v>
      </c>
      <c r="D14962" t="s">
        <v>98</v>
      </c>
      <c r="E14962" t="s">
        <v>1</v>
      </c>
      <c r="F14962">
        <v>0</v>
      </c>
      <c r="G14962">
        <v>0</v>
      </c>
      <c r="H14962">
        <v>0</v>
      </c>
    </row>
    <row r="14963" spans="2:8" x14ac:dyDescent="0.25">
      <c r="B14963" t="s">
        <v>3</v>
      </c>
      <c r="C14963" t="s">
        <v>651</v>
      </c>
      <c r="D14963" t="s">
        <v>99</v>
      </c>
      <c r="E14963" t="s">
        <v>1</v>
      </c>
      <c r="F14963">
        <v>0</v>
      </c>
      <c r="G14963">
        <v>0</v>
      </c>
      <c r="H14963">
        <v>0</v>
      </c>
    </row>
    <row r="14964" spans="2:8" x14ac:dyDescent="0.25">
      <c r="B14964" t="s">
        <v>3</v>
      </c>
      <c r="C14964" t="s">
        <v>651</v>
      </c>
      <c r="D14964" t="s">
        <v>100</v>
      </c>
      <c r="E14964" t="s">
        <v>1</v>
      </c>
      <c r="F14964">
        <v>0</v>
      </c>
      <c r="G14964">
        <v>0</v>
      </c>
      <c r="H14964">
        <v>0</v>
      </c>
    </row>
    <row r="14965" spans="2:8" x14ac:dyDescent="0.25">
      <c r="B14965" t="s">
        <v>3</v>
      </c>
      <c r="C14965" t="s">
        <v>651</v>
      </c>
      <c r="D14965" t="s">
        <v>101</v>
      </c>
      <c r="E14965" t="s">
        <v>1</v>
      </c>
      <c r="F14965">
        <v>0</v>
      </c>
      <c r="G14965">
        <v>0</v>
      </c>
      <c r="H14965">
        <v>0</v>
      </c>
    </row>
    <row r="14966" spans="2:8" x14ac:dyDescent="0.25">
      <c r="B14966" t="s">
        <v>3</v>
      </c>
      <c r="C14966" t="s">
        <v>651</v>
      </c>
      <c r="D14966" t="s">
        <v>102</v>
      </c>
      <c r="E14966" t="s">
        <v>1</v>
      </c>
      <c r="F14966">
        <v>0</v>
      </c>
      <c r="G14966">
        <v>0</v>
      </c>
      <c r="H14966">
        <v>0</v>
      </c>
    </row>
    <row r="14967" spans="2:8" x14ac:dyDescent="0.25">
      <c r="B14967" t="s">
        <v>3</v>
      </c>
      <c r="C14967" t="s">
        <v>651</v>
      </c>
      <c r="D14967" t="s">
        <v>103</v>
      </c>
      <c r="E14967" t="s">
        <v>1</v>
      </c>
      <c r="F14967">
        <v>0</v>
      </c>
      <c r="G14967">
        <v>0</v>
      </c>
      <c r="H14967">
        <v>0</v>
      </c>
    </row>
    <row r="14968" spans="2:8" x14ac:dyDescent="0.25">
      <c r="B14968" t="s">
        <v>3</v>
      </c>
      <c r="C14968" t="s">
        <v>651</v>
      </c>
      <c r="D14968" t="s">
        <v>104</v>
      </c>
      <c r="E14968" t="s">
        <v>1</v>
      </c>
      <c r="F14968">
        <v>0</v>
      </c>
      <c r="G14968">
        <v>0</v>
      </c>
      <c r="H14968">
        <v>0</v>
      </c>
    </row>
    <row r="14969" spans="2:8" x14ac:dyDescent="0.25">
      <c r="B14969" t="s">
        <v>3</v>
      </c>
      <c r="C14969" t="s">
        <v>651</v>
      </c>
      <c r="D14969" t="s">
        <v>105</v>
      </c>
      <c r="E14969" t="s">
        <v>1</v>
      </c>
      <c r="F14969">
        <v>0</v>
      </c>
      <c r="G14969">
        <v>0</v>
      </c>
      <c r="H14969">
        <v>0</v>
      </c>
    </row>
    <row r="14970" spans="2:8" x14ac:dyDescent="0.25">
      <c r="B14970" t="s">
        <v>3</v>
      </c>
      <c r="C14970" t="s">
        <v>651</v>
      </c>
      <c r="D14970" t="s">
        <v>106</v>
      </c>
      <c r="E14970" t="s">
        <v>1</v>
      </c>
      <c r="F14970">
        <v>0</v>
      </c>
      <c r="G14970">
        <v>0</v>
      </c>
      <c r="H14970">
        <v>0</v>
      </c>
    </row>
    <row r="14971" spans="2:8" x14ac:dyDescent="0.25">
      <c r="B14971" t="s">
        <v>3</v>
      </c>
      <c r="C14971" t="s">
        <v>651</v>
      </c>
      <c r="D14971" t="s">
        <v>107</v>
      </c>
      <c r="E14971" t="s">
        <v>1</v>
      </c>
      <c r="F14971">
        <v>0</v>
      </c>
      <c r="G14971">
        <v>0</v>
      </c>
      <c r="H14971">
        <v>0</v>
      </c>
    </row>
    <row r="14972" spans="2:8" x14ac:dyDescent="0.25">
      <c r="B14972" t="s">
        <v>3</v>
      </c>
      <c r="C14972" t="s">
        <v>651</v>
      </c>
      <c r="D14972" t="s">
        <v>108</v>
      </c>
      <c r="E14972" t="s">
        <v>1</v>
      </c>
      <c r="F14972">
        <v>0</v>
      </c>
      <c r="G14972">
        <v>0</v>
      </c>
      <c r="H14972">
        <v>0</v>
      </c>
    </row>
    <row r="14973" spans="2:8" x14ac:dyDescent="0.25">
      <c r="B14973" t="s">
        <v>3</v>
      </c>
      <c r="C14973" t="s">
        <v>651</v>
      </c>
      <c r="D14973" t="s">
        <v>109</v>
      </c>
      <c r="E14973" t="s">
        <v>1</v>
      </c>
      <c r="F14973">
        <v>0</v>
      </c>
      <c r="G14973">
        <v>0</v>
      </c>
      <c r="H14973">
        <v>0</v>
      </c>
    </row>
    <row r="14974" spans="2:8" x14ac:dyDescent="0.25">
      <c r="B14974" t="s">
        <v>3</v>
      </c>
      <c r="C14974" t="s">
        <v>651</v>
      </c>
      <c r="D14974" t="s">
        <v>110</v>
      </c>
      <c r="E14974" t="s">
        <v>1</v>
      </c>
      <c r="F14974">
        <v>0</v>
      </c>
      <c r="G14974">
        <v>0</v>
      </c>
      <c r="H14974">
        <v>0</v>
      </c>
    </row>
    <row r="14975" spans="2:8" x14ac:dyDescent="0.25">
      <c r="B14975" t="s">
        <v>3</v>
      </c>
      <c r="C14975" t="s">
        <v>651</v>
      </c>
      <c r="D14975" t="s">
        <v>111</v>
      </c>
      <c r="E14975" t="s">
        <v>1</v>
      </c>
      <c r="F14975">
        <v>0</v>
      </c>
      <c r="G14975">
        <v>0</v>
      </c>
      <c r="H14975">
        <v>0</v>
      </c>
    </row>
    <row r="14976" spans="2:8" x14ac:dyDescent="0.25">
      <c r="B14976" t="s">
        <v>3</v>
      </c>
      <c r="C14976" t="s">
        <v>651</v>
      </c>
      <c r="D14976" t="s">
        <v>112</v>
      </c>
      <c r="E14976" t="s">
        <v>1</v>
      </c>
      <c r="F14976">
        <v>0</v>
      </c>
      <c r="G14976">
        <v>0</v>
      </c>
      <c r="H14976">
        <v>0</v>
      </c>
    </row>
    <row r="14977" spans="2:8" x14ac:dyDescent="0.25">
      <c r="B14977" t="s">
        <v>3</v>
      </c>
      <c r="C14977" t="s">
        <v>651</v>
      </c>
      <c r="D14977" t="s">
        <v>113</v>
      </c>
      <c r="E14977" t="s">
        <v>1</v>
      </c>
      <c r="F14977">
        <v>0</v>
      </c>
      <c r="G14977">
        <v>0</v>
      </c>
      <c r="H14977">
        <v>0</v>
      </c>
    </row>
    <row r="14978" spans="2:8" x14ac:dyDescent="0.25">
      <c r="B14978" t="s">
        <v>3</v>
      </c>
      <c r="C14978" t="s">
        <v>651</v>
      </c>
      <c r="D14978" t="s">
        <v>114</v>
      </c>
      <c r="E14978" t="s">
        <v>1</v>
      </c>
      <c r="F14978">
        <v>0</v>
      </c>
      <c r="G14978">
        <v>0</v>
      </c>
      <c r="H14978">
        <v>0</v>
      </c>
    </row>
    <row r="14979" spans="2:8" x14ac:dyDescent="0.25">
      <c r="B14979" t="s">
        <v>3</v>
      </c>
      <c r="C14979" t="s">
        <v>651</v>
      </c>
      <c r="D14979" t="s">
        <v>115</v>
      </c>
      <c r="E14979" t="s">
        <v>1</v>
      </c>
      <c r="F14979">
        <v>0</v>
      </c>
      <c r="G14979">
        <v>0</v>
      </c>
      <c r="H14979">
        <v>0</v>
      </c>
    </row>
    <row r="14980" spans="2:8" x14ac:dyDescent="0.25">
      <c r="B14980" t="s">
        <v>3</v>
      </c>
      <c r="C14980" t="s">
        <v>651</v>
      </c>
      <c r="D14980" t="s">
        <v>443</v>
      </c>
      <c r="E14980" t="s">
        <v>1</v>
      </c>
      <c r="F14980">
        <v>0</v>
      </c>
      <c r="G14980">
        <v>0</v>
      </c>
      <c r="H14980">
        <v>0</v>
      </c>
    </row>
    <row r="14981" spans="2:8" x14ac:dyDescent="0.25">
      <c r="B14981" t="s">
        <v>3</v>
      </c>
      <c r="C14981" t="s">
        <v>651</v>
      </c>
      <c r="D14981" t="s">
        <v>444</v>
      </c>
      <c r="E14981" t="s">
        <v>1</v>
      </c>
      <c r="F14981">
        <v>0</v>
      </c>
      <c r="G14981">
        <v>0</v>
      </c>
      <c r="H14981">
        <v>0</v>
      </c>
    </row>
    <row r="14982" spans="2:8" x14ac:dyDescent="0.25">
      <c r="B14982" t="s">
        <v>3</v>
      </c>
      <c r="C14982" t="s">
        <v>651</v>
      </c>
      <c r="D14982" t="s">
        <v>116</v>
      </c>
      <c r="E14982" t="s">
        <v>1</v>
      </c>
      <c r="F14982">
        <v>0</v>
      </c>
      <c r="G14982">
        <v>0</v>
      </c>
      <c r="H14982">
        <v>0</v>
      </c>
    </row>
    <row r="14983" spans="2:8" x14ac:dyDescent="0.25">
      <c r="B14983" t="s">
        <v>3</v>
      </c>
      <c r="C14983" t="s">
        <v>651</v>
      </c>
      <c r="D14983" t="s">
        <v>117</v>
      </c>
      <c r="E14983" t="s">
        <v>1</v>
      </c>
      <c r="F14983">
        <v>0</v>
      </c>
      <c r="G14983">
        <v>0</v>
      </c>
      <c r="H14983">
        <v>0</v>
      </c>
    </row>
    <row r="14984" spans="2:8" x14ac:dyDescent="0.25">
      <c r="B14984" t="s">
        <v>3</v>
      </c>
      <c r="C14984" t="s">
        <v>651</v>
      </c>
      <c r="D14984" t="s">
        <v>118</v>
      </c>
      <c r="E14984" t="s">
        <v>1</v>
      </c>
      <c r="F14984">
        <v>0</v>
      </c>
      <c r="G14984">
        <v>0</v>
      </c>
      <c r="H14984">
        <v>0</v>
      </c>
    </row>
    <row r="14985" spans="2:8" x14ac:dyDescent="0.25">
      <c r="B14985" t="s">
        <v>3</v>
      </c>
      <c r="C14985" t="s">
        <v>651</v>
      </c>
      <c r="D14985" t="s">
        <v>629</v>
      </c>
      <c r="E14985" t="s">
        <v>1</v>
      </c>
      <c r="F14985">
        <v>0</v>
      </c>
      <c r="G14985">
        <v>0</v>
      </c>
      <c r="H14985">
        <v>0</v>
      </c>
    </row>
    <row r="14986" spans="2:8" x14ac:dyDescent="0.25">
      <c r="B14986" t="s">
        <v>3</v>
      </c>
      <c r="C14986" t="s">
        <v>651</v>
      </c>
      <c r="D14986" t="s">
        <v>119</v>
      </c>
      <c r="E14986" t="s">
        <v>1</v>
      </c>
      <c r="F14986">
        <v>0</v>
      </c>
      <c r="G14986">
        <v>0</v>
      </c>
      <c r="H14986">
        <v>0</v>
      </c>
    </row>
    <row r="14987" spans="2:8" x14ac:dyDescent="0.25">
      <c r="B14987" t="s">
        <v>3</v>
      </c>
      <c r="C14987" t="s">
        <v>651</v>
      </c>
      <c r="D14987" t="s">
        <v>120</v>
      </c>
      <c r="E14987" t="s">
        <v>1</v>
      </c>
      <c r="F14987">
        <v>0</v>
      </c>
      <c r="G14987">
        <v>0</v>
      </c>
      <c r="H14987">
        <v>0</v>
      </c>
    </row>
    <row r="14988" spans="2:8" x14ac:dyDescent="0.25">
      <c r="B14988" t="s">
        <v>3</v>
      </c>
      <c r="C14988" t="s">
        <v>651</v>
      </c>
      <c r="D14988" t="s">
        <v>121</v>
      </c>
      <c r="E14988" t="s">
        <v>1</v>
      </c>
      <c r="F14988">
        <v>0</v>
      </c>
      <c r="G14988">
        <v>0</v>
      </c>
      <c r="H14988">
        <v>0</v>
      </c>
    </row>
    <row r="14989" spans="2:8" x14ac:dyDescent="0.25">
      <c r="B14989" t="s">
        <v>3</v>
      </c>
      <c r="C14989" t="s">
        <v>651</v>
      </c>
      <c r="D14989" t="s">
        <v>122</v>
      </c>
      <c r="E14989" t="s">
        <v>1</v>
      </c>
      <c r="F14989">
        <v>0</v>
      </c>
      <c r="G14989">
        <v>0</v>
      </c>
      <c r="H14989">
        <v>0</v>
      </c>
    </row>
    <row r="14990" spans="2:8" x14ac:dyDescent="0.25">
      <c r="B14990" t="s">
        <v>3</v>
      </c>
      <c r="C14990" t="s">
        <v>651</v>
      </c>
      <c r="D14990" t="s">
        <v>123</v>
      </c>
      <c r="E14990" t="s">
        <v>1</v>
      </c>
      <c r="F14990">
        <v>0</v>
      </c>
      <c r="G14990">
        <v>0</v>
      </c>
      <c r="H14990">
        <v>0</v>
      </c>
    </row>
    <row r="14991" spans="2:8" x14ac:dyDescent="0.25">
      <c r="B14991" t="s">
        <v>3</v>
      </c>
      <c r="C14991" t="s">
        <v>651</v>
      </c>
      <c r="D14991" t="s">
        <v>124</v>
      </c>
      <c r="E14991" t="s">
        <v>1</v>
      </c>
      <c r="F14991">
        <v>0</v>
      </c>
      <c r="G14991">
        <v>0</v>
      </c>
      <c r="H14991">
        <v>0</v>
      </c>
    </row>
    <row r="14992" spans="2:8" x14ac:dyDescent="0.25">
      <c r="B14992" t="s">
        <v>3</v>
      </c>
      <c r="C14992" t="s">
        <v>651</v>
      </c>
      <c r="D14992" t="s">
        <v>125</v>
      </c>
      <c r="E14992" t="s">
        <v>1</v>
      </c>
      <c r="F14992">
        <v>0</v>
      </c>
      <c r="G14992">
        <v>0</v>
      </c>
      <c r="H14992">
        <v>0</v>
      </c>
    </row>
    <row r="14993" spans="2:8" x14ac:dyDescent="0.25">
      <c r="B14993" t="s">
        <v>3</v>
      </c>
      <c r="C14993" t="s">
        <v>651</v>
      </c>
      <c r="D14993" t="s">
        <v>126</v>
      </c>
      <c r="E14993" t="s">
        <v>1</v>
      </c>
      <c r="F14993">
        <v>0</v>
      </c>
      <c r="G14993">
        <v>0</v>
      </c>
      <c r="H14993">
        <v>0</v>
      </c>
    </row>
    <row r="14994" spans="2:8" x14ac:dyDescent="0.25">
      <c r="B14994" t="s">
        <v>3</v>
      </c>
      <c r="C14994" t="s">
        <v>651</v>
      </c>
      <c r="D14994" t="s">
        <v>127</v>
      </c>
      <c r="E14994" t="s">
        <v>1</v>
      </c>
      <c r="F14994">
        <v>0</v>
      </c>
      <c r="G14994">
        <v>0</v>
      </c>
      <c r="H14994">
        <v>0</v>
      </c>
    </row>
    <row r="14995" spans="2:8" x14ac:dyDescent="0.25">
      <c r="B14995" t="s">
        <v>3</v>
      </c>
      <c r="C14995" t="s">
        <v>651</v>
      </c>
      <c r="D14995" t="s">
        <v>128</v>
      </c>
      <c r="E14995" t="s">
        <v>1</v>
      </c>
      <c r="F14995">
        <v>0</v>
      </c>
      <c r="G14995">
        <v>0</v>
      </c>
      <c r="H14995">
        <v>0</v>
      </c>
    </row>
    <row r="14996" spans="2:8" x14ac:dyDescent="0.25">
      <c r="B14996" t="s">
        <v>3</v>
      </c>
      <c r="C14996" t="s">
        <v>651</v>
      </c>
      <c r="D14996" t="s">
        <v>129</v>
      </c>
      <c r="E14996" t="s">
        <v>1</v>
      </c>
      <c r="F14996">
        <v>0</v>
      </c>
      <c r="G14996">
        <v>0</v>
      </c>
      <c r="H14996">
        <v>0</v>
      </c>
    </row>
    <row r="14997" spans="2:8" x14ac:dyDescent="0.25">
      <c r="B14997" t="s">
        <v>3</v>
      </c>
      <c r="C14997" t="s">
        <v>651</v>
      </c>
      <c r="D14997" t="s">
        <v>130</v>
      </c>
      <c r="E14997" t="s">
        <v>1</v>
      </c>
      <c r="F14997">
        <v>0</v>
      </c>
      <c r="G14997">
        <v>0</v>
      </c>
      <c r="H14997">
        <v>0</v>
      </c>
    </row>
    <row r="14998" spans="2:8" x14ac:dyDescent="0.25">
      <c r="B14998" t="s">
        <v>3</v>
      </c>
      <c r="C14998" t="s">
        <v>651</v>
      </c>
      <c r="D14998" t="s">
        <v>131</v>
      </c>
      <c r="E14998" t="s">
        <v>1</v>
      </c>
      <c r="F14998">
        <v>0</v>
      </c>
      <c r="G14998">
        <v>0</v>
      </c>
      <c r="H14998">
        <v>0</v>
      </c>
    </row>
    <row r="14999" spans="2:8" x14ac:dyDescent="0.25">
      <c r="B14999" t="s">
        <v>3</v>
      </c>
      <c r="C14999" t="s">
        <v>651</v>
      </c>
      <c r="D14999" t="s">
        <v>132</v>
      </c>
      <c r="E14999" t="s">
        <v>1</v>
      </c>
      <c r="F14999">
        <v>0</v>
      </c>
      <c r="G14999">
        <v>0</v>
      </c>
      <c r="H14999">
        <v>0</v>
      </c>
    </row>
    <row r="15000" spans="2:8" x14ac:dyDescent="0.25">
      <c r="B15000" t="s">
        <v>3</v>
      </c>
      <c r="C15000" t="s">
        <v>651</v>
      </c>
      <c r="D15000" t="s">
        <v>133</v>
      </c>
      <c r="E15000" t="s">
        <v>1</v>
      </c>
      <c r="F15000">
        <v>0</v>
      </c>
      <c r="G15000">
        <v>0</v>
      </c>
      <c r="H15000">
        <v>0</v>
      </c>
    </row>
    <row r="15001" spans="2:8" x14ac:dyDescent="0.25">
      <c r="B15001" t="s">
        <v>3</v>
      </c>
      <c r="C15001" t="s">
        <v>651</v>
      </c>
      <c r="D15001" t="s">
        <v>134</v>
      </c>
      <c r="E15001" t="s">
        <v>1</v>
      </c>
      <c r="F15001">
        <v>0</v>
      </c>
      <c r="G15001">
        <v>0</v>
      </c>
      <c r="H15001">
        <v>0</v>
      </c>
    </row>
    <row r="15002" spans="2:8" x14ac:dyDescent="0.25">
      <c r="B15002" t="s">
        <v>3</v>
      </c>
      <c r="C15002" t="s">
        <v>651</v>
      </c>
      <c r="D15002" t="s">
        <v>135</v>
      </c>
      <c r="E15002" t="s">
        <v>1</v>
      </c>
      <c r="F15002">
        <v>0</v>
      </c>
      <c r="G15002">
        <v>0</v>
      </c>
      <c r="H15002">
        <v>0</v>
      </c>
    </row>
    <row r="15003" spans="2:8" x14ac:dyDescent="0.25">
      <c r="B15003" t="s">
        <v>3</v>
      </c>
      <c r="C15003" t="s">
        <v>651</v>
      </c>
      <c r="D15003" t="s">
        <v>136</v>
      </c>
      <c r="E15003" t="s">
        <v>1</v>
      </c>
      <c r="F15003">
        <v>0</v>
      </c>
      <c r="G15003">
        <v>0</v>
      </c>
      <c r="H15003">
        <v>0</v>
      </c>
    </row>
    <row r="15004" spans="2:8" x14ac:dyDescent="0.25">
      <c r="B15004" t="s">
        <v>3</v>
      </c>
      <c r="C15004" t="s">
        <v>651</v>
      </c>
      <c r="D15004" t="s">
        <v>137</v>
      </c>
      <c r="E15004" t="s">
        <v>1</v>
      </c>
      <c r="F15004">
        <v>0</v>
      </c>
      <c r="G15004">
        <v>0</v>
      </c>
      <c r="H15004">
        <v>0</v>
      </c>
    </row>
    <row r="15005" spans="2:8" x14ac:dyDescent="0.25">
      <c r="B15005" t="s">
        <v>3</v>
      </c>
      <c r="C15005" t="s">
        <v>651</v>
      </c>
      <c r="D15005" t="s">
        <v>138</v>
      </c>
      <c r="E15005" t="s">
        <v>1</v>
      </c>
      <c r="F15005">
        <v>0</v>
      </c>
      <c r="G15005">
        <v>0</v>
      </c>
      <c r="H15005">
        <v>0</v>
      </c>
    </row>
    <row r="15006" spans="2:8" x14ac:dyDescent="0.25">
      <c r="B15006" t="s">
        <v>3</v>
      </c>
      <c r="C15006" t="s">
        <v>651</v>
      </c>
      <c r="D15006" t="s">
        <v>630</v>
      </c>
      <c r="E15006" t="s">
        <v>1</v>
      </c>
      <c r="F15006">
        <v>0</v>
      </c>
      <c r="G15006">
        <v>0</v>
      </c>
      <c r="H15006">
        <v>0</v>
      </c>
    </row>
    <row r="15007" spans="2:8" x14ac:dyDescent="0.25">
      <c r="B15007" t="s">
        <v>3</v>
      </c>
      <c r="C15007" t="s">
        <v>651</v>
      </c>
      <c r="D15007" t="s">
        <v>139</v>
      </c>
      <c r="E15007" t="s">
        <v>1</v>
      </c>
      <c r="F15007">
        <v>0</v>
      </c>
      <c r="G15007">
        <v>0</v>
      </c>
      <c r="H15007">
        <v>0</v>
      </c>
    </row>
    <row r="15008" spans="2:8" x14ac:dyDescent="0.25">
      <c r="B15008" t="s">
        <v>3</v>
      </c>
      <c r="C15008" t="s">
        <v>651</v>
      </c>
      <c r="D15008" t="s">
        <v>631</v>
      </c>
      <c r="E15008" t="s">
        <v>1</v>
      </c>
      <c r="F15008">
        <v>0</v>
      </c>
      <c r="G15008">
        <v>0</v>
      </c>
      <c r="H15008">
        <v>0</v>
      </c>
    </row>
    <row r="15009" spans="2:8" x14ac:dyDescent="0.25">
      <c r="B15009" t="s">
        <v>3</v>
      </c>
      <c r="C15009" t="s">
        <v>651</v>
      </c>
      <c r="D15009" t="s">
        <v>140</v>
      </c>
      <c r="E15009" t="s">
        <v>1</v>
      </c>
      <c r="F15009">
        <v>0</v>
      </c>
      <c r="G15009">
        <v>0</v>
      </c>
      <c r="H15009">
        <v>0</v>
      </c>
    </row>
    <row r="15010" spans="2:8" x14ac:dyDescent="0.25">
      <c r="B15010" t="s">
        <v>3</v>
      </c>
      <c r="C15010" t="s">
        <v>651</v>
      </c>
      <c r="D15010" t="s">
        <v>141</v>
      </c>
      <c r="E15010" t="s">
        <v>1</v>
      </c>
      <c r="F15010">
        <v>0</v>
      </c>
      <c r="G15010">
        <v>0</v>
      </c>
      <c r="H15010">
        <v>0</v>
      </c>
    </row>
    <row r="15011" spans="2:8" x14ac:dyDescent="0.25">
      <c r="B15011" t="s">
        <v>3</v>
      </c>
      <c r="C15011" t="s">
        <v>651</v>
      </c>
      <c r="D15011" t="s">
        <v>142</v>
      </c>
      <c r="E15011" t="s">
        <v>1</v>
      </c>
      <c r="F15011">
        <v>0</v>
      </c>
      <c r="G15011">
        <v>0</v>
      </c>
      <c r="H15011">
        <v>0</v>
      </c>
    </row>
    <row r="15012" spans="2:8" x14ac:dyDescent="0.25">
      <c r="B15012" t="s">
        <v>3</v>
      </c>
      <c r="C15012" t="s">
        <v>651</v>
      </c>
      <c r="D15012" t="s">
        <v>143</v>
      </c>
      <c r="E15012" t="s">
        <v>1</v>
      </c>
      <c r="F15012">
        <v>0</v>
      </c>
      <c r="G15012">
        <v>0</v>
      </c>
      <c r="H15012">
        <v>0</v>
      </c>
    </row>
    <row r="15013" spans="2:8" x14ac:dyDescent="0.25">
      <c r="B15013" t="s">
        <v>3</v>
      </c>
      <c r="C15013" t="s">
        <v>651</v>
      </c>
      <c r="D15013" t="s">
        <v>144</v>
      </c>
      <c r="E15013" t="s">
        <v>1</v>
      </c>
      <c r="F15013">
        <v>0</v>
      </c>
      <c r="G15013">
        <v>0</v>
      </c>
      <c r="H15013">
        <v>0</v>
      </c>
    </row>
    <row r="15014" spans="2:8" x14ac:dyDescent="0.25">
      <c r="B15014" t="s">
        <v>3</v>
      </c>
      <c r="C15014" t="s">
        <v>651</v>
      </c>
      <c r="D15014" t="s">
        <v>145</v>
      </c>
      <c r="E15014" t="s">
        <v>1</v>
      </c>
      <c r="F15014">
        <v>0</v>
      </c>
      <c r="G15014">
        <v>0</v>
      </c>
      <c r="H15014">
        <v>0</v>
      </c>
    </row>
    <row r="15015" spans="2:8" x14ac:dyDescent="0.25">
      <c r="B15015" t="s">
        <v>3</v>
      </c>
      <c r="C15015" t="s">
        <v>651</v>
      </c>
      <c r="D15015" t="s">
        <v>146</v>
      </c>
      <c r="E15015" t="s">
        <v>1</v>
      </c>
      <c r="F15015">
        <v>0</v>
      </c>
      <c r="G15015">
        <v>0</v>
      </c>
      <c r="H15015">
        <v>0</v>
      </c>
    </row>
    <row r="15016" spans="2:8" x14ac:dyDescent="0.25">
      <c r="B15016" t="s">
        <v>3</v>
      </c>
      <c r="C15016" t="s">
        <v>651</v>
      </c>
      <c r="D15016" t="s">
        <v>147</v>
      </c>
      <c r="E15016" t="s">
        <v>1</v>
      </c>
      <c r="F15016">
        <v>0</v>
      </c>
      <c r="G15016">
        <v>0</v>
      </c>
      <c r="H15016">
        <v>0</v>
      </c>
    </row>
    <row r="15017" spans="2:8" x14ac:dyDescent="0.25">
      <c r="B15017" t="s">
        <v>3</v>
      </c>
      <c r="C15017" t="s">
        <v>651</v>
      </c>
      <c r="D15017" t="s">
        <v>148</v>
      </c>
      <c r="E15017" t="s">
        <v>1</v>
      </c>
      <c r="F15017">
        <v>0</v>
      </c>
      <c r="G15017">
        <v>0</v>
      </c>
      <c r="H15017">
        <v>0</v>
      </c>
    </row>
    <row r="15018" spans="2:8" x14ac:dyDescent="0.25">
      <c r="B15018" t="s">
        <v>3</v>
      </c>
      <c r="C15018" t="s">
        <v>651</v>
      </c>
      <c r="D15018" t="s">
        <v>149</v>
      </c>
      <c r="E15018" t="s">
        <v>1</v>
      </c>
      <c r="F15018">
        <v>0</v>
      </c>
      <c r="G15018">
        <v>0</v>
      </c>
      <c r="H15018">
        <v>0</v>
      </c>
    </row>
    <row r="15019" spans="2:8" x14ac:dyDescent="0.25">
      <c r="B15019" t="s">
        <v>3</v>
      </c>
      <c r="C15019" t="s">
        <v>651</v>
      </c>
      <c r="D15019" t="s">
        <v>150</v>
      </c>
      <c r="E15019" t="s">
        <v>1</v>
      </c>
      <c r="F15019">
        <v>0</v>
      </c>
      <c r="G15019">
        <v>0</v>
      </c>
      <c r="H15019">
        <v>0</v>
      </c>
    </row>
    <row r="15020" spans="2:8" x14ac:dyDescent="0.25">
      <c r="B15020" t="s">
        <v>3</v>
      </c>
      <c r="C15020" t="s">
        <v>651</v>
      </c>
      <c r="D15020" t="s">
        <v>151</v>
      </c>
      <c r="E15020" t="s">
        <v>1</v>
      </c>
      <c r="F15020">
        <v>0</v>
      </c>
      <c r="G15020">
        <v>0</v>
      </c>
      <c r="H15020">
        <v>0</v>
      </c>
    </row>
    <row r="15021" spans="2:8" x14ac:dyDescent="0.25">
      <c r="B15021" t="s">
        <v>3</v>
      </c>
      <c r="C15021" t="s">
        <v>651</v>
      </c>
      <c r="D15021" t="s">
        <v>152</v>
      </c>
      <c r="E15021" t="s">
        <v>1</v>
      </c>
      <c r="F15021">
        <v>0</v>
      </c>
      <c r="G15021">
        <v>0</v>
      </c>
      <c r="H15021">
        <v>0</v>
      </c>
    </row>
    <row r="15022" spans="2:8" x14ac:dyDescent="0.25">
      <c r="B15022" t="s">
        <v>3</v>
      </c>
      <c r="C15022" t="s">
        <v>651</v>
      </c>
      <c r="D15022" t="s">
        <v>153</v>
      </c>
      <c r="E15022" t="s">
        <v>1</v>
      </c>
      <c r="F15022">
        <v>0</v>
      </c>
      <c r="G15022">
        <v>0</v>
      </c>
      <c r="H15022">
        <v>0</v>
      </c>
    </row>
    <row r="15023" spans="2:8" x14ac:dyDescent="0.25">
      <c r="B15023" t="s">
        <v>3</v>
      </c>
      <c r="C15023" t="s">
        <v>651</v>
      </c>
      <c r="D15023" t="s">
        <v>154</v>
      </c>
      <c r="E15023" t="s">
        <v>1</v>
      </c>
      <c r="F15023">
        <v>0</v>
      </c>
      <c r="G15023">
        <v>0</v>
      </c>
      <c r="H15023">
        <v>0</v>
      </c>
    </row>
    <row r="15024" spans="2:8" x14ac:dyDescent="0.25">
      <c r="B15024" t="s">
        <v>3</v>
      </c>
      <c r="C15024" t="s">
        <v>651</v>
      </c>
      <c r="D15024" t="s">
        <v>632</v>
      </c>
      <c r="E15024" t="s">
        <v>1</v>
      </c>
      <c r="F15024">
        <v>0</v>
      </c>
      <c r="G15024">
        <v>0</v>
      </c>
      <c r="H15024">
        <v>0</v>
      </c>
    </row>
    <row r="15025" spans="2:8" x14ac:dyDescent="0.25">
      <c r="B15025" t="s">
        <v>3</v>
      </c>
      <c r="C15025" t="s">
        <v>651</v>
      </c>
      <c r="D15025" t="s">
        <v>155</v>
      </c>
      <c r="E15025" t="s">
        <v>1</v>
      </c>
      <c r="F15025">
        <v>0</v>
      </c>
      <c r="G15025">
        <v>0</v>
      </c>
      <c r="H15025">
        <v>0</v>
      </c>
    </row>
    <row r="15026" spans="2:8" x14ac:dyDescent="0.25">
      <c r="B15026" t="s">
        <v>3</v>
      </c>
      <c r="C15026" t="s">
        <v>651</v>
      </c>
      <c r="D15026" t="s">
        <v>633</v>
      </c>
      <c r="E15026" t="s">
        <v>1</v>
      </c>
      <c r="F15026">
        <v>0</v>
      </c>
      <c r="G15026">
        <v>0</v>
      </c>
      <c r="H15026">
        <v>0</v>
      </c>
    </row>
    <row r="15027" spans="2:8" x14ac:dyDescent="0.25">
      <c r="B15027" t="s">
        <v>3</v>
      </c>
      <c r="C15027" t="s">
        <v>651</v>
      </c>
      <c r="D15027" t="s">
        <v>156</v>
      </c>
      <c r="E15027" t="s">
        <v>1</v>
      </c>
      <c r="F15027">
        <v>0</v>
      </c>
      <c r="G15027">
        <v>0</v>
      </c>
      <c r="H15027">
        <v>0</v>
      </c>
    </row>
    <row r="15028" spans="2:8" x14ac:dyDescent="0.25">
      <c r="B15028" t="s">
        <v>3</v>
      </c>
      <c r="C15028" t="s">
        <v>651</v>
      </c>
      <c r="D15028" t="s">
        <v>157</v>
      </c>
      <c r="E15028" t="s">
        <v>1</v>
      </c>
      <c r="F15028">
        <v>0</v>
      </c>
      <c r="G15028">
        <v>0</v>
      </c>
      <c r="H15028">
        <v>0</v>
      </c>
    </row>
    <row r="15029" spans="2:8" x14ac:dyDescent="0.25">
      <c r="B15029" t="s">
        <v>3</v>
      </c>
      <c r="C15029" t="s">
        <v>651</v>
      </c>
      <c r="D15029" t="s">
        <v>158</v>
      </c>
      <c r="E15029" t="s">
        <v>1</v>
      </c>
      <c r="F15029">
        <v>0</v>
      </c>
      <c r="G15029">
        <v>0</v>
      </c>
      <c r="H15029">
        <v>0</v>
      </c>
    </row>
    <row r="15030" spans="2:8" x14ac:dyDescent="0.25">
      <c r="B15030" t="s">
        <v>3</v>
      </c>
      <c r="C15030" t="s">
        <v>651</v>
      </c>
      <c r="D15030" t="s">
        <v>159</v>
      </c>
      <c r="E15030" t="s">
        <v>1</v>
      </c>
      <c r="F15030">
        <v>0</v>
      </c>
      <c r="G15030">
        <v>0</v>
      </c>
      <c r="H15030">
        <v>0</v>
      </c>
    </row>
    <row r="15031" spans="2:8" x14ac:dyDescent="0.25">
      <c r="B15031" t="s">
        <v>3</v>
      </c>
      <c r="C15031" t="s">
        <v>651</v>
      </c>
      <c r="D15031" t="s">
        <v>160</v>
      </c>
      <c r="E15031" t="s">
        <v>1</v>
      </c>
      <c r="F15031">
        <v>0</v>
      </c>
      <c r="G15031">
        <v>0</v>
      </c>
      <c r="H15031">
        <v>0</v>
      </c>
    </row>
    <row r="15032" spans="2:8" x14ac:dyDescent="0.25">
      <c r="B15032" t="s">
        <v>3</v>
      </c>
      <c r="C15032" t="s">
        <v>651</v>
      </c>
      <c r="D15032" t="s">
        <v>161</v>
      </c>
      <c r="E15032" t="s">
        <v>1</v>
      </c>
      <c r="F15032">
        <v>0</v>
      </c>
      <c r="G15032">
        <v>0</v>
      </c>
      <c r="H15032">
        <v>0</v>
      </c>
    </row>
    <row r="15033" spans="2:8" x14ac:dyDescent="0.25">
      <c r="B15033" t="s">
        <v>3</v>
      </c>
      <c r="C15033" t="s">
        <v>651</v>
      </c>
      <c r="D15033" t="s">
        <v>162</v>
      </c>
      <c r="E15033" t="s">
        <v>1</v>
      </c>
      <c r="F15033">
        <v>0</v>
      </c>
      <c r="G15033">
        <v>0</v>
      </c>
      <c r="H15033">
        <v>0</v>
      </c>
    </row>
    <row r="15034" spans="2:8" x14ac:dyDescent="0.25">
      <c r="B15034" t="s">
        <v>3</v>
      </c>
      <c r="C15034" t="s">
        <v>651</v>
      </c>
      <c r="D15034" t="s">
        <v>163</v>
      </c>
      <c r="E15034" t="s">
        <v>1</v>
      </c>
      <c r="F15034">
        <v>0</v>
      </c>
      <c r="G15034">
        <v>0</v>
      </c>
      <c r="H15034">
        <v>0</v>
      </c>
    </row>
    <row r="15035" spans="2:8" x14ac:dyDescent="0.25">
      <c r="B15035" t="s">
        <v>3</v>
      </c>
      <c r="C15035" t="s">
        <v>651</v>
      </c>
      <c r="D15035" t="s">
        <v>164</v>
      </c>
      <c r="E15035" t="s">
        <v>1</v>
      </c>
      <c r="F15035">
        <v>0</v>
      </c>
      <c r="G15035">
        <v>0</v>
      </c>
      <c r="H15035">
        <v>0</v>
      </c>
    </row>
    <row r="15036" spans="2:8" x14ac:dyDescent="0.25">
      <c r="B15036" t="s">
        <v>3</v>
      </c>
      <c r="C15036" t="s">
        <v>651</v>
      </c>
      <c r="D15036" t="s">
        <v>165</v>
      </c>
      <c r="E15036" t="s">
        <v>1</v>
      </c>
      <c r="F15036">
        <v>0</v>
      </c>
      <c r="G15036">
        <v>0</v>
      </c>
      <c r="H15036">
        <v>0</v>
      </c>
    </row>
    <row r="15037" spans="2:8" x14ac:dyDescent="0.25">
      <c r="B15037" t="s">
        <v>3</v>
      </c>
      <c r="C15037" t="s">
        <v>651</v>
      </c>
      <c r="D15037" t="s">
        <v>166</v>
      </c>
      <c r="E15037" t="s">
        <v>1</v>
      </c>
      <c r="F15037">
        <v>0</v>
      </c>
      <c r="G15037">
        <v>0</v>
      </c>
      <c r="H15037">
        <v>0</v>
      </c>
    </row>
    <row r="15038" spans="2:8" x14ac:dyDescent="0.25">
      <c r="B15038" t="s">
        <v>3</v>
      </c>
      <c r="C15038" t="s">
        <v>651</v>
      </c>
      <c r="D15038" t="s">
        <v>167</v>
      </c>
      <c r="E15038" t="s">
        <v>1</v>
      </c>
      <c r="F15038">
        <v>0</v>
      </c>
      <c r="G15038">
        <v>0</v>
      </c>
      <c r="H15038">
        <v>0</v>
      </c>
    </row>
    <row r="15039" spans="2:8" x14ac:dyDescent="0.25">
      <c r="B15039" t="s">
        <v>3</v>
      </c>
      <c r="C15039" t="s">
        <v>651</v>
      </c>
      <c r="D15039" t="s">
        <v>168</v>
      </c>
      <c r="E15039" t="s">
        <v>1</v>
      </c>
      <c r="F15039">
        <v>0</v>
      </c>
      <c r="G15039">
        <v>0</v>
      </c>
      <c r="H15039">
        <v>0</v>
      </c>
    </row>
    <row r="15040" spans="2:8" x14ac:dyDescent="0.25">
      <c r="B15040" t="s">
        <v>3</v>
      </c>
      <c r="C15040" t="s">
        <v>651</v>
      </c>
      <c r="D15040" t="s">
        <v>169</v>
      </c>
      <c r="E15040" t="s">
        <v>1</v>
      </c>
      <c r="F15040">
        <v>0</v>
      </c>
      <c r="G15040">
        <v>0</v>
      </c>
      <c r="H15040">
        <v>0</v>
      </c>
    </row>
    <row r="15041" spans="2:8" x14ac:dyDescent="0.25">
      <c r="B15041" t="s">
        <v>3</v>
      </c>
      <c r="C15041" t="s">
        <v>651</v>
      </c>
      <c r="D15041" t="s">
        <v>170</v>
      </c>
      <c r="E15041" t="s">
        <v>1</v>
      </c>
      <c r="F15041">
        <v>0</v>
      </c>
      <c r="G15041">
        <v>0</v>
      </c>
      <c r="H15041">
        <v>0</v>
      </c>
    </row>
    <row r="15042" spans="2:8" x14ac:dyDescent="0.25">
      <c r="B15042" t="s">
        <v>3</v>
      </c>
      <c r="C15042" t="s">
        <v>651</v>
      </c>
      <c r="D15042" t="s">
        <v>171</v>
      </c>
      <c r="E15042" t="s">
        <v>1</v>
      </c>
      <c r="F15042">
        <v>0</v>
      </c>
      <c r="G15042">
        <v>0</v>
      </c>
      <c r="H15042">
        <v>0</v>
      </c>
    </row>
    <row r="15043" spans="2:8" x14ac:dyDescent="0.25">
      <c r="B15043" t="s">
        <v>3</v>
      </c>
      <c r="C15043" t="s">
        <v>651</v>
      </c>
      <c r="D15043" t="s">
        <v>172</v>
      </c>
      <c r="E15043" t="s">
        <v>1</v>
      </c>
      <c r="F15043">
        <v>0</v>
      </c>
      <c r="G15043">
        <v>0</v>
      </c>
      <c r="H15043">
        <v>0</v>
      </c>
    </row>
    <row r="15044" spans="2:8" x14ac:dyDescent="0.25">
      <c r="B15044" t="s">
        <v>3</v>
      </c>
      <c r="C15044" t="s">
        <v>651</v>
      </c>
      <c r="D15044" t="s">
        <v>173</v>
      </c>
      <c r="E15044" t="s">
        <v>1</v>
      </c>
      <c r="F15044">
        <v>0</v>
      </c>
      <c r="G15044">
        <v>0</v>
      </c>
      <c r="H15044">
        <v>0</v>
      </c>
    </row>
    <row r="15045" spans="2:8" x14ac:dyDescent="0.25">
      <c r="B15045" t="s">
        <v>3</v>
      </c>
      <c r="C15045" t="s">
        <v>651</v>
      </c>
      <c r="D15045" t="s">
        <v>174</v>
      </c>
      <c r="E15045" t="s">
        <v>1</v>
      </c>
      <c r="F15045">
        <v>0</v>
      </c>
      <c r="G15045">
        <v>0</v>
      </c>
      <c r="H15045">
        <v>0</v>
      </c>
    </row>
    <row r="15046" spans="2:8" x14ac:dyDescent="0.25">
      <c r="B15046" t="s">
        <v>3</v>
      </c>
      <c r="C15046" t="s">
        <v>651</v>
      </c>
      <c r="D15046" t="s">
        <v>175</v>
      </c>
      <c r="E15046" t="s">
        <v>1</v>
      </c>
      <c r="F15046">
        <v>0</v>
      </c>
      <c r="G15046">
        <v>0</v>
      </c>
      <c r="H15046">
        <v>0</v>
      </c>
    </row>
    <row r="15047" spans="2:8" x14ac:dyDescent="0.25">
      <c r="B15047" t="s">
        <v>3</v>
      </c>
      <c r="C15047" t="s">
        <v>651</v>
      </c>
      <c r="D15047" t="s">
        <v>176</v>
      </c>
      <c r="E15047" t="s">
        <v>1</v>
      </c>
      <c r="F15047">
        <v>0</v>
      </c>
      <c r="G15047">
        <v>0</v>
      </c>
      <c r="H15047">
        <v>0</v>
      </c>
    </row>
    <row r="15048" spans="2:8" x14ac:dyDescent="0.25">
      <c r="B15048" t="s">
        <v>3</v>
      </c>
      <c r="C15048" t="s">
        <v>651</v>
      </c>
      <c r="D15048" t="s">
        <v>177</v>
      </c>
      <c r="E15048" t="s">
        <v>1</v>
      </c>
      <c r="F15048">
        <v>0</v>
      </c>
      <c r="G15048">
        <v>0</v>
      </c>
      <c r="H15048">
        <v>0</v>
      </c>
    </row>
    <row r="15049" spans="2:8" x14ac:dyDescent="0.25">
      <c r="B15049" t="s">
        <v>3</v>
      </c>
      <c r="C15049" t="s">
        <v>651</v>
      </c>
      <c r="D15049" t="s">
        <v>178</v>
      </c>
      <c r="E15049" t="s">
        <v>1</v>
      </c>
      <c r="F15049">
        <v>0</v>
      </c>
      <c r="G15049">
        <v>0</v>
      </c>
      <c r="H15049">
        <v>0</v>
      </c>
    </row>
    <row r="15050" spans="2:8" x14ac:dyDescent="0.25">
      <c r="B15050" t="s">
        <v>3</v>
      </c>
      <c r="C15050" t="s">
        <v>651</v>
      </c>
      <c r="D15050" t="s">
        <v>179</v>
      </c>
      <c r="E15050" t="s">
        <v>1</v>
      </c>
      <c r="F15050">
        <v>0</v>
      </c>
      <c r="G15050">
        <v>0</v>
      </c>
      <c r="H15050">
        <v>0</v>
      </c>
    </row>
    <row r="15051" spans="2:8" x14ac:dyDescent="0.25">
      <c r="B15051" t="s">
        <v>3</v>
      </c>
      <c r="C15051" t="s">
        <v>651</v>
      </c>
      <c r="D15051" t="s">
        <v>180</v>
      </c>
      <c r="E15051" t="s">
        <v>1</v>
      </c>
      <c r="F15051">
        <v>0</v>
      </c>
      <c r="G15051">
        <v>0</v>
      </c>
      <c r="H15051">
        <v>0</v>
      </c>
    </row>
    <row r="15052" spans="2:8" x14ac:dyDescent="0.25">
      <c r="B15052" t="s">
        <v>3</v>
      </c>
      <c r="C15052" t="s">
        <v>651</v>
      </c>
      <c r="D15052" t="s">
        <v>181</v>
      </c>
      <c r="E15052" t="s">
        <v>1</v>
      </c>
      <c r="F15052">
        <v>0</v>
      </c>
      <c r="G15052">
        <v>0</v>
      </c>
      <c r="H15052">
        <v>0</v>
      </c>
    </row>
    <row r="15053" spans="2:8" x14ac:dyDescent="0.25">
      <c r="B15053" t="s">
        <v>3</v>
      </c>
      <c r="C15053" t="s">
        <v>651</v>
      </c>
      <c r="D15053" t="s">
        <v>634</v>
      </c>
      <c r="E15053" t="s">
        <v>1</v>
      </c>
      <c r="F15053">
        <v>0</v>
      </c>
      <c r="G15053">
        <v>0</v>
      </c>
      <c r="H15053">
        <v>0</v>
      </c>
    </row>
    <row r="15054" spans="2:8" x14ac:dyDescent="0.25">
      <c r="B15054" t="s">
        <v>3</v>
      </c>
      <c r="C15054" t="s">
        <v>651</v>
      </c>
      <c r="D15054" t="s">
        <v>182</v>
      </c>
      <c r="E15054" t="s">
        <v>1</v>
      </c>
      <c r="F15054">
        <v>0</v>
      </c>
      <c r="G15054">
        <v>0</v>
      </c>
      <c r="H15054">
        <v>0</v>
      </c>
    </row>
    <row r="15055" spans="2:8" x14ac:dyDescent="0.25">
      <c r="B15055" t="s">
        <v>3</v>
      </c>
      <c r="C15055" t="s">
        <v>651</v>
      </c>
      <c r="D15055" t="s">
        <v>183</v>
      </c>
      <c r="E15055" t="s">
        <v>1</v>
      </c>
      <c r="F15055">
        <v>0</v>
      </c>
      <c r="G15055">
        <v>0</v>
      </c>
      <c r="H15055">
        <v>0</v>
      </c>
    </row>
    <row r="15056" spans="2:8" x14ac:dyDescent="0.25">
      <c r="B15056" t="s">
        <v>3</v>
      </c>
      <c r="C15056" t="s">
        <v>651</v>
      </c>
      <c r="D15056" t="s">
        <v>184</v>
      </c>
      <c r="E15056" t="s">
        <v>1</v>
      </c>
      <c r="F15056">
        <v>0</v>
      </c>
      <c r="G15056">
        <v>0</v>
      </c>
      <c r="H15056">
        <v>0</v>
      </c>
    </row>
    <row r="15057" spans="2:8" x14ac:dyDescent="0.25">
      <c r="B15057" t="s">
        <v>3</v>
      </c>
      <c r="C15057" t="s">
        <v>651</v>
      </c>
      <c r="D15057" t="s">
        <v>185</v>
      </c>
      <c r="E15057" t="s">
        <v>1</v>
      </c>
      <c r="F15057">
        <v>0</v>
      </c>
      <c r="G15057">
        <v>0</v>
      </c>
      <c r="H15057">
        <v>0</v>
      </c>
    </row>
    <row r="15058" spans="2:8" x14ac:dyDescent="0.25">
      <c r="B15058" t="s">
        <v>3</v>
      </c>
      <c r="C15058" t="s">
        <v>651</v>
      </c>
      <c r="D15058" t="s">
        <v>186</v>
      </c>
      <c r="E15058" t="s">
        <v>1</v>
      </c>
      <c r="F15058">
        <v>0</v>
      </c>
      <c r="G15058">
        <v>0</v>
      </c>
      <c r="H15058">
        <v>0</v>
      </c>
    </row>
    <row r="15059" spans="2:8" x14ac:dyDescent="0.25">
      <c r="B15059" t="s">
        <v>3</v>
      </c>
      <c r="C15059" t="s">
        <v>651</v>
      </c>
      <c r="D15059" t="s">
        <v>187</v>
      </c>
      <c r="E15059" t="s">
        <v>1</v>
      </c>
      <c r="F15059">
        <v>0</v>
      </c>
      <c r="G15059">
        <v>0</v>
      </c>
      <c r="H15059">
        <v>0</v>
      </c>
    </row>
    <row r="15060" spans="2:8" x14ac:dyDescent="0.25">
      <c r="B15060" t="s">
        <v>3</v>
      </c>
      <c r="C15060" t="s">
        <v>651</v>
      </c>
      <c r="D15060" t="s">
        <v>188</v>
      </c>
      <c r="E15060" t="s">
        <v>1</v>
      </c>
      <c r="F15060">
        <v>0</v>
      </c>
      <c r="G15060">
        <v>0</v>
      </c>
      <c r="H15060">
        <v>0</v>
      </c>
    </row>
    <row r="15061" spans="2:8" x14ac:dyDescent="0.25">
      <c r="B15061" t="s">
        <v>3</v>
      </c>
      <c r="C15061" t="s">
        <v>651</v>
      </c>
      <c r="D15061" t="s">
        <v>189</v>
      </c>
      <c r="E15061" t="s">
        <v>1</v>
      </c>
      <c r="F15061">
        <v>0</v>
      </c>
      <c r="G15061">
        <v>0</v>
      </c>
      <c r="H15061">
        <v>0</v>
      </c>
    </row>
    <row r="15062" spans="2:8" x14ac:dyDescent="0.25">
      <c r="B15062" t="s">
        <v>3</v>
      </c>
      <c r="C15062" t="s">
        <v>651</v>
      </c>
      <c r="D15062" t="s">
        <v>190</v>
      </c>
      <c r="E15062" t="s">
        <v>1</v>
      </c>
      <c r="F15062">
        <v>0</v>
      </c>
      <c r="G15062">
        <v>0</v>
      </c>
      <c r="H15062">
        <v>0</v>
      </c>
    </row>
    <row r="15063" spans="2:8" x14ac:dyDescent="0.25">
      <c r="B15063" t="s">
        <v>3</v>
      </c>
      <c r="C15063" t="s">
        <v>651</v>
      </c>
      <c r="D15063" t="s">
        <v>191</v>
      </c>
      <c r="E15063" t="s">
        <v>1</v>
      </c>
      <c r="F15063">
        <v>0</v>
      </c>
      <c r="G15063">
        <v>0</v>
      </c>
      <c r="H15063">
        <v>0</v>
      </c>
    </row>
    <row r="15064" spans="2:8" x14ac:dyDescent="0.25">
      <c r="B15064" t="s">
        <v>3</v>
      </c>
      <c r="C15064" t="s">
        <v>651</v>
      </c>
      <c r="D15064" t="s">
        <v>192</v>
      </c>
      <c r="E15064" t="s">
        <v>1</v>
      </c>
      <c r="F15064">
        <v>0</v>
      </c>
      <c r="G15064">
        <v>0</v>
      </c>
      <c r="H15064">
        <v>0</v>
      </c>
    </row>
    <row r="15065" spans="2:8" x14ac:dyDescent="0.25">
      <c r="B15065" t="s">
        <v>3</v>
      </c>
      <c r="C15065" t="s">
        <v>651</v>
      </c>
      <c r="D15065" t="s">
        <v>193</v>
      </c>
      <c r="E15065" t="s">
        <v>1</v>
      </c>
      <c r="F15065">
        <v>0</v>
      </c>
      <c r="G15065">
        <v>0</v>
      </c>
      <c r="H15065">
        <v>0</v>
      </c>
    </row>
    <row r="15066" spans="2:8" x14ac:dyDescent="0.25">
      <c r="B15066" t="s">
        <v>3</v>
      </c>
      <c r="C15066" t="s">
        <v>651</v>
      </c>
      <c r="D15066" t="s">
        <v>194</v>
      </c>
      <c r="E15066" t="s">
        <v>1</v>
      </c>
      <c r="F15066">
        <v>0</v>
      </c>
      <c r="G15066">
        <v>0</v>
      </c>
      <c r="H15066">
        <v>0</v>
      </c>
    </row>
    <row r="15067" spans="2:8" x14ac:dyDescent="0.25">
      <c r="B15067" t="s">
        <v>3</v>
      </c>
      <c r="C15067" t="s">
        <v>651</v>
      </c>
      <c r="D15067" t="s">
        <v>195</v>
      </c>
      <c r="E15067" t="s">
        <v>1</v>
      </c>
      <c r="F15067">
        <v>0</v>
      </c>
      <c r="G15067">
        <v>0</v>
      </c>
      <c r="H15067">
        <v>0</v>
      </c>
    </row>
    <row r="15068" spans="2:8" x14ac:dyDescent="0.25">
      <c r="B15068" t="s">
        <v>3</v>
      </c>
      <c r="C15068" t="s">
        <v>651</v>
      </c>
      <c r="D15068" t="s">
        <v>196</v>
      </c>
      <c r="E15068" t="s">
        <v>1</v>
      </c>
      <c r="F15068">
        <v>0</v>
      </c>
      <c r="G15068">
        <v>0</v>
      </c>
      <c r="H15068">
        <v>0</v>
      </c>
    </row>
    <row r="15069" spans="2:8" x14ac:dyDescent="0.25">
      <c r="B15069" t="s">
        <v>3</v>
      </c>
      <c r="C15069" t="s">
        <v>651</v>
      </c>
      <c r="D15069" t="s">
        <v>197</v>
      </c>
      <c r="E15069" t="s">
        <v>1</v>
      </c>
      <c r="F15069">
        <v>0</v>
      </c>
      <c r="G15069">
        <v>0</v>
      </c>
      <c r="H15069">
        <v>0</v>
      </c>
    </row>
    <row r="15070" spans="2:8" x14ac:dyDescent="0.25">
      <c r="B15070" t="s">
        <v>3</v>
      </c>
      <c r="C15070" t="s">
        <v>651</v>
      </c>
      <c r="D15070" t="s">
        <v>198</v>
      </c>
      <c r="E15070" t="s">
        <v>1</v>
      </c>
      <c r="F15070">
        <v>0</v>
      </c>
      <c r="G15070">
        <v>0</v>
      </c>
      <c r="H15070">
        <v>0</v>
      </c>
    </row>
    <row r="15071" spans="2:8" x14ac:dyDescent="0.25">
      <c r="B15071" t="s">
        <v>3</v>
      </c>
      <c r="C15071" t="s">
        <v>651</v>
      </c>
      <c r="D15071" t="s">
        <v>199</v>
      </c>
      <c r="E15071" t="s">
        <v>1</v>
      </c>
      <c r="F15071">
        <v>0</v>
      </c>
      <c r="G15071">
        <v>0</v>
      </c>
      <c r="H15071">
        <v>0</v>
      </c>
    </row>
    <row r="15072" spans="2:8" x14ac:dyDescent="0.25">
      <c r="B15072" t="s">
        <v>3</v>
      </c>
      <c r="C15072" t="s">
        <v>651</v>
      </c>
      <c r="D15072" t="s">
        <v>200</v>
      </c>
      <c r="E15072" t="s">
        <v>1</v>
      </c>
      <c r="F15072">
        <v>0</v>
      </c>
      <c r="G15072">
        <v>0</v>
      </c>
      <c r="H15072">
        <v>0</v>
      </c>
    </row>
    <row r="15073" spans="2:8" x14ac:dyDescent="0.25">
      <c r="B15073" t="s">
        <v>3</v>
      </c>
      <c r="C15073" t="s">
        <v>651</v>
      </c>
      <c r="D15073" t="s">
        <v>201</v>
      </c>
      <c r="E15073" t="s">
        <v>1</v>
      </c>
      <c r="F15073">
        <v>0</v>
      </c>
      <c r="G15073">
        <v>0</v>
      </c>
      <c r="H15073">
        <v>0</v>
      </c>
    </row>
    <row r="15074" spans="2:8" x14ac:dyDescent="0.25">
      <c r="B15074" t="s">
        <v>3</v>
      </c>
      <c r="C15074" t="s">
        <v>651</v>
      </c>
      <c r="D15074" t="s">
        <v>202</v>
      </c>
      <c r="E15074" t="s">
        <v>1</v>
      </c>
      <c r="F15074">
        <v>0</v>
      </c>
      <c r="G15074">
        <v>0</v>
      </c>
      <c r="H15074">
        <v>0</v>
      </c>
    </row>
    <row r="15075" spans="2:8" x14ac:dyDescent="0.25">
      <c r="B15075" t="s">
        <v>3</v>
      </c>
      <c r="C15075" t="s">
        <v>651</v>
      </c>
      <c r="D15075" t="s">
        <v>203</v>
      </c>
      <c r="E15075" t="s">
        <v>1</v>
      </c>
      <c r="F15075">
        <v>0</v>
      </c>
      <c r="G15075">
        <v>0</v>
      </c>
      <c r="H15075">
        <v>0</v>
      </c>
    </row>
    <row r="15076" spans="2:8" x14ac:dyDescent="0.25">
      <c r="B15076" t="s">
        <v>3</v>
      </c>
      <c r="C15076" t="s">
        <v>651</v>
      </c>
      <c r="D15076" t="s">
        <v>204</v>
      </c>
      <c r="E15076" t="s">
        <v>1</v>
      </c>
      <c r="F15076">
        <v>0</v>
      </c>
      <c r="G15076">
        <v>0</v>
      </c>
      <c r="H15076">
        <v>0</v>
      </c>
    </row>
    <row r="15077" spans="2:8" x14ac:dyDescent="0.25">
      <c r="B15077" t="s">
        <v>3</v>
      </c>
      <c r="C15077" t="s">
        <v>651</v>
      </c>
      <c r="D15077" t="s">
        <v>205</v>
      </c>
      <c r="E15077" t="s">
        <v>1</v>
      </c>
      <c r="F15077">
        <v>0</v>
      </c>
      <c r="G15077">
        <v>0</v>
      </c>
      <c r="H15077">
        <v>0</v>
      </c>
    </row>
    <row r="15078" spans="2:8" x14ac:dyDescent="0.25">
      <c r="B15078" t="s">
        <v>3</v>
      </c>
      <c r="C15078" t="s">
        <v>651</v>
      </c>
      <c r="D15078" t="s">
        <v>206</v>
      </c>
      <c r="E15078" t="s">
        <v>1</v>
      </c>
      <c r="F15078">
        <v>0</v>
      </c>
      <c r="G15078">
        <v>0</v>
      </c>
      <c r="H15078">
        <v>0</v>
      </c>
    </row>
    <row r="15079" spans="2:8" x14ac:dyDescent="0.25">
      <c r="B15079" t="s">
        <v>3</v>
      </c>
      <c r="C15079" t="s">
        <v>651</v>
      </c>
      <c r="D15079" t="s">
        <v>207</v>
      </c>
      <c r="E15079" t="s">
        <v>1</v>
      </c>
      <c r="F15079">
        <v>0</v>
      </c>
      <c r="G15079">
        <v>0</v>
      </c>
      <c r="H15079">
        <v>0</v>
      </c>
    </row>
    <row r="15080" spans="2:8" x14ac:dyDescent="0.25">
      <c r="B15080" t="s">
        <v>3</v>
      </c>
      <c r="C15080" t="s">
        <v>651</v>
      </c>
      <c r="D15080" t="s">
        <v>208</v>
      </c>
      <c r="E15080" t="s">
        <v>1</v>
      </c>
      <c r="F15080">
        <v>0</v>
      </c>
      <c r="G15080">
        <v>0</v>
      </c>
      <c r="H15080">
        <v>0</v>
      </c>
    </row>
    <row r="15081" spans="2:8" x14ac:dyDescent="0.25">
      <c r="B15081" t="s">
        <v>3</v>
      </c>
      <c r="C15081" t="s">
        <v>651</v>
      </c>
      <c r="D15081" t="s">
        <v>209</v>
      </c>
      <c r="E15081" t="s">
        <v>1</v>
      </c>
      <c r="F15081">
        <v>0</v>
      </c>
      <c r="G15081">
        <v>0</v>
      </c>
      <c r="H15081">
        <v>0</v>
      </c>
    </row>
    <row r="15082" spans="2:8" x14ac:dyDescent="0.25">
      <c r="B15082" t="s">
        <v>3</v>
      </c>
      <c r="C15082" t="s">
        <v>651</v>
      </c>
      <c r="D15082" t="s">
        <v>210</v>
      </c>
      <c r="E15082" t="s">
        <v>1</v>
      </c>
      <c r="F15082">
        <v>0</v>
      </c>
      <c r="G15082">
        <v>0</v>
      </c>
      <c r="H15082">
        <v>0</v>
      </c>
    </row>
    <row r="15083" spans="2:8" x14ac:dyDescent="0.25">
      <c r="B15083" t="s">
        <v>3</v>
      </c>
      <c r="C15083" t="s">
        <v>651</v>
      </c>
      <c r="D15083" t="s">
        <v>211</v>
      </c>
      <c r="E15083" t="s">
        <v>1</v>
      </c>
      <c r="F15083">
        <v>0</v>
      </c>
      <c r="G15083">
        <v>0</v>
      </c>
      <c r="H15083">
        <v>0</v>
      </c>
    </row>
    <row r="15084" spans="2:8" x14ac:dyDescent="0.25">
      <c r="B15084" t="s">
        <v>3</v>
      </c>
      <c r="C15084" t="s">
        <v>651</v>
      </c>
      <c r="D15084" t="s">
        <v>212</v>
      </c>
      <c r="E15084" t="s">
        <v>1</v>
      </c>
      <c r="F15084">
        <v>0</v>
      </c>
      <c r="G15084">
        <v>0</v>
      </c>
      <c r="H15084">
        <v>0</v>
      </c>
    </row>
    <row r="15085" spans="2:8" x14ac:dyDescent="0.25">
      <c r="B15085" t="s">
        <v>3</v>
      </c>
      <c r="C15085" t="s">
        <v>651</v>
      </c>
      <c r="D15085" t="s">
        <v>213</v>
      </c>
      <c r="E15085" t="s">
        <v>1</v>
      </c>
      <c r="F15085">
        <v>0</v>
      </c>
      <c r="G15085">
        <v>0</v>
      </c>
      <c r="H15085">
        <v>0</v>
      </c>
    </row>
    <row r="15086" spans="2:8" x14ac:dyDescent="0.25">
      <c r="B15086" t="s">
        <v>3</v>
      </c>
      <c r="C15086" t="s">
        <v>651</v>
      </c>
      <c r="D15086" t="s">
        <v>214</v>
      </c>
      <c r="E15086" t="s">
        <v>1</v>
      </c>
      <c r="F15086">
        <v>0</v>
      </c>
      <c r="G15086">
        <v>0</v>
      </c>
      <c r="H15086">
        <v>0</v>
      </c>
    </row>
    <row r="15087" spans="2:8" x14ac:dyDescent="0.25">
      <c r="B15087" t="s">
        <v>3</v>
      </c>
      <c r="C15087" t="s">
        <v>651</v>
      </c>
      <c r="D15087" t="s">
        <v>215</v>
      </c>
      <c r="E15087" t="s">
        <v>1</v>
      </c>
      <c r="F15087">
        <v>0</v>
      </c>
      <c r="G15087">
        <v>0</v>
      </c>
      <c r="H15087">
        <v>0</v>
      </c>
    </row>
    <row r="15088" spans="2:8" x14ac:dyDescent="0.25">
      <c r="B15088" t="s">
        <v>3</v>
      </c>
      <c r="C15088" t="s">
        <v>651</v>
      </c>
      <c r="D15088" t="s">
        <v>216</v>
      </c>
      <c r="E15088" t="s">
        <v>1</v>
      </c>
      <c r="F15088">
        <v>0</v>
      </c>
      <c r="G15088">
        <v>0</v>
      </c>
      <c r="H15088">
        <v>0</v>
      </c>
    </row>
    <row r="15089" spans="2:8" x14ac:dyDescent="0.25">
      <c r="B15089" t="s">
        <v>3</v>
      </c>
      <c r="C15089" t="s">
        <v>651</v>
      </c>
      <c r="D15089" t="s">
        <v>217</v>
      </c>
      <c r="E15089" t="s">
        <v>1</v>
      </c>
      <c r="F15089">
        <v>0</v>
      </c>
      <c r="G15089">
        <v>0</v>
      </c>
      <c r="H15089">
        <v>0</v>
      </c>
    </row>
    <row r="15090" spans="2:8" x14ac:dyDescent="0.25">
      <c r="B15090" t="s">
        <v>3</v>
      </c>
      <c r="C15090" t="s">
        <v>651</v>
      </c>
      <c r="D15090" t="s">
        <v>218</v>
      </c>
      <c r="E15090" t="s">
        <v>1</v>
      </c>
      <c r="F15090">
        <v>0</v>
      </c>
      <c r="G15090">
        <v>0</v>
      </c>
      <c r="H15090">
        <v>0</v>
      </c>
    </row>
    <row r="15091" spans="2:8" x14ac:dyDescent="0.25">
      <c r="B15091" t="s">
        <v>3</v>
      </c>
      <c r="C15091" t="s">
        <v>651</v>
      </c>
      <c r="D15091" t="s">
        <v>219</v>
      </c>
      <c r="E15091" t="s">
        <v>1</v>
      </c>
      <c r="F15091">
        <v>0</v>
      </c>
      <c r="G15091">
        <v>0</v>
      </c>
      <c r="H15091">
        <v>0</v>
      </c>
    </row>
    <row r="15092" spans="2:8" x14ac:dyDescent="0.25">
      <c r="B15092" t="s">
        <v>3</v>
      </c>
      <c r="C15092" t="s">
        <v>651</v>
      </c>
      <c r="D15092" t="s">
        <v>220</v>
      </c>
      <c r="E15092" t="s">
        <v>1</v>
      </c>
      <c r="F15092">
        <v>0</v>
      </c>
      <c r="G15092">
        <v>0</v>
      </c>
      <c r="H15092">
        <v>0</v>
      </c>
    </row>
    <row r="15093" spans="2:8" x14ac:dyDescent="0.25">
      <c r="B15093" t="s">
        <v>3</v>
      </c>
      <c r="C15093" t="s">
        <v>651</v>
      </c>
      <c r="D15093" t="s">
        <v>221</v>
      </c>
      <c r="E15093" t="s">
        <v>1</v>
      </c>
      <c r="F15093">
        <v>0</v>
      </c>
      <c r="G15093">
        <v>0</v>
      </c>
      <c r="H15093">
        <v>0</v>
      </c>
    </row>
    <row r="15094" spans="2:8" x14ac:dyDescent="0.25">
      <c r="B15094" t="s">
        <v>3</v>
      </c>
      <c r="C15094" t="s">
        <v>651</v>
      </c>
      <c r="D15094" t="s">
        <v>222</v>
      </c>
      <c r="E15094" t="s">
        <v>1</v>
      </c>
      <c r="F15094">
        <v>0</v>
      </c>
      <c r="G15094">
        <v>0</v>
      </c>
      <c r="H15094">
        <v>0</v>
      </c>
    </row>
    <row r="15095" spans="2:8" x14ac:dyDescent="0.25">
      <c r="B15095" t="s">
        <v>3</v>
      </c>
      <c r="C15095" t="s">
        <v>651</v>
      </c>
      <c r="D15095" t="s">
        <v>223</v>
      </c>
      <c r="E15095" t="s">
        <v>1</v>
      </c>
      <c r="F15095">
        <v>0</v>
      </c>
      <c r="G15095">
        <v>0</v>
      </c>
      <c r="H15095">
        <v>0</v>
      </c>
    </row>
    <row r="15096" spans="2:8" x14ac:dyDescent="0.25">
      <c r="B15096" t="s">
        <v>3</v>
      </c>
      <c r="C15096" t="s">
        <v>651</v>
      </c>
      <c r="D15096" t="s">
        <v>224</v>
      </c>
      <c r="E15096" t="s">
        <v>1</v>
      </c>
      <c r="F15096">
        <v>0</v>
      </c>
      <c r="G15096">
        <v>0</v>
      </c>
      <c r="H15096">
        <v>0</v>
      </c>
    </row>
    <row r="15097" spans="2:8" x14ac:dyDescent="0.25">
      <c r="B15097" t="s">
        <v>3</v>
      </c>
      <c r="C15097" t="s">
        <v>651</v>
      </c>
      <c r="D15097" t="s">
        <v>225</v>
      </c>
      <c r="E15097" t="s">
        <v>1</v>
      </c>
      <c r="F15097">
        <v>0</v>
      </c>
      <c r="G15097">
        <v>0</v>
      </c>
      <c r="H15097">
        <v>0</v>
      </c>
    </row>
    <row r="15098" spans="2:8" x14ac:dyDescent="0.25">
      <c r="B15098" t="s">
        <v>3</v>
      </c>
      <c r="C15098" t="s">
        <v>651</v>
      </c>
      <c r="D15098" t="s">
        <v>226</v>
      </c>
      <c r="E15098" t="s">
        <v>1</v>
      </c>
      <c r="F15098">
        <v>0</v>
      </c>
      <c r="G15098">
        <v>0</v>
      </c>
      <c r="H15098">
        <v>0</v>
      </c>
    </row>
    <row r="15099" spans="2:8" x14ac:dyDescent="0.25">
      <c r="B15099" t="s">
        <v>3</v>
      </c>
      <c r="C15099" t="s">
        <v>651</v>
      </c>
      <c r="D15099" t="s">
        <v>227</v>
      </c>
      <c r="E15099" t="s">
        <v>1</v>
      </c>
      <c r="F15099">
        <v>0</v>
      </c>
      <c r="G15099">
        <v>0</v>
      </c>
      <c r="H15099">
        <v>0</v>
      </c>
    </row>
    <row r="15100" spans="2:8" x14ac:dyDescent="0.25">
      <c r="B15100" t="s">
        <v>3</v>
      </c>
      <c r="C15100" t="s">
        <v>651</v>
      </c>
      <c r="D15100" t="s">
        <v>228</v>
      </c>
      <c r="E15100" t="s">
        <v>1</v>
      </c>
      <c r="F15100">
        <v>0</v>
      </c>
      <c r="G15100">
        <v>0</v>
      </c>
      <c r="H15100">
        <v>0</v>
      </c>
    </row>
    <row r="15101" spans="2:8" x14ac:dyDescent="0.25">
      <c r="B15101" t="s">
        <v>3</v>
      </c>
      <c r="C15101" t="s">
        <v>651</v>
      </c>
      <c r="D15101" t="s">
        <v>229</v>
      </c>
      <c r="E15101" t="s">
        <v>1</v>
      </c>
      <c r="F15101">
        <v>0</v>
      </c>
      <c r="G15101">
        <v>0</v>
      </c>
      <c r="H15101">
        <v>0</v>
      </c>
    </row>
    <row r="15102" spans="2:8" x14ac:dyDescent="0.25">
      <c r="B15102" t="s">
        <v>3</v>
      </c>
      <c r="C15102" t="s">
        <v>651</v>
      </c>
      <c r="D15102" t="s">
        <v>230</v>
      </c>
      <c r="E15102" t="s">
        <v>1</v>
      </c>
      <c r="F15102">
        <v>0</v>
      </c>
      <c r="G15102">
        <v>0</v>
      </c>
      <c r="H15102">
        <v>0</v>
      </c>
    </row>
    <row r="15103" spans="2:8" x14ac:dyDescent="0.25">
      <c r="B15103" t="s">
        <v>3</v>
      </c>
      <c r="C15103" t="s">
        <v>651</v>
      </c>
      <c r="D15103" t="s">
        <v>231</v>
      </c>
      <c r="E15103" t="s">
        <v>1</v>
      </c>
      <c r="F15103">
        <v>0</v>
      </c>
      <c r="G15103">
        <v>0</v>
      </c>
      <c r="H15103">
        <v>0</v>
      </c>
    </row>
    <row r="15104" spans="2:8" x14ac:dyDescent="0.25">
      <c r="B15104" t="s">
        <v>3</v>
      </c>
      <c r="C15104" t="s">
        <v>651</v>
      </c>
      <c r="D15104" t="s">
        <v>232</v>
      </c>
      <c r="E15104" t="s">
        <v>1</v>
      </c>
      <c r="F15104">
        <v>0</v>
      </c>
      <c r="G15104">
        <v>0</v>
      </c>
      <c r="H15104">
        <v>0</v>
      </c>
    </row>
    <row r="15105" spans="2:8" x14ac:dyDescent="0.25">
      <c r="B15105" t="s">
        <v>3</v>
      </c>
      <c r="C15105" t="s">
        <v>651</v>
      </c>
      <c r="D15105" t="s">
        <v>233</v>
      </c>
      <c r="E15105" t="s">
        <v>1</v>
      </c>
      <c r="F15105">
        <v>0</v>
      </c>
      <c r="G15105">
        <v>0</v>
      </c>
      <c r="H15105">
        <v>0</v>
      </c>
    </row>
    <row r="15106" spans="2:8" x14ac:dyDescent="0.25">
      <c r="B15106" t="s">
        <v>3</v>
      </c>
      <c r="C15106" t="s">
        <v>651</v>
      </c>
      <c r="D15106" t="s">
        <v>234</v>
      </c>
      <c r="E15106" t="s">
        <v>1</v>
      </c>
      <c r="F15106">
        <v>0</v>
      </c>
      <c r="G15106">
        <v>0</v>
      </c>
      <c r="H15106">
        <v>0</v>
      </c>
    </row>
    <row r="15107" spans="2:8" x14ac:dyDescent="0.25">
      <c r="B15107" t="s">
        <v>3</v>
      </c>
      <c r="C15107" t="s">
        <v>651</v>
      </c>
      <c r="D15107" t="s">
        <v>235</v>
      </c>
      <c r="E15107" t="s">
        <v>1</v>
      </c>
      <c r="F15107">
        <v>0</v>
      </c>
      <c r="G15107">
        <v>0</v>
      </c>
      <c r="H15107">
        <v>0</v>
      </c>
    </row>
    <row r="15108" spans="2:8" x14ac:dyDescent="0.25">
      <c r="B15108" t="s">
        <v>3</v>
      </c>
      <c r="C15108" t="s">
        <v>651</v>
      </c>
      <c r="D15108" t="s">
        <v>236</v>
      </c>
      <c r="E15108" t="s">
        <v>1</v>
      </c>
      <c r="F15108">
        <v>0</v>
      </c>
      <c r="G15108">
        <v>0</v>
      </c>
      <c r="H15108">
        <v>0</v>
      </c>
    </row>
    <row r="15109" spans="2:8" x14ac:dyDescent="0.25">
      <c r="B15109" t="s">
        <v>3</v>
      </c>
      <c r="C15109" t="s">
        <v>651</v>
      </c>
      <c r="D15109" t="s">
        <v>237</v>
      </c>
      <c r="E15109" t="s">
        <v>1</v>
      </c>
      <c r="F15109">
        <v>0</v>
      </c>
      <c r="G15109">
        <v>0</v>
      </c>
      <c r="H15109">
        <v>0</v>
      </c>
    </row>
    <row r="15110" spans="2:8" x14ac:dyDescent="0.25">
      <c r="B15110" t="s">
        <v>3</v>
      </c>
      <c r="C15110" t="s">
        <v>651</v>
      </c>
      <c r="D15110" t="s">
        <v>238</v>
      </c>
      <c r="E15110" t="s">
        <v>1</v>
      </c>
      <c r="F15110">
        <v>0</v>
      </c>
      <c r="G15110">
        <v>0</v>
      </c>
      <c r="H15110">
        <v>0</v>
      </c>
    </row>
    <row r="15111" spans="2:8" x14ac:dyDescent="0.25">
      <c r="B15111" t="s">
        <v>3</v>
      </c>
      <c r="C15111" t="s">
        <v>651</v>
      </c>
      <c r="D15111" t="s">
        <v>239</v>
      </c>
      <c r="E15111" t="s">
        <v>1</v>
      </c>
      <c r="F15111">
        <v>0</v>
      </c>
      <c r="G15111">
        <v>0</v>
      </c>
      <c r="H15111">
        <v>0</v>
      </c>
    </row>
    <row r="15112" spans="2:8" x14ac:dyDescent="0.25">
      <c r="B15112" t="s">
        <v>3</v>
      </c>
      <c r="C15112" t="s">
        <v>651</v>
      </c>
      <c r="D15112" t="s">
        <v>240</v>
      </c>
      <c r="E15112" t="s">
        <v>1</v>
      </c>
      <c r="F15112">
        <v>0</v>
      </c>
      <c r="G15112">
        <v>0</v>
      </c>
      <c r="H15112">
        <v>0</v>
      </c>
    </row>
    <row r="15113" spans="2:8" x14ac:dyDescent="0.25">
      <c r="B15113" t="s">
        <v>3</v>
      </c>
      <c r="C15113" t="s">
        <v>651</v>
      </c>
      <c r="D15113" t="s">
        <v>241</v>
      </c>
      <c r="E15113" t="s">
        <v>1</v>
      </c>
      <c r="F15113">
        <v>0</v>
      </c>
      <c r="G15113">
        <v>0</v>
      </c>
      <c r="H15113">
        <v>0</v>
      </c>
    </row>
    <row r="15114" spans="2:8" x14ac:dyDescent="0.25">
      <c r="B15114" t="s">
        <v>3</v>
      </c>
      <c r="C15114" t="s">
        <v>651</v>
      </c>
      <c r="D15114" t="s">
        <v>242</v>
      </c>
      <c r="E15114" t="s">
        <v>1</v>
      </c>
      <c r="F15114">
        <v>0</v>
      </c>
      <c r="G15114">
        <v>0</v>
      </c>
      <c r="H15114">
        <v>0</v>
      </c>
    </row>
    <row r="15115" spans="2:8" x14ac:dyDescent="0.25">
      <c r="B15115" t="s">
        <v>3</v>
      </c>
      <c r="C15115" t="s">
        <v>651</v>
      </c>
      <c r="D15115" t="s">
        <v>243</v>
      </c>
      <c r="E15115" t="s">
        <v>1</v>
      </c>
      <c r="F15115">
        <v>0</v>
      </c>
      <c r="G15115">
        <v>0</v>
      </c>
      <c r="H15115">
        <v>0</v>
      </c>
    </row>
    <row r="15116" spans="2:8" x14ac:dyDescent="0.25">
      <c r="B15116" t="s">
        <v>3</v>
      </c>
      <c r="C15116" t="s">
        <v>651</v>
      </c>
      <c r="D15116" t="s">
        <v>244</v>
      </c>
      <c r="E15116" t="s">
        <v>1</v>
      </c>
      <c r="F15116">
        <v>0</v>
      </c>
      <c r="G15116">
        <v>0</v>
      </c>
      <c r="H15116">
        <v>0</v>
      </c>
    </row>
    <row r="15117" spans="2:8" x14ac:dyDescent="0.25">
      <c r="B15117" t="s">
        <v>3</v>
      </c>
      <c r="C15117" t="s">
        <v>651</v>
      </c>
      <c r="D15117" t="s">
        <v>245</v>
      </c>
      <c r="E15117" t="s">
        <v>1</v>
      </c>
      <c r="F15117">
        <v>0</v>
      </c>
      <c r="G15117">
        <v>0</v>
      </c>
      <c r="H15117">
        <v>0</v>
      </c>
    </row>
    <row r="15118" spans="2:8" x14ac:dyDescent="0.25">
      <c r="B15118" t="s">
        <v>3</v>
      </c>
      <c r="C15118" t="s">
        <v>651</v>
      </c>
      <c r="D15118" t="s">
        <v>246</v>
      </c>
      <c r="E15118" t="s">
        <v>1</v>
      </c>
      <c r="F15118">
        <v>0</v>
      </c>
      <c r="G15118">
        <v>0</v>
      </c>
      <c r="H15118">
        <v>0</v>
      </c>
    </row>
    <row r="15119" spans="2:8" x14ac:dyDescent="0.25">
      <c r="B15119" t="s">
        <v>3</v>
      </c>
      <c r="C15119" t="s">
        <v>651</v>
      </c>
      <c r="D15119" t="s">
        <v>247</v>
      </c>
      <c r="E15119" t="s">
        <v>1</v>
      </c>
      <c r="F15119">
        <v>0</v>
      </c>
      <c r="G15119">
        <v>0</v>
      </c>
      <c r="H15119">
        <v>0</v>
      </c>
    </row>
    <row r="15120" spans="2:8" x14ac:dyDescent="0.25">
      <c r="B15120" t="s">
        <v>3</v>
      </c>
      <c r="C15120" t="s">
        <v>651</v>
      </c>
      <c r="D15120" t="s">
        <v>248</v>
      </c>
      <c r="E15120" t="s">
        <v>1</v>
      </c>
      <c r="F15120">
        <v>0</v>
      </c>
      <c r="G15120">
        <v>0</v>
      </c>
      <c r="H15120">
        <v>0</v>
      </c>
    </row>
    <row r="15121" spans="2:8" x14ac:dyDescent="0.25">
      <c r="B15121" t="s">
        <v>3</v>
      </c>
      <c r="C15121" t="s">
        <v>651</v>
      </c>
      <c r="D15121" t="s">
        <v>249</v>
      </c>
      <c r="E15121" t="s">
        <v>1</v>
      </c>
      <c r="F15121">
        <v>0</v>
      </c>
      <c r="G15121">
        <v>0</v>
      </c>
      <c r="H15121">
        <v>0</v>
      </c>
    </row>
    <row r="15122" spans="2:8" x14ac:dyDescent="0.25">
      <c r="B15122" t="s">
        <v>3</v>
      </c>
      <c r="C15122" t="s">
        <v>651</v>
      </c>
      <c r="D15122" t="s">
        <v>250</v>
      </c>
      <c r="E15122" t="s">
        <v>1</v>
      </c>
      <c r="F15122">
        <v>0</v>
      </c>
      <c r="G15122">
        <v>0</v>
      </c>
      <c r="H15122">
        <v>0</v>
      </c>
    </row>
    <row r="15123" spans="2:8" x14ac:dyDescent="0.25">
      <c r="B15123" t="s">
        <v>3</v>
      </c>
      <c r="C15123" t="s">
        <v>651</v>
      </c>
      <c r="D15123" t="s">
        <v>251</v>
      </c>
      <c r="E15123" t="s">
        <v>1</v>
      </c>
      <c r="F15123">
        <v>0</v>
      </c>
      <c r="G15123">
        <v>0</v>
      </c>
      <c r="H15123">
        <v>0</v>
      </c>
    </row>
    <row r="15124" spans="2:8" x14ac:dyDescent="0.25">
      <c r="B15124" t="s">
        <v>3</v>
      </c>
      <c r="C15124" t="s">
        <v>651</v>
      </c>
      <c r="D15124" t="s">
        <v>252</v>
      </c>
      <c r="E15124" t="s">
        <v>1</v>
      </c>
      <c r="F15124">
        <v>0</v>
      </c>
      <c r="G15124">
        <v>0</v>
      </c>
      <c r="H15124">
        <v>0</v>
      </c>
    </row>
    <row r="15125" spans="2:8" x14ac:dyDescent="0.25">
      <c r="B15125" t="s">
        <v>3</v>
      </c>
      <c r="C15125" t="s">
        <v>651</v>
      </c>
      <c r="D15125" t="s">
        <v>253</v>
      </c>
      <c r="E15125" t="s">
        <v>1</v>
      </c>
      <c r="F15125">
        <v>0</v>
      </c>
      <c r="G15125">
        <v>0</v>
      </c>
      <c r="H15125">
        <v>0</v>
      </c>
    </row>
    <row r="15126" spans="2:8" x14ac:dyDescent="0.25">
      <c r="B15126" t="s">
        <v>3</v>
      </c>
      <c r="C15126" t="s">
        <v>651</v>
      </c>
      <c r="D15126" t="s">
        <v>254</v>
      </c>
      <c r="E15126" t="s">
        <v>1</v>
      </c>
      <c r="F15126">
        <v>0</v>
      </c>
      <c r="G15126">
        <v>0</v>
      </c>
      <c r="H15126">
        <v>0</v>
      </c>
    </row>
    <row r="15127" spans="2:8" x14ac:dyDescent="0.25">
      <c r="B15127" t="s">
        <v>3</v>
      </c>
      <c r="C15127" t="s">
        <v>651</v>
      </c>
      <c r="D15127" t="s">
        <v>255</v>
      </c>
      <c r="E15127" t="s">
        <v>1</v>
      </c>
      <c r="F15127">
        <v>0</v>
      </c>
      <c r="G15127">
        <v>0</v>
      </c>
      <c r="H15127">
        <v>0</v>
      </c>
    </row>
    <row r="15128" spans="2:8" x14ac:dyDescent="0.25">
      <c r="B15128" t="s">
        <v>3</v>
      </c>
      <c r="C15128" t="s">
        <v>651</v>
      </c>
      <c r="D15128" t="s">
        <v>256</v>
      </c>
      <c r="E15128" t="s">
        <v>1</v>
      </c>
      <c r="F15128">
        <v>0</v>
      </c>
      <c r="G15128">
        <v>0</v>
      </c>
      <c r="H15128">
        <v>0</v>
      </c>
    </row>
    <row r="15129" spans="2:8" x14ac:dyDescent="0.25">
      <c r="B15129" t="s">
        <v>3</v>
      </c>
      <c r="C15129" t="s">
        <v>651</v>
      </c>
      <c r="D15129" t="s">
        <v>257</v>
      </c>
      <c r="E15129" t="s">
        <v>1</v>
      </c>
      <c r="F15129">
        <v>0</v>
      </c>
      <c r="G15129">
        <v>0</v>
      </c>
      <c r="H15129">
        <v>0</v>
      </c>
    </row>
    <row r="15130" spans="2:8" x14ac:dyDescent="0.25">
      <c r="B15130" t="s">
        <v>3</v>
      </c>
      <c r="C15130" t="s">
        <v>651</v>
      </c>
      <c r="D15130" t="s">
        <v>258</v>
      </c>
      <c r="E15130" t="s">
        <v>1</v>
      </c>
      <c r="F15130">
        <v>0</v>
      </c>
      <c r="G15130">
        <v>0</v>
      </c>
      <c r="H15130">
        <v>0</v>
      </c>
    </row>
    <row r="15131" spans="2:8" x14ac:dyDescent="0.25">
      <c r="B15131" t="s">
        <v>3</v>
      </c>
      <c r="C15131" t="s">
        <v>651</v>
      </c>
      <c r="D15131" t="s">
        <v>259</v>
      </c>
      <c r="E15131" t="s">
        <v>1</v>
      </c>
      <c r="F15131">
        <v>0</v>
      </c>
      <c r="G15131">
        <v>0</v>
      </c>
      <c r="H15131">
        <v>0</v>
      </c>
    </row>
    <row r="15132" spans="2:8" x14ac:dyDescent="0.25">
      <c r="B15132" t="s">
        <v>3</v>
      </c>
      <c r="C15132" t="s">
        <v>651</v>
      </c>
      <c r="D15132" t="s">
        <v>260</v>
      </c>
      <c r="E15132" t="s">
        <v>1</v>
      </c>
      <c r="F15132">
        <v>0</v>
      </c>
      <c r="G15132">
        <v>0</v>
      </c>
      <c r="H15132">
        <v>0</v>
      </c>
    </row>
    <row r="15133" spans="2:8" x14ac:dyDescent="0.25">
      <c r="B15133" t="s">
        <v>3</v>
      </c>
      <c r="C15133" t="s">
        <v>651</v>
      </c>
      <c r="D15133" t="s">
        <v>261</v>
      </c>
      <c r="E15133" t="s">
        <v>1</v>
      </c>
      <c r="F15133">
        <v>0</v>
      </c>
      <c r="G15133">
        <v>0</v>
      </c>
      <c r="H15133">
        <v>0</v>
      </c>
    </row>
    <row r="15134" spans="2:8" x14ac:dyDescent="0.25">
      <c r="B15134" t="s">
        <v>3</v>
      </c>
      <c r="C15134" t="s">
        <v>651</v>
      </c>
      <c r="D15134" t="s">
        <v>262</v>
      </c>
      <c r="E15134" t="s">
        <v>1</v>
      </c>
      <c r="F15134">
        <v>0</v>
      </c>
      <c r="G15134">
        <v>0</v>
      </c>
      <c r="H15134">
        <v>0</v>
      </c>
    </row>
    <row r="15135" spans="2:8" x14ac:dyDescent="0.25">
      <c r="B15135" t="s">
        <v>3</v>
      </c>
      <c r="C15135" t="s">
        <v>651</v>
      </c>
      <c r="D15135" t="s">
        <v>263</v>
      </c>
      <c r="E15135" t="s">
        <v>1</v>
      </c>
      <c r="F15135">
        <v>0</v>
      </c>
      <c r="G15135">
        <v>0</v>
      </c>
      <c r="H15135">
        <v>0</v>
      </c>
    </row>
    <row r="15136" spans="2:8" x14ac:dyDescent="0.25">
      <c r="B15136" t="s">
        <v>3</v>
      </c>
      <c r="C15136" t="s">
        <v>651</v>
      </c>
      <c r="D15136" t="s">
        <v>264</v>
      </c>
      <c r="E15136" t="s">
        <v>1</v>
      </c>
      <c r="F15136">
        <v>0</v>
      </c>
      <c r="G15136">
        <v>0</v>
      </c>
      <c r="H15136">
        <v>0</v>
      </c>
    </row>
    <row r="15137" spans="2:8" x14ac:dyDescent="0.25">
      <c r="B15137" t="s">
        <v>3</v>
      </c>
      <c r="C15137" t="s">
        <v>651</v>
      </c>
      <c r="D15137" t="s">
        <v>265</v>
      </c>
      <c r="E15137" t="s">
        <v>1</v>
      </c>
      <c r="F15137">
        <v>0</v>
      </c>
      <c r="G15137">
        <v>0</v>
      </c>
      <c r="H15137">
        <v>0</v>
      </c>
    </row>
    <row r="15138" spans="2:8" x14ac:dyDescent="0.25">
      <c r="B15138" t="s">
        <v>3</v>
      </c>
      <c r="C15138" t="s">
        <v>651</v>
      </c>
      <c r="D15138" t="s">
        <v>266</v>
      </c>
      <c r="E15138" t="s">
        <v>1</v>
      </c>
      <c r="F15138">
        <v>0</v>
      </c>
      <c r="G15138">
        <v>0</v>
      </c>
      <c r="H15138">
        <v>0</v>
      </c>
    </row>
    <row r="15139" spans="2:8" x14ac:dyDescent="0.25">
      <c r="B15139" t="s">
        <v>3</v>
      </c>
      <c r="C15139" t="s">
        <v>651</v>
      </c>
      <c r="D15139" t="s">
        <v>267</v>
      </c>
      <c r="E15139" t="s">
        <v>1</v>
      </c>
      <c r="F15139">
        <v>0</v>
      </c>
      <c r="G15139">
        <v>0</v>
      </c>
      <c r="H15139">
        <v>0</v>
      </c>
    </row>
    <row r="15140" spans="2:8" x14ac:dyDescent="0.25">
      <c r="B15140" t="s">
        <v>3</v>
      </c>
      <c r="C15140" t="s">
        <v>651</v>
      </c>
      <c r="D15140" t="s">
        <v>268</v>
      </c>
      <c r="E15140" t="s">
        <v>1</v>
      </c>
      <c r="F15140">
        <v>0</v>
      </c>
      <c r="G15140">
        <v>0</v>
      </c>
      <c r="H15140">
        <v>0</v>
      </c>
    </row>
    <row r="15141" spans="2:8" x14ac:dyDescent="0.25">
      <c r="B15141" t="s">
        <v>3</v>
      </c>
      <c r="C15141" t="s">
        <v>651</v>
      </c>
      <c r="D15141" t="s">
        <v>269</v>
      </c>
      <c r="E15141" t="s">
        <v>1</v>
      </c>
      <c r="F15141">
        <v>0</v>
      </c>
      <c r="G15141">
        <v>0</v>
      </c>
      <c r="H15141">
        <v>0</v>
      </c>
    </row>
    <row r="15142" spans="2:8" x14ac:dyDescent="0.25">
      <c r="B15142" t="s">
        <v>3</v>
      </c>
      <c r="C15142" t="s">
        <v>651</v>
      </c>
      <c r="D15142" t="s">
        <v>270</v>
      </c>
      <c r="E15142" t="s">
        <v>1</v>
      </c>
      <c r="F15142">
        <v>0</v>
      </c>
      <c r="G15142">
        <v>0</v>
      </c>
      <c r="H15142">
        <v>0</v>
      </c>
    </row>
    <row r="15143" spans="2:8" x14ac:dyDescent="0.25">
      <c r="B15143" t="s">
        <v>3</v>
      </c>
      <c r="C15143" t="s">
        <v>651</v>
      </c>
      <c r="D15143" t="s">
        <v>271</v>
      </c>
      <c r="E15143" t="s">
        <v>1</v>
      </c>
      <c r="F15143">
        <v>0</v>
      </c>
      <c r="G15143">
        <v>0</v>
      </c>
      <c r="H15143">
        <v>0</v>
      </c>
    </row>
    <row r="15144" spans="2:8" x14ac:dyDescent="0.25">
      <c r="B15144" t="s">
        <v>3</v>
      </c>
      <c r="C15144" t="s">
        <v>651</v>
      </c>
      <c r="D15144" t="s">
        <v>272</v>
      </c>
      <c r="E15144" t="s">
        <v>1</v>
      </c>
      <c r="F15144">
        <v>0</v>
      </c>
      <c r="G15144">
        <v>0</v>
      </c>
      <c r="H15144">
        <v>0</v>
      </c>
    </row>
    <row r="15145" spans="2:8" x14ac:dyDescent="0.25">
      <c r="B15145" t="s">
        <v>3</v>
      </c>
      <c r="C15145" t="s">
        <v>651</v>
      </c>
      <c r="D15145" t="s">
        <v>273</v>
      </c>
      <c r="E15145" t="s">
        <v>1</v>
      </c>
      <c r="F15145">
        <v>0</v>
      </c>
      <c r="G15145">
        <v>0</v>
      </c>
      <c r="H15145">
        <v>0</v>
      </c>
    </row>
    <row r="15146" spans="2:8" x14ac:dyDescent="0.25">
      <c r="B15146" t="s">
        <v>3</v>
      </c>
      <c r="C15146" t="s">
        <v>651</v>
      </c>
      <c r="D15146" t="s">
        <v>274</v>
      </c>
      <c r="E15146" t="s">
        <v>1</v>
      </c>
      <c r="F15146">
        <v>0</v>
      </c>
      <c r="G15146">
        <v>0</v>
      </c>
      <c r="H15146">
        <v>0</v>
      </c>
    </row>
    <row r="15147" spans="2:8" x14ac:dyDescent="0.25">
      <c r="B15147" t="s">
        <v>3</v>
      </c>
      <c r="C15147" t="s">
        <v>651</v>
      </c>
      <c r="D15147" t="s">
        <v>275</v>
      </c>
      <c r="E15147" t="s">
        <v>1</v>
      </c>
      <c r="F15147">
        <v>0</v>
      </c>
      <c r="G15147">
        <v>0</v>
      </c>
      <c r="H15147">
        <v>0</v>
      </c>
    </row>
    <row r="15148" spans="2:8" x14ac:dyDescent="0.25">
      <c r="B15148" t="s">
        <v>3</v>
      </c>
      <c r="C15148" t="s">
        <v>651</v>
      </c>
      <c r="D15148" t="s">
        <v>276</v>
      </c>
      <c r="E15148" t="s">
        <v>1</v>
      </c>
      <c r="F15148">
        <v>0</v>
      </c>
      <c r="G15148">
        <v>0</v>
      </c>
      <c r="H15148">
        <v>0</v>
      </c>
    </row>
    <row r="15149" spans="2:8" x14ac:dyDescent="0.25">
      <c r="B15149" t="s">
        <v>3</v>
      </c>
      <c r="C15149" t="s">
        <v>651</v>
      </c>
      <c r="D15149" t="s">
        <v>277</v>
      </c>
      <c r="E15149" t="s">
        <v>1</v>
      </c>
      <c r="F15149">
        <v>0</v>
      </c>
      <c r="G15149">
        <v>0</v>
      </c>
      <c r="H15149">
        <v>0</v>
      </c>
    </row>
    <row r="15150" spans="2:8" x14ac:dyDescent="0.25">
      <c r="B15150" t="s">
        <v>3</v>
      </c>
      <c r="C15150" t="s">
        <v>651</v>
      </c>
      <c r="D15150" t="s">
        <v>278</v>
      </c>
      <c r="E15150" t="s">
        <v>1</v>
      </c>
      <c r="F15150">
        <v>0</v>
      </c>
      <c r="G15150">
        <v>0</v>
      </c>
      <c r="H15150">
        <v>0</v>
      </c>
    </row>
    <row r="15151" spans="2:8" x14ac:dyDescent="0.25">
      <c r="B15151" t="s">
        <v>3</v>
      </c>
      <c r="C15151" t="s">
        <v>651</v>
      </c>
      <c r="D15151" t="s">
        <v>279</v>
      </c>
      <c r="E15151" t="s">
        <v>1</v>
      </c>
      <c r="F15151">
        <v>0</v>
      </c>
      <c r="G15151">
        <v>0</v>
      </c>
      <c r="H15151">
        <v>0</v>
      </c>
    </row>
    <row r="15152" spans="2:8" x14ac:dyDescent="0.25">
      <c r="B15152" t="s">
        <v>3</v>
      </c>
      <c r="C15152" t="s">
        <v>651</v>
      </c>
      <c r="D15152" t="s">
        <v>280</v>
      </c>
      <c r="E15152" t="s">
        <v>1</v>
      </c>
      <c r="F15152">
        <v>0</v>
      </c>
      <c r="G15152">
        <v>0</v>
      </c>
      <c r="H15152">
        <v>0</v>
      </c>
    </row>
    <row r="15153" spans="2:8" x14ac:dyDescent="0.25">
      <c r="B15153" t="s">
        <v>3</v>
      </c>
      <c r="C15153" t="s">
        <v>651</v>
      </c>
      <c r="D15153" t="s">
        <v>281</v>
      </c>
      <c r="E15153" t="s">
        <v>1</v>
      </c>
      <c r="F15153">
        <v>0</v>
      </c>
      <c r="G15153">
        <v>0</v>
      </c>
      <c r="H15153">
        <v>0</v>
      </c>
    </row>
    <row r="15154" spans="2:8" x14ac:dyDescent="0.25">
      <c r="B15154" t="s">
        <v>3</v>
      </c>
      <c r="C15154" t="s">
        <v>651</v>
      </c>
      <c r="D15154" t="s">
        <v>282</v>
      </c>
      <c r="E15154" t="s">
        <v>1</v>
      </c>
      <c r="F15154">
        <v>0</v>
      </c>
      <c r="G15154">
        <v>0</v>
      </c>
      <c r="H15154">
        <v>0</v>
      </c>
    </row>
    <row r="15155" spans="2:8" x14ac:dyDescent="0.25">
      <c r="B15155" t="s">
        <v>3</v>
      </c>
      <c r="C15155" t="s">
        <v>651</v>
      </c>
      <c r="D15155" t="s">
        <v>283</v>
      </c>
      <c r="E15155" t="s">
        <v>1</v>
      </c>
      <c r="F15155">
        <v>0</v>
      </c>
      <c r="G15155">
        <v>0</v>
      </c>
      <c r="H15155">
        <v>0</v>
      </c>
    </row>
    <row r="15156" spans="2:8" x14ac:dyDescent="0.25">
      <c r="B15156" t="s">
        <v>3</v>
      </c>
      <c r="C15156" t="s">
        <v>651</v>
      </c>
      <c r="D15156" t="s">
        <v>284</v>
      </c>
      <c r="E15156" t="s">
        <v>1</v>
      </c>
      <c r="F15156">
        <v>0</v>
      </c>
      <c r="G15156">
        <v>0</v>
      </c>
      <c r="H15156">
        <v>0</v>
      </c>
    </row>
    <row r="15157" spans="2:8" x14ac:dyDescent="0.25">
      <c r="B15157" t="s">
        <v>3</v>
      </c>
      <c r="C15157" t="s">
        <v>651</v>
      </c>
      <c r="D15157" t="s">
        <v>285</v>
      </c>
      <c r="E15157" t="s">
        <v>1</v>
      </c>
      <c r="F15157">
        <v>0</v>
      </c>
      <c r="G15157">
        <v>0</v>
      </c>
      <c r="H15157">
        <v>0</v>
      </c>
    </row>
    <row r="15158" spans="2:8" x14ac:dyDescent="0.25">
      <c r="B15158" t="s">
        <v>3</v>
      </c>
      <c r="C15158" t="s">
        <v>651</v>
      </c>
      <c r="D15158" t="s">
        <v>286</v>
      </c>
      <c r="E15158" t="s">
        <v>1</v>
      </c>
      <c r="F15158">
        <v>0</v>
      </c>
      <c r="G15158">
        <v>0</v>
      </c>
      <c r="H15158">
        <v>0</v>
      </c>
    </row>
    <row r="15159" spans="2:8" x14ac:dyDescent="0.25">
      <c r="B15159" t="s">
        <v>3</v>
      </c>
      <c r="C15159" t="s">
        <v>651</v>
      </c>
      <c r="D15159" t="s">
        <v>287</v>
      </c>
      <c r="E15159" t="s">
        <v>1</v>
      </c>
      <c r="F15159">
        <v>0</v>
      </c>
      <c r="G15159">
        <v>0</v>
      </c>
      <c r="H15159">
        <v>0</v>
      </c>
    </row>
    <row r="15160" spans="2:8" x14ac:dyDescent="0.25">
      <c r="B15160" t="s">
        <v>3</v>
      </c>
      <c r="C15160" t="s">
        <v>651</v>
      </c>
      <c r="D15160" t="s">
        <v>288</v>
      </c>
      <c r="E15160" t="s">
        <v>1</v>
      </c>
      <c r="F15160">
        <v>0</v>
      </c>
      <c r="G15160">
        <v>0</v>
      </c>
      <c r="H15160">
        <v>0</v>
      </c>
    </row>
    <row r="15161" spans="2:8" x14ac:dyDescent="0.25">
      <c r="B15161" t="s">
        <v>3</v>
      </c>
      <c r="C15161" t="s">
        <v>651</v>
      </c>
      <c r="D15161" t="s">
        <v>289</v>
      </c>
      <c r="E15161" t="s">
        <v>1</v>
      </c>
      <c r="F15161">
        <v>0</v>
      </c>
      <c r="G15161">
        <v>0</v>
      </c>
      <c r="H15161">
        <v>0</v>
      </c>
    </row>
    <row r="15162" spans="2:8" x14ac:dyDescent="0.25">
      <c r="B15162" t="s">
        <v>3</v>
      </c>
      <c r="C15162" t="s">
        <v>651</v>
      </c>
      <c r="D15162" t="s">
        <v>290</v>
      </c>
      <c r="E15162" t="s">
        <v>1</v>
      </c>
      <c r="F15162">
        <v>0</v>
      </c>
      <c r="G15162">
        <v>0</v>
      </c>
      <c r="H15162">
        <v>0</v>
      </c>
    </row>
    <row r="15163" spans="2:8" x14ac:dyDescent="0.25">
      <c r="B15163" t="s">
        <v>3</v>
      </c>
      <c r="C15163" t="s">
        <v>651</v>
      </c>
      <c r="D15163" t="s">
        <v>291</v>
      </c>
      <c r="E15163" t="s">
        <v>1</v>
      </c>
      <c r="F15163">
        <v>0</v>
      </c>
      <c r="G15163">
        <v>0</v>
      </c>
      <c r="H15163">
        <v>0</v>
      </c>
    </row>
    <row r="15164" spans="2:8" x14ac:dyDescent="0.25">
      <c r="B15164" t="s">
        <v>3</v>
      </c>
      <c r="C15164" t="s">
        <v>651</v>
      </c>
      <c r="D15164" t="s">
        <v>292</v>
      </c>
      <c r="E15164" t="s">
        <v>1</v>
      </c>
      <c r="F15164">
        <v>0</v>
      </c>
      <c r="G15164">
        <v>0</v>
      </c>
      <c r="H15164">
        <v>0</v>
      </c>
    </row>
    <row r="15165" spans="2:8" x14ac:dyDescent="0.25">
      <c r="B15165" t="s">
        <v>3</v>
      </c>
      <c r="C15165" t="s">
        <v>651</v>
      </c>
      <c r="D15165" t="s">
        <v>293</v>
      </c>
      <c r="E15165" t="s">
        <v>1</v>
      </c>
      <c r="F15165">
        <v>0</v>
      </c>
      <c r="G15165">
        <v>0</v>
      </c>
      <c r="H15165">
        <v>0</v>
      </c>
    </row>
    <row r="15166" spans="2:8" x14ac:dyDescent="0.25">
      <c r="B15166" t="s">
        <v>3</v>
      </c>
      <c r="C15166" t="s">
        <v>651</v>
      </c>
      <c r="D15166" t="s">
        <v>294</v>
      </c>
      <c r="E15166" t="s">
        <v>1</v>
      </c>
      <c r="F15166">
        <v>0</v>
      </c>
      <c r="G15166">
        <v>0</v>
      </c>
      <c r="H15166">
        <v>0</v>
      </c>
    </row>
    <row r="15167" spans="2:8" x14ac:dyDescent="0.25">
      <c r="B15167" t="s">
        <v>3</v>
      </c>
      <c r="C15167" t="s">
        <v>651</v>
      </c>
      <c r="D15167" t="s">
        <v>295</v>
      </c>
      <c r="E15167" t="s">
        <v>1</v>
      </c>
      <c r="F15167">
        <v>0</v>
      </c>
      <c r="G15167">
        <v>0</v>
      </c>
      <c r="H15167">
        <v>0</v>
      </c>
    </row>
    <row r="15168" spans="2:8" x14ac:dyDescent="0.25">
      <c r="B15168" t="s">
        <v>3</v>
      </c>
      <c r="C15168" t="s">
        <v>651</v>
      </c>
      <c r="D15168" t="s">
        <v>296</v>
      </c>
      <c r="E15168" t="s">
        <v>1</v>
      </c>
      <c r="F15168">
        <v>0</v>
      </c>
      <c r="G15168">
        <v>0</v>
      </c>
      <c r="H15168">
        <v>0</v>
      </c>
    </row>
    <row r="15169" spans="2:8" x14ac:dyDescent="0.25">
      <c r="B15169" t="s">
        <v>3</v>
      </c>
      <c r="C15169" t="s">
        <v>651</v>
      </c>
      <c r="D15169" t="s">
        <v>297</v>
      </c>
      <c r="E15169" t="s">
        <v>1</v>
      </c>
      <c r="F15169">
        <v>0</v>
      </c>
      <c r="G15169">
        <v>0</v>
      </c>
      <c r="H15169">
        <v>0</v>
      </c>
    </row>
    <row r="15170" spans="2:8" x14ac:dyDescent="0.25">
      <c r="B15170" t="s">
        <v>3</v>
      </c>
      <c r="C15170" t="s">
        <v>651</v>
      </c>
      <c r="D15170" t="s">
        <v>298</v>
      </c>
      <c r="E15170" t="s">
        <v>1</v>
      </c>
      <c r="F15170">
        <v>0</v>
      </c>
      <c r="G15170">
        <v>0</v>
      </c>
      <c r="H15170">
        <v>0</v>
      </c>
    </row>
    <row r="15171" spans="2:8" x14ac:dyDescent="0.25">
      <c r="B15171" t="s">
        <v>3</v>
      </c>
      <c r="C15171" t="s">
        <v>651</v>
      </c>
      <c r="D15171" t="s">
        <v>299</v>
      </c>
      <c r="E15171" t="s">
        <v>1</v>
      </c>
      <c r="F15171">
        <v>0</v>
      </c>
      <c r="G15171">
        <v>0</v>
      </c>
      <c r="H15171">
        <v>0</v>
      </c>
    </row>
    <row r="15172" spans="2:8" x14ac:dyDescent="0.25">
      <c r="B15172" t="s">
        <v>3</v>
      </c>
      <c r="C15172" t="s">
        <v>651</v>
      </c>
      <c r="D15172" t="s">
        <v>300</v>
      </c>
      <c r="E15172" t="s">
        <v>1</v>
      </c>
      <c r="F15172">
        <v>0</v>
      </c>
      <c r="G15172">
        <v>0</v>
      </c>
      <c r="H15172">
        <v>0</v>
      </c>
    </row>
    <row r="15173" spans="2:8" x14ac:dyDescent="0.25">
      <c r="B15173" t="s">
        <v>3</v>
      </c>
      <c r="C15173" t="s">
        <v>651</v>
      </c>
      <c r="D15173" t="s">
        <v>301</v>
      </c>
      <c r="E15173" t="s">
        <v>1</v>
      </c>
      <c r="F15173">
        <v>0</v>
      </c>
      <c r="G15173">
        <v>0</v>
      </c>
      <c r="H15173">
        <v>0</v>
      </c>
    </row>
    <row r="15174" spans="2:8" x14ac:dyDescent="0.25">
      <c r="B15174" t="s">
        <v>3</v>
      </c>
      <c r="C15174" t="s">
        <v>651</v>
      </c>
      <c r="D15174" t="s">
        <v>407</v>
      </c>
      <c r="E15174" t="s">
        <v>1</v>
      </c>
      <c r="F15174">
        <v>0</v>
      </c>
      <c r="G15174">
        <v>0</v>
      </c>
      <c r="H15174">
        <v>0</v>
      </c>
    </row>
    <row r="15175" spans="2:8" x14ac:dyDescent="0.25">
      <c r="B15175" t="s">
        <v>3</v>
      </c>
      <c r="C15175" t="s">
        <v>651</v>
      </c>
      <c r="D15175" t="s">
        <v>635</v>
      </c>
      <c r="E15175" t="s">
        <v>1</v>
      </c>
      <c r="F15175">
        <v>0</v>
      </c>
      <c r="G15175">
        <v>0</v>
      </c>
      <c r="H15175">
        <v>0</v>
      </c>
    </row>
    <row r="15176" spans="2:8" x14ac:dyDescent="0.25">
      <c r="B15176" t="s">
        <v>3</v>
      </c>
      <c r="C15176" t="s">
        <v>651</v>
      </c>
      <c r="D15176" t="s">
        <v>636</v>
      </c>
      <c r="E15176" t="s">
        <v>1</v>
      </c>
      <c r="F15176">
        <v>0</v>
      </c>
      <c r="G15176">
        <v>0</v>
      </c>
      <c r="H15176">
        <v>0</v>
      </c>
    </row>
    <row r="15177" spans="2:8" x14ac:dyDescent="0.25">
      <c r="B15177" t="s">
        <v>3</v>
      </c>
      <c r="C15177" t="s">
        <v>651</v>
      </c>
      <c r="D15177" t="s">
        <v>554</v>
      </c>
      <c r="E15177" t="s">
        <v>1</v>
      </c>
      <c r="F15177">
        <v>0</v>
      </c>
      <c r="G15177">
        <v>0</v>
      </c>
      <c r="H15177">
        <v>0</v>
      </c>
    </row>
    <row r="15178" spans="2:8" x14ac:dyDescent="0.25">
      <c r="B15178" t="s">
        <v>3</v>
      </c>
      <c r="C15178" t="s">
        <v>651</v>
      </c>
      <c r="D15178" t="s">
        <v>302</v>
      </c>
      <c r="E15178" t="s">
        <v>1</v>
      </c>
      <c r="F15178">
        <v>0</v>
      </c>
      <c r="G15178">
        <v>0</v>
      </c>
      <c r="H15178">
        <v>0</v>
      </c>
    </row>
    <row r="15179" spans="2:8" x14ac:dyDescent="0.25">
      <c r="B15179" t="s">
        <v>3</v>
      </c>
      <c r="C15179" t="s">
        <v>651</v>
      </c>
      <c r="D15179" t="s">
        <v>303</v>
      </c>
      <c r="E15179" t="s">
        <v>1</v>
      </c>
      <c r="F15179">
        <v>0</v>
      </c>
      <c r="G15179">
        <v>0</v>
      </c>
      <c r="H15179">
        <v>0</v>
      </c>
    </row>
    <row r="15180" spans="2:8" x14ac:dyDescent="0.25">
      <c r="B15180" t="s">
        <v>3</v>
      </c>
      <c r="C15180" t="s">
        <v>651</v>
      </c>
      <c r="D15180" t="s">
        <v>304</v>
      </c>
      <c r="E15180" t="s">
        <v>1</v>
      </c>
      <c r="F15180">
        <v>0</v>
      </c>
      <c r="G15180">
        <v>0</v>
      </c>
      <c r="H15180">
        <v>0</v>
      </c>
    </row>
    <row r="15181" spans="2:8" x14ac:dyDescent="0.25">
      <c r="B15181" t="s">
        <v>3</v>
      </c>
      <c r="C15181" t="s">
        <v>651</v>
      </c>
      <c r="D15181" t="s">
        <v>305</v>
      </c>
      <c r="E15181" t="s">
        <v>1</v>
      </c>
      <c r="F15181">
        <v>0</v>
      </c>
      <c r="G15181">
        <v>0</v>
      </c>
      <c r="H15181">
        <v>0</v>
      </c>
    </row>
    <row r="15182" spans="2:8" x14ac:dyDescent="0.25">
      <c r="B15182" t="s">
        <v>3</v>
      </c>
      <c r="C15182" t="s">
        <v>651</v>
      </c>
      <c r="D15182" t="s">
        <v>306</v>
      </c>
      <c r="E15182" t="s">
        <v>1</v>
      </c>
      <c r="F15182">
        <v>0</v>
      </c>
      <c r="G15182">
        <v>0</v>
      </c>
      <c r="H15182">
        <v>0</v>
      </c>
    </row>
    <row r="15183" spans="2:8" x14ac:dyDescent="0.25">
      <c r="B15183" t="s">
        <v>3</v>
      </c>
      <c r="C15183" t="s">
        <v>651</v>
      </c>
      <c r="D15183" t="s">
        <v>307</v>
      </c>
      <c r="E15183" t="s">
        <v>1</v>
      </c>
      <c r="F15183">
        <v>0</v>
      </c>
      <c r="G15183">
        <v>0</v>
      </c>
      <c r="H15183">
        <v>0</v>
      </c>
    </row>
    <row r="15184" spans="2:8" x14ac:dyDescent="0.25">
      <c r="B15184" t="s">
        <v>3</v>
      </c>
      <c r="C15184" t="s">
        <v>651</v>
      </c>
      <c r="D15184" t="s">
        <v>308</v>
      </c>
      <c r="E15184" t="s">
        <v>1</v>
      </c>
      <c r="F15184">
        <v>0</v>
      </c>
      <c r="G15184">
        <v>0</v>
      </c>
      <c r="H15184">
        <v>0</v>
      </c>
    </row>
    <row r="15185" spans="2:8" x14ac:dyDescent="0.25">
      <c r="B15185" t="s">
        <v>3</v>
      </c>
      <c r="C15185" t="s">
        <v>651</v>
      </c>
      <c r="D15185" t="s">
        <v>309</v>
      </c>
      <c r="E15185" t="s">
        <v>1</v>
      </c>
      <c r="F15185">
        <v>0</v>
      </c>
      <c r="G15185">
        <v>0</v>
      </c>
      <c r="H15185">
        <v>0</v>
      </c>
    </row>
    <row r="15186" spans="2:8" x14ac:dyDescent="0.25">
      <c r="B15186" t="s">
        <v>3</v>
      </c>
      <c r="C15186" t="s">
        <v>651</v>
      </c>
      <c r="D15186" t="s">
        <v>310</v>
      </c>
      <c r="E15186" t="s">
        <v>1</v>
      </c>
      <c r="F15186">
        <v>0</v>
      </c>
      <c r="G15186">
        <v>0</v>
      </c>
      <c r="H15186">
        <v>0</v>
      </c>
    </row>
    <row r="15187" spans="2:8" x14ac:dyDescent="0.25">
      <c r="B15187" t="s">
        <v>3</v>
      </c>
      <c r="C15187" t="s">
        <v>651</v>
      </c>
      <c r="D15187" t="s">
        <v>637</v>
      </c>
      <c r="E15187" t="s">
        <v>1</v>
      </c>
      <c r="F15187">
        <v>0</v>
      </c>
      <c r="G15187">
        <v>0</v>
      </c>
      <c r="H15187">
        <v>0</v>
      </c>
    </row>
    <row r="15188" spans="2:8" x14ac:dyDescent="0.25">
      <c r="B15188" t="s">
        <v>3</v>
      </c>
      <c r="C15188" t="s">
        <v>651</v>
      </c>
      <c r="D15188" t="s">
        <v>311</v>
      </c>
      <c r="E15188" t="s">
        <v>1</v>
      </c>
      <c r="F15188">
        <v>0</v>
      </c>
      <c r="G15188">
        <v>0</v>
      </c>
      <c r="H15188">
        <v>0</v>
      </c>
    </row>
    <row r="15189" spans="2:8" x14ac:dyDescent="0.25">
      <c r="B15189" t="s">
        <v>3</v>
      </c>
      <c r="C15189" t="s">
        <v>651</v>
      </c>
      <c r="D15189" t="s">
        <v>312</v>
      </c>
      <c r="E15189" t="s">
        <v>1</v>
      </c>
      <c r="F15189">
        <v>0</v>
      </c>
      <c r="G15189">
        <v>0</v>
      </c>
      <c r="H15189">
        <v>0</v>
      </c>
    </row>
    <row r="15190" spans="2:8" x14ac:dyDescent="0.25">
      <c r="B15190" t="s">
        <v>3</v>
      </c>
      <c r="C15190" t="s">
        <v>651</v>
      </c>
      <c r="D15190" t="s">
        <v>313</v>
      </c>
      <c r="E15190" t="s">
        <v>1</v>
      </c>
      <c r="F15190">
        <v>0</v>
      </c>
      <c r="G15190">
        <v>0</v>
      </c>
      <c r="H15190">
        <v>0</v>
      </c>
    </row>
    <row r="15191" spans="2:8" x14ac:dyDescent="0.25">
      <c r="B15191" t="s">
        <v>3</v>
      </c>
      <c r="C15191" t="s">
        <v>651</v>
      </c>
      <c r="D15191" t="s">
        <v>314</v>
      </c>
      <c r="E15191" t="s">
        <v>1</v>
      </c>
      <c r="F15191">
        <v>0</v>
      </c>
      <c r="G15191">
        <v>0</v>
      </c>
      <c r="H15191">
        <v>0</v>
      </c>
    </row>
    <row r="15192" spans="2:8" x14ac:dyDescent="0.25">
      <c r="B15192" t="s">
        <v>3</v>
      </c>
      <c r="C15192" t="s">
        <v>651</v>
      </c>
      <c r="D15192" t="s">
        <v>315</v>
      </c>
      <c r="E15192" t="s">
        <v>1</v>
      </c>
      <c r="F15192">
        <v>0</v>
      </c>
      <c r="G15192">
        <v>0</v>
      </c>
      <c r="H15192">
        <v>0</v>
      </c>
    </row>
    <row r="15193" spans="2:8" x14ac:dyDescent="0.25">
      <c r="B15193" t="s">
        <v>3</v>
      </c>
      <c r="C15193" t="s">
        <v>651</v>
      </c>
      <c r="D15193" t="s">
        <v>316</v>
      </c>
      <c r="E15193" t="s">
        <v>1</v>
      </c>
      <c r="F15193">
        <v>0</v>
      </c>
      <c r="G15193">
        <v>0</v>
      </c>
      <c r="H15193">
        <v>0</v>
      </c>
    </row>
    <row r="15194" spans="2:8" x14ac:dyDescent="0.25">
      <c r="B15194" t="s">
        <v>3</v>
      </c>
      <c r="C15194" t="s">
        <v>651</v>
      </c>
      <c r="D15194" t="s">
        <v>317</v>
      </c>
      <c r="E15194" t="s">
        <v>1</v>
      </c>
      <c r="F15194">
        <v>0</v>
      </c>
      <c r="G15194">
        <v>0</v>
      </c>
      <c r="H15194">
        <v>0</v>
      </c>
    </row>
    <row r="15195" spans="2:8" x14ac:dyDescent="0.25">
      <c r="B15195" t="s">
        <v>3</v>
      </c>
      <c r="C15195" t="s">
        <v>651</v>
      </c>
      <c r="D15195" t="s">
        <v>320</v>
      </c>
      <c r="E15195" t="s">
        <v>1</v>
      </c>
      <c r="F15195">
        <v>0</v>
      </c>
      <c r="G15195">
        <v>0</v>
      </c>
      <c r="H15195">
        <v>0</v>
      </c>
    </row>
    <row r="15196" spans="2:8" x14ac:dyDescent="0.25">
      <c r="B15196" t="s">
        <v>3</v>
      </c>
      <c r="C15196" t="s">
        <v>651</v>
      </c>
      <c r="D15196" t="s">
        <v>321</v>
      </c>
      <c r="E15196" t="s">
        <v>1</v>
      </c>
      <c r="F15196">
        <v>0</v>
      </c>
      <c r="G15196">
        <v>0</v>
      </c>
      <c r="H15196">
        <v>0</v>
      </c>
    </row>
    <row r="15197" spans="2:8" x14ac:dyDescent="0.25">
      <c r="B15197" t="s">
        <v>3</v>
      </c>
      <c r="C15197" t="s">
        <v>651</v>
      </c>
      <c r="D15197" t="s">
        <v>318</v>
      </c>
      <c r="E15197" t="s">
        <v>1</v>
      </c>
      <c r="F15197">
        <v>0</v>
      </c>
      <c r="G15197">
        <v>0</v>
      </c>
      <c r="H15197">
        <v>0</v>
      </c>
    </row>
    <row r="15198" spans="2:8" x14ac:dyDescent="0.25">
      <c r="B15198" t="s">
        <v>3</v>
      </c>
      <c r="C15198" t="s">
        <v>651</v>
      </c>
      <c r="D15198" t="s">
        <v>319</v>
      </c>
      <c r="E15198" t="s">
        <v>1</v>
      </c>
      <c r="F15198">
        <v>0</v>
      </c>
      <c r="G15198">
        <v>0</v>
      </c>
      <c r="H15198">
        <v>0</v>
      </c>
    </row>
    <row r="15199" spans="2:8" x14ac:dyDescent="0.25">
      <c r="B15199" t="s">
        <v>3</v>
      </c>
      <c r="C15199" t="s">
        <v>651</v>
      </c>
      <c r="D15199" t="s">
        <v>326</v>
      </c>
      <c r="E15199" t="s">
        <v>1</v>
      </c>
      <c r="F15199">
        <v>0</v>
      </c>
      <c r="G15199">
        <v>0</v>
      </c>
      <c r="H15199">
        <v>0</v>
      </c>
    </row>
    <row r="15200" spans="2:8" x14ac:dyDescent="0.25">
      <c r="B15200" t="s">
        <v>3</v>
      </c>
      <c r="C15200" t="s">
        <v>651</v>
      </c>
      <c r="D15200" t="s">
        <v>327</v>
      </c>
      <c r="E15200" t="s">
        <v>1</v>
      </c>
      <c r="F15200">
        <v>0</v>
      </c>
      <c r="G15200">
        <v>0</v>
      </c>
      <c r="H15200">
        <v>0</v>
      </c>
    </row>
    <row r="15201" spans="2:8" x14ac:dyDescent="0.25">
      <c r="B15201" t="s">
        <v>3</v>
      </c>
      <c r="C15201" t="s">
        <v>651</v>
      </c>
      <c r="D15201" t="s">
        <v>328</v>
      </c>
      <c r="E15201" t="s">
        <v>1</v>
      </c>
      <c r="F15201">
        <v>0</v>
      </c>
      <c r="G15201">
        <v>0</v>
      </c>
      <c r="H15201">
        <v>0</v>
      </c>
    </row>
    <row r="15202" spans="2:8" x14ac:dyDescent="0.25">
      <c r="B15202" t="s">
        <v>3</v>
      </c>
      <c r="C15202" t="s">
        <v>651</v>
      </c>
      <c r="D15202" t="s">
        <v>329</v>
      </c>
      <c r="E15202" t="s">
        <v>1</v>
      </c>
      <c r="F15202">
        <v>0</v>
      </c>
      <c r="G15202">
        <v>0</v>
      </c>
      <c r="H15202">
        <v>0</v>
      </c>
    </row>
    <row r="15203" spans="2:8" x14ac:dyDescent="0.25">
      <c r="B15203" t="s">
        <v>3</v>
      </c>
      <c r="C15203" t="s">
        <v>651</v>
      </c>
      <c r="D15203" t="s">
        <v>330</v>
      </c>
      <c r="E15203" t="s">
        <v>1</v>
      </c>
      <c r="F15203">
        <v>0</v>
      </c>
      <c r="G15203">
        <v>0</v>
      </c>
      <c r="H15203">
        <v>0</v>
      </c>
    </row>
    <row r="15204" spans="2:8" x14ac:dyDescent="0.25">
      <c r="B15204" t="s">
        <v>3</v>
      </c>
      <c r="C15204" t="s">
        <v>651</v>
      </c>
      <c r="D15204" t="s">
        <v>331</v>
      </c>
      <c r="E15204" t="s">
        <v>1</v>
      </c>
      <c r="F15204">
        <v>0</v>
      </c>
      <c r="G15204">
        <v>0</v>
      </c>
      <c r="H15204">
        <v>0</v>
      </c>
    </row>
    <row r="15205" spans="2:8" x14ac:dyDescent="0.25">
      <c r="B15205" t="s">
        <v>3</v>
      </c>
      <c r="C15205" t="s">
        <v>651</v>
      </c>
      <c r="D15205" t="s">
        <v>322</v>
      </c>
      <c r="E15205" t="s">
        <v>1</v>
      </c>
      <c r="F15205">
        <v>0</v>
      </c>
      <c r="G15205">
        <v>0</v>
      </c>
      <c r="H15205">
        <v>0</v>
      </c>
    </row>
    <row r="15206" spans="2:8" x14ac:dyDescent="0.25">
      <c r="B15206" t="s">
        <v>3</v>
      </c>
      <c r="C15206" t="s">
        <v>651</v>
      </c>
      <c r="D15206" t="s">
        <v>323</v>
      </c>
      <c r="E15206" t="s">
        <v>1</v>
      </c>
      <c r="F15206">
        <v>0</v>
      </c>
      <c r="G15206">
        <v>0</v>
      </c>
      <c r="H15206">
        <v>0</v>
      </c>
    </row>
    <row r="15207" spans="2:8" x14ac:dyDescent="0.25">
      <c r="B15207" t="s">
        <v>3</v>
      </c>
      <c r="C15207" t="s">
        <v>651</v>
      </c>
      <c r="D15207" t="s">
        <v>324</v>
      </c>
      <c r="E15207" t="s">
        <v>1</v>
      </c>
      <c r="F15207">
        <v>0</v>
      </c>
      <c r="G15207">
        <v>0</v>
      </c>
      <c r="H15207">
        <v>0</v>
      </c>
    </row>
    <row r="15208" spans="2:8" x14ac:dyDescent="0.25">
      <c r="B15208" t="s">
        <v>3</v>
      </c>
      <c r="C15208" t="s">
        <v>651</v>
      </c>
      <c r="D15208" t="s">
        <v>325</v>
      </c>
      <c r="E15208" t="s">
        <v>1</v>
      </c>
      <c r="F15208">
        <v>0</v>
      </c>
      <c r="G15208">
        <v>0</v>
      </c>
      <c r="H15208">
        <v>0</v>
      </c>
    </row>
    <row r="15209" spans="2:8" x14ac:dyDescent="0.25">
      <c r="B15209" t="s">
        <v>3</v>
      </c>
      <c r="C15209" t="s">
        <v>651</v>
      </c>
      <c r="D15209" t="s">
        <v>332</v>
      </c>
      <c r="E15209" t="s">
        <v>1</v>
      </c>
      <c r="F15209">
        <v>0</v>
      </c>
      <c r="G15209">
        <v>0</v>
      </c>
      <c r="H15209">
        <v>0</v>
      </c>
    </row>
    <row r="15210" spans="2:8" x14ac:dyDescent="0.25">
      <c r="B15210" t="s">
        <v>3</v>
      </c>
      <c r="C15210" t="s">
        <v>651</v>
      </c>
      <c r="D15210" t="s">
        <v>333</v>
      </c>
      <c r="E15210" t="s">
        <v>1</v>
      </c>
      <c r="F15210">
        <v>0</v>
      </c>
      <c r="G15210">
        <v>0</v>
      </c>
      <c r="H15210">
        <v>0</v>
      </c>
    </row>
    <row r="15211" spans="2:8" x14ac:dyDescent="0.25">
      <c r="B15211" t="s">
        <v>3</v>
      </c>
      <c r="C15211" t="s">
        <v>651</v>
      </c>
      <c r="D15211" t="s">
        <v>334</v>
      </c>
      <c r="E15211" t="s">
        <v>1</v>
      </c>
      <c r="F15211">
        <v>0</v>
      </c>
      <c r="G15211">
        <v>0</v>
      </c>
      <c r="H15211">
        <v>0</v>
      </c>
    </row>
    <row r="15212" spans="2:8" x14ac:dyDescent="0.25">
      <c r="B15212" t="s">
        <v>3</v>
      </c>
      <c r="C15212" t="s">
        <v>651</v>
      </c>
      <c r="D15212" t="s">
        <v>335</v>
      </c>
      <c r="E15212" t="s">
        <v>1</v>
      </c>
      <c r="F15212">
        <v>0</v>
      </c>
      <c r="G15212">
        <v>0</v>
      </c>
      <c r="H15212">
        <v>0</v>
      </c>
    </row>
    <row r="15213" spans="2:8" x14ac:dyDescent="0.25">
      <c r="B15213" t="s">
        <v>3</v>
      </c>
      <c r="C15213" t="s">
        <v>651</v>
      </c>
      <c r="D15213" t="s">
        <v>336</v>
      </c>
      <c r="E15213" t="s">
        <v>1</v>
      </c>
      <c r="F15213">
        <v>0</v>
      </c>
      <c r="G15213">
        <v>0</v>
      </c>
      <c r="H15213">
        <v>0</v>
      </c>
    </row>
    <row r="15214" spans="2:8" x14ac:dyDescent="0.25">
      <c r="B15214" t="s">
        <v>3</v>
      </c>
      <c r="C15214" t="s">
        <v>651</v>
      </c>
      <c r="D15214" t="s">
        <v>337</v>
      </c>
      <c r="E15214" t="s">
        <v>1</v>
      </c>
      <c r="F15214">
        <v>0</v>
      </c>
      <c r="G15214">
        <v>0</v>
      </c>
      <c r="H15214">
        <v>0</v>
      </c>
    </row>
    <row r="15215" spans="2:8" x14ac:dyDescent="0.25">
      <c r="B15215" t="s">
        <v>3</v>
      </c>
      <c r="C15215" t="s">
        <v>651</v>
      </c>
      <c r="D15215" t="s">
        <v>338</v>
      </c>
      <c r="E15215" t="s">
        <v>1</v>
      </c>
      <c r="F15215">
        <v>0</v>
      </c>
      <c r="G15215">
        <v>0</v>
      </c>
      <c r="H15215">
        <v>0</v>
      </c>
    </row>
    <row r="15216" spans="2:8" x14ac:dyDescent="0.25">
      <c r="B15216" t="s">
        <v>3</v>
      </c>
      <c r="C15216" t="s">
        <v>651</v>
      </c>
      <c r="D15216" t="s">
        <v>339</v>
      </c>
      <c r="E15216" t="s">
        <v>1</v>
      </c>
      <c r="F15216">
        <v>0</v>
      </c>
      <c r="G15216">
        <v>0</v>
      </c>
      <c r="H15216">
        <v>0</v>
      </c>
    </row>
    <row r="15217" spans="2:8" x14ac:dyDescent="0.25">
      <c r="B15217" t="s">
        <v>3</v>
      </c>
      <c r="C15217" t="s">
        <v>651</v>
      </c>
      <c r="D15217" t="s">
        <v>340</v>
      </c>
      <c r="E15217" t="s">
        <v>1</v>
      </c>
      <c r="F15217">
        <v>0</v>
      </c>
      <c r="G15217">
        <v>0</v>
      </c>
      <c r="H15217">
        <v>0</v>
      </c>
    </row>
    <row r="15218" spans="2:8" x14ac:dyDescent="0.25">
      <c r="B15218" t="s">
        <v>3</v>
      </c>
      <c r="C15218" t="s">
        <v>651</v>
      </c>
      <c r="D15218" t="s">
        <v>341</v>
      </c>
      <c r="E15218" t="s">
        <v>1</v>
      </c>
      <c r="F15218">
        <v>0</v>
      </c>
      <c r="G15218">
        <v>0</v>
      </c>
      <c r="H15218">
        <v>0</v>
      </c>
    </row>
    <row r="15219" spans="2:8" x14ac:dyDescent="0.25">
      <c r="B15219" t="s">
        <v>3</v>
      </c>
      <c r="C15219" t="s">
        <v>651</v>
      </c>
      <c r="D15219" t="s">
        <v>342</v>
      </c>
      <c r="E15219" t="s">
        <v>1</v>
      </c>
      <c r="F15219">
        <v>0</v>
      </c>
      <c r="G15219">
        <v>0</v>
      </c>
      <c r="H15219">
        <v>0</v>
      </c>
    </row>
    <row r="15220" spans="2:8" x14ac:dyDescent="0.25">
      <c r="B15220" t="s">
        <v>3</v>
      </c>
      <c r="C15220" t="s">
        <v>651</v>
      </c>
      <c r="D15220" t="s">
        <v>343</v>
      </c>
      <c r="E15220" t="s">
        <v>1</v>
      </c>
      <c r="F15220">
        <v>0</v>
      </c>
      <c r="G15220">
        <v>0</v>
      </c>
      <c r="H15220">
        <v>0</v>
      </c>
    </row>
    <row r="15221" spans="2:8" x14ac:dyDescent="0.25">
      <c r="B15221" t="s">
        <v>3</v>
      </c>
      <c r="C15221" t="s">
        <v>651</v>
      </c>
      <c r="D15221" t="s">
        <v>344</v>
      </c>
      <c r="E15221" t="s">
        <v>1</v>
      </c>
      <c r="F15221">
        <v>0</v>
      </c>
      <c r="G15221">
        <v>0</v>
      </c>
      <c r="H15221">
        <v>0</v>
      </c>
    </row>
    <row r="15222" spans="2:8" x14ac:dyDescent="0.25">
      <c r="B15222" t="s">
        <v>3</v>
      </c>
      <c r="C15222" t="s">
        <v>651</v>
      </c>
      <c r="D15222" t="s">
        <v>345</v>
      </c>
      <c r="E15222" t="s">
        <v>1</v>
      </c>
      <c r="F15222">
        <v>0</v>
      </c>
      <c r="G15222">
        <v>0</v>
      </c>
      <c r="H15222">
        <v>0</v>
      </c>
    </row>
    <row r="15223" spans="2:8" x14ac:dyDescent="0.25">
      <c r="B15223" t="s">
        <v>3</v>
      </c>
      <c r="C15223" t="s">
        <v>651</v>
      </c>
      <c r="D15223" t="s">
        <v>346</v>
      </c>
      <c r="E15223" t="s">
        <v>1</v>
      </c>
      <c r="F15223">
        <v>0</v>
      </c>
      <c r="G15223">
        <v>0</v>
      </c>
      <c r="H15223">
        <v>0</v>
      </c>
    </row>
    <row r="15224" spans="2:8" x14ac:dyDescent="0.25">
      <c r="B15224" t="s">
        <v>3</v>
      </c>
      <c r="C15224" t="s">
        <v>651</v>
      </c>
      <c r="D15224" t="s">
        <v>347</v>
      </c>
      <c r="E15224" t="s">
        <v>1</v>
      </c>
      <c r="F15224">
        <v>0</v>
      </c>
      <c r="G15224">
        <v>0</v>
      </c>
      <c r="H15224">
        <v>0</v>
      </c>
    </row>
    <row r="15225" spans="2:8" x14ac:dyDescent="0.25">
      <c r="B15225" t="s">
        <v>3</v>
      </c>
      <c r="C15225" t="s">
        <v>651</v>
      </c>
      <c r="D15225" t="s">
        <v>348</v>
      </c>
      <c r="E15225" t="s">
        <v>1</v>
      </c>
      <c r="F15225">
        <v>0</v>
      </c>
      <c r="G15225">
        <v>0</v>
      </c>
      <c r="H15225">
        <v>0</v>
      </c>
    </row>
    <row r="15226" spans="2:8" x14ac:dyDescent="0.25">
      <c r="B15226" t="s">
        <v>3</v>
      </c>
      <c r="C15226" t="s">
        <v>651</v>
      </c>
      <c r="D15226" t="s">
        <v>349</v>
      </c>
      <c r="E15226" t="s">
        <v>1</v>
      </c>
      <c r="F15226">
        <v>0</v>
      </c>
      <c r="G15226">
        <v>0</v>
      </c>
      <c r="H15226">
        <v>0</v>
      </c>
    </row>
    <row r="15227" spans="2:8" x14ac:dyDescent="0.25">
      <c r="B15227" t="s">
        <v>3</v>
      </c>
      <c r="C15227" t="s">
        <v>651</v>
      </c>
      <c r="D15227" t="s">
        <v>350</v>
      </c>
      <c r="E15227" t="s">
        <v>1</v>
      </c>
      <c r="F15227">
        <v>0</v>
      </c>
      <c r="G15227">
        <v>0</v>
      </c>
      <c r="H15227">
        <v>0</v>
      </c>
    </row>
    <row r="15228" spans="2:8" x14ac:dyDescent="0.25">
      <c r="B15228" t="s">
        <v>3</v>
      </c>
      <c r="C15228" t="s">
        <v>651</v>
      </c>
      <c r="D15228" t="s">
        <v>351</v>
      </c>
      <c r="E15228" t="s">
        <v>1</v>
      </c>
      <c r="F15228">
        <v>0</v>
      </c>
      <c r="G15228">
        <v>0</v>
      </c>
      <c r="H15228">
        <v>0</v>
      </c>
    </row>
    <row r="15229" spans="2:8" x14ac:dyDescent="0.25">
      <c r="B15229" t="s">
        <v>3</v>
      </c>
      <c r="C15229" t="s">
        <v>651</v>
      </c>
      <c r="D15229" t="s">
        <v>352</v>
      </c>
      <c r="E15229" t="s">
        <v>1</v>
      </c>
      <c r="F15229">
        <v>0</v>
      </c>
      <c r="G15229">
        <v>0</v>
      </c>
      <c r="H15229">
        <v>0</v>
      </c>
    </row>
    <row r="15230" spans="2:8" x14ac:dyDescent="0.25">
      <c r="B15230" t="s">
        <v>3</v>
      </c>
      <c r="C15230" t="s">
        <v>651</v>
      </c>
      <c r="D15230" t="s">
        <v>353</v>
      </c>
      <c r="E15230" t="s">
        <v>1</v>
      </c>
      <c r="F15230">
        <v>0</v>
      </c>
      <c r="G15230">
        <v>0</v>
      </c>
      <c r="H15230">
        <v>0</v>
      </c>
    </row>
    <row r="15231" spans="2:8" x14ac:dyDescent="0.25">
      <c r="B15231" t="s">
        <v>3</v>
      </c>
      <c r="C15231" t="s">
        <v>651</v>
      </c>
      <c r="D15231" t="s">
        <v>354</v>
      </c>
      <c r="E15231" t="s">
        <v>1</v>
      </c>
      <c r="F15231">
        <v>0</v>
      </c>
      <c r="G15231">
        <v>0</v>
      </c>
      <c r="H15231">
        <v>0</v>
      </c>
    </row>
    <row r="15232" spans="2:8" x14ac:dyDescent="0.25">
      <c r="B15232" t="s">
        <v>3</v>
      </c>
      <c r="C15232" t="s">
        <v>651</v>
      </c>
      <c r="D15232" t="s">
        <v>355</v>
      </c>
      <c r="E15232" t="s">
        <v>1</v>
      </c>
      <c r="F15232">
        <v>0</v>
      </c>
      <c r="G15232">
        <v>0</v>
      </c>
      <c r="H15232">
        <v>0</v>
      </c>
    </row>
    <row r="15233" spans="2:8" x14ac:dyDescent="0.25">
      <c r="B15233" t="s">
        <v>3</v>
      </c>
      <c r="C15233" t="s">
        <v>651</v>
      </c>
      <c r="D15233" t="s">
        <v>356</v>
      </c>
      <c r="E15233" t="s">
        <v>1</v>
      </c>
      <c r="F15233">
        <v>0</v>
      </c>
      <c r="G15233">
        <v>0</v>
      </c>
      <c r="H15233">
        <v>0</v>
      </c>
    </row>
    <row r="15234" spans="2:8" x14ac:dyDescent="0.25">
      <c r="B15234" t="s">
        <v>3</v>
      </c>
      <c r="C15234" t="s">
        <v>651</v>
      </c>
      <c r="D15234" t="s">
        <v>357</v>
      </c>
      <c r="E15234" t="s">
        <v>1</v>
      </c>
      <c r="F15234">
        <v>0</v>
      </c>
      <c r="G15234">
        <v>0</v>
      </c>
      <c r="H15234">
        <v>0</v>
      </c>
    </row>
    <row r="15235" spans="2:8" x14ac:dyDescent="0.25">
      <c r="B15235" t="s">
        <v>3</v>
      </c>
      <c r="C15235" t="s">
        <v>651</v>
      </c>
      <c r="D15235" t="s">
        <v>358</v>
      </c>
      <c r="E15235" t="s">
        <v>1</v>
      </c>
      <c r="F15235">
        <v>0</v>
      </c>
      <c r="G15235">
        <v>0</v>
      </c>
      <c r="H15235">
        <v>0</v>
      </c>
    </row>
    <row r="15236" spans="2:8" x14ac:dyDescent="0.25">
      <c r="B15236" t="s">
        <v>3</v>
      </c>
      <c r="C15236" t="s">
        <v>651</v>
      </c>
      <c r="D15236" t="s">
        <v>359</v>
      </c>
      <c r="E15236" t="s">
        <v>1</v>
      </c>
      <c r="F15236">
        <v>0</v>
      </c>
      <c r="G15236">
        <v>0</v>
      </c>
      <c r="H15236">
        <v>0</v>
      </c>
    </row>
    <row r="15237" spans="2:8" x14ac:dyDescent="0.25">
      <c r="B15237" t="s">
        <v>3</v>
      </c>
      <c r="C15237" t="s">
        <v>651</v>
      </c>
      <c r="D15237" t="s">
        <v>360</v>
      </c>
      <c r="E15237" t="s">
        <v>1</v>
      </c>
      <c r="F15237">
        <v>0</v>
      </c>
      <c r="G15237">
        <v>0</v>
      </c>
      <c r="H15237">
        <v>0</v>
      </c>
    </row>
    <row r="15238" spans="2:8" x14ac:dyDescent="0.25">
      <c r="B15238" t="s">
        <v>3</v>
      </c>
      <c r="C15238" t="s">
        <v>651</v>
      </c>
      <c r="D15238" t="s">
        <v>361</v>
      </c>
      <c r="E15238" t="s">
        <v>1</v>
      </c>
      <c r="F15238">
        <v>0</v>
      </c>
      <c r="G15238">
        <v>0</v>
      </c>
      <c r="H15238">
        <v>0</v>
      </c>
    </row>
    <row r="15239" spans="2:8" x14ac:dyDescent="0.25">
      <c r="B15239" t="s">
        <v>3</v>
      </c>
      <c r="C15239" t="s">
        <v>651</v>
      </c>
      <c r="D15239" t="s">
        <v>362</v>
      </c>
      <c r="E15239" t="s">
        <v>1</v>
      </c>
      <c r="F15239">
        <v>0</v>
      </c>
      <c r="G15239">
        <v>0</v>
      </c>
      <c r="H15239">
        <v>0</v>
      </c>
    </row>
    <row r="15240" spans="2:8" x14ac:dyDescent="0.25">
      <c r="B15240" t="s">
        <v>3</v>
      </c>
      <c r="C15240" t="s">
        <v>651</v>
      </c>
      <c r="D15240" t="s">
        <v>363</v>
      </c>
      <c r="E15240" t="s">
        <v>1</v>
      </c>
      <c r="F15240">
        <v>0</v>
      </c>
      <c r="G15240">
        <v>0</v>
      </c>
      <c r="H15240">
        <v>0</v>
      </c>
    </row>
    <row r="15241" spans="2:8" x14ac:dyDescent="0.25">
      <c r="B15241" t="s">
        <v>3</v>
      </c>
      <c r="C15241" t="s">
        <v>651</v>
      </c>
      <c r="D15241" t="s">
        <v>364</v>
      </c>
      <c r="E15241" t="s">
        <v>1</v>
      </c>
      <c r="F15241">
        <v>0</v>
      </c>
      <c r="G15241">
        <v>0</v>
      </c>
      <c r="H15241">
        <v>0</v>
      </c>
    </row>
    <row r="15242" spans="2:8" x14ac:dyDescent="0.25">
      <c r="B15242" t="s">
        <v>3</v>
      </c>
      <c r="C15242" t="s">
        <v>651</v>
      </c>
      <c r="D15242" t="s">
        <v>365</v>
      </c>
      <c r="E15242" t="s">
        <v>1</v>
      </c>
      <c r="F15242">
        <v>0</v>
      </c>
      <c r="G15242">
        <v>0</v>
      </c>
      <c r="H15242">
        <v>0</v>
      </c>
    </row>
    <row r="15243" spans="2:8" x14ac:dyDescent="0.25">
      <c r="B15243" t="s">
        <v>3</v>
      </c>
      <c r="C15243" t="s">
        <v>651</v>
      </c>
      <c r="D15243" t="s">
        <v>366</v>
      </c>
      <c r="E15243" t="s">
        <v>1</v>
      </c>
      <c r="F15243">
        <v>0</v>
      </c>
      <c r="G15243">
        <v>0</v>
      </c>
      <c r="H15243">
        <v>0</v>
      </c>
    </row>
    <row r="15244" spans="2:8" x14ac:dyDescent="0.25">
      <c r="B15244" t="s">
        <v>3</v>
      </c>
      <c r="C15244" t="s">
        <v>651</v>
      </c>
      <c r="D15244" t="s">
        <v>367</v>
      </c>
      <c r="E15244" t="s">
        <v>1</v>
      </c>
      <c r="F15244">
        <v>0</v>
      </c>
      <c r="G15244">
        <v>0</v>
      </c>
      <c r="H15244">
        <v>0</v>
      </c>
    </row>
    <row r="15245" spans="2:8" x14ac:dyDescent="0.25">
      <c r="B15245" t="s">
        <v>3</v>
      </c>
      <c r="C15245" t="s">
        <v>651</v>
      </c>
      <c r="D15245" t="s">
        <v>368</v>
      </c>
      <c r="E15245" t="s">
        <v>1</v>
      </c>
      <c r="F15245">
        <v>0</v>
      </c>
      <c r="G15245">
        <v>0</v>
      </c>
      <c r="H15245">
        <v>0</v>
      </c>
    </row>
    <row r="15246" spans="2:8" x14ac:dyDescent="0.25">
      <c r="B15246" t="s">
        <v>3</v>
      </c>
      <c r="C15246" t="s">
        <v>651</v>
      </c>
      <c r="D15246" t="s">
        <v>369</v>
      </c>
      <c r="E15246" t="s">
        <v>1</v>
      </c>
      <c r="F15246">
        <v>0</v>
      </c>
      <c r="G15246">
        <v>0</v>
      </c>
      <c r="H15246">
        <v>0</v>
      </c>
    </row>
    <row r="15247" spans="2:8" x14ac:dyDescent="0.25">
      <c r="B15247" t="s">
        <v>3</v>
      </c>
      <c r="C15247" t="s">
        <v>651</v>
      </c>
      <c r="D15247" t="s">
        <v>370</v>
      </c>
      <c r="E15247" t="s">
        <v>1</v>
      </c>
      <c r="F15247">
        <v>0</v>
      </c>
      <c r="G15247">
        <v>0</v>
      </c>
      <c r="H15247">
        <v>0</v>
      </c>
    </row>
    <row r="15248" spans="2:8" x14ac:dyDescent="0.25">
      <c r="B15248" t="s">
        <v>3</v>
      </c>
      <c r="C15248" t="s">
        <v>651</v>
      </c>
      <c r="D15248" t="s">
        <v>371</v>
      </c>
      <c r="E15248" t="s">
        <v>1</v>
      </c>
      <c r="F15248">
        <v>0</v>
      </c>
      <c r="G15248">
        <v>0</v>
      </c>
      <c r="H15248">
        <v>0</v>
      </c>
    </row>
    <row r="15249" spans="2:8" x14ac:dyDescent="0.25">
      <c r="B15249" t="s">
        <v>3</v>
      </c>
      <c r="C15249" t="s">
        <v>651</v>
      </c>
      <c r="D15249" t="s">
        <v>372</v>
      </c>
      <c r="E15249" t="s">
        <v>1</v>
      </c>
      <c r="F15249">
        <v>0</v>
      </c>
      <c r="G15249">
        <v>0</v>
      </c>
      <c r="H15249">
        <v>0</v>
      </c>
    </row>
    <row r="15250" spans="2:8" x14ac:dyDescent="0.25">
      <c r="B15250" t="s">
        <v>3</v>
      </c>
      <c r="C15250" t="s">
        <v>651</v>
      </c>
      <c r="D15250" t="s">
        <v>373</v>
      </c>
      <c r="E15250" t="s">
        <v>1</v>
      </c>
      <c r="F15250">
        <v>0</v>
      </c>
      <c r="G15250">
        <v>0</v>
      </c>
      <c r="H15250">
        <v>0</v>
      </c>
    </row>
    <row r="15251" spans="2:8" x14ac:dyDescent="0.25">
      <c r="B15251" t="s">
        <v>3</v>
      </c>
      <c r="C15251" t="s">
        <v>651</v>
      </c>
      <c r="D15251" t="s">
        <v>374</v>
      </c>
      <c r="E15251" t="s">
        <v>1</v>
      </c>
      <c r="F15251">
        <v>0</v>
      </c>
      <c r="G15251">
        <v>0</v>
      </c>
      <c r="H15251">
        <v>0</v>
      </c>
    </row>
    <row r="15252" spans="2:8" x14ac:dyDescent="0.25">
      <c r="B15252" t="s">
        <v>3</v>
      </c>
      <c r="C15252" t="s">
        <v>651</v>
      </c>
      <c r="D15252" t="s">
        <v>375</v>
      </c>
      <c r="E15252" t="s">
        <v>1</v>
      </c>
      <c r="F15252">
        <v>0</v>
      </c>
      <c r="G15252">
        <v>0</v>
      </c>
      <c r="H15252">
        <v>0</v>
      </c>
    </row>
    <row r="15253" spans="2:8" x14ac:dyDescent="0.25">
      <c r="B15253" t="s">
        <v>3</v>
      </c>
      <c r="C15253" t="s">
        <v>651</v>
      </c>
      <c r="D15253" t="s">
        <v>376</v>
      </c>
      <c r="E15253" t="s">
        <v>1</v>
      </c>
      <c r="F15253">
        <v>0</v>
      </c>
      <c r="G15253">
        <v>0</v>
      </c>
      <c r="H15253">
        <v>0</v>
      </c>
    </row>
    <row r="15254" spans="2:8" x14ac:dyDescent="0.25">
      <c r="B15254" t="s">
        <v>3</v>
      </c>
      <c r="C15254" t="s">
        <v>651</v>
      </c>
      <c r="D15254" t="s">
        <v>377</v>
      </c>
      <c r="E15254" t="s">
        <v>1</v>
      </c>
      <c r="F15254">
        <v>0</v>
      </c>
      <c r="G15254">
        <v>0</v>
      </c>
      <c r="H15254">
        <v>0</v>
      </c>
    </row>
    <row r="15255" spans="2:8" x14ac:dyDescent="0.25">
      <c r="B15255" t="s">
        <v>3</v>
      </c>
      <c r="C15255" t="s">
        <v>651</v>
      </c>
      <c r="D15255" t="s">
        <v>378</v>
      </c>
      <c r="E15255" t="s">
        <v>1</v>
      </c>
      <c r="F15255">
        <v>0</v>
      </c>
      <c r="G15255">
        <v>0</v>
      </c>
      <c r="H15255">
        <v>0</v>
      </c>
    </row>
    <row r="15256" spans="2:8" x14ac:dyDescent="0.25">
      <c r="B15256" t="s">
        <v>3</v>
      </c>
      <c r="C15256" t="s">
        <v>651</v>
      </c>
      <c r="D15256" t="s">
        <v>379</v>
      </c>
      <c r="E15256" t="s">
        <v>1</v>
      </c>
      <c r="F15256">
        <v>0</v>
      </c>
      <c r="G15256">
        <v>0</v>
      </c>
      <c r="H15256">
        <v>0</v>
      </c>
    </row>
    <row r="15257" spans="2:8" x14ac:dyDescent="0.25">
      <c r="B15257" t="s">
        <v>3</v>
      </c>
      <c r="C15257" t="s">
        <v>651</v>
      </c>
      <c r="D15257" t="s">
        <v>380</v>
      </c>
      <c r="E15257" t="s">
        <v>1</v>
      </c>
      <c r="F15257">
        <v>0</v>
      </c>
      <c r="G15257">
        <v>0</v>
      </c>
      <c r="H15257">
        <v>0</v>
      </c>
    </row>
    <row r="15258" spans="2:8" x14ac:dyDescent="0.25">
      <c r="B15258" t="s">
        <v>3</v>
      </c>
      <c r="C15258" t="s">
        <v>651</v>
      </c>
      <c r="D15258" t="s">
        <v>381</v>
      </c>
      <c r="E15258" t="s">
        <v>1</v>
      </c>
      <c r="F15258">
        <v>0</v>
      </c>
      <c r="G15258">
        <v>0</v>
      </c>
      <c r="H15258">
        <v>0</v>
      </c>
    </row>
    <row r="15259" spans="2:8" x14ac:dyDescent="0.25">
      <c r="B15259" t="s">
        <v>3</v>
      </c>
      <c r="C15259" t="s">
        <v>651</v>
      </c>
      <c r="D15259" t="s">
        <v>382</v>
      </c>
      <c r="E15259" t="s">
        <v>1</v>
      </c>
      <c r="F15259">
        <v>0</v>
      </c>
      <c r="G15259">
        <v>0</v>
      </c>
      <c r="H15259">
        <v>0</v>
      </c>
    </row>
    <row r="15260" spans="2:8" x14ac:dyDescent="0.25">
      <c r="B15260" t="s">
        <v>3</v>
      </c>
      <c r="C15260" t="s">
        <v>651</v>
      </c>
      <c r="D15260" t="s">
        <v>383</v>
      </c>
      <c r="E15260" t="s">
        <v>1</v>
      </c>
      <c r="F15260">
        <v>0</v>
      </c>
      <c r="G15260">
        <v>0</v>
      </c>
      <c r="H15260">
        <v>0</v>
      </c>
    </row>
    <row r="15261" spans="2:8" x14ac:dyDescent="0.25">
      <c r="B15261" t="s">
        <v>3</v>
      </c>
      <c r="C15261" t="s">
        <v>651</v>
      </c>
      <c r="D15261" t="s">
        <v>384</v>
      </c>
      <c r="E15261" t="s">
        <v>1</v>
      </c>
      <c r="F15261">
        <v>0</v>
      </c>
      <c r="G15261">
        <v>0</v>
      </c>
      <c r="H15261">
        <v>0</v>
      </c>
    </row>
    <row r="15262" spans="2:8" x14ac:dyDescent="0.25">
      <c r="B15262" t="s">
        <v>3</v>
      </c>
      <c r="C15262" t="s">
        <v>651</v>
      </c>
      <c r="D15262" t="s">
        <v>385</v>
      </c>
      <c r="E15262" t="s">
        <v>1</v>
      </c>
      <c r="F15262">
        <v>0</v>
      </c>
      <c r="G15262">
        <v>0</v>
      </c>
      <c r="H15262">
        <v>0</v>
      </c>
    </row>
    <row r="15263" spans="2:8" x14ac:dyDescent="0.25">
      <c r="B15263" t="s">
        <v>3</v>
      </c>
      <c r="C15263" t="s">
        <v>651</v>
      </c>
      <c r="D15263" t="s">
        <v>386</v>
      </c>
      <c r="E15263" t="s">
        <v>1</v>
      </c>
      <c r="F15263">
        <v>0</v>
      </c>
      <c r="G15263">
        <v>0</v>
      </c>
      <c r="H15263">
        <v>0</v>
      </c>
    </row>
    <row r="15264" spans="2:8" x14ac:dyDescent="0.25">
      <c r="B15264" t="s">
        <v>3</v>
      </c>
      <c r="C15264" t="s">
        <v>651</v>
      </c>
      <c r="D15264" t="s">
        <v>387</v>
      </c>
      <c r="E15264" t="s">
        <v>1</v>
      </c>
      <c r="F15264">
        <v>0</v>
      </c>
      <c r="G15264">
        <v>0</v>
      </c>
      <c r="H15264">
        <v>0</v>
      </c>
    </row>
    <row r="15265" spans="2:8" x14ac:dyDescent="0.25">
      <c r="B15265" t="s">
        <v>3</v>
      </c>
      <c r="C15265" t="s">
        <v>651</v>
      </c>
      <c r="D15265" t="s">
        <v>388</v>
      </c>
      <c r="E15265" t="s">
        <v>1</v>
      </c>
      <c r="F15265">
        <v>0</v>
      </c>
      <c r="G15265">
        <v>0</v>
      </c>
      <c r="H15265">
        <v>0</v>
      </c>
    </row>
    <row r="15266" spans="2:8" x14ac:dyDescent="0.25">
      <c r="B15266" t="s">
        <v>3</v>
      </c>
      <c r="C15266" t="s">
        <v>651</v>
      </c>
      <c r="D15266" t="s">
        <v>389</v>
      </c>
      <c r="E15266" t="s">
        <v>1</v>
      </c>
      <c r="F15266">
        <v>0</v>
      </c>
      <c r="G15266">
        <v>0</v>
      </c>
      <c r="H15266">
        <v>0</v>
      </c>
    </row>
    <row r="15267" spans="2:8" x14ac:dyDescent="0.25">
      <c r="B15267" t="s">
        <v>3</v>
      </c>
      <c r="C15267" t="s">
        <v>651</v>
      </c>
      <c r="D15267" t="s">
        <v>390</v>
      </c>
      <c r="E15267" t="s">
        <v>1</v>
      </c>
      <c r="F15267">
        <v>0</v>
      </c>
      <c r="G15267">
        <v>0</v>
      </c>
      <c r="H15267">
        <v>0</v>
      </c>
    </row>
    <row r="15268" spans="2:8" x14ac:dyDescent="0.25">
      <c r="B15268" t="s">
        <v>3</v>
      </c>
      <c r="C15268" t="s">
        <v>651</v>
      </c>
      <c r="D15268" t="s">
        <v>391</v>
      </c>
      <c r="E15268" t="s">
        <v>1</v>
      </c>
      <c r="F15268">
        <v>0</v>
      </c>
      <c r="G15268">
        <v>0</v>
      </c>
      <c r="H15268">
        <v>0</v>
      </c>
    </row>
    <row r="15269" spans="2:8" x14ac:dyDescent="0.25">
      <c r="B15269" t="s">
        <v>3</v>
      </c>
      <c r="C15269" t="s">
        <v>651</v>
      </c>
      <c r="D15269" t="s">
        <v>392</v>
      </c>
      <c r="E15269" t="s">
        <v>1</v>
      </c>
      <c r="F15269">
        <v>0</v>
      </c>
      <c r="G15269">
        <v>0</v>
      </c>
      <c r="H15269">
        <v>0</v>
      </c>
    </row>
    <row r="15270" spans="2:8" x14ac:dyDescent="0.25">
      <c r="B15270" t="s">
        <v>3</v>
      </c>
      <c r="C15270" t="s">
        <v>651</v>
      </c>
      <c r="D15270" t="s">
        <v>395</v>
      </c>
      <c r="E15270" t="s">
        <v>1</v>
      </c>
      <c r="F15270">
        <v>0</v>
      </c>
      <c r="G15270">
        <v>0</v>
      </c>
      <c r="H15270">
        <v>0</v>
      </c>
    </row>
    <row r="15271" spans="2:8" x14ac:dyDescent="0.25">
      <c r="B15271" t="s">
        <v>3</v>
      </c>
      <c r="C15271" t="s">
        <v>651</v>
      </c>
      <c r="D15271" t="s">
        <v>396</v>
      </c>
      <c r="E15271" t="s">
        <v>1</v>
      </c>
      <c r="F15271">
        <v>0</v>
      </c>
      <c r="G15271">
        <v>0</v>
      </c>
      <c r="H15271">
        <v>0</v>
      </c>
    </row>
    <row r="15272" spans="2:8" x14ac:dyDescent="0.25">
      <c r="B15272" t="s">
        <v>3</v>
      </c>
      <c r="C15272" t="s">
        <v>651</v>
      </c>
      <c r="D15272" t="s">
        <v>393</v>
      </c>
      <c r="E15272" t="s">
        <v>1</v>
      </c>
      <c r="F15272">
        <v>0</v>
      </c>
      <c r="G15272">
        <v>0</v>
      </c>
      <c r="H15272">
        <v>0</v>
      </c>
    </row>
    <row r="15273" spans="2:8" x14ac:dyDescent="0.25">
      <c r="B15273" t="s">
        <v>3</v>
      </c>
      <c r="C15273" t="s">
        <v>651</v>
      </c>
      <c r="D15273" t="s">
        <v>394</v>
      </c>
      <c r="E15273" t="s">
        <v>1</v>
      </c>
      <c r="F15273">
        <v>0</v>
      </c>
      <c r="G15273">
        <v>0</v>
      </c>
      <c r="H15273">
        <v>0</v>
      </c>
    </row>
    <row r="15274" spans="2:8" x14ac:dyDescent="0.25">
      <c r="B15274" t="s">
        <v>3</v>
      </c>
      <c r="C15274" t="s">
        <v>651</v>
      </c>
      <c r="D15274" t="s">
        <v>398</v>
      </c>
      <c r="E15274" t="s">
        <v>1</v>
      </c>
      <c r="F15274">
        <v>0</v>
      </c>
      <c r="G15274">
        <v>0</v>
      </c>
      <c r="H15274">
        <v>0</v>
      </c>
    </row>
    <row r="15275" spans="2:8" x14ac:dyDescent="0.25">
      <c r="B15275" t="s">
        <v>3</v>
      </c>
      <c r="C15275" t="s">
        <v>651</v>
      </c>
      <c r="D15275" t="s">
        <v>399</v>
      </c>
      <c r="E15275" t="s">
        <v>1</v>
      </c>
      <c r="F15275">
        <v>0</v>
      </c>
      <c r="G15275">
        <v>0</v>
      </c>
      <c r="H15275">
        <v>0</v>
      </c>
    </row>
    <row r="15276" spans="2:8" x14ac:dyDescent="0.25">
      <c r="B15276" t="s">
        <v>3</v>
      </c>
      <c r="C15276" t="s">
        <v>651</v>
      </c>
      <c r="D15276" t="s">
        <v>400</v>
      </c>
      <c r="E15276" t="s">
        <v>1</v>
      </c>
      <c r="F15276">
        <v>0</v>
      </c>
      <c r="G15276">
        <v>0</v>
      </c>
      <c r="H15276">
        <v>0</v>
      </c>
    </row>
    <row r="15277" spans="2:8" x14ac:dyDescent="0.25">
      <c r="B15277" t="s">
        <v>3</v>
      </c>
      <c r="C15277" t="s">
        <v>651</v>
      </c>
      <c r="D15277" t="s">
        <v>397</v>
      </c>
      <c r="E15277" t="s">
        <v>1</v>
      </c>
      <c r="F15277">
        <v>0</v>
      </c>
      <c r="G15277">
        <v>0</v>
      </c>
      <c r="H15277">
        <v>0</v>
      </c>
    </row>
    <row r="15278" spans="2:8" x14ac:dyDescent="0.25">
      <c r="B15278" t="s">
        <v>3</v>
      </c>
      <c r="C15278" t="s">
        <v>651</v>
      </c>
      <c r="D15278" t="s">
        <v>401</v>
      </c>
      <c r="E15278" t="s">
        <v>1</v>
      </c>
      <c r="F15278">
        <v>0</v>
      </c>
      <c r="G15278">
        <v>0</v>
      </c>
      <c r="H15278">
        <v>0</v>
      </c>
    </row>
    <row r="15279" spans="2:8" x14ac:dyDescent="0.25">
      <c r="B15279" t="s">
        <v>3</v>
      </c>
      <c r="C15279" t="s">
        <v>651</v>
      </c>
      <c r="D15279" t="s">
        <v>402</v>
      </c>
      <c r="E15279" t="s">
        <v>1</v>
      </c>
      <c r="F15279">
        <v>0</v>
      </c>
      <c r="G15279">
        <v>0</v>
      </c>
      <c r="H15279">
        <v>0</v>
      </c>
    </row>
    <row r="15280" spans="2:8" x14ac:dyDescent="0.25">
      <c r="B15280" t="s">
        <v>3</v>
      </c>
      <c r="C15280" t="s">
        <v>651</v>
      </c>
      <c r="D15280" t="s">
        <v>403</v>
      </c>
      <c r="E15280" t="s">
        <v>1</v>
      </c>
      <c r="F15280">
        <v>0</v>
      </c>
      <c r="G15280">
        <v>0</v>
      </c>
      <c r="H15280">
        <v>0</v>
      </c>
    </row>
    <row r="15281" spans="2:8" x14ac:dyDescent="0.25">
      <c r="B15281" t="s">
        <v>3</v>
      </c>
      <c r="C15281" t="s">
        <v>651</v>
      </c>
      <c r="D15281" t="s">
        <v>404</v>
      </c>
      <c r="E15281" t="s">
        <v>1</v>
      </c>
      <c r="F15281">
        <v>0</v>
      </c>
      <c r="G15281">
        <v>0</v>
      </c>
      <c r="H15281">
        <v>0</v>
      </c>
    </row>
    <row r="15282" spans="2:8" x14ac:dyDescent="0.25">
      <c r="B15282" t="s">
        <v>3</v>
      </c>
      <c r="C15282" t="s">
        <v>651</v>
      </c>
      <c r="D15282" t="s">
        <v>405</v>
      </c>
      <c r="E15282" t="s">
        <v>1</v>
      </c>
      <c r="F15282">
        <v>0</v>
      </c>
      <c r="G15282">
        <v>0</v>
      </c>
      <c r="H15282">
        <v>0</v>
      </c>
    </row>
    <row r="15283" spans="2:8" x14ac:dyDescent="0.25">
      <c r="B15283" t="s">
        <v>3</v>
      </c>
      <c r="C15283" t="s">
        <v>651</v>
      </c>
      <c r="D15283" t="s">
        <v>406</v>
      </c>
      <c r="E15283" t="s">
        <v>1</v>
      </c>
      <c r="F15283">
        <v>0</v>
      </c>
      <c r="G15283">
        <v>0</v>
      </c>
      <c r="H15283">
        <v>0</v>
      </c>
    </row>
    <row r="15284" spans="2:8" x14ac:dyDescent="0.25">
      <c r="B15284" t="s">
        <v>3</v>
      </c>
      <c r="C15284" t="s">
        <v>678</v>
      </c>
      <c r="D15284" t="s">
        <v>544</v>
      </c>
      <c r="E15284" t="s">
        <v>1</v>
      </c>
      <c r="F15284">
        <v>0</v>
      </c>
      <c r="G15284">
        <v>0</v>
      </c>
      <c r="H15284">
        <v>0</v>
      </c>
    </row>
    <row r="15285" spans="2:8" x14ac:dyDescent="0.25">
      <c r="B15285" t="s">
        <v>3</v>
      </c>
      <c r="C15285" t="s">
        <v>678</v>
      </c>
      <c r="D15285" t="s">
        <v>545</v>
      </c>
      <c r="E15285" t="s">
        <v>1</v>
      </c>
      <c r="F15285">
        <v>0</v>
      </c>
      <c r="G15285">
        <v>0</v>
      </c>
      <c r="H15285">
        <v>0</v>
      </c>
    </row>
    <row r="15286" spans="2:8" x14ac:dyDescent="0.25">
      <c r="B15286" t="s">
        <v>3</v>
      </c>
      <c r="C15286" t="s">
        <v>678</v>
      </c>
      <c r="D15286" t="s">
        <v>16</v>
      </c>
      <c r="E15286" t="s">
        <v>1</v>
      </c>
      <c r="F15286">
        <v>1</v>
      </c>
      <c r="G15286">
        <v>1</v>
      </c>
      <c r="H15286">
        <v>1</v>
      </c>
    </row>
    <row r="15287" spans="2:8" x14ac:dyDescent="0.25">
      <c r="B15287" t="s">
        <v>3</v>
      </c>
      <c r="C15287" t="s">
        <v>678</v>
      </c>
      <c r="D15287" t="s">
        <v>17</v>
      </c>
      <c r="E15287" t="s">
        <v>1</v>
      </c>
      <c r="F15287">
        <v>1</v>
      </c>
      <c r="G15287">
        <v>1</v>
      </c>
      <c r="H15287">
        <v>1</v>
      </c>
    </row>
    <row r="15288" spans="2:8" x14ac:dyDescent="0.25">
      <c r="B15288" t="s">
        <v>3</v>
      </c>
      <c r="C15288" t="s">
        <v>678</v>
      </c>
      <c r="D15288" t="s">
        <v>18</v>
      </c>
      <c r="E15288" t="s">
        <v>1</v>
      </c>
      <c r="F15288">
        <v>1</v>
      </c>
      <c r="G15288">
        <v>1</v>
      </c>
      <c r="H15288">
        <v>1</v>
      </c>
    </row>
    <row r="15289" spans="2:8" x14ac:dyDescent="0.25">
      <c r="B15289" t="s">
        <v>3</v>
      </c>
      <c r="C15289" t="s">
        <v>678</v>
      </c>
      <c r="D15289" t="s">
        <v>19</v>
      </c>
      <c r="E15289" t="s">
        <v>1</v>
      </c>
      <c r="F15289">
        <v>1</v>
      </c>
      <c r="G15289">
        <v>1</v>
      </c>
      <c r="H15289">
        <v>1</v>
      </c>
    </row>
    <row r="15290" spans="2:8" x14ac:dyDescent="0.25">
      <c r="B15290" t="s">
        <v>3</v>
      </c>
      <c r="C15290" t="s">
        <v>678</v>
      </c>
      <c r="D15290" t="s">
        <v>20</v>
      </c>
      <c r="E15290" t="s">
        <v>1</v>
      </c>
      <c r="F15290">
        <v>1</v>
      </c>
      <c r="G15290">
        <v>1</v>
      </c>
      <c r="H15290">
        <v>1</v>
      </c>
    </row>
    <row r="15291" spans="2:8" x14ac:dyDescent="0.25">
      <c r="B15291" t="s">
        <v>3</v>
      </c>
      <c r="C15291" t="s">
        <v>678</v>
      </c>
      <c r="D15291" t="s">
        <v>21</v>
      </c>
      <c r="E15291" t="s">
        <v>1</v>
      </c>
      <c r="F15291">
        <v>1</v>
      </c>
      <c r="G15291">
        <v>1</v>
      </c>
      <c r="H15291">
        <v>1</v>
      </c>
    </row>
    <row r="15292" spans="2:8" x14ac:dyDescent="0.25">
      <c r="B15292" t="s">
        <v>3</v>
      </c>
      <c r="C15292" t="s">
        <v>678</v>
      </c>
      <c r="D15292" t="s">
        <v>22</v>
      </c>
      <c r="E15292" t="s">
        <v>1</v>
      </c>
      <c r="F15292">
        <v>4</v>
      </c>
      <c r="G15292">
        <v>3</v>
      </c>
      <c r="H15292">
        <v>2</v>
      </c>
    </row>
    <row r="15293" spans="2:8" x14ac:dyDescent="0.25">
      <c r="B15293" t="s">
        <v>3</v>
      </c>
      <c r="C15293" t="s">
        <v>678</v>
      </c>
      <c r="D15293" t="s">
        <v>23</v>
      </c>
      <c r="E15293" t="s">
        <v>1</v>
      </c>
      <c r="F15293">
        <v>4</v>
      </c>
      <c r="G15293">
        <v>3</v>
      </c>
      <c r="H15293">
        <v>2</v>
      </c>
    </row>
    <row r="15294" spans="2:8" x14ac:dyDescent="0.25">
      <c r="B15294" t="s">
        <v>3</v>
      </c>
      <c r="C15294" t="s">
        <v>678</v>
      </c>
      <c r="D15294" t="s">
        <v>24</v>
      </c>
      <c r="E15294" t="s">
        <v>1</v>
      </c>
      <c r="F15294">
        <v>4</v>
      </c>
      <c r="G15294">
        <v>3</v>
      </c>
      <c r="H15294">
        <v>2</v>
      </c>
    </row>
    <row r="15295" spans="2:8" x14ac:dyDescent="0.25">
      <c r="B15295" t="s">
        <v>3</v>
      </c>
      <c r="C15295" t="s">
        <v>678</v>
      </c>
      <c r="D15295" t="s">
        <v>25</v>
      </c>
      <c r="E15295" t="s">
        <v>1</v>
      </c>
      <c r="F15295">
        <v>4</v>
      </c>
      <c r="G15295">
        <v>3</v>
      </c>
      <c r="H15295">
        <v>2</v>
      </c>
    </row>
    <row r="15296" spans="2:8" x14ac:dyDescent="0.25">
      <c r="B15296" t="s">
        <v>3</v>
      </c>
      <c r="C15296" t="s">
        <v>678</v>
      </c>
      <c r="D15296" t="s">
        <v>26</v>
      </c>
      <c r="E15296" t="s">
        <v>1</v>
      </c>
      <c r="F15296">
        <v>4</v>
      </c>
      <c r="G15296">
        <v>3</v>
      </c>
      <c r="H15296">
        <v>2</v>
      </c>
    </row>
    <row r="15297" spans="2:8" x14ac:dyDescent="0.25">
      <c r="B15297" t="s">
        <v>3</v>
      </c>
      <c r="C15297" t="s">
        <v>678</v>
      </c>
      <c r="D15297" t="s">
        <v>27</v>
      </c>
      <c r="E15297" t="s">
        <v>1</v>
      </c>
      <c r="F15297">
        <v>4</v>
      </c>
      <c r="G15297">
        <v>3</v>
      </c>
      <c r="H15297">
        <v>2</v>
      </c>
    </row>
    <row r="15298" spans="2:8" x14ac:dyDescent="0.25">
      <c r="B15298" t="s">
        <v>3</v>
      </c>
      <c r="C15298" t="s">
        <v>678</v>
      </c>
      <c r="D15298" t="s">
        <v>28</v>
      </c>
      <c r="E15298" t="s">
        <v>1</v>
      </c>
      <c r="F15298">
        <v>4</v>
      </c>
      <c r="G15298">
        <v>3</v>
      </c>
      <c r="H15298">
        <v>2</v>
      </c>
    </row>
    <row r="15299" spans="2:8" x14ac:dyDescent="0.25">
      <c r="B15299" t="s">
        <v>3</v>
      </c>
      <c r="C15299" t="s">
        <v>678</v>
      </c>
      <c r="D15299" t="s">
        <v>29</v>
      </c>
      <c r="E15299" t="s">
        <v>1</v>
      </c>
      <c r="F15299">
        <v>4</v>
      </c>
      <c r="G15299">
        <v>3</v>
      </c>
      <c r="H15299">
        <v>2</v>
      </c>
    </row>
    <row r="15300" spans="2:8" x14ac:dyDescent="0.25">
      <c r="B15300" t="s">
        <v>3</v>
      </c>
      <c r="C15300" t="s">
        <v>678</v>
      </c>
      <c r="D15300" t="s">
        <v>30</v>
      </c>
      <c r="E15300" t="s">
        <v>1</v>
      </c>
      <c r="F15300">
        <v>1</v>
      </c>
      <c r="G15300">
        <v>1</v>
      </c>
      <c r="H15300">
        <v>1</v>
      </c>
    </row>
    <row r="15301" spans="2:8" x14ac:dyDescent="0.25">
      <c r="B15301" t="s">
        <v>3</v>
      </c>
      <c r="C15301" t="s">
        <v>678</v>
      </c>
      <c r="D15301" t="s">
        <v>31</v>
      </c>
      <c r="E15301" t="s">
        <v>1</v>
      </c>
      <c r="F15301">
        <v>1</v>
      </c>
      <c r="G15301">
        <v>1</v>
      </c>
      <c r="H15301">
        <v>1</v>
      </c>
    </row>
    <row r="15302" spans="2:8" x14ac:dyDescent="0.25">
      <c r="B15302" t="s">
        <v>3</v>
      </c>
      <c r="C15302" t="s">
        <v>678</v>
      </c>
      <c r="D15302" t="s">
        <v>32</v>
      </c>
      <c r="E15302" t="s">
        <v>1</v>
      </c>
      <c r="F15302">
        <v>1</v>
      </c>
      <c r="G15302">
        <v>1</v>
      </c>
      <c r="H15302">
        <v>1</v>
      </c>
    </row>
    <row r="15303" spans="2:8" x14ac:dyDescent="0.25">
      <c r="B15303" t="s">
        <v>3</v>
      </c>
      <c r="C15303" t="s">
        <v>678</v>
      </c>
      <c r="D15303" t="s">
        <v>33</v>
      </c>
      <c r="E15303" t="s">
        <v>1</v>
      </c>
      <c r="F15303">
        <v>1</v>
      </c>
      <c r="G15303">
        <v>1</v>
      </c>
      <c r="H15303">
        <v>1</v>
      </c>
    </row>
    <row r="15304" spans="2:8" x14ac:dyDescent="0.25">
      <c r="B15304" t="s">
        <v>3</v>
      </c>
      <c r="C15304" t="s">
        <v>678</v>
      </c>
      <c r="D15304" t="s">
        <v>34</v>
      </c>
      <c r="E15304" t="s">
        <v>1</v>
      </c>
      <c r="F15304">
        <v>1</v>
      </c>
      <c r="G15304">
        <v>1</v>
      </c>
      <c r="H15304">
        <v>1</v>
      </c>
    </row>
    <row r="15305" spans="2:8" x14ac:dyDescent="0.25">
      <c r="B15305" t="s">
        <v>3</v>
      </c>
      <c r="C15305" t="s">
        <v>678</v>
      </c>
      <c r="D15305" t="s">
        <v>35</v>
      </c>
      <c r="E15305" t="s">
        <v>1</v>
      </c>
      <c r="F15305">
        <v>1</v>
      </c>
      <c r="G15305">
        <v>1</v>
      </c>
      <c r="H15305">
        <v>1</v>
      </c>
    </row>
    <row r="15306" spans="2:8" x14ac:dyDescent="0.25">
      <c r="B15306" t="s">
        <v>3</v>
      </c>
      <c r="C15306" t="s">
        <v>678</v>
      </c>
      <c r="D15306" t="s">
        <v>36</v>
      </c>
      <c r="E15306" t="s">
        <v>1</v>
      </c>
      <c r="F15306">
        <v>1</v>
      </c>
      <c r="G15306">
        <v>1</v>
      </c>
      <c r="H15306">
        <v>1</v>
      </c>
    </row>
    <row r="15307" spans="2:8" x14ac:dyDescent="0.25">
      <c r="B15307" t="s">
        <v>3</v>
      </c>
      <c r="C15307" t="s">
        <v>678</v>
      </c>
      <c r="D15307" t="s">
        <v>37</v>
      </c>
      <c r="E15307" t="s">
        <v>1</v>
      </c>
      <c r="F15307">
        <v>1</v>
      </c>
      <c r="G15307">
        <v>1</v>
      </c>
      <c r="H15307">
        <v>1</v>
      </c>
    </row>
    <row r="15308" spans="2:8" x14ac:dyDescent="0.25">
      <c r="B15308" t="s">
        <v>3</v>
      </c>
      <c r="C15308" t="s">
        <v>678</v>
      </c>
      <c r="D15308" t="s">
        <v>38</v>
      </c>
      <c r="E15308" t="s">
        <v>1</v>
      </c>
      <c r="F15308">
        <v>1</v>
      </c>
      <c r="G15308">
        <v>1</v>
      </c>
      <c r="H15308">
        <v>1</v>
      </c>
    </row>
    <row r="15309" spans="2:8" x14ac:dyDescent="0.25">
      <c r="B15309" t="s">
        <v>3</v>
      </c>
      <c r="C15309" t="s">
        <v>678</v>
      </c>
      <c r="D15309" t="s">
        <v>39</v>
      </c>
      <c r="E15309" t="s">
        <v>1</v>
      </c>
      <c r="F15309">
        <v>1</v>
      </c>
      <c r="G15309">
        <v>1</v>
      </c>
      <c r="H15309">
        <v>1</v>
      </c>
    </row>
    <row r="15310" spans="2:8" x14ac:dyDescent="0.25">
      <c r="B15310" t="s">
        <v>3</v>
      </c>
      <c r="C15310" t="s">
        <v>678</v>
      </c>
      <c r="D15310" t="s">
        <v>40</v>
      </c>
      <c r="E15310" t="s">
        <v>1</v>
      </c>
      <c r="F15310">
        <v>1</v>
      </c>
      <c r="G15310">
        <v>1</v>
      </c>
      <c r="H15310">
        <v>1</v>
      </c>
    </row>
    <row r="15311" spans="2:8" x14ac:dyDescent="0.25">
      <c r="B15311" t="s">
        <v>3</v>
      </c>
      <c r="C15311" t="s">
        <v>678</v>
      </c>
      <c r="D15311" t="s">
        <v>41</v>
      </c>
      <c r="E15311" t="s">
        <v>1</v>
      </c>
      <c r="F15311">
        <v>1</v>
      </c>
      <c r="G15311">
        <v>1</v>
      </c>
      <c r="H15311">
        <v>1</v>
      </c>
    </row>
    <row r="15312" spans="2:8" x14ac:dyDescent="0.25">
      <c r="B15312" t="s">
        <v>3</v>
      </c>
      <c r="C15312" t="s">
        <v>678</v>
      </c>
      <c r="D15312" t="s">
        <v>42</v>
      </c>
      <c r="E15312" t="s">
        <v>1</v>
      </c>
      <c r="F15312">
        <v>0</v>
      </c>
      <c r="G15312">
        <v>0</v>
      </c>
      <c r="H15312">
        <v>0</v>
      </c>
    </row>
    <row r="15313" spans="2:8" x14ac:dyDescent="0.25">
      <c r="B15313" t="s">
        <v>3</v>
      </c>
      <c r="C15313" t="s">
        <v>678</v>
      </c>
      <c r="D15313" t="s">
        <v>43</v>
      </c>
      <c r="E15313" t="s">
        <v>1</v>
      </c>
      <c r="F15313">
        <v>0</v>
      </c>
      <c r="G15313">
        <v>0</v>
      </c>
      <c r="H15313">
        <v>0</v>
      </c>
    </row>
    <row r="15314" spans="2:8" x14ac:dyDescent="0.25">
      <c r="B15314" t="s">
        <v>3</v>
      </c>
      <c r="C15314" t="s">
        <v>678</v>
      </c>
      <c r="D15314" t="s">
        <v>45</v>
      </c>
      <c r="E15314" t="s">
        <v>1</v>
      </c>
      <c r="F15314">
        <v>0</v>
      </c>
      <c r="G15314">
        <v>0</v>
      </c>
      <c r="H15314">
        <v>0</v>
      </c>
    </row>
    <row r="15315" spans="2:8" x14ac:dyDescent="0.25">
      <c r="B15315" t="s">
        <v>3</v>
      </c>
      <c r="C15315" t="s">
        <v>678</v>
      </c>
      <c r="D15315" t="s">
        <v>46</v>
      </c>
      <c r="E15315" t="s">
        <v>1</v>
      </c>
      <c r="F15315">
        <v>0</v>
      </c>
      <c r="G15315">
        <v>0</v>
      </c>
      <c r="H15315">
        <v>0</v>
      </c>
    </row>
    <row r="15316" spans="2:8" x14ac:dyDescent="0.25">
      <c r="B15316" t="s">
        <v>3</v>
      </c>
      <c r="C15316" t="s">
        <v>678</v>
      </c>
      <c r="D15316" t="s">
        <v>47</v>
      </c>
      <c r="E15316" t="s">
        <v>1</v>
      </c>
      <c r="F15316">
        <v>0</v>
      </c>
      <c r="G15316">
        <v>0</v>
      </c>
      <c r="H15316">
        <v>0</v>
      </c>
    </row>
    <row r="15317" spans="2:8" x14ac:dyDescent="0.25">
      <c r="B15317" t="s">
        <v>3</v>
      </c>
      <c r="C15317" t="s">
        <v>678</v>
      </c>
      <c r="D15317" t="s">
        <v>44</v>
      </c>
      <c r="E15317" t="s">
        <v>1</v>
      </c>
      <c r="F15317">
        <v>0</v>
      </c>
      <c r="G15317">
        <v>0</v>
      </c>
      <c r="H15317">
        <v>0</v>
      </c>
    </row>
    <row r="15318" spans="2:8" x14ac:dyDescent="0.25">
      <c r="B15318" t="s">
        <v>3</v>
      </c>
      <c r="C15318" t="s">
        <v>678</v>
      </c>
      <c r="D15318" t="s">
        <v>48</v>
      </c>
      <c r="E15318" t="s">
        <v>1</v>
      </c>
      <c r="F15318">
        <v>6</v>
      </c>
      <c r="G15318">
        <v>6</v>
      </c>
      <c r="H15318">
        <v>6</v>
      </c>
    </row>
    <row r="15319" spans="2:8" x14ac:dyDescent="0.25">
      <c r="B15319" t="s">
        <v>3</v>
      </c>
      <c r="C15319" t="s">
        <v>678</v>
      </c>
      <c r="D15319" t="s">
        <v>49</v>
      </c>
      <c r="E15319" t="s">
        <v>1</v>
      </c>
      <c r="F15319">
        <v>0</v>
      </c>
      <c r="G15319">
        <v>0</v>
      </c>
      <c r="H15319">
        <v>0</v>
      </c>
    </row>
    <row r="15320" spans="2:8" x14ac:dyDescent="0.25">
      <c r="B15320" t="s">
        <v>3</v>
      </c>
      <c r="C15320" t="s">
        <v>678</v>
      </c>
      <c r="D15320" t="s">
        <v>50</v>
      </c>
      <c r="E15320" t="s">
        <v>1</v>
      </c>
      <c r="F15320">
        <v>0</v>
      </c>
      <c r="G15320">
        <v>0</v>
      </c>
      <c r="H15320">
        <v>0</v>
      </c>
    </row>
    <row r="15321" spans="2:8" x14ac:dyDescent="0.25">
      <c r="B15321" t="s">
        <v>3</v>
      </c>
      <c r="C15321" t="s">
        <v>678</v>
      </c>
      <c r="D15321" t="s">
        <v>51</v>
      </c>
      <c r="E15321" t="s">
        <v>1</v>
      </c>
      <c r="F15321">
        <v>0</v>
      </c>
      <c r="G15321">
        <v>0</v>
      </c>
      <c r="H15321">
        <v>0</v>
      </c>
    </row>
    <row r="15322" spans="2:8" x14ac:dyDescent="0.25">
      <c r="B15322" t="s">
        <v>3</v>
      </c>
      <c r="C15322" t="s">
        <v>678</v>
      </c>
      <c r="D15322" t="s">
        <v>52</v>
      </c>
      <c r="E15322" t="s">
        <v>1</v>
      </c>
      <c r="F15322">
        <v>0</v>
      </c>
      <c r="G15322">
        <v>0</v>
      </c>
      <c r="H15322">
        <v>0</v>
      </c>
    </row>
    <row r="15323" spans="2:8" x14ac:dyDescent="0.25">
      <c r="B15323" t="s">
        <v>3</v>
      </c>
      <c r="C15323" t="s">
        <v>678</v>
      </c>
      <c r="D15323" t="s">
        <v>53</v>
      </c>
      <c r="E15323" t="s">
        <v>1</v>
      </c>
      <c r="F15323">
        <v>0</v>
      </c>
      <c r="G15323">
        <v>0</v>
      </c>
      <c r="H15323">
        <v>0</v>
      </c>
    </row>
    <row r="15324" spans="2:8" x14ac:dyDescent="0.25">
      <c r="B15324" t="s">
        <v>3</v>
      </c>
      <c r="C15324" t="s">
        <v>678</v>
      </c>
      <c r="D15324" t="s">
        <v>54</v>
      </c>
      <c r="E15324" t="s">
        <v>1</v>
      </c>
      <c r="F15324">
        <v>0</v>
      </c>
      <c r="G15324">
        <v>0</v>
      </c>
      <c r="H15324">
        <v>0</v>
      </c>
    </row>
    <row r="15325" spans="2:8" x14ac:dyDescent="0.25">
      <c r="B15325" t="s">
        <v>3</v>
      </c>
      <c r="C15325" t="s">
        <v>678</v>
      </c>
      <c r="D15325" t="s">
        <v>55</v>
      </c>
      <c r="E15325" t="s">
        <v>1</v>
      </c>
      <c r="F15325">
        <v>0</v>
      </c>
      <c r="G15325">
        <v>0</v>
      </c>
      <c r="H15325">
        <v>0</v>
      </c>
    </row>
    <row r="15326" spans="2:8" x14ac:dyDescent="0.25">
      <c r="B15326" t="s">
        <v>3</v>
      </c>
      <c r="C15326" t="s">
        <v>678</v>
      </c>
      <c r="D15326" t="s">
        <v>56</v>
      </c>
      <c r="E15326" t="s">
        <v>1</v>
      </c>
      <c r="F15326">
        <v>0</v>
      </c>
      <c r="G15326">
        <v>0</v>
      </c>
      <c r="H15326">
        <v>0</v>
      </c>
    </row>
    <row r="15327" spans="2:8" x14ac:dyDescent="0.25">
      <c r="B15327" t="s">
        <v>3</v>
      </c>
      <c r="C15327" t="s">
        <v>678</v>
      </c>
      <c r="D15327" t="s">
        <v>622</v>
      </c>
      <c r="E15327" t="s">
        <v>1</v>
      </c>
      <c r="F15327">
        <v>4</v>
      </c>
      <c r="G15327">
        <v>4</v>
      </c>
      <c r="H15327">
        <v>4</v>
      </c>
    </row>
    <row r="15328" spans="2:8" x14ac:dyDescent="0.25">
      <c r="B15328" t="s">
        <v>3</v>
      </c>
      <c r="C15328" t="s">
        <v>678</v>
      </c>
      <c r="D15328" t="s">
        <v>623</v>
      </c>
      <c r="E15328" t="s">
        <v>1</v>
      </c>
      <c r="F15328">
        <v>0</v>
      </c>
      <c r="G15328">
        <v>0</v>
      </c>
      <c r="H15328">
        <v>0</v>
      </c>
    </row>
    <row r="15329" spans="2:8" x14ac:dyDescent="0.25">
      <c r="B15329" t="s">
        <v>3</v>
      </c>
      <c r="C15329" t="s">
        <v>678</v>
      </c>
      <c r="D15329" t="s">
        <v>624</v>
      </c>
      <c r="E15329" t="s">
        <v>1</v>
      </c>
      <c r="F15329">
        <v>4</v>
      </c>
      <c r="G15329">
        <v>4</v>
      </c>
      <c r="H15329">
        <v>4</v>
      </c>
    </row>
    <row r="15330" spans="2:8" x14ac:dyDescent="0.25">
      <c r="B15330" t="s">
        <v>3</v>
      </c>
      <c r="C15330" t="s">
        <v>678</v>
      </c>
      <c r="D15330" t="s">
        <v>625</v>
      </c>
      <c r="E15330" t="s">
        <v>1</v>
      </c>
      <c r="F15330">
        <v>0</v>
      </c>
      <c r="G15330">
        <v>0</v>
      </c>
      <c r="H15330">
        <v>0</v>
      </c>
    </row>
    <row r="15331" spans="2:8" x14ac:dyDescent="0.25">
      <c r="B15331" t="s">
        <v>3</v>
      </c>
      <c r="C15331" t="s">
        <v>678</v>
      </c>
      <c r="D15331" t="s">
        <v>57</v>
      </c>
      <c r="E15331" t="s">
        <v>1</v>
      </c>
      <c r="F15331">
        <v>0</v>
      </c>
      <c r="G15331">
        <v>0</v>
      </c>
      <c r="H15331">
        <v>0</v>
      </c>
    </row>
    <row r="15332" spans="2:8" x14ac:dyDescent="0.25">
      <c r="B15332" t="s">
        <v>3</v>
      </c>
      <c r="C15332" t="s">
        <v>678</v>
      </c>
      <c r="D15332" t="s">
        <v>58</v>
      </c>
      <c r="E15332" t="s">
        <v>1</v>
      </c>
      <c r="F15332">
        <v>0</v>
      </c>
      <c r="G15332">
        <v>0</v>
      </c>
      <c r="H15332">
        <v>0</v>
      </c>
    </row>
    <row r="15333" spans="2:8" x14ac:dyDescent="0.25">
      <c r="B15333" t="s">
        <v>3</v>
      </c>
      <c r="C15333" t="s">
        <v>678</v>
      </c>
      <c r="D15333" t="s">
        <v>59</v>
      </c>
      <c r="E15333" t="s">
        <v>1</v>
      </c>
      <c r="F15333">
        <v>0</v>
      </c>
      <c r="G15333">
        <v>0</v>
      </c>
      <c r="H15333">
        <v>0</v>
      </c>
    </row>
    <row r="15334" spans="2:8" x14ac:dyDescent="0.25">
      <c r="B15334" t="s">
        <v>3</v>
      </c>
      <c r="C15334" t="s">
        <v>678</v>
      </c>
      <c r="D15334" t="s">
        <v>60</v>
      </c>
      <c r="E15334" t="s">
        <v>1</v>
      </c>
      <c r="F15334">
        <v>0</v>
      </c>
      <c r="G15334">
        <v>0</v>
      </c>
      <c r="H15334">
        <v>0</v>
      </c>
    </row>
    <row r="15335" spans="2:8" x14ac:dyDescent="0.25">
      <c r="B15335" t="s">
        <v>3</v>
      </c>
      <c r="C15335" t="s">
        <v>678</v>
      </c>
      <c r="D15335" t="s">
        <v>61</v>
      </c>
      <c r="E15335" t="s">
        <v>1</v>
      </c>
      <c r="F15335">
        <v>0</v>
      </c>
      <c r="G15335">
        <v>0</v>
      </c>
      <c r="H15335">
        <v>0</v>
      </c>
    </row>
    <row r="15336" spans="2:8" x14ac:dyDescent="0.25">
      <c r="B15336" t="s">
        <v>3</v>
      </c>
      <c r="C15336" t="s">
        <v>678</v>
      </c>
      <c r="D15336" t="s">
        <v>62</v>
      </c>
      <c r="E15336" t="s">
        <v>1</v>
      </c>
      <c r="F15336">
        <v>0</v>
      </c>
      <c r="G15336">
        <v>0</v>
      </c>
      <c r="H15336">
        <v>0</v>
      </c>
    </row>
    <row r="15337" spans="2:8" x14ac:dyDescent="0.25">
      <c r="B15337" t="s">
        <v>3</v>
      </c>
      <c r="C15337" t="s">
        <v>678</v>
      </c>
      <c r="D15337" t="s">
        <v>63</v>
      </c>
      <c r="E15337" t="s">
        <v>1</v>
      </c>
      <c r="F15337">
        <v>0</v>
      </c>
      <c r="G15337">
        <v>0</v>
      </c>
      <c r="H15337">
        <v>0</v>
      </c>
    </row>
    <row r="15338" spans="2:8" x14ac:dyDescent="0.25">
      <c r="B15338" t="s">
        <v>3</v>
      </c>
      <c r="C15338" t="s">
        <v>678</v>
      </c>
      <c r="D15338" t="s">
        <v>626</v>
      </c>
      <c r="E15338" t="s">
        <v>1</v>
      </c>
      <c r="F15338">
        <v>0</v>
      </c>
      <c r="G15338">
        <v>0</v>
      </c>
      <c r="H15338">
        <v>0</v>
      </c>
    </row>
    <row r="15339" spans="2:8" x14ac:dyDescent="0.25">
      <c r="B15339" t="s">
        <v>3</v>
      </c>
      <c r="C15339" t="s">
        <v>678</v>
      </c>
      <c r="D15339" t="s">
        <v>64</v>
      </c>
      <c r="E15339" t="s">
        <v>1</v>
      </c>
      <c r="F15339">
        <v>0</v>
      </c>
      <c r="G15339">
        <v>0</v>
      </c>
      <c r="H15339">
        <v>0</v>
      </c>
    </row>
    <row r="15340" spans="2:8" x14ac:dyDescent="0.25">
      <c r="B15340" t="s">
        <v>3</v>
      </c>
      <c r="C15340" t="s">
        <v>678</v>
      </c>
      <c r="D15340" t="s">
        <v>65</v>
      </c>
      <c r="E15340" t="s">
        <v>1</v>
      </c>
      <c r="F15340">
        <v>0</v>
      </c>
      <c r="G15340">
        <v>0</v>
      </c>
      <c r="H15340">
        <v>0</v>
      </c>
    </row>
    <row r="15341" spans="2:8" x14ac:dyDescent="0.25">
      <c r="B15341" t="s">
        <v>3</v>
      </c>
      <c r="C15341" t="s">
        <v>678</v>
      </c>
      <c r="D15341" t="s">
        <v>66</v>
      </c>
      <c r="E15341" t="s">
        <v>1</v>
      </c>
      <c r="F15341">
        <v>0</v>
      </c>
      <c r="G15341">
        <v>0</v>
      </c>
      <c r="H15341">
        <v>0</v>
      </c>
    </row>
    <row r="15342" spans="2:8" x14ac:dyDescent="0.25">
      <c r="B15342" t="s">
        <v>3</v>
      </c>
      <c r="C15342" t="s">
        <v>678</v>
      </c>
      <c r="D15342" t="s">
        <v>67</v>
      </c>
      <c r="E15342" t="s">
        <v>1</v>
      </c>
      <c r="F15342">
        <v>0</v>
      </c>
      <c r="G15342">
        <v>0</v>
      </c>
      <c r="H15342">
        <v>0</v>
      </c>
    </row>
    <row r="15343" spans="2:8" x14ac:dyDescent="0.25">
      <c r="B15343" t="s">
        <v>3</v>
      </c>
      <c r="C15343" t="s">
        <v>678</v>
      </c>
      <c r="D15343" t="s">
        <v>68</v>
      </c>
      <c r="E15343" t="s">
        <v>1</v>
      </c>
      <c r="F15343">
        <v>0</v>
      </c>
      <c r="G15343">
        <v>0</v>
      </c>
      <c r="H15343">
        <v>0</v>
      </c>
    </row>
    <row r="15344" spans="2:8" x14ac:dyDescent="0.25">
      <c r="B15344" t="s">
        <v>3</v>
      </c>
      <c r="C15344" t="s">
        <v>678</v>
      </c>
      <c r="D15344" t="s">
        <v>69</v>
      </c>
      <c r="E15344" t="s">
        <v>1</v>
      </c>
      <c r="F15344">
        <v>0</v>
      </c>
      <c r="G15344">
        <v>0</v>
      </c>
      <c r="H15344">
        <v>0</v>
      </c>
    </row>
    <row r="15345" spans="2:8" x14ac:dyDescent="0.25">
      <c r="B15345" t="s">
        <v>3</v>
      </c>
      <c r="C15345" t="s">
        <v>678</v>
      </c>
      <c r="D15345" t="s">
        <v>70</v>
      </c>
      <c r="E15345" t="s">
        <v>1</v>
      </c>
      <c r="F15345">
        <v>0</v>
      </c>
      <c r="G15345">
        <v>0</v>
      </c>
      <c r="H15345">
        <v>0</v>
      </c>
    </row>
    <row r="15346" spans="2:8" x14ac:dyDescent="0.25">
      <c r="B15346" t="s">
        <v>3</v>
      </c>
      <c r="C15346" t="s">
        <v>678</v>
      </c>
      <c r="D15346" t="s">
        <v>71</v>
      </c>
      <c r="E15346" t="s">
        <v>1</v>
      </c>
      <c r="F15346">
        <v>0</v>
      </c>
      <c r="G15346">
        <v>0</v>
      </c>
      <c r="H15346">
        <v>0</v>
      </c>
    </row>
    <row r="15347" spans="2:8" x14ac:dyDescent="0.25">
      <c r="B15347" t="s">
        <v>3</v>
      </c>
      <c r="C15347" t="s">
        <v>678</v>
      </c>
      <c r="D15347" t="s">
        <v>72</v>
      </c>
      <c r="E15347" t="s">
        <v>1</v>
      </c>
      <c r="F15347">
        <v>0</v>
      </c>
      <c r="G15347">
        <v>0</v>
      </c>
      <c r="H15347">
        <v>0</v>
      </c>
    </row>
    <row r="15348" spans="2:8" x14ac:dyDescent="0.25">
      <c r="B15348" t="s">
        <v>3</v>
      </c>
      <c r="C15348" t="s">
        <v>678</v>
      </c>
      <c r="D15348" t="s">
        <v>73</v>
      </c>
      <c r="E15348" t="s">
        <v>1</v>
      </c>
      <c r="F15348">
        <v>0</v>
      </c>
      <c r="G15348">
        <v>0</v>
      </c>
      <c r="H15348">
        <v>0</v>
      </c>
    </row>
    <row r="15349" spans="2:8" x14ac:dyDescent="0.25">
      <c r="B15349" t="s">
        <v>3</v>
      </c>
      <c r="C15349" t="s">
        <v>678</v>
      </c>
      <c r="D15349" t="s">
        <v>74</v>
      </c>
      <c r="E15349" t="s">
        <v>1</v>
      </c>
      <c r="F15349">
        <v>0</v>
      </c>
      <c r="G15349">
        <v>0</v>
      </c>
      <c r="H15349">
        <v>0</v>
      </c>
    </row>
    <row r="15350" spans="2:8" x14ac:dyDescent="0.25">
      <c r="B15350" t="s">
        <v>3</v>
      </c>
      <c r="C15350" t="s">
        <v>678</v>
      </c>
      <c r="D15350" t="s">
        <v>75</v>
      </c>
      <c r="E15350" t="s">
        <v>1</v>
      </c>
      <c r="F15350">
        <v>0</v>
      </c>
      <c r="G15350">
        <v>0</v>
      </c>
      <c r="H15350">
        <v>0</v>
      </c>
    </row>
    <row r="15351" spans="2:8" x14ac:dyDescent="0.25">
      <c r="B15351" t="s">
        <v>3</v>
      </c>
      <c r="C15351" t="s">
        <v>678</v>
      </c>
      <c r="D15351" t="s">
        <v>76</v>
      </c>
      <c r="E15351" t="s">
        <v>1</v>
      </c>
      <c r="F15351">
        <v>4</v>
      </c>
      <c r="G15351">
        <v>4</v>
      </c>
      <c r="H15351">
        <v>4</v>
      </c>
    </row>
    <row r="15352" spans="2:8" x14ac:dyDescent="0.25">
      <c r="B15352" t="s">
        <v>3</v>
      </c>
      <c r="C15352" t="s">
        <v>678</v>
      </c>
      <c r="D15352" t="s">
        <v>77</v>
      </c>
      <c r="E15352" t="s">
        <v>1</v>
      </c>
      <c r="F15352">
        <v>4</v>
      </c>
      <c r="G15352">
        <v>4</v>
      </c>
      <c r="H15352">
        <v>4</v>
      </c>
    </row>
    <row r="15353" spans="2:8" x14ac:dyDescent="0.25">
      <c r="B15353" t="s">
        <v>3</v>
      </c>
      <c r="C15353" t="s">
        <v>678</v>
      </c>
      <c r="D15353" t="s">
        <v>78</v>
      </c>
      <c r="E15353" t="s">
        <v>1</v>
      </c>
      <c r="F15353">
        <v>0</v>
      </c>
      <c r="G15353">
        <v>0</v>
      </c>
      <c r="H15353">
        <v>0</v>
      </c>
    </row>
    <row r="15354" spans="2:8" x14ac:dyDescent="0.25">
      <c r="B15354" t="s">
        <v>3</v>
      </c>
      <c r="C15354" t="s">
        <v>678</v>
      </c>
      <c r="D15354" t="s">
        <v>79</v>
      </c>
      <c r="E15354" t="s">
        <v>1</v>
      </c>
      <c r="F15354">
        <v>0</v>
      </c>
      <c r="G15354">
        <v>0</v>
      </c>
      <c r="H15354">
        <v>0</v>
      </c>
    </row>
    <row r="15355" spans="2:8" x14ac:dyDescent="0.25">
      <c r="B15355" t="s">
        <v>3</v>
      </c>
      <c r="C15355" t="s">
        <v>678</v>
      </c>
      <c r="D15355" t="s">
        <v>80</v>
      </c>
      <c r="E15355" t="s">
        <v>1</v>
      </c>
      <c r="F15355">
        <v>0</v>
      </c>
      <c r="G15355">
        <v>0</v>
      </c>
      <c r="H15355">
        <v>0</v>
      </c>
    </row>
    <row r="15356" spans="2:8" x14ac:dyDescent="0.25">
      <c r="B15356" t="s">
        <v>3</v>
      </c>
      <c r="C15356" t="s">
        <v>678</v>
      </c>
      <c r="D15356" t="s">
        <v>627</v>
      </c>
      <c r="E15356" t="s">
        <v>1</v>
      </c>
      <c r="F15356">
        <v>4</v>
      </c>
      <c r="G15356">
        <v>4</v>
      </c>
      <c r="H15356">
        <v>4</v>
      </c>
    </row>
    <row r="15357" spans="2:8" x14ac:dyDescent="0.25">
      <c r="B15357" t="s">
        <v>3</v>
      </c>
      <c r="C15357" t="s">
        <v>678</v>
      </c>
      <c r="D15357" t="s">
        <v>81</v>
      </c>
      <c r="E15357" t="s">
        <v>1</v>
      </c>
      <c r="F15357">
        <v>0</v>
      </c>
      <c r="G15357">
        <v>0</v>
      </c>
      <c r="H15357">
        <v>0</v>
      </c>
    </row>
    <row r="15358" spans="2:8" x14ac:dyDescent="0.25">
      <c r="B15358" t="s">
        <v>3</v>
      </c>
      <c r="C15358" t="s">
        <v>678</v>
      </c>
      <c r="D15358" t="s">
        <v>82</v>
      </c>
      <c r="E15358" t="s">
        <v>1</v>
      </c>
      <c r="F15358">
        <v>0</v>
      </c>
      <c r="G15358">
        <v>0</v>
      </c>
      <c r="H15358">
        <v>0</v>
      </c>
    </row>
    <row r="15359" spans="2:8" x14ac:dyDescent="0.25">
      <c r="B15359" t="s">
        <v>3</v>
      </c>
      <c r="C15359" t="s">
        <v>678</v>
      </c>
      <c r="D15359" t="s">
        <v>83</v>
      </c>
      <c r="E15359" t="s">
        <v>1</v>
      </c>
      <c r="F15359">
        <v>0</v>
      </c>
      <c r="G15359">
        <v>0</v>
      </c>
      <c r="H15359">
        <v>0</v>
      </c>
    </row>
    <row r="15360" spans="2:8" x14ac:dyDescent="0.25">
      <c r="B15360" t="s">
        <v>3</v>
      </c>
      <c r="C15360" t="s">
        <v>678</v>
      </c>
      <c r="D15360" t="s">
        <v>84</v>
      </c>
      <c r="E15360" t="s">
        <v>1</v>
      </c>
      <c r="F15360">
        <v>0</v>
      </c>
      <c r="G15360">
        <v>0</v>
      </c>
      <c r="H15360">
        <v>0</v>
      </c>
    </row>
    <row r="15361" spans="2:8" x14ac:dyDescent="0.25">
      <c r="B15361" t="s">
        <v>3</v>
      </c>
      <c r="C15361" t="s">
        <v>678</v>
      </c>
      <c r="D15361" t="s">
        <v>85</v>
      </c>
      <c r="E15361" t="s">
        <v>1</v>
      </c>
      <c r="F15361">
        <v>4</v>
      </c>
      <c r="G15361">
        <v>3</v>
      </c>
      <c r="H15361">
        <v>2</v>
      </c>
    </row>
    <row r="15362" spans="2:8" x14ac:dyDescent="0.25">
      <c r="B15362" t="s">
        <v>3</v>
      </c>
      <c r="C15362" t="s">
        <v>678</v>
      </c>
      <c r="D15362" t="s">
        <v>86</v>
      </c>
      <c r="E15362" t="s">
        <v>1</v>
      </c>
      <c r="F15362">
        <v>4</v>
      </c>
      <c r="G15362">
        <v>3</v>
      </c>
      <c r="H15362">
        <v>2</v>
      </c>
    </row>
    <row r="15363" spans="2:8" x14ac:dyDescent="0.25">
      <c r="B15363" t="s">
        <v>3</v>
      </c>
      <c r="C15363" t="s">
        <v>678</v>
      </c>
      <c r="D15363" t="s">
        <v>87</v>
      </c>
      <c r="E15363" t="s">
        <v>1</v>
      </c>
      <c r="F15363">
        <v>4</v>
      </c>
      <c r="G15363">
        <v>3</v>
      </c>
      <c r="H15363">
        <v>2</v>
      </c>
    </row>
    <row r="15364" spans="2:8" x14ac:dyDescent="0.25">
      <c r="B15364" t="s">
        <v>3</v>
      </c>
      <c r="C15364" t="s">
        <v>678</v>
      </c>
      <c r="D15364" t="s">
        <v>88</v>
      </c>
      <c r="E15364" t="s">
        <v>1</v>
      </c>
      <c r="F15364">
        <v>6.666666666666667</v>
      </c>
      <c r="G15364">
        <v>6.666666666666667</v>
      </c>
      <c r="H15364">
        <v>6.666666666666667</v>
      </c>
    </row>
    <row r="15365" spans="2:8" x14ac:dyDescent="0.25">
      <c r="B15365" t="s">
        <v>3</v>
      </c>
      <c r="C15365" t="s">
        <v>678</v>
      </c>
      <c r="D15365" t="s">
        <v>628</v>
      </c>
      <c r="E15365" t="s">
        <v>1</v>
      </c>
      <c r="F15365">
        <v>6.666666666666667</v>
      </c>
      <c r="G15365">
        <v>6.666666666666667</v>
      </c>
      <c r="H15365">
        <v>6.666666666666667</v>
      </c>
    </row>
    <row r="15366" spans="2:8" x14ac:dyDescent="0.25">
      <c r="B15366" t="s">
        <v>3</v>
      </c>
      <c r="C15366" t="s">
        <v>678</v>
      </c>
      <c r="D15366" t="s">
        <v>89</v>
      </c>
      <c r="E15366" t="s">
        <v>1</v>
      </c>
      <c r="F15366">
        <v>6.666666666666667</v>
      </c>
      <c r="G15366">
        <v>6.666666666666667</v>
      </c>
      <c r="H15366">
        <v>6.666666666666667</v>
      </c>
    </row>
    <row r="15367" spans="2:8" x14ac:dyDescent="0.25">
      <c r="B15367" t="s">
        <v>3</v>
      </c>
      <c r="C15367" t="s">
        <v>678</v>
      </c>
      <c r="D15367" t="s">
        <v>90</v>
      </c>
      <c r="E15367" t="s">
        <v>1</v>
      </c>
      <c r="F15367">
        <v>0</v>
      </c>
      <c r="G15367">
        <v>0</v>
      </c>
      <c r="H15367">
        <v>0</v>
      </c>
    </row>
    <row r="15368" spans="2:8" x14ac:dyDescent="0.25">
      <c r="B15368" t="s">
        <v>3</v>
      </c>
      <c r="C15368" t="s">
        <v>678</v>
      </c>
      <c r="D15368" t="s">
        <v>91</v>
      </c>
      <c r="E15368" t="s">
        <v>1</v>
      </c>
      <c r="F15368">
        <v>0</v>
      </c>
      <c r="G15368">
        <v>0</v>
      </c>
      <c r="H15368">
        <v>0</v>
      </c>
    </row>
    <row r="15369" spans="2:8" x14ac:dyDescent="0.25">
      <c r="B15369" t="s">
        <v>3</v>
      </c>
      <c r="C15369" t="s">
        <v>678</v>
      </c>
      <c r="D15369" t="s">
        <v>92</v>
      </c>
      <c r="E15369" t="s">
        <v>1</v>
      </c>
      <c r="F15369">
        <v>5</v>
      </c>
      <c r="G15369">
        <v>5</v>
      </c>
      <c r="H15369">
        <v>5</v>
      </c>
    </row>
    <row r="15370" spans="2:8" x14ac:dyDescent="0.25">
      <c r="B15370" t="s">
        <v>3</v>
      </c>
      <c r="C15370" t="s">
        <v>678</v>
      </c>
      <c r="D15370" t="s">
        <v>93</v>
      </c>
      <c r="E15370" t="s">
        <v>1</v>
      </c>
      <c r="F15370">
        <v>5</v>
      </c>
      <c r="G15370">
        <v>5</v>
      </c>
      <c r="H15370">
        <v>5</v>
      </c>
    </row>
    <row r="15371" spans="2:8" x14ac:dyDescent="0.25">
      <c r="B15371" t="s">
        <v>3</v>
      </c>
      <c r="C15371" t="s">
        <v>678</v>
      </c>
      <c r="D15371" t="s">
        <v>94</v>
      </c>
      <c r="E15371" t="s">
        <v>1</v>
      </c>
      <c r="F15371">
        <v>5</v>
      </c>
      <c r="G15371">
        <v>5</v>
      </c>
      <c r="H15371">
        <v>5</v>
      </c>
    </row>
    <row r="15372" spans="2:8" x14ac:dyDescent="0.25">
      <c r="B15372" t="s">
        <v>3</v>
      </c>
      <c r="C15372" t="s">
        <v>678</v>
      </c>
      <c r="D15372" t="s">
        <v>95</v>
      </c>
      <c r="E15372" t="s">
        <v>1</v>
      </c>
      <c r="F15372">
        <v>5</v>
      </c>
      <c r="G15372">
        <v>5</v>
      </c>
      <c r="H15372">
        <v>5</v>
      </c>
    </row>
    <row r="15373" spans="2:8" x14ac:dyDescent="0.25">
      <c r="B15373" t="s">
        <v>3</v>
      </c>
      <c r="C15373" t="s">
        <v>678</v>
      </c>
      <c r="D15373" t="s">
        <v>96</v>
      </c>
      <c r="E15373" t="s">
        <v>1</v>
      </c>
      <c r="F15373">
        <v>5</v>
      </c>
      <c r="G15373">
        <v>5</v>
      </c>
      <c r="H15373">
        <v>5</v>
      </c>
    </row>
    <row r="15374" spans="2:8" x14ac:dyDescent="0.25">
      <c r="B15374" t="s">
        <v>3</v>
      </c>
      <c r="C15374" t="s">
        <v>678</v>
      </c>
      <c r="D15374" t="s">
        <v>97</v>
      </c>
      <c r="E15374" t="s">
        <v>1</v>
      </c>
      <c r="F15374">
        <v>0</v>
      </c>
      <c r="G15374">
        <v>0</v>
      </c>
      <c r="H15374">
        <v>0</v>
      </c>
    </row>
    <row r="15375" spans="2:8" x14ac:dyDescent="0.25">
      <c r="B15375" t="s">
        <v>3</v>
      </c>
      <c r="C15375" t="s">
        <v>678</v>
      </c>
      <c r="D15375" t="s">
        <v>98</v>
      </c>
      <c r="E15375" t="s">
        <v>1</v>
      </c>
      <c r="F15375">
        <v>0</v>
      </c>
      <c r="G15375">
        <v>0</v>
      </c>
      <c r="H15375">
        <v>0</v>
      </c>
    </row>
    <row r="15376" spans="2:8" x14ac:dyDescent="0.25">
      <c r="B15376" t="s">
        <v>3</v>
      </c>
      <c r="C15376" t="s">
        <v>678</v>
      </c>
      <c r="D15376" t="s">
        <v>99</v>
      </c>
      <c r="E15376" t="s">
        <v>1</v>
      </c>
      <c r="F15376">
        <v>0</v>
      </c>
      <c r="G15376">
        <v>0</v>
      </c>
      <c r="H15376">
        <v>0</v>
      </c>
    </row>
    <row r="15377" spans="2:8" x14ac:dyDescent="0.25">
      <c r="B15377" t="s">
        <v>3</v>
      </c>
      <c r="C15377" t="s">
        <v>678</v>
      </c>
      <c r="D15377" t="s">
        <v>100</v>
      </c>
      <c r="E15377" t="s">
        <v>1</v>
      </c>
      <c r="F15377">
        <v>0</v>
      </c>
      <c r="G15377">
        <v>0</v>
      </c>
      <c r="H15377">
        <v>0</v>
      </c>
    </row>
    <row r="15378" spans="2:8" x14ac:dyDescent="0.25">
      <c r="B15378" t="s">
        <v>3</v>
      </c>
      <c r="C15378" t="s">
        <v>678</v>
      </c>
      <c r="D15378" t="s">
        <v>101</v>
      </c>
      <c r="E15378" t="s">
        <v>1</v>
      </c>
      <c r="F15378">
        <v>0</v>
      </c>
      <c r="G15378">
        <v>0</v>
      </c>
      <c r="H15378">
        <v>0</v>
      </c>
    </row>
    <row r="15379" spans="2:8" x14ac:dyDescent="0.25">
      <c r="B15379" t="s">
        <v>3</v>
      </c>
      <c r="C15379" t="s">
        <v>678</v>
      </c>
      <c r="D15379" t="s">
        <v>102</v>
      </c>
      <c r="E15379" t="s">
        <v>1</v>
      </c>
      <c r="F15379">
        <v>4</v>
      </c>
      <c r="G15379">
        <v>4</v>
      </c>
      <c r="H15379">
        <v>4</v>
      </c>
    </row>
    <row r="15380" spans="2:8" x14ac:dyDescent="0.25">
      <c r="B15380" t="s">
        <v>3</v>
      </c>
      <c r="C15380" t="s">
        <v>678</v>
      </c>
      <c r="D15380" t="s">
        <v>103</v>
      </c>
      <c r="E15380" t="s">
        <v>1</v>
      </c>
      <c r="F15380">
        <v>4</v>
      </c>
      <c r="G15380">
        <v>4</v>
      </c>
      <c r="H15380">
        <v>4</v>
      </c>
    </row>
    <row r="15381" spans="2:8" x14ac:dyDescent="0.25">
      <c r="B15381" t="s">
        <v>3</v>
      </c>
      <c r="C15381" t="s">
        <v>678</v>
      </c>
      <c r="D15381" t="s">
        <v>104</v>
      </c>
      <c r="E15381" t="s">
        <v>1</v>
      </c>
      <c r="F15381">
        <v>0</v>
      </c>
      <c r="G15381">
        <v>0</v>
      </c>
      <c r="H15381">
        <v>0</v>
      </c>
    </row>
    <row r="15382" spans="2:8" x14ac:dyDescent="0.25">
      <c r="B15382" t="s">
        <v>3</v>
      </c>
      <c r="C15382" t="s">
        <v>678</v>
      </c>
      <c r="D15382" t="s">
        <v>105</v>
      </c>
      <c r="E15382" t="s">
        <v>1</v>
      </c>
      <c r="F15382">
        <v>0</v>
      </c>
      <c r="G15382">
        <v>0</v>
      </c>
      <c r="H15382">
        <v>0</v>
      </c>
    </row>
    <row r="15383" spans="2:8" x14ac:dyDescent="0.25">
      <c r="B15383" t="s">
        <v>3</v>
      </c>
      <c r="C15383" t="s">
        <v>678</v>
      </c>
      <c r="D15383" t="s">
        <v>106</v>
      </c>
      <c r="E15383" t="s">
        <v>1</v>
      </c>
      <c r="F15383">
        <v>4</v>
      </c>
      <c r="G15383">
        <v>4</v>
      </c>
      <c r="H15383">
        <v>4</v>
      </c>
    </row>
    <row r="15384" spans="2:8" x14ac:dyDescent="0.25">
      <c r="B15384" t="s">
        <v>3</v>
      </c>
      <c r="C15384" t="s">
        <v>678</v>
      </c>
      <c r="D15384" t="s">
        <v>107</v>
      </c>
      <c r="E15384" t="s">
        <v>1</v>
      </c>
      <c r="F15384">
        <v>4</v>
      </c>
      <c r="G15384">
        <v>4</v>
      </c>
      <c r="H15384">
        <v>4</v>
      </c>
    </row>
    <row r="15385" spans="2:8" x14ac:dyDescent="0.25">
      <c r="B15385" t="s">
        <v>3</v>
      </c>
      <c r="C15385" t="s">
        <v>678</v>
      </c>
      <c r="D15385" t="s">
        <v>108</v>
      </c>
      <c r="E15385" t="s">
        <v>1</v>
      </c>
      <c r="F15385">
        <v>4</v>
      </c>
      <c r="G15385">
        <v>4</v>
      </c>
      <c r="H15385">
        <v>4</v>
      </c>
    </row>
    <row r="15386" spans="2:8" x14ac:dyDescent="0.25">
      <c r="B15386" t="s">
        <v>3</v>
      </c>
      <c r="C15386" t="s">
        <v>678</v>
      </c>
      <c r="D15386" t="s">
        <v>109</v>
      </c>
      <c r="E15386" t="s">
        <v>1</v>
      </c>
      <c r="F15386">
        <v>4</v>
      </c>
      <c r="G15386">
        <v>4</v>
      </c>
      <c r="H15386">
        <v>4</v>
      </c>
    </row>
    <row r="15387" spans="2:8" x14ac:dyDescent="0.25">
      <c r="B15387" t="s">
        <v>3</v>
      </c>
      <c r="C15387" t="s">
        <v>678</v>
      </c>
      <c r="D15387" t="s">
        <v>110</v>
      </c>
      <c r="E15387" t="s">
        <v>1</v>
      </c>
      <c r="F15387">
        <v>0</v>
      </c>
      <c r="G15387">
        <v>0</v>
      </c>
      <c r="H15387">
        <v>0</v>
      </c>
    </row>
    <row r="15388" spans="2:8" x14ac:dyDescent="0.25">
      <c r="B15388" t="s">
        <v>3</v>
      </c>
      <c r="C15388" t="s">
        <v>678</v>
      </c>
      <c r="D15388" t="s">
        <v>111</v>
      </c>
      <c r="E15388" t="s">
        <v>1</v>
      </c>
      <c r="F15388">
        <v>0</v>
      </c>
      <c r="G15388">
        <v>0</v>
      </c>
      <c r="H15388">
        <v>0</v>
      </c>
    </row>
    <row r="15389" spans="2:8" x14ac:dyDescent="0.25">
      <c r="B15389" t="s">
        <v>3</v>
      </c>
      <c r="C15389" t="s">
        <v>678</v>
      </c>
      <c r="D15389" t="s">
        <v>112</v>
      </c>
      <c r="E15389" t="s">
        <v>1</v>
      </c>
      <c r="F15389">
        <v>4</v>
      </c>
      <c r="G15389">
        <v>4</v>
      </c>
      <c r="H15389">
        <v>4</v>
      </c>
    </row>
    <row r="15390" spans="2:8" x14ac:dyDescent="0.25">
      <c r="B15390" t="s">
        <v>3</v>
      </c>
      <c r="C15390" t="s">
        <v>678</v>
      </c>
      <c r="D15390" t="s">
        <v>113</v>
      </c>
      <c r="E15390" t="s">
        <v>1</v>
      </c>
      <c r="F15390">
        <v>4</v>
      </c>
      <c r="G15390">
        <v>4</v>
      </c>
      <c r="H15390">
        <v>4</v>
      </c>
    </row>
    <row r="15391" spans="2:8" x14ac:dyDescent="0.25">
      <c r="B15391" t="s">
        <v>3</v>
      </c>
      <c r="C15391" t="s">
        <v>678</v>
      </c>
      <c r="D15391" t="s">
        <v>114</v>
      </c>
      <c r="E15391" t="s">
        <v>1</v>
      </c>
      <c r="F15391">
        <v>0</v>
      </c>
      <c r="G15391">
        <v>0</v>
      </c>
      <c r="H15391">
        <v>0</v>
      </c>
    </row>
    <row r="15392" spans="2:8" x14ac:dyDescent="0.25">
      <c r="B15392" t="s">
        <v>3</v>
      </c>
      <c r="C15392" t="s">
        <v>678</v>
      </c>
      <c r="D15392" t="s">
        <v>115</v>
      </c>
      <c r="E15392" t="s">
        <v>1</v>
      </c>
      <c r="F15392">
        <v>0</v>
      </c>
      <c r="G15392">
        <v>0</v>
      </c>
      <c r="H15392">
        <v>0</v>
      </c>
    </row>
    <row r="15393" spans="2:8" x14ac:dyDescent="0.25">
      <c r="B15393" t="s">
        <v>3</v>
      </c>
      <c r="C15393" t="s">
        <v>678</v>
      </c>
      <c r="D15393" t="s">
        <v>443</v>
      </c>
      <c r="E15393" t="s">
        <v>1</v>
      </c>
      <c r="F15393">
        <v>4</v>
      </c>
      <c r="G15393">
        <v>4</v>
      </c>
      <c r="H15393">
        <v>4</v>
      </c>
    </row>
    <row r="15394" spans="2:8" x14ac:dyDescent="0.25">
      <c r="B15394" t="s">
        <v>3</v>
      </c>
      <c r="C15394" t="s">
        <v>678</v>
      </c>
      <c r="D15394" t="s">
        <v>444</v>
      </c>
      <c r="E15394" t="s">
        <v>1</v>
      </c>
      <c r="F15394">
        <v>4</v>
      </c>
      <c r="G15394">
        <v>4</v>
      </c>
      <c r="H15394">
        <v>4</v>
      </c>
    </row>
    <row r="15395" spans="2:8" x14ac:dyDescent="0.25">
      <c r="B15395" t="s">
        <v>3</v>
      </c>
      <c r="C15395" t="s">
        <v>678</v>
      </c>
      <c r="D15395" t="s">
        <v>116</v>
      </c>
      <c r="E15395" t="s">
        <v>1</v>
      </c>
      <c r="F15395">
        <v>0</v>
      </c>
      <c r="G15395">
        <v>0</v>
      </c>
      <c r="H15395">
        <v>0</v>
      </c>
    </row>
    <row r="15396" spans="2:8" x14ac:dyDescent="0.25">
      <c r="B15396" t="s">
        <v>3</v>
      </c>
      <c r="C15396" t="s">
        <v>678</v>
      </c>
      <c r="D15396" t="s">
        <v>117</v>
      </c>
      <c r="E15396" t="s">
        <v>1</v>
      </c>
      <c r="F15396">
        <v>0</v>
      </c>
      <c r="G15396">
        <v>0</v>
      </c>
      <c r="H15396">
        <v>0</v>
      </c>
    </row>
    <row r="15397" spans="2:8" x14ac:dyDescent="0.25">
      <c r="B15397" t="s">
        <v>3</v>
      </c>
      <c r="C15397" t="s">
        <v>678</v>
      </c>
      <c r="D15397" t="s">
        <v>118</v>
      </c>
      <c r="E15397" t="s">
        <v>1</v>
      </c>
      <c r="F15397">
        <v>0</v>
      </c>
      <c r="G15397">
        <v>0</v>
      </c>
      <c r="H15397">
        <v>0</v>
      </c>
    </row>
    <row r="15398" spans="2:8" x14ac:dyDescent="0.25">
      <c r="B15398" t="s">
        <v>3</v>
      </c>
      <c r="C15398" t="s">
        <v>678</v>
      </c>
      <c r="D15398" t="s">
        <v>629</v>
      </c>
      <c r="E15398" t="s">
        <v>1</v>
      </c>
      <c r="F15398">
        <v>0</v>
      </c>
      <c r="G15398">
        <v>0</v>
      </c>
      <c r="H15398">
        <v>0</v>
      </c>
    </row>
    <row r="15399" spans="2:8" x14ac:dyDescent="0.25">
      <c r="B15399" t="s">
        <v>3</v>
      </c>
      <c r="C15399" t="s">
        <v>678</v>
      </c>
      <c r="D15399" t="s">
        <v>119</v>
      </c>
      <c r="E15399" t="s">
        <v>1</v>
      </c>
      <c r="F15399">
        <v>5</v>
      </c>
      <c r="G15399">
        <v>5</v>
      </c>
      <c r="H15399">
        <v>5</v>
      </c>
    </row>
    <row r="15400" spans="2:8" x14ac:dyDescent="0.25">
      <c r="B15400" t="s">
        <v>3</v>
      </c>
      <c r="C15400" t="s">
        <v>678</v>
      </c>
      <c r="D15400" t="s">
        <v>120</v>
      </c>
      <c r="E15400" t="s">
        <v>1</v>
      </c>
      <c r="F15400">
        <v>5</v>
      </c>
      <c r="G15400">
        <v>5</v>
      </c>
      <c r="H15400">
        <v>5</v>
      </c>
    </row>
    <row r="15401" spans="2:8" x14ac:dyDescent="0.25">
      <c r="B15401" t="s">
        <v>3</v>
      </c>
      <c r="C15401" t="s">
        <v>678</v>
      </c>
      <c r="D15401" t="s">
        <v>121</v>
      </c>
      <c r="E15401" t="s">
        <v>1</v>
      </c>
      <c r="F15401">
        <v>0</v>
      </c>
      <c r="G15401">
        <v>0</v>
      </c>
      <c r="H15401">
        <v>0</v>
      </c>
    </row>
    <row r="15402" spans="2:8" x14ac:dyDescent="0.25">
      <c r="B15402" t="s">
        <v>3</v>
      </c>
      <c r="C15402" t="s">
        <v>678</v>
      </c>
      <c r="D15402" t="s">
        <v>122</v>
      </c>
      <c r="E15402" t="s">
        <v>1</v>
      </c>
      <c r="F15402">
        <v>0</v>
      </c>
      <c r="G15402">
        <v>0</v>
      </c>
      <c r="H15402">
        <v>0</v>
      </c>
    </row>
    <row r="15403" spans="2:8" x14ac:dyDescent="0.25">
      <c r="B15403" t="s">
        <v>3</v>
      </c>
      <c r="C15403" t="s">
        <v>678</v>
      </c>
      <c r="D15403" t="s">
        <v>123</v>
      </c>
      <c r="E15403" t="s">
        <v>1</v>
      </c>
      <c r="F15403">
        <v>0</v>
      </c>
      <c r="G15403">
        <v>0</v>
      </c>
      <c r="H15403">
        <v>0</v>
      </c>
    </row>
    <row r="15404" spans="2:8" x14ac:dyDescent="0.25">
      <c r="B15404" t="s">
        <v>3</v>
      </c>
      <c r="C15404" t="s">
        <v>678</v>
      </c>
      <c r="D15404" t="s">
        <v>124</v>
      </c>
      <c r="E15404" t="s">
        <v>1</v>
      </c>
      <c r="F15404">
        <v>0</v>
      </c>
      <c r="G15404">
        <v>0</v>
      </c>
      <c r="H15404">
        <v>0</v>
      </c>
    </row>
    <row r="15405" spans="2:8" x14ac:dyDescent="0.25">
      <c r="B15405" t="s">
        <v>3</v>
      </c>
      <c r="C15405" t="s">
        <v>678</v>
      </c>
      <c r="D15405" t="s">
        <v>125</v>
      </c>
      <c r="E15405" t="s">
        <v>1</v>
      </c>
      <c r="F15405">
        <v>0</v>
      </c>
      <c r="G15405">
        <v>0</v>
      </c>
      <c r="H15405">
        <v>0</v>
      </c>
    </row>
    <row r="15406" spans="2:8" x14ac:dyDescent="0.25">
      <c r="B15406" t="s">
        <v>3</v>
      </c>
      <c r="C15406" t="s">
        <v>678</v>
      </c>
      <c r="D15406" t="s">
        <v>126</v>
      </c>
      <c r="E15406" t="s">
        <v>1</v>
      </c>
      <c r="F15406">
        <v>0</v>
      </c>
      <c r="G15406">
        <v>0</v>
      </c>
      <c r="H15406">
        <v>0</v>
      </c>
    </row>
    <row r="15407" spans="2:8" x14ac:dyDescent="0.25">
      <c r="B15407" t="s">
        <v>3</v>
      </c>
      <c r="C15407" t="s">
        <v>678</v>
      </c>
      <c r="D15407" t="s">
        <v>127</v>
      </c>
      <c r="E15407" t="s">
        <v>1</v>
      </c>
      <c r="F15407">
        <v>0</v>
      </c>
      <c r="G15407">
        <v>0</v>
      </c>
      <c r="H15407">
        <v>0</v>
      </c>
    </row>
    <row r="15408" spans="2:8" x14ac:dyDescent="0.25">
      <c r="B15408" t="s">
        <v>3</v>
      </c>
      <c r="C15408" t="s">
        <v>678</v>
      </c>
      <c r="D15408" t="s">
        <v>128</v>
      </c>
      <c r="E15408" t="s">
        <v>1</v>
      </c>
      <c r="F15408">
        <v>0</v>
      </c>
      <c r="G15408">
        <v>0</v>
      </c>
      <c r="H15408">
        <v>0</v>
      </c>
    </row>
    <row r="15409" spans="2:8" x14ac:dyDescent="0.25">
      <c r="B15409" t="s">
        <v>3</v>
      </c>
      <c r="C15409" t="s">
        <v>678</v>
      </c>
      <c r="D15409" t="s">
        <v>129</v>
      </c>
      <c r="E15409" t="s">
        <v>1</v>
      </c>
      <c r="F15409">
        <v>0</v>
      </c>
      <c r="G15409">
        <v>0</v>
      </c>
      <c r="H15409">
        <v>0</v>
      </c>
    </row>
    <row r="15410" spans="2:8" x14ac:dyDescent="0.25">
      <c r="B15410" t="s">
        <v>3</v>
      </c>
      <c r="C15410" t="s">
        <v>678</v>
      </c>
      <c r="D15410" t="s">
        <v>130</v>
      </c>
      <c r="E15410" t="s">
        <v>1</v>
      </c>
      <c r="F15410">
        <v>0</v>
      </c>
      <c r="G15410">
        <v>0</v>
      </c>
      <c r="H15410">
        <v>0</v>
      </c>
    </row>
    <row r="15411" spans="2:8" x14ac:dyDescent="0.25">
      <c r="B15411" t="s">
        <v>3</v>
      </c>
      <c r="C15411" t="s">
        <v>678</v>
      </c>
      <c r="D15411" t="s">
        <v>131</v>
      </c>
      <c r="E15411" t="s">
        <v>1</v>
      </c>
      <c r="F15411">
        <v>0</v>
      </c>
      <c r="G15411">
        <v>0</v>
      </c>
      <c r="H15411">
        <v>0</v>
      </c>
    </row>
    <row r="15412" spans="2:8" x14ac:dyDescent="0.25">
      <c r="B15412" t="s">
        <v>3</v>
      </c>
      <c r="C15412" t="s">
        <v>678</v>
      </c>
      <c r="D15412" t="s">
        <v>132</v>
      </c>
      <c r="E15412" t="s">
        <v>1</v>
      </c>
      <c r="F15412">
        <v>0</v>
      </c>
      <c r="G15412">
        <v>0</v>
      </c>
      <c r="H15412">
        <v>0</v>
      </c>
    </row>
    <row r="15413" spans="2:8" x14ac:dyDescent="0.25">
      <c r="B15413" t="s">
        <v>3</v>
      </c>
      <c r="C15413" t="s">
        <v>678</v>
      </c>
      <c r="D15413" t="s">
        <v>133</v>
      </c>
      <c r="E15413" t="s">
        <v>1</v>
      </c>
      <c r="F15413">
        <v>0</v>
      </c>
      <c r="G15413">
        <v>0</v>
      </c>
      <c r="H15413">
        <v>0</v>
      </c>
    </row>
    <row r="15414" spans="2:8" x14ac:dyDescent="0.25">
      <c r="B15414" t="s">
        <v>3</v>
      </c>
      <c r="C15414" t="s">
        <v>678</v>
      </c>
      <c r="D15414" t="s">
        <v>134</v>
      </c>
      <c r="E15414" t="s">
        <v>1</v>
      </c>
      <c r="F15414">
        <v>0</v>
      </c>
      <c r="G15414">
        <v>0</v>
      </c>
      <c r="H15414">
        <v>0</v>
      </c>
    </row>
    <row r="15415" spans="2:8" x14ac:dyDescent="0.25">
      <c r="B15415" t="s">
        <v>3</v>
      </c>
      <c r="C15415" t="s">
        <v>678</v>
      </c>
      <c r="D15415" t="s">
        <v>135</v>
      </c>
      <c r="E15415" t="s">
        <v>1</v>
      </c>
      <c r="F15415">
        <v>0</v>
      </c>
      <c r="G15415">
        <v>0</v>
      </c>
      <c r="H15415">
        <v>0</v>
      </c>
    </row>
    <row r="15416" spans="2:8" x14ac:dyDescent="0.25">
      <c r="B15416" t="s">
        <v>3</v>
      </c>
      <c r="C15416" t="s">
        <v>678</v>
      </c>
      <c r="D15416" t="s">
        <v>136</v>
      </c>
      <c r="E15416" t="s">
        <v>1</v>
      </c>
      <c r="F15416">
        <v>0</v>
      </c>
      <c r="G15416">
        <v>0</v>
      </c>
      <c r="H15416">
        <v>0</v>
      </c>
    </row>
    <row r="15417" spans="2:8" x14ac:dyDescent="0.25">
      <c r="B15417" t="s">
        <v>3</v>
      </c>
      <c r="C15417" t="s">
        <v>678</v>
      </c>
      <c r="D15417" t="s">
        <v>137</v>
      </c>
      <c r="E15417" t="s">
        <v>1</v>
      </c>
      <c r="F15417">
        <v>4</v>
      </c>
      <c r="G15417">
        <v>4</v>
      </c>
      <c r="H15417">
        <v>4</v>
      </c>
    </row>
    <row r="15418" spans="2:8" x14ac:dyDescent="0.25">
      <c r="B15418" t="s">
        <v>3</v>
      </c>
      <c r="C15418" t="s">
        <v>678</v>
      </c>
      <c r="D15418" t="s">
        <v>138</v>
      </c>
      <c r="E15418" t="s">
        <v>1</v>
      </c>
      <c r="F15418">
        <v>4</v>
      </c>
      <c r="G15418">
        <v>4</v>
      </c>
      <c r="H15418">
        <v>4</v>
      </c>
    </row>
    <row r="15419" spans="2:8" x14ac:dyDescent="0.25">
      <c r="B15419" t="s">
        <v>3</v>
      </c>
      <c r="C15419" t="s">
        <v>678</v>
      </c>
      <c r="D15419" t="s">
        <v>630</v>
      </c>
      <c r="E15419" t="s">
        <v>1</v>
      </c>
      <c r="F15419">
        <v>4</v>
      </c>
      <c r="G15419">
        <v>4</v>
      </c>
      <c r="H15419">
        <v>4</v>
      </c>
    </row>
    <row r="15420" spans="2:8" x14ac:dyDescent="0.25">
      <c r="B15420" t="s">
        <v>3</v>
      </c>
      <c r="C15420" t="s">
        <v>678</v>
      </c>
      <c r="D15420" t="s">
        <v>139</v>
      </c>
      <c r="E15420" t="s">
        <v>1</v>
      </c>
      <c r="F15420">
        <v>0</v>
      </c>
      <c r="G15420">
        <v>0</v>
      </c>
      <c r="H15420">
        <v>0</v>
      </c>
    </row>
    <row r="15421" spans="2:8" x14ac:dyDescent="0.25">
      <c r="B15421" t="s">
        <v>3</v>
      </c>
      <c r="C15421" t="s">
        <v>678</v>
      </c>
      <c r="D15421" t="s">
        <v>631</v>
      </c>
      <c r="E15421" t="s">
        <v>1</v>
      </c>
      <c r="F15421">
        <v>4</v>
      </c>
      <c r="G15421">
        <v>4</v>
      </c>
      <c r="H15421">
        <v>4</v>
      </c>
    </row>
    <row r="15422" spans="2:8" x14ac:dyDescent="0.25">
      <c r="B15422" t="s">
        <v>3</v>
      </c>
      <c r="C15422" t="s">
        <v>678</v>
      </c>
      <c r="D15422" t="s">
        <v>140</v>
      </c>
      <c r="E15422" t="s">
        <v>1</v>
      </c>
      <c r="F15422">
        <v>0</v>
      </c>
      <c r="G15422">
        <v>0</v>
      </c>
      <c r="H15422">
        <v>0</v>
      </c>
    </row>
    <row r="15423" spans="2:8" x14ac:dyDescent="0.25">
      <c r="B15423" t="s">
        <v>3</v>
      </c>
      <c r="C15423" t="s">
        <v>678</v>
      </c>
      <c r="D15423" t="s">
        <v>141</v>
      </c>
      <c r="E15423" t="s">
        <v>1</v>
      </c>
      <c r="F15423">
        <v>0</v>
      </c>
      <c r="G15423">
        <v>0</v>
      </c>
      <c r="H15423">
        <v>0</v>
      </c>
    </row>
    <row r="15424" spans="2:8" x14ac:dyDescent="0.25">
      <c r="B15424" t="s">
        <v>3</v>
      </c>
      <c r="C15424" t="s">
        <v>678</v>
      </c>
      <c r="D15424" t="s">
        <v>142</v>
      </c>
      <c r="E15424" t="s">
        <v>1</v>
      </c>
      <c r="F15424">
        <v>0</v>
      </c>
      <c r="G15424">
        <v>0</v>
      </c>
      <c r="H15424">
        <v>0</v>
      </c>
    </row>
    <row r="15425" spans="2:8" x14ac:dyDescent="0.25">
      <c r="B15425" t="s">
        <v>3</v>
      </c>
      <c r="C15425" t="s">
        <v>678</v>
      </c>
      <c r="D15425" t="s">
        <v>143</v>
      </c>
      <c r="E15425" t="s">
        <v>1</v>
      </c>
      <c r="F15425">
        <v>0</v>
      </c>
      <c r="G15425">
        <v>0</v>
      </c>
      <c r="H15425">
        <v>0</v>
      </c>
    </row>
    <row r="15426" spans="2:8" x14ac:dyDescent="0.25">
      <c r="B15426" t="s">
        <v>3</v>
      </c>
      <c r="C15426" t="s">
        <v>678</v>
      </c>
      <c r="D15426" t="s">
        <v>144</v>
      </c>
      <c r="E15426" t="s">
        <v>1</v>
      </c>
      <c r="F15426">
        <v>0</v>
      </c>
      <c r="G15426">
        <v>0</v>
      </c>
      <c r="H15426">
        <v>0</v>
      </c>
    </row>
    <row r="15427" spans="2:8" x14ac:dyDescent="0.25">
      <c r="B15427" t="s">
        <v>3</v>
      </c>
      <c r="C15427" t="s">
        <v>678</v>
      </c>
      <c r="D15427" t="s">
        <v>145</v>
      </c>
      <c r="E15427" t="s">
        <v>1</v>
      </c>
      <c r="F15427">
        <v>0</v>
      </c>
      <c r="G15427">
        <v>0</v>
      </c>
      <c r="H15427">
        <v>0</v>
      </c>
    </row>
    <row r="15428" spans="2:8" x14ac:dyDescent="0.25">
      <c r="B15428" t="s">
        <v>3</v>
      </c>
      <c r="C15428" t="s">
        <v>678</v>
      </c>
      <c r="D15428" t="s">
        <v>146</v>
      </c>
      <c r="E15428" t="s">
        <v>1</v>
      </c>
      <c r="F15428">
        <v>0</v>
      </c>
      <c r="G15428">
        <v>0</v>
      </c>
      <c r="H15428">
        <v>0</v>
      </c>
    </row>
    <row r="15429" spans="2:8" x14ac:dyDescent="0.25">
      <c r="B15429" t="s">
        <v>3</v>
      </c>
      <c r="C15429" t="s">
        <v>678</v>
      </c>
      <c r="D15429" t="s">
        <v>147</v>
      </c>
      <c r="E15429" t="s">
        <v>1</v>
      </c>
      <c r="F15429">
        <v>0</v>
      </c>
      <c r="G15429">
        <v>0</v>
      </c>
      <c r="H15429">
        <v>0</v>
      </c>
    </row>
    <row r="15430" spans="2:8" x14ac:dyDescent="0.25">
      <c r="B15430" t="s">
        <v>3</v>
      </c>
      <c r="C15430" t="s">
        <v>678</v>
      </c>
      <c r="D15430" t="s">
        <v>148</v>
      </c>
      <c r="E15430" t="s">
        <v>1</v>
      </c>
      <c r="F15430">
        <v>0</v>
      </c>
      <c r="G15430">
        <v>0</v>
      </c>
      <c r="H15430">
        <v>0</v>
      </c>
    </row>
    <row r="15431" spans="2:8" x14ac:dyDescent="0.25">
      <c r="B15431" t="s">
        <v>3</v>
      </c>
      <c r="C15431" t="s">
        <v>678</v>
      </c>
      <c r="D15431" t="s">
        <v>149</v>
      </c>
      <c r="E15431" t="s">
        <v>1</v>
      </c>
      <c r="F15431">
        <v>0</v>
      </c>
      <c r="G15431">
        <v>0</v>
      </c>
      <c r="H15431">
        <v>0</v>
      </c>
    </row>
    <row r="15432" spans="2:8" x14ac:dyDescent="0.25">
      <c r="B15432" t="s">
        <v>3</v>
      </c>
      <c r="C15432" t="s">
        <v>678</v>
      </c>
      <c r="D15432" t="s">
        <v>150</v>
      </c>
      <c r="E15432" t="s">
        <v>1</v>
      </c>
      <c r="F15432">
        <v>0</v>
      </c>
      <c r="G15432">
        <v>0</v>
      </c>
      <c r="H15432">
        <v>0</v>
      </c>
    </row>
    <row r="15433" spans="2:8" x14ac:dyDescent="0.25">
      <c r="B15433" t="s">
        <v>3</v>
      </c>
      <c r="C15433" t="s">
        <v>678</v>
      </c>
      <c r="D15433" t="s">
        <v>151</v>
      </c>
      <c r="E15433" t="s">
        <v>1</v>
      </c>
      <c r="F15433">
        <v>0</v>
      </c>
      <c r="G15433">
        <v>0</v>
      </c>
      <c r="H15433">
        <v>0</v>
      </c>
    </row>
    <row r="15434" spans="2:8" x14ac:dyDescent="0.25">
      <c r="B15434" t="s">
        <v>3</v>
      </c>
      <c r="C15434" t="s">
        <v>678</v>
      </c>
      <c r="D15434" t="s">
        <v>152</v>
      </c>
      <c r="E15434" t="s">
        <v>1</v>
      </c>
      <c r="F15434">
        <v>8.3333333333333339</v>
      </c>
      <c r="G15434">
        <v>8.3333333333333339</v>
      </c>
      <c r="H15434">
        <v>8.3333333333333339</v>
      </c>
    </row>
    <row r="15435" spans="2:8" x14ac:dyDescent="0.25">
      <c r="B15435" t="s">
        <v>3</v>
      </c>
      <c r="C15435" t="s">
        <v>678</v>
      </c>
      <c r="D15435" t="s">
        <v>153</v>
      </c>
      <c r="E15435" t="s">
        <v>1</v>
      </c>
      <c r="F15435">
        <v>0</v>
      </c>
      <c r="G15435">
        <v>0</v>
      </c>
      <c r="H15435">
        <v>0</v>
      </c>
    </row>
    <row r="15436" spans="2:8" x14ac:dyDescent="0.25">
      <c r="B15436" t="s">
        <v>3</v>
      </c>
      <c r="C15436" t="s">
        <v>678</v>
      </c>
      <c r="D15436" t="s">
        <v>154</v>
      </c>
      <c r="E15436" t="s">
        <v>1</v>
      </c>
      <c r="F15436">
        <v>0</v>
      </c>
      <c r="G15436">
        <v>0</v>
      </c>
      <c r="H15436">
        <v>0</v>
      </c>
    </row>
    <row r="15437" spans="2:8" x14ac:dyDescent="0.25">
      <c r="B15437" t="s">
        <v>3</v>
      </c>
      <c r="C15437" t="s">
        <v>678</v>
      </c>
      <c r="D15437" t="s">
        <v>632</v>
      </c>
      <c r="E15437" t="s">
        <v>1</v>
      </c>
      <c r="F15437">
        <v>0</v>
      </c>
      <c r="G15437">
        <v>0</v>
      </c>
      <c r="H15437">
        <v>0</v>
      </c>
    </row>
    <row r="15438" spans="2:8" x14ac:dyDescent="0.25">
      <c r="B15438" t="s">
        <v>3</v>
      </c>
      <c r="C15438" t="s">
        <v>678</v>
      </c>
      <c r="D15438" t="s">
        <v>155</v>
      </c>
      <c r="E15438" t="s">
        <v>1</v>
      </c>
      <c r="F15438">
        <v>0</v>
      </c>
      <c r="G15438">
        <v>0</v>
      </c>
      <c r="H15438">
        <v>0</v>
      </c>
    </row>
    <row r="15439" spans="2:8" x14ac:dyDescent="0.25">
      <c r="B15439" t="s">
        <v>3</v>
      </c>
      <c r="C15439" t="s">
        <v>678</v>
      </c>
      <c r="D15439" t="s">
        <v>633</v>
      </c>
      <c r="E15439" t="s">
        <v>1</v>
      </c>
      <c r="F15439">
        <v>0</v>
      </c>
      <c r="G15439">
        <v>0</v>
      </c>
      <c r="H15439">
        <v>0</v>
      </c>
    </row>
    <row r="15440" spans="2:8" x14ac:dyDescent="0.25">
      <c r="B15440" t="s">
        <v>3</v>
      </c>
      <c r="C15440" t="s">
        <v>678</v>
      </c>
      <c r="D15440" t="s">
        <v>156</v>
      </c>
      <c r="E15440" t="s">
        <v>1</v>
      </c>
      <c r="F15440">
        <v>3.3333333333333335</v>
      </c>
      <c r="G15440">
        <v>3.3333333333333335</v>
      </c>
      <c r="H15440">
        <v>3.3333333333333335</v>
      </c>
    </row>
    <row r="15441" spans="2:8" x14ac:dyDescent="0.25">
      <c r="B15441" t="s">
        <v>3</v>
      </c>
      <c r="C15441" t="s">
        <v>678</v>
      </c>
      <c r="D15441" t="s">
        <v>157</v>
      </c>
      <c r="E15441" t="s">
        <v>1</v>
      </c>
      <c r="F15441">
        <v>3.3333333333333335</v>
      </c>
      <c r="G15441">
        <v>3.3333333333333335</v>
      </c>
      <c r="H15441">
        <v>3.3333333333333335</v>
      </c>
    </row>
    <row r="15442" spans="2:8" x14ac:dyDescent="0.25">
      <c r="B15442" t="s">
        <v>3</v>
      </c>
      <c r="C15442" t="s">
        <v>678</v>
      </c>
      <c r="D15442" t="s">
        <v>158</v>
      </c>
      <c r="E15442" t="s">
        <v>1</v>
      </c>
      <c r="F15442">
        <v>0</v>
      </c>
      <c r="G15442">
        <v>0</v>
      </c>
      <c r="H15442">
        <v>0</v>
      </c>
    </row>
    <row r="15443" spans="2:8" x14ac:dyDescent="0.25">
      <c r="B15443" t="s">
        <v>3</v>
      </c>
      <c r="C15443" t="s">
        <v>678</v>
      </c>
      <c r="D15443" t="s">
        <v>159</v>
      </c>
      <c r="E15443" t="s">
        <v>1</v>
      </c>
      <c r="F15443">
        <v>0</v>
      </c>
      <c r="G15443">
        <v>0</v>
      </c>
      <c r="H15443">
        <v>0</v>
      </c>
    </row>
    <row r="15444" spans="2:8" x14ac:dyDescent="0.25">
      <c r="B15444" t="s">
        <v>3</v>
      </c>
      <c r="C15444" t="s">
        <v>678</v>
      </c>
      <c r="D15444" t="s">
        <v>160</v>
      </c>
      <c r="E15444" t="s">
        <v>1</v>
      </c>
      <c r="F15444">
        <v>0</v>
      </c>
      <c r="G15444">
        <v>0</v>
      </c>
      <c r="H15444">
        <v>0</v>
      </c>
    </row>
    <row r="15445" spans="2:8" x14ac:dyDescent="0.25">
      <c r="B15445" t="s">
        <v>3</v>
      </c>
      <c r="C15445" t="s">
        <v>678</v>
      </c>
      <c r="D15445" t="s">
        <v>161</v>
      </c>
      <c r="E15445" t="s">
        <v>1</v>
      </c>
      <c r="F15445">
        <v>0</v>
      </c>
      <c r="G15445">
        <v>0</v>
      </c>
      <c r="H15445">
        <v>0</v>
      </c>
    </row>
    <row r="15446" spans="2:8" x14ac:dyDescent="0.25">
      <c r="B15446" t="s">
        <v>3</v>
      </c>
      <c r="C15446" t="s">
        <v>678</v>
      </c>
      <c r="D15446" t="s">
        <v>162</v>
      </c>
      <c r="E15446" t="s">
        <v>1</v>
      </c>
      <c r="F15446">
        <v>0</v>
      </c>
      <c r="G15446">
        <v>0</v>
      </c>
      <c r="H15446">
        <v>0</v>
      </c>
    </row>
    <row r="15447" spans="2:8" x14ac:dyDescent="0.25">
      <c r="B15447" t="s">
        <v>3</v>
      </c>
      <c r="C15447" t="s">
        <v>678</v>
      </c>
      <c r="D15447" t="s">
        <v>163</v>
      </c>
      <c r="E15447" t="s">
        <v>1</v>
      </c>
      <c r="F15447">
        <v>0</v>
      </c>
      <c r="G15447">
        <v>0</v>
      </c>
      <c r="H15447">
        <v>0</v>
      </c>
    </row>
    <row r="15448" spans="2:8" x14ac:dyDescent="0.25">
      <c r="B15448" t="s">
        <v>3</v>
      </c>
      <c r="C15448" t="s">
        <v>678</v>
      </c>
      <c r="D15448" t="s">
        <v>164</v>
      </c>
      <c r="E15448" t="s">
        <v>1</v>
      </c>
      <c r="F15448">
        <v>0</v>
      </c>
      <c r="G15448">
        <v>0</v>
      </c>
      <c r="H15448">
        <v>0</v>
      </c>
    </row>
    <row r="15449" spans="2:8" x14ac:dyDescent="0.25">
      <c r="B15449" t="s">
        <v>3</v>
      </c>
      <c r="C15449" t="s">
        <v>678</v>
      </c>
      <c r="D15449" t="s">
        <v>165</v>
      </c>
      <c r="E15449" t="s">
        <v>1</v>
      </c>
      <c r="F15449">
        <v>0</v>
      </c>
      <c r="G15449">
        <v>0</v>
      </c>
      <c r="H15449">
        <v>0</v>
      </c>
    </row>
    <row r="15450" spans="2:8" x14ac:dyDescent="0.25">
      <c r="B15450" t="s">
        <v>3</v>
      </c>
      <c r="C15450" t="s">
        <v>678</v>
      </c>
      <c r="D15450" t="s">
        <v>166</v>
      </c>
      <c r="E15450" t="s">
        <v>1</v>
      </c>
      <c r="F15450">
        <v>0</v>
      </c>
      <c r="G15450">
        <v>0</v>
      </c>
      <c r="H15450">
        <v>0</v>
      </c>
    </row>
    <row r="15451" spans="2:8" x14ac:dyDescent="0.25">
      <c r="B15451" t="s">
        <v>3</v>
      </c>
      <c r="C15451" t="s">
        <v>678</v>
      </c>
      <c r="D15451" t="s">
        <v>167</v>
      </c>
      <c r="E15451" t="s">
        <v>1</v>
      </c>
      <c r="F15451">
        <v>0</v>
      </c>
      <c r="G15451">
        <v>0</v>
      </c>
      <c r="H15451">
        <v>0</v>
      </c>
    </row>
    <row r="15452" spans="2:8" x14ac:dyDescent="0.25">
      <c r="B15452" t="s">
        <v>3</v>
      </c>
      <c r="C15452" t="s">
        <v>678</v>
      </c>
      <c r="D15452" t="s">
        <v>168</v>
      </c>
      <c r="E15452" t="s">
        <v>1</v>
      </c>
      <c r="F15452">
        <v>0</v>
      </c>
      <c r="G15452">
        <v>0</v>
      </c>
      <c r="H15452">
        <v>0</v>
      </c>
    </row>
    <row r="15453" spans="2:8" x14ac:dyDescent="0.25">
      <c r="B15453" t="s">
        <v>3</v>
      </c>
      <c r="C15453" t="s">
        <v>678</v>
      </c>
      <c r="D15453" t="s">
        <v>169</v>
      </c>
      <c r="E15453" t="s">
        <v>1</v>
      </c>
      <c r="F15453">
        <v>0</v>
      </c>
      <c r="G15453">
        <v>0</v>
      </c>
      <c r="H15453">
        <v>0</v>
      </c>
    </row>
    <row r="15454" spans="2:8" x14ac:dyDescent="0.25">
      <c r="B15454" t="s">
        <v>3</v>
      </c>
      <c r="C15454" t="s">
        <v>678</v>
      </c>
      <c r="D15454" t="s">
        <v>170</v>
      </c>
      <c r="E15454" t="s">
        <v>1</v>
      </c>
      <c r="F15454">
        <v>0</v>
      </c>
      <c r="G15454">
        <v>0</v>
      </c>
      <c r="H15454">
        <v>0</v>
      </c>
    </row>
    <row r="15455" spans="2:8" x14ac:dyDescent="0.25">
      <c r="B15455" t="s">
        <v>3</v>
      </c>
      <c r="C15455" t="s">
        <v>678</v>
      </c>
      <c r="D15455" t="s">
        <v>171</v>
      </c>
      <c r="E15455" t="s">
        <v>1</v>
      </c>
      <c r="F15455">
        <v>0</v>
      </c>
      <c r="G15455">
        <v>0</v>
      </c>
      <c r="H15455">
        <v>0</v>
      </c>
    </row>
    <row r="15456" spans="2:8" x14ac:dyDescent="0.25">
      <c r="B15456" t="s">
        <v>3</v>
      </c>
      <c r="C15456" t="s">
        <v>678</v>
      </c>
      <c r="D15456" t="s">
        <v>172</v>
      </c>
      <c r="E15456" t="s">
        <v>1</v>
      </c>
      <c r="F15456">
        <v>0</v>
      </c>
      <c r="G15456">
        <v>0</v>
      </c>
      <c r="H15456">
        <v>0</v>
      </c>
    </row>
    <row r="15457" spans="2:8" x14ac:dyDescent="0.25">
      <c r="B15457" t="s">
        <v>3</v>
      </c>
      <c r="C15457" t="s">
        <v>678</v>
      </c>
      <c r="D15457" t="s">
        <v>173</v>
      </c>
      <c r="E15457" t="s">
        <v>1</v>
      </c>
      <c r="F15457">
        <v>0</v>
      </c>
      <c r="G15457">
        <v>0</v>
      </c>
      <c r="H15457">
        <v>0</v>
      </c>
    </row>
    <row r="15458" spans="2:8" x14ac:dyDescent="0.25">
      <c r="B15458" t="s">
        <v>3</v>
      </c>
      <c r="C15458" t="s">
        <v>678</v>
      </c>
      <c r="D15458" t="s">
        <v>174</v>
      </c>
      <c r="E15458" t="s">
        <v>1</v>
      </c>
      <c r="F15458">
        <v>0</v>
      </c>
      <c r="G15458">
        <v>0</v>
      </c>
      <c r="H15458">
        <v>0</v>
      </c>
    </row>
    <row r="15459" spans="2:8" x14ac:dyDescent="0.25">
      <c r="B15459" t="s">
        <v>3</v>
      </c>
      <c r="C15459" t="s">
        <v>678</v>
      </c>
      <c r="D15459" t="s">
        <v>175</v>
      </c>
      <c r="E15459" t="s">
        <v>1</v>
      </c>
      <c r="F15459">
        <v>0</v>
      </c>
      <c r="G15459">
        <v>0</v>
      </c>
      <c r="H15459">
        <v>0</v>
      </c>
    </row>
    <row r="15460" spans="2:8" x14ac:dyDescent="0.25">
      <c r="B15460" t="s">
        <v>3</v>
      </c>
      <c r="C15460" t="s">
        <v>678</v>
      </c>
      <c r="D15460" t="s">
        <v>176</v>
      </c>
      <c r="E15460" t="s">
        <v>1</v>
      </c>
      <c r="F15460">
        <v>8.3333333333333339</v>
      </c>
      <c r="G15460">
        <v>8.3333333333333339</v>
      </c>
      <c r="H15460">
        <v>8.3333333333333339</v>
      </c>
    </row>
    <row r="15461" spans="2:8" x14ac:dyDescent="0.25">
      <c r="B15461" t="s">
        <v>3</v>
      </c>
      <c r="C15461" t="s">
        <v>678</v>
      </c>
      <c r="D15461" t="s">
        <v>177</v>
      </c>
      <c r="E15461" t="s">
        <v>1</v>
      </c>
      <c r="F15461">
        <v>8.3333333333333339</v>
      </c>
      <c r="G15461">
        <v>8.3333333333333339</v>
      </c>
      <c r="H15461">
        <v>8.3333333333333339</v>
      </c>
    </row>
    <row r="15462" spans="2:8" x14ac:dyDescent="0.25">
      <c r="B15462" t="s">
        <v>3</v>
      </c>
      <c r="C15462" t="s">
        <v>678</v>
      </c>
      <c r="D15462" t="s">
        <v>178</v>
      </c>
      <c r="E15462" t="s">
        <v>1</v>
      </c>
      <c r="F15462">
        <v>0</v>
      </c>
      <c r="G15462">
        <v>0</v>
      </c>
      <c r="H15462">
        <v>0</v>
      </c>
    </row>
    <row r="15463" spans="2:8" x14ac:dyDescent="0.25">
      <c r="B15463" t="s">
        <v>3</v>
      </c>
      <c r="C15463" t="s">
        <v>678</v>
      </c>
      <c r="D15463" t="s">
        <v>179</v>
      </c>
      <c r="E15463" t="s">
        <v>1</v>
      </c>
      <c r="F15463">
        <v>0</v>
      </c>
      <c r="G15463">
        <v>0</v>
      </c>
      <c r="H15463">
        <v>0</v>
      </c>
    </row>
    <row r="15464" spans="2:8" x14ac:dyDescent="0.25">
      <c r="B15464" t="s">
        <v>3</v>
      </c>
      <c r="C15464" t="s">
        <v>678</v>
      </c>
      <c r="D15464" t="s">
        <v>180</v>
      </c>
      <c r="E15464" t="s">
        <v>1</v>
      </c>
      <c r="F15464">
        <v>0</v>
      </c>
      <c r="G15464">
        <v>0</v>
      </c>
      <c r="H15464">
        <v>0</v>
      </c>
    </row>
    <row r="15465" spans="2:8" x14ac:dyDescent="0.25">
      <c r="B15465" t="s">
        <v>3</v>
      </c>
      <c r="C15465" t="s">
        <v>678</v>
      </c>
      <c r="D15465" t="s">
        <v>181</v>
      </c>
      <c r="E15465" t="s">
        <v>1</v>
      </c>
      <c r="F15465">
        <v>0</v>
      </c>
      <c r="G15465">
        <v>0</v>
      </c>
      <c r="H15465">
        <v>0</v>
      </c>
    </row>
    <row r="15466" spans="2:8" x14ac:dyDescent="0.25">
      <c r="B15466" t="s">
        <v>3</v>
      </c>
      <c r="C15466" t="s">
        <v>678</v>
      </c>
      <c r="D15466" t="s">
        <v>634</v>
      </c>
      <c r="E15466" t="s">
        <v>1</v>
      </c>
      <c r="F15466">
        <v>0</v>
      </c>
      <c r="G15466">
        <v>0</v>
      </c>
      <c r="H15466">
        <v>0</v>
      </c>
    </row>
    <row r="15467" spans="2:8" x14ac:dyDescent="0.25">
      <c r="B15467" t="s">
        <v>3</v>
      </c>
      <c r="C15467" t="s">
        <v>678</v>
      </c>
      <c r="D15467" t="s">
        <v>182</v>
      </c>
      <c r="E15467" t="s">
        <v>1</v>
      </c>
      <c r="F15467">
        <v>0</v>
      </c>
      <c r="G15467">
        <v>0</v>
      </c>
      <c r="H15467">
        <v>0</v>
      </c>
    </row>
    <row r="15468" spans="2:8" x14ac:dyDescent="0.25">
      <c r="B15468" t="s">
        <v>3</v>
      </c>
      <c r="C15468" t="s">
        <v>678</v>
      </c>
      <c r="D15468" t="s">
        <v>183</v>
      </c>
      <c r="E15468" t="s">
        <v>1</v>
      </c>
      <c r="F15468">
        <v>0</v>
      </c>
      <c r="G15468">
        <v>0</v>
      </c>
      <c r="H15468">
        <v>0</v>
      </c>
    </row>
    <row r="15469" spans="2:8" x14ac:dyDescent="0.25">
      <c r="B15469" t="s">
        <v>3</v>
      </c>
      <c r="C15469" t="s">
        <v>678</v>
      </c>
      <c r="D15469" t="s">
        <v>184</v>
      </c>
      <c r="E15469" t="s">
        <v>1</v>
      </c>
      <c r="F15469">
        <v>0</v>
      </c>
      <c r="G15469">
        <v>0</v>
      </c>
      <c r="H15469">
        <v>0</v>
      </c>
    </row>
    <row r="15470" spans="2:8" x14ac:dyDescent="0.25">
      <c r="B15470" t="s">
        <v>3</v>
      </c>
      <c r="C15470" t="s">
        <v>678</v>
      </c>
      <c r="D15470" t="s">
        <v>185</v>
      </c>
      <c r="E15470" t="s">
        <v>1</v>
      </c>
      <c r="F15470">
        <v>0</v>
      </c>
      <c r="G15470">
        <v>0</v>
      </c>
      <c r="H15470">
        <v>0</v>
      </c>
    </row>
    <row r="15471" spans="2:8" x14ac:dyDescent="0.25">
      <c r="B15471" t="s">
        <v>3</v>
      </c>
      <c r="C15471" t="s">
        <v>678</v>
      </c>
      <c r="D15471" t="s">
        <v>186</v>
      </c>
      <c r="E15471" t="s">
        <v>1</v>
      </c>
      <c r="F15471">
        <v>0</v>
      </c>
      <c r="G15471">
        <v>0</v>
      </c>
      <c r="H15471">
        <v>0</v>
      </c>
    </row>
    <row r="15472" spans="2:8" x14ac:dyDescent="0.25">
      <c r="B15472" t="s">
        <v>3</v>
      </c>
      <c r="C15472" t="s">
        <v>678</v>
      </c>
      <c r="D15472" t="s">
        <v>187</v>
      </c>
      <c r="E15472" t="s">
        <v>1</v>
      </c>
      <c r="F15472">
        <v>0</v>
      </c>
      <c r="G15472">
        <v>0</v>
      </c>
      <c r="H15472">
        <v>0</v>
      </c>
    </row>
    <row r="15473" spans="2:8" x14ac:dyDescent="0.25">
      <c r="B15473" t="s">
        <v>3</v>
      </c>
      <c r="C15473" t="s">
        <v>678</v>
      </c>
      <c r="D15473" t="s">
        <v>188</v>
      </c>
      <c r="E15473" t="s">
        <v>1</v>
      </c>
      <c r="F15473">
        <v>4</v>
      </c>
      <c r="G15473">
        <v>3</v>
      </c>
      <c r="H15473">
        <v>2</v>
      </c>
    </row>
    <row r="15474" spans="2:8" x14ac:dyDescent="0.25">
      <c r="B15474" t="s">
        <v>3</v>
      </c>
      <c r="C15474" t="s">
        <v>678</v>
      </c>
      <c r="D15474" t="s">
        <v>189</v>
      </c>
      <c r="E15474" t="s">
        <v>1</v>
      </c>
      <c r="F15474">
        <v>4</v>
      </c>
      <c r="G15474">
        <v>3</v>
      </c>
      <c r="H15474">
        <v>2</v>
      </c>
    </row>
    <row r="15475" spans="2:8" x14ac:dyDescent="0.25">
      <c r="B15475" t="s">
        <v>3</v>
      </c>
      <c r="C15475" t="s">
        <v>678</v>
      </c>
      <c r="D15475" t="s">
        <v>190</v>
      </c>
      <c r="E15475" t="s">
        <v>1</v>
      </c>
      <c r="F15475">
        <v>4</v>
      </c>
      <c r="G15475">
        <v>3</v>
      </c>
      <c r="H15475">
        <v>2</v>
      </c>
    </row>
    <row r="15476" spans="2:8" x14ac:dyDescent="0.25">
      <c r="B15476" t="s">
        <v>3</v>
      </c>
      <c r="C15476" t="s">
        <v>678</v>
      </c>
      <c r="D15476" t="s">
        <v>191</v>
      </c>
      <c r="E15476" t="s">
        <v>1</v>
      </c>
      <c r="F15476">
        <v>4</v>
      </c>
      <c r="G15476">
        <v>3</v>
      </c>
      <c r="H15476">
        <v>2</v>
      </c>
    </row>
    <row r="15477" spans="2:8" x14ac:dyDescent="0.25">
      <c r="B15477" t="s">
        <v>3</v>
      </c>
      <c r="C15477" t="s">
        <v>678</v>
      </c>
      <c r="D15477" t="s">
        <v>192</v>
      </c>
      <c r="E15477" t="s">
        <v>1</v>
      </c>
      <c r="F15477">
        <v>4</v>
      </c>
      <c r="G15477">
        <v>3</v>
      </c>
      <c r="H15477">
        <v>2</v>
      </c>
    </row>
    <row r="15478" spans="2:8" x14ac:dyDescent="0.25">
      <c r="B15478" t="s">
        <v>3</v>
      </c>
      <c r="C15478" t="s">
        <v>678</v>
      </c>
      <c r="D15478" t="s">
        <v>193</v>
      </c>
      <c r="E15478" t="s">
        <v>1</v>
      </c>
      <c r="F15478">
        <v>7.666666666666667</v>
      </c>
      <c r="G15478">
        <v>7.666666666666667</v>
      </c>
      <c r="H15478">
        <v>7.666666666666667</v>
      </c>
    </row>
    <row r="15479" spans="2:8" x14ac:dyDescent="0.25">
      <c r="B15479" t="s">
        <v>3</v>
      </c>
      <c r="C15479" t="s">
        <v>678</v>
      </c>
      <c r="D15479" t="s">
        <v>194</v>
      </c>
      <c r="E15479" t="s">
        <v>1</v>
      </c>
      <c r="F15479">
        <v>7.666666666666667</v>
      </c>
      <c r="G15479">
        <v>7.666666666666667</v>
      </c>
      <c r="H15479">
        <v>7.666666666666667</v>
      </c>
    </row>
    <row r="15480" spans="2:8" x14ac:dyDescent="0.25">
      <c r="B15480" t="s">
        <v>3</v>
      </c>
      <c r="C15480" t="s">
        <v>678</v>
      </c>
      <c r="D15480" t="s">
        <v>195</v>
      </c>
      <c r="E15480" t="s">
        <v>1</v>
      </c>
      <c r="F15480">
        <v>0</v>
      </c>
      <c r="G15480">
        <v>0</v>
      </c>
      <c r="H15480">
        <v>0</v>
      </c>
    </row>
    <row r="15481" spans="2:8" x14ac:dyDescent="0.25">
      <c r="B15481" t="s">
        <v>3</v>
      </c>
      <c r="C15481" t="s">
        <v>678</v>
      </c>
      <c r="D15481" t="s">
        <v>196</v>
      </c>
      <c r="E15481" t="s">
        <v>1</v>
      </c>
      <c r="F15481">
        <v>0</v>
      </c>
      <c r="G15481">
        <v>0</v>
      </c>
      <c r="H15481">
        <v>0</v>
      </c>
    </row>
    <row r="15482" spans="2:8" x14ac:dyDescent="0.25">
      <c r="B15482" t="s">
        <v>3</v>
      </c>
      <c r="C15482" t="s">
        <v>678</v>
      </c>
      <c r="D15482" t="s">
        <v>197</v>
      </c>
      <c r="E15482" t="s">
        <v>1</v>
      </c>
      <c r="F15482">
        <v>0</v>
      </c>
      <c r="G15482">
        <v>0</v>
      </c>
      <c r="H15482">
        <v>0</v>
      </c>
    </row>
    <row r="15483" spans="2:8" x14ac:dyDescent="0.25">
      <c r="B15483" t="s">
        <v>3</v>
      </c>
      <c r="C15483" t="s">
        <v>678</v>
      </c>
      <c r="D15483" t="s">
        <v>198</v>
      </c>
      <c r="E15483" t="s">
        <v>1</v>
      </c>
      <c r="F15483">
        <v>0</v>
      </c>
      <c r="G15483">
        <v>0</v>
      </c>
      <c r="H15483">
        <v>0</v>
      </c>
    </row>
    <row r="15484" spans="2:8" x14ac:dyDescent="0.25">
      <c r="B15484" t="s">
        <v>3</v>
      </c>
      <c r="C15484" t="s">
        <v>678</v>
      </c>
      <c r="D15484" t="s">
        <v>199</v>
      </c>
      <c r="E15484" t="s">
        <v>1</v>
      </c>
      <c r="F15484">
        <v>3.7666666666666671</v>
      </c>
      <c r="G15484">
        <v>3.7666666666666671</v>
      </c>
      <c r="H15484">
        <v>3.7666666666666671</v>
      </c>
    </row>
    <row r="15485" spans="2:8" x14ac:dyDescent="0.25">
      <c r="B15485" t="s">
        <v>3</v>
      </c>
      <c r="C15485" t="s">
        <v>678</v>
      </c>
      <c r="D15485" t="s">
        <v>200</v>
      </c>
      <c r="E15485" t="s">
        <v>1</v>
      </c>
      <c r="F15485">
        <v>3.7666666666666671</v>
      </c>
      <c r="G15485">
        <v>3.7666666666666671</v>
      </c>
      <c r="H15485">
        <v>3.7666666666666671</v>
      </c>
    </row>
    <row r="15486" spans="2:8" x14ac:dyDescent="0.25">
      <c r="B15486" t="s">
        <v>3</v>
      </c>
      <c r="C15486" t="s">
        <v>678</v>
      </c>
      <c r="D15486" t="s">
        <v>201</v>
      </c>
      <c r="E15486" t="s">
        <v>1</v>
      </c>
      <c r="F15486">
        <v>3.766667</v>
      </c>
      <c r="G15486">
        <v>3.7666666666666671</v>
      </c>
      <c r="H15486">
        <v>3.7666666666666671</v>
      </c>
    </row>
    <row r="15487" spans="2:8" x14ac:dyDescent="0.25">
      <c r="B15487" t="s">
        <v>3</v>
      </c>
      <c r="C15487" t="s">
        <v>678</v>
      </c>
      <c r="D15487" t="s">
        <v>202</v>
      </c>
      <c r="E15487" t="s">
        <v>1</v>
      </c>
      <c r="F15487">
        <v>3.766667</v>
      </c>
      <c r="G15487">
        <v>3.7666666666666671</v>
      </c>
      <c r="H15487">
        <v>3.7666666666666671</v>
      </c>
    </row>
    <row r="15488" spans="2:8" x14ac:dyDescent="0.25">
      <c r="B15488" t="s">
        <v>3</v>
      </c>
      <c r="C15488" t="s">
        <v>678</v>
      </c>
      <c r="D15488" t="s">
        <v>203</v>
      </c>
      <c r="E15488" t="s">
        <v>1</v>
      </c>
      <c r="F15488">
        <v>3.7666666666666671</v>
      </c>
      <c r="G15488">
        <v>3.7666666666666671</v>
      </c>
      <c r="H15488">
        <v>3.7666666666666671</v>
      </c>
    </row>
    <row r="15489" spans="2:8" x14ac:dyDescent="0.25">
      <c r="B15489" t="s">
        <v>3</v>
      </c>
      <c r="C15489" t="s">
        <v>678</v>
      </c>
      <c r="D15489" t="s">
        <v>204</v>
      </c>
      <c r="E15489" t="s">
        <v>1</v>
      </c>
      <c r="F15489">
        <v>3.7666666666666671</v>
      </c>
      <c r="G15489">
        <v>3.7666666666666671</v>
      </c>
      <c r="H15489">
        <v>3.7666666666666671</v>
      </c>
    </row>
    <row r="15490" spans="2:8" x14ac:dyDescent="0.25">
      <c r="B15490" t="s">
        <v>3</v>
      </c>
      <c r="C15490" t="s">
        <v>678</v>
      </c>
      <c r="D15490" t="s">
        <v>205</v>
      </c>
      <c r="E15490" t="s">
        <v>1</v>
      </c>
      <c r="F15490">
        <v>4</v>
      </c>
      <c r="G15490">
        <v>3</v>
      </c>
      <c r="H15490">
        <v>2</v>
      </c>
    </row>
    <row r="15491" spans="2:8" x14ac:dyDescent="0.25">
      <c r="B15491" t="s">
        <v>3</v>
      </c>
      <c r="C15491" t="s">
        <v>678</v>
      </c>
      <c r="D15491" t="s">
        <v>206</v>
      </c>
      <c r="E15491" t="s">
        <v>1</v>
      </c>
      <c r="F15491">
        <v>4</v>
      </c>
      <c r="G15491">
        <v>3</v>
      </c>
      <c r="H15491">
        <v>2</v>
      </c>
    </row>
    <row r="15492" spans="2:8" x14ac:dyDescent="0.25">
      <c r="B15492" t="s">
        <v>3</v>
      </c>
      <c r="C15492" t="s">
        <v>678</v>
      </c>
      <c r="D15492" t="s">
        <v>207</v>
      </c>
      <c r="E15492" t="s">
        <v>1</v>
      </c>
      <c r="F15492">
        <v>4</v>
      </c>
      <c r="G15492">
        <v>3</v>
      </c>
      <c r="H15492">
        <v>2</v>
      </c>
    </row>
    <row r="15493" spans="2:8" x14ac:dyDescent="0.25">
      <c r="B15493" t="s">
        <v>3</v>
      </c>
      <c r="C15493" t="s">
        <v>678</v>
      </c>
      <c r="D15493" t="s">
        <v>208</v>
      </c>
      <c r="E15493" t="s">
        <v>1</v>
      </c>
      <c r="F15493">
        <v>0</v>
      </c>
      <c r="G15493">
        <v>0</v>
      </c>
      <c r="H15493">
        <v>0</v>
      </c>
    </row>
    <row r="15494" spans="2:8" x14ac:dyDescent="0.25">
      <c r="B15494" t="s">
        <v>3</v>
      </c>
      <c r="C15494" t="s">
        <v>678</v>
      </c>
      <c r="D15494" t="s">
        <v>209</v>
      </c>
      <c r="E15494" t="s">
        <v>1</v>
      </c>
      <c r="F15494">
        <v>0</v>
      </c>
      <c r="G15494">
        <v>0</v>
      </c>
      <c r="H15494">
        <v>0</v>
      </c>
    </row>
    <row r="15495" spans="2:8" x14ac:dyDescent="0.25">
      <c r="B15495" t="s">
        <v>3</v>
      </c>
      <c r="C15495" t="s">
        <v>678</v>
      </c>
      <c r="D15495" t="s">
        <v>210</v>
      </c>
      <c r="E15495" t="s">
        <v>1</v>
      </c>
      <c r="F15495">
        <v>0</v>
      </c>
      <c r="G15495">
        <v>0</v>
      </c>
      <c r="H15495">
        <v>0</v>
      </c>
    </row>
    <row r="15496" spans="2:8" x14ac:dyDescent="0.25">
      <c r="B15496" t="s">
        <v>3</v>
      </c>
      <c r="C15496" t="s">
        <v>678</v>
      </c>
      <c r="D15496" t="s">
        <v>211</v>
      </c>
      <c r="E15496" t="s">
        <v>1</v>
      </c>
      <c r="F15496">
        <v>0</v>
      </c>
      <c r="G15496">
        <v>0</v>
      </c>
      <c r="H15496">
        <v>0</v>
      </c>
    </row>
    <row r="15497" spans="2:8" x14ac:dyDescent="0.25">
      <c r="B15497" t="s">
        <v>3</v>
      </c>
      <c r="C15497" t="s">
        <v>678</v>
      </c>
      <c r="D15497" t="s">
        <v>212</v>
      </c>
      <c r="E15497" t="s">
        <v>1</v>
      </c>
      <c r="F15497">
        <v>0</v>
      </c>
      <c r="G15497">
        <v>0</v>
      </c>
      <c r="H15497">
        <v>0</v>
      </c>
    </row>
    <row r="15498" spans="2:8" x14ac:dyDescent="0.25">
      <c r="B15498" t="s">
        <v>3</v>
      </c>
      <c r="C15498" t="s">
        <v>678</v>
      </c>
      <c r="D15498" t="s">
        <v>213</v>
      </c>
      <c r="E15498" t="s">
        <v>1</v>
      </c>
      <c r="F15498">
        <v>0</v>
      </c>
      <c r="G15498">
        <v>0</v>
      </c>
      <c r="H15498">
        <v>0</v>
      </c>
    </row>
    <row r="15499" spans="2:8" x14ac:dyDescent="0.25">
      <c r="B15499" t="s">
        <v>3</v>
      </c>
      <c r="C15499" t="s">
        <v>678</v>
      </c>
      <c r="D15499" t="s">
        <v>214</v>
      </c>
      <c r="E15499" t="s">
        <v>1</v>
      </c>
      <c r="F15499">
        <v>0</v>
      </c>
      <c r="G15499">
        <v>0</v>
      </c>
      <c r="H15499">
        <v>0</v>
      </c>
    </row>
    <row r="15500" spans="2:8" x14ac:dyDescent="0.25">
      <c r="B15500" t="s">
        <v>3</v>
      </c>
      <c r="C15500" t="s">
        <v>678</v>
      </c>
      <c r="D15500" t="s">
        <v>215</v>
      </c>
      <c r="E15500" t="s">
        <v>1</v>
      </c>
      <c r="F15500">
        <v>0</v>
      </c>
      <c r="G15500">
        <v>0</v>
      </c>
      <c r="H15500">
        <v>0</v>
      </c>
    </row>
    <row r="15501" spans="2:8" x14ac:dyDescent="0.25">
      <c r="B15501" t="s">
        <v>3</v>
      </c>
      <c r="C15501" t="s">
        <v>678</v>
      </c>
      <c r="D15501" t="s">
        <v>216</v>
      </c>
      <c r="E15501" t="s">
        <v>1</v>
      </c>
      <c r="F15501">
        <v>0</v>
      </c>
      <c r="G15501">
        <v>0</v>
      </c>
      <c r="H15501">
        <v>0</v>
      </c>
    </row>
    <row r="15502" spans="2:8" x14ac:dyDescent="0.25">
      <c r="B15502" t="s">
        <v>3</v>
      </c>
      <c r="C15502" t="s">
        <v>678</v>
      </c>
      <c r="D15502" t="s">
        <v>217</v>
      </c>
      <c r="E15502" t="s">
        <v>1</v>
      </c>
      <c r="F15502">
        <v>0</v>
      </c>
      <c r="G15502">
        <v>0</v>
      </c>
      <c r="H15502">
        <v>0</v>
      </c>
    </row>
    <row r="15503" spans="2:8" x14ac:dyDescent="0.25">
      <c r="B15503" t="s">
        <v>3</v>
      </c>
      <c r="C15503" t="s">
        <v>678</v>
      </c>
      <c r="D15503" t="s">
        <v>218</v>
      </c>
      <c r="E15503" t="s">
        <v>1</v>
      </c>
      <c r="F15503">
        <v>0</v>
      </c>
      <c r="G15503">
        <v>0</v>
      </c>
      <c r="H15503">
        <v>0</v>
      </c>
    </row>
    <row r="15504" spans="2:8" x14ac:dyDescent="0.25">
      <c r="B15504" t="s">
        <v>3</v>
      </c>
      <c r="C15504" t="s">
        <v>678</v>
      </c>
      <c r="D15504" t="s">
        <v>219</v>
      </c>
      <c r="E15504" t="s">
        <v>1</v>
      </c>
      <c r="F15504">
        <v>0</v>
      </c>
      <c r="G15504">
        <v>0</v>
      </c>
      <c r="H15504">
        <v>0</v>
      </c>
    </row>
    <row r="15505" spans="2:8" x14ac:dyDescent="0.25">
      <c r="B15505" t="s">
        <v>3</v>
      </c>
      <c r="C15505" t="s">
        <v>678</v>
      </c>
      <c r="D15505" t="s">
        <v>220</v>
      </c>
      <c r="E15505" t="s">
        <v>1</v>
      </c>
      <c r="F15505">
        <v>0</v>
      </c>
      <c r="G15505">
        <v>0</v>
      </c>
      <c r="H15505">
        <v>0</v>
      </c>
    </row>
    <row r="15506" spans="2:8" x14ac:dyDescent="0.25">
      <c r="B15506" t="s">
        <v>3</v>
      </c>
      <c r="C15506" t="s">
        <v>678</v>
      </c>
      <c r="D15506" t="s">
        <v>221</v>
      </c>
      <c r="E15506" t="s">
        <v>1</v>
      </c>
      <c r="F15506">
        <v>0</v>
      </c>
      <c r="G15506">
        <v>0</v>
      </c>
      <c r="H15506">
        <v>0</v>
      </c>
    </row>
    <row r="15507" spans="2:8" x14ac:dyDescent="0.25">
      <c r="B15507" t="s">
        <v>3</v>
      </c>
      <c r="C15507" t="s">
        <v>678</v>
      </c>
      <c r="D15507" t="s">
        <v>222</v>
      </c>
      <c r="E15507" t="s">
        <v>1</v>
      </c>
      <c r="F15507">
        <v>0</v>
      </c>
      <c r="G15507">
        <v>0</v>
      </c>
      <c r="H15507">
        <v>0</v>
      </c>
    </row>
    <row r="15508" spans="2:8" x14ac:dyDescent="0.25">
      <c r="B15508" t="s">
        <v>3</v>
      </c>
      <c r="C15508" t="s">
        <v>678</v>
      </c>
      <c r="D15508" t="s">
        <v>223</v>
      </c>
      <c r="E15508" t="s">
        <v>1</v>
      </c>
      <c r="F15508">
        <v>0</v>
      </c>
      <c r="G15508">
        <v>0</v>
      </c>
      <c r="H15508">
        <v>0</v>
      </c>
    </row>
    <row r="15509" spans="2:8" x14ac:dyDescent="0.25">
      <c r="B15509" t="s">
        <v>3</v>
      </c>
      <c r="C15509" t="s">
        <v>678</v>
      </c>
      <c r="D15509" t="s">
        <v>224</v>
      </c>
      <c r="E15509" t="s">
        <v>1</v>
      </c>
      <c r="F15509">
        <v>0</v>
      </c>
      <c r="G15509">
        <v>0</v>
      </c>
      <c r="H15509">
        <v>0</v>
      </c>
    </row>
    <row r="15510" spans="2:8" x14ac:dyDescent="0.25">
      <c r="B15510" t="s">
        <v>3</v>
      </c>
      <c r="C15510" t="s">
        <v>678</v>
      </c>
      <c r="D15510" t="s">
        <v>225</v>
      </c>
      <c r="E15510" t="s">
        <v>1</v>
      </c>
      <c r="F15510">
        <v>0</v>
      </c>
      <c r="G15510">
        <v>0</v>
      </c>
      <c r="H15510">
        <v>0</v>
      </c>
    </row>
    <row r="15511" spans="2:8" x14ac:dyDescent="0.25">
      <c r="B15511" t="s">
        <v>3</v>
      </c>
      <c r="C15511" t="s">
        <v>678</v>
      </c>
      <c r="D15511" t="s">
        <v>226</v>
      </c>
      <c r="E15511" t="s">
        <v>1</v>
      </c>
      <c r="F15511">
        <v>0</v>
      </c>
      <c r="G15511">
        <v>0</v>
      </c>
      <c r="H15511">
        <v>0</v>
      </c>
    </row>
    <row r="15512" spans="2:8" x14ac:dyDescent="0.25">
      <c r="B15512" t="s">
        <v>3</v>
      </c>
      <c r="C15512" t="s">
        <v>678</v>
      </c>
      <c r="D15512" t="s">
        <v>227</v>
      </c>
      <c r="E15512" t="s">
        <v>1</v>
      </c>
      <c r="F15512">
        <v>0</v>
      </c>
      <c r="G15512">
        <v>0</v>
      </c>
      <c r="H15512">
        <v>0</v>
      </c>
    </row>
    <row r="15513" spans="2:8" x14ac:dyDescent="0.25">
      <c r="B15513" t="s">
        <v>3</v>
      </c>
      <c r="C15513" t="s">
        <v>678</v>
      </c>
      <c r="D15513" t="s">
        <v>228</v>
      </c>
      <c r="E15513" t="s">
        <v>1</v>
      </c>
      <c r="F15513">
        <v>0</v>
      </c>
      <c r="G15513">
        <v>0</v>
      </c>
      <c r="H15513">
        <v>0</v>
      </c>
    </row>
    <row r="15514" spans="2:8" x14ac:dyDescent="0.25">
      <c r="B15514" t="s">
        <v>3</v>
      </c>
      <c r="C15514" t="s">
        <v>678</v>
      </c>
      <c r="D15514" t="s">
        <v>229</v>
      </c>
      <c r="E15514" t="s">
        <v>1</v>
      </c>
      <c r="F15514">
        <v>0</v>
      </c>
      <c r="G15514">
        <v>0</v>
      </c>
      <c r="H15514">
        <v>0</v>
      </c>
    </row>
    <row r="15515" spans="2:8" x14ac:dyDescent="0.25">
      <c r="B15515" t="s">
        <v>3</v>
      </c>
      <c r="C15515" t="s">
        <v>678</v>
      </c>
      <c r="D15515" t="s">
        <v>230</v>
      </c>
      <c r="E15515" t="s">
        <v>1</v>
      </c>
      <c r="F15515">
        <v>0</v>
      </c>
      <c r="G15515">
        <v>0</v>
      </c>
      <c r="H15515">
        <v>0</v>
      </c>
    </row>
    <row r="15516" spans="2:8" x14ac:dyDescent="0.25">
      <c r="B15516" t="s">
        <v>3</v>
      </c>
      <c r="C15516" t="s">
        <v>678</v>
      </c>
      <c r="D15516" t="s">
        <v>231</v>
      </c>
      <c r="E15516" t="s">
        <v>1</v>
      </c>
      <c r="F15516">
        <v>0</v>
      </c>
      <c r="G15516">
        <v>0</v>
      </c>
      <c r="H15516">
        <v>0</v>
      </c>
    </row>
    <row r="15517" spans="2:8" x14ac:dyDescent="0.25">
      <c r="B15517" t="s">
        <v>3</v>
      </c>
      <c r="C15517" t="s">
        <v>678</v>
      </c>
      <c r="D15517" t="s">
        <v>232</v>
      </c>
      <c r="E15517" t="s">
        <v>1</v>
      </c>
      <c r="F15517">
        <v>0</v>
      </c>
      <c r="G15517">
        <v>0</v>
      </c>
      <c r="H15517">
        <v>0</v>
      </c>
    </row>
    <row r="15518" spans="2:8" x14ac:dyDescent="0.25">
      <c r="B15518" t="s">
        <v>3</v>
      </c>
      <c r="C15518" t="s">
        <v>678</v>
      </c>
      <c r="D15518" t="s">
        <v>233</v>
      </c>
      <c r="E15518" t="s">
        <v>1</v>
      </c>
      <c r="F15518">
        <v>0</v>
      </c>
      <c r="G15518">
        <v>0</v>
      </c>
      <c r="H15518">
        <v>0</v>
      </c>
    </row>
    <row r="15519" spans="2:8" x14ac:dyDescent="0.25">
      <c r="B15519" t="s">
        <v>3</v>
      </c>
      <c r="C15519" t="s">
        <v>678</v>
      </c>
      <c r="D15519" t="s">
        <v>234</v>
      </c>
      <c r="E15519" t="s">
        <v>1</v>
      </c>
      <c r="F15519">
        <v>0</v>
      </c>
      <c r="G15519">
        <v>0</v>
      </c>
      <c r="H15519">
        <v>0</v>
      </c>
    </row>
    <row r="15520" spans="2:8" x14ac:dyDescent="0.25">
      <c r="B15520" t="s">
        <v>3</v>
      </c>
      <c r="C15520" t="s">
        <v>678</v>
      </c>
      <c r="D15520" t="s">
        <v>235</v>
      </c>
      <c r="E15520" t="s">
        <v>1</v>
      </c>
      <c r="F15520">
        <v>0</v>
      </c>
      <c r="G15520">
        <v>0</v>
      </c>
      <c r="H15520">
        <v>0</v>
      </c>
    </row>
    <row r="15521" spans="2:8" x14ac:dyDescent="0.25">
      <c r="B15521" t="s">
        <v>3</v>
      </c>
      <c r="C15521" t="s">
        <v>678</v>
      </c>
      <c r="D15521" t="s">
        <v>236</v>
      </c>
      <c r="E15521" t="s">
        <v>1</v>
      </c>
      <c r="F15521">
        <v>0</v>
      </c>
      <c r="G15521">
        <v>0</v>
      </c>
      <c r="H15521">
        <v>0</v>
      </c>
    </row>
    <row r="15522" spans="2:8" x14ac:dyDescent="0.25">
      <c r="B15522" t="s">
        <v>3</v>
      </c>
      <c r="C15522" t="s">
        <v>678</v>
      </c>
      <c r="D15522" t="s">
        <v>237</v>
      </c>
      <c r="E15522" t="s">
        <v>1</v>
      </c>
      <c r="F15522">
        <v>0</v>
      </c>
      <c r="G15522">
        <v>0</v>
      </c>
      <c r="H15522">
        <v>0</v>
      </c>
    </row>
    <row r="15523" spans="2:8" x14ac:dyDescent="0.25">
      <c r="B15523" t="s">
        <v>3</v>
      </c>
      <c r="C15523" t="s">
        <v>678</v>
      </c>
      <c r="D15523" t="s">
        <v>238</v>
      </c>
      <c r="E15523" t="s">
        <v>1</v>
      </c>
      <c r="F15523">
        <v>0</v>
      </c>
      <c r="G15523">
        <v>0</v>
      </c>
      <c r="H15523">
        <v>0</v>
      </c>
    </row>
    <row r="15524" spans="2:8" x14ac:dyDescent="0.25">
      <c r="B15524" t="s">
        <v>3</v>
      </c>
      <c r="C15524" t="s">
        <v>678</v>
      </c>
      <c r="D15524" t="s">
        <v>239</v>
      </c>
      <c r="E15524" t="s">
        <v>1</v>
      </c>
      <c r="F15524">
        <v>0</v>
      </c>
      <c r="G15524">
        <v>0</v>
      </c>
      <c r="H15524">
        <v>0</v>
      </c>
    </row>
    <row r="15525" spans="2:8" x14ac:dyDescent="0.25">
      <c r="B15525" t="s">
        <v>3</v>
      </c>
      <c r="C15525" t="s">
        <v>678</v>
      </c>
      <c r="D15525" t="s">
        <v>240</v>
      </c>
      <c r="E15525" t="s">
        <v>1</v>
      </c>
      <c r="F15525">
        <v>0</v>
      </c>
      <c r="G15525">
        <v>0</v>
      </c>
      <c r="H15525">
        <v>0</v>
      </c>
    </row>
    <row r="15526" spans="2:8" x14ac:dyDescent="0.25">
      <c r="B15526" t="s">
        <v>3</v>
      </c>
      <c r="C15526" t="s">
        <v>678</v>
      </c>
      <c r="D15526" t="s">
        <v>241</v>
      </c>
      <c r="E15526" t="s">
        <v>1</v>
      </c>
      <c r="F15526">
        <v>0</v>
      </c>
      <c r="G15526">
        <v>0</v>
      </c>
      <c r="H15526">
        <v>0</v>
      </c>
    </row>
    <row r="15527" spans="2:8" x14ac:dyDescent="0.25">
      <c r="B15527" t="s">
        <v>3</v>
      </c>
      <c r="C15527" t="s">
        <v>678</v>
      </c>
      <c r="D15527" t="s">
        <v>242</v>
      </c>
      <c r="E15527" t="s">
        <v>1</v>
      </c>
      <c r="F15527">
        <v>0</v>
      </c>
      <c r="G15527">
        <v>0</v>
      </c>
      <c r="H15527">
        <v>0</v>
      </c>
    </row>
    <row r="15528" spans="2:8" x14ac:dyDescent="0.25">
      <c r="B15528" t="s">
        <v>3</v>
      </c>
      <c r="C15528" t="s">
        <v>678</v>
      </c>
      <c r="D15528" t="s">
        <v>243</v>
      </c>
      <c r="E15528" t="s">
        <v>1</v>
      </c>
      <c r="F15528">
        <v>6</v>
      </c>
      <c r="G15528">
        <v>6</v>
      </c>
      <c r="H15528">
        <v>6</v>
      </c>
    </row>
    <row r="15529" spans="2:8" x14ac:dyDescent="0.25">
      <c r="B15529" t="s">
        <v>3</v>
      </c>
      <c r="C15529" t="s">
        <v>678</v>
      </c>
      <c r="D15529" t="s">
        <v>244</v>
      </c>
      <c r="E15529" t="s">
        <v>1</v>
      </c>
      <c r="F15529">
        <v>6</v>
      </c>
      <c r="G15529">
        <v>6</v>
      </c>
      <c r="H15529">
        <v>6</v>
      </c>
    </row>
    <row r="15530" spans="2:8" x14ac:dyDescent="0.25">
      <c r="B15530" t="s">
        <v>3</v>
      </c>
      <c r="C15530" t="s">
        <v>678</v>
      </c>
      <c r="D15530" t="s">
        <v>245</v>
      </c>
      <c r="E15530" t="s">
        <v>1</v>
      </c>
      <c r="F15530">
        <v>0</v>
      </c>
      <c r="G15530">
        <v>0</v>
      </c>
      <c r="H15530">
        <v>0</v>
      </c>
    </row>
    <row r="15531" spans="2:8" x14ac:dyDescent="0.25">
      <c r="B15531" t="s">
        <v>3</v>
      </c>
      <c r="C15531" t="s">
        <v>678</v>
      </c>
      <c r="D15531" t="s">
        <v>246</v>
      </c>
      <c r="E15531" t="s">
        <v>1</v>
      </c>
      <c r="F15531">
        <v>0</v>
      </c>
      <c r="G15531">
        <v>0</v>
      </c>
      <c r="H15531">
        <v>0</v>
      </c>
    </row>
    <row r="15532" spans="2:8" x14ac:dyDescent="0.25">
      <c r="B15532" t="s">
        <v>3</v>
      </c>
      <c r="C15532" t="s">
        <v>678</v>
      </c>
      <c r="D15532" t="s">
        <v>247</v>
      </c>
      <c r="E15532" t="s">
        <v>1</v>
      </c>
      <c r="F15532">
        <v>0</v>
      </c>
      <c r="G15532">
        <v>0</v>
      </c>
      <c r="H15532">
        <v>0</v>
      </c>
    </row>
    <row r="15533" spans="2:8" x14ac:dyDescent="0.25">
      <c r="B15533" t="s">
        <v>3</v>
      </c>
      <c r="C15533" t="s">
        <v>678</v>
      </c>
      <c r="D15533" t="s">
        <v>248</v>
      </c>
      <c r="E15533" t="s">
        <v>1</v>
      </c>
      <c r="F15533">
        <v>0</v>
      </c>
      <c r="G15533">
        <v>0</v>
      </c>
      <c r="H15533">
        <v>0</v>
      </c>
    </row>
    <row r="15534" spans="2:8" x14ac:dyDescent="0.25">
      <c r="B15534" t="s">
        <v>3</v>
      </c>
      <c r="C15534" t="s">
        <v>678</v>
      </c>
      <c r="D15534" t="s">
        <v>249</v>
      </c>
      <c r="E15534" t="s">
        <v>1</v>
      </c>
      <c r="F15534">
        <v>0</v>
      </c>
      <c r="G15534">
        <v>0</v>
      </c>
      <c r="H15534">
        <v>0</v>
      </c>
    </row>
    <row r="15535" spans="2:8" x14ac:dyDescent="0.25">
      <c r="B15535" t="s">
        <v>3</v>
      </c>
      <c r="C15535" t="s">
        <v>678</v>
      </c>
      <c r="D15535" t="s">
        <v>250</v>
      </c>
      <c r="E15535" t="s">
        <v>1</v>
      </c>
      <c r="F15535">
        <v>0</v>
      </c>
      <c r="G15535">
        <v>0</v>
      </c>
      <c r="H15535">
        <v>0</v>
      </c>
    </row>
    <row r="15536" spans="2:8" x14ac:dyDescent="0.25">
      <c r="B15536" t="s">
        <v>3</v>
      </c>
      <c r="C15536" t="s">
        <v>678</v>
      </c>
      <c r="D15536" t="s">
        <v>251</v>
      </c>
      <c r="E15536" t="s">
        <v>1</v>
      </c>
      <c r="F15536">
        <v>0</v>
      </c>
      <c r="G15536">
        <v>0</v>
      </c>
      <c r="H15536">
        <v>0</v>
      </c>
    </row>
    <row r="15537" spans="2:8" x14ac:dyDescent="0.25">
      <c r="B15537" t="s">
        <v>3</v>
      </c>
      <c r="C15537" t="s">
        <v>678</v>
      </c>
      <c r="D15537" t="s">
        <v>252</v>
      </c>
      <c r="E15537" t="s">
        <v>1</v>
      </c>
      <c r="F15537">
        <v>0</v>
      </c>
      <c r="G15537">
        <v>0</v>
      </c>
      <c r="H15537">
        <v>0</v>
      </c>
    </row>
    <row r="15538" spans="2:8" x14ac:dyDescent="0.25">
      <c r="B15538" t="s">
        <v>3</v>
      </c>
      <c r="C15538" t="s">
        <v>678</v>
      </c>
      <c r="D15538" t="s">
        <v>253</v>
      </c>
      <c r="E15538" t="s">
        <v>1</v>
      </c>
      <c r="F15538">
        <v>0</v>
      </c>
      <c r="G15538">
        <v>0</v>
      </c>
      <c r="H15538">
        <v>0</v>
      </c>
    </row>
    <row r="15539" spans="2:8" x14ac:dyDescent="0.25">
      <c r="B15539" t="s">
        <v>3</v>
      </c>
      <c r="C15539" t="s">
        <v>678</v>
      </c>
      <c r="D15539" t="s">
        <v>254</v>
      </c>
      <c r="E15539" t="s">
        <v>1</v>
      </c>
      <c r="F15539">
        <v>0</v>
      </c>
      <c r="G15539">
        <v>0</v>
      </c>
      <c r="H15539">
        <v>0</v>
      </c>
    </row>
    <row r="15540" spans="2:8" x14ac:dyDescent="0.25">
      <c r="B15540" t="s">
        <v>3</v>
      </c>
      <c r="C15540" t="s">
        <v>678</v>
      </c>
      <c r="D15540" t="s">
        <v>255</v>
      </c>
      <c r="E15540" t="s">
        <v>1</v>
      </c>
      <c r="F15540">
        <v>0</v>
      </c>
      <c r="G15540">
        <v>0</v>
      </c>
      <c r="H15540">
        <v>0</v>
      </c>
    </row>
    <row r="15541" spans="2:8" x14ac:dyDescent="0.25">
      <c r="B15541" t="s">
        <v>3</v>
      </c>
      <c r="C15541" t="s">
        <v>678</v>
      </c>
      <c r="D15541" t="s">
        <v>256</v>
      </c>
      <c r="E15541" t="s">
        <v>1</v>
      </c>
      <c r="F15541">
        <v>0</v>
      </c>
      <c r="G15541">
        <v>0</v>
      </c>
      <c r="H15541">
        <v>0</v>
      </c>
    </row>
    <row r="15542" spans="2:8" x14ac:dyDescent="0.25">
      <c r="B15542" t="s">
        <v>3</v>
      </c>
      <c r="C15542" t="s">
        <v>678</v>
      </c>
      <c r="D15542" t="s">
        <v>257</v>
      </c>
      <c r="E15542" t="s">
        <v>1</v>
      </c>
      <c r="F15542">
        <v>0</v>
      </c>
      <c r="G15542">
        <v>0</v>
      </c>
      <c r="H15542">
        <v>0</v>
      </c>
    </row>
    <row r="15543" spans="2:8" x14ac:dyDescent="0.25">
      <c r="B15543" t="s">
        <v>3</v>
      </c>
      <c r="C15543" t="s">
        <v>678</v>
      </c>
      <c r="D15543" t="s">
        <v>258</v>
      </c>
      <c r="E15543" t="s">
        <v>1</v>
      </c>
      <c r="F15543">
        <v>0</v>
      </c>
      <c r="G15543">
        <v>0</v>
      </c>
      <c r="H15543">
        <v>0</v>
      </c>
    </row>
    <row r="15544" spans="2:8" x14ac:dyDescent="0.25">
      <c r="B15544" t="s">
        <v>3</v>
      </c>
      <c r="C15544" t="s">
        <v>678</v>
      </c>
      <c r="D15544" t="s">
        <v>259</v>
      </c>
      <c r="E15544" t="s">
        <v>1</v>
      </c>
      <c r="F15544">
        <v>0</v>
      </c>
      <c r="G15544">
        <v>0</v>
      </c>
      <c r="H15544">
        <v>0</v>
      </c>
    </row>
    <row r="15545" spans="2:8" x14ac:dyDescent="0.25">
      <c r="B15545" t="s">
        <v>3</v>
      </c>
      <c r="C15545" t="s">
        <v>678</v>
      </c>
      <c r="D15545" t="s">
        <v>260</v>
      </c>
      <c r="E15545" t="s">
        <v>1</v>
      </c>
      <c r="F15545">
        <v>0</v>
      </c>
      <c r="G15545">
        <v>0</v>
      </c>
      <c r="H15545">
        <v>0</v>
      </c>
    </row>
    <row r="15546" spans="2:8" x14ac:dyDescent="0.25">
      <c r="B15546" t="s">
        <v>3</v>
      </c>
      <c r="C15546" t="s">
        <v>678</v>
      </c>
      <c r="D15546" t="s">
        <v>261</v>
      </c>
      <c r="E15546" t="s">
        <v>1</v>
      </c>
      <c r="F15546">
        <v>0</v>
      </c>
      <c r="G15546">
        <v>0</v>
      </c>
      <c r="H15546">
        <v>0</v>
      </c>
    </row>
    <row r="15547" spans="2:8" x14ac:dyDescent="0.25">
      <c r="B15547" t="s">
        <v>3</v>
      </c>
      <c r="C15547" t="s">
        <v>678</v>
      </c>
      <c r="D15547" t="s">
        <v>262</v>
      </c>
      <c r="E15547" t="s">
        <v>1</v>
      </c>
      <c r="F15547">
        <v>0</v>
      </c>
      <c r="G15547">
        <v>0</v>
      </c>
      <c r="H15547">
        <v>0</v>
      </c>
    </row>
    <row r="15548" spans="2:8" x14ac:dyDescent="0.25">
      <c r="B15548" t="s">
        <v>3</v>
      </c>
      <c r="C15548" t="s">
        <v>678</v>
      </c>
      <c r="D15548" t="s">
        <v>263</v>
      </c>
      <c r="E15548" t="s">
        <v>1</v>
      </c>
      <c r="F15548">
        <v>0</v>
      </c>
      <c r="G15548">
        <v>0</v>
      </c>
      <c r="H15548">
        <v>0</v>
      </c>
    </row>
    <row r="15549" spans="2:8" x14ac:dyDescent="0.25">
      <c r="B15549" t="s">
        <v>3</v>
      </c>
      <c r="C15549" t="s">
        <v>678</v>
      </c>
      <c r="D15549" t="s">
        <v>264</v>
      </c>
      <c r="E15549" t="s">
        <v>1</v>
      </c>
      <c r="F15549">
        <v>0</v>
      </c>
      <c r="G15549">
        <v>0</v>
      </c>
      <c r="H15549">
        <v>0</v>
      </c>
    </row>
    <row r="15550" spans="2:8" x14ac:dyDescent="0.25">
      <c r="B15550" t="s">
        <v>3</v>
      </c>
      <c r="C15550" t="s">
        <v>678</v>
      </c>
      <c r="D15550" t="s">
        <v>265</v>
      </c>
      <c r="E15550" t="s">
        <v>1</v>
      </c>
      <c r="F15550">
        <v>0</v>
      </c>
      <c r="G15550">
        <v>0</v>
      </c>
      <c r="H15550">
        <v>0</v>
      </c>
    </row>
    <row r="15551" spans="2:8" x14ac:dyDescent="0.25">
      <c r="B15551" t="s">
        <v>3</v>
      </c>
      <c r="C15551" t="s">
        <v>678</v>
      </c>
      <c r="D15551" t="s">
        <v>266</v>
      </c>
      <c r="E15551" t="s">
        <v>1</v>
      </c>
      <c r="F15551">
        <v>0</v>
      </c>
      <c r="G15551">
        <v>0</v>
      </c>
      <c r="H15551">
        <v>0</v>
      </c>
    </row>
    <row r="15552" spans="2:8" x14ac:dyDescent="0.25">
      <c r="B15552" t="s">
        <v>3</v>
      </c>
      <c r="C15552" t="s">
        <v>678</v>
      </c>
      <c r="D15552" t="s">
        <v>267</v>
      </c>
      <c r="E15552" t="s">
        <v>1</v>
      </c>
      <c r="F15552">
        <v>0</v>
      </c>
      <c r="G15552">
        <v>0</v>
      </c>
      <c r="H15552">
        <v>0</v>
      </c>
    </row>
    <row r="15553" spans="2:8" x14ac:dyDescent="0.25">
      <c r="B15553" t="s">
        <v>3</v>
      </c>
      <c r="C15553" t="s">
        <v>678</v>
      </c>
      <c r="D15553" t="s">
        <v>268</v>
      </c>
      <c r="E15553" t="s">
        <v>1</v>
      </c>
      <c r="F15553">
        <v>4</v>
      </c>
      <c r="G15553">
        <v>4</v>
      </c>
      <c r="H15553">
        <v>4</v>
      </c>
    </row>
    <row r="15554" spans="2:8" x14ac:dyDescent="0.25">
      <c r="B15554" t="s">
        <v>3</v>
      </c>
      <c r="C15554" t="s">
        <v>678</v>
      </c>
      <c r="D15554" t="s">
        <v>269</v>
      </c>
      <c r="E15554" t="s">
        <v>1</v>
      </c>
      <c r="F15554">
        <v>4</v>
      </c>
      <c r="G15554">
        <v>4</v>
      </c>
      <c r="H15554">
        <v>4</v>
      </c>
    </row>
    <row r="15555" spans="2:8" x14ac:dyDescent="0.25">
      <c r="B15555" t="s">
        <v>3</v>
      </c>
      <c r="C15555" t="s">
        <v>678</v>
      </c>
      <c r="D15555" t="s">
        <v>270</v>
      </c>
      <c r="E15555" t="s">
        <v>1</v>
      </c>
      <c r="F15555">
        <v>0</v>
      </c>
      <c r="G15555">
        <v>0</v>
      </c>
      <c r="H15555">
        <v>0</v>
      </c>
    </row>
    <row r="15556" spans="2:8" x14ac:dyDescent="0.25">
      <c r="B15556" t="s">
        <v>3</v>
      </c>
      <c r="C15556" t="s">
        <v>678</v>
      </c>
      <c r="D15556" t="s">
        <v>271</v>
      </c>
      <c r="E15556" t="s">
        <v>1</v>
      </c>
      <c r="F15556">
        <v>0</v>
      </c>
      <c r="G15556">
        <v>0</v>
      </c>
      <c r="H15556">
        <v>0</v>
      </c>
    </row>
    <row r="15557" spans="2:8" x14ac:dyDescent="0.25">
      <c r="B15557" t="s">
        <v>3</v>
      </c>
      <c r="C15557" t="s">
        <v>678</v>
      </c>
      <c r="D15557" t="s">
        <v>272</v>
      </c>
      <c r="E15557" t="s">
        <v>1</v>
      </c>
      <c r="F15557">
        <v>0</v>
      </c>
      <c r="G15557">
        <v>0</v>
      </c>
      <c r="H15557">
        <v>0</v>
      </c>
    </row>
    <row r="15558" spans="2:8" x14ac:dyDescent="0.25">
      <c r="B15558" t="s">
        <v>3</v>
      </c>
      <c r="C15558" t="s">
        <v>678</v>
      </c>
      <c r="D15558" t="s">
        <v>273</v>
      </c>
      <c r="E15558" t="s">
        <v>1</v>
      </c>
      <c r="F15558">
        <v>0</v>
      </c>
      <c r="G15558">
        <v>0</v>
      </c>
      <c r="H15558">
        <v>0</v>
      </c>
    </row>
    <row r="15559" spans="2:8" x14ac:dyDescent="0.25">
      <c r="B15559" t="s">
        <v>3</v>
      </c>
      <c r="C15559" t="s">
        <v>678</v>
      </c>
      <c r="D15559" t="s">
        <v>274</v>
      </c>
      <c r="E15559" t="s">
        <v>1</v>
      </c>
      <c r="F15559">
        <v>0</v>
      </c>
      <c r="G15559">
        <v>0</v>
      </c>
      <c r="H15559">
        <v>0</v>
      </c>
    </row>
    <row r="15560" spans="2:8" x14ac:dyDescent="0.25">
      <c r="B15560" t="s">
        <v>3</v>
      </c>
      <c r="C15560" t="s">
        <v>678</v>
      </c>
      <c r="D15560" t="s">
        <v>275</v>
      </c>
      <c r="E15560" t="s">
        <v>1</v>
      </c>
      <c r="F15560">
        <v>0</v>
      </c>
      <c r="G15560">
        <v>0</v>
      </c>
      <c r="H15560">
        <v>0</v>
      </c>
    </row>
    <row r="15561" spans="2:8" x14ac:dyDescent="0.25">
      <c r="B15561" t="s">
        <v>3</v>
      </c>
      <c r="C15561" t="s">
        <v>678</v>
      </c>
      <c r="D15561" t="s">
        <v>276</v>
      </c>
      <c r="E15561" t="s">
        <v>1</v>
      </c>
      <c r="F15561">
        <v>0</v>
      </c>
      <c r="G15561">
        <v>0</v>
      </c>
      <c r="H15561">
        <v>0</v>
      </c>
    </row>
    <row r="15562" spans="2:8" x14ac:dyDescent="0.25">
      <c r="B15562" t="s">
        <v>3</v>
      </c>
      <c r="C15562" t="s">
        <v>678</v>
      </c>
      <c r="D15562" t="s">
        <v>277</v>
      </c>
      <c r="E15562" t="s">
        <v>1</v>
      </c>
      <c r="F15562">
        <v>0</v>
      </c>
      <c r="G15562">
        <v>0</v>
      </c>
      <c r="H15562">
        <v>0</v>
      </c>
    </row>
    <row r="15563" spans="2:8" x14ac:dyDescent="0.25">
      <c r="B15563" t="s">
        <v>3</v>
      </c>
      <c r="C15563" t="s">
        <v>678</v>
      </c>
      <c r="D15563" t="s">
        <v>278</v>
      </c>
      <c r="E15563" t="s">
        <v>1</v>
      </c>
      <c r="F15563">
        <v>0</v>
      </c>
      <c r="G15563">
        <v>0</v>
      </c>
      <c r="H15563">
        <v>0</v>
      </c>
    </row>
    <row r="15564" spans="2:8" x14ac:dyDescent="0.25">
      <c r="B15564" t="s">
        <v>3</v>
      </c>
      <c r="C15564" t="s">
        <v>678</v>
      </c>
      <c r="D15564" t="s">
        <v>279</v>
      </c>
      <c r="E15564" t="s">
        <v>1</v>
      </c>
      <c r="F15564">
        <v>6</v>
      </c>
      <c r="G15564">
        <v>6</v>
      </c>
      <c r="H15564">
        <v>6</v>
      </c>
    </row>
    <row r="15565" spans="2:8" x14ac:dyDescent="0.25">
      <c r="B15565" t="s">
        <v>3</v>
      </c>
      <c r="C15565" t="s">
        <v>678</v>
      </c>
      <c r="D15565" t="s">
        <v>280</v>
      </c>
      <c r="E15565" t="s">
        <v>1</v>
      </c>
      <c r="F15565">
        <v>6</v>
      </c>
      <c r="G15565">
        <v>6</v>
      </c>
      <c r="H15565">
        <v>6</v>
      </c>
    </row>
    <row r="15566" spans="2:8" x14ac:dyDescent="0.25">
      <c r="B15566" t="s">
        <v>3</v>
      </c>
      <c r="C15566" t="s">
        <v>678</v>
      </c>
      <c r="D15566" t="s">
        <v>281</v>
      </c>
      <c r="E15566" t="s">
        <v>1</v>
      </c>
      <c r="F15566">
        <v>0</v>
      </c>
      <c r="G15566">
        <v>0</v>
      </c>
      <c r="H15566">
        <v>0</v>
      </c>
    </row>
    <row r="15567" spans="2:8" x14ac:dyDescent="0.25">
      <c r="B15567" t="s">
        <v>3</v>
      </c>
      <c r="C15567" t="s">
        <v>678</v>
      </c>
      <c r="D15567" t="s">
        <v>282</v>
      </c>
      <c r="E15567" t="s">
        <v>1</v>
      </c>
      <c r="F15567">
        <v>0</v>
      </c>
      <c r="G15567">
        <v>0</v>
      </c>
      <c r="H15567">
        <v>0</v>
      </c>
    </row>
    <row r="15568" spans="2:8" x14ac:dyDescent="0.25">
      <c r="B15568" t="s">
        <v>3</v>
      </c>
      <c r="C15568" t="s">
        <v>678</v>
      </c>
      <c r="D15568" t="s">
        <v>283</v>
      </c>
      <c r="E15568" t="s">
        <v>1</v>
      </c>
      <c r="F15568">
        <v>0</v>
      </c>
      <c r="G15568">
        <v>0</v>
      </c>
      <c r="H15568">
        <v>0</v>
      </c>
    </row>
    <row r="15569" spans="2:8" x14ac:dyDescent="0.25">
      <c r="B15569" t="s">
        <v>3</v>
      </c>
      <c r="C15569" t="s">
        <v>678</v>
      </c>
      <c r="D15569" t="s">
        <v>284</v>
      </c>
      <c r="E15569" t="s">
        <v>1</v>
      </c>
      <c r="F15569">
        <v>0</v>
      </c>
      <c r="G15569">
        <v>0</v>
      </c>
      <c r="H15569">
        <v>0</v>
      </c>
    </row>
    <row r="15570" spans="2:8" x14ac:dyDescent="0.25">
      <c r="B15570" t="s">
        <v>3</v>
      </c>
      <c r="C15570" t="s">
        <v>678</v>
      </c>
      <c r="D15570" t="s">
        <v>285</v>
      </c>
      <c r="E15570" t="s">
        <v>1</v>
      </c>
      <c r="F15570">
        <v>0</v>
      </c>
      <c r="G15570">
        <v>0</v>
      </c>
      <c r="H15570">
        <v>0</v>
      </c>
    </row>
    <row r="15571" spans="2:8" x14ac:dyDescent="0.25">
      <c r="B15571" t="s">
        <v>3</v>
      </c>
      <c r="C15571" t="s">
        <v>678</v>
      </c>
      <c r="D15571" t="s">
        <v>286</v>
      </c>
      <c r="E15571" t="s">
        <v>1</v>
      </c>
      <c r="F15571">
        <v>0</v>
      </c>
      <c r="G15571">
        <v>0</v>
      </c>
      <c r="H15571">
        <v>0</v>
      </c>
    </row>
    <row r="15572" spans="2:8" x14ac:dyDescent="0.25">
      <c r="B15572" t="s">
        <v>3</v>
      </c>
      <c r="C15572" t="s">
        <v>678</v>
      </c>
      <c r="D15572" t="s">
        <v>287</v>
      </c>
      <c r="E15572" t="s">
        <v>1</v>
      </c>
      <c r="F15572">
        <v>0</v>
      </c>
      <c r="G15572">
        <v>0</v>
      </c>
      <c r="H15572">
        <v>0</v>
      </c>
    </row>
    <row r="15573" spans="2:8" x14ac:dyDescent="0.25">
      <c r="B15573" t="s">
        <v>3</v>
      </c>
      <c r="C15573" t="s">
        <v>678</v>
      </c>
      <c r="D15573" t="s">
        <v>288</v>
      </c>
      <c r="E15573" t="s">
        <v>1</v>
      </c>
      <c r="F15573">
        <v>0</v>
      </c>
      <c r="G15573">
        <v>0</v>
      </c>
      <c r="H15573">
        <v>0</v>
      </c>
    </row>
    <row r="15574" spans="2:8" x14ac:dyDescent="0.25">
      <c r="B15574" t="s">
        <v>3</v>
      </c>
      <c r="C15574" t="s">
        <v>678</v>
      </c>
      <c r="D15574" t="s">
        <v>289</v>
      </c>
      <c r="E15574" t="s">
        <v>1</v>
      </c>
      <c r="F15574">
        <v>0</v>
      </c>
      <c r="G15574">
        <v>0</v>
      </c>
      <c r="H15574">
        <v>0</v>
      </c>
    </row>
    <row r="15575" spans="2:8" x14ac:dyDescent="0.25">
      <c r="B15575" t="s">
        <v>3</v>
      </c>
      <c r="C15575" t="s">
        <v>678</v>
      </c>
      <c r="D15575" t="s">
        <v>290</v>
      </c>
      <c r="E15575" t="s">
        <v>1</v>
      </c>
      <c r="F15575">
        <v>0</v>
      </c>
      <c r="G15575">
        <v>0</v>
      </c>
      <c r="H15575">
        <v>0</v>
      </c>
    </row>
    <row r="15576" spans="2:8" x14ac:dyDescent="0.25">
      <c r="B15576" t="s">
        <v>3</v>
      </c>
      <c r="C15576" t="s">
        <v>678</v>
      </c>
      <c r="D15576" t="s">
        <v>291</v>
      </c>
      <c r="E15576" t="s">
        <v>1</v>
      </c>
      <c r="F15576">
        <v>0</v>
      </c>
      <c r="G15576">
        <v>0</v>
      </c>
      <c r="H15576">
        <v>0</v>
      </c>
    </row>
    <row r="15577" spans="2:8" x14ac:dyDescent="0.25">
      <c r="B15577" t="s">
        <v>3</v>
      </c>
      <c r="C15577" t="s">
        <v>678</v>
      </c>
      <c r="D15577" t="s">
        <v>292</v>
      </c>
      <c r="E15577" t="s">
        <v>1</v>
      </c>
      <c r="F15577">
        <v>0</v>
      </c>
      <c r="G15577">
        <v>0</v>
      </c>
      <c r="H15577">
        <v>0</v>
      </c>
    </row>
    <row r="15578" spans="2:8" x14ac:dyDescent="0.25">
      <c r="B15578" t="s">
        <v>3</v>
      </c>
      <c r="C15578" t="s">
        <v>678</v>
      </c>
      <c r="D15578" t="s">
        <v>293</v>
      </c>
      <c r="E15578" t="s">
        <v>1</v>
      </c>
      <c r="F15578">
        <v>0</v>
      </c>
      <c r="G15578">
        <v>0</v>
      </c>
      <c r="H15578">
        <v>0</v>
      </c>
    </row>
    <row r="15579" spans="2:8" x14ac:dyDescent="0.25">
      <c r="B15579" t="s">
        <v>3</v>
      </c>
      <c r="C15579" t="s">
        <v>678</v>
      </c>
      <c r="D15579" t="s">
        <v>294</v>
      </c>
      <c r="E15579" t="s">
        <v>1</v>
      </c>
      <c r="F15579">
        <v>0</v>
      </c>
      <c r="G15579">
        <v>0</v>
      </c>
      <c r="H15579">
        <v>0</v>
      </c>
    </row>
    <row r="15580" spans="2:8" x14ac:dyDescent="0.25">
      <c r="B15580" t="s">
        <v>3</v>
      </c>
      <c r="C15580" t="s">
        <v>678</v>
      </c>
      <c r="D15580" t="s">
        <v>295</v>
      </c>
      <c r="E15580" t="s">
        <v>1</v>
      </c>
      <c r="F15580">
        <v>0</v>
      </c>
      <c r="G15580">
        <v>0</v>
      </c>
      <c r="H15580">
        <v>0</v>
      </c>
    </row>
    <row r="15581" spans="2:8" x14ac:dyDescent="0.25">
      <c r="B15581" t="s">
        <v>3</v>
      </c>
      <c r="C15581" t="s">
        <v>678</v>
      </c>
      <c r="D15581" t="s">
        <v>296</v>
      </c>
      <c r="E15581" t="s">
        <v>1</v>
      </c>
      <c r="F15581">
        <v>0</v>
      </c>
      <c r="G15581">
        <v>0</v>
      </c>
      <c r="H15581">
        <v>0</v>
      </c>
    </row>
    <row r="15582" spans="2:8" x14ac:dyDescent="0.25">
      <c r="B15582" t="s">
        <v>3</v>
      </c>
      <c r="C15582" t="s">
        <v>678</v>
      </c>
      <c r="D15582" t="s">
        <v>297</v>
      </c>
      <c r="E15582" t="s">
        <v>1</v>
      </c>
      <c r="F15582">
        <v>0</v>
      </c>
      <c r="G15582">
        <v>0</v>
      </c>
      <c r="H15582">
        <v>0</v>
      </c>
    </row>
    <row r="15583" spans="2:8" x14ac:dyDescent="0.25">
      <c r="B15583" t="s">
        <v>3</v>
      </c>
      <c r="C15583" t="s">
        <v>678</v>
      </c>
      <c r="D15583" t="s">
        <v>298</v>
      </c>
      <c r="E15583" t="s">
        <v>1</v>
      </c>
      <c r="F15583">
        <v>0</v>
      </c>
      <c r="G15583">
        <v>0</v>
      </c>
      <c r="H15583">
        <v>0</v>
      </c>
    </row>
    <row r="15584" spans="2:8" x14ac:dyDescent="0.25">
      <c r="B15584" t="s">
        <v>3</v>
      </c>
      <c r="C15584" t="s">
        <v>678</v>
      </c>
      <c r="D15584" t="s">
        <v>299</v>
      </c>
      <c r="E15584" t="s">
        <v>1</v>
      </c>
      <c r="F15584">
        <v>0</v>
      </c>
      <c r="G15584">
        <v>0</v>
      </c>
      <c r="H15584">
        <v>0</v>
      </c>
    </row>
    <row r="15585" spans="2:8" x14ac:dyDescent="0.25">
      <c r="B15585" t="s">
        <v>3</v>
      </c>
      <c r="C15585" t="s">
        <v>678</v>
      </c>
      <c r="D15585" t="s">
        <v>300</v>
      </c>
      <c r="E15585" t="s">
        <v>1</v>
      </c>
      <c r="F15585">
        <v>0</v>
      </c>
      <c r="G15585">
        <v>0</v>
      </c>
      <c r="H15585">
        <v>0</v>
      </c>
    </row>
    <row r="15586" spans="2:8" x14ac:dyDescent="0.25">
      <c r="B15586" t="s">
        <v>3</v>
      </c>
      <c r="C15586" t="s">
        <v>678</v>
      </c>
      <c r="D15586" t="s">
        <v>301</v>
      </c>
      <c r="E15586" t="s">
        <v>1</v>
      </c>
      <c r="F15586">
        <v>0</v>
      </c>
      <c r="G15586">
        <v>0</v>
      </c>
      <c r="H15586">
        <v>0</v>
      </c>
    </row>
    <row r="15587" spans="2:8" x14ac:dyDescent="0.25">
      <c r="B15587" t="s">
        <v>3</v>
      </c>
      <c r="C15587" t="s">
        <v>678</v>
      </c>
      <c r="D15587" t="s">
        <v>407</v>
      </c>
      <c r="E15587" t="s">
        <v>1</v>
      </c>
      <c r="F15587">
        <v>0</v>
      </c>
      <c r="G15587">
        <v>0</v>
      </c>
      <c r="H15587">
        <v>0</v>
      </c>
    </row>
    <row r="15588" spans="2:8" x14ac:dyDescent="0.25">
      <c r="B15588" t="s">
        <v>3</v>
      </c>
      <c r="C15588" t="s">
        <v>678</v>
      </c>
      <c r="D15588" t="s">
        <v>635</v>
      </c>
      <c r="E15588" t="s">
        <v>1</v>
      </c>
      <c r="F15588">
        <v>0</v>
      </c>
      <c r="G15588">
        <v>0</v>
      </c>
      <c r="H15588">
        <v>0</v>
      </c>
    </row>
    <row r="15589" spans="2:8" x14ac:dyDescent="0.25">
      <c r="B15589" t="s">
        <v>3</v>
      </c>
      <c r="C15589" t="s">
        <v>678</v>
      </c>
      <c r="D15589" t="s">
        <v>636</v>
      </c>
      <c r="E15589" t="s">
        <v>1</v>
      </c>
      <c r="F15589">
        <v>4</v>
      </c>
      <c r="G15589">
        <v>4</v>
      </c>
      <c r="H15589">
        <v>4</v>
      </c>
    </row>
    <row r="15590" spans="2:8" x14ac:dyDescent="0.25">
      <c r="B15590" t="s">
        <v>3</v>
      </c>
      <c r="C15590" t="s">
        <v>678</v>
      </c>
      <c r="D15590" t="s">
        <v>554</v>
      </c>
      <c r="E15590" t="s">
        <v>1</v>
      </c>
      <c r="F15590">
        <v>0</v>
      </c>
      <c r="G15590">
        <v>0</v>
      </c>
      <c r="H15590">
        <v>0</v>
      </c>
    </row>
    <row r="15591" spans="2:8" x14ac:dyDescent="0.25">
      <c r="B15591" t="s">
        <v>3</v>
      </c>
      <c r="C15591" t="s">
        <v>678</v>
      </c>
      <c r="D15591" t="s">
        <v>302</v>
      </c>
      <c r="E15591" t="s">
        <v>1</v>
      </c>
      <c r="F15591">
        <v>0</v>
      </c>
      <c r="G15591">
        <v>0</v>
      </c>
      <c r="H15591">
        <v>0</v>
      </c>
    </row>
    <row r="15592" spans="2:8" x14ac:dyDescent="0.25">
      <c r="B15592" t="s">
        <v>3</v>
      </c>
      <c r="C15592" t="s">
        <v>678</v>
      </c>
      <c r="D15592" t="s">
        <v>303</v>
      </c>
      <c r="E15592" t="s">
        <v>1</v>
      </c>
      <c r="F15592">
        <v>0</v>
      </c>
      <c r="G15592">
        <v>0</v>
      </c>
      <c r="H15592">
        <v>0</v>
      </c>
    </row>
    <row r="15593" spans="2:8" x14ac:dyDescent="0.25">
      <c r="B15593" t="s">
        <v>3</v>
      </c>
      <c r="C15593" t="s">
        <v>678</v>
      </c>
      <c r="D15593" t="s">
        <v>304</v>
      </c>
      <c r="E15593" t="s">
        <v>1</v>
      </c>
      <c r="F15593">
        <v>0</v>
      </c>
      <c r="G15593">
        <v>0</v>
      </c>
      <c r="H15593">
        <v>0</v>
      </c>
    </row>
    <row r="15594" spans="2:8" x14ac:dyDescent="0.25">
      <c r="B15594" t="s">
        <v>3</v>
      </c>
      <c r="C15594" t="s">
        <v>678</v>
      </c>
      <c r="D15594" t="s">
        <v>305</v>
      </c>
      <c r="E15594" t="s">
        <v>1</v>
      </c>
      <c r="F15594">
        <v>0</v>
      </c>
      <c r="G15594">
        <v>0</v>
      </c>
      <c r="H15594">
        <v>0</v>
      </c>
    </row>
    <row r="15595" spans="2:8" x14ac:dyDescent="0.25">
      <c r="B15595" t="s">
        <v>3</v>
      </c>
      <c r="C15595" t="s">
        <v>678</v>
      </c>
      <c r="D15595" t="s">
        <v>306</v>
      </c>
      <c r="E15595" t="s">
        <v>1</v>
      </c>
      <c r="F15595">
        <v>4</v>
      </c>
      <c r="G15595">
        <v>4</v>
      </c>
      <c r="H15595">
        <v>4</v>
      </c>
    </row>
    <row r="15596" spans="2:8" x14ac:dyDescent="0.25">
      <c r="B15596" t="s">
        <v>3</v>
      </c>
      <c r="C15596" t="s">
        <v>678</v>
      </c>
      <c r="D15596" t="s">
        <v>307</v>
      </c>
      <c r="E15596" t="s">
        <v>1</v>
      </c>
      <c r="F15596">
        <v>4</v>
      </c>
      <c r="G15596">
        <v>4</v>
      </c>
      <c r="H15596">
        <v>4</v>
      </c>
    </row>
    <row r="15597" spans="2:8" x14ac:dyDescent="0.25">
      <c r="B15597" t="s">
        <v>3</v>
      </c>
      <c r="C15597" t="s">
        <v>678</v>
      </c>
      <c r="D15597" t="s">
        <v>308</v>
      </c>
      <c r="E15597" t="s">
        <v>1</v>
      </c>
      <c r="F15597">
        <v>0</v>
      </c>
      <c r="G15597">
        <v>0</v>
      </c>
      <c r="H15597">
        <v>0</v>
      </c>
    </row>
    <row r="15598" spans="2:8" x14ac:dyDescent="0.25">
      <c r="B15598" t="s">
        <v>3</v>
      </c>
      <c r="C15598" t="s">
        <v>678</v>
      </c>
      <c r="D15598" t="s">
        <v>309</v>
      </c>
      <c r="E15598" t="s">
        <v>1</v>
      </c>
      <c r="F15598">
        <v>0</v>
      </c>
      <c r="G15598">
        <v>0</v>
      </c>
      <c r="H15598">
        <v>0</v>
      </c>
    </row>
    <row r="15599" spans="2:8" x14ac:dyDescent="0.25">
      <c r="B15599" t="s">
        <v>3</v>
      </c>
      <c r="C15599" t="s">
        <v>678</v>
      </c>
      <c r="D15599" t="s">
        <v>310</v>
      </c>
      <c r="E15599" t="s">
        <v>1</v>
      </c>
      <c r="F15599">
        <v>0</v>
      </c>
      <c r="G15599">
        <v>0</v>
      </c>
      <c r="H15599">
        <v>0</v>
      </c>
    </row>
    <row r="15600" spans="2:8" x14ac:dyDescent="0.25">
      <c r="B15600" t="s">
        <v>3</v>
      </c>
      <c r="C15600" t="s">
        <v>678</v>
      </c>
      <c r="D15600" t="s">
        <v>637</v>
      </c>
      <c r="E15600" t="s">
        <v>1</v>
      </c>
      <c r="F15600">
        <v>6</v>
      </c>
      <c r="G15600">
        <v>6</v>
      </c>
      <c r="H15600">
        <v>6</v>
      </c>
    </row>
    <row r="15601" spans="2:8" x14ac:dyDescent="0.25">
      <c r="B15601" t="s">
        <v>3</v>
      </c>
      <c r="C15601" t="s">
        <v>678</v>
      </c>
      <c r="D15601" t="s">
        <v>311</v>
      </c>
      <c r="E15601" t="s">
        <v>1</v>
      </c>
      <c r="F15601">
        <v>6</v>
      </c>
      <c r="G15601">
        <v>6</v>
      </c>
      <c r="H15601">
        <v>6</v>
      </c>
    </row>
    <row r="15602" spans="2:8" x14ac:dyDescent="0.25">
      <c r="B15602" t="s">
        <v>3</v>
      </c>
      <c r="C15602" t="s">
        <v>678</v>
      </c>
      <c r="D15602" t="s">
        <v>312</v>
      </c>
      <c r="E15602" t="s">
        <v>1</v>
      </c>
      <c r="F15602">
        <v>6</v>
      </c>
      <c r="G15602">
        <v>6</v>
      </c>
      <c r="H15602">
        <v>6</v>
      </c>
    </row>
    <row r="15603" spans="2:8" x14ac:dyDescent="0.25">
      <c r="B15603" t="s">
        <v>3</v>
      </c>
      <c r="C15603" t="s">
        <v>678</v>
      </c>
      <c r="D15603" t="s">
        <v>313</v>
      </c>
      <c r="E15603" t="s">
        <v>1</v>
      </c>
      <c r="F15603">
        <v>6</v>
      </c>
      <c r="G15603">
        <v>6</v>
      </c>
      <c r="H15603">
        <v>6</v>
      </c>
    </row>
    <row r="15604" spans="2:8" x14ac:dyDescent="0.25">
      <c r="B15604" t="s">
        <v>3</v>
      </c>
      <c r="C15604" t="s">
        <v>678</v>
      </c>
      <c r="D15604" t="s">
        <v>314</v>
      </c>
      <c r="E15604" t="s">
        <v>1</v>
      </c>
      <c r="F15604">
        <v>6</v>
      </c>
      <c r="G15604">
        <v>6</v>
      </c>
      <c r="H15604">
        <v>6</v>
      </c>
    </row>
    <row r="15605" spans="2:8" x14ac:dyDescent="0.25">
      <c r="B15605" t="s">
        <v>3</v>
      </c>
      <c r="C15605" t="s">
        <v>678</v>
      </c>
      <c r="D15605" t="s">
        <v>315</v>
      </c>
      <c r="E15605" t="s">
        <v>1</v>
      </c>
      <c r="F15605">
        <v>0</v>
      </c>
      <c r="G15605">
        <v>0</v>
      </c>
      <c r="H15605">
        <v>0</v>
      </c>
    </row>
    <row r="15606" spans="2:8" x14ac:dyDescent="0.25">
      <c r="B15606" t="s">
        <v>3</v>
      </c>
      <c r="C15606" t="s">
        <v>678</v>
      </c>
      <c r="D15606" t="s">
        <v>316</v>
      </c>
      <c r="E15606" t="s">
        <v>1</v>
      </c>
      <c r="F15606">
        <v>0</v>
      </c>
      <c r="G15606">
        <v>0</v>
      </c>
      <c r="H15606">
        <v>0</v>
      </c>
    </row>
    <row r="15607" spans="2:8" x14ac:dyDescent="0.25">
      <c r="B15607" t="s">
        <v>3</v>
      </c>
      <c r="C15607" t="s">
        <v>678</v>
      </c>
      <c r="D15607" t="s">
        <v>317</v>
      </c>
      <c r="E15607" t="s">
        <v>1</v>
      </c>
      <c r="F15607">
        <v>0</v>
      </c>
      <c r="G15607">
        <v>0</v>
      </c>
      <c r="H15607">
        <v>0</v>
      </c>
    </row>
    <row r="15608" spans="2:8" x14ac:dyDescent="0.25">
      <c r="B15608" t="s">
        <v>3</v>
      </c>
      <c r="C15608" t="s">
        <v>678</v>
      </c>
      <c r="D15608" t="s">
        <v>320</v>
      </c>
      <c r="E15608" t="s">
        <v>1</v>
      </c>
      <c r="F15608">
        <v>5</v>
      </c>
      <c r="G15608">
        <v>5</v>
      </c>
      <c r="H15608">
        <v>5</v>
      </c>
    </row>
    <row r="15609" spans="2:8" x14ac:dyDescent="0.25">
      <c r="B15609" t="s">
        <v>3</v>
      </c>
      <c r="C15609" t="s">
        <v>678</v>
      </c>
      <c r="D15609" t="s">
        <v>321</v>
      </c>
      <c r="E15609" t="s">
        <v>1</v>
      </c>
      <c r="F15609">
        <v>5</v>
      </c>
      <c r="G15609">
        <v>5</v>
      </c>
      <c r="H15609">
        <v>5</v>
      </c>
    </row>
    <row r="15610" spans="2:8" x14ac:dyDescent="0.25">
      <c r="B15610" t="s">
        <v>3</v>
      </c>
      <c r="C15610" t="s">
        <v>678</v>
      </c>
      <c r="D15610" t="s">
        <v>318</v>
      </c>
      <c r="E15610" t="s">
        <v>1</v>
      </c>
      <c r="F15610">
        <v>0</v>
      </c>
      <c r="G15610">
        <v>0</v>
      </c>
      <c r="H15610">
        <v>0</v>
      </c>
    </row>
    <row r="15611" spans="2:8" x14ac:dyDescent="0.25">
      <c r="B15611" t="s">
        <v>3</v>
      </c>
      <c r="C15611" t="s">
        <v>678</v>
      </c>
      <c r="D15611" t="s">
        <v>319</v>
      </c>
      <c r="E15611" t="s">
        <v>1</v>
      </c>
      <c r="F15611">
        <v>0</v>
      </c>
      <c r="G15611">
        <v>0</v>
      </c>
      <c r="H15611">
        <v>0</v>
      </c>
    </row>
    <row r="15612" spans="2:8" x14ac:dyDescent="0.25">
      <c r="B15612" t="s">
        <v>3</v>
      </c>
      <c r="C15612" t="s">
        <v>678</v>
      </c>
      <c r="D15612" t="s">
        <v>326</v>
      </c>
      <c r="E15612" t="s">
        <v>1</v>
      </c>
      <c r="F15612">
        <v>0</v>
      </c>
      <c r="G15612">
        <v>0</v>
      </c>
      <c r="H15612">
        <v>0</v>
      </c>
    </row>
    <row r="15613" spans="2:8" x14ac:dyDescent="0.25">
      <c r="B15613" t="s">
        <v>3</v>
      </c>
      <c r="C15613" t="s">
        <v>678</v>
      </c>
      <c r="D15613" t="s">
        <v>327</v>
      </c>
      <c r="E15613" t="s">
        <v>1</v>
      </c>
      <c r="F15613">
        <v>0</v>
      </c>
      <c r="G15613">
        <v>0</v>
      </c>
      <c r="H15613">
        <v>0</v>
      </c>
    </row>
    <row r="15614" spans="2:8" x14ac:dyDescent="0.25">
      <c r="B15614" t="s">
        <v>3</v>
      </c>
      <c r="C15614" t="s">
        <v>678</v>
      </c>
      <c r="D15614" t="s">
        <v>328</v>
      </c>
      <c r="E15614" t="s">
        <v>1</v>
      </c>
      <c r="F15614">
        <v>0</v>
      </c>
      <c r="G15614">
        <v>0</v>
      </c>
      <c r="H15614">
        <v>0</v>
      </c>
    </row>
    <row r="15615" spans="2:8" x14ac:dyDescent="0.25">
      <c r="B15615" t="s">
        <v>3</v>
      </c>
      <c r="C15615" t="s">
        <v>678</v>
      </c>
      <c r="D15615" t="s">
        <v>329</v>
      </c>
      <c r="E15615" t="s">
        <v>1</v>
      </c>
      <c r="F15615">
        <v>0</v>
      </c>
      <c r="G15615">
        <v>0</v>
      </c>
      <c r="H15615">
        <v>0</v>
      </c>
    </row>
    <row r="15616" spans="2:8" x14ac:dyDescent="0.25">
      <c r="B15616" t="s">
        <v>3</v>
      </c>
      <c r="C15616" t="s">
        <v>678</v>
      </c>
      <c r="D15616" t="s">
        <v>330</v>
      </c>
      <c r="E15616" t="s">
        <v>1</v>
      </c>
      <c r="F15616">
        <v>0</v>
      </c>
      <c r="G15616">
        <v>0</v>
      </c>
      <c r="H15616">
        <v>0</v>
      </c>
    </row>
    <row r="15617" spans="2:8" x14ac:dyDescent="0.25">
      <c r="B15617" t="s">
        <v>3</v>
      </c>
      <c r="C15617" t="s">
        <v>678</v>
      </c>
      <c r="D15617" t="s">
        <v>331</v>
      </c>
      <c r="E15617" t="s">
        <v>1</v>
      </c>
      <c r="F15617">
        <v>0</v>
      </c>
      <c r="G15617">
        <v>0</v>
      </c>
      <c r="H15617">
        <v>0</v>
      </c>
    </row>
    <row r="15618" spans="2:8" x14ac:dyDescent="0.25">
      <c r="B15618" t="s">
        <v>3</v>
      </c>
      <c r="C15618" t="s">
        <v>678</v>
      </c>
      <c r="D15618" t="s">
        <v>322</v>
      </c>
      <c r="E15618" t="s">
        <v>1</v>
      </c>
      <c r="F15618">
        <v>0</v>
      </c>
      <c r="G15618">
        <v>0</v>
      </c>
      <c r="H15618">
        <v>0</v>
      </c>
    </row>
    <row r="15619" spans="2:8" x14ac:dyDescent="0.25">
      <c r="B15619" t="s">
        <v>3</v>
      </c>
      <c r="C15619" t="s">
        <v>678</v>
      </c>
      <c r="D15619" t="s">
        <v>323</v>
      </c>
      <c r="E15619" t="s">
        <v>1</v>
      </c>
      <c r="F15619">
        <v>0</v>
      </c>
      <c r="G15619">
        <v>0</v>
      </c>
      <c r="H15619">
        <v>0</v>
      </c>
    </row>
    <row r="15620" spans="2:8" x14ac:dyDescent="0.25">
      <c r="B15620" t="s">
        <v>3</v>
      </c>
      <c r="C15620" t="s">
        <v>678</v>
      </c>
      <c r="D15620" t="s">
        <v>324</v>
      </c>
      <c r="E15620" t="s">
        <v>1</v>
      </c>
      <c r="F15620">
        <v>0</v>
      </c>
      <c r="G15620">
        <v>0</v>
      </c>
      <c r="H15620">
        <v>0</v>
      </c>
    </row>
    <row r="15621" spans="2:8" x14ac:dyDescent="0.25">
      <c r="B15621" t="s">
        <v>3</v>
      </c>
      <c r="C15621" t="s">
        <v>678</v>
      </c>
      <c r="D15621" t="s">
        <v>325</v>
      </c>
      <c r="E15621" t="s">
        <v>1</v>
      </c>
      <c r="F15621">
        <v>0</v>
      </c>
      <c r="G15621">
        <v>0</v>
      </c>
      <c r="H15621">
        <v>0</v>
      </c>
    </row>
    <row r="15622" spans="2:8" x14ac:dyDescent="0.25">
      <c r="B15622" t="s">
        <v>3</v>
      </c>
      <c r="C15622" t="s">
        <v>678</v>
      </c>
      <c r="D15622" t="s">
        <v>332</v>
      </c>
      <c r="E15622" t="s">
        <v>1</v>
      </c>
      <c r="F15622">
        <v>0</v>
      </c>
      <c r="G15622">
        <v>0</v>
      </c>
      <c r="H15622">
        <v>0</v>
      </c>
    </row>
    <row r="15623" spans="2:8" x14ac:dyDescent="0.25">
      <c r="B15623" t="s">
        <v>3</v>
      </c>
      <c r="C15623" t="s">
        <v>678</v>
      </c>
      <c r="D15623" t="s">
        <v>333</v>
      </c>
      <c r="E15623" t="s">
        <v>1</v>
      </c>
      <c r="F15623">
        <v>0</v>
      </c>
      <c r="G15623">
        <v>0</v>
      </c>
      <c r="H15623">
        <v>0</v>
      </c>
    </row>
    <row r="15624" spans="2:8" x14ac:dyDescent="0.25">
      <c r="B15624" t="s">
        <v>3</v>
      </c>
      <c r="C15624" t="s">
        <v>678</v>
      </c>
      <c r="D15624" t="s">
        <v>334</v>
      </c>
      <c r="E15624" t="s">
        <v>1</v>
      </c>
      <c r="F15624">
        <v>0</v>
      </c>
      <c r="G15624">
        <v>0</v>
      </c>
      <c r="H15624">
        <v>0</v>
      </c>
    </row>
    <row r="15625" spans="2:8" x14ac:dyDescent="0.25">
      <c r="B15625" t="s">
        <v>3</v>
      </c>
      <c r="C15625" t="s">
        <v>678</v>
      </c>
      <c r="D15625" t="s">
        <v>335</v>
      </c>
      <c r="E15625" t="s">
        <v>1</v>
      </c>
      <c r="F15625">
        <v>0</v>
      </c>
      <c r="G15625">
        <v>0</v>
      </c>
      <c r="H15625">
        <v>0</v>
      </c>
    </row>
    <row r="15626" spans="2:8" x14ac:dyDescent="0.25">
      <c r="B15626" t="s">
        <v>3</v>
      </c>
      <c r="C15626" t="s">
        <v>678</v>
      </c>
      <c r="D15626" t="s">
        <v>336</v>
      </c>
      <c r="E15626" t="s">
        <v>1</v>
      </c>
      <c r="F15626">
        <v>0</v>
      </c>
      <c r="G15626">
        <v>0</v>
      </c>
      <c r="H15626">
        <v>0</v>
      </c>
    </row>
    <row r="15627" spans="2:8" x14ac:dyDescent="0.25">
      <c r="B15627" t="s">
        <v>3</v>
      </c>
      <c r="C15627" t="s">
        <v>678</v>
      </c>
      <c r="D15627" t="s">
        <v>337</v>
      </c>
      <c r="E15627" t="s">
        <v>1</v>
      </c>
      <c r="F15627">
        <v>6.666666666666667</v>
      </c>
      <c r="G15627">
        <v>6.666666666666667</v>
      </c>
      <c r="H15627">
        <v>6.666666666666667</v>
      </c>
    </row>
    <row r="15628" spans="2:8" x14ac:dyDescent="0.25">
      <c r="B15628" t="s">
        <v>3</v>
      </c>
      <c r="C15628" t="s">
        <v>678</v>
      </c>
      <c r="D15628" t="s">
        <v>338</v>
      </c>
      <c r="E15628" t="s">
        <v>1</v>
      </c>
      <c r="F15628">
        <v>6.666666666666667</v>
      </c>
      <c r="G15628">
        <v>6.666666666666667</v>
      </c>
      <c r="H15628">
        <v>6.666666666666667</v>
      </c>
    </row>
    <row r="15629" spans="2:8" x14ac:dyDescent="0.25">
      <c r="B15629" t="s">
        <v>3</v>
      </c>
      <c r="C15629" t="s">
        <v>678</v>
      </c>
      <c r="D15629" t="s">
        <v>339</v>
      </c>
      <c r="E15629" t="s">
        <v>1</v>
      </c>
      <c r="F15629">
        <v>0</v>
      </c>
      <c r="G15629">
        <v>0</v>
      </c>
      <c r="H15629">
        <v>0</v>
      </c>
    </row>
    <row r="15630" spans="2:8" x14ac:dyDescent="0.25">
      <c r="B15630" t="s">
        <v>3</v>
      </c>
      <c r="C15630" t="s">
        <v>678</v>
      </c>
      <c r="D15630" t="s">
        <v>340</v>
      </c>
      <c r="E15630" t="s">
        <v>1</v>
      </c>
      <c r="F15630">
        <v>0</v>
      </c>
      <c r="G15630">
        <v>0</v>
      </c>
      <c r="H15630">
        <v>0</v>
      </c>
    </row>
    <row r="15631" spans="2:8" x14ac:dyDescent="0.25">
      <c r="B15631" t="s">
        <v>3</v>
      </c>
      <c r="C15631" t="s">
        <v>678</v>
      </c>
      <c r="D15631" t="s">
        <v>341</v>
      </c>
      <c r="E15631" t="s">
        <v>1</v>
      </c>
      <c r="F15631">
        <v>6.666666666666667</v>
      </c>
      <c r="G15631">
        <v>6.666666666666667</v>
      </c>
      <c r="H15631">
        <v>6.666666666666667</v>
      </c>
    </row>
    <row r="15632" spans="2:8" x14ac:dyDescent="0.25">
      <c r="B15632" t="s">
        <v>3</v>
      </c>
      <c r="C15632" t="s">
        <v>678</v>
      </c>
      <c r="D15632" t="s">
        <v>342</v>
      </c>
      <c r="E15632" t="s">
        <v>1</v>
      </c>
      <c r="F15632">
        <v>6.666666666666667</v>
      </c>
      <c r="G15632">
        <v>6.666666666666667</v>
      </c>
      <c r="H15632">
        <v>6.666666666666667</v>
      </c>
    </row>
    <row r="15633" spans="2:8" x14ac:dyDescent="0.25">
      <c r="B15633" t="s">
        <v>3</v>
      </c>
      <c r="C15633" t="s">
        <v>678</v>
      </c>
      <c r="D15633" t="s">
        <v>343</v>
      </c>
      <c r="E15633" t="s">
        <v>1</v>
      </c>
      <c r="F15633">
        <v>0</v>
      </c>
      <c r="G15633">
        <v>0</v>
      </c>
      <c r="H15633">
        <v>0</v>
      </c>
    </row>
    <row r="15634" spans="2:8" x14ac:dyDescent="0.25">
      <c r="B15634" t="s">
        <v>3</v>
      </c>
      <c r="C15634" t="s">
        <v>678</v>
      </c>
      <c r="D15634" t="s">
        <v>344</v>
      </c>
      <c r="E15634" t="s">
        <v>1</v>
      </c>
      <c r="F15634">
        <v>0</v>
      </c>
      <c r="G15634">
        <v>0</v>
      </c>
      <c r="H15634">
        <v>0</v>
      </c>
    </row>
    <row r="15635" spans="2:8" x14ac:dyDescent="0.25">
      <c r="B15635" t="s">
        <v>3</v>
      </c>
      <c r="C15635" t="s">
        <v>678</v>
      </c>
      <c r="D15635" t="s">
        <v>345</v>
      </c>
      <c r="E15635" t="s">
        <v>1</v>
      </c>
      <c r="F15635">
        <v>0</v>
      </c>
      <c r="G15635">
        <v>0</v>
      </c>
      <c r="H15635">
        <v>0</v>
      </c>
    </row>
    <row r="15636" spans="2:8" x14ac:dyDescent="0.25">
      <c r="B15636" t="s">
        <v>3</v>
      </c>
      <c r="C15636" t="s">
        <v>678</v>
      </c>
      <c r="D15636" t="s">
        <v>346</v>
      </c>
      <c r="E15636" t="s">
        <v>1</v>
      </c>
      <c r="F15636">
        <v>0</v>
      </c>
      <c r="G15636">
        <v>0</v>
      </c>
      <c r="H15636">
        <v>0</v>
      </c>
    </row>
    <row r="15637" spans="2:8" x14ac:dyDescent="0.25">
      <c r="B15637" t="s">
        <v>3</v>
      </c>
      <c r="C15637" t="s">
        <v>678</v>
      </c>
      <c r="D15637" t="s">
        <v>347</v>
      </c>
      <c r="E15637" t="s">
        <v>1</v>
      </c>
      <c r="F15637">
        <v>0</v>
      </c>
      <c r="G15637">
        <v>0</v>
      </c>
      <c r="H15637">
        <v>0</v>
      </c>
    </row>
    <row r="15638" spans="2:8" x14ac:dyDescent="0.25">
      <c r="B15638" t="s">
        <v>3</v>
      </c>
      <c r="C15638" t="s">
        <v>678</v>
      </c>
      <c r="D15638" t="s">
        <v>348</v>
      </c>
      <c r="E15638" t="s">
        <v>1</v>
      </c>
      <c r="F15638">
        <v>0</v>
      </c>
      <c r="G15638">
        <v>0</v>
      </c>
      <c r="H15638">
        <v>0</v>
      </c>
    </row>
    <row r="15639" spans="2:8" x14ac:dyDescent="0.25">
      <c r="B15639" t="s">
        <v>3</v>
      </c>
      <c r="C15639" t="s">
        <v>678</v>
      </c>
      <c r="D15639" t="s">
        <v>349</v>
      </c>
      <c r="E15639" t="s">
        <v>1</v>
      </c>
      <c r="F15639">
        <v>0</v>
      </c>
      <c r="G15639">
        <v>0</v>
      </c>
      <c r="H15639">
        <v>0</v>
      </c>
    </row>
    <row r="15640" spans="2:8" x14ac:dyDescent="0.25">
      <c r="B15640" t="s">
        <v>3</v>
      </c>
      <c r="C15640" t="s">
        <v>678</v>
      </c>
      <c r="D15640" t="s">
        <v>350</v>
      </c>
      <c r="E15640" t="s">
        <v>1</v>
      </c>
      <c r="F15640">
        <v>0</v>
      </c>
      <c r="G15640">
        <v>0</v>
      </c>
      <c r="H15640">
        <v>0</v>
      </c>
    </row>
    <row r="15641" spans="2:8" x14ac:dyDescent="0.25">
      <c r="B15641" t="s">
        <v>3</v>
      </c>
      <c r="C15641" t="s">
        <v>678</v>
      </c>
      <c r="D15641" t="s">
        <v>351</v>
      </c>
      <c r="E15641" t="s">
        <v>1</v>
      </c>
      <c r="F15641">
        <v>0</v>
      </c>
      <c r="G15641">
        <v>0</v>
      </c>
      <c r="H15641">
        <v>0</v>
      </c>
    </row>
    <row r="15642" spans="2:8" x14ac:dyDescent="0.25">
      <c r="B15642" t="s">
        <v>3</v>
      </c>
      <c r="C15642" t="s">
        <v>678</v>
      </c>
      <c r="D15642" t="s">
        <v>352</v>
      </c>
      <c r="E15642" t="s">
        <v>1</v>
      </c>
      <c r="F15642">
        <v>0</v>
      </c>
      <c r="G15642">
        <v>0</v>
      </c>
      <c r="H15642">
        <v>0</v>
      </c>
    </row>
    <row r="15643" spans="2:8" x14ac:dyDescent="0.25">
      <c r="B15643" t="s">
        <v>3</v>
      </c>
      <c r="C15643" t="s">
        <v>678</v>
      </c>
      <c r="D15643" t="s">
        <v>353</v>
      </c>
      <c r="E15643" t="s">
        <v>1</v>
      </c>
      <c r="F15643">
        <v>0</v>
      </c>
      <c r="G15643">
        <v>0</v>
      </c>
      <c r="H15643">
        <v>0</v>
      </c>
    </row>
    <row r="15644" spans="2:8" x14ac:dyDescent="0.25">
      <c r="B15644" t="s">
        <v>3</v>
      </c>
      <c r="C15644" t="s">
        <v>678</v>
      </c>
      <c r="D15644" t="s">
        <v>354</v>
      </c>
      <c r="E15644" t="s">
        <v>1</v>
      </c>
      <c r="F15644">
        <v>0</v>
      </c>
      <c r="G15644">
        <v>0</v>
      </c>
      <c r="H15644">
        <v>0</v>
      </c>
    </row>
    <row r="15645" spans="2:8" x14ac:dyDescent="0.25">
      <c r="B15645" t="s">
        <v>3</v>
      </c>
      <c r="C15645" t="s">
        <v>678</v>
      </c>
      <c r="D15645" t="s">
        <v>355</v>
      </c>
      <c r="E15645" t="s">
        <v>1</v>
      </c>
      <c r="F15645">
        <v>0</v>
      </c>
      <c r="G15645">
        <v>0</v>
      </c>
      <c r="H15645">
        <v>0</v>
      </c>
    </row>
    <row r="15646" spans="2:8" x14ac:dyDescent="0.25">
      <c r="B15646" t="s">
        <v>3</v>
      </c>
      <c r="C15646" t="s">
        <v>678</v>
      </c>
      <c r="D15646" t="s">
        <v>356</v>
      </c>
      <c r="E15646" t="s">
        <v>1</v>
      </c>
      <c r="F15646">
        <v>8.3333333333333339</v>
      </c>
      <c r="G15646">
        <v>8.3333333333333339</v>
      </c>
      <c r="H15646">
        <v>8.3333333333333339</v>
      </c>
    </row>
    <row r="15647" spans="2:8" x14ac:dyDescent="0.25">
      <c r="B15647" t="s">
        <v>3</v>
      </c>
      <c r="C15647" t="s">
        <v>678</v>
      </c>
      <c r="D15647" t="s">
        <v>357</v>
      </c>
      <c r="E15647" t="s">
        <v>1</v>
      </c>
      <c r="F15647">
        <v>0</v>
      </c>
      <c r="G15647">
        <v>0</v>
      </c>
      <c r="H15647">
        <v>0</v>
      </c>
    </row>
    <row r="15648" spans="2:8" x14ac:dyDescent="0.25">
      <c r="B15648" t="s">
        <v>3</v>
      </c>
      <c r="C15648" t="s">
        <v>678</v>
      </c>
      <c r="D15648" t="s">
        <v>358</v>
      </c>
      <c r="E15648" t="s">
        <v>1</v>
      </c>
      <c r="F15648">
        <v>0</v>
      </c>
      <c r="G15648">
        <v>0</v>
      </c>
      <c r="H15648">
        <v>0</v>
      </c>
    </row>
    <row r="15649" spans="2:8" x14ac:dyDescent="0.25">
      <c r="B15649" t="s">
        <v>3</v>
      </c>
      <c r="C15649" t="s">
        <v>678</v>
      </c>
      <c r="D15649" t="s">
        <v>359</v>
      </c>
      <c r="E15649" t="s">
        <v>1</v>
      </c>
      <c r="F15649">
        <v>0</v>
      </c>
      <c r="G15649">
        <v>0</v>
      </c>
      <c r="H15649">
        <v>0</v>
      </c>
    </row>
    <row r="15650" spans="2:8" x14ac:dyDescent="0.25">
      <c r="B15650" t="s">
        <v>3</v>
      </c>
      <c r="C15650" t="s">
        <v>678</v>
      </c>
      <c r="D15650" t="s">
        <v>360</v>
      </c>
      <c r="E15650" t="s">
        <v>1</v>
      </c>
      <c r="F15650">
        <v>0</v>
      </c>
      <c r="G15650">
        <v>0</v>
      </c>
      <c r="H15650">
        <v>0</v>
      </c>
    </row>
    <row r="15651" spans="2:8" x14ac:dyDescent="0.25">
      <c r="B15651" t="s">
        <v>3</v>
      </c>
      <c r="C15651" t="s">
        <v>678</v>
      </c>
      <c r="D15651" t="s">
        <v>361</v>
      </c>
      <c r="E15651" t="s">
        <v>1</v>
      </c>
      <c r="F15651">
        <v>0</v>
      </c>
      <c r="G15651">
        <v>0</v>
      </c>
      <c r="H15651">
        <v>0</v>
      </c>
    </row>
    <row r="15652" spans="2:8" x14ac:dyDescent="0.25">
      <c r="B15652" t="s">
        <v>3</v>
      </c>
      <c r="C15652" t="s">
        <v>678</v>
      </c>
      <c r="D15652" t="s">
        <v>362</v>
      </c>
      <c r="E15652" t="s">
        <v>1</v>
      </c>
      <c r="F15652">
        <v>0</v>
      </c>
      <c r="G15652">
        <v>0</v>
      </c>
      <c r="H15652">
        <v>0</v>
      </c>
    </row>
    <row r="15653" spans="2:8" x14ac:dyDescent="0.25">
      <c r="B15653" t="s">
        <v>3</v>
      </c>
      <c r="C15653" t="s">
        <v>678</v>
      </c>
      <c r="D15653" t="s">
        <v>363</v>
      </c>
      <c r="E15653" t="s">
        <v>1</v>
      </c>
      <c r="F15653">
        <v>0</v>
      </c>
      <c r="G15653">
        <v>0</v>
      </c>
      <c r="H15653">
        <v>0</v>
      </c>
    </row>
    <row r="15654" spans="2:8" x14ac:dyDescent="0.25">
      <c r="B15654" t="s">
        <v>3</v>
      </c>
      <c r="C15654" t="s">
        <v>678</v>
      </c>
      <c r="D15654" t="s">
        <v>364</v>
      </c>
      <c r="E15654" t="s">
        <v>1</v>
      </c>
      <c r="F15654">
        <v>0</v>
      </c>
      <c r="G15654">
        <v>0</v>
      </c>
      <c r="H15654">
        <v>0</v>
      </c>
    </row>
    <row r="15655" spans="2:8" x14ac:dyDescent="0.25">
      <c r="B15655" t="s">
        <v>3</v>
      </c>
      <c r="C15655" t="s">
        <v>678</v>
      </c>
      <c r="D15655" t="s">
        <v>365</v>
      </c>
      <c r="E15655" t="s">
        <v>1</v>
      </c>
      <c r="F15655">
        <v>0</v>
      </c>
      <c r="G15655">
        <v>0</v>
      </c>
      <c r="H15655">
        <v>0</v>
      </c>
    </row>
    <row r="15656" spans="2:8" x14ac:dyDescent="0.25">
      <c r="B15656" t="s">
        <v>3</v>
      </c>
      <c r="C15656" t="s">
        <v>678</v>
      </c>
      <c r="D15656" t="s">
        <v>366</v>
      </c>
      <c r="E15656" t="s">
        <v>1</v>
      </c>
      <c r="F15656">
        <v>0</v>
      </c>
      <c r="G15656">
        <v>0</v>
      </c>
      <c r="H15656">
        <v>0</v>
      </c>
    </row>
    <row r="15657" spans="2:8" x14ac:dyDescent="0.25">
      <c r="B15657" t="s">
        <v>3</v>
      </c>
      <c r="C15657" t="s">
        <v>678</v>
      </c>
      <c r="D15657" t="s">
        <v>367</v>
      </c>
      <c r="E15657" t="s">
        <v>1</v>
      </c>
      <c r="F15657">
        <v>0</v>
      </c>
      <c r="G15657">
        <v>0</v>
      </c>
      <c r="H15657">
        <v>0</v>
      </c>
    </row>
    <row r="15658" spans="2:8" x14ac:dyDescent="0.25">
      <c r="B15658" t="s">
        <v>3</v>
      </c>
      <c r="C15658" t="s">
        <v>678</v>
      </c>
      <c r="D15658" t="s">
        <v>368</v>
      </c>
      <c r="E15658" t="s">
        <v>1</v>
      </c>
      <c r="F15658">
        <v>0</v>
      </c>
      <c r="G15658">
        <v>0</v>
      </c>
      <c r="H15658">
        <v>0</v>
      </c>
    </row>
    <row r="15659" spans="2:8" x14ac:dyDescent="0.25">
      <c r="B15659" t="s">
        <v>3</v>
      </c>
      <c r="C15659" t="s">
        <v>678</v>
      </c>
      <c r="D15659" t="s">
        <v>369</v>
      </c>
      <c r="E15659" t="s">
        <v>1</v>
      </c>
      <c r="F15659">
        <v>0</v>
      </c>
      <c r="G15659">
        <v>0</v>
      </c>
      <c r="H15659">
        <v>0</v>
      </c>
    </row>
    <row r="15660" spans="2:8" x14ac:dyDescent="0.25">
      <c r="B15660" t="s">
        <v>3</v>
      </c>
      <c r="C15660" t="s">
        <v>678</v>
      </c>
      <c r="D15660" t="s">
        <v>370</v>
      </c>
      <c r="E15660" t="s">
        <v>1</v>
      </c>
      <c r="F15660">
        <v>0</v>
      </c>
      <c r="G15660">
        <v>0</v>
      </c>
      <c r="H15660">
        <v>0</v>
      </c>
    </row>
    <row r="15661" spans="2:8" x14ac:dyDescent="0.25">
      <c r="B15661" t="s">
        <v>3</v>
      </c>
      <c r="C15661" t="s">
        <v>678</v>
      </c>
      <c r="D15661" t="s">
        <v>371</v>
      </c>
      <c r="E15661" t="s">
        <v>1</v>
      </c>
      <c r="F15661">
        <v>0</v>
      </c>
      <c r="G15661">
        <v>0</v>
      </c>
      <c r="H15661">
        <v>0</v>
      </c>
    </row>
    <row r="15662" spans="2:8" x14ac:dyDescent="0.25">
      <c r="B15662" t="s">
        <v>3</v>
      </c>
      <c r="C15662" t="s">
        <v>678</v>
      </c>
      <c r="D15662" t="s">
        <v>372</v>
      </c>
      <c r="E15662" t="s">
        <v>1</v>
      </c>
      <c r="F15662">
        <v>0</v>
      </c>
      <c r="G15662">
        <v>0</v>
      </c>
      <c r="H15662">
        <v>0</v>
      </c>
    </row>
    <row r="15663" spans="2:8" x14ac:dyDescent="0.25">
      <c r="B15663" t="s">
        <v>3</v>
      </c>
      <c r="C15663" t="s">
        <v>678</v>
      </c>
      <c r="D15663" t="s">
        <v>373</v>
      </c>
      <c r="E15663" t="s">
        <v>1</v>
      </c>
      <c r="F15663">
        <v>0</v>
      </c>
      <c r="G15663">
        <v>0</v>
      </c>
      <c r="H15663">
        <v>0</v>
      </c>
    </row>
    <row r="15664" spans="2:8" x14ac:dyDescent="0.25">
      <c r="B15664" t="s">
        <v>3</v>
      </c>
      <c r="C15664" t="s">
        <v>678</v>
      </c>
      <c r="D15664" t="s">
        <v>374</v>
      </c>
      <c r="E15664" t="s">
        <v>1</v>
      </c>
      <c r="F15664">
        <v>0</v>
      </c>
      <c r="G15664">
        <v>0</v>
      </c>
      <c r="H15664">
        <v>0</v>
      </c>
    </row>
    <row r="15665" spans="2:8" x14ac:dyDescent="0.25">
      <c r="B15665" t="s">
        <v>3</v>
      </c>
      <c r="C15665" t="s">
        <v>678</v>
      </c>
      <c r="D15665" t="s">
        <v>375</v>
      </c>
      <c r="E15665" t="s">
        <v>1</v>
      </c>
      <c r="F15665">
        <v>0</v>
      </c>
      <c r="G15665">
        <v>0</v>
      </c>
      <c r="H15665">
        <v>0</v>
      </c>
    </row>
    <row r="15666" spans="2:8" x14ac:dyDescent="0.25">
      <c r="B15666" t="s">
        <v>3</v>
      </c>
      <c r="C15666" t="s">
        <v>678</v>
      </c>
      <c r="D15666" t="s">
        <v>376</v>
      </c>
      <c r="E15666" t="s">
        <v>1</v>
      </c>
      <c r="F15666">
        <v>0</v>
      </c>
      <c r="G15666">
        <v>0</v>
      </c>
      <c r="H15666">
        <v>0</v>
      </c>
    </row>
    <row r="15667" spans="2:8" x14ac:dyDescent="0.25">
      <c r="B15667" t="s">
        <v>3</v>
      </c>
      <c r="C15667" t="s">
        <v>678</v>
      </c>
      <c r="D15667" t="s">
        <v>377</v>
      </c>
      <c r="E15667" t="s">
        <v>1</v>
      </c>
      <c r="F15667">
        <v>0</v>
      </c>
      <c r="G15667">
        <v>0</v>
      </c>
      <c r="H15667">
        <v>0</v>
      </c>
    </row>
    <row r="15668" spans="2:8" x14ac:dyDescent="0.25">
      <c r="B15668" t="s">
        <v>3</v>
      </c>
      <c r="C15668" t="s">
        <v>678</v>
      </c>
      <c r="D15668" t="s">
        <v>378</v>
      </c>
      <c r="E15668" t="s">
        <v>1</v>
      </c>
      <c r="F15668">
        <v>0</v>
      </c>
      <c r="G15668">
        <v>0</v>
      </c>
      <c r="H15668">
        <v>0</v>
      </c>
    </row>
    <row r="15669" spans="2:8" x14ac:dyDescent="0.25">
      <c r="B15669" t="s">
        <v>3</v>
      </c>
      <c r="C15669" t="s">
        <v>678</v>
      </c>
      <c r="D15669" t="s">
        <v>379</v>
      </c>
      <c r="E15669" t="s">
        <v>1</v>
      </c>
      <c r="F15669">
        <v>0</v>
      </c>
      <c r="G15669">
        <v>0</v>
      </c>
      <c r="H15669">
        <v>0</v>
      </c>
    </row>
    <row r="15670" spans="2:8" x14ac:dyDescent="0.25">
      <c r="B15670" t="s">
        <v>3</v>
      </c>
      <c r="C15670" t="s">
        <v>678</v>
      </c>
      <c r="D15670" t="s">
        <v>380</v>
      </c>
      <c r="E15670" t="s">
        <v>1</v>
      </c>
      <c r="F15670">
        <v>0</v>
      </c>
      <c r="G15670">
        <v>0</v>
      </c>
      <c r="H15670">
        <v>0</v>
      </c>
    </row>
    <row r="15671" spans="2:8" x14ac:dyDescent="0.25">
      <c r="B15671" t="s">
        <v>3</v>
      </c>
      <c r="C15671" t="s">
        <v>678</v>
      </c>
      <c r="D15671" t="s">
        <v>381</v>
      </c>
      <c r="E15671" t="s">
        <v>1</v>
      </c>
      <c r="F15671">
        <v>0</v>
      </c>
      <c r="G15671">
        <v>0</v>
      </c>
      <c r="H15671">
        <v>0</v>
      </c>
    </row>
    <row r="15672" spans="2:8" x14ac:dyDescent="0.25">
      <c r="B15672" t="s">
        <v>3</v>
      </c>
      <c r="C15672" t="s">
        <v>678</v>
      </c>
      <c r="D15672" t="s">
        <v>382</v>
      </c>
      <c r="E15672" t="s">
        <v>1</v>
      </c>
      <c r="F15672">
        <v>0</v>
      </c>
      <c r="G15672">
        <v>0</v>
      </c>
      <c r="H15672">
        <v>0</v>
      </c>
    </row>
    <row r="15673" spans="2:8" x14ac:dyDescent="0.25">
      <c r="B15673" t="s">
        <v>3</v>
      </c>
      <c r="C15673" t="s">
        <v>678</v>
      </c>
      <c r="D15673" t="s">
        <v>383</v>
      </c>
      <c r="E15673" t="s">
        <v>1</v>
      </c>
      <c r="F15673">
        <v>0</v>
      </c>
      <c r="G15673">
        <v>0</v>
      </c>
      <c r="H15673">
        <v>0</v>
      </c>
    </row>
    <row r="15674" spans="2:8" x14ac:dyDescent="0.25">
      <c r="B15674" t="s">
        <v>3</v>
      </c>
      <c r="C15674" t="s">
        <v>678</v>
      </c>
      <c r="D15674" t="s">
        <v>384</v>
      </c>
      <c r="E15674" t="s">
        <v>1</v>
      </c>
      <c r="F15674">
        <v>0</v>
      </c>
      <c r="G15674">
        <v>0</v>
      </c>
      <c r="H15674">
        <v>0</v>
      </c>
    </row>
    <row r="15675" spans="2:8" x14ac:dyDescent="0.25">
      <c r="B15675" t="s">
        <v>3</v>
      </c>
      <c r="C15675" t="s">
        <v>678</v>
      </c>
      <c r="D15675" t="s">
        <v>385</v>
      </c>
      <c r="E15675" t="s">
        <v>1</v>
      </c>
      <c r="F15675">
        <v>0</v>
      </c>
      <c r="G15675">
        <v>0</v>
      </c>
      <c r="H15675">
        <v>0</v>
      </c>
    </row>
    <row r="15676" spans="2:8" x14ac:dyDescent="0.25">
      <c r="B15676" t="s">
        <v>3</v>
      </c>
      <c r="C15676" t="s">
        <v>678</v>
      </c>
      <c r="D15676" t="s">
        <v>386</v>
      </c>
      <c r="E15676" t="s">
        <v>1</v>
      </c>
      <c r="F15676">
        <v>0</v>
      </c>
      <c r="G15676">
        <v>0</v>
      </c>
      <c r="H15676">
        <v>0</v>
      </c>
    </row>
    <row r="15677" spans="2:8" x14ac:dyDescent="0.25">
      <c r="B15677" t="s">
        <v>3</v>
      </c>
      <c r="C15677" t="s">
        <v>678</v>
      </c>
      <c r="D15677" t="s">
        <v>387</v>
      </c>
      <c r="E15677" t="s">
        <v>1</v>
      </c>
      <c r="F15677">
        <v>0</v>
      </c>
      <c r="G15677">
        <v>0</v>
      </c>
      <c r="H15677">
        <v>0</v>
      </c>
    </row>
    <row r="15678" spans="2:8" x14ac:dyDescent="0.25">
      <c r="B15678" t="s">
        <v>3</v>
      </c>
      <c r="C15678" t="s">
        <v>678</v>
      </c>
      <c r="D15678" t="s">
        <v>388</v>
      </c>
      <c r="E15678" t="s">
        <v>1</v>
      </c>
      <c r="F15678">
        <v>0</v>
      </c>
      <c r="G15678">
        <v>0</v>
      </c>
      <c r="H15678">
        <v>0</v>
      </c>
    </row>
    <row r="15679" spans="2:8" x14ac:dyDescent="0.25">
      <c r="B15679" t="s">
        <v>3</v>
      </c>
      <c r="C15679" t="s">
        <v>678</v>
      </c>
      <c r="D15679" t="s">
        <v>389</v>
      </c>
      <c r="E15679" t="s">
        <v>1</v>
      </c>
      <c r="F15679">
        <v>0</v>
      </c>
      <c r="G15679">
        <v>0</v>
      </c>
      <c r="H15679">
        <v>0</v>
      </c>
    </row>
    <row r="15680" spans="2:8" x14ac:dyDescent="0.25">
      <c r="B15680" t="s">
        <v>3</v>
      </c>
      <c r="C15680" t="s">
        <v>678</v>
      </c>
      <c r="D15680" t="s">
        <v>390</v>
      </c>
      <c r="E15680" t="s">
        <v>1</v>
      </c>
      <c r="F15680">
        <v>0</v>
      </c>
      <c r="G15680">
        <v>0</v>
      </c>
      <c r="H15680">
        <v>0</v>
      </c>
    </row>
    <row r="15681" spans="2:8" x14ac:dyDescent="0.25">
      <c r="B15681" t="s">
        <v>3</v>
      </c>
      <c r="C15681" t="s">
        <v>678</v>
      </c>
      <c r="D15681" t="s">
        <v>391</v>
      </c>
      <c r="E15681" t="s">
        <v>1</v>
      </c>
      <c r="F15681">
        <v>0</v>
      </c>
      <c r="G15681">
        <v>0</v>
      </c>
      <c r="H15681">
        <v>0</v>
      </c>
    </row>
    <row r="15682" spans="2:8" x14ac:dyDescent="0.25">
      <c r="B15682" t="s">
        <v>3</v>
      </c>
      <c r="C15682" t="s">
        <v>678</v>
      </c>
      <c r="D15682" t="s">
        <v>392</v>
      </c>
      <c r="E15682" t="s">
        <v>1</v>
      </c>
      <c r="F15682">
        <v>0</v>
      </c>
      <c r="G15682">
        <v>0</v>
      </c>
      <c r="H15682">
        <v>0</v>
      </c>
    </row>
    <row r="15683" spans="2:8" x14ac:dyDescent="0.25">
      <c r="B15683" t="s">
        <v>3</v>
      </c>
      <c r="C15683" t="s">
        <v>678</v>
      </c>
      <c r="D15683" t="s">
        <v>395</v>
      </c>
      <c r="E15683" t="s">
        <v>1</v>
      </c>
      <c r="F15683">
        <v>0</v>
      </c>
      <c r="G15683">
        <v>0</v>
      </c>
      <c r="H15683">
        <v>0</v>
      </c>
    </row>
    <row r="15684" spans="2:8" x14ac:dyDescent="0.25">
      <c r="B15684" t="s">
        <v>3</v>
      </c>
      <c r="C15684" t="s">
        <v>678</v>
      </c>
      <c r="D15684" t="s">
        <v>396</v>
      </c>
      <c r="E15684" t="s">
        <v>1</v>
      </c>
      <c r="F15684">
        <v>0</v>
      </c>
      <c r="G15684">
        <v>0</v>
      </c>
      <c r="H15684">
        <v>0</v>
      </c>
    </row>
    <row r="15685" spans="2:8" x14ac:dyDescent="0.25">
      <c r="B15685" t="s">
        <v>3</v>
      </c>
      <c r="C15685" t="s">
        <v>678</v>
      </c>
      <c r="D15685" t="s">
        <v>393</v>
      </c>
      <c r="E15685" t="s">
        <v>1</v>
      </c>
      <c r="F15685">
        <v>0</v>
      </c>
      <c r="G15685">
        <v>0</v>
      </c>
      <c r="H15685">
        <v>0</v>
      </c>
    </row>
    <row r="15686" spans="2:8" x14ac:dyDescent="0.25">
      <c r="B15686" t="s">
        <v>3</v>
      </c>
      <c r="C15686" t="s">
        <v>678</v>
      </c>
      <c r="D15686" t="s">
        <v>394</v>
      </c>
      <c r="E15686" t="s">
        <v>1</v>
      </c>
      <c r="F15686">
        <v>0</v>
      </c>
      <c r="G15686">
        <v>0</v>
      </c>
      <c r="H15686">
        <v>0</v>
      </c>
    </row>
    <row r="15687" spans="2:8" x14ac:dyDescent="0.25">
      <c r="B15687" t="s">
        <v>3</v>
      </c>
      <c r="C15687" t="s">
        <v>678</v>
      </c>
      <c r="D15687" t="s">
        <v>398</v>
      </c>
      <c r="E15687" t="s">
        <v>1</v>
      </c>
      <c r="F15687">
        <v>0</v>
      </c>
      <c r="G15687">
        <v>0</v>
      </c>
      <c r="H15687">
        <v>0</v>
      </c>
    </row>
    <row r="15688" spans="2:8" x14ac:dyDescent="0.25">
      <c r="B15688" t="s">
        <v>3</v>
      </c>
      <c r="C15688" t="s">
        <v>678</v>
      </c>
      <c r="D15688" t="s">
        <v>399</v>
      </c>
      <c r="E15688" t="s">
        <v>1</v>
      </c>
      <c r="F15688">
        <v>0</v>
      </c>
      <c r="G15688">
        <v>0</v>
      </c>
      <c r="H15688">
        <v>0</v>
      </c>
    </row>
    <row r="15689" spans="2:8" x14ac:dyDescent="0.25">
      <c r="B15689" t="s">
        <v>3</v>
      </c>
      <c r="C15689" t="s">
        <v>678</v>
      </c>
      <c r="D15689" t="s">
        <v>400</v>
      </c>
      <c r="E15689" t="s">
        <v>1</v>
      </c>
      <c r="F15689">
        <v>0</v>
      </c>
      <c r="G15689">
        <v>0</v>
      </c>
      <c r="H15689">
        <v>0</v>
      </c>
    </row>
    <row r="15690" spans="2:8" x14ac:dyDescent="0.25">
      <c r="B15690" t="s">
        <v>3</v>
      </c>
      <c r="C15690" t="s">
        <v>678</v>
      </c>
      <c r="D15690" t="s">
        <v>397</v>
      </c>
      <c r="E15690" t="s">
        <v>1</v>
      </c>
      <c r="F15690">
        <v>0</v>
      </c>
      <c r="G15690">
        <v>0</v>
      </c>
      <c r="H15690">
        <v>0</v>
      </c>
    </row>
    <row r="15691" spans="2:8" x14ac:dyDescent="0.25">
      <c r="B15691" t="s">
        <v>3</v>
      </c>
      <c r="C15691" t="s">
        <v>678</v>
      </c>
      <c r="D15691" t="s">
        <v>401</v>
      </c>
      <c r="E15691" t="s">
        <v>1</v>
      </c>
      <c r="F15691">
        <v>8.3333333333333339</v>
      </c>
      <c r="G15691">
        <v>8.3333333333333339</v>
      </c>
      <c r="H15691">
        <v>8.3333333333333339</v>
      </c>
    </row>
    <row r="15692" spans="2:8" x14ac:dyDescent="0.25">
      <c r="B15692" t="s">
        <v>3</v>
      </c>
      <c r="C15692" t="s">
        <v>678</v>
      </c>
      <c r="D15692" t="s">
        <v>402</v>
      </c>
      <c r="E15692" t="s">
        <v>1</v>
      </c>
      <c r="F15692">
        <v>0</v>
      </c>
      <c r="G15692">
        <v>0</v>
      </c>
      <c r="H15692">
        <v>0</v>
      </c>
    </row>
    <row r="15693" spans="2:8" x14ac:dyDescent="0.25">
      <c r="B15693" t="s">
        <v>3</v>
      </c>
      <c r="C15693" t="s">
        <v>678</v>
      </c>
      <c r="D15693" t="s">
        <v>403</v>
      </c>
      <c r="E15693" t="s">
        <v>1</v>
      </c>
      <c r="F15693">
        <v>6</v>
      </c>
      <c r="G15693">
        <v>6</v>
      </c>
      <c r="H15693">
        <v>6</v>
      </c>
    </row>
    <row r="15694" spans="2:8" x14ac:dyDescent="0.25">
      <c r="B15694" t="s">
        <v>3</v>
      </c>
      <c r="C15694" t="s">
        <v>678</v>
      </c>
      <c r="D15694" t="s">
        <v>404</v>
      </c>
      <c r="E15694" t="s">
        <v>1</v>
      </c>
      <c r="F15694">
        <v>6</v>
      </c>
      <c r="G15694">
        <v>6</v>
      </c>
      <c r="H15694">
        <v>6</v>
      </c>
    </row>
    <row r="15695" spans="2:8" x14ac:dyDescent="0.25">
      <c r="B15695" t="s">
        <v>3</v>
      </c>
      <c r="C15695" t="s">
        <v>678</v>
      </c>
      <c r="D15695" t="s">
        <v>405</v>
      </c>
      <c r="E15695" t="s">
        <v>1</v>
      </c>
      <c r="F15695">
        <v>0</v>
      </c>
      <c r="G15695">
        <v>0</v>
      </c>
      <c r="H15695">
        <v>0</v>
      </c>
    </row>
    <row r="15696" spans="2:8" x14ac:dyDescent="0.25">
      <c r="B15696" t="s">
        <v>3</v>
      </c>
      <c r="C15696" t="s">
        <v>678</v>
      </c>
      <c r="D15696" t="s">
        <v>406</v>
      </c>
      <c r="E15696" t="s">
        <v>1</v>
      </c>
      <c r="F15696">
        <v>0</v>
      </c>
      <c r="G15696">
        <v>0</v>
      </c>
      <c r="H15696">
        <v>0</v>
      </c>
    </row>
    <row r="15697" spans="2:8" x14ac:dyDescent="0.25">
      <c r="B15697" t="s">
        <v>3</v>
      </c>
      <c r="C15697" t="s">
        <v>679</v>
      </c>
      <c r="D15697" t="s">
        <v>544</v>
      </c>
      <c r="E15697" t="s">
        <v>1</v>
      </c>
      <c r="F15697">
        <v>12</v>
      </c>
      <c r="G15697">
        <v>12</v>
      </c>
      <c r="H15697">
        <v>12</v>
      </c>
    </row>
    <row r="15698" spans="2:8" x14ac:dyDescent="0.25">
      <c r="B15698" t="s">
        <v>3</v>
      </c>
      <c r="C15698" t="s">
        <v>679</v>
      </c>
      <c r="D15698" t="s">
        <v>545</v>
      </c>
      <c r="E15698" t="s">
        <v>1</v>
      </c>
      <c r="F15698">
        <v>12</v>
      </c>
      <c r="G15698">
        <v>12</v>
      </c>
      <c r="H15698">
        <v>12</v>
      </c>
    </row>
    <row r="15699" spans="2:8" x14ac:dyDescent="0.25">
      <c r="B15699" t="s">
        <v>3</v>
      </c>
      <c r="C15699" t="s">
        <v>679</v>
      </c>
      <c r="D15699" t="s">
        <v>16</v>
      </c>
      <c r="E15699" t="s">
        <v>1</v>
      </c>
      <c r="F15699">
        <v>25</v>
      </c>
      <c r="G15699">
        <v>25</v>
      </c>
      <c r="H15699">
        <v>25</v>
      </c>
    </row>
    <row r="15700" spans="2:8" x14ac:dyDescent="0.25">
      <c r="B15700" t="s">
        <v>3</v>
      </c>
      <c r="C15700" t="s">
        <v>679</v>
      </c>
      <c r="D15700" t="s">
        <v>17</v>
      </c>
      <c r="E15700" t="s">
        <v>1</v>
      </c>
      <c r="F15700">
        <v>25</v>
      </c>
      <c r="G15700">
        <v>25</v>
      </c>
      <c r="H15700">
        <v>25</v>
      </c>
    </row>
    <row r="15701" spans="2:8" x14ac:dyDescent="0.25">
      <c r="B15701" t="s">
        <v>3</v>
      </c>
      <c r="C15701" t="s">
        <v>679</v>
      </c>
      <c r="D15701" t="s">
        <v>18</v>
      </c>
      <c r="E15701" t="s">
        <v>1</v>
      </c>
      <c r="F15701">
        <v>25</v>
      </c>
      <c r="G15701">
        <v>25</v>
      </c>
      <c r="H15701">
        <v>25</v>
      </c>
    </row>
    <row r="15702" spans="2:8" x14ac:dyDescent="0.25">
      <c r="B15702" t="s">
        <v>3</v>
      </c>
      <c r="C15702" t="s">
        <v>679</v>
      </c>
      <c r="D15702" t="s">
        <v>19</v>
      </c>
      <c r="E15702" t="s">
        <v>1</v>
      </c>
      <c r="F15702">
        <v>25</v>
      </c>
      <c r="G15702">
        <v>25</v>
      </c>
      <c r="H15702">
        <v>25</v>
      </c>
    </row>
    <row r="15703" spans="2:8" x14ac:dyDescent="0.25">
      <c r="B15703" t="s">
        <v>3</v>
      </c>
      <c r="C15703" t="s">
        <v>679</v>
      </c>
      <c r="D15703" t="s">
        <v>20</v>
      </c>
      <c r="E15703" t="s">
        <v>1</v>
      </c>
      <c r="F15703">
        <v>25</v>
      </c>
      <c r="G15703">
        <v>25</v>
      </c>
      <c r="H15703">
        <v>25</v>
      </c>
    </row>
    <row r="15704" spans="2:8" x14ac:dyDescent="0.25">
      <c r="B15704" t="s">
        <v>3</v>
      </c>
      <c r="C15704" t="s">
        <v>679</v>
      </c>
      <c r="D15704" t="s">
        <v>21</v>
      </c>
      <c r="E15704" t="s">
        <v>1</v>
      </c>
      <c r="F15704">
        <v>25</v>
      </c>
      <c r="G15704">
        <v>25</v>
      </c>
      <c r="H15704">
        <v>25</v>
      </c>
    </row>
    <row r="15705" spans="2:8" x14ac:dyDescent="0.25">
      <c r="B15705" t="s">
        <v>3</v>
      </c>
      <c r="C15705" t="s">
        <v>679</v>
      </c>
      <c r="D15705" t="s">
        <v>22</v>
      </c>
      <c r="E15705" t="s">
        <v>1</v>
      </c>
      <c r="F15705">
        <v>15</v>
      </c>
      <c r="G15705">
        <v>15</v>
      </c>
      <c r="H15705">
        <v>15</v>
      </c>
    </row>
    <row r="15706" spans="2:8" x14ac:dyDescent="0.25">
      <c r="B15706" t="s">
        <v>3</v>
      </c>
      <c r="C15706" t="s">
        <v>679</v>
      </c>
      <c r="D15706" t="s">
        <v>23</v>
      </c>
      <c r="E15706" t="s">
        <v>1</v>
      </c>
      <c r="F15706">
        <v>15</v>
      </c>
      <c r="G15706">
        <v>15</v>
      </c>
      <c r="H15706">
        <v>15</v>
      </c>
    </row>
    <row r="15707" spans="2:8" x14ac:dyDescent="0.25">
      <c r="B15707" t="s">
        <v>3</v>
      </c>
      <c r="C15707" t="s">
        <v>679</v>
      </c>
      <c r="D15707" t="s">
        <v>24</v>
      </c>
      <c r="E15707" t="s">
        <v>1</v>
      </c>
      <c r="F15707">
        <v>15</v>
      </c>
      <c r="G15707">
        <v>15</v>
      </c>
      <c r="H15707">
        <v>15</v>
      </c>
    </row>
    <row r="15708" spans="2:8" x14ac:dyDescent="0.25">
      <c r="B15708" t="s">
        <v>3</v>
      </c>
      <c r="C15708" t="s">
        <v>679</v>
      </c>
      <c r="D15708" t="s">
        <v>25</v>
      </c>
      <c r="E15708" t="s">
        <v>1</v>
      </c>
      <c r="F15708">
        <v>15</v>
      </c>
      <c r="G15708">
        <v>15</v>
      </c>
      <c r="H15708">
        <v>15</v>
      </c>
    </row>
    <row r="15709" spans="2:8" x14ac:dyDescent="0.25">
      <c r="B15709" t="s">
        <v>3</v>
      </c>
      <c r="C15709" t="s">
        <v>679</v>
      </c>
      <c r="D15709" t="s">
        <v>26</v>
      </c>
      <c r="E15709" t="s">
        <v>1</v>
      </c>
      <c r="F15709">
        <v>25</v>
      </c>
      <c r="G15709">
        <v>25</v>
      </c>
      <c r="H15709">
        <v>25</v>
      </c>
    </row>
    <row r="15710" spans="2:8" x14ac:dyDescent="0.25">
      <c r="B15710" t="s">
        <v>3</v>
      </c>
      <c r="C15710" t="s">
        <v>679</v>
      </c>
      <c r="D15710" t="s">
        <v>27</v>
      </c>
      <c r="E15710" t="s">
        <v>1</v>
      </c>
      <c r="F15710">
        <v>25</v>
      </c>
      <c r="G15710">
        <v>25</v>
      </c>
      <c r="H15710">
        <v>25</v>
      </c>
    </row>
    <row r="15711" spans="2:8" x14ac:dyDescent="0.25">
      <c r="B15711" t="s">
        <v>3</v>
      </c>
      <c r="C15711" t="s">
        <v>679</v>
      </c>
      <c r="D15711" t="s">
        <v>28</v>
      </c>
      <c r="E15711" t="s">
        <v>1</v>
      </c>
      <c r="F15711">
        <v>25</v>
      </c>
      <c r="G15711">
        <v>25</v>
      </c>
      <c r="H15711">
        <v>25</v>
      </c>
    </row>
    <row r="15712" spans="2:8" x14ac:dyDescent="0.25">
      <c r="B15712" t="s">
        <v>3</v>
      </c>
      <c r="C15712" t="s">
        <v>679</v>
      </c>
      <c r="D15712" t="s">
        <v>29</v>
      </c>
      <c r="E15712" t="s">
        <v>1</v>
      </c>
      <c r="F15712">
        <v>25</v>
      </c>
      <c r="G15712">
        <v>25</v>
      </c>
      <c r="H15712">
        <v>25</v>
      </c>
    </row>
    <row r="15713" spans="2:8" x14ac:dyDescent="0.25">
      <c r="B15713" t="s">
        <v>3</v>
      </c>
      <c r="C15713" t="s">
        <v>679</v>
      </c>
      <c r="D15713" t="s">
        <v>30</v>
      </c>
      <c r="E15713" t="s">
        <v>1</v>
      </c>
      <c r="F15713">
        <v>25</v>
      </c>
      <c r="G15713">
        <v>25</v>
      </c>
      <c r="H15713">
        <v>25</v>
      </c>
    </row>
    <row r="15714" spans="2:8" x14ac:dyDescent="0.25">
      <c r="B15714" t="s">
        <v>3</v>
      </c>
      <c r="C15714" t="s">
        <v>679</v>
      </c>
      <c r="D15714" t="s">
        <v>31</v>
      </c>
      <c r="E15714" t="s">
        <v>1</v>
      </c>
      <c r="F15714">
        <v>25</v>
      </c>
      <c r="G15714">
        <v>25</v>
      </c>
      <c r="H15714">
        <v>25</v>
      </c>
    </row>
    <row r="15715" spans="2:8" x14ac:dyDescent="0.25">
      <c r="B15715" t="s">
        <v>3</v>
      </c>
      <c r="C15715" t="s">
        <v>679</v>
      </c>
      <c r="D15715" t="s">
        <v>32</v>
      </c>
      <c r="E15715" t="s">
        <v>1</v>
      </c>
      <c r="F15715">
        <v>25</v>
      </c>
      <c r="G15715">
        <v>25</v>
      </c>
      <c r="H15715">
        <v>25</v>
      </c>
    </row>
    <row r="15716" spans="2:8" x14ac:dyDescent="0.25">
      <c r="B15716" t="s">
        <v>3</v>
      </c>
      <c r="C15716" t="s">
        <v>679</v>
      </c>
      <c r="D15716" t="s">
        <v>33</v>
      </c>
      <c r="E15716" t="s">
        <v>1</v>
      </c>
      <c r="F15716">
        <v>25</v>
      </c>
      <c r="G15716">
        <v>25</v>
      </c>
      <c r="H15716">
        <v>25</v>
      </c>
    </row>
    <row r="15717" spans="2:8" x14ac:dyDescent="0.25">
      <c r="B15717" t="s">
        <v>3</v>
      </c>
      <c r="C15717" t="s">
        <v>679</v>
      </c>
      <c r="D15717" t="s">
        <v>34</v>
      </c>
      <c r="E15717" t="s">
        <v>1</v>
      </c>
      <c r="F15717">
        <v>25</v>
      </c>
      <c r="G15717">
        <v>25</v>
      </c>
      <c r="H15717">
        <v>25</v>
      </c>
    </row>
    <row r="15718" spans="2:8" x14ac:dyDescent="0.25">
      <c r="B15718" t="s">
        <v>3</v>
      </c>
      <c r="C15718" t="s">
        <v>679</v>
      </c>
      <c r="D15718" t="s">
        <v>35</v>
      </c>
      <c r="E15718" t="s">
        <v>1</v>
      </c>
      <c r="F15718">
        <v>25</v>
      </c>
      <c r="G15718">
        <v>25</v>
      </c>
      <c r="H15718">
        <v>25</v>
      </c>
    </row>
    <row r="15719" spans="2:8" x14ac:dyDescent="0.25">
      <c r="B15719" t="s">
        <v>3</v>
      </c>
      <c r="C15719" t="s">
        <v>679</v>
      </c>
      <c r="D15719" t="s">
        <v>36</v>
      </c>
      <c r="E15719" t="s">
        <v>1</v>
      </c>
      <c r="F15719">
        <v>25</v>
      </c>
      <c r="G15719">
        <v>25</v>
      </c>
      <c r="H15719">
        <v>25</v>
      </c>
    </row>
    <row r="15720" spans="2:8" x14ac:dyDescent="0.25">
      <c r="B15720" t="s">
        <v>3</v>
      </c>
      <c r="C15720" t="s">
        <v>679</v>
      </c>
      <c r="D15720" t="s">
        <v>37</v>
      </c>
      <c r="E15720" t="s">
        <v>1</v>
      </c>
      <c r="F15720">
        <v>25</v>
      </c>
      <c r="G15720">
        <v>25</v>
      </c>
      <c r="H15720">
        <v>25</v>
      </c>
    </row>
    <row r="15721" spans="2:8" x14ac:dyDescent="0.25">
      <c r="B15721" t="s">
        <v>3</v>
      </c>
      <c r="C15721" t="s">
        <v>679</v>
      </c>
      <c r="D15721" t="s">
        <v>38</v>
      </c>
      <c r="E15721" t="s">
        <v>1</v>
      </c>
      <c r="F15721">
        <v>25</v>
      </c>
      <c r="G15721">
        <v>25</v>
      </c>
      <c r="H15721">
        <v>25</v>
      </c>
    </row>
    <row r="15722" spans="2:8" x14ac:dyDescent="0.25">
      <c r="B15722" t="s">
        <v>3</v>
      </c>
      <c r="C15722" t="s">
        <v>679</v>
      </c>
      <c r="D15722" t="s">
        <v>39</v>
      </c>
      <c r="E15722" t="s">
        <v>1</v>
      </c>
      <c r="F15722">
        <v>25</v>
      </c>
      <c r="G15722">
        <v>25</v>
      </c>
      <c r="H15722">
        <v>25</v>
      </c>
    </row>
    <row r="15723" spans="2:8" x14ac:dyDescent="0.25">
      <c r="B15723" t="s">
        <v>3</v>
      </c>
      <c r="C15723" t="s">
        <v>679</v>
      </c>
      <c r="D15723" t="s">
        <v>40</v>
      </c>
      <c r="E15723" t="s">
        <v>1</v>
      </c>
      <c r="F15723">
        <v>25</v>
      </c>
      <c r="G15723">
        <v>25</v>
      </c>
      <c r="H15723">
        <v>25</v>
      </c>
    </row>
    <row r="15724" spans="2:8" x14ac:dyDescent="0.25">
      <c r="B15724" t="s">
        <v>3</v>
      </c>
      <c r="C15724" t="s">
        <v>679</v>
      </c>
      <c r="D15724" t="s">
        <v>41</v>
      </c>
      <c r="E15724" t="s">
        <v>1</v>
      </c>
      <c r="F15724">
        <v>25</v>
      </c>
      <c r="G15724">
        <v>25</v>
      </c>
      <c r="H15724">
        <v>25</v>
      </c>
    </row>
    <row r="15725" spans="2:8" x14ac:dyDescent="0.25">
      <c r="B15725" t="s">
        <v>3</v>
      </c>
      <c r="C15725" t="s">
        <v>679</v>
      </c>
      <c r="D15725" t="s">
        <v>42</v>
      </c>
      <c r="E15725" t="s">
        <v>1</v>
      </c>
      <c r="F15725">
        <v>15</v>
      </c>
      <c r="G15725">
        <v>15</v>
      </c>
      <c r="H15725">
        <v>15</v>
      </c>
    </row>
    <row r="15726" spans="2:8" x14ac:dyDescent="0.25">
      <c r="B15726" t="s">
        <v>3</v>
      </c>
      <c r="C15726" t="s">
        <v>679</v>
      </c>
      <c r="D15726" t="s">
        <v>43</v>
      </c>
      <c r="E15726" t="s">
        <v>1</v>
      </c>
      <c r="F15726">
        <v>15</v>
      </c>
      <c r="G15726">
        <v>15</v>
      </c>
      <c r="H15726">
        <v>15</v>
      </c>
    </row>
    <row r="15727" spans="2:8" x14ac:dyDescent="0.25">
      <c r="B15727" t="s">
        <v>3</v>
      </c>
      <c r="C15727" t="s">
        <v>679</v>
      </c>
      <c r="D15727" t="s">
        <v>45</v>
      </c>
      <c r="E15727" t="s">
        <v>1</v>
      </c>
      <c r="F15727">
        <v>3</v>
      </c>
      <c r="G15727">
        <v>3</v>
      </c>
      <c r="H15727">
        <v>3</v>
      </c>
    </row>
    <row r="15728" spans="2:8" x14ac:dyDescent="0.25">
      <c r="B15728" t="s">
        <v>3</v>
      </c>
      <c r="C15728" t="s">
        <v>679</v>
      </c>
      <c r="D15728" t="s">
        <v>46</v>
      </c>
      <c r="E15728" t="s">
        <v>1</v>
      </c>
      <c r="F15728">
        <v>18</v>
      </c>
      <c r="G15728">
        <v>18</v>
      </c>
      <c r="H15728">
        <v>18</v>
      </c>
    </row>
    <row r="15729" spans="2:8" x14ac:dyDescent="0.25">
      <c r="B15729" t="s">
        <v>3</v>
      </c>
      <c r="C15729" t="s">
        <v>679</v>
      </c>
      <c r="D15729" t="s">
        <v>47</v>
      </c>
      <c r="E15729" t="s">
        <v>1</v>
      </c>
      <c r="F15729">
        <v>18</v>
      </c>
      <c r="G15729">
        <v>18</v>
      </c>
      <c r="H15729">
        <v>18</v>
      </c>
    </row>
    <row r="15730" spans="2:8" x14ac:dyDescent="0.25">
      <c r="B15730" t="s">
        <v>3</v>
      </c>
      <c r="C15730" t="s">
        <v>679</v>
      </c>
      <c r="D15730" t="s">
        <v>44</v>
      </c>
      <c r="E15730" t="s">
        <v>1</v>
      </c>
      <c r="F15730">
        <v>15</v>
      </c>
      <c r="G15730">
        <v>15</v>
      </c>
      <c r="H15730">
        <v>15</v>
      </c>
    </row>
    <row r="15731" spans="2:8" x14ac:dyDescent="0.25">
      <c r="B15731" t="s">
        <v>3</v>
      </c>
      <c r="C15731" t="s">
        <v>679</v>
      </c>
      <c r="D15731" t="s">
        <v>48</v>
      </c>
      <c r="E15731" t="s">
        <v>1</v>
      </c>
      <c r="F15731">
        <v>18</v>
      </c>
      <c r="G15731">
        <v>18</v>
      </c>
      <c r="H15731">
        <v>18</v>
      </c>
    </row>
    <row r="15732" spans="2:8" x14ac:dyDescent="0.25">
      <c r="B15732" t="s">
        <v>3</v>
      </c>
      <c r="C15732" t="s">
        <v>679</v>
      </c>
      <c r="D15732" t="s">
        <v>49</v>
      </c>
      <c r="E15732" t="s">
        <v>1</v>
      </c>
      <c r="F15732">
        <v>11.3</v>
      </c>
      <c r="G15732">
        <v>11.3</v>
      </c>
      <c r="H15732">
        <v>11.3</v>
      </c>
    </row>
    <row r="15733" spans="2:8" x14ac:dyDescent="0.25">
      <c r="B15733" t="s">
        <v>3</v>
      </c>
      <c r="C15733" t="s">
        <v>679</v>
      </c>
      <c r="D15733" t="s">
        <v>50</v>
      </c>
      <c r="E15733" t="s">
        <v>1</v>
      </c>
      <c r="F15733">
        <v>11.3</v>
      </c>
      <c r="G15733">
        <v>11.3</v>
      </c>
      <c r="H15733">
        <v>11.3</v>
      </c>
    </row>
    <row r="15734" spans="2:8" x14ac:dyDescent="0.25">
      <c r="B15734" t="s">
        <v>3</v>
      </c>
      <c r="C15734" t="s">
        <v>679</v>
      </c>
      <c r="D15734" t="s">
        <v>51</v>
      </c>
      <c r="E15734" t="s">
        <v>1</v>
      </c>
      <c r="F15734">
        <v>7.1</v>
      </c>
      <c r="G15734">
        <v>7.1</v>
      </c>
      <c r="H15734">
        <v>7.1</v>
      </c>
    </row>
    <row r="15735" spans="2:8" x14ac:dyDescent="0.25">
      <c r="B15735" t="s">
        <v>3</v>
      </c>
      <c r="C15735" t="s">
        <v>679</v>
      </c>
      <c r="D15735" t="s">
        <v>52</v>
      </c>
      <c r="E15735" t="s">
        <v>1</v>
      </c>
      <c r="F15735">
        <v>7.1</v>
      </c>
      <c r="G15735">
        <v>7.1</v>
      </c>
      <c r="H15735">
        <v>7.1</v>
      </c>
    </row>
    <row r="15736" spans="2:8" x14ac:dyDescent="0.25">
      <c r="B15736" t="s">
        <v>3</v>
      </c>
      <c r="C15736" t="s">
        <v>679</v>
      </c>
      <c r="D15736" t="s">
        <v>53</v>
      </c>
      <c r="E15736" t="s">
        <v>1</v>
      </c>
      <c r="F15736">
        <v>7.1</v>
      </c>
      <c r="G15736">
        <v>7.1</v>
      </c>
      <c r="H15736">
        <v>7.1</v>
      </c>
    </row>
    <row r="15737" spans="2:8" x14ac:dyDescent="0.25">
      <c r="B15737" t="s">
        <v>3</v>
      </c>
      <c r="C15737" t="s">
        <v>679</v>
      </c>
      <c r="D15737" t="s">
        <v>54</v>
      </c>
      <c r="E15737" t="s">
        <v>1</v>
      </c>
      <c r="F15737">
        <v>7.1</v>
      </c>
      <c r="G15737">
        <v>7.1</v>
      </c>
      <c r="H15737">
        <v>7.1</v>
      </c>
    </row>
    <row r="15738" spans="2:8" x14ac:dyDescent="0.25">
      <c r="B15738" t="s">
        <v>3</v>
      </c>
      <c r="C15738" t="s">
        <v>679</v>
      </c>
      <c r="D15738" t="s">
        <v>55</v>
      </c>
      <c r="E15738" t="s">
        <v>1</v>
      </c>
      <c r="F15738">
        <v>15</v>
      </c>
      <c r="G15738">
        <v>15</v>
      </c>
      <c r="H15738">
        <v>15</v>
      </c>
    </row>
    <row r="15739" spans="2:8" x14ac:dyDescent="0.25">
      <c r="B15739" t="s">
        <v>3</v>
      </c>
      <c r="C15739" t="s">
        <v>679</v>
      </c>
      <c r="D15739" t="s">
        <v>56</v>
      </c>
      <c r="E15739" t="s">
        <v>1</v>
      </c>
      <c r="F15739">
        <v>15</v>
      </c>
      <c r="G15739">
        <v>15</v>
      </c>
      <c r="H15739">
        <v>15</v>
      </c>
    </row>
    <row r="15740" spans="2:8" x14ac:dyDescent="0.25">
      <c r="B15740" t="s">
        <v>3</v>
      </c>
      <c r="C15740" t="s">
        <v>679</v>
      </c>
      <c r="D15740" t="s">
        <v>622</v>
      </c>
      <c r="E15740" t="s">
        <v>1</v>
      </c>
      <c r="F15740">
        <v>12</v>
      </c>
      <c r="G15740">
        <v>12</v>
      </c>
      <c r="H15740">
        <v>12</v>
      </c>
    </row>
    <row r="15741" spans="2:8" x14ac:dyDescent="0.25">
      <c r="B15741" t="s">
        <v>3</v>
      </c>
      <c r="C15741" t="s">
        <v>679</v>
      </c>
      <c r="D15741" t="s">
        <v>623</v>
      </c>
      <c r="E15741" t="s">
        <v>1</v>
      </c>
      <c r="F15741">
        <v>14</v>
      </c>
      <c r="G15741">
        <v>14</v>
      </c>
      <c r="H15741">
        <v>14</v>
      </c>
    </row>
    <row r="15742" spans="2:8" x14ac:dyDescent="0.25">
      <c r="B15742" t="s">
        <v>3</v>
      </c>
      <c r="C15742" t="s">
        <v>679</v>
      </c>
      <c r="D15742" t="s">
        <v>624</v>
      </c>
      <c r="E15742" t="s">
        <v>1</v>
      </c>
      <c r="F15742">
        <v>12</v>
      </c>
      <c r="G15742">
        <v>12</v>
      </c>
      <c r="H15742">
        <v>12</v>
      </c>
    </row>
    <row r="15743" spans="2:8" x14ac:dyDescent="0.25">
      <c r="B15743" t="s">
        <v>3</v>
      </c>
      <c r="C15743" t="s">
        <v>679</v>
      </c>
      <c r="D15743" t="s">
        <v>625</v>
      </c>
      <c r="E15743" t="s">
        <v>1</v>
      </c>
      <c r="F15743">
        <v>14</v>
      </c>
      <c r="G15743">
        <v>14</v>
      </c>
      <c r="H15743">
        <v>14</v>
      </c>
    </row>
    <row r="15744" spans="2:8" x14ac:dyDescent="0.25">
      <c r="B15744" t="s">
        <v>3</v>
      </c>
      <c r="C15744" t="s">
        <v>679</v>
      </c>
      <c r="D15744" t="s">
        <v>57</v>
      </c>
      <c r="E15744" t="s">
        <v>1</v>
      </c>
      <c r="F15744">
        <v>10</v>
      </c>
      <c r="G15744">
        <v>10</v>
      </c>
      <c r="H15744">
        <v>10</v>
      </c>
    </row>
    <row r="15745" spans="2:8" x14ac:dyDescent="0.25">
      <c r="B15745" t="s">
        <v>3</v>
      </c>
      <c r="C15745" t="s">
        <v>679</v>
      </c>
      <c r="D15745" t="s">
        <v>58</v>
      </c>
      <c r="E15745" t="s">
        <v>1</v>
      </c>
      <c r="F15745">
        <v>18</v>
      </c>
      <c r="G15745">
        <v>18</v>
      </c>
      <c r="H15745">
        <v>18</v>
      </c>
    </row>
    <row r="15746" spans="2:8" x14ac:dyDescent="0.25">
      <c r="B15746" t="s">
        <v>3</v>
      </c>
      <c r="C15746" t="s">
        <v>679</v>
      </c>
      <c r="D15746" t="s">
        <v>59</v>
      </c>
      <c r="E15746" t="s">
        <v>1</v>
      </c>
      <c r="F15746">
        <v>18</v>
      </c>
      <c r="G15746">
        <v>18</v>
      </c>
      <c r="H15746">
        <v>18</v>
      </c>
    </row>
    <row r="15747" spans="2:8" x14ac:dyDescent="0.25">
      <c r="B15747" t="s">
        <v>3</v>
      </c>
      <c r="C15747" t="s">
        <v>679</v>
      </c>
      <c r="D15747" t="s">
        <v>60</v>
      </c>
      <c r="E15747" t="s">
        <v>1</v>
      </c>
      <c r="F15747">
        <v>18</v>
      </c>
      <c r="G15747">
        <v>18</v>
      </c>
      <c r="H15747">
        <v>18</v>
      </c>
    </row>
    <row r="15748" spans="2:8" x14ac:dyDescent="0.25">
      <c r="B15748" t="s">
        <v>3</v>
      </c>
      <c r="C15748" t="s">
        <v>679</v>
      </c>
      <c r="D15748" t="s">
        <v>61</v>
      </c>
      <c r="E15748" t="s">
        <v>1</v>
      </c>
      <c r="F15748">
        <v>18</v>
      </c>
      <c r="G15748">
        <v>18</v>
      </c>
      <c r="H15748">
        <v>18</v>
      </c>
    </row>
    <row r="15749" spans="2:8" x14ac:dyDescent="0.25">
      <c r="B15749" t="s">
        <v>3</v>
      </c>
      <c r="C15749" t="s">
        <v>679</v>
      </c>
      <c r="D15749" t="s">
        <v>62</v>
      </c>
      <c r="E15749" t="s">
        <v>1</v>
      </c>
      <c r="F15749">
        <v>5</v>
      </c>
      <c r="G15749">
        <v>5</v>
      </c>
      <c r="H15749">
        <v>5</v>
      </c>
    </row>
    <row r="15750" spans="2:8" x14ac:dyDescent="0.25">
      <c r="B15750" t="s">
        <v>3</v>
      </c>
      <c r="C15750" t="s">
        <v>679</v>
      </c>
      <c r="D15750" t="s">
        <v>63</v>
      </c>
      <c r="E15750" t="s">
        <v>1</v>
      </c>
      <c r="F15750">
        <v>5</v>
      </c>
      <c r="G15750">
        <v>5</v>
      </c>
      <c r="H15750">
        <v>5</v>
      </c>
    </row>
    <row r="15751" spans="2:8" x14ac:dyDescent="0.25">
      <c r="B15751" t="s">
        <v>3</v>
      </c>
      <c r="C15751" t="s">
        <v>679</v>
      </c>
      <c r="D15751" t="s">
        <v>626</v>
      </c>
      <c r="E15751" t="s">
        <v>1</v>
      </c>
      <c r="F15751">
        <v>15</v>
      </c>
      <c r="G15751">
        <v>15</v>
      </c>
      <c r="H15751">
        <v>15</v>
      </c>
    </row>
    <row r="15752" spans="2:8" x14ac:dyDescent="0.25">
      <c r="B15752" t="s">
        <v>3</v>
      </c>
      <c r="C15752" t="s">
        <v>679</v>
      </c>
      <c r="D15752" t="s">
        <v>64</v>
      </c>
      <c r="E15752" t="s">
        <v>1</v>
      </c>
      <c r="F15752">
        <v>14.86</v>
      </c>
      <c r="G15752">
        <v>14.86</v>
      </c>
      <c r="H15752">
        <v>14.86</v>
      </c>
    </row>
    <row r="15753" spans="2:8" x14ac:dyDescent="0.25">
      <c r="B15753" t="s">
        <v>3</v>
      </c>
      <c r="C15753" t="s">
        <v>679</v>
      </c>
      <c r="D15753" t="s">
        <v>65</v>
      </c>
      <c r="E15753" t="s">
        <v>1</v>
      </c>
      <c r="F15753">
        <v>10</v>
      </c>
      <c r="G15753">
        <v>10</v>
      </c>
      <c r="H15753">
        <v>10</v>
      </c>
    </row>
    <row r="15754" spans="2:8" x14ac:dyDescent="0.25">
      <c r="B15754" t="s">
        <v>3</v>
      </c>
      <c r="C15754" t="s">
        <v>679</v>
      </c>
      <c r="D15754" t="s">
        <v>66</v>
      </c>
      <c r="E15754" t="s">
        <v>1</v>
      </c>
      <c r="F15754">
        <v>10</v>
      </c>
      <c r="G15754">
        <v>10</v>
      </c>
      <c r="H15754">
        <v>10</v>
      </c>
    </row>
    <row r="15755" spans="2:8" x14ac:dyDescent="0.25">
      <c r="B15755" t="s">
        <v>3</v>
      </c>
      <c r="C15755" t="s">
        <v>679</v>
      </c>
      <c r="D15755" t="s">
        <v>67</v>
      </c>
      <c r="E15755" t="s">
        <v>1</v>
      </c>
      <c r="F15755">
        <v>10</v>
      </c>
      <c r="G15755">
        <v>10</v>
      </c>
      <c r="H15755">
        <v>10</v>
      </c>
    </row>
    <row r="15756" spans="2:8" x14ac:dyDescent="0.25">
      <c r="B15756" t="s">
        <v>3</v>
      </c>
      <c r="C15756" t="s">
        <v>679</v>
      </c>
      <c r="D15756" t="s">
        <v>68</v>
      </c>
      <c r="E15756" t="s">
        <v>1</v>
      </c>
      <c r="F15756">
        <v>10</v>
      </c>
      <c r="G15756">
        <v>10</v>
      </c>
      <c r="H15756">
        <v>10</v>
      </c>
    </row>
    <row r="15757" spans="2:8" x14ac:dyDescent="0.25">
      <c r="B15757" t="s">
        <v>3</v>
      </c>
      <c r="C15757" t="s">
        <v>679</v>
      </c>
      <c r="D15757" t="s">
        <v>69</v>
      </c>
      <c r="E15757" t="s">
        <v>1</v>
      </c>
      <c r="F15757">
        <v>15</v>
      </c>
      <c r="G15757">
        <v>15</v>
      </c>
      <c r="H15757">
        <v>15</v>
      </c>
    </row>
    <row r="15758" spans="2:8" x14ac:dyDescent="0.25">
      <c r="B15758" t="s">
        <v>3</v>
      </c>
      <c r="C15758" t="s">
        <v>679</v>
      </c>
      <c r="D15758" t="s">
        <v>70</v>
      </c>
      <c r="E15758" t="s">
        <v>1</v>
      </c>
      <c r="F15758">
        <v>15</v>
      </c>
      <c r="G15758">
        <v>15</v>
      </c>
      <c r="H15758">
        <v>15</v>
      </c>
    </row>
    <row r="15759" spans="2:8" x14ac:dyDescent="0.25">
      <c r="B15759" t="s">
        <v>3</v>
      </c>
      <c r="C15759" t="s">
        <v>679</v>
      </c>
      <c r="D15759" t="s">
        <v>71</v>
      </c>
      <c r="E15759" t="s">
        <v>1</v>
      </c>
      <c r="F15759">
        <v>10</v>
      </c>
      <c r="G15759">
        <v>10</v>
      </c>
      <c r="H15759">
        <v>10</v>
      </c>
    </row>
    <row r="15760" spans="2:8" x14ac:dyDescent="0.25">
      <c r="B15760" t="s">
        <v>3</v>
      </c>
      <c r="C15760" t="s">
        <v>679</v>
      </c>
      <c r="D15760" t="s">
        <v>72</v>
      </c>
      <c r="E15760" t="s">
        <v>1</v>
      </c>
      <c r="F15760">
        <v>10</v>
      </c>
      <c r="G15760">
        <v>10</v>
      </c>
      <c r="H15760">
        <v>10</v>
      </c>
    </row>
    <row r="15761" spans="2:8" x14ac:dyDescent="0.25">
      <c r="B15761" t="s">
        <v>3</v>
      </c>
      <c r="C15761" t="s">
        <v>679</v>
      </c>
      <c r="D15761" t="s">
        <v>73</v>
      </c>
      <c r="E15761" t="s">
        <v>1</v>
      </c>
      <c r="F15761">
        <v>10</v>
      </c>
      <c r="G15761">
        <v>10</v>
      </c>
      <c r="H15761">
        <v>10</v>
      </c>
    </row>
    <row r="15762" spans="2:8" x14ac:dyDescent="0.25">
      <c r="B15762" t="s">
        <v>3</v>
      </c>
      <c r="C15762" t="s">
        <v>679</v>
      </c>
      <c r="D15762" t="s">
        <v>74</v>
      </c>
      <c r="E15762" t="s">
        <v>1</v>
      </c>
      <c r="F15762">
        <v>10</v>
      </c>
      <c r="G15762">
        <v>10</v>
      </c>
      <c r="H15762">
        <v>10</v>
      </c>
    </row>
    <row r="15763" spans="2:8" x14ac:dyDescent="0.25">
      <c r="B15763" t="s">
        <v>3</v>
      </c>
      <c r="C15763" t="s">
        <v>679</v>
      </c>
      <c r="D15763" t="s">
        <v>75</v>
      </c>
      <c r="E15763" t="s">
        <v>1</v>
      </c>
      <c r="F15763">
        <v>12</v>
      </c>
      <c r="G15763">
        <v>12</v>
      </c>
      <c r="H15763">
        <v>12</v>
      </c>
    </row>
    <row r="15764" spans="2:8" x14ac:dyDescent="0.25">
      <c r="B15764" t="s">
        <v>3</v>
      </c>
      <c r="C15764" t="s">
        <v>679</v>
      </c>
      <c r="D15764" t="s">
        <v>76</v>
      </c>
      <c r="E15764" t="s">
        <v>1</v>
      </c>
      <c r="F15764">
        <v>12</v>
      </c>
      <c r="G15764">
        <v>12</v>
      </c>
      <c r="H15764">
        <v>12</v>
      </c>
    </row>
    <row r="15765" spans="2:8" x14ac:dyDescent="0.25">
      <c r="B15765" t="s">
        <v>3</v>
      </c>
      <c r="C15765" t="s">
        <v>679</v>
      </c>
      <c r="D15765" t="s">
        <v>77</v>
      </c>
      <c r="E15765" t="s">
        <v>1</v>
      </c>
      <c r="F15765">
        <v>12</v>
      </c>
      <c r="G15765">
        <v>12</v>
      </c>
      <c r="H15765">
        <v>12</v>
      </c>
    </row>
    <row r="15766" spans="2:8" x14ac:dyDescent="0.25">
      <c r="B15766" t="s">
        <v>3</v>
      </c>
      <c r="C15766" t="s">
        <v>679</v>
      </c>
      <c r="D15766" t="s">
        <v>78</v>
      </c>
      <c r="E15766" t="s">
        <v>1</v>
      </c>
      <c r="F15766">
        <v>10</v>
      </c>
      <c r="G15766">
        <v>10</v>
      </c>
      <c r="H15766">
        <v>10</v>
      </c>
    </row>
    <row r="15767" spans="2:8" x14ac:dyDescent="0.25">
      <c r="B15767" t="s">
        <v>3</v>
      </c>
      <c r="C15767" t="s">
        <v>679</v>
      </c>
      <c r="D15767" t="s">
        <v>79</v>
      </c>
      <c r="E15767" t="s">
        <v>1</v>
      </c>
      <c r="F15767">
        <v>15</v>
      </c>
      <c r="G15767">
        <v>15</v>
      </c>
      <c r="H15767">
        <v>15</v>
      </c>
    </row>
    <row r="15768" spans="2:8" x14ac:dyDescent="0.25">
      <c r="B15768" t="s">
        <v>3</v>
      </c>
      <c r="C15768" t="s">
        <v>679</v>
      </c>
      <c r="D15768" t="s">
        <v>80</v>
      </c>
      <c r="E15768" t="s">
        <v>1</v>
      </c>
      <c r="F15768">
        <v>15</v>
      </c>
      <c r="G15768">
        <v>15</v>
      </c>
      <c r="H15768">
        <v>15</v>
      </c>
    </row>
    <row r="15769" spans="2:8" x14ac:dyDescent="0.25">
      <c r="B15769" t="s">
        <v>3</v>
      </c>
      <c r="C15769" t="s">
        <v>679</v>
      </c>
      <c r="D15769" t="s">
        <v>627</v>
      </c>
      <c r="E15769" t="s">
        <v>1</v>
      </c>
      <c r="F15769">
        <v>12</v>
      </c>
      <c r="G15769">
        <v>12</v>
      </c>
      <c r="H15769">
        <v>12</v>
      </c>
    </row>
    <row r="15770" spans="2:8" x14ac:dyDescent="0.25">
      <c r="B15770" t="s">
        <v>3</v>
      </c>
      <c r="C15770" t="s">
        <v>679</v>
      </c>
      <c r="D15770" t="s">
        <v>81</v>
      </c>
      <c r="E15770" t="s">
        <v>1</v>
      </c>
      <c r="F15770">
        <v>10</v>
      </c>
      <c r="G15770">
        <v>10</v>
      </c>
      <c r="H15770">
        <v>10</v>
      </c>
    </row>
    <row r="15771" spans="2:8" x14ac:dyDescent="0.25">
      <c r="B15771" t="s">
        <v>3</v>
      </c>
      <c r="C15771" t="s">
        <v>679</v>
      </c>
      <c r="D15771" t="s">
        <v>82</v>
      </c>
      <c r="E15771" t="s">
        <v>1</v>
      </c>
      <c r="F15771">
        <v>10</v>
      </c>
      <c r="G15771">
        <v>10</v>
      </c>
      <c r="H15771">
        <v>10</v>
      </c>
    </row>
    <row r="15772" spans="2:8" x14ac:dyDescent="0.25">
      <c r="B15772" t="s">
        <v>3</v>
      </c>
      <c r="C15772" t="s">
        <v>679</v>
      </c>
      <c r="D15772" t="s">
        <v>83</v>
      </c>
      <c r="E15772" t="s">
        <v>1</v>
      </c>
      <c r="F15772">
        <v>10</v>
      </c>
      <c r="G15772">
        <v>10</v>
      </c>
      <c r="H15772">
        <v>10</v>
      </c>
    </row>
    <row r="15773" spans="2:8" x14ac:dyDescent="0.25">
      <c r="B15773" t="s">
        <v>3</v>
      </c>
      <c r="C15773" t="s">
        <v>679</v>
      </c>
      <c r="D15773" t="s">
        <v>84</v>
      </c>
      <c r="E15773" t="s">
        <v>1</v>
      </c>
      <c r="F15773">
        <v>10</v>
      </c>
      <c r="G15773">
        <v>10</v>
      </c>
      <c r="H15773">
        <v>10</v>
      </c>
    </row>
    <row r="15774" spans="2:8" x14ac:dyDescent="0.25">
      <c r="B15774" t="s">
        <v>3</v>
      </c>
      <c r="C15774" t="s">
        <v>679</v>
      </c>
      <c r="D15774" t="s">
        <v>85</v>
      </c>
      <c r="E15774" t="s">
        <v>1</v>
      </c>
      <c r="F15774">
        <v>11.3</v>
      </c>
      <c r="G15774">
        <v>11.3</v>
      </c>
      <c r="H15774">
        <v>11.3</v>
      </c>
    </row>
    <row r="15775" spans="2:8" x14ac:dyDescent="0.25">
      <c r="B15775" t="s">
        <v>3</v>
      </c>
      <c r="C15775" t="s">
        <v>679</v>
      </c>
      <c r="D15775" t="s">
        <v>86</v>
      </c>
      <c r="E15775" t="s">
        <v>1</v>
      </c>
      <c r="F15775">
        <v>11.3</v>
      </c>
      <c r="G15775">
        <v>11.3</v>
      </c>
      <c r="H15775">
        <v>11.3</v>
      </c>
    </row>
    <row r="15776" spans="2:8" x14ac:dyDescent="0.25">
      <c r="B15776" t="s">
        <v>3</v>
      </c>
      <c r="C15776" t="s">
        <v>679</v>
      </c>
      <c r="D15776" t="s">
        <v>87</v>
      </c>
      <c r="E15776" t="s">
        <v>1</v>
      </c>
      <c r="F15776">
        <v>11.3</v>
      </c>
      <c r="G15776">
        <v>11.3</v>
      </c>
      <c r="H15776">
        <v>11.3</v>
      </c>
    </row>
    <row r="15777" spans="2:8" x14ac:dyDescent="0.25">
      <c r="B15777" t="s">
        <v>3</v>
      </c>
      <c r="C15777" t="s">
        <v>679</v>
      </c>
      <c r="D15777" t="s">
        <v>88</v>
      </c>
      <c r="E15777" t="s">
        <v>1</v>
      </c>
      <c r="F15777">
        <v>20</v>
      </c>
      <c r="G15777">
        <v>20</v>
      </c>
      <c r="H15777">
        <v>20</v>
      </c>
    </row>
    <row r="15778" spans="2:8" x14ac:dyDescent="0.25">
      <c r="B15778" t="s">
        <v>3</v>
      </c>
      <c r="C15778" t="s">
        <v>679</v>
      </c>
      <c r="D15778" t="s">
        <v>628</v>
      </c>
      <c r="E15778" t="s">
        <v>1</v>
      </c>
      <c r="F15778">
        <v>20</v>
      </c>
      <c r="G15778">
        <v>20</v>
      </c>
      <c r="H15778">
        <v>20</v>
      </c>
    </row>
    <row r="15779" spans="2:8" x14ac:dyDescent="0.25">
      <c r="B15779" t="s">
        <v>3</v>
      </c>
      <c r="C15779" t="s">
        <v>679</v>
      </c>
      <c r="D15779" t="s">
        <v>89</v>
      </c>
      <c r="E15779" t="s">
        <v>1</v>
      </c>
      <c r="F15779">
        <v>20</v>
      </c>
      <c r="G15779">
        <v>20</v>
      </c>
      <c r="H15779">
        <v>20</v>
      </c>
    </row>
    <row r="15780" spans="2:8" x14ac:dyDescent="0.25">
      <c r="B15780" t="s">
        <v>3</v>
      </c>
      <c r="C15780" t="s">
        <v>679</v>
      </c>
      <c r="D15780" t="s">
        <v>90</v>
      </c>
      <c r="E15780" t="s">
        <v>1</v>
      </c>
      <c r="F15780">
        <v>10</v>
      </c>
      <c r="G15780">
        <v>10</v>
      </c>
      <c r="H15780">
        <v>10</v>
      </c>
    </row>
    <row r="15781" spans="2:8" x14ac:dyDescent="0.25">
      <c r="B15781" t="s">
        <v>3</v>
      </c>
      <c r="C15781" t="s">
        <v>679</v>
      </c>
      <c r="D15781" t="s">
        <v>91</v>
      </c>
      <c r="E15781" t="s">
        <v>1</v>
      </c>
      <c r="F15781">
        <v>10</v>
      </c>
      <c r="G15781">
        <v>10</v>
      </c>
      <c r="H15781">
        <v>10</v>
      </c>
    </row>
    <row r="15782" spans="2:8" x14ac:dyDescent="0.25">
      <c r="B15782" t="s">
        <v>3</v>
      </c>
      <c r="C15782" t="s">
        <v>679</v>
      </c>
      <c r="D15782" t="s">
        <v>92</v>
      </c>
      <c r="E15782" t="s">
        <v>1</v>
      </c>
      <c r="F15782">
        <v>15</v>
      </c>
      <c r="G15782">
        <v>15</v>
      </c>
      <c r="H15782">
        <v>15</v>
      </c>
    </row>
    <row r="15783" spans="2:8" x14ac:dyDescent="0.25">
      <c r="B15783" t="s">
        <v>3</v>
      </c>
      <c r="C15783" t="s">
        <v>679</v>
      </c>
      <c r="D15783" t="s">
        <v>93</v>
      </c>
      <c r="E15783" t="s">
        <v>1</v>
      </c>
      <c r="F15783">
        <v>15</v>
      </c>
      <c r="G15783">
        <v>15</v>
      </c>
      <c r="H15783">
        <v>15</v>
      </c>
    </row>
    <row r="15784" spans="2:8" x14ac:dyDescent="0.25">
      <c r="B15784" t="s">
        <v>3</v>
      </c>
      <c r="C15784" t="s">
        <v>679</v>
      </c>
      <c r="D15784" t="s">
        <v>94</v>
      </c>
      <c r="E15784" t="s">
        <v>1</v>
      </c>
      <c r="F15784">
        <v>15</v>
      </c>
      <c r="G15784">
        <v>15</v>
      </c>
      <c r="H15784">
        <v>15</v>
      </c>
    </row>
    <row r="15785" spans="2:8" x14ac:dyDescent="0.25">
      <c r="B15785" t="s">
        <v>3</v>
      </c>
      <c r="C15785" t="s">
        <v>679</v>
      </c>
      <c r="D15785" t="s">
        <v>95</v>
      </c>
      <c r="E15785" t="s">
        <v>1</v>
      </c>
      <c r="F15785">
        <v>15</v>
      </c>
      <c r="G15785">
        <v>15</v>
      </c>
      <c r="H15785">
        <v>15</v>
      </c>
    </row>
    <row r="15786" spans="2:8" x14ac:dyDescent="0.25">
      <c r="B15786" t="s">
        <v>3</v>
      </c>
      <c r="C15786" t="s">
        <v>679</v>
      </c>
      <c r="D15786" t="s">
        <v>96</v>
      </c>
      <c r="E15786" t="s">
        <v>1</v>
      </c>
      <c r="F15786">
        <v>15</v>
      </c>
      <c r="G15786">
        <v>15</v>
      </c>
      <c r="H15786">
        <v>15</v>
      </c>
    </row>
    <row r="15787" spans="2:8" x14ac:dyDescent="0.25">
      <c r="B15787" t="s">
        <v>3</v>
      </c>
      <c r="C15787" t="s">
        <v>679</v>
      </c>
      <c r="D15787" t="s">
        <v>97</v>
      </c>
      <c r="E15787" t="s">
        <v>1</v>
      </c>
      <c r="F15787">
        <v>15</v>
      </c>
      <c r="G15787">
        <v>15</v>
      </c>
      <c r="H15787">
        <v>15</v>
      </c>
    </row>
    <row r="15788" spans="2:8" x14ac:dyDescent="0.25">
      <c r="B15788" t="s">
        <v>3</v>
      </c>
      <c r="C15788" t="s">
        <v>679</v>
      </c>
      <c r="D15788" t="s">
        <v>98</v>
      </c>
      <c r="E15788" t="s">
        <v>1</v>
      </c>
      <c r="F15788">
        <v>14</v>
      </c>
      <c r="G15788">
        <v>14</v>
      </c>
      <c r="H15788">
        <v>14</v>
      </c>
    </row>
    <row r="15789" spans="2:8" x14ac:dyDescent="0.25">
      <c r="B15789" t="s">
        <v>3</v>
      </c>
      <c r="C15789" t="s">
        <v>679</v>
      </c>
      <c r="D15789" t="s">
        <v>99</v>
      </c>
      <c r="E15789" t="s">
        <v>1</v>
      </c>
      <c r="F15789">
        <v>12</v>
      </c>
      <c r="G15789">
        <v>12</v>
      </c>
      <c r="H15789">
        <v>12</v>
      </c>
    </row>
    <row r="15790" spans="2:8" x14ac:dyDescent="0.25">
      <c r="B15790" t="s">
        <v>3</v>
      </c>
      <c r="C15790" t="s">
        <v>679</v>
      </c>
      <c r="D15790" t="s">
        <v>100</v>
      </c>
      <c r="E15790" t="s">
        <v>1</v>
      </c>
      <c r="F15790">
        <v>12</v>
      </c>
      <c r="G15790">
        <v>12</v>
      </c>
      <c r="H15790">
        <v>12</v>
      </c>
    </row>
    <row r="15791" spans="2:8" x14ac:dyDescent="0.25">
      <c r="B15791" t="s">
        <v>3</v>
      </c>
      <c r="C15791" t="s">
        <v>679</v>
      </c>
      <c r="D15791" t="s">
        <v>101</v>
      </c>
      <c r="E15791" t="s">
        <v>1</v>
      </c>
      <c r="F15791">
        <v>12</v>
      </c>
      <c r="G15791">
        <v>12</v>
      </c>
      <c r="H15791">
        <v>12</v>
      </c>
    </row>
    <row r="15792" spans="2:8" x14ac:dyDescent="0.25">
      <c r="B15792" t="s">
        <v>3</v>
      </c>
      <c r="C15792" t="s">
        <v>679</v>
      </c>
      <c r="D15792" t="s">
        <v>102</v>
      </c>
      <c r="E15792" t="s">
        <v>1</v>
      </c>
      <c r="F15792">
        <v>12</v>
      </c>
      <c r="G15792">
        <v>12</v>
      </c>
      <c r="H15792">
        <v>12</v>
      </c>
    </row>
    <row r="15793" spans="2:8" x14ac:dyDescent="0.25">
      <c r="B15793" t="s">
        <v>3</v>
      </c>
      <c r="C15793" t="s">
        <v>679</v>
      </c>
      <c r="D15793" t="s">
        <v>103</v>
      </c>
      <c r="E15793" t="s">
        <v>1</v>
      </c>
      <c r="F15793">
        <v>12</v>
      </c>
      <c r="G15793">
        <v>12</v>
      </c>
      <c r="H15793">
        <v>12</v>
      </c>
    </row>
    <row r="15794" spans="2:8" x14ac:dyDescent="0.25">
      <c r="B15794" t="s">
        <v>3</v>
      </c>
      <c r="C15794" t="s">
        <v>679</v>
      </c>
      <c r="D15794" t="s">
        <v>104</v>
      </c>
      <c r="E15794" t="s">
        <v>1</v>
      </c>
      <c r="F15794">
        <v>12</v>
      </c>
      <c r="G15794">
        <v>12</v>
      </c>
      <c r="H15794">
        <v>12</v>
      </c>
    </row>
    <row r="15795" spans="2:8" x14ac:dyDescent="0.25">
      <c r="B15795" t="s">
        <v>3</v>
      </c>
      <c r="C15795" t="s">
        <v>679</v>
      </c>
      <c r="D15795" t="s">
        <v>105</v>
      </c>
      <c r="E15795" t="s">
        <v>1</v>
      </c>
      <c r="F15795">
        <v>12</v>
      </c>
      <c r="G15795">
        <v>12</v>
      </c>
      <c r="H15795">
        <v>12</v>
      </c>
    </row>
    <row r="15796" spans="2:8" x14ac:dyDescent="0.25">
      <c r="B15796" t="s">
        <v>3</v>
      </c>
      <c r="C15796" t="s">
        <v>679</v>
      </c>
      <c r="D15796" t="s">
        <v>106</v>
      </c>
      <c r="E15796" t="s">
        <v>1</v>
      </c>
      <c r="F15796">
        <v>12</v>
      </c>
      <c r="G15796">
        <v>12</v>
      </c>
      <c r="H15796">
        <v>12</v>
      </c>
    </row>
    <row r="15797" spans="2:8" x14ac:dyDescent="0.25">
      <c r="B15797" t="s">
        <v>3</v>
      </c>
      <c r="C15797" t="s">
        <v>679</v>
      </c>
      <c r="D15797" t="s">
        <v>107</v>
      </c>
      <c r="E15797" t="s">
        <v>1</v>
      </c>
      <c r="F15797">
        <v>12</v>
      </c>
      <c r="G15797">
        <v>12</v>
      </c>
      <c r="H15797">
        <v>12</v>
      </c>
    </row>
    <row r="15798" spans="2:8" x14ac:dyDescent="0.25">
      <c r="B15798" t="s">
        <v>3</v>
      </c>
      <c r="C15798" t="s">
        <v>679</v>
      </c>
      <c r="D15798" t="s">
        <v>108</v>
      </c>
      <c r="E15798" t="s">
        <v>1</v>
      </c>
      <c r="F15798">
        <v>12</v>
      </c>
      <c r="G15798">
        <v>12</v>
      </c>
      <c r="H15798">
        <v>12</v>
      </c>
    </row>
    <row r="15799" spans="2:8" x14ac:dyDescent="0.25">
      <c r="B15799" t="s">
        <v>3</v>
      </c>
      <c r="C15799" t="s">
        <v>679</v>
      </c>
      <c r="D15799" t="s">
        <v>109</v>
      </c>
      <c r="E15799" t="s">
        <v>1</v>
      </c>
      <c r="F15799">
        <v>12</v>
      </c>
      <c r="G15799">
        <v>12</v>
      </c>
      <c r="H15799">
        <v>12</v>
      </c>
    </row>
    <row r="15800" spans="2:8" x14ac:dyDescent="0.25">
      <c r="B15800" t="s">
        <v>3</v>
      </c>
      <c r="C15800" t="s">
        <v>679</v>
      </c>
      <c r="D15800" t="s">
        <v>110</v>
      </c>
      <c r="E15800" t="s">
        <v>1</v>
      </c>
      <c r="F15800">
        <v>12</v>
      </c>
      <c r="G15800">
        <v>12</v>
      </c>
      <c r="H15800">
        <v>12</v>
      </c>
    </row>
    <row r="15801" spans="2:8" x14ac:dyDescent="0.25">
      <c r="B15801" t="s">
        <v>3</v>
      </c>
      <c r="C15801" t="s">
        <v>679</v>
      </c>
      <c r="D15801" t="s">
        <v>111</v>
      </c>
      <c r="E15801" t="s">
        <v>1</v>
      </c>
      <c r="F15801">
        <v>12</v>
      </c>
      <c r="G15801">
        <v>12</v>
      </c>
      <c r="H15801">
        <v>12</v>
      </c>
    </row>
    <row r="15802" spans="2:8" x14ac:dyDescent="0.25">
      <c r="B15802" t="s">
        <v>3</v>
      </c>
      <c r="C15802" t="s">
        <v>679</v>
      </c>
      <c r="D15802" t="s">
        <v>112</v>
      </c>
      <c r="E15802" t="s">
        <v>1</v>
      </c>
      <c r="F15802">
        <v>12</v>
      </c>
      <c r="G15802">
        <v>12</v>
      </c>
      <c r="H15802">
        <v>12</v>
      </c>
    </row>
    <row r="15803" spans="2:8" x14ac:dyDescent="0.25">
      <c r="B15803" t="s">
        <v>3</v>
      </c>
      <c r="C15803" t="s">
        <v>679</v>
      </c>
      <c r="D15803" t="s">
        <v>113</v>
      </c>
      <c r="E15803" t="s">
        <v>1</v>
      </c>
      <c r="F15803">
        <v>12</v>
      </c>
      <c r="G15803">
        <v>12</v>
      </c>
      <c r="H15803">
        <v>12</v>
      </c>
    </row>
    <row r="15804" spans="2:8" x14ac:dyDescent="0.25">
      <c r="B15804" t="s">
        <v>3</v>
      </c>
      <c r="C15804" t="s">
        <v>679</v>
      </c>
      <c r="D15804" t="s">
        <v>114</v>
      </c>
      <c r="E15804" t="s">
        <v>1</v>
      </c>
      <c r="F15804">
        <v>12</v>
      </c>
      <c r="G15804">
        <v>12</v>
      </c>
      <c r="H15804">
        <v>12</v>
      </c>
    </row>
    <row r="15805" spans="2:8" x14ac:dyDescent="0.25">
      <c r="B15805" t="s">
        <v>3</v>
      </c>
      <c r="C15805" t="s">
        <v>679</v>
      </c>
      <c r="D15805" t="s">
        <v>115</v>
      </c>
      <c r="E15805" t="s">
        <v>1</v>
      </c>
      <c r="F15805">
        <v>12</v>
      </c>
      <c r="G15805">
        <v>12</v>
      </c>
      <c r="H15805">
        <v>12</v>
      </c>
    </row>
    <row r="15806" spans="2:8" x14ac:dyDescent="0.25">
      <c r="B15806" t="s">
        <v>3</v>
      </c>
      <c r="C15806" t="s">
        <v>679</v>
      </c>
      <c r="D15806" t="s">
        <v>443</v>
      </c>
      <c r="E15806" t="s">
        <v>1</v>
      </c>
      <c r="F15806">
        <v>12</v>
      </c>
      <c r="G15806">
        <v>12</v>
      </c>
      <c r="H15806">
        <v>12</v>
      </c>
    </row>
    <row r="15807" spans="2:8" x14ac:dyDescent="0.25">
      <c r="B15807" t="s">
        <v>3</v>
      </c>
      <c r="C15807" t="s">
        <v>679</v>
      </c>
      <c r="D15807" t="s">
        <v>444</v>
      </c>
      <c r="E15807" t="s">
        <v>1</v>
      </c>
      <c r="F15807">
        <v>12</v>
      </c>
      <c r="G15807">
        <v>12</v>
      </c>
      <c r="H15807">
        <v>12</v>
      </c>
    </row>
    <row r="15808" spans="2:8" x14ac:dyDescent="0.25">
      <c r="B15808" t="s">
        <v>3</v>
      </c>
      <c r="C15808" t="s">
        <v>679</v>
      </c>
      <c r="D15808" t="s">
        <v>116</v>
      </c>
      <c r="E15808" t="s">
        <v>1</v>
      </c>
      <c r="F15808">
        <v>15</v>
      </c>
      <c r="G15808">
        <v>15</v>
      </c>
      <c r="H15808">
        <v>15</v>
      </c>
    </row>
    <row r="15809" spans="2:8" x14ac:dyDescent="0.25">
      <c r="B15809" t="s">
        <v>3</v>
      </c>
      <c r="C15809" t="s">
        <v>679</v>
      </c>
      <c r="D15809" t="s">
        <v>117</v>
      </c>
      <c r="E15809" t="s">
        <v>1</v>
      </c>
      <c r="F15809">
        <v>15</v>
      </c>
      <c r="G15809">
        <v>15</v>
      </c>
      <c r="H15809">
        <v>15</v>
      </c>
    </row>
    <row r="15810" spans="2:8" x14ac:dyDescent="0.25">
      <c r="B15810" t="s">
        <v>3</v>
      </c>
      <c r="C15810" t="s">
        <v>679</v>
      </c>
      <c r="D15810" t="s">
        <v>118</v>
      </c>
      <c r="E15810" t="s">
        <v>1</v>
      </c>
      <c r="F15810">
        <v>2.9329999999999998</v>
      </c>
      <c r="G15810">
        <v>2.9329999999999998</v>
      </c>
      <c r="H15810">
        <v>2.9329999999999998</v>
      </c>
    </row>
    <row r="15811" spans="2:8" x14ac:dyDescent="0.25">
      <c r="B15811" t="s">
        <v>3</v>
      </c>
      <c r="C15811" t="s">
        <v>679</v>
      </c>
      <c r="D15811" t="s">
        <v>629</v>
      </c>
      <c r="E15811" t="s">
        <v>1</v>
      </c>
      <c r="F15811">
        <v>12</v>
      </c>
      <c r="G15811">
        <v>12</v>
      </c>
      <c r="H15811">
        <v>12</v>
      </c>
    </row>
    <row r="15812" spans="2:8" x14ac:dyDescent="0.25">
      <c r="B15812" t="s">
        <v>3</v>
      </c>
      <c r="C15812" t="s">
        <v>679</v>
      </c>
      <c r="D15812" t="s">
        <v>119</v>
      </c>
      <c r="E15812" t="s">
        <v>1</v>
      </c>
      <c r="F15812">
        <v>15</v>
      </c>
      <c r="G15812">
        <v>15</v>
      </c>
      <c r="H15812">
        <v>15</v>
      </c>
    </row>
    <row r="15813" spans="2:8" x14ac:dyDescent="0.25">
      <c r="B15813" t="s">
        <v>3</v>
      </c>
      <c r="C15813" t="s">
        <v>679</v>
      </c>
      <c r="D15813" t="s">
        <v>120</v>
      </c>
      <c r="E15813" t="s">
        <v>1</v>
      </c>
      <c r="F15813">
        <v>15</v>
      </c>
      <c r="G15813">
        <v>15</v>
      </c>
      <c r="H15813">
        <v>15</v>
      </c>
    </row>
    <row r="15814" spans="2:8" x14ac:dyDescent="0.25">
      <c r="B15814" t="s">
        <v>3</v>
      </c>
      <c r="C15814" t="s">
        <v>679</v>
      </c>
      <c r="D15814" t="s">
        <v>121</v>
      </c>
      <c r="E15814" t="s">
        <v>1</v>
      </c>
      <c r="F15814">
        <v>10</v>
      </c>
      <c r="G15814">
        <v>10</v>
      </c>
      <c r="H15814">
        <v>10</v>
      </c>
    </row>
    <row r="15815" spans="2:8" x14ac:dyDescent="0.25">
      <c r="B15815" t="s">
        <v>3</v>
      </c>
      <c r="C15815" t="s">
        <v>679</v>
      </c>
      <c r="D15815" t="s">
        <v>122</v>
      </c>
      <c r="E15815" t="s">
        <v>1</v>
      </c>
      <c r="F15815">
        <v>10</v>
      </c>
      <c r="G15815">
        <v>10</v>
      </c>
      <c r="H15815">
        <v>10</v>
      </c>
    </row>
    <row r="15816" spans="2:8" x14ac:dyDescent="0.25">
      <c r="B15816" t="s">
        <v>3</v>
      </c>
      <c r="C15816" t="s">
        <v>679</v>
      </c>
      <c r="D15816" t="s">
        <v>123</v>
      </c>
      <c r="E15816" t="s">
        <v>1</v>
      </c>
      <c r="F15816">
        <v>11.3</v>
      </c>
      <c r="G15816">
        <v>11.3</v>
      </c>
      <c r="H15816">
        <v>11.3</v>
      </c>
    </row>
    <row r="15817" spans="2:8" x14ac:dyDescent="0.25">
      <c r="B15817" t="s">
        <v>3</v>
      </c>
      <c r="C15817" t="s">
        <v>679</v>
      </c>
      <c r="D15817" t="s">
        <v>124</v>
      </c>
      <c r="E15817" t="s">
        <v>1</v>
      </c>
      <c r="F15817">
        <v>11.3</v>
      </c>
      <c r="G15817">
        <v>11.3</v>
      </c>
      <c r="H15817">
        <v>11.3</v>
      </c>
    </row>
    <row r="15818" spans="2:8" x14ac:dyDescent="0.25">
      <c r="B15818" t="s">
        <v>3</v>
      </c>
      <c r="C15818" t="s">
        <v>679</v>
      </c>
      <c r="D15818" t="s">
        <v>125</v>
      </c>
      <c r="E15818" t="s">
        <v>1</v>
      </c>
      <c r="F15818">
        <v>5</v>
      </c>
      <c r="G15818">
        <v>5</v>
      </c>
      <c r="H15818">
        <v>5</v>
      </c>
    </row>
    <row r="15819" spans="2:8" x14ac:dyDescent="0.25">
      <c r="B15819" t="s">
        <v>3</v>
      </c>
      <c r="C15819" t="s">
        <v>679</v>
      </c>
      <c r="D15819" t="s">
        <v>126</v>
      </c>
      <c r="E15819" t="s">
        <v>1</v>
      </c>
      <c r="F15819">
        <v>5</v>
      </c>
      <c r="G15819">
        <v>5</v>
      </c>
      <c r="H15819">
        <v>5</v>
      </c>
    </row>
    <row r="15820" spans="2:8" x14ac:dyDescent="0.25">
      <c r="B15820" t="s">
        <v>3</v>
      </c>
      <c r="C15820" t="s">
        <v>679</v>
      </c>
      <c r="D15820" t="s">
        <v>127</v>
      </c>
      <c r="E15820" t="s">
        <v>1</v>
      </c>
      <c r="F15820">
        <v>10</v>
      </c>
      <c r="G15820">
        <v>10</v>
      </c>
      <c r="H15820">
        <v>10</v>
      </c>
    </row>
    <row r="15821" spans="2:8" x14ac:dyDescent="0.25">
      <c r="B15821" t="s">
        <v>3</v>
      </c>
      <c r="C15821" t="s">
        <v>679</v>
      </c>
      <c r="D15821" t="s">
        <v>128</v>
      </c>
      <c r="E15821" t="s">
        <v>1</v>
      </c>
      <c r="F15821">
        <v>10</v>
      </c>
      <c r="G15821">
        <v>10</v>
      </c>
      <c r="H15821">
        <v>10</v>
      </c>
    </row>
    <row r="15822" spans="2:8" x14ac:dyDescent="0.25">
      <c r="B15822" t="s">
        <v>3</v>
      </c>
      <c r="C15822" t="s">
        <v>679</v>
      </c>
      <c r="D15822" t="s">
        <v>129</v>
      </c>
      <c r="E15822" t="s">
        <v>1</v>
      </c>
      <c r="F15822">
        <v>10</v>
      </c>
      <c r="G15822">
        <v>10</v>
      </c>
      <c r="H15822">
        <v>10</v>
      </c>
    </row>
    <row r="15823" spans="2:8" x14ac:dyDescent="0.25">
      <c r="B15823" t="s">
        <v>3</v>
      </c>
      <c r="C15823" t="s">
        <v>679</v>
      </c>
      <c r="D15823" t="s">
        <v>130</v>
      </c>
      <c r="E15823" t="s">
        <v>1</v>
      </c>
      <c r="F15823">
        <v>10</v>
      </c>
      <c r="G15823">
        <v>10</v>
      </c>
      <c r="H15823">
        <v>10</v>
      </c>
    </row>
    <row r="15824" spans="2:8" x14ac:dyDescent="0.25">
      <c r="B15824" t="s">
        <v>3</v>
      </c>
      <c r="C15824" t="s">
        <v>679</v>
      </c>
      <c r="D15824" t="s">
        <v>131</v>
      </c>
      <c r="E15824" t="s">
        <v>1</v>
      </c>
      <c r="F15824">
        <v>17.100000000000001</v>
      </c>
      <c r="G15824">
        <v>17.100000000000001</v>
      </c>
      <c r="H15824">
        <v>17.100000000000001</v>
      </c>
    </row>
    <row r="15825" spans="2:8" x14ac:dyDescent="0.25">
      <c r="B15825" t="s">
        <v>3</v>
      </c>
      <c r="C15825" t="s">
        <v>679</v>
      </c>
      <c r="D15825" t="s">
        <v>132</v>
      </c>
      <c r="E15825" t="s">
        <v>1</v>
      </c>
      <c r="F15825">
        <v>17.100000000000001</v>
      </c>
      <c r="G15825">
        <v>17.100000000000001</v>
      </c>
      <c r="H15825">
        <v>17.100000000000001</v>
      </c>
    </row>
    <row r="15826" spans="2:8" x14ac:dyDescent="0.25">
      <c r="B15826" t="s">
        <v>3</v>
      </c>
      <c r="C15826" t="s">
        <v>679</v>
      </c>
      <c r="D15826" t="s">
        <v>133</v>
      </c>
      <c r="E15826" t="s">
        <v>1</v>
      </c>
      <c r="F15826">
        <v>17.100000000000001</v>
      </c>
      <c r="G15826">
        <v>17.100000000000001</v>
      </c>
      <c r="H15826">
        <v>17.100000000000001</v>
      </c>
    </row>
    <row r="15827" spans="2:8" x14ac:dyDescent="0.25">
      <c r="B15827" t="s">
        <v>3</v>
      </c>
      <c r="C15827" t="s">
        <v>679</v>
      </c>
      <c r="D15827" t="s">
        <v>134</v>
      </c>
      <c r="E15827" t="s">
        <v>1</v>
      </c>
      <c r="F15827">
        <v>17.100000000000001</v>
      </c>
      <c r="G15827">
        <v>17.100000000000001</v>
      </c>
      <c r="H15827">
        <v>17.100000000000001</v>
      </c>
    </row>
    <row r="15828" spans="2:8" x14ac:dyDescent="0.25">
      <c r="B15828" t="s">
        <v>3</v>
      </c>
      <c r="C15828" t="s">
        <v>679</v>
      </c>
      <c r="D15828" t="s">
        <v>135</v>
      </c>
      <c r="E15828" t="s">
        <v>1</v>
      </c>
      <c r="F15828">
        <v>11.4</v>
      </c>
      <c r="G15828">
        <v>11.4</v>
      </c>
      <c r="H15828">
        <v>11.4</v>
      </c>
    </row>
    <row r="15829" spans="2:8" x14ac:dyDescent="0.25">
      <c r="B15829" t="s">
        <v>3</v>
      </c>
      <c r="C15829" t="s">
        <v>679</v>
      </c>
      <c r="D15829" t="s">
        <v>136</v>
      </c>
      <c r="E15829" t="s">
        <v>1</v>
      </c>
      <c r="F15829">
        <v>11.4</v>
      </c>
      <c r="G15829">
        <v>11.4</v>
      </c>
      <c r="H15829">
        <v>11.4</v>
      </c>
    </row>
    <row r="15830" spans="2:8" x14ac:dyDescent="0.25">
      <c r="B15830" t="s">
        <v>3</v>
      </c>
      <c r="C15830" t="s">
        <v>679</v>
      </c>
      <c r="D15830" t="s">
        <v>137</v>
      </c>
      <c r="E15830" t="s">
        <v>1</v>
      </c>
      <c r="F15830">
        <v>12</v>
      </c>
      <c r="G15830">
        <v>12</v>
      </c>
      <c r="H15830">
        <v>12</v>
      </c>
    </row>
    <row r="15831" spans="2:8" x14ac:dyDescent="0.25">
      <c r="B15831" t="s">
        <v>3</v>
      </c>
      <c r="C15831" t="s">
        <v>679</v>
      </c>
      <c r="D15831" t="s">
        <v>138</v>
      </c>
      <c r="E15831" t="s">
        <v>1</v>
      </c>
      <c r="F15831">
        <v>12</v>
      </c>
      <c r="G15831">
        <v>12</v>
      </c>
      <c r="H15831">
        <v>12</v>
      </c>
    </row>
    <row r="15832" spans="2:8" x14ac:dyDescent="0.25">
      <c r="B15832" t="s">
        <v>3</v>
      </c>
      <c r="C15832" t="s">
        <v>679</v>
      </c>
      <c r="D15832" t="s">
        <v>630</v>
      </c>
      <c r="E15832" t="s">
        <v>1</v>
      </c>
      <c r="F15832">
        <v>12</v>
      </c>
      <c r="G15832">
        <v>12</v>
      </c>
      <c r="H15832">
        <v>12</v>
      </c>
    </row>
    <row r="15833" spans="2:8" x14ac:dyDescent="0.25">
      <c r="B15833" t="s">
        <v>3</v>
      </c>
      <c r="C15833" t="s">
        <v>679</v>
      </c>
      <c r="D15833" t="s">
        <v>139</v>
      </c>
      <c r="E15833" t="s">
        <v>1</v>
      </c>
      <c r="F15833">
        <v>8</v>
      </c>
      <c r="G15833">
        <v>8</v>
      </c>
      <c r="H15833">
        <v>8</v>
      </c>
    </row>
    <row r="15834" spans="2:8" x14ac:dyDescent="0.25">
      <c r="B15834" t="s">
        <v>3</v>
      </c>
      <c r="C15834" t="s">
        <v>679</v>
      </c>
      <c r="D15834" t="s">
        <v>631</v>
      </c>
      <c r="E15834" t="s">
        <v>1</v>
      </c>
      <c r="F15834">
        <v>12</v>
      </c>
      <c r="G15834">
        <v>12</v>
      </c>
      <c r="H15834">
        <v>12</v>
      </c>
    </row>
    <row r="15835" spans="2:8" x14ac:dyDescent="0.25">
      <c r="B15835" t="s">
        <v>3</v>
      </c>
      <c r="C15835" t="s">
        <v>679</v>
      </c>
      <c r="D15835" t="s">
        <v>140</v>
      </c>
      <c r="E15835" t="s">
        <v>1</v>
      </c>
      <c r="F15835">
        <v>11.4</v>
      </c>
      <c r="G15835">
        <v>11.4</v>
      </c>
      <c r="H15835">
        <v>11.4</v>
      </c>
    </row>
    <row r="15836" spans="2:8" x14ac:dyDescent="0.25">
      <c r="B15836" t="s">
        <v>3</v>
      </c>
      <c r="C15836" t="s">
        <v>679</v>
      </c>
      <c r="D15836" t="s">
        <v>141</v>
      </c>
      <c r="E15836" t="s">
        <v>1</v>
      </c>
      <c r="F15836">
        <v>11.4</v>
      </c>
      <c r="G15836">
        <v>11.4</v>
      </c>
      <c r="H15836">
        <v>11.4</v>
      </c>
    </row>
    <row r="15837" spans="2:8" x14ac:dyDescent="0.25">
      <c r="B15837" t="s">
        <v>3</v>
      </c>
      <c r="C15837" t="s">
        <v>679</v>
      </c>
      <c r="D15837" t="s">
        <v>142</v>
      </c>
      <c r="E15837" t="s">
        <v>1</v>
      </c>
      <c r="F15837">
        <v>11.4</v>
      </c>
      <c r="G15837">
        <v>11.4</v>
      </c>
      <c r="H15837">
        <v>11.4</v>
      </c>
    </row>
    <row r="15838" spans="2:8" x14ac:dyDescent="0.25">
      <c r="B15838" t="s">
        <v>3</v>
      </c>
      <c r="C15838" t="s">
        <v>679</v>
      </c>
      <c r="D15838" t="s">
        <v>143</v>
      </c>
      <c r="E15838" t="s">
        <v>1</v>
      </c>
      <c r="F15838">
        <v>11.4</v>
      </c>
      <c r="G15838">
        <v>11.4</v>
      </c>
      <c r="H15838">
        <v>11.4</v>
      </c>
    </row>
    <row r="15839" spans="2:8" x14ac:dyDescent="0.25">
      <c r="B15839" t="s">
        <v>3</v>
      </c>
      <c r="C15839" t="s">
        <v>679</v>
      </c>
      <c r="D15839" t="s">
        <v>144</v>
      </c>
      <c r="E15839" t="s">
        <v>1</v>
      </c>
      <c r="F15839">
        <v>12</v>
      </c>
      <c r="G15839">
        <v>12</v>
      </c>
      <c r="H15839">
        <v>12</v>
      </c>
    </row>
    <row r="15840" spans="2:8" x14ac:dyDescent="0.25">
      <c r="B15840" t="s">
        <v>3</v>
      </c>
      <c r="C15840" t="s">
        <v>679</v>
      </c>
      <c r="D15840" t="s">
        <v>145</v>
      </c>
      <c r="E15840" t="s">
        <v>1</v>
      </c>
      <c r="F15840">
        <v>12</v>
      </c>
      <c r="G15840">
        <v>12</v>
      </c>
      <c r="H15840">
        <v>12</v>
      </c>
    </row>
    <row r="15841" spans="2:8" x14ac:dyDescent="0.25">
      <c r="B15841" t="s">
        <v>3</v>
      </c>
      <c r="C15841" t="s">
        <v>679</v>
      </c>
      <c r="D15841" t="s">
        <v>146</v>
      </c>
      <c r="E15841" t="s">
        <v>1</v>
      </c>
      <c r="F15841">
        <v>12</v>
      </c>
      <c r="G15841">
        <v>12</v>
      </c>
      <c r="H15841">
        <v>12</v>
      </c>
    </row>
    <row r="15842" spans="2:8" x14ac:dyDescent="0.25">
      <c r="B15842" t="s">
        <v>3</v>
      </c>
      <c r="C15842" t="s">
        <v>679</v>
      </c>
      <c r="D15842" t="s">
        <v>147</v>
      </c>
      <c r="E15842" t="s">
        <v>1</v>
      </c>
      <c r="F15842">
        <v>12</v>
      </c>
      <c r="G15842">
        <v>12</v>
      </c>
      <c r="H15842">
        <v>12</v>
      </c>
    </row>
    <row r="15843" spans="2:8" x14ac:dyDescent="0.25">
      <c r="B15843" t="s">
        <v>3</v>
      </c>
      <c r="C15843" t="s">
        <v>679</v>
      </c>
      <c r="D15843" t="s">
        <v>148</v>
      </c>
      <c r="E15843" t="s">
        <v>1</v>
      </c>
      <c r="F15843">
        <v>12</v>
      </c>
      <c r="G15843">
        <v>12</v>
      </c>
      <c r="H15843">
        <v>12</v>
      </c>
    </row>
    <row r="15844" spans="2:8" x14ac:dyDescent="0.25">
      <c r="B15844" t="s">
        <v>3</v>
      </c>
      <c r="C15844" t="s">
        <v>679</v>
      </c>
      <c r="D15844" t="s">
        <v>149</v>
      </c>
      <c r="E15844" t="s">
        <v>1</v>
      </c>
      <c r="F15844">
        <v>12</v>
      </c>
      <c r="G15844">
        <v>12</v>
      </c>
      <c r="H15844">
        <v>12</v>
      </c>
    </row>
    <row r="15845" spans="2:8" x14ac:dyDescent="0.25">
      <c r="B15845" t="s">
        <v>3</v>
      </c>
      <c r="C15845" t="s">
        <v>679</v>
      </c>
      <c r="D15845" t="s">
        <v>150</v>
      </c>
      <c r="E15845" t="s">
        <v>1</v>
      </c>
      <c r="F15845">
        <v>25</v>
      </c>
      <c r="G15845">
        <v>25</v>
      </c>
      <c r="H15845">
        <v>25</v>
      </c>
    </row>
    <row r="15846" spans="2:8" x14ac:dyDescent="0.25">
      <c r="B15846" t="s">
        <v>3</v>
      </c>
      <c r="C15846" t="s">
        <v>679</v>
      </c>
      <c r="D15846" t="s">
        <v>151</v>
      </c>
      <c r="E15846" t="s">
        <v>1</v>
      </c>
      <c r="F15846">
        <v>25</v>
      </c>
      <c r="G15846">
        <v>25</v>
      </c>
      <c r="H15846">
        <v>25</v>
      </c>
    </row>
    <row r="15847" spans="2:8" x14ac:dyDescent="0.25">
      <c r="B15847" t="s">
        <v>3</v>
      </c>
      <c r="C15847" t="s">
        <v>679</v>
      </c>
      <c r="D15847" t="s">
        <v>152</v>
      </c>
      <c r="E15847" t="s">
        <v>1</v>
      </c>
      <c r="F15847">
        <v>25</v>
      </c>
      <c r="G15847">
        <v>25</v>
      </c>
      <c r="H15847">
        <v>25</v>
      </c>
    </row>
    <row r="15848" spans="2:8" x14ac:dyDescent="0.25">
      <c r="B15848" t="s">
        <v>3</v>
      </c>
      <c r="C15848" t="s">
        <v>679</v>
      </c>
      <c r="D15848" t="s">
        <v>153</v>
      </c>
      <c r="E15848" t="s">
        <v>1</v>
      </c>
      <c r="F15848">
        <v>11</v>
      </c>
      <c r="G15848">
        <v>11</v>
      </c>
      <c r="H15848">
        <v>11</v>
      </c>
    </row>
    <row r="15849" spans="2:8" x14ac:dyDescent="0.25">
      <c r="B15849" t="s">
        <v>3</v>
      </c>
      <c r="C15849" t="s">
        <v>679</v>
      </c>
      <c r="D15849" t="s">
        <v>154</v>
      </c>
      <c r="E15849" t="s">
        <v>1</v>
      </c>
      <c r="F15849">
        <v>11</v>
      </c>
      <c r="G15849">
        <v>11</v>
      </c>
      <c r="H15849">
        <v>11</v>
      </c>
    </row>
    <row r="15850" spans="2:8" x14ac:dyDescent="0.25">
      <c r="B15850" t="s">
        <v>3</v>
      </c>
      <c r="C15850" t="s">
        <v>679</v>
      </c>
      <c r="D15850" t="s">
        <v>632</v>
      </c>
      <c r="E15850" t="s">
        <v>1</v>
      </c>
      <c r="F15850">
        <v>12</v>
      </c>
      <c r="G15850">
        <v>12</v>
      </c>
      <c r="H15850">
        <v>12</v>
      </c>
    </row>
    <row r="15851" spans="2:8" x14ac:dyDescent="0.25">
      <c r="B15851" t="s">
        <v>3</v>
      </c>
      <c r="C15851" t="s">
        <v>679</v>
      </c>
      <c r="D15851" t="s">
        <v>155</v>
      </c>
      <c r="E15851" t="s">
        <v>1</v>
      </c>
      <c r="F15851">
        <v>10</v>
      </c>
      <c r="G15851">
        <v>10</v>
      </c>
      <c r="H15851">
        <v>10</v>
      </c>
    </row>
    <row r="15852" spans="2:8" x14ac:dyDescent="0.25">
      <c r="B15852" t="s">
        <v>3</v>
      </c>
      <c r="C15852" t="s">
        <v>679</v>
      </c>
      <c r="D15852" t="s">
        <v>633</v>
      </c>
      <c r="E15852" t="s">
        <v>1</v>
      </c>
      <c r="F15852">
        <v>10</v>
      </c>
      <c r="G15852">
        <v>10</v>
      </c>
      <c r="H15852">
        <v>10</v>
      </c>
    </row>
    <row r="15853" spans="2:8" x14ac:dyDescent="0.25">
      <c r="B15853" t="s">
        <v>3</v>
      </c>
      <c r="C15853" t="s">
        <v>679</v>
      </c>
      <c r="D15853" t="s">
        <v>156</v>
      </c>
      <c r="E15853" t="s">
        <v>1</v>
      </c>
      <c r="F15853">
        <v>10</v>
      </c>
      <c r="G15853">
        <v>10</v>
      </c>
      <c r="H15853">
        <v>10</v>
      </c>
    </row>
    <row r="15854" spans="2:8" x14ac:dyDescent="0.25">
      <c r="B15854" t="s">
        <v>3</v>
      </c>
      <c r="C15854" t="s">
        <v>679</v>
      </c>
      <c r="D15854" t="s">
        <v>157</v>
      </c>
      <c r="E15854" t="s">
        <v>1</v>
      </c>
      <c r="F15854">
        <v>10</v>
      </c>
      <c r="G15854">
        <v>10</v>
      </c>
      <c r="H15854">
        <v>10</v>
      </c>
    </row>
    <row r="15855" spans="2:8" x14ac:dyDescent="0.25">
      <c r="B15855" t="s">
        <v>3</v>
      </c>
      <c r="C15855" t="s">
        <v>679</v>
      </c>
      <c r="D15855" t="s">
        <v>158</v>
      </c>
      <c r="E15855" t="s">
        <v>1</v>
      </c>
      <c r="F15855">
        <v>10</v>
      </c>
      <c r="G15855">
        <v>10</v>
      </c>
      <c r="H15855">
        <v>10</v>
      </c>
    </row>
    <row r="15856" spans="2:8" x14ac:dyDescent="0.25">
      <c r="B15856" t="s">
        <v>3</v>
      </c>
      <c r="C15856" t="s">
        <v>679</v>
      </c>
      <c r="D15856" t="s">
        <v>159</v>
      </c>
      <c r="E15856" t="s">
        <v>1</v>
      </c>
      <c r="F15856">
        <v>15</v>
      </c>
      <c r="G15856">
        <v>15</v>
      </c>
      <c r="H15856">
        <v>15</v>
      </c>
    </row>
    <row r="15857" spans="2:8" x14ac:dyDescent="0.25">
      <c r="B15857" t="s">
        <v>3</v>
      </c>
      <c r="C15857" t="s">
        <v>679</v>
      </c>
      <c r="D15857" t="s">
        <v>160</v>
      </c>
      <c r="E15857" t="s">
        <v>1</v>
      </c>
      <c r="F15857">
        <v>15</v>
      </c>
      <c r="G15857">
        <v>15</v>
      </c>
      <c r="H15857">
        <v>15</v>
      </c>
    </row>
    <row r="15858" spans="2:8" x14ac:dyDescent="0.25">
      <c r="B15858" t="s">
        <v>3</v>
      </c>
      <c r="C15858" t="s">
        <v>679</v>
      </c>
      <c r="D15858" t="s">
        <v>161</v>
      </c>
      <c r="E15858" t="s">
        <v>1</v>
      </c>
      <c r="F15858">
        <v>10</v>
      </c>
      <c r="G15858">
        <v>10</v>
      </c>
      <c r="H15858">
        <v>10</v>
      </c>
    </row>
    <row r="15859" spans="2:8" x14ac:dyDescent="0.25">
      <c r="B15859" t="s">
        <v>3</v>
      </c>
      <c r="C15859" t="s">
        <v>679</v>
      </c>
      <c r="D15859" t="s">
        <v>162</v>
      </c>
      <c r="E15859" t="s">
        <v>1</v>
      </c>
      <c r="F15859">
        <v>22.7</v>
      </c>
      <c r="G15859">
        <v>22.7</v>
      </c>
      <c r="H15859">
        <v>22.7</v>
      </c>
    </row>
    <row r="15860" spans="2:8" x14ac:dyDescent="0.25">
      <c r="B15860" t="s">
        <v>3</v>
      </c>
      <c r="C15860" t="s">
        <v>679</v>
      </c>
      <c r="D15860" t="s">
        <v>163</v>
      </c>
      <c r="E15860" t="s">
        <v>1</v>
      </c>
      <c r="F15860">
        <v>22.7</v>
      </c>
      <c r="G15860">
        <v>22.7</v>
      </c>
      <c r="H15860">
        <v>22.7</v>
      </c>
    </row>
    <row r="15861" spans="2:8" x14ac:dyDescent="0.25">
      <c r="B15861" t="s">
        <v>3</v>
      </c>
      <c r="C15861" t="s">
        <v>679</v>
      </c>
      <c r="D15861" t="s">
        <v>164</v>
      </c>
      <c r="E15861" t="s">
        <v>1</v>
      </c>
      <c r="F15861">
        <v>22.7</v>
      </c>
      <c r="G15861">
        <v>22.7</v>
      </c>
      <c r="H15861">
        <v>22.7</v>
      </c>
    </row>
    <row r="15862" spans="2:8" x14ac:dyDescent="0.25">
      <c r="B15862" t="s">
        <v>3</v>
      </c>
      <c r="C15862" t="s">
        <v>679</v>
      </c>
      <c r="D15862" t="s">
        <v>165</v>
      </c>
      <c r="E15862" t="s">
        <v>1</v>
      </c>
      <c r="F15862">
        <v>22.7</v>
      </c>
      <c r="G15862">
        <v>22.7</v>
      </c>
      <c r="H15862">
        <v>22.7</v>
      </c>
    </row>
    <row r="15863" spans="2:8" x14ac:dyDescent="0.25">
      <c r="B15863" t="s">
        <v>3</v>
      </c>
      <c r="C15863" t="s">
        <v>679</v>
      </c>
      <c r="D15863" t="s">
        <v>166</v>
      </c>
      <c r="E15863" t="s">
        <v>1</v>
      </c>
      <c r="F15863">
        <v>22.7</v>
      </c>
      <c r="G15863">
        <v>22.7</v>
      </c>
      <c r="H15863">
        <v>22.7</v>
      </c>
    </row>
    <row r="15864" spans="2:8" x14ac:dyDescent="0.25">
      <c r="B15864" t="s">
        <v>3</v>
      </c>
      <c r="C15864" t="s">
        <v>679</v>
      </c>
      <c r="D15864" t="s">
        <v>167</v>
      </c>
      <c r="E15864" t="s">
        <v>1</v>
      </c>
      <c r="F15864">
        <v>22.7</v>
      </c>
      <c r="G15864">
        <v>22.7</v>
      </c>
      <c r="H15864">
        <v>22.7</v>
      </c>
    </row>
    <row r="15865" spans="2:8" x14ac:dyDescent="0.25">
      <c r="B15865" t="s">
        <v>3</v>
      </c>
      <c r="C15865" t="s">
        <v>679</v>
      </c>
      <c r="D15865" t="s">
        <v>168</v>
      </c>
      <c r="E15865" t="s">
        <v>1</v>
      </c>
      <c r="F15865">
        <v>15</v>
      </c>
      <c r="G15865">
        <v>15</v>
      </c>
      <c r="H15865">
        <v>15</v>
      </c>
    </row>
    <row r="15866" spans="2:8" x14ac:dyDescent="0.25">
      <c r="B15866" t="s">
        <v>3</v>
      </c>
      <c r="C15866" t="s">
        <v>679</v>
      </c>
      <c r="D15866" t="s">
        <v>169</v>
      </c>
      <c r="E15866" t="s">
        <v>1</v>
      </c>
      <c r="F15866">
        <v>15</v>
      </c>
      <c r="G15866">
        <v>15</v>
      </c>
      <c r="H15866">
        <v>15</v>
      </c>
    </row>
    <row r="15867" spans="2:8" x14ac:dyDescent="0.25">
      <c r="B15867" t="s">
        <v>3</v>
      </c>
      <c r="C15867" t="s">
        <v>679</v>
      </c>
      <c r="D15867" t="s">
        <v>170</v>
      </c>
      <c r="E15867" t="s">
        <v>1</v>
      </c>
      <c r="F15867">
        <v>15</v>
      </c>
      <c r="G15867">
        <v>15</v>
      </c>
      <c r="H15867">
        <v>15</v>
      </c>
    </row>
    <row r="15868" spans="2:8" x14ac:dyDescent="0.25">
      <c r="B15868" t="s">
        <v>3</v>
      </c>
      <c r="C15868" t="s">
        <v>679</v>
      </c>
      <c r="D15868" t="s">
        <v>171</v>
      </c>
      <c r="E15868" t="s">
        <v>1</v>
      </c>
      <c r="F15868">
        <v>15</v>
      </c>
      <c r="G15868">
        <v>15</v>
      </c>
      <c r="H15868">
        <v>15</v>
      </c>
    </row>
    <row r="15869" spans="2:8" x14ac:dyDescent="0.25">
      <c r="B15869" t="s">
        <v>3</v>
      </c>
      <c r="C15869" t="s">
        <v>679</v>
      </c>
      <c r="D15869" t="s">
        <v>172</v>
      </c>
      <c r="E15869" t="s">
        <v>1</v>
      </c>
      <c r="F15869">
        <v>15</v>
      </c>
      <c r="G15869">
        <v>15</v>
      </c>
      <c r="H15869">
        <v>15</v>
      </c>
    </row>
    <row r="15870" spans="2:8" x14ac:dyDescent="0.25">
      <c r="B15870" t="s">
        <v>3</v>
      </c>
      <c r="C15870" t="s">
        <v>679</v>
      </c>
      <c r="D15870" t="s">
        <v>173</v>
      </c>
      <c r="E15870" t="s">
        <v>1</v>
      </c>
      <c r="F15870">
        <v>15</v>
      </c>
      <c r="G15870">
        <v>15</v>
      </c>
      <c r="H15870">
        <v>15</v>
      </c>
    </row>
    <row r="15871" spans="2:8" x14ac:dyDescent="0.25">
      <c r="B15871" t="s">
        <v>3</v>
      </c>
      <c r="C15871" t="s">
        <v>679</v>
      </c>
      <c r="D15871" t="s">
        <v>174</v>
      </c>
      <c r="E15871" t="s">
        <v>1</v>
      </c>
      <c r="F15871">
        <v>15</v>
      </c>
      <c r="G15871">
        <v>15</v>
      </c>
      <c r="H15871">
        <v>15</v>
      </c>
    </row>
    <row r="15872" spans="2:8" x14ac:dyDescent="0.25">
      <c r="B15872" t="s">
        <v>3</v>
      </c>
      <c r="C15872" t="s">
        <v>679</v>
      </c>
      <c r="D15872" t="s">
        <v>175</v>
      </c>
      <c r="E15872" t="s">
        <v>1</v>
      </c>
      <c r="F15872">
        <v>15</v>
      </c>
      <c r="G15872">
        <v>15</v>
      </c>
      <c r="H15872">
        <v>15</v>
      </c>
    </row>
    <row r="15873" spans="2:8" x14ac:dyDescent="0.25">
      <c r="B15873" t="s">
        <v>3</v>
      </c>
      <c r="C15873" t="s">
        <v>679</v>
      </c>
      <c r="D15873" t="s">
        <v>176</v>
      </c>
      <c r="E15873" t="s">
        <v>1</v>
      </c>
      <c r="F15873">
        <v>25</v>
      </c>
      <c r="G15873">
        <v>25</v>
      </c>
      <c r="H15873">
        <v>25</v>
      </c>
    </row>
    <row r="15874" spans="2:8" x14ac:dyDescent="0.25">
      <c r="B15874" t="s">
        <v>3</v>
      </c>
      <c r="C15874" t="s">
        <v>679</v>
      </c>
      <c r="D15874" t="s">
        <v>177</v>
      </c>
      <c r="E15874" t="s">
        <v>1</v>
      </c>
      <c r="F15874">
        <v>25</v>
      </c>
      <c r="G15874">
        <v>25</v>
      </c>
      <c r="H15874">
        <v>25</v>
      </c>
    </row>
    <row r="15875" spans="2:8" x14ac:dyDescent="0.25">
      <c r="B15875" t="s">
        <v>3</v>
      </c>
      <c r="C15875" t="s">
        <v>679</v>
      </c>
      <c r="D15875" t="s">
        <v>178</v>
      </c>
      <c r="E15875" t="s">
        <v>1</v>
      </c>
      <c r="F15875">
        <v>7</v>
      </c>
      <c r="G15875">
        <v>7</v>
      </c>
      <c r="H15875">
        <v>7</v>
      </c>
    </row>
    <row r="15876" spans="2:8" x14ac:dyDescent="0.25">
      <c r="B15876" t="s">
        <v>3</v>
      </c>
      <c r="C15876" t="s">
        <v>679</v>
      </c>
      <c r="D15876" t="s">
        <v>179</v>
      </c>
      <c r="E15876" t="s">
        <v>1</v>
      </c>
      <c r="F15876">
        <v>7</v>
      </c>
      <c r="G15876">
        <v>7</v>
      </c>
      <c r="H15876">
        <v>7</v>
      </c>
    </row>
    <row r="15877" spans="2:8" x14ac:dyDescent="0.25">
      <c r="B15877" t="s">
        <v>3</v>
      </c>
      <c r="C15877" t="s">
        <v>679</v>
      </c>
      <c r="D15877" t="s">
        <v>180</v>
      </c>
      <c r="E15877" t="s">
        <v>1</v>
      </c>
      <c r="F15877">
        <v>15</v>
      </c>
      <c r="G15877">
        <v>15</v>
      </c>
      <c r="H15877">
        <v>15</v>
      </c>
    </row>
    <row r="15878" spans="2:8" x14ac:dyDescent="0.25">
      <c r="B15878" t="s">
        <v>3</v>
      </c>
      <c r="C15878" t="s">
        <v>679</v>
      </c>
      <c r="D15878" t="s">
        <v>181</v>
      </c>
      <c r="E15878" t="s">
        <v>1</v>
      </c>
      <c r="F15878">
        <v>15</v>
      </c>
      <c r="G15878">
        <v>15</v>
      </c>
      <c r="H15878">
        <v>15</v>
      </c>
    </row>
    <row r="15879" spans="2:8" x14ac:dyDescent="0.25">
      <c r="B15879" t="s">
        <v>3</v>
      </c>
      <c r="C15879" t="s">
        <v>679</v>
      </c>
      <c r="D15879" t="s">
        <v>634</v>
      </c>
      <c r="E15879" t="s">
        <v>1</v>
      </c>
      <c r="F15879">
        <v>12</v>
      </c>
      <c r="G15879">
        <v>12</v>
      </c>
      <c r="H15879">
        <v>12</v>
      </c>
    </row>
    <row r="15880" spans="2:8" x14ac:dyDescent="0.25">
      <c r="B15880" t="s">
        <v>3</v>
      </c>
      <c r="C15880" t="s">
        <v>679</v>
      </c>
      <c r="D15880" t="s">
        <v>182</v>
      </c>
      <c r="E15880" t="s">
        <v>1</v>
      </c>
      <c r="F15880">
        <v>10</v>
      </c>
      <c r="G15880">
        <v>10</v>
      </c>
      <c r="H15880">
        <v>10</v>
      </c>
    </row>
    <row r="15881" spans="2:8" x14ac:dyDescent="0.25">
      <c r="B15881" t="s">
        <v>3</v>
      </c>
      <c r="C15881" t="s">
        <v>679</v>
      </c>
      <c r="D15881" t="s">
        <v>183</v>
      </c>
      <c r="E15881" t="s">
        <v>1</v>
      </c>
      <c r="F15881">
        <v>10</v>
      </c>
      <c r="G15881">
        <v>10</v>
      </c>
      <c r="H15881">
        <v>10</v>
      </c>
    </row>
    <row r="15882" spans="2:8" x14ac:dyDescent="0.25">
      <c r="B15882" t="s">
        <v>3</v>
      </c>
      <c r="C15882" t="s">
        <v>679</v>
      </c>
      <c r="D15882" t="s">
        <v>184</v>
      </c>
      <c r="E15882" t="s">
        <v>1</v>
      </c>
      <c r="F15882">
        <v>10</v>
      </c>
      <c r="G15882">
        <v>10</v>
      </c>
      <c r="H15882">
        <v>10</v>
      </c>
    </row>
    <row r="15883" spans="2:8" x14ac:dyDescent="0.25">
      <c r="B15883" t="s">
        <v>3</v>
      </c>
      <c r="C15883" t="s">
        <v>679</v>
      </c>
      <c r="D15883" t="s">
        <v>185</v>
      </c>
      <c r="E15883" t="s">
        <v>1</v>
      </c>
      <c r="F15883">
        <v>10</v>
      </c>
      <c r="G15883">
        <v>10</v>
      </c>
      <c r="H15883">
        <v>10</v>
      </c>
    </row>
    <row r="15884" spans="2:8" x14ac:dyDescent="0.25">
      <c r="B15884" t="s">
        <v>3</v>
      </c>
      <c r="C15884" t="s">
        <v>679</v>
      </c>
      <c r="D15884" t="s">
        <v>186</v>
      </c>
      <c r="E15884" t="s">
        <v>1</v>
      </c>
      <c r="F15884">
        <v>10</v>
      </c>
      <c r="G15884">
        <v>10</v>
      </c>
      <c r="H15884">
        <v>10</v>
      </c>
    </row>
    <row r="15885" spans="2:8" x14ac:dyDescent="0.25">
      <c r="B15885" t="s">
        <v>3</v>
      </c>
      <c r="C15885" t="s">
        <v>679</v>
      </c>
      <c r="D15885" t="s">
        <v>187</v>
      </c>
      <c r="E15885" t="s">
        <v>1</v>
      </c>
      <c r="F15885">
        <v>18</v>
      </c>
      <c r="G15885">
        <v>18</v>
      </c>
      <c r="H15885">
        <v>18</v>
      </c>
    </row>
    <row r="15886" spans="2:8" x14ac:dyDescent="0.25">
      <c r="B15886" t="s">
        <v>3</v>
      </c>
      <c r="C15886" t="s">
        <v>679</v>
      </c>
      <c r="D15886" t="s">
        <v>188</v>
      </c>
      <c r="E15886" t="s">
        <v>1</v>
      </c>
      <c r="F15886">
        <v>25</v>
      </c>
      <c r="G15886">
        <v>25</v>
      </c>
      <c r="H15886">
        <v>25</v>
      </c>
    </row>
    <row r="15887" spans="2:8" x14ac:dyDescent="0.25">
      <c r="B15887" t="s">
        <v>3</v>
      </c>
      <c r="C15887" t="s">
        <v>679</v>
      </c>
      <c r="D15887" t="s">
        <v>189</v>
      </c>
      <c r="E15887" t="s">
        <v>1</v>
      </c>
      <c r="F15887">
        <v>25</v>
      </c>
      <c r="G15887">
        <v>25</v>
      </c>
      <c r="H15887">
        <v>25</v>
      </c>
    </row>
    <row r="15888" spans="2:8" x14ac:dyDescent="0.25">
      <c r="B15888" t="s">
        <v>3</v>
      </c>
      <c r="C15888" t="s">
        <v>679</v>
      </c>
      <c r="D15888" t="s">
        <v>190</v>
      </c>
      <c r="E15888" t="s">
        <v>1</v>
      </c>
      <c r="F15888">
        <v>24</v>
      </c>
      <c r="G15888">
        <v>24</v>
      </c>
      <c r="H15888">
        <v>24</v>
      </c>
    </row>
    <row r="15889" spans="2:8" x14ac:dyDescent="0.25">
      <c r="B15889" t="s">
        <v>3</v>
      </c>
      <c r="C15889" t="s">
        <v>679</v>
      </c>
      <c r="D15889" t="s">
        <v>191</v>
      </c>
      <c r="E15889" t="s">
        <v>1</v>
      </c>
      <c r="F15889">
        <v>16</v>
      </c>
      <c r="G15889">
        <v>16</v>
      </c>
      <c r="H15889">
        <v>16</v>
      </c>
    </row>
    <row r="15890" spans="2:8" x14ac:dyDescent="0.25">
      <c r="B15890" t="s">
        <v>3</v>
      </c>
      <c r="C15890" t="s">
        <v>679</v>
      </c>
      <c r="D15890" t="s">
        <v>192</v>
      </c>
      <c r="E15890" t="s">
        <v>1</v>
      </c>
      <c r="F15890">
        <v>25</v>
      </c>
      <c r="G15890">
        <v>25</v>
      </c>
      <c r="H15890">
        <v>25</v>
      </c>
    </row>
    <row r="15891" spans="2:8" x14ac:dyDescent="0.25">
      <c r="B15891" t="s">
        <v>3</v>
      </c>
      <c r="C15891" t="s">
        <v>679</v>
      </c>
      <c r="D15891" t="s">
        <v>193</v>
      </c>
      <c r="E15891" t="s">
        <v>1</v>
      </c>
      <c r="F15891">
        <v>23</v>
      </c>
      <c r="G15891">
        <v>23</v>
      </c>
      <c r="H15891">
        <v>23</v>
      </c>
    </row>
    <row r="15892" spans="2:8" x14ac:dyDescent="0.25">
      <c r="B15892" t="s">
        <v>3</v>
      </c>
      <c r="C15892" t="s">
        <v>679</v>
      </c>
      <c r="D15892" t="s">
        <v>194</v>
      </c>
      <c r="E15892" t="s">
        <v>1</v>
      </c>
      <c r="F15892">
        <v>23</v>
      </c>
      <c r="G15892">
        <v>23</v>
      </c>
      <c r="H15892">
        <v>23</v>
      </c>
    </row>
    <row r="15893" spans="2:8" x14ac:dyDescent="0.25">
      <c r="B15893" t="s">
        <v>3</v>
      </c>
      <c r="C15893" t="s">
        <v>679</v>
      </c>
      <c r="D15893" t="s">
        <v>195</v>
      </c>
      <c r="E15893" t="s">
        <v>1</v>
      </c>
      <c r="F15893">
        <v>11.4</v>
      </c>
      <c r="G15893">
        <v>11.4</v>
      </c>
      <c r="H15893">
        <v>11.4</v>
      </c>
    </row>
    <row r="15894" spans="2:8" x14ac:dyDescent="0.25">
      <c r="B15894" t="s">
        <v>3</v>
      </c>
      <c r="C15894" t="s">
        <v>679</v>
      </c>
      <c r="D15894" t="s">
        <v>196</v>
      </c>
      <c r="E15894" t="s">
        <v>1</v>
      </c>
      <c r="F15894">
        <v>11.4</v>
      </c>
      <c r="G15894">
        <v>11.4</v>
      </c>
      <c r="H15894">
        <v>11.4</v>
      </c>
    </row>
    <row r="15895" spans="2:8" x14ac:dyDescent="0.25">
      <c r="B15895" t="s">
        <v>3</v>
      </c>
      <c r="C15895" t="s">
        <v>679</v>
      </c>
      <c r="D15895" t="s">
        <v>197</v>
      </c>
      <c r="E15895" t="s">
        <v>1</v>
      </c>
      <c r="F15895">
        <v>11.4</v>
      </c>
      <c r="G15895">
        <v>11.4</v>
      </c>
      <c r="H15895">
        <v>11.4</v>
      </c>
    </row>
    <row r="15896" spans="2:8" x14ac:dyDescent="0.25">
      <c r="B15896" t="s">
        <v>3</v>
      </c>
      <c r="C15896" t="s">
        <v>679</v>
      </c>
      <c r="D15896" t="s">
        <v>198</v>
      </c>
      <c r="E15896" t="s">
        <v>1</v>
      </c>
      <c r="F15896">
        <v>11.4</v>
      </c>
      <c r="G15896">
        <v>11.4</v>
      </c>
      <c r="H15896">
        <v>11.4</v>
      </c>
    </row>
    <row r="15897" spans="2:8" x14ac:dyDescent="0.25">
      <c r="B15897" t="s">
        <v>3</v>
      </c>
      <c r="C15897" t="s">
        <v>679</v>
      </c>
      <c r="D15897" t="s">
        <v>199</v>
      </c>
      <c r="E15897" t="s">
        <v>1</v>
      </c>
      <c r="F15897">
        <v>20.399999999999999</v>
      </c>
      <c r="G15897">
        <v>20.399999999999999</v>
      </c>
      <c r="H15897">
        <v>20.399999999999999</v>
      </c>
    </row>
    <row r="15898" spans="2:8" x14ac:dyDescent="0.25">
      <c r="B15898" t="s">
        <v>3</v>
      </c>
      <c r="C15898" t="s">
        <v>679</v>
      </c>
      <c r="D15898" t="s">
        <v>200</v>
      </c>
      <c r="E15898" t="s">
        <v>1</v>
      </c>
      <c r="F15898">
        <v>20.399999999999999</v>
      </c>
      <c r="G15898">
        <v>20.399999999999999</v>
      </c>
      <c r="H15898">
        <v>20.399999999999999</v>
      </c>
    </row>
    <row r="15899" spans="2:8" x14ac:dyDescent="0.25">
      <c r="B15899" t="s">
        <v>3</v>
      </c>
      <c r="C15899" t="s">
        <v>679</v>
      </c>
      <c r="D15899" t="s">
        <v>201</v>
      </c>
      <c r="E15899" t="s">
        <v>1</v>
      </c>
      <c r="F15899">
        <v>20.399999999999999</v>
      </c>
      <c r="G15899">
        <v>20.399999999999999</v>
      </c>
      <c r="H15899">
        <v>20.399999999999999</v>
      </c>
    </row>
    <row r="15900" spans="2:8" x14ac:dyDescent="0.25">
      <c r="B15900" t="s">
        <v>3</v>
      </c>
      <c r="C15900" t="s">
        <v>679</v>
      </c>
      <c r="D15900" t="s">
        <v>202</v>
      </c>
      <c r="E15900" t="s">
        <v>1</v>
      </c>
      <c r="F15900">
        <v>20.399999999999999</v>
      </c>
      <c r="G15900">
        <v>20.399999999999999</v>
      </c>
      <c r="H15900">
        <v>20.399999999999999</v>
      </c>
    </row>
    <row r="15901" spans="2:8" x14ac:dyDescent="0.25">
      <c r="B15901" t="s">
        <v>3</v>
      </c>
      <c r="C15901" t="s">
        <v>679</v>
      </c>
      <c r="D15901" t="s">
        <v>203</v>
      </c>
      <c r="E15901" t="s">
        <v>1</v>
      </c>
      <c r="F15901">
        <v>20.399999999999999</v>
      </c>
      <c r="G15901">
        <v>20.399999999999999</v>
      </c>
      <c r="H15901">
        <v>20.399999999999999</v>
      </c>
    </row>
    <row r="15902" spans="2:8" x14ac:dyDescent="0.25">
      <c r="B15902" t="s">
        <v>3</v>
      </c>
      <c r="C15902" t="s">
        <v>679</v>
      </c>
      <c r="D15902" t="s">
        <v>204</v>
      </c>
      <c r="E15902" t="s">
        <v>1</v>
      </c>
      <c r="F15902">
        <v>20.399999999999999</v>
      </c>
      <c r="G15902">
        <v>20.399999999999999</v>
      </c>
      <c r="H15902">
        <v>20.399999999999999</v>
      </c>
    </row>
    <row r="15903" spans="2:8" x14ac:dyDescent="0.25">
      <c r="B15903" t="s">
        <v>3</v>
      </c>
      <c r="C15903" t="s">
        <v>679</v>
      </c>
      <c r="D15903" t="s">
        <v>205</v>
      </c>
      <c r="E15903" t="s">
        <v>1</v>
      </c>
      <c r="F15903">
        <v>11.3</v>
      </c>
      <c r="G15903">
        <v>11.3</v>
      </c>
      <c r="H15903">
        <v>11.3</v>
      </c>
    </row>
    <row r="15904" spans="2:8" x14ac:dyDescent="0.25">
      <c r="B15904" t="s">
        <v>3</v>
      </c>
      <c r="C15904" t="s">
        <v>679</v>
      </c>
      <c r="D15904" t="s">
        <v>206</v>
      </c>
      <c r="E15904" t="s">
        <v>1</v>
      </c>
      <c r="F15904">
        <v>11.3</v>
      </c>
      <c r="G15904">
        <v>11.3</v>
      </c>
      <c r="H15904">
        <v>11.3</v>
      </c>
    </row>
    <row r="15905" spans="2:8" x14ac:dyDescent="0.25">
      <c r="B15905" t="s">
        <v>3</v>
      </c>
      <c r="C15905" t="s">
        <v>679</v>
      </c>
      <c r="D15905" t="s">
        <v>207</v>
      </c>
      <c r="E15905" t="s">
        <v>1</v>
      </c>
      <c r="F15905">
        <v>11.3</v>
      </c>
      <c r="G15905">
        <v>11.3</v>
      </c>
      <c r="H15905">
        <v>11.3</v>
      </c>
    </row>
    <row r="15906" spans="2:8" x14ac:dyDescent="0.25">
      <c r="B15906" t="s">
        <v>3</v>
      </c>
      <c r="C15906" t="s">
        <v>679</v>
      </c>
      <c r="D15906" t="s">
        <v>208</v>
      </c>
      <c r="E15906" t="s">
        <v>1</v>
      </c>
      <c r="F15906">
        <v>11.3</v>
      </c>
      <c r="G15906">
        <v>11.3</v>
      </c>
      <c r="H15906">
        <v>11.3</v>
      </c>
    </row>
    <row r="15907" spans="2:8" x14ac:dyDescent="0.25">
      <c r="B15907" t="s">
        <v>3</v>
      </c>
      <c r="C15907" t="s">
        <v>679</v>
      </c>
      <c r="D15907" t="s">
        <v>209</v>
      </c>
      <c r="E15907" t="s">
        <v>1</v>
      </c>
      <c r="F15907">
        <v>11.3</v>
      </c>
      <c r="G15907">
        <v>11.3</v>
      </c>
      <c r="H15907">
        <v>11.3</v>
      </c>
    </row>
    <row r="15908" spans="2:8" x14ac:dyDescent="0.25">
      <c r="B15908" t="s">
        <v>3</v>
      </c>
      <c r="C15908" t="s">
        <v>679</v>
      </c>
      <c r="D15908" t="s">
        <v>210</v>
      </c>
      <c r="E15908" t="s">
        <v>1</v>
      </c>
      <c r="F15908">
        <v>11.3</v>
      </c>
      <c r="G15908">
        <v>11.3</v>
      </c>
      <c r="H15908">
        <v>11.3</v>
      </c>
    </row>
    <row r="15909" spans="2:8" x14ac:dyDescent="0.25">
      <c r="B15909" t="s">
        <v>3</v>
      </c>
      <c r="C15909" t="s">
        <v>679</v>
      </c>
      <c r="D15909" t="s">
        <v>211</v>
      </c>
      <c r="E15909" t="s">
        <v>1</v>
      </c>
      <c r="F15909">
        <v>11.3</v>
      </c>
      <c r="G15909">
        <v>11.3</v>
      </c>
      <c r="H15909">
        <v>11.3</v>
      </c>
    </row>
    <row r="15910" spans="2:8" x14ac:dyDescent="0.25">
      <c r="B15910" t="s">
        <v>3</v>
      </c>
      <c r="C15910" t="s">
        <v>679</v>
      </c>
      <c r="D15910" t="s">
        <v>212</v>
      </c>
      <c r="E15910" t="s">
        <v>1</v>
      </c>
      <c r="F15910">
        <v>11.3</v>
      </c>
      <c r="G15910">
        <v>11.3</v>
      </c>
      <c r="H15910">
        <v>11.3</v>
      </c>
    </row>
    <row r="15911" spans="2:8" x14ac:dyDescent="0.25">
      <c r="B15911" t="s">
        <v>3</v>
      </c>
      <c r="C15911" t="s">
        <v>679</v>
      </c>
      <c r="D15911" t="s">
        <v>213</v>
      </c>
      <c r="E15911" t="s">
        <v>1</v>
      </c>
      <c r="F15911">
        <v>11.3</v>
      </c>
      <c r="G15911">
        <v>11.3</v>
      </c>
      <c r="H15911">
        <v>11.3</v>
      </c>
    </row>
    <row r="15912" spans="2:8" x14ac:dyDescent="0.25">
      <c r="B15912" t="s">
        <v>3</v>
      </c>
      <c r="C15912" t="s">
        <v>679</v>
      </c>
      <c r="D15912" t="s">
        <v>214</v>
      </c>
      <c r="E15912" t="s">
        <v>1</v>
      </c>
      <c r="F15912">
        <v>11.3</v>
      </c>
      <c r="G15912">
        <v>11.3</v>
      </c>
      <c r="H15912">
        <v>11.3</v>
      </c>
    </row>
    <row r="15913" spans="2:8" x14ac:dyDescent="0.25">
      <c r="B15913" t="s">
        <v>3</v>
      </c>
      <c r="C15913" t="s">
        <v>679</v>
      </c>
      <c r="D15913" t="s">
        <v>215</v>
      </c>
      <c r="E15913" t="s">
        <v>1</v>
      </c>
      <c r="F15913">
        <v>11.3</v>
      </c>
      <c r="G15913">
        <v>11.3</v>
      </c>
      <c r="H15913">
        <v>11.3</v>
      </c>
    </row>
    <row r="15914" spans="2:8" x14ac:dyDescent="0.25">
      <c r="B15914" t="s">
        <v>3</v>
      </c>
      <c r="C15914" t="s">
        <v>679</v>
      </c>
      <c r="D15914" t="s">
        <v>216</v>
      </c>
      <c r="E15914" t="s">
        <v>1</v>
      </c>
      <c r="F15914">
        <v>11.3</v>
      </c>
      <c r="G15914">
        <v>11.3</v>
      </c>
      <c r="H15914">
        <v>11.3</v>
      </c>
    </row>
    <row r="15915" spans="2:8" x14ac:dyDescent="0.25">
      <c r="B15915" t="s">
        <v>3</v>
      </c>
      <c r="C15915" t="s">
        <v>679</v>
      </c>
      <c r="D15915" t="s">
        <v>217</v>
      </c>
      <c r="E15915" t="s">
        <v>1</v>
      </c>
      <c r="F15915">
        <v>11.3</v>
      </c>
      <c r="G15915">
        <v>11.3</v>
      </c>
      <c r="H15915">
        <v>11.3</v>
      </c>
    </row>
    <row r="15916" spans="2:8" x14ac:dyDescent="0.25">
      <c r="B15916" t="s">
        <v>3</v>
      </c>
      <c r="C15916" t="s">
        <v>679</v>
      </c>
      <c r="D15916" t="s">
        <v>218</v>
      </c>
      <c r="E15916" t="s">
        <v>1</v>
      </c>
      <c r="F15916">
        <v>11.3</v>
      </c>
      <c r="G15916">
        <v>11.3</v>
      </c>
      <c r="H15916">
        <v>11.3</v>
      </c>
    </row>
    <row r="15917" spans="2:8" x14ac:dyDescent="0.25">
      <c r="B15917" t="s">
        <v>3</v>
      </c>
      <c r="C15917" t="s">
        <v>679</v>
      </c>
      <c r="D15917" t="s">
        <v>219</v>
      </c>
      <c r="E15917" t="s">
        <v>1</v>
      </c>
      <c r="F15917">
        <v>11.3</v>
      </c>
      <c r="G15917">
        <v>11.3</v>
      </c>
      <c r="H15917">
        <v>11.3</v>
      </c>
    </row>
    <row r="15918" spans="2:8" x14ac:dyDescent="0.25">
      <c r="B15918" t="s">
        <v>3</v>
      </c>
      <c r="C15918" t="s">
        <v>679</v>
      </c>
      <c r="D15918" t="s">
        <v>220</v>
      </c>
      <c r="E15918" t="s">
        <v>1</v>
      </c>
      <c r="F15918">
        <v>11.3</v>
      </c>
      <c r="G15918">
        <v>11.3</v>
      </c>
      <c r="H15918">
        <v>11.3</v>
      </c>
    </row>
    <row r="15919" spans="2:8" x14ac:dyDescent="0.25">
      <c r="B15919" t="s">
        <v>3</v>
      </c>
      <c r="C15919" t="s">
        <v>679</v>
      </c>
      <c r="D15919" t="s">
        <v>221</v>
      </c>
      <c r="E15919" t="s">
        <v>1</v>
      </c>
      <c r="F15919">
        <v>11.3</v>
      </c>
      <c r="G15919">
        <v>11.3</v>
      </c>
      <c r="H15919">
        <v>11.3</v>
      </c>
    </row>
    <row r="15920" spans="2:8" x14ac:dyDescent="0.25">
      <c r="B15920" t="s">
        <v>3</v>
      </c>
      <c r="C15920" t="s">
        <v>679</v>
      </c>
      <c r="D15920" t="s">
        <v>222</v>
      </c>
      <c r="E15920" t="s">
        <v>1</v>
      </c>
      <c r="F15920">
        <v>11.3</v>
      </c>
      <c r="G15920">
        <v>11.3</v>
      </c>
      <c r="H15920">
        <v>11.3</v>
      </c>
    </row>
    <row r="15921" spans="2:8" x14ac:dyDescent="0.25">
      <c r="B15921" t="s">
        <v>3</v>
      </c>
      <c r="C15921" t="s">
        <v>679</v>
      </c>
      <c r="D15921" t="s">
        <v>223</v>
      </c>
      <c r="E15921" t="s">
        <v>1</v>
      </c>
      <c r="F15921">
        <v>11.3</v>
      </c>
      <c r="G15921">
        <v>11.3</v>
      </c>
      <c r="H15921">
        <v>11.3</v>
      </c>
    </row>
    <row r="15922" spans="2:8" x14ac:dyDescent="0.25">
      <c r="B15922" t="s">
        <v>3</v>
      </c>
      <c r="C15922" t="s">
        <v>679</v>
      </c>
      <c r="D15922" t="s">
        <v>224</v>
      </c>
      <c r="E15922" t="s">
        <v>1</v>
      </c>
      <c r="F15922">
        <v>10</v>
      </c>
      <c r="G15922">
        <v>10</v>
      </c>
      <c r="H15922">
        <v>10</v>
      </c>
    </row>
    <row r="15923" spans="2:8" x14ac:dyDescent="0.25">
      <c r="B15923" t="s">
        <v>3</v>
      </c>
      <c r="C15923" t="s">
        <v>679</v>
      </c>
      <c r="D15923" t="s">
        <v>225</v>
      </c>
      <c r="E15923" t="s">
        <v>1</v>
      </c>
      <c r="F15923">
        <v>10</v>
      </c>
      <c r="G15923">
        <v>10</v>
      </c>
      <c r="H15923">
        <v>10</v>
      </c>
    </row>
    <row r="15924" spans="2:8" x14ac:dyDescent="0.25">
      <c r="B15924" t="s">
        <v>3</v>
      </c>
      <c r="C15924" t="s">
        <v>679</v>
      </c>
      <c r="D15924" t="s">
        <v>226</v>
      </c>
      <c r="E15924" t="s">
        <v>1</v>
      </c>
      <c r="F15924">
        <v>10</v>
      </c>
      <c r="G15924">
        <v>10</v>
      </c>
      <c r="H15924">
        <v>10</v>
      </c>
    </row>
    <row r="15925" spans="2:8" x14ac:dyDescent="0.25">
      <c r="B15925" t="s">
        <v>3</v>
      </c>
      <c r="C15925" t="s">
        <v>679</v>
      </c>
      <c r="D15925" t="s">
        <v>227</v>
      </c>
      <c r="E15925" t="s">
        <v>1</v>
      </c>
      <c r="F15925">
        <v>10</v>
      </c>
      <c r="G15925">
        <v>10</v>
      </c>
      <c r="H15925">
        <v>10</v>
      </c>
    </row>
    <row r="15926" spans="2:8" x14ac:dyDescent="0.25">
      <c r="B15926" t="s">
        <v>3</v>
      </c>
      <c r="C15926" t="s">
        <v>679</v>
      </c>
      <c r="D15926" t="s">
        <v>228</v>
      </c>
      <c r="E15926" t="s">
        <v>1</v>
      </c>
      <c r="F15926">
        <v>10</v>
      </c>
      <c r="G15926">
        <v>10</v>
      </c>
      <c r="H15926">
        <v>10</v>
      </c>
    </row>
    <row r="15927" spans="2:8" x14ac:dyDescent="0.25">
      <c r="B15927" t="s">
        <v>3</v>
      </c>
      <c r="C15927" t="s">
        <v>679</v>
      </c>
      <c r="D15927" t="s">
        <v>229</v>
      </c>
      <c r="E15927" t="s">
        <v>1</v>
      </c>
      <c r="F15927">
        <v>10</v>
      </c>
      <c r="G15927">
        <v>10</v>
      </c>
      <c r="H15927">
        <v>10</v>
      </c>
    </row>
    <row r="15928" spans="2:8" x14ac:dyDescent="0.25">
      <c r="B15928" t="s">
        <v>3</v>
      </c>
      <c r="C15928" t="s">
        <v>679</v>
      </c>
      <c r="D15928" t="s">
        <v>230</v>
      </c>
      <c r="E15928" t="s">
        <v>1</v>
      </c>
      <c r="F15928">
        <v>10</v>
      </c>
      <c r="G15928">
        <v>10</v>
      </c>
      <c r="H15928">
        <v>10</v>
      </c>
    </row>
    <row r="15929" spans="2:8" x14ac:dyDescent="0.25">
      <c r="B15929" t="s">
        <v>3</v>
      </c>
      <c r="C15929" t="s">
        <v>679</v>
      </c>
      <c r="D15929" t="s">
        <v>231</v>
      </c>
      <c r="E15929" t="s">
        <v>1</v>
      </c>
      <c r="F15929">
        <v>10</v>
      </c>
      <c r="G15929">
        <v>10</v>
      </c>
      <c r="H15929">
        <v>10</v>
      </c>
    </row>
    <row r="15930" spans="2:8" x14ac:dyDescent="0.25">
      <c r="B15930" t="s">
        <v>3</v>
      </c>
      <c r="C15930" t="s">
        <v>679</v>
      </c>
      <c r="D15930" t="s">
        <v>232</v>
      </c>
      <c r="E15930" t="s">
        <v>1</v>
      </c>
      <c r="F15930">
        <v>15</v>
      </c>
      <c r="G15930">
        <v>15</v>
      </c>
      <c r="H15930">
        <v>15</v>
      </c>
    </row>
    <row r="15931" spans="2:8" x14ac:dyDescent="0.25">
      <c r="B15931" t="s">
        <v>3</v>
      </c>
      <c r="C15931" t="s">
        <v>679</v>
      </c>
      <c r="D15931" t="s">
        <v>233</v>
      </c>
      <c r="E15931" t="s">
        <v>1</v>
      </c>
      <c r="F15931">
        <v>15</v>
      </c>
      <c r="G15931">
        <v>15</v>
      </c>
      <c r="H15931">
        <v>15</v>
      </c>
    </row>
    <row r="15932" spans="2:8" x14ac:dyDescent="0.25">
      <c r="B15932" t="s">
        <v>3</v>
      </c>
      <c r="C15932" t="s">
        <v>679</v>
      </c>
      <c r="D15932" t="s">
        <v>234</v>
      </c>
      <c r="E15932" t="s">
        <v>1</v>
      </c>
      <c r="F15932">
        <v>15</v>
      </c>
      <c r="G15932">
        <v>15</v>
      </c>
      <c r="H15932">
        <v>15</v>
      </c>
    </row>
    <row r="15933" spans="2:8" x14ac:dyDescent="0.25">
      <c r="B15933" t="s">
        <v>3</v>
      </c>
      <c r="C15933" t="s">
        <v>679</v>
      </c>
      <c r="D15933" t="s">
        <v>235</v>
      </c>
      <c r="E15933" t="s">
        <v>1</v>
      </c>
      <c r="F15933">
        <v>15</v>
      </c>
      <c r="G15933">
        <v>15</v>
      </c>
      <c r="H15933">
        <v>15</v>
      </c>
    </row>
    <row r="15934" spans="2:8" x14ac:dyDescent="0.25">
      <c r="B15934" t="s">
        <v>3</v>
      </c>
      <c r="C15934" t="s">
        <v>679</v>
      </c>
      <c r="D15934" t="s">
        <v>236</v>
      </c>
      <c r="E15934" t="s">
        <v>1</v>
      </c>
      <c r="F15934">
        <v>18</v>
      </c>
      <c r="G15934">
        <v>18</v>
      </c>
      <c r="H15934">
        <v>18</v>
      </c>
    </row>
    <row r="15935" spans="2:8" x14ac:dyDescent="0.25">
      <c r="B15935" t="s">
        <v>3</v>
      </c>
      <c r="C15935" t="s">
        <v>679</v>
      </c>
      <c r="D15935" t="s">
        <v>237</v>
      </c>
      <c r="E15935" t="s">
        <v>1</v>
      </c>
      <c r="F15935">
        <v>18</v>
      </c>
      <c r="G15935">
        <v>18</v>
      </c>
      <c r="H15935">
        <v>18</v>
      </c>
    </row>
    <row r="15936" spans="2:8" x14ac:dyDescent="0.25">
      <c r="B15936" t="s">
        <v>3</v>
      </c>
      <c r="C15936" t="s">
        <v>679</v>
      </c>
      <c r="D15936" t="s">
        <v>238</v>
      </c>
      <c r="E15936" t="s">
        <v>1</v>
      </c>
      <c r="F15936">
        <v>15</v>
      </c>
      <c r="G15936">
        <v>15</v>
      </c>
      <c r="H15936">
        <v>15</v>
      </c>
    </row>
    <row r="15937" spans="2:8" x14ac:dyDescent="0.25">
      <c r="B15937" t="s">
        <v>3</v>
      </c>
      <c r="C15937" t="s">
        <v>679</v>
      </c>
      <c r="D15937" t="s">
        <v>239</v>
      </c>
      <c r="E15937" t="s">
        <v>1</v>
      </c>
      <c r="F15937">
        <v>15</v>
      </c>
      <c r="G15937">
        <v>15</v>
      </c>
      <c r="H15937">
        <v>15</v>
      </c>
    </row>
    <row r="15938" spans="2:8" x14ac:dyDescent="0.25">
      <c r="B15938" t="s">
        <v>3</v>
      </c>
      <c r="C15938" t="s">
        <v>679</v>
      </c>
      <c r="D15938" t="s">
        <v>240</v>
      </c>
      <c r="E15938" t="s">
        <v>1</v>
      </c>
      <c r="F15938">
        <v>8</v>
      </c>
      <c r="G15938">
        <v>8</v>
      </c>
      <c r="H15938">
        <v>8</v>
      </c>
    </row>
    <row r="15939" spans="2:8" x14ac:dyDescent="0.25">
      <c r="B15939" t="s">
        <v>3</v>
      </c>
      <c r="C15939" t="s">
        <v>679</v>
      </c>
      <c r="D15939" t="s">
        <v>241</v>
      </c>
      <c r="E15939" t="s">
        <v>1</v>
      </c>
      <c r="F15939">
        <v>8</v>
      </c>
      <c r="G15939">
        <v>8</v>
      </c>
      <c r="H15939">
        <v>8</v>
      </c>
    </row>
    <row r="15940" spans="2:8" x14ac:dyDescent="0.25">
      <c r="B15940" t="s">
        <v>3</v>
      </c>
      <c r="C15940" t="s">
        <v>679</v>
      </c>
      <c r="D15940" t="s">
        <v>242</v>
      </c>
      <c r="E15940" t="s">
        <v>1</v>
      </c>
      <c r="F15940">
        <v>10</v>
      </c>
      <c r="G15940">
        <v>10</v>
      </c>
      <c r="H15940">
        <v>10</v>
      </c>
    </row>
    <row r="15941" spans="2:8" x14ac:dyDescent="0.25">
      <c r="B15941" t="s">
        <v>3</v>
      </c>
      <c r="C15941" t="s">
        <v>679</v>
      </c>
      <c r="D15941" t="s">
        <v>243</v>
      </c>
      <c r="E15941" t="s">
        <v>1</v>
      </c>
      <c r="F15941">
        <v>18</v>
      </c>
      <c r="G15941">
        <v>18</v>
      </c>
      <c r="H15941">
        <v>18</v>
      </c>
    </row>
    <row r="15942" spans="2:8" x14ac:dyDescent="0.25">
      <c r="B15942" t="s">
        <v>3</v>
      </c>
      <c r="C15942" t="s">
        <v>679</v>
      </c>
      <c r="D15942" t="s">
        <v>244</v>
      </c>
      <c r="E15942" t="s">
        <v>1</v>
      </c>
      <c r="F15942">
        <v>18</v>
      </c>
      <c r="G15942">
        <v>18</v>
      </c>
      <c r="H15942">
        <v>18</v>
      </c>
    </row>
    <row r="15943" spans="2:8" x14ac:dyDescent="0.25">
      <c r="B15943" t="s">
        <v>3</v>
      </c>
      <c r="C15943" t="s">
        <v>679</v>
      </c>
      <c r="D15943" t="s">
        <v>245</v>
      </c>
      <c r="E15943" t="s">
        <v>1</v>
      </c>
      <c r="F15943">
        <v>20</v>
      </c>
      <c r="G15943">
        <v>20</v>
      </c>
      <c r="H15943">
        <v>20</v>
      </c>
    </row>
    <row r="15944" spans="2:8" x14ac:dyDescent="0.25">
      <c r="B15944" t="s">
        <v>3</v>
      </c>
      <c r="C15944" t="s">
        <v>679</v>
      </c>
      <c r="D15944" t="s">
        <v>246</v>
      </c>
      <c r="E15944" t="s">
        <v>1</v>
      </c>
      <c r="F15944">
        <v>20</v>
      </c>
      <c r="G15944">
        <v>20</v>
      </c>
      <c r="H15944">
        <v>20</v>
      </c>
    </row>
    <row r="15945" spans="2:8" x14ac:dyDescent="0.25">
      <c r="B15945" t="s">
        <v>3</v>
      </c>
      <c r="C15945" t="s">
        <v>679</v>
      </c>
      <c r="D15945" t="s">
        <v>247</v>
      </c>
      <c r="E15945" t="s">
        <v>1</v>
      </c>
      <c r="F15945">
        <v>20</v>
      </c>
      <c r="G15945">
        <v>20</v>
      </c>
      <c r="H15945">
        <v>20</v>
      </c>
    </row>
    <row r="15946" spans="2:8" x14ac:dyDescent="0.25">
      <c r="B15946" t="s">
        <v>3</v>
      </c>
      <c r="C15946" t="s">
        <v>679</v>
      </c>
      <c r="D15946" t="s">
        <v>248</v>
      </c>
      <c r="E15946" t="s">
        <v>1</v>
      </c>
      <c r="F15946">
        <v>20</v>
      </c>
      <c r="G15946">
        <v>20</v>
      </c>
      <c r="H15946">
        <v>20</v>
      </c>
    </row>
    <row r="15947" spans="2:8" x14ac:dyDescent="0.25">
      <c r="B15947" t="s">
        <v>3</v>
      </c>
      <c r="C15947" t="s">
        <v>679</v>
      </c>
      <c r="D15947" t="s">
        <v>249</v>
      </c>
      <c r="E15947" t="s">
        <v>1</v>
      </c>
      <c r="F15947">
        <v>15</v>
      </c>
      <c r="G15947">
        <v>15</v>
      </c>
      <c r="H15947">
        <v>15</v>
      </c>
    </row>
    <row r="15948" spans="2:8" x14ac:dyDescent="0.25">
      <c r="B15948" t="s">
        <v>3</v>
      </c>
      <c r="C15948" t="s">
        <v>679</v>
      </c>
      <c r="D15948" t="s">
        <v>250</v>
      </c>
      <c r="E15948" t="s">
        <v>1</v>
      </c>
      <c r="F15948">
        <v>15</v>
      </c>
      <c r="G15948">
        <v>15</v>
      </c>
      <c r="H15948">
        <v>15</v>
      </c>
    </row>
    <row r="15949" spans="2:8" x14ac:dyDescent="0.25">
      <c r="B15949" t="s">
        <v>3</v>
      </c>
      <c r="C15949" t="s">
        <v>679</v>
      </c>
      <c r="D15949" t="s">
        <v>251</v>
      </c>
      <c r="E15949" t="s">
        <v>1</v>
      </c>
      <c r="F15949">
        <v>15</v>
      </c>
      <c r="G15949">
        <v>15</v>
      </c>
      <c r="H15949">
        <v>15</v>
      </c>
    </row>
    <row r="15950" spans="2:8" x14ac:dyDescent="0.25">
      <c r="B15950" t="s">
        <v>3</v>
      </c>
      <c r="C15950" t="s">
        <v>679</v>
      </c>
      <c r="D15950" t="s">
        <v>252</v>
      </c>
      <c r="E15950" t="s">
        <v>1</v>
      </c>
      <c r="F15950">
        <v>15</v>
      </c>
      <c r="G15950">
        <v>15</v>
      </c>
      <c r="H15950">
        <v>15</v>
      </c>
    </row>
    <row r="15951" spans="2:8" x14ac:dyDescent="0.25">
      <c r="B15951" t="s">
        <v>3</v>
      </c>
      <c r="C15951" t="s">
        <v>679</v>
      </c>
      <c r="D15951" t="s">
        <v>253</v>
      </c>
      <c r="E15951" t="s">
        <v>1</v>
      </c>
      <c r="F15951">
        <v>14</v>
      </c>
      <c r="G15951">
        <v>14</v>
      </c>
      <c r="H15951">
        <v>14</v>
      </c>
    </row>
    <row r="15952" spans="2:8" x14ac:dyDescent="0.25">
      <c r="B15952" t="s">
        <v>3</v>
      </c>
      <c r="C15952" t="s">
        <v>679</v>
      </c>
      <c r="D15952" t="s">
        <v>254</v>
      </c>
      <c r="E15952" t="s">
        <v>1</v>
      </c>
      <c r="F15952">
        <v>14</v>
      </c>
      <c r="G15952">
        <v>14</v>
      </c>
      <c r="H15952">
        <v>14</v>
      </c>
    </row>
    <row r="15953" spans="2:8" x14ac:dyDescent="0.25">
      <c r="B15953" t="s">
        <v>3</v>
      </c>
      <c r="C15953" t="s">
        <v>679</v>
      </c>
      <c r="D15953" t="s">
        <v>255</v>
      </c>
      <c r="E15953" t="s">
        <v>1</v>
      </c>
      <c r="F15953">
        <v>4</v>
      </c>
      <c r="G15953">
        <v>4</v>
      </c>
      <c r="H15953">
        <v>4</v>
      </c>
    </row>
    <row r="15954" spans="2:8" x14ac:dyDescent="0.25">
      <c r="B15954" t="s">
        <v>3</v>
      </c>
      <c r="C15954" t="s">
        <v>679</v>
      </c>
      <c r="D15954" t="s">
        <v>256</v>
      </c>
      <c r="E15954" t="s">
        <v>1</v>
      </c>
      <c r="F15954">
        <v>15</v>
      </c>
      <c r="G15954">
        <v>15</v>
      </c>
      <c r="H15954">
        <v>15</v>
      </c>
    </row>
    <row r="15955" spans="2:8" x14ac:dyDescent="0.25">
      <c r="B15955" t="s">
        <v>3</v>
      </c>
      <c r="C15955" t="s">
        <v>679</v>
      </c>
      <c r="D15955" t="s">
        <v>257</v>
      </c>
      <c r="E15955" t="s">
        <v>1</v>
      </c>
      <c r="F15955">
        <v>15</v>
      </c>
      <c r="G15955">
        <v>15</v>
      </c>
      <c r="H15955">
        <v>15</v>
      </c>
    </row>
    <row r="15956" spans="2:8" x14ac:dyDescent="0.25">
      <c r="B15956" t="s">
        <v>3</v>
      </c>
      <c r="C15956" t="s">
        <v>679</v>
      </c>
      <c r="D15956" t="s">
        <v>258</v>
      </c>
      <c r="E15956" t="s">
        <v>1</v>
      </c>
      <c r="F15956">
        <v>15</v>
      </c>
      <c r="G15956">
        <v>15</v>
      </c>
      <c r="H15956">
        <v>15</v>
      </c>
    </row>
    <row r="15957" spans="2:8" x14ac:dyDescent="0.25">
      <c r="B15957" t="s">
        <v>3</v>
      </c>
      <c r="C15957" t="s">
        <v>679</v>
      </c>
      <c r="D15957" t="s">
        <v>259</v>
      </c>
      <c r="E15957" t="s">
        <v>1</v>
      </c>
      <c r="F15957">
        <v>15</v>
      </c>
      <c r="G15957">
        <v>15</v>
      </c>
      <c r="H15957">
        <v>15</v>
      </c>
    </row>
    <row r="15958" spans="2:8" x14ac:dyDescent="0.25">
      <c r="B15958" t="s">
        <v>3</v>
      </c>
      <c r="C15958" t="s">
        <v>679</v>
      </c>
      <c r="D15958" t="s">
        <v>260</v>
      </c>
      <c r="E15958" t="s">
        <v>1</v>
      </c>
      <c r="F15958">
        <v>15</v>
      </c>
      <c r="G15958">
        <v>15</v>
      </c>
      <c r="H15958">
        <v>15</v>
      </c>
    </row>
    <row r="15959" spans="2:8" x14ac:dyDescent="0.25">
      <c r="B15959" t="s">
        <v>3</v>
      </c>
      <c r="C15959" t="s">
        <v>679</v>
      </c>
      <c r="D15959" t="s">
        <v>261</v>
      </c>
      <c r="E15959" t="s">
        <v>1</v>
      </c>
      <c r="F15959">
        <v>15</v>
      </c>
      <c r="G15959">
        <v>15</v>
      </c>
      <c r="H15959">
        <v>15</v>
      </c>
    </row>
    <row r="15960" spans="2:8" x14ac:dyDescent="0.25">
      <c r="B15960" t="s">
        <v>3</v>
      </c>
      <c r="C15960" t="s">
        <v>679</v>
      </c>
      <c r="D15960" t="s">
        <v>262</v>
      </c>
      <c r="E15960" t="s">
        <v>1</v>
      </c>
      <c r="F15960">
        <v>10</v>
      </c>
      <c r="G15960">
        <v>10</v>
      </c>
      <c r="H15960">
        <v>10</v>
      </c>
    </row>
    <row r="15961" spans="2:8" x14ac:dyDescent="0.25">
      <c r="B15961" t="s">
        <v>3</v>
      </c>
      <c r="C15961" t="s">
        <v>679</v>
      </c>
      <c r="D15961" t="s">
        <v>263</v>
      </c>
      <c r="E15961" t="s">
        <v>1</v>
      </c>
      <c r="F15961">
        <v>10</v>
      </c>
      <c r="G15961">
        <v>10</v>
      </c>
      <c r="H15961">
        <v>10</v>
      </c>
    </row>
    <row r="15962" spans="2:8" x14ac:dyDescent="0.25">
      <c r="B15962" t="s">
        <v>3</v>
      </c>
      <c r="C15962" t="s">
        <v>679</v>
      </c>
      <c r="D15962" t="s">
        <v>264</v>
      </c>
      <c r="E15962" t="s">
        <v>1</v>
      </c>
      <c r="F15962">
        <v>10</v>
      </c>
      <c r="G15962">
        <v>10</v>
      </c>
      <c r="H15962">
        <v>10</v>
      </c>
    </row>
    <row r="15963" spans="2:8" x14ac:dyDescent="0.25">
      <c r="B15963" t="s">
        <v>3</v>
      </c>
      <c r="C15963" t="s">
        <v>679</v>
      </c>
      <c r="D15963" t="s">
        <v>265</v>
      </c>
      <c r="E15963" t="s">
        <v>1</v>
      </c>
      <c r="F15963">
        <v>10</v>
      </c>
      <c r="G15963">
        <v>10</v>
      </c>
      <c r="H15963">
        <v>10</v>
      </c>
    </row>
    <row r="15964" spans="2:8" x14ac:dyDescent="0.25">
      <c r="B15964" t="s">
        <v>3</v>
      </c>
      <c r="C15964" t="s">
        <v>679</v>
      </c>
      <c r="D15964" t="s">
        <v>266</v>
      </c>
      <c r="E15964" t="s">
        <v>1</v>
      </c>
      <c r="F15964">
        <v>10</v>
      </c>
      <c r="G15964">
        <v>10</v>
      </c>
      <c r="H15964">
        <v>10</v>
      </c>
    </row>
    <row r="15965" spans="2:8" x14ac:dyDescent="0.25">
      <c r="B15965" t="s">
        <v>3</v>
      </c>
      <c r="C15965" t="s">
        <v>679</v>
      </c>
      <c r="D15965" t="s">
        <v>267</v>
      </c>
      <c r="E15965" t="s">
        <v>1</v>
      </c>
      <c r="F15965">
        <v>10</v>
      </c>
      <c r="G15965">
        <v>10</v>
      </c>
      <c r="H15965">
        <v>10</v>
      </c>
    </row>
    <row r="15966" spans="2:8" x14ac:dyDescent="0.25">
      <c r="B15966" t="s">
        <v>3</v>
      </c>
      <c r="C15966" t="s">
        <v>679</v>
      </c>
      <c r="D15966" t="s">
        <v>268</v>
      </c>
      <c r="E15966" t="s">
        <v>1</v>
      </c>
      <c r="F15966">
        <v>12</v>
      </c>
      <c r="G15966">
        <v>12</v>
      </c>
      <c r="H15966">
        <v>12</v>
      </c>
    </row>
    <row r="15967" spans="2:8" x14ac:dyDescent="0.25">
      <c r="B15967" t="s">
        <v>3</v>
      </c>
      <c r="C15967" t="s">
        <v>679</v>
      </c>
      <c r="D15967" t="s">
        <v>269</v>
      </c>
      <c r="E15967" t="s">
        <v>1</v>
      </c>
      <c r="F15967">
        <v>12</v>
      </c>
      <c r="G15967">
        <v>12</v>
      </c>
      <c r="H15967">
        <v>12</v>
      </c>
    </row>
    <row r="15968" spans="2:8" x14ac:dyDescent="0.25">
      <c r="B15968" t="s">
        <v>3</v>
      </c>
      <c r="C15968" t="s">
        <v>679</v>
      </c>
      <c r="D15968" t="s">
        <v>270</v>
      </c>
      <c r="E15968" t="s">
        <v>1</v>
      </c>
      <c r="F15968">
        <v>10</v>
      </c>
      <c r="G15968">
        <v>10</v>
      </c>
      <c r="H15968">
        <v>10</v>
      </c>
    </row>
    <row r="15969" spans="2:8" x14ac:dyDescent="0.25">
      <c r="B15969" t="s">
        <v>3</v>
      </c>
      <c r="C15969" t="s">
        <v>679</v>
      </c>
      <c r="D15969" t="s">
        <v>271</v>
      </c>
      <c r="E15969" t="s">
        <v>1</v>
      </c>
      <c r="F15969">
        <v>15</v>
      </c>
      <c r="G15969">
        <v>15</v>
      </c>
      <c r="H15969">
        <v>15</v>
      </c>
    </row>
    <row r="15970" spans="2:8" x14ac:dyDescent="0.25">
      <c r="B15970" t="s">
        <v>3</v>
      </c>
      <c r="C15970" t="s">
        <v>679</v>
      </c>
      <c r="D15970" t="s">
        <v>272</v>
      </c>
      <c r="E15970" t="s">
        <v>1</v>
      </c>
      <c r="F15970">
        <v>15</v>
      </c>
      <c r="G15970">
        <v>15</v>
      </c>
      <c r="H15970">
        <v>15</v>
      </c>
    </row>
    <row r="15971" spans="2:8" x14ac:dyDescent="0.25">
      <c r="B15971" t="s">
        <v>3</v>
      </c>
      <c r="C15971" t="s">
        <v>679</v>
      </c>
      <c r="D15971" t="s">
        <v>273</v>
      </c>
      <c r="E15971" t="s">
        <v>1</v>
      </c>
      <c r="F15971">
        <v>15</v>
      </c>
      <c r="G15971">
        <v>15</v>
      </c>
      <c r="H15971">
        <v>15</v>
      </c>
    </row>
    <row r="15972" spans="2:8" x14ac:dyDescent="0.25">
      <c r="B15972" t="s">
        <v>3</v>
      </c>
      <c r="C15972" t="s">
        <v>679</v>
      </c>
      <c r="D15972" t="s">
        <v>274</v>
      </c>
      <c r="E15972" t="s">
        <v>1</v>
      </c>
      <c r="F15972">
        <v>15</v>
      </c>
      <c r="G15972">
        <v>15</v>
      </c>
      <c r="H15972">
        <v>15</v>
      </c>
    </row>
    <row r="15973" spans="2:8" x14ac:dyDescent="0.25">
      <c r="B15973" t="s">
        <v>3</v>
      </c>
      <c r="C15973" t="s">
        <v>679</v>
      </c>
      <c r="D15973" t="s">
        <v>275</v>
      </c>
      <c r="E15973" t="s">
        <v>1</v>
      </c>
      <c r="F15973">
        <v>22.8</v>
      </c>
      <c r="G15973">
        <v>22.8</v>
      </c>
      <c r="H15973">
        <v>22.8</v>
      </c>
    </row>
    <row r="15974" spans="2:8" x14ac:dyDescent="0.25">
      <c r="B15974" t="s">
        <v>3</v>
      </c>
      <c r="C15974" t="s">
        <v>679</v>
      </c>
      <c r="D15974" t="s">
        <v>276</v>
      </c>
      <c r="E15974" t="s">
        <v>1</v>
      </c>
      <c r="F15974">
        <v>22.8</v>
      </c>
      <c r="G15974">
        <v>22.8</v>
      </c>
      <c r="H15974">
        <v>22.8</v>
      </c>
    </row>
    <row r="15975" spans="2:8" x14ac:dyDescent="0.25">
      <c r="B15975" t="s">
        <v>3</v>
      </c>
      <c r="C15975" t="s">
        <v>679</v>
      </c>
      <c r="D15975" t="s">
        <v>277</v>
      </c>
      <c r="E15975" t="s">
        <v>1</v>
      </c>
      <c r="F15975">
        <v>22.8</v>
      </c>
      <c r="G15975">
        <v>22.8</v>
      </c>
      <c r="H15975">
        <v>22.8</v>
      </c>
    </row>
    <row r="15976" spans="2:8" x14ac:dyDescent="0.25">
      <c r="B15976" t="s">
        <v>3</v>
      </c>
      <c r="C15976" t="s">
        <v>679</v>
      </c>
      <c r="D15976" t="s">
        <v>278</v>
      </c>
      <c r="E15976" t="s">
        <v>1</v>
      </c>
      <c r="F15976">
        <v>22.8</v>
      </c>
      <c r="G15976">
        <v>22.8</v>
      </c>
      <c r="H15976">
        <v>22.8</v>
      </c>
    </row>
    <row r="15977" spans="2:8" x14ac:dyDescent="0.25">
      <c r="B15977" t="s">
        <v>3</v>
      </c>
      <c r="C15977" t="s">
        <v>679</v>
      </c>
      <c r="D15977" t="s">
        <v>279</v>
      </c>
      <c r="E15977" t="s">
        <v>1</v>
      </c>
      <c r="F15977">
        <v>18</v>
      </c>
      <c r="G15977">
        <v>18</v>
      </c>
      <c r="H15977">
        <v>18</v>
      </c>
    </row>
    <row r="15978" spans="2:8" x14ac:dyDescent="0.25">
      <c r="B15978" t="s">
        <v>3</v>
      </c>
      <c r="C15978" t="s">
        <v>679</v>
      </c>
      <c r="D15978" t="s">
        <v>280</v>
      </c>
      <c r="E15978" t="s">
        <v>1</v>
      </c>
      <c r="F15978">
        <v>18</v>
      </c>
      <c r="G15978">
        <v>18</v>
      </c>
      <c r="H15978">
        <v>18</v>
      </c>
    </row>
    <row r="15979" spans="2:8" x14ac:dyDescent="0.25">
      <c r="B15979" t="s">
        <v>3</v>
      </c>
      <c r="C15979" t="s">
        <v>679</v>
      </c>
      <c r="D15979" t="s">
        <v>281</v>
      </c>
      <c r="E15979" t="s">
        <v>1</v>
      </c>
      <c r="F15979">
        <v>15</v>
      </c>
      <c r="G15979">
        <v>15</v>
      </c>
      <c r="H15979">
        <v>15</v>
      </c>
    </row>
    <row r="15980" spans="2:8" x14ac:dyDescent="0.25">
      <c r="B15980" t="s">
        <v>3</v>
      </c>
      <c r="C15980" t="s">
        <v>679</v>
      </c>
      <c r="D15980" t="s">
        <v>282</v>
      </c>
      <c r="E15980" t="s">
        <v>1</v>
      </c>
      <c r="F15980">
        <v>15</v>
      </c>
      <c r="G15980">
        <v>15</v>
      </c>
      <c r="H15980">
        <v>15</v>
      </c>
    </row>
    <row r="15981" spans="2:8" x14ac:dyDescent="0.25">
      <c r="B15981" t="s">
        <v>3</v>
      </c>
      <c r="C15981" t="s">
        <v>679</v>
      </c>
      <c r="D15981" t="s">
        <v>283</v>
      </c>
      <c r="E15981" t="s">
        <v>1</v>
      </c>
      <c r="F15981">
        <v>13.7</v>
      </c>
      <c r="G15981">
        <v>13.7</v>
      </c>
      <c r="H15981">
        <v>13.7</v>
      </c>
    </row>
    <row r="15982" spans="2:8" x14ac:dyDescent="0.25">
      <c r="B15982" t="s">
        <v>3</v>
      </c>
      <c r="C15982" t="s">
        <v>679</v>
      </c>
      <c r="D15982" t="s">
        <v>284</v>
      </c>
      <c r="E15982" t="s">
        <v>1</v>
      </c>
      <c r="F15982">
        <v>13.7</v>
      </c>
      <c r="G15982">
        <v>13.7</v>
      </c>
      <c r="H15982">
        <v>13.7</v>
      </c>
    </row>
    <row r="15983" spans="2:8" x14ac:dyDescent="0.25">
      <c r="B15983" t="s">
        <v>3</v>
      </c>
      <c r="C15983" t="s">
        <v>679</v>
      </c>
      <c r="D15983" t="s">
        <v>285</v>
      </c>
      <c r="E15983" t="s">
        <v>1</v>
      </c>
      <c r="F15983">
        <v>13.7</v>
      </c>
      <c r="G15983">
        <v>13.7</v>
      </c>
      <c r="H15983">
        <v>13.7</v>
      </c>
    </row>
    <row r="15984" spans="2:8" x14ac:dyDescent="0.25">
      <c r="B15984" t="s">
        <v>3</v>
      </c>
      <c r="C15984" t="s">
        <v>679</v>
      </c>
      <c r="D15984" t="s">
        <v>286</v>
      </c>
      <c r="E15984" t="s">
        <v>1</v>
      </c>
      <c r="F15984">
        <v>13.7</v>
      </c>
      <c r="G15984">
        <v>13.7</v>
      </c>
      <c r="H15984">
        <v>13.7</v>
      </c>
    </row>
    <row r="15985" spans="2:8" x14ac:dyDescent="0.25">
      <c r="B15985" t="s">
        <v>3</v>
      </c>
      <c r="C15985" t="s">
        <v>679</v>
      </c>
      <c r="D15985" t="s">
        <v>287</v>
      </c>
      <c r="E15985" t="s">
        <v>1</v>
      </c>
      <c r="F15985">
        <v>13.7</v>
      </c>
      <c r="G15985">
        <v>13.7</v>
      </c>
      <c r="H15985">
        <v>13.7</v>
      </c>
    </row>
    <row r="15986" spans="2:8" x14ac:dyDescent="0.25">
      <c r="B15986" t="s">
        <v>3</v>
      </c>
      <c r="C15986" t="s">
        <v>679</v>
      </c>
      <c r="D15986" t="s">
        <v>288</v>
      </c>
      <c r="E15986" t="s">
        <v>1</v>
      </c>
      <c r="F15986">
        <v>13.7</v>
      </c>
      <c r="G15986">
        <v>13.7</v>
      </c>
      <c r="H15986">
        <v>13.7</v>
      </c>
    </row>
    <row r="15987" spans="2:8" x14ac:dyDescent="0.25">
      <c r="B15987" t="s">
        <v>3</v>
      </c>
      <c r="C15987" t="s">
        <v>679</v>
      </c>
      <c r="D15987" t="s">
        <v>289</v>
      </c>
      <c r="E15987" t="s">
        <v>1</v>
      </c>
      <c r="F15987">
        <v>13.7</v>
      </c>
      <c r="G15987">
        <v>13.7</v>
      </c>
      <c r="H15987">
        <v>13.7</v>
      </c>
    </row>
    <row r="15988" spans="2:8" x14ac:dyDescent="0.25">
      <c r="B15988" t="s">
        <v>3</v>
      </c>
      <c r="C15988" t="s">
        <v>679</v>
      </c>
      <c r="D15988" t="s">
        <v>290</v>
      </c>
      <c r="E15988" t="s">
        <v>1</v>
      </c>
      <c r="F15988">
        <v>13.7</v>
      </c>
      <c r="G15988">
        <v>13.7</v>
      </c>
      <c r="H15988">
        <v>13.7</v>
      </c>
    </row>
    <row r="15989" spans="2:8" x14ac:dyDescent="0.25">
      <c r="B15989" t="s">
        <v>3</v>
      </c>
      <c r="C15989" t="s">
        <v>679</v>
      </c>
      <c r="D15989" t="s">
        <v>291</v>
      </c>
      <c r="E15989" t="s">
        <v>1</v>
      </c>
      <c r="F15989">
        <v>13.7</v>
      </c>
      <c r="G15989">
        <v>13.7</v>
      </c>
      <c r="H15989">
        <v>13.7</v>
      </c>
    </row>
    <row r="15990" spans="2:8" x14ac:dyDescent="0.25">
      <c r="B15990" t="s">
        <v>3</v>
      </c>
      <c r="C15990" t="s">
        <v>679</v>
      </c>
      <c r="D15990" t="s">
        <v>292</v>
      </c>
      <c r="E15990" t="s">
        <v>1</v>
      </c>
      <c r="F15990">
        <v>13.7</v>
      </c>
      <c r="G15990">
        <v>13.7</v>
      </c>
      <c r="H15990">
        <v>13.7</v>
      </c>
    </row>
    <row r="15991" spans="2:8" x14ac:dyDescent="0.25">
      <c r="B15991" t="s">
        <v>3</v>
      </c>
      <c r="C15991" t="s">
        <v>679</v>
      </c>
      <c r="D15991" t="s">
        <v>293</v>
      </c>
      <c r="E15991" t="s">
        <v>1</v>
      </c>
      <c r="F15991">
        <v>10</v>
      </c>
      <c r="G15991">
        <v>10</v>
      </c>
      <c r="H15991">
        <v>10</v>
      </c>
    </row>
    <row r="15992" spans="2:8" x14ac:dyDescent="0.25">
      <c r="B15992" t="s">
        <v>3</v>
      </c>
      <c r="C15992" t="s">
        <v>679</v>
      </c>
      <c r="D15992" t="s">
        <v>294</v>
      </c>
      <c r="E15992" t="s">
        <v>1</v>
      </c>
      <c r="F15992">
        <v>10</v>
      </c>
      <c r="G15992">
        <v>10</v>
      </c>
      <c r="H15992">
        <v>10</v>
      </c>
    </row>
    <row r="15993" spans="2:8" x14ac:dyDescent="0.25">
      <c r="B15993" t="s">
        <v>3</v>
      </c>
      <c r="C15993" t="s">
        <v>679</v>
      </c>
      <c r="D15993" t="s">
        <v>295</v>
      </c>
      <c r="E15993" t="s">
        <v>1</v>
      </c>
      <c r="F15993">
        <v>4</v>
      </c>
      <c r="G15993">
        <v>4</v>
      </c>
      <c r="H15993">
        <v>4</v>
      </c>
    </row>
    <row r="15994" spans="2:8" x14ac:dyDescent="0.25">
      <c r="B15994" t="s">
        <v>3</v>
      </c>
      <c r="C15994" t="s">
        <v>679</v>
      </c>
      <c r="D15994" t="s">
        <v>296</v>
      </c>
      <c r="E15994" t="s">
        <v>1</v>
      </c>
      <c r="F15994">
        <v>22.7</v>
      </c>
      <c r="G15994">
        <v>22.7</v>
      </c>
      <c r="H15994">
        <v>22.7</v>
      </c>
    </row>
    <row r="15995" spans="2:8" x14ac:dyDescent="0.25">
      <c r="B15995" t="s">
        <v>3</v>
      </c>
      <c r="C15995" t="s">
        <v>679</v>
      </c>
      <c r="D15995" t="s">
        <v>297</v>
      </c>
      <c r="E15995" t="s">
        <v>1</v>
      </c>
      <c r="F15995">
        <v>22.7</v>
      </c>
      <c r="G15995">
        <v>22.7</v>
      </c>
      <c r="H15995">
        <v>22.7</v>
      </c>
    </row>
    <row r="15996" spans="2:8" x14ac:dyDescent="0.25">
      <c r="B15996" t="s">
        <v>3</v>
      </c>
      <c r="C15996" t="s">
        <v>679</v>
      </c>
      <c r="D15996" t="s">
        <v>298</v>
      </c>
      <c r="E15996" t="s">
        <v>1</v>
      </c>
      <c r="F15996">
        <v>22.7</v>
      </c>
      <c r="G15996">
        <v>22.7</v>
      </c>
      <c r="H15996">
        <v>22.7</v>
      </c>
    </row>
    <row r="15997" spans="2:8" x14ac:dyDescent="0.25">
      <c r="B15997" t="s">
        <v>3</v>
      </c>
      <c r="C15997" t="s">
        <v>679</v>
      </c>
      <c r="D15997" t="s">
        <v>299</v>
      </c>
      <c r="E15997" t="s">
        <v>1</v>
      </c>
      <c r="F15997">
        <v>22.7</v>
      </c>
      <c r="G15997">
        <v>22.7</v>
      </c>
      <c r="H15997">
        <v>22.7</v>
      </c>
    </row>
    <row r="15998" spans="2:8" x14ac:dyDescent="0.25">
      <c r="B15998" t="s">
        <v>3</v>
      </c>
      <c r="C15998" t="s">
        <v>679</v>
      </c>
      <c r="D15998" t="s">
        <v>300</v>
      </c>
      <c r="E15998" t="s">
        <v>1</v>
      </c>
      <c r="F15998">
        <v>22.7</v>
      </c>
      <c r="G15998">
        <v>22.7</v>
      </c>
      <c r="H15998">
        <v>22.7</v>
      </c>
    </row>
    <row r="15999" spans="2:8" x14ac:dyDescent="0.25">
      <c r="B15999" t="s">
        <v>3</v>
      </c>
      <c r="C15999" t="s">
        <v>679</v>
      </c>
      <c r="D15999" t="s">
        <v>301</v>
      </c>
      <c r="E15999" t="s">
        <v>1</v>
      </c>
      <c r="F15999">
        <v>22.7</v>
      </c>
      <c r="G15999">
        <v>22.7</v>
      </c>
      <c r="H15999">
        <v>22.7</v>
      </c>
    </row>
    <row r="16000" spans="2:8" x14ac:dyDescent="0.25">
      <c r="B16000" t="s">
        <v>3</v>
      </c>
      <c r="C16000" t="s">
        <v>679</v>
      </c>
      <c r="D16000" t="s">
        <v>407</v>
      </c>
      <c r="E16000" t="s">
        <v>1</v>
      </c>
      <c r="F16000">
        <v>10</v>
      </c>
      <c r="G16000">
        <v>10</v>
      </c>
      <c r="H16000">
        <v>10</v>
      </c>
    </row>
    <row r="16001" spans="2:8" x14ac:dyDescent="0.25">
      <c r="B16001" t="s">
        <v>3</v>
      </c>
      <c r="C16001" t="s">
        <v>679</v>
      </c>
      <c r="D16001" t="s">
        <v>635</v>
      </c>
      <c r="E16001" t="s">
        <v>1</v>
      </c>
      <c r="F16001">
        <v>10</v>
      </c>
      <c r="G16001">
        <v>10</v>
      </c>
      <c r="H16001">
        <v>10</v>
      </c>
    </row>
    <row r="16002" spans="2:8" x14ac:dyDescent="0.25">
      <c r="B16002" t="s">
        <v>3</v>
      </c>
      <c r="C16002" t="s">
        <v>679</v>
      </c>
      <c r="D16002" t="s">
        <v>636</v>
      </c>
      <c r="E16002" t="s">
        <v>1</v>
      </c>
      <c r="F16002">
        <v>12</v>
      </c>
      <c r="G16002">
        <v>12</v>
      </c>
      <c r="H16002">
        <v>12</v>
      </c>
    </row>
    <row r="16003" spans="2:8" x14ac:dyDescent="0.25">
      <c r="B16003" t="s">
        <v>3</v>
      </c>
      <c r="C16003" t="s">
        <v>679</v>
      </c>
      <c r="D16003" t="s">
        <v>554</v>
      </c>
      <c r="E16003" t="s">
        <v>1</v>
      </c>
      <c r="F16003">
        <v>15</v>
      </c>
      <c r="G16003">
        <v>15</v>
      </c>
      <c r="H16003">
        <v>15</v>
      </c>
    </row>
    <row r="16004" spans="2:8" x14ac:dyDescent="0.25">
      <c r="B16004" t="s">
        <v>3</v>
      </c>
      <c r="C16004" t="s">
        <v>679</v>
      </c>
      <c r="D16004" t="s">
        <v>302</v>
      </c>
      <c r="E16004" t="s">
        <v>1</v>
      </c>
      <c r="F16004">
        <v>15.9</v>
      </c>
      <c r="G16004">
        <v>15.9</v>
      </c>
      <c r="H16004">
        <v>15.9</v>
      </c>
    </row>
    <row r="16005" spans="2:8" x14ac:dyDescent="0.25">
      <c r="B16005" t="s">
        <v>3</v>
      </c>
      <c r="C16005" t="s">
        <v>679</v>
      </c>
      <c r="D16005" t="s">
        <v>303</v>
      </c>
      <c r="E16005" t="s">
        <v>1</v>
      </c>
      <c r="F16005">
        <v>15.9</v>
      </c>
      <c r="G16005">
        <v>15.9</v>
      </c>
      <c r="H16005">
        <v>15.9</v>
      </c>
    </row>
    <row r="16006" spans="2:8" x14ac:dyDescent="0.25">
      <c r="B16006" t="s">
        <v>3</v>
      </c>
      <c r="C16006" t="s">
        <v>679</v>
      </c>
      <c r="D16006" t="s">
        <v>304</v>
      </c>
      <c r="E16006" t="s">
        <v>1</v>
      </c>
      <c r="F16006">
        <v>5</v>
      </c>
      <c r="G16006">
        <v>5</v>
      </c>
      <c r="H16006">
        <v>5</v>
      </c>
    </row>
    <row r="16007" spans="2:8" x14ac:dyDescent="0.25">
      <c r="B16007" t="s">
        <v>3</v>
      </c>
      <c r="C16007" t="s">
        <v>679</v>
      </c>
      <c r="D16007" t="s">
        <v>305</v>
      </c>
      <c r="E16007" t="s">
        <v>1</v>
      </c>
      <c r="F16007">
        <v>5</v>
      </c>
      <c r="G16007">
        <v>5</v>
      </c>
      <c r="H16007">
        <v>5</v>
      </c>
    </row>
    <row r="16008" spans="2:8" x14ac:dyDescent="0.25">
      <c r="B16008" t="s">
        <v>3</v>
      </c>
      <c r="C16008" t="s">
        <v>679</v>
      </c>
      <c r="D16008" t="s">
        <v>306</v>
      </c>
      <c r="E16008" t="s">
        <v>1</v>
      </c>
      <c r="F16008">
        <v>12</v>
      </c>
      <c r="G16008">
        <v>12</v>
      </c>
      <c r="H16008">
        <v>12</v>
      </c>
    </row>
    <row r="16009" spans="2:8" x14ac:dyDescent="0.25">
      <c r="B16009" t="s">
        <v>3</v>
      </c>
      <c r="C16009" t="s">
        <v>679</v>
      </c>
      <c r="D16009" t="s">
        <v>307</v>
      </c>
      <c r="E16009" t="s">
        <v>1</v>
      </c>
      <c r="F16009">
        <v>12</v>
      </c>
      <c r="G16009">
        <v>12</v>
      </c>
      <c r="H16009">
        <v>12</v>
      </c>
    </row>
    <row r="16010" spans="2:8" x14ac:dyDescent="0.25">
      <c r="B16010" t="s">
        <v>3</v>
      </c>
      <c r="C16010" t="s">
        <v>679</v>
      </c>
      <c r="D16010" t="s">
        <v>308</v>
      </c>
      <c r="E16010" t="s">
        <v>1</v>
      </c>
      <c r="F16010">
        <v>8</v>
      </c>
      <c r="G16010">
        <v>8</v>
      </c>
      <c r="H16010">
        <v>8</v>
      </c>
    </row>
    <row r="16011" spans="2:8" x14ac:dyDescent="0.25">
      <c r="B16011" t="s">
        <v>3</v>
      </c>
      <c r="C16011" t="s">
        <v>679</v>
      </c>
      <c r="D16011" t="s">
        <v>309</v>
      </c>
      <c r="E16011" t="s">
        <v>1</v>
      </c>
      <c r="F16011">
        <v>10</v>
      </c>
      <c r="G16011">
        <v>10</v>
      </c>
      <c r="H16011">
        <v>10</v>
      </c>
    </row>
    <row r="16012" spans="2:8" x14ac:dyDescent="0.25">
      <c r="B16012" t="s">
        <v>3</v>
      </c>
      <c r="C16012" t="s">
        <v>679</v>
      </c>
      <c r="D16012" t="s">
        <v>310</v>
      </c>
      <c r="E16012" t="s">
        <v>1</v>
      </c>
      <c r="F16012">
        <v>10</v>
      </c>
      <c r="G16012">
        <v>10</v>
      </c>
      <c r="H16012">
        <v>10</v>
      </c>
    </row>
    <row r="16013" spans="2:8" x14ac:dyDescent="0.25">
      <c r="B16013" t="s">
        <v>3</v>
      </c>
      <c r="C16013" t="s">
        <v>679</v>
      </c>
      <c r="D16013" t="s">
        <v>637</v>
      </c>
      <c r="E16013" t="s">
        <v>1</v>
      </c>
      <c r="F16013">
        <v>9</v>
      </c>
      <c r="G16013">
        <v>9</v>
      </c>
      <c r="H16013">
        <v>9</v>
      </c>
    </row>
    <row r="16014" spans="2:8" x14ac:dyDescent="0.25">
      <c r="B16014" t="s">
        <v>3</v>
      </c>
      <c r="C16014" t="s">
        <v>679</v>
      </c>
      <c r="D16014" t="s">
        <v>311</v>
      </c>
      <c r="E16014" t="s">
        <v>1</v>
      </c>
      <c r="F16014">
        <v>18</v>
      </c>
      <c r="G16014">
        <v>18</v>
      </c>
      <c r="H16014">
        <v>18</v>
      </c>
    </row>
    <row r="16015" spans="2:8" x14ac:dyDescent="0.25">
      <c r="B16015" t="s">
        <v>3</v>
      </c>
      <c r="C16015" t="s">
        <v>679</v>
      </c>
      <c r="D16015" t="s">
        <v>312</v>
      </c>
      <c r="E16015" t="s">
        <v>1</v>
      </c>
      <c r="F16015">
        <v>18</v>
      </c>
      <c r="G16015">
        <v>18</v>
      </c>
      <c r="H16015">
        <v>18</v>
      </c>
    </row>
    <row r="16016" spans="2:8" x14ac:dyDescent="0.25">
      <c r="B16016" t="s">
        <v>3</v>
      </c>
      <c r="C16016" t="s">
        <v>679</v>
      </c>
      <c r="D16016" t="s">
        <v>313</v>
      </c>
      <c r="E16016" t="s">
        <v>1</v>
      </c>
      <c r="F16016">
        <v>18</v>
      </c>
      <c r="G16016">
        <v>18</v>
      </c>
      <c r="H16016">
        <v>18</v>
      </c>
    </row>
    <row r="16017" spans="2:8" x14ac:dyDescent="0.25">
      <c r="B16017" t="s">
        <v>3</v>
      </c>
      <c r="C16017" t="s">
        <v>679</v>
      </c>
      <c r="D16017" t="s">
        <v>314</v>
      </c>
      <c r="E16017" t="s">
        <v>1</v>
      </c>
      <c r="F16017">
        <v>18</v>
      </c>
      <c r="G16017">
        <v>18</v>
      </c>
      <c r="H16017">
        <v>18</v>
      </c>
    </row>
    <row r="16018" spans="2:8" x14ac:dyDescent="0.25">
      <c r="B16018" t="s">
        <v>3</v>
      </c>
      <c r="C16018" t="s">
        <v>679</v>
      </c>
      <c r="D16018" t="s">
        <v>315</v>
      </c>
      <c r="E16018" t="s">
        <v>1</v>
      </c>
      <c r="F16018">
        <v>9</v>
      </c>
      <c r="G16018">
        <v>9</v>
      </c>
      <c r="H16018">
        <v>9</v>
      </c>
    </row>
    <row r="16019" spans="2:8" x14ac:dyDescent="0.25">
      <c r="B16019" t="s">
        <v>3</v>
      </c>
      <c r="C16019" t="s">
        <v>679</v>
      </c>
      <c r="D16019" t="s">
        <v>316</v>
      </c>
      <c r="E16019" t="s">
        <v>1</v>
      </c>
      <c r="F16019">
        <v>10</v>
      </c>
      <c r="G16019">
        <v>10</v>
      </c>
      <c r="H16019">
        <v>10</v>
      </c>
    </row>
    <row r="16020" spans="2:8" x14ac:dyDescent="0.25">
      <c r="B16020" t="s">
        <v>3</v>
      </c>
      <c r="C16020" t="s">
        <v>679</v>
      </c>
      <c r="D16020" t="s">
        <v>317</v>
      </c>
      <c r="E16020" t="s">
        <v>1</v>
      </c>
      <c r="F16020">
        <v>10</v>
      </c>
      <c r="G16020">
        <v>10</v>
      </c>
      <c r="H16020">
        <v>10</v>
      </c>
    </row>
    <row r="16021" spans="2:8" x14ac:dyDescent="0.25">
      <c r="B16021" t="s">
        <v>3</v>
      </c>
      <c r="C16021" t="s">
        <v>679</v>
      </c>
      <c r="D16021" t="s">
        <v>320</v>
      </c>
      <c r="E16021" t="s">
        <v>1</v>
      </c>
      <c r="F16021">
        <v>15</v>
      </c>
      <c r="G16021">
        <v>15</v>
      </c>
      <c r="H16021">
        <v>15</v>
      </c>
    </row>
    <row r="16022" spans="2:8" x14ac:dyDescent="0.25">
      <c r="B16022" t="s">
        <v>3</v>
      </c>
      <c r="C16022" t="s">
        <v>679</v>
      </c>
      <c r="D16022" t="s">
        <v>321</v>
      </c>
      <c r="E16022" t="s">
        <v>1</v>
      </c>
      <c r="F16022">
        <v>15</v>
      </c>
      <c r="G16022">
        <v>15</v>
      </c>
      <c r="H16022">
        <v>15</v>
      </c>
    </row>
    <row r="16023" spans="2:8" x14ac:dyDescent="0.25">
      <c r="B16023" t="s">
        <v>3</v>
      </c>
      <c r="C16023" t="s">
        <v>679</v>
      </c>
      <c r="D16023" t="s">
        <v>318</v>
      </c>
      <c r="E16023" t="s">
        <v>1</v>
      </c>
      <c r="F16023">
        <v>5</v>
      </c>
      <c r="G16023">
        <v>5</v>
      </c>
      <c r="H16023">
        <v>5</v>
      </c>
    </row>
    <row r="16024" spans="2:8" x14ac:dyDescent="0.25">
      <c r="B16024" t="s">
        <v>3</v>
      </c>
      <c r="C16024" t="s">
        <v>679</v>
      </c>
      <c r="D16024" t="s">
        <v>319</v>
      </c>
      <c r="E16024" t="s">
        <v>1</v>
      </c>
      <c r="F16024">
        <v>5</v>
      </c>
      <c r="G16024">
        <v>5</v>
      </c>
      <c r="H16024">
        <v>5</v>
      </c>
    </row>
    <row r="16025" spans="2:8" x14ac:dyDescent="0.25">
      <c r="B16025" t="s">
        <v>3</v>
      </c>
      <c r="C16025" t="s">
        <v>679</v>
      </c>
      <c r="D16025" t="s">
        <v>326</v>
      </c>
      <c r="E16025" t="s">
        <v>1</v>
      </c>
      <c r="F16025">
        <v>20</v>
      </c>
      <c r="G16025">
        <v>20</v>
      </c>
      <c r="H16025">
        <v>20</v>
      </c>
    </row>
    <row r="16026" spans="2:8" x14ac:dyDescent="0.25">
      <c r="B16026" t="s">
        <v>3</v>
      </c>
      <c r="C16026" t="s">
        <v>679</v>
      </c>
      <c r="D16026" t="s">
        <v>327</v>
      </c>
      <c r="E16026" t="s">
        <v>1</v>
      </c>
      <c r="F16026">
        <v>20</v>
      </c>
      <c r="G16026">
        <v>20</v>
      </c>
      <c r="H16026">
        <v>20</v>
      </c>
    </row>
    <row r="16027" spans="2:8" x14ac:dyDescent="0.25">
      <c r="B16027" t="s">
        <v>3</v>
      </c>
      <c r="C16027" t="s">
        <v>679</v>
      </c>
      <c r="D16027" t="s">
        <v>328</v>
      </c>
      <c r="E16027" t="s">
        <v>1</v>
      </c>
      <c r="F16027">
        <v>20</v>
      </c>
      <c r="G16027">
        <v>20</v>
      </c>
      <c r="H16027">
        <v>20</v>
      </c>
    </row>
    <row r="16028" spans="2:8" x14ac:dyDescent="0.25">
      <c r="B16028" t="s">
        <v>3</v>
      </c>
      <c r="C16028" t="s">
        <v>679</v>
      </c>
      <c r="D16028" t="s">
        <v>329</v>
      </c>
      <c r="E16028" t="s">
        <v>1</v>
      </c>
      <c r="F16028">
        <v>20</v>
      </c>
      <c r="G16028">
        <v>20</v>
      </c>
      <c r="H16028">
        <v>20</v>
      </c>
    </row>
    <row r="16029" spans="2:8" x14ac:dyDescent="0.25">
      <c r="B16029" t="s">
        <v>3</v>
      </c>
      <c r="C16029" t="s">
        <v>679</v>
      </c>
      <c r="D16029" t="s">
        <v>330</v>
      </c>
      <c r="E16029" t="s">
        <v>1</v>
      </c>
      <c r="F16029">
        <v>10</v>
      </c>
      <c r="G16029">
        <v>10</v>
      </c>
      <c r="H16029">
        <v>10</v>
      </c>
    </row>
    <row r="16030" spans="2:8" x14ac:dyDescent="0.25">
      <c r="B16030" t="s">
        <v>3</v>
      </c>
      <c r="C16030" t="s">
        <v>679</v>
      </c>
      <c r="D16030" t="s">
        <v>331</v>
      </c>
      <c r="E16030" t="s">
        <v>1</v>
      </c>
      <c r="F16030">
        <v>10</v>
      </c>
      <c r="G16030">
        <v>10</v>
      </c>
      <c r="H16030">
        <v>10</v>
      </c>
    </row>
    <row r="16031" spans="2:8" x14ac:dyDescent="0.25">
      <c r="B16031" t="s">
        <v>3</v>
      </c>
      <c r="C16031" t="s">
        <v>679</v>
      </c>
      <c r="D16031" t="s">
        <v>322</v>
      </c>
      <c r="E16031" t="s">
        <v>1</v>
      </c>
      <c r="F16031">
        <v>15</v>
      </c>
      <c r="G16031">
        <v>15</v>
      </c>
      <c r="H16031">
        <v>15</v>
      </c>
    </row>
    <row r="16032" spans="2:8" x14ac:dyDescent="0.25">
      <c r="B16032" t="s">
        <v>3</v>
      </c>
      <c r="C16032" t="s">
        <v>679</v>
      </c>
      <c r="D16032" t="s">
        <v>323</v>
      </c>
      <c r="E16032" t="s">
        <v>1</v>
      </c>
      <c r="F16032">
        <v>15</v>
      </c>
      <c r="G16032">
        <v>15</v>
      </c>
      <c r="H16032">
        <v>15</v>
      </c>
    </row>
    <row r="16033" spans="2:8" x14ac:dyDescent="0.25">
      <c r="B16033" t="s">
        <v>3</v>
      </c>
      <c r="C16033" t="s">
        <v>679</v>
      </c>
      <c r="D16033" t="s">
        <v>324</v>
      </c>
      <c r="E16033" t="s">
        <v>1</v>
      </c>
      <c r="F16033">
        <v>15</v>
      </c>
      <c r="G16033">
        <v>15</v>
      </c>
      <c r="H16033">
        <v>15</v>
      </c>
    </row>
    <row r="16034" spans="2:8" x14ac:dyDescent="0.25">
      <c r="B16034" t="s">
        <v>3</v>
      </c>
      <c r="C16034" t="s">
        <v>679</v>
      </c>
      <c r="D16034" t="s">
        <v>325</v>
      </c>
      <c r="E16034" t="s">
        <v>1</v>
      </c>
      <c r="F16034">
        <v>15</v>
      </c>
      <c r="G16034">
        <v>15</v>
      </c>
      <c r="H16034">
        <v>15</v>
      </c>
    </row>
    <row r="16035" spans="2:8" x14ac:dyDescent="0.25">
      <c r="B16035" t="s">
        <v>3</v>
      </c>
      <c r="C16035" t="s">
        <v>679</v>
      </c>
      <c r="D16035" t="s">
        <v>332</v>
      </c>
      <c r="E16035" t="s">
        <v>1</v>
      </c>
      <c r="F16035">
        <v>18</v>
      </c>
      <c r="G16035">
        <v>18</v>
      </c>
      <c r="H16035">
        <v>18</v>
      </c>
    </row>
    <row r="16036" spans="2:8" x14ac:dyDescent="0.25">
      <c r="B16036" t="s">
        <v>3</v>
      </c>
      <c r="C16036" t="s">
        <v>679</v>
      </c>
      <c r="D16036" t="s">
        <v>333</v>
      </c>
      <c r="E16036" t="s">
        <v>1</v>
      </c>
      <c r="F16036">
        <v>18</v>
      </c>
      <c r="G16036">
        <v>18</v>
      </c>
      <c r="H16036">
        <v>18</v>
      </c>
    </row>
    <row r="16037" spans="2:8" x14ac:dyDescent="0.25">
      <c r="B16037" t="s">
        <v>3</v>
      </c>
      <c r="C16037" t="s">
        <v>679</v>
      </c>
      <c r="D16037" t="s">
        <v>334</v>
      </c>
      <c r="E16037" t="s">
        <v>1</v>
      </c>
      <c r="F16037">
        <v>4</v>
      </c>
      <c r="G16037">
        <v>4</v>
      </c>
      <c r="H16037">
        <v>4</v>
      </c>
    </row>
    <row r="16038" spans="2:8" x14ac:dyDescent="0.25">
      <c r="B16038" t="s">
        <v>3</v>
      </c>
      <c r="C16038" t="s">
        <v>679</v>
      </c>
      <c r="D16038" t="s">
        <v>335</v>
      </c>
      <c r="E16038" t="s">
        <v>1</v>
      </c>
      <c r="F16038">
        <v>4</v>
      </c>
      <c r="G16038">
        <v>4</v>
      </c>
      <c r="H16038">
        <v>4</v>
      </c>
    </row>
    <row r="16039" spans="2:8" x14ac:dyDescent="0.25">
      <c r="B16039" t="s">
        <v>3</v>
      </c>
      <c r="C16039" t="s">
        <v>679</v>
      </c>
      <c r="D16039" t="s">
        <v>336</v>
      </c>
      <c r="E16039" t="s">
        <v>1</v>
      </c>
      <c r="F16039">
        <v>4</v>
      </c>
      <c r="G16039">
        <v>4</v>
      </c>
      <c r="H16039">
        <v>4</v>
      </c>
    </row>
    <row r="16040" spans="2:8" x14ac:dyDescent="0.25">
      <c r="B16040" t="s">
        <v>3</v>
      </c>
      <c r="C16040" t="s">
        <v>679</v>
      </c>
      <c r="D16040" t="s">
        <v>337</v>
      </c>
      <c r="E16040" t="s">
        <v>1</v>
      </c>
      <c r="F16040">
        <v>20</v>
      </c>
      <c r="G16040">
        <v>20</v>
      </c>
      <c r="H16040">
        <v>20</v>
      </c>
    </row>
    <row r="16041" spans="2:8" x14ac:dyDescent="0.25">
      <c r="B16041" t="s">
        <v>3</v>
      </c>
      <c r="C16041" t="s">
        <v>679</v>
      </c>
      <c r="D16041" t="s">
        <v>338</v>
      </c>
      <c r="E16041" t="s">
        <v>1</v>
      </c>
      <c r="F16041">
        <v>20</v>
      </c>
      <c r="G16041">
        <v>20</v>
      </c>
      <c r="H16041">
        <v>20</v>
      </c>
    </row>
    <row r="16042" spans="2:8" x14ac:dyDescent="0.25">
      <c r="B16042" t="s">
        <v>3</v>
      </c>
      <c r="C16042" t="s">
        <v>679</v>
      </c>
      <c r="D16042" t="s">
        <v>339</v>
      </c>
      <c r="E16042" t="s">
        <v>1</v>
      </c>
      <c r="F16042">
        <v>20</v>
      </c>
      <c r="G16042">
        <v>20</v>
      </c>
      <c r="H16042">
        <v>20</v>
      </c>
    </row>
    <row r="16043" spans="2:8" x14ac:dyDescent="0.25">
      <c r="B16043" t="s">
        <v>3</v>
      </c>
      <c r="C16043" t="s">
        <v>679</v>
      </c>
      <c r="D16043" t="s">
        <v>340</v>
      </c>
      <c r="E16043" t="s">
        <v>1</v>
      </c>
      <c r="F16043">
        <v>20</v>
      </c>
      <c r="G16043">
        <v>20</v>
      </c>
      <c r="H16043">
        <v>20</v>
      </c>
    </row>
    <row r="16044" spans="2:8" x14ac:dyDescent="0.25">
      <c r="B16044" t="s">
        <v>3</v>
      </c>
      <c r="C16044" t="s">
        <v>679</v>
      </c>
      <c r="D16044" t="s">
        <v>341</v>
      </c>
      <c r="E16044" t="s">
        <v>1</v>
      </c>
      <c r="F16044">
        <v>20</v>
      </c>
      <c r="G16044">
        <v>20</v>
      </c>
      <c r="H16044">
        <v>20</v>
      </c>
    </row>
    <row r="16045" spans="2:8" x14ac:dyDescent="0.25">
      <c r="B16045" t="s">
        <v>3</v>
      </c>
      <c r="C16045" t="s">
        <v>679</v>
      </c>
      <c r="D16045" t="s">
        <v>342</v>
      </c>
      <c r="E16045" t="s">
        <v>1</v>
      </c>
      <c r="F16045">
        <v>20</v>
      </c>
      <c r="G16045">
        <v>20</v>
      </c>
      <c r="H16045">
        <v>20</v>
      </c>
    </row>
    <row r="16046" spans="2:8" x14ac:dyDescent="0.25">
      <c r="B16046" t="s">
        <v>3</v>
      </c>
      <c r="C16046" t="s">
        <v>679</v>
      </c>
      <c r="D16046" t="s">
        <v>343</v>
      </c>
      <c r="E16046" t="s">
        <v>1</v>
      </c>
      <c r="F16046">
        <v>12</v>
      </c>
      <c r="G16046">
        <v>12</v>
      </c>
      <c r="H16046">
        <v>12</v>
      </c>
    </row>
    <row r="16047" spans="2:8" x14ac:dyDescent="0.25">
      <c r="B16047" t="s">
        <v>3</v>
      </c>
      <c r="C16047" t="s">
        <v>679</v>
      </c>
      <c r="D16047" t="s">
        <v>344</v>
      </c>
      <c r="E16047" t="s">
        <v>1</v>
      </c>
      <c r="F16047">
        <v>12</v>
      </c>
      <c r="G16047">
        <v>12</v>
      </c>
      <c r="H16047">
        <v>12</v>
      </c>
    </row>
    <row r="16048" spans="2:8" x14ac:dyDescent="0.25">
      <c r="B16048" t="s">
        <v>3</v>
      </c>
      <c r="C16048" t="s">
        <v>679</v>
      </c>
      <c r="D16048" t="s">
        <v>345</v>
      </c>
      <c r="E16048" t="s">
        <v>1</v>
      </c>
      <c r="F16048">
        <v>12</v>
      </c>
      <c r="G16048">
        <v>12</v>
      </c>
      <c r="H16048">
        <v>12</v>
      </c>
    </row>
    <row r="16049" spans="2:8" x14ac:dyDescent="0.25">
      <c r="B16049" t="s">
        <v>3</v>
      </c>
      <c r="C16049" t="s">
        <v>679</v>
      </c>
      <c r="D16049" t="s">
        <v>346</v>
      </c>
      <c r="E16049" t="s">
        <v>1</v>
      </c>
      <c r="F16049">
        <v>12</v>
      </c>
      <c r="G16049">
        <v>12</v>
      </c>
      <c r="H16049">
        <v>12</v>
      </c>
    </row>
    <row r="16050" spans="2:8" x14ac:dyDescent="0.25">
      <c r="B16050" t="s">
        <v>3</v>
      </c>
      <c r="C16050" t="s">
        <v>679</v>
      </c>
      <c r="D16050" t="s">
        <v>347</v>
      </c>
      <c r="E16050" t="s">
        <v>1</v>
      </c>
      <c r="F16050">
        <v>13.7</v>
      </c>
      <c r="G16050">
        <v>13.7</v>
      </c>
      <c r="H16050">
        <v>13.7</v>
      </c>
    </row>
    <row r="16051" spans="2:8" x14ac:dyDescent="0.25">
      <c r="B16051" t="s">
        <v>3</v>
      </c>
      <c r="C16051" t="s">
        <v>679</v>
      </c>
      <c r="D16051" t="s">
        <v>348</v>
      </c>
      <c r="E16051" t="s">
        <v>1</v>
      </c>
      <c r="F16051">
        <v>13.7</v>
      </c>
      <c r="G16051">
        <v>13.7</v>
      </c>
      <c r="H16051">
        <v>13.7</v>
      </c>
    </row>
    <row r="16052" spans="2:8" x14ac:dyDescent="0.25">
      <c r="B16052" t="s">
        <v>3</v>
      </c>
      <c r="C16052" t="s">
        <v>679</v>
      </c>
      <c r="D16052" t="s">
        <v>349</v>
      </c>
      <c r="E16052" t="s">
        <v>1</v>
      </c>
      <c r="F16052">
        <v>12</v>
      </c>
      <c r="G16052">
        <v>12</v>
      </c>
      <c r="H16052">
        <v>12</v>
      </c>
    </row>
    <row r="16053" spans="2:8" x14ac:dyDescent="0.25">
      <c r="B16053" t="s">
        <v>3</v>
      </c>
      <c r="C16053" t="s">
        <v>679</v>
      </c>
      <c r="D16053" t="s">
        <v>350</v>
      </c>
      <c r="E16053" t="s">
        <v>1</v>
      </c>
      <c r="F16053">
        <v>12</v>
      </c>
      <c r="G16053">
        <v>12</v>
      </c>
      <c r="H16053">
        <v>12</v>
      </c>
    </row>
    <row r="16054" spans="2:8" x14ac:dyDescent="0.25">
      <c r="B16054" t="s">
        <v>3</v>
      </c>
      <c r="C16054" t="s">
        <v>679</v>
      </c>
      <c r="D16054" t="s">
        <v>351</v>
      </c>
      <c r="E16054" t="s">
        <v>1</v>
      </c>
      <c r="F16054">
        <v>2.9329999999999998</v>
      </c>
      <c r="G16054">
        <v>2.9329999999999998</v>
      </c>
      <c r="H16054">
        <v>2.9329999999999998</v>
      </c>
    </row>
    <row r="16055" spans="2:8" x14ac:dyDescent="0.25">
      <c r="B16055" t="s">
        <v>3</v>
      </c>
      <c r="C16055" t="s">
        <v>679</v>
      </c>
      <c r="D16055" t="s">
        <v>352</v>
      </c>
      <c r="E16055" t="s">
        <v>1</v>
      </c>
      <c r="F16055">
        <v>4</v>
      </c>
      <c r="G16055">
        <v>4</v>
      </c>
      <c r="H16055">
        <v>4</v>
      </c>
    </row>
    <row r="16056" spans="2:8" x14ac:dyDescent="0.25">
      <c r="B16056" t="s">
        <v>3</v>
      </c>
      <c r="C16056" t="s">
        <v>679</v>
      </c>
      <c r="D16056" t="s">
        <v>353</v>
      </c>
      <c r="E16056" t="s">
        <v>1</v>
      </c>
      <c r="F16056">
        <v>4</v>
      </c>
      <c r="G16056">
        <v>4</v>
      </c>
      <c r="H16056">
        <v>4</v>
      </c>
    </row>
    <row r="16057" spans="2:8" x14ac:dyDescent="0.25">
      <c r="B16057" t="s">
        <v>3</v>
      </c>
      <c r="C16057" t="s">
        <v>679</v>
      </c>
      <c r="D16057" t="s">
        <v>354</v>
      </c>
      <c r="E16057" t="s">
        <v>1</v>
      </c>
      <c r="F16057">
        <v>11.3</v>
      </c>
      <c r="G16057">
        <v>11.3</v>
      </c>
      <c r="H16057">
        <v>11.3</v>
      </c>
    </row>
    <row r="16058" spans="2:8" x14ac:dyDescent="0.25">
      <c r="B16058" t="s">
        <v>3</v>
      </c>
      <c r="C16058" t="s">
        <v>679</v>
      </c>
      <c r="D16058" t="s">
        <v>355</v>
      </c>
      <c r="E16058" t="s">
        <v>1</v>
      </c>
      <c r="F16058">
        <v>11.3</v>
      </c>
      <c r="G16058">
        <v>11.3</v>
      </c>
      <c r="H16058">
        <v>11.3</v>
      </c>
    </row>
    <row r="16059" spans="2:8" x14ac:dyDescent="0.25">
      <c r="B16059" t="s">
        <v>3</v>
      </c>
      <c r="C16059" t="s">
        <v>679</v>
      </c>
      <c r="D16059" t="s">
        <v>356</v>
      </c>
      <c r="E16059" t="s">
        <v>1</v>
      </c>
      <c r="F16059">
        <v>25</v>
      </c>
      <c r="G16059">
        <v>25</v>
      </c>
      <c r="H16059">
        <v>25</v>
      </c>
    </row>
    <row r="16060" spans="2:8" x14ac:dyDescent="0.25">
      <c r="B16060" t="s">
        <v>3</v>
      </c>
      <c r="C16060" t="s">
        <v>679</v>
      </c>
      <c r="D16060" t="s">
        <v>357</v>
      </c>
      <c r="E16060" t="s">
        <v>1</v>
      </c>
      <c r="F16060">
        <v>10</v>
      </c>
      <c r="G16060">
        <v>10</v>
      </c>
      <c r="H16060">
        <v>10</v>
      </c>
    </row>
    <row r="16061" spans="2:8" x14ac:dyDescent="0.25">
      <c r="B16061" t="s">
        <v>3</v>
      </c>
      <c r="C16061" t="s">
        <v>679</v>
      </c>
      <c r="D16061" t="s">
        <v>358</v>
      </c>
      <c r="E16061" t="s">
        <v>1</v>
      </c>
      <c r="F16061">
        <v>10</v>
      </c>
      <c r="G16061">
        <v>10</v>
      </c>
      <c r="H16061">
        <v>10</v>
      </c>
    </row>
    <row r="16062" spans="2:8" x14ac:dyDescent="0.25">
      <c r="B16062" t="s">
        <v>3</v>
      </c>
      <c r="C16062" t="s">
        <v>679</v>
      </c>
      <c r="D16062" t="s">
        <v>359</v>
      </c>
      <c r="E16062" t="s">
        <v>1</v>
      </c>
      <c r="F16062">
        <v>10</v>
      </c>
      <c r="G16062">
        <v>10</v>
      </c>
      <c r="H16062">
        <v>10</v>
      </c>
    </row>
    <row r="16063" spans="2:8" x14ac:dyDescent="0.25">
      <c r="B16063" t="s">
        <v>3</v>
      </c>
      <c r="C16063" t="s">
        <v>679</v>
      </c>
      <c r="D16063" t="s">
        <v>360</v>
      </c>
      <c r="E16063" t="s">
        <v>1</v>
      </c>
      <c r="F16063">
        <v>10</v>
      </c>
      <c r="G16063">
        <v>10</v>
      </c>
      <c r="H16063">
        <v>10</v>
      </c>
    </row>
    <row r="16064" spans="2:8" x14ac:dyDescent="0.25">
      <c r="B16064" t="s">
        <v>3</v>
      </c>
      <c r="C16064" t="s">
        <v>679</v>
      </c>
      <c r="D16064" t="s">
        <v>361</v>
      </c>
      <c r="E16064" t="s">
        <v>1</v>
      </c>
      <c r="F16064">
        <v>15</v>
      </c>
      <c r="G16064">
        <v>15</v>
      </c>
      <c r="H16064">
        <v>15</v>
      </c>
    </row>
    <row r="16065" spans="2:8" x14ac:dyDescent="0.25">
      <c r="B16065" t="s">
        <v>3</v>
      </c>
      <c r="C16065" t="s">
        <v>679</v>
      </c>
      <c r="D16065" t="s">
        <v>362</v>
      </c>
      <c r="E16065" t="s">
        <v>1</v>
      </c>
      <c r="F16065">
        <v>15</v>
      </c>
      <c r="G16065">
        <v>15</v>
      </c>
      <c r="H16065">
        <v>15</v>
      </c>
    </row>
    <row r="16066" spans="2:8" x14ac:dyDescent="0.25">
      <c r="B16066" t="s">
        <v>3</v>
      </c>
      <c r="C16066" t="s">
        <v>679</v>
      </c>
      <c r="D16066" t="s">
        <v>363</v>
      </c>
      <c r="E16066" t="s">
        <v>1</v>
      </c>
      <c r="F16066">
        <v>15</v>
      </c>
      <c r="G16066">
        <v>15</v>
      </c>
      <c r="H16066">
        <v>15</v>
      </c>
    </row>
    <row r="16067" spans="2:8" x14ac:dyDescent="0.25">
      <c r="B16067" t="s">
        <v>3</v>
      </c>
      <c r="C16067" t="s">
        <v>679</v>
      </c>
      <c r="D16067" t="s">
        <v>364</v>
      </c>
      <c r="E16067" t="s">
        <v>1</v>
      </c>
      <c r="F16067">
        <v>15</v>
      </c>
      <c r="G16067">
        <v>15</v>
      </c>
      <c r="H16067">
        <v>15</v>
      </c>
    </row>
    <row r="16068" spans="2:8" x14ac:dyDescent="0.25">
      <c r="B16068" t="s">
        <v>3</v>
      </c>
      <c r="C16068" t="s">
        <v>679</v>
      </c>
      <c r="D16068" t="s">
        <v>365</v>
      </c>
      <c r="E16068" t="s">
        <v>1</v>
      </c>
      <c r="F16068">
        <v>15</v>
      </c>
      <c r="G16068">
        <v>15</v>
      </c>
      <c r="H16068">
        <v>15</v>
      </c>
    </row>
    <row r="16069" spans="2:8" x14ac:dyDescent="0.25">
      <c r="B16069" t="s">
        <v>3</v>
      </c>
      <c r="C16069" t="s">
        <v>679</v>
      </c>
      <c r="D16069" t="s">
        <v>366</v>
      </c>
      <c r="E16069" t="s">
        <v>1</v>
      </c>
      <c r="F16069">
        <v>15</v>
      </c>
      <c r="G16069">
        <v>15</v>
      </c>
      <c r="H16069">
        <v>15</v>
      </c>
    </row>
    <row r="16070" spans="2:8" x14ac:dyDescent="0.25">
      <c r="B16070" t="s">
        <v>3</v>
      </c>
      <c r="C16070" t="s">
        <v>679</v>
      </c>
      <c r="D16070" t="s">
        <v>367</v>
      </c>
      <c r="E16070" t="s">
        <v>1</v>
      </c>
      <c r="F16070">
        <v>15</v>
      </c>
      <c r="G16070">
        <v>15</v>
      </c>
      <c r="H16070">
        <v>15</v>
      </c>
    </row>
    <row r="16071" spans="2:8" x14ac:dyDescent="0.25">
      <c r="B16071" t="s">
        <v>3</v>
      </c>
      <c r="C16071" t="s">
        <v>679</v>
      </c>
      <c r="D16071" t="s">
        <v>368</v>
      </c>
      <c r="E16071" t="s">
        <v>1</v>
      </c>
      <c r="F16071">
        <v>15</v>
      </c>
      <c r="G16071">
        <v>15</v>
      </c>
      <c r="H16071">
        <v>15</v>
      </c>
    </row>
    <row r="16072" spans="2:8" x14ac:dyDescent="0.25">
      <c r="B16072" t="s">
        <v>3</v>
      </c>
      <c r="C16072" t="s">
        <v>679</v>
      </c>
      <c r="D16072" t="s">
        <v>369</v>
      </c>
      <c r="E16072" t="s">
        <v>1</v>
      </c>
      <c r="F16072">
        <v>15</v>
      </c>
      <c r="G16072">
        <v>15</v>
      </c>
      <c r="H16072">
        <v>15</v>
      </c>
    </row>
    <row r="16073" spans="2:8" x14ac:dyDescent="0.25">
      <c r="B16073" t="s">
        <v>3</v>
      </c>
      <c r="C16073" t="s">
        <v>679</v>
      </c>
      <c r="D16073" t="s">
        <v>370</v>
      </c>
      <c r="E16073" t="s">
        <v>1</v>
      </c>
      <c r="F16073">
        <v>15</v>
      </c>
      <c r="G16073">
        <v>15</v>
      </c>
      <c r="H16073">
        <v>15</v>
      </c>
    </row>
    <row r="16074" spans="2:8" x14ac:dyDescent="0.25">
      <c r="B16074" t="s">
        <v>3</v>
      </c>
      <c r="C16074" t="s">
        <v>679</v>
      </c>
      <c r="D16074" t="s">
        <v>371</v>
      </c>
      <c r="E16074" t="s">
        <v>1</v>
      </c>
      <c r="F16074">
        <v>15</v>
      </c>
      <c r="G16074">
        <v>15</v>
      </c>
      <c r="H16074">
        <v>15</v>
      </c>
    </row>
    <row r="16075" spans="2:8" x14ac:dyDescent="0.25">
      <c r="B16075" t="s">
        <v>3</v>
      </c>
      <c r="C16075" t="s">
        <v>679</v>
      </c>
      <c r="D16075" t="s">
        <v>372</v>
      </c>
      <c r="E16075" t="s">
        <v>1</v>
      </c>
      <c r="F16075">
        <v>15</v>
      </c>
      <c r="G16075">
        <v>15</v>
      </c>
      <c r="H16075">
        <v>15</v>
      </c>
    </row>
    <row r="16076" spans="2:8" x14ac:dyDescent="0.25">
      <c r="B16076" t="s">
        <v>3</v>
      </c>
      <c r="C16076" t="s">
        <v>679</v>
      </c>
      <c r="D16076" t="s">
        <v>373</v>
      </c>
      <c r="E16076" t="s">
        <v>1</v>
      </c>
      <c r="F16076">
        <v>15</v>
      </c>
      <c r="G16076">
        <v>15</v>
      </c>
      <c r="H16076">
        <v>15</v>
      </c>
    </row>
    <row r="16077" spans="2:8" x14ac:dyDescent="0.25">
      <c r="B16077" t="s">
        <v>3</v>
      </c>
      <c r="C16077" t="s">
        <v>679</v>
      </c>
      <c r="D16077" t="s">
        <v>374</v>
      </c>
      <c r="E16077" t="s">
        <v>1</v>
      </c>
      <c r="F16077">
        <v>15</v>
      </c>
      <c r="G16077">
        <v>15</v>
      </c>
      <c r="H16077">
        <v>15</v>
      </c>
    </row>
    <row r="16078" spans="2:8" x14ac:dyDescent="0.25">
      <c r="B16078" t="s">
        <v>3</v>
      </c>
      <c r="C16078" t="s">
        <v>679</v>
      </c>
      <c r="D16078" t="s">
        <v>375</v>
      </c>
      <c r="E16078" t="s">
        <v>1</v>
      </c>
      <c r="F16078">
        <v>15</v>
      </c>
      <c r="G16078">
        <v>15</v>
      </c>
      <c r="H16078">
        <v>15</v>
      </c>
    </row>
    <row r="16079" spans="2:8" x14ac:dyDescent="0.25">
      <c r="B16079" t="s">
        <v>3</v>
      </c>
      <c r="C16079" t="s">
        <v>679</v>
      </c>
      <c r="D16079" t="s">
        <v>376</v>
      </c>
      <c r="E16079" t="s">
        <v>1</v>
      </c>
      <c r="F16079">
        <v>15</v>
      </c>
      <c r="G16079">
        <v>15</v>
      </c>
      <c r="H16079">
        <v>15</v>
      </c>
    </row>
    <row r="16080" spans="2:8" x14ac:dyDescent="0.25">
      <c r="B16080" t="s">
        <v>3</v>
      </c>
      <c r="C16080" t="s">
        <v>679</v>
      </c>
      <c r="D16080" t="s">
        <v>377</v>
      </c>
      <c r="E16080" t="s">
        <v>1</v>
      </c>
      <c r="F16080">
        <v>15</v>
      </c>
      <c r="G16080">
        <v>15</v>
      </c>
      <c r="H16080">
        <v>15</v>
      </c>
    </row>
    <row r="16081" spans="2:8" x14ac:dyDescent="0.25">
      <c r="B16081" t="s">
        <v>3</v>
      </c>
      <c r="C16081" t="s">
        <v>679</v>
      </c>
      <c r="D16081" t="s">
        <v>378</v>
      </c>
      <c r="E16081" t="s">
        <v>1</v>
      </c>
      <c r="F16081">
        <v>15</v>
      </c>
      <c r="G16081">
        <v>15</v>
      </c>
      <c r="H16081">
        <v>15</v>
      </c>
    </row>
    <row r="16082" spans="2:8" x14ac:dyDescent="0.25">
      <c r="B16082" t="s">
        <v>3</v>
      </c>
      <c r="C16082" t="s">
        <v>679</v>
      </c>
      <c r="D16082" t="s">
        <v>379</v>
      </c>
      <c r="E16082" t="s">
        <v>1</v>
      </c>
      <c r="F16082">
        <v>15</v>
      </c>
      <c r="G16082">
        <v>15</v>
      </c>
      <c r="H16082">
        <v>15</v>
      </c>
    </row>
    <row r="16083" spans="2:8" x14ac:dyDescent="0.25">
      <c r="B16083" t="s">
        <v>3</v>
      </c>
      <c r="C16083" t="s">
        <v>679</v>
      </c>
      <c r="D16083" t="s">
        <v>380</v>
      </c>
      <c r="E16083" t="s">
        <v>1</v>
      </c>
      <c r="F16083">
        <v>15</v>
      </c>
      <c r="G16083">
        <v>15</v>
      </c>
      <c r="H16083">
        <v>15</v>
      </c>
    </row>
    <row r="16084" spans="2:8" x14ac:dyDescent="0.25">
      <c r="B16084" t="s">
        <v>3</v>
      </c>
      <c r="C16084" t="s">
        <v>679</v>
      </c>
      <c r="D16084" t="s">
        <v>381</v>
      </c>
      <c r="E16084" t="s">
        <v>1</v>
      </c>
      <c r="F16084">
        <v>15</v>
      </c>
      <c r="G16084">
        <v>15</v>
      </c>
      <c r="H16084">
        <v>15</v>
      </c>
    </row>
    <row r="16085" spans="2:8" x14ac:dyDescent="0.25">
      <c r="B16085" t="s">
        <v>3</v>
      </c>
      <c r="C16085" t="s">
        <v>679</v>
      </c>
      <c r="D16085" t="s">
        <v>382</v>
      </c>
      <c r="E16085" t="s">
        <v>1</v>
      </c>
      <c r="F16085">
        <v>15</v>
      </c>
      <c r="G16085">
        <v>15</v>
      </c>
      <c r="H16085">
        <v>15</v>
      </c>
    </row>
    <row r="16086" spans="2:8" x14ac:dyDescent="0.25">
      <c r="B16086" t="s">
        <v>3</v>
      </c>
      <c r="C16086" t="s">
        <v>679</v>
      </c>
      <c r="D16086" t="s">
        <v>383</v>
      </c>
      <c r="E16086" t="s">
        <v>1</v>
      </c>
      <c r="F16086">
        <v>10</v>
      </c>
      <c r="G16086">
        <v>10</v>
      </c>
      <c r="H16086">
        <v>10</v>
      </c>
    </row>
    <row r="16087" spans="2:8" x14ac:dyDescent="0.25">
      <c r="B16087" t="s">
        <v>3</v>
      </c>
      <c r="C16087" t="s">
        <v>679</v>
      </c>
      <c r="D16087" t="s">
        <v>384</v>
      </c>
      <c r="E16087" t="s">
        <v>1</v>
      </c>
      <c r="F16087">
        <v>10</v>
      </c>
      <c r="G16087">
        <v>10</v>
      </c>
      <c r="H16087">
        <v>10</v>
      </c>
    </row>
    <row r="16088" spans="2:8" x14ac:dyDescent="0.25">
      <c r="B16088" t="s">
        <v>3</v>
      </c>
      <c r="C16088" t="s">
        <v>679</v>
      </c>
      <c r="D16088" t="s">
        <v>385</v>
      </c>
      <c r="E16088" t="s">
        <v>1</v>
      </c>
      <c r="F16088">
        <v>15</v>
      </c>
      <c r="G16088">
        <v>15</v>
      </c>
      <c r="H16088">
        <v>15</v>
      </c>
    </row>
    <row r="16089" spans="2:8" x14ac:dyDescent="0.25">
      <c r="B16089" t="s">
        <v>3</v>
      </c>
      <c r="C16089" t="s">
        <v>679</v>
      </c>
      <c r="D16089" t="s">
        <v>386</v>
      </c>
      <c r="E16089" t="s">
        <v>1</v>
      </c>
      <c r="F16089">
        <v>15</v>
      </c>
      <c r="G16089">
        <v>15</v>
      </c>
      <c r="H16089">
        <v>15</v>
      </c>
    </row>
    <row r="16090" spans="2:8" x14ac:dyDescent="0.25">
      <c r="B16090" t="s">
        <v>3</v>
      </c>
      <c r="C16090" t="s">
        <v>679</v>
      </c>
      <c r="D16090" t="s">
        <v>387</v>
      </c>
      <c r="E16090" t="s">
        <v>1</v>
      </c>
      <c r="F16090">
        <v>18.3</v>
      </c>
      <c r="G16090">
        <v>18.3</v>
      </c>
      <c r="H16090">
        <v>18.3</v>
      </c>
    </row>
    <row r="16091" spans="2:8" x14ac:dyDescent="0.25">
      <c r="B16091" t="s">
        <v>3</v>
      </c>
      <c r="C16091" t="s">
        <v>679</v>
      </c>
      <c r="D16091" t="s">
        <v>388</v>
      </c>
      <c r="E16091" t="s">
        <v>1</v>
      </c>
      <c r="F16091">
        <v>18.3</v>
      </c>
      <c r="G16091">
        <v>18.3</v>
      </c>
      <c r="H16091">
        <v>18.3</v>
      </c>
    </row>
    <row r="16092" spans="2:8" x14ac:dyDescent="0.25">
      <c r="B16092" t="s">
        <v>3</v>
      </c>
      <c r="C16092" t="s">
        <v>679</v>
      </c>
      <c r="D16092" t="s">
        <v>389</v>
      </c>
      <c r="E16092" t="s">
        <v>1</v>
      </c>
      <c r="F16092">
        <v>18.3</v>
      </c>
      <c r="G16092">
        <v>18.3</v>
      </c>
      <c r="H16092">
        <v>18.3</v>
      </c>
    </row>
    <row r="16093" spans="2:8" x14ac:dyDescent="0.25">
      <c r="B16093" t="s">
        <v>3</v>
      </c>
      <c r="C16093" t="s">
        <v>679</v>
      </c>
      <c r="D16093" t="s">
        <v>390</v>
      </c>
      <c r="E16093" t="s">
        <v>1</v>
      </c>
      <c r="F16093">
        <v>18.3</v>
      </c>
      <c r="G16093">
        <v>18.3</v>
      </c>
      <c r="H16093">
        <v>18.3</v>
      </c>
    </row>
    <row r="16094" spans="2:8" x14ac:dyDescent="0.25">
      <c r="B16094" t="s">
        <v>3</v>
      </c>
      <c r="C16094" t="s">
        <v>679</v>
      </c>
      <c r="D16094" t="s">
        <v>391</v>
      </c>
      <c r="E16094" t="s">
        <v>1</v>
      </c>
      <c r="F16094">
        <v>18.3</v>
      </c>
      <c r="G16094">
        <v>18.3</v>
      </c>
      <c r="H16094">
        <v>18.3</v>
      </c>
    </row>
    <row r="16095" spans="2:8" x14ac:dyDescent="0.25">
      <c r="B16095" t="s">
        <v>3</v>
      </c>
      <c r="C16095" t="s">
        <v>679</v>
      </c>
      <c r="D16095" t="s">
        <v>392</v>
      </c>
      <c r="E16095" t="s">
        <v>1</v>
      </c>
      <c r="F16095">
        <v>18.3</v>
      </c>
      <c r="G16095">
        <v>18.3</v>
      </c>
      <c r="H16095">
        <v>18.3</v>
      </c>
    </row>
    <row r="16096" spans="2:8" x14ac:dyDescent="0.25">
      <c r="B16096" t="s">
        <v>3</v>
      </c>
      <c r="C16096" t="s">
        <v>679</v>
      </c>
      <c r="D16096" t="s">
        <v>395</v>
      </c>
      <c r="E16096" t="s">
        <v>1</v>
      </c>
      <c r="F16096">
        <v>11.3</v>
      </c>
      <c r="G16096">
        <v>11.3</v>
      </c>
      <c r="H16096">
        <v>11.3</v>
      </c>
    </row>
    <row r="16097" spans="2:8" x14ac:dyDescent="0.25">
      <c r="B16097" t="s">
        <v>3</v>
      </c>
      <c r="C16097" t="s">
        <v>679</v>
      </c>
      <c r="D16097" t="s">
        <v>396</v>
      </c>
      <c r="E16097" t="s">
        <v>1</v>
      </c>
      <c r="F16097">
        <v>11.3</v>
      </c>
      <c r="G16097">
        <v>11.3</v>
      </c>
      <c r="H16097">
        <v>11.3</v>
      </c>
    </row>
    <row r="16098" spans="2:8" x14ac:dyDescent="0.25">
      <c r="B16098" t="s">
        <v>3</v>
      </c>
      <c r="C16098" t="s">
        <v>679</v>
      </c>
      <c r="D16098" t="s">
        <v>393</v>
      </c>
      <c r="E16098" t="s">
        <v>1</v>
      </c>
      <c r="F16098">
        <v>11.3</v>
      </c>
      <c r="G16098">
        <v>11.3</v>
      </c>
      <c r="H16098">
        <v>11.3</v>
      </c>
    </row>
    <row r="16099" spans="2:8" x14ac:dyDescent="0.25">
      <c r="B16099" t="s">
        <v>3</v>
      </c>
      <c r="C16099" t="s">
        <v>679</v>
      </c>
      <c r="D16099" t="s">
        <v>394</v>
      </c>
      <c r="E16099" t="s">
        <v>1</v>
      </c>
      <c r="F16099">
        <v>11.3</v>
      </c>
      <c r="G16099">
        <v>11.3</v>
      </c>
      <c r="H16099">
        <v>11.3</v>
      </c>
    </row>
    <row r="16100" spans="2:8" x14ac:dyDescent="0.25">
      <c r="B16100" t="s">
        <v>3</v>
      </c>
      <c r="C16100" t="s">
        <v>679</v>
      </c>
      <c r="D16100" t="s">
        <v>398</v>
      </c>
      <c r="E16100" t="s">
        <v>1</v>
      </c>
      <c r="F16100">
        <v>30</v>
      </c>
      <c r="G16100">
        <v>30</v>
      </c>
      <c r="H16100">
        <v>30</v>
      </c>
    </row>
    <row r="16101" spans="2:8" x14ac:dyDescent="0.25">
      <c r="B16101" t="s">
        <v>3</v>
      </c>
      <c r="C16101" t="s">
        <v>679</v>
      </c>
      <c r="D16101" t="s">
        <v>399</v>
      </c>
      <c r="E16101" t="s">
        <v>1</v>
      </c>
      <c r="F16101">
        <v>30</v>
      </c>
      <c r="G16101">
        <v>30</v>
      </c>
      <c r="H16101">
        <v>30</v>
      </c>
    </row>
    <row r="16102" spans="2:8" x14ac:dyDescent="0.25">
      <c r="B16102" t="s">
        <v>3</v>
      </c>
      <c r="C16102" t="s">
        <v>679</v>
      </c>
      <c r="D16102" t="s">
        <v>400</v>
      </c>
      <c r="E16102" t="s">
        <v>1</v>
      </c>
      <c r="F16102">
        <v>36</v>
      </c>
      <c r="G16102">
        <v>36</v>
      </c>
      <c r="H16102">
        <v>36</v>
      </c>
    </row>
    <row r="16103" spans="2:8" x14ac:dyDescent="0.25">
      <c r="B16103" t="s">
        <v>3</v>
      </c>
      <c r="C16103" t="s">
        <v>679</v>
      </c>
      <c r="D16103" t="s">
        <v>397</v>
      </c>
      <c r="E16103" t="s">
        <v>1</v>
      </c>
      <c r="F16103">
        <v>30</v>
      </c>
      <c r="G16103">
        <v>30</v>
      </c>
      <c r="H16103">
        <v>30</v>
      </c>
    </row>
    <row r="16104" spans="2:8" x14ac:dyDescent="0.25">
      <c r="B16104" t="s">
        <v>3</v>
      </c>
      <c r="C16104" t="s">
        <v>679</v>
      </c>
      <c r="D16104" t="s">
        <v>401</v>
      </c>
      <c r="E16104" t="s">
        <v>1</v>
      </c>
      <c r="F16104">
        <v>25</v>
      </c>
      <c r="G16104">
        <v>25</v>
      </c>
      <c r="H16104">
        <v>25</v>
      </c>
    </row>
    <row r="16105" spans="2:8" x14ac:dyDescent="0.25">
      <c r="B16105" t="s">
        <v>3</v>
      </c>
      <c r="C16105" t="s">
        <v>679</v>
      </c>
      <c r="D16105" t="s">
        <v>402</v>
      </c>
      <c r="E16105" t="s">
        <v>1</v>
      </c>
      <c r="F16105">
        <v>25</v>
      </c>
      <c r="G16105">
        <v>25</v>
      </c>
      <c r="H16105">
        <v>25</v>
      </c>
    </row>
    <row r="16106" spans="2:8" x14ac:dyDescent="0.25">
      <c r="B16106" t="s">
        <v>3</v>
      </c>
      <c r="C16106" t="s">
        <v>679</v>
      </c>
      <c r="D16106" t="s">
        <v>403</v>
      </c>
      <c r="E16106" t="s">
        <v>1</v>
      </c>
      <c r="F16106">
        <v>18</v>
      </c>
      <c r="G16106">
        <v>18</v>
      </c>
      <c r="H16106">
        <v>18</v>
      </c>
    </row>
    <row r="16107" spans="2:8" x14ac:dyDescent="0.25">
      <c r="B16107" t="s">
        <v>3</v>
      </c>
      <c r="C16107" t="s">
        <v>679</v>
      </c>
      <c r="D16107" t="s">
        <v>404</v>
      </c>
      <c r="E16107" t="s">
        <v>1</v>
      </c>
      <c r="F16107">
        <v>18</v>
      </c>
      <c r="G16107">
        <v>18</v>
      </c>
      <c r="H16107">
        <v>18</v>
      </c>
    </row>
    <row r="16108" spans="2:8" x14ac:dyDescent="0.25">
      <c r="B16108" t="s">
        <v>3</v>
      </c>
      <c r="C16108" t="s">
        <v>679</v>
      </c>
      <c r="D16108" t="s">
        <v>405</v>
      </c>
      <c r="E16108" t="s">
        <v>1</v>
      </c>
      <c r="F16108">
        <v>12</v>
      </c>
      <c r="G16108">
        <v>12</v>
      </c>
      <c r="H16108">
        <v>12</v>
      </c>
    </row>
    <row r="16109" spans="2:8" x14ac:dyDescent="0.25">
      <c r="B16109" t="s">
        <v>3</v>
      </c>
      <c r="C16109" t="s">
        <v>679</v>
      </c>
      <c r="D16109" t="s">
        <v>406</v>
      </c>
      <c r="E16109" t="s">
        <v>1</v>
      </c>
      <c r="F16109">
        <v>12</v>
      </c>
      <c r="G16109">
        <v>12</v>
      </c>
      <c r="H16109">
        <v>12</v>
      </c>
    </row>
    <row r="16110" spans="2:8" x14ac:dyDescent="0.25">
      <c r="B16110" t="s">
        <v>3</v>
      </c>
      <c r="C16110" t="s">
        <v>680</v>
      </c>
      <c r="D16110" t="s">
        <v>544</v>
      </c>
      <c r="E16110" t="s">
        <v>1</v>
      </c>
      <c r="F16110">
        <v>0.86</v>
      </c>
      <c r="G16110">
        <v>0.86</v>
      </c>
      <c r="H16110">
        <v>0.86</v>
      </c>
    </row>
    <row r="16111" spans="2:8" x14ac:dyDescent="0.25">
      <c r="B16111" t="s">
        <v>3</v>
      </c>
      <c r="C16111" t="s">
        <v>680</v>
      </c>
      <c r="D16111" t="s">
        <v>545</v>
      </c>
      <c r="E16111" t="s">
        <v>1</v>
      </c>
      <c r="F16111">
        <v>0.88</v>
      </c>
      <c r="G16111">
        <v>0.88</v>
      </c>
      <c r="H16111">
        <v>0.88</v>
      </c>
    </row>
    <row r="16112" spans="2:8" x14ac:dyDescent="0.25">
      <c r="B16112" t="s">
        <v>3</v>
      </c>
      <c r="C16112" t="s">
        <v>680</v>
      </c>
      <c r="D16112" t="s">
        <v>16</v>
      </c>
      <c r="E16112" t="s">
        <v>1</v>
      </c>
      <c r="F16112">
        <v>0.87</v>
      </c>
      <c r="G16112">
        <v>0.87</v>
      </c>
      <c r="H16112">
        <v>0.87</v>
      </c>
    </row>
    <row r="16113" spans="2:8" x14ac:dyDescent="0.25">
      <c r="B16113" t="s">
        <v>3</v>
      </c>
      <c r="C16113" t="s">
        <v>680</v>
      </c>
      <c r="D16113" t="s">
        <v>17</v>
      </c>
      <c r="E16113" t="s">
        <v>1</v>
      </c>
      <c r="F16113">
        <v>0.87</v>
      </c>
      <c r="G16113">
        <v>0.87</v>
      </c>
      <c r="H16113">
        <v>0.87</v>
      </c>
    </row>
    <row r="16114" spans="2:8" x14ac:dyDescent="0.25">
      <c r="B16114" t="s">
        <v>3</v>
      </c>
      <c r="C16114" t="s">
        <v>680</v>
      </c>
      <c r="D16114" t="s">
        <v>18</v>
      </c>
      <c r="E16114" t="s">
        <v>1</v>
      </c>
      <c r="F16114">
        <v>0.87</v>
      </c>
      <c r="G16114">
        <v>0.87</v>
      </c>
      <c r="H16114">
        <v>0.87</v>
      </c>
    </row>
    <row r="16115" spans="2:8" x14ac:dyDescent="0.25">
      <c r="B16115" t="s">
        <v>3</v>
      </c>
      <c r="C16115" t="s">
        <v>680</v>
      </c>
      <c r="D16115" t="s">
        <v>19</v>
      </c>
      <c r="E16115" t="s">
        <v>1</v>
      </c>
      <c r="F16115">
        <v>0.87</v>
      </c>
      <c r="G16115">
        <v>0.87</v>
      </c>
      <c r="H16115">
        <v>0.87</v>
      </c>
    </row>
    <row r="16116" spans="2:8" x14ac:dyDescent="0.25">
      <c r="B16116" t="s">
        <v>3</v>
      </c>
      <c r="C16116" t="s">
        <v>680</v>
      </c>
      <c r="D16116" t="s">
        <v>20</v>
      </c>
      <c r="E16116" t="s">
        <v>1</v>
      </c>
      <c r="F16116">
        <v>0.87</v>
      </c>
      <c r="G16116">
        <v>0.87</v>
      </c>
      <c r="H16116">
        <v>0.87</v>
      </c>
    </row>
    <row r="16117" spans="2:8" x14ac:dyDescent="0.25">
      <c r="B16117" t="s">
        <v>3</v>
      </c>
      <c r="C16117" t="s">
        <v>680</v>
      </c>
      <c r="D16117" t="s">
        <v>21</v>
      </c>
      <c r="E16117" t="s">
        <v>1</v>
      </c>
      <c r="F16117">
        <v>0.87</v>
      </c>
      <c r="G16117">
        <v>0.87</v>
      </c>
      <c r="H16117">
        <v>0.87</v>
      </c>
    </row>
    <row r="16118" spans="2:8" x14ac:dyDescent="0.25">
      <c r="B16118" t="s">
        <v>3</v>
      </c>
      <c r="C16118" t="s">
        <v>680</v>
      </c>
      <c r="D16118" t="s">
        <v>22</v>
      </c>
      <c r="E16118" t="s">
        <v>1</v>
      </c>
      <c r="F16118">
        <v>0.87</v>
      </c>
      <c r="G16118">
        <v>0.87</v>
      </c>
      <c r="H16118">
        <v>0.87</v>
      </c>
    </row>
    <row r="16119" spans="2:8" x14ac:dyDescent="0.25">
      <c r="B16119" t="s">
        <v>3</v>
      </c>
      <c r="C16119" t="s">
        <v>680</v>
      </c>
      <c r="D16119" t="s">
        <v>23</v>
      </c>
      <c r="E16119" t="s">
        <v>1</v>
      </c>
      <c r="F16119">
        <v>0.87</v>
      </c>
      <c r="G16119">
        <v>0.87</v>
      </c>
      <c r="H16119">
        <v>0.87</v>
      </c>
    </row>
    <row r="16120" spans="2:8" x14ac:dyDescent="0.25">
      <c r="B16120" t="s">
        <v>3</v>
      </c>
      <c r="C16120" t="s">
        <v>680</v>
      </c>
      <c r="D16120" t="s">
        <v>24</v>
      </c>
      <c r="E16120" t="s">
        <v>1</v>
      </c>
      <c r="F16120">
        <v>0.87</v>
      </c>
      <c r="G16120">
        <v>0.87</v>
      </c>
      <c r="H16120">
        <v>0.87</v>
      </c>
    </row>
    <row r="16121" spans="2:8" x14ac:dyDescent="0.25">
      <c r="B16121" t="s">
        <v>3</v>
      </c>
      <c r="C16121" t="s">
        <v>680</v>
      </c>
      <c r="D16121" t="s">
        <v>25</v>
      </c>
      <c r="E16121" t="s">
        <v>1</v>
      </c>
      <c r="F16121">
        <v>0.87</v>
      </c>
      <c r="G16121">
        <v>0.87</v>
      </c>
      <c r="H16121">
        <v>0.87</v>
      </c>
    </row>
    <row r="16122" spans="2:8" x14ac:dyDescent="0.25">
      <c r="B16122" t="s">
        <v>3</v>
      </c>
      <c r="C16122" t="s">
        <v>680</v>
      </c>
      <c r="D16122" t="s">
        <v>26</v>
      </c>
      <c r="E16122" t="s">
        <v>1</v>
      </c>
      <c r="F16122">
        <v>0.87</v>
      </c>
      <c r="G16122">
        <v>0.87</v>
      </c>
      <c r="H16122">
        <v>0.87</v>
      </c>
    </row>
    <row r="16123" spans="2:8" x14ac:dyDescent="0.25">
      <c r="B16123" t="s">
        <v>3</v>
      </c>
      <c r="C16123" t="s">
        <v>680</v>
      </c>
      <c r="D16123" t="s">
        <v>27</v>
      </c>
      <c r="E16123" t="s">
        <v>1</v>
      </c>
      <c r="F16123">
        <v>0.87</v>
      </c>
      <c r="G16123">
        <v>0.87</v>
      </c>
      <c r="H16123">
        <v>0.87</v>
      </c>
    </row>
    <row r="16124" spans="2:8" x14ac:dyDescent="0.25">
      <c r="B16124" t="s">
        <v>3</v>
      </c>
      <c r="C16124" t="s">
        <v>680</v>
      </c>
      <c r="D16124" t="s">
        <v>28</v>
      </c>
      <c r="E16124" t="s">
        <v>1</v>
      </c>
      <c r="F16124">
        <v>0.87</v>
      </c>
      <c r="G16124">
        <v>0.87</v>
      </c>
      <c r="H16124">
        <v>0.87</v>
      </c>
    </row>
    <row r="16125" spans="2:8" x14ac:dyDescent="0.25">
      <c r="B16125" t="s">
        <v>3</v>
      </c>
      <c r="C16125" t="s">
        <v>680</v>
      </c>
      <c r="D16125" t="s">
        <v>29</v>
      </c>
      <c r="E16125" t="s">
        <v>1</v>
      </c>
      <c r="F16125">
        <v>0.87</v>
      </c>
      <c r="G16125">
        <v>0.87</v>
      </c>
      <c r="H16125">
        <v>0.87</v>
      </c>
    </row>
    <row r="16126" spans="2:8" x14ac:dyDescent="0.25">
      <c r="B16126" t="s">
        <v>3</v>
      </c>
      <c r="C16126" t="s">
        <v>680</v>
      </c>
      <c r="D16126" t="s">
        <v>30</v>
      </c>
      <c r="E16126" t="s">
        <v>1</v>
      </c>
      <c r="F16126">
        <v>0.87</v>
      </c>
      <c r="G16126">
        <v>0.87</v>
      </c>
      <c r="H16126">
        <v>0.87</v>
      </c>
    </row>
    <row r="16127" spans="2:8" x14ac:dyDescent="0.25">
      <c r="B16127" t="s">
        <v>3</v>
      </c>
      <c r="C16127" t="s">
        <v>680</v>
      </c>
      <c r="D16127" t="s">
        <v>31</v>
      </c>
      <c r="E16127" t="s">
        <v>1</v>
      </c>
      <c r="F16127">
        <v>0.87</v>
      </c>
      <c r="G16127">
        <v>0.87</v>
      </c>
      <c r="H16127">
        <v>0.87</v>
      </c>
    </row>
    <row r="16128" spans="2:8" x14ac:dyDescent="0.25">
      <c r="B16128" t="s">
        <v>3</v>
      </c>
      <c r="C16128" t="s">
        <v>680</v>
      </c>
      <c r="D16128" t="s">
        <v>32</v>
      </c>
      <c r="E16128" t="s">
        <v>1</v>
      </c>
      <c r="F16128">
        <v>0.87</v>
      </c>
      <c r="G16128">
        <v>0.87</v>
      </c>
      <c r="H16128">
        <v>0.87</v>
      </c>
    </row>
    <row r="16129" spans="2:8" x14ac:dyDescent="0.25">
      <c r="B16129" t="s">
        <v>3</v>
      </c>
      <c r="C16129" t="s">
        <v>680</v>
      </c>
      <c r="D16129" t="s">
        <v>33</v>
      </c>
      <c r="E16129" t="s">
        <v>1</v>
      </c>
      <c r="F16129">
        <v>0.87</v>
      </c>
      <c r="G16129">
        <v>0.87</v>
      </c>
      <c r="H16129">
        <v>0.87</v>
      </c>
    </row>
    <row r="16130" spans="2:8" x14ac:dyDescent="0.25">
      <c r="B16130" t="s">
        <v>3</v>
      </c>
      <c r="C16130" t="s">
        <v>680</v>
      </c>
      <c r="D16130" t="s">
        <v>34</v>
      </c>
      <c r="E16130" t="s">
        <v>1</v>
      </c>
      <c r="F16130">
        <v>0.87</v>
      </c>
      <c r="G16130">
        <v>0.87</v>
      </c>
      <c r="H16130">
        <v>0.87</v>
      </c>
    </row>
    <row r="16131" spans="2:8" x14ac:dyDescent="0.25">
      <c r="B16131" t="s">
        <v>3</v>
      </c>
      <c r="C16131" t="s">
        <v>680</v>
      </c>
      <c r="D16131" t="s">
        <v>35</v>
      </c>
      <c r="E16131" t="s">
        <v>1</v>
      </c>
      <c r="F16131">
        <v>0.87</v>
      </c>
      <c r="G16131">
        <v>0.87</v>
      </c>
      <c r="H16131">
        <v>0.87</v>
      </c>
    </row>
    <row r="16132" spans="2:8" x14ac:dyDescent="0.25">
      <c r="B16132" t="s">
        <v>3</v>
      </c>
      <c r="C16132" t="s">
        <v>680</v>
      </c>
      <c r="D16132" t="s">
        <v>36</v>
      </c>
      <c r="E16132" t="s">
        <v>1</v>
      </c>
      <c r="F16132">
        <v>0.87</v>
      </c>
      <c r="G16132">
        <v>0.87</v>
      </c>
      <c r="H16132">
        <v>0.87</v>
      </c>
    </row>
    <row r="16133" spans="2:8" x14ac:dyDescent="0.25">
      <c r="B16133" t="s">
        <v>3</v>
      </c>
      <c r="C16133" t="s">
        <v>680</v>
      </c>
      <c r="D16133" t="s">
        <v>37</v>
      </c>
      <c r="E16133" t="s">
        <v>1</v>
      </c>
      <c r="F16133">
        <v>0.87</v>
      </c>
      <c r="G16133">
        <v>0.87</v>
      </c>
      <c r="H16133">
        <v>0.87</v>
      </c>
    </row>
    <row r="16134" spans="2:8" x14ac:dyDescent="0.25">
      <c r="B16134" t="s">
        <v>3</v>
      </c>
      <c r="C16134" t="s">
        <v>680</v>
      </c>
      <c r="D16134" t="s">
        <v>38</v>
      </c>
      <c r="E16134" t="s">
        <v>1</v>
      </c>
      <c r="F16134">
        <v>0.87</v>
      </c>
      <c r="G16134">
        <v>0.87</v>
      </c>
      <c r="H16134">
        <v>0.87</v>
      </c>
    </row>
    <row r="16135" spans="2:8" x14ac:dyDescent="0.25">
      <c r="B16135" t="s">
        <v>3</v>
      </c>
      <c r="C16135" t="s">
        <v>680</v>
      </c>
      <c r="D16135" t="s">
        <v>39</v>
      </c>
      <c r="E16135" t="s">
        <v>1</v>
      </c>
      <c r="F16135">
        <v>0.87</v>
      </c>
      <c r="G16135">
        <v>0.87</v>
      </c>
      <c r="H16135">
        <v>0.87</v>
      </c>
    </row>
    <row r="16136" spans="2:8" x14ac:dyDescent="0.25">
      <c r="B16136" t="s">
        <v>3</v>
      </c>
      <c r="C16136" t="s">
        <v>680</v>
      </c>
      <c r="D16136" t="s">
        <v>40</v>
      </c>
      <c r="E16136" t="s">
        <v>1</v>
      </c>
      <c r="F16136">
        <v>0.87</v>
      </c>
      <c r="G16136">
        <v>0.87</v>
      </c>
      <c r="H16136">
        <v>0.87</v>
      </c>
    </row>
    <row r="16137" spans="2:8" x14ac:dyDescent="0.25">
      <c r="B16137" t="s">
        <v>3</v>
      </c>
      <c r="C16137" t="s">
        <v>680</v>
      </c>
      <c r="D16137" t="s">
        <v>41</v>
      </c>
      <c r="E16137" t="s">
        <v>1</v>
      </c>
      <c r="F16137">
        <v>0.87</v>
      </c>
      <c r="G16137">
        <v>0.87</v>
      </c>
      <c r="H16137">
        <v>0.87</v>
      </c>
    </row>
    <row r="16138" spans="2:8" x14ac:dyDescent="0.25">
      <c r="B16138" t="s">
        <v>3</v>
      </c>
      <c r="C16138" t="s">
        <v>680</v>
      </c>
      <c r="D16138" t="s">
        <v>42</v>
      </c>
      <c r="E16138" t="s">
        <v>1</v>
      </c>
      <c r="F16138">
        <v>0.9</v>
      </c>
      <c r="G16138">
        <v>0.9</v>
      </c>
      <c r="H16138">
        <v>0.9</v>
      </c>
    </row>
    <row r="16139" spans="2:8" x14ac:dyDescent="0.25">
      <c r="B16139" t="s">
        <v>3</v>
      </c>
      <c r="C16139" t="s">
        <v>680</v>
      </c>
      <c r="D16139" t="s">
        <v>43</v>
      </c>
      <c r="E16139" t="s">
        <v>1</v>
      </c>
      <c r="F16139">
        <v>0.9</v>
      </c>
      <c r="G16139">
        <v>0.9</v>
      </c>
      <c r="H16139">
        <v>0.9</v>
      </c>
    </row>
    <row r="16140" spans="2:8" x14ac:dyDescent="0.25">
      <c r="B16140" t="s">
        <v>3</v>
      </c>
      <c r="C16140" t="s">
        <v>680</v>
      </c>
      <c r="D16140" t="s">
        <v>45</v>
      </c>
      <c r="E16140" t="s">
        <v>1</v>
      </c>
      <c r="F16140">
        <v>0.32</v>
      </c>
      <c r="G16140">
        <v>0.32</v>
      </c>
      <c r="H16140">
        <v>0.32</v>
      </c>
    </row>
    <row r="16141" spans="2:8" x14ac:dyDescent="0.25">
      <c r="B16141" t="s">
        <v>3</v>
      </c>
      <c r="C16141" t="s">
        <v>680</v>
      </c>
      <c r="D16141" t="s">
        <v>46</v>
      </c>
      <c r="E16141" t="s">
        <v>1</v>
      </c>
      <c r="F16141">
        <v>0.86</v>
      </c>
      <c r="G16141">
        <v>0.86</v>
      </c>
      <c r="H16141">
        <v>0.86</v>
      </c>
    </row>
    <row r="16142" spans="2:8" x14ac:dyDescent="0.25">
      <c r="B16142" t="s">
        <v>3</v>
      </c>
      <c r="C16142" t="s">
        <v>680</v>
      </c>
      <c r="D16142" t="s">
        <v>47</v>
      </c>
      <c r="E16142" t="s">
        <v>1</v>
      </c>
      <c r="F16142">
        <v>0.88</v>
      </c>
      <c r="G16142">
        <v>0.88</v>
      </c>
      <c r="H16142">
        <v>0.88</v>
      </c>
    </row>
    <row r="16143" spans="2:8" x14ac:dyDescent="0.25">
      <c r="B16143" t="s">
        <v>3</v>
      </c>
      <c r="C16143" t="s">
        <v>680</v>
      </c>
      <c r="D16143" t="s">
        <v>44</v>
      </c>
      <c r="E16143" t="s">
        <v>1</v>
      </c>
      <c r="F16143">
        <v>0.86</v>
      </c>
      <c r="G16143">
        <v>0.86</v>
      </c>
      <c r="H16143">
        <v>0.86</v>
      </c>
    </row>
    <row r="16144" spans="2:8" x14ac:dyDescent="0.25">
      <c r="B16144" t="s">
        <v>3</v>
      </c>
      <c r="C16144" t="s">
        <v>680</v>
      </c>
      <c r="D16144" t="s">
        <v>48</v>
      </c>
      <c r="E16144" t="s">
        <v>1</v>
      </c>
      <c r="F16144">
        <v>0.56000000000000005</v>
      </c>
      <c r="G16144">
        <v>0.56000000000000005</v>
      </c>
      <c r="H16144">
        <v>0.56000000000000005</v>
      </c>
    </row>
    <row r="16145" spans="2:8" x14ac:dyDescent="0.25">
      <c r="B16145" t="s">
        <v>3</v>
      </c>
      <c r="C16145" t="s">
        <v>680</v>
      </c>
      <c r="D16145" t="s">
        <v>49</v>
      </c>
      <c r="E16145" t="s">
        <v>1</v>
      </c>
      <c r="F16145">
        <v>0.86</v>
      </c>
      <c r="G16145">
        <v>0.86</v>
      </c>
      <c r="H16145">
        <v>0.86</v>
      </c>
    </row>
    <row r="16146" spans="2:8" x14ac:dyDescent="0.25">
      <c r="B16146" t="s">
        <v>3</v>
      </c>
      <c r="C16146" t="s">
        <v>680</v>
      </c>
      <c r="D16146" t="s">
        <v>50</v>
      </c>
      <c r="E16146" t="s">
        <v>1</v>
      </c>
      <c r="F16146">
        <v>0.88</v>
      </c>
      <c r="G16146">
        <v>0.88</v>
      </c>
      <c r="H16146">
        <v>0.88</v>
      </c>
    </row>
    <row r="16147" spans="2:8" x14ac:dyDescent="0.25">
      <c r="B16147" t="s">
        <v>3</v>
      </c>
      <c r="C16147" t="s">
        <v>680</v>
      </c>
      <c r="D16147" t="s">
        <v>51</v>
      </c>
      <c r="E16147" t="s">
        <v>1</v>
      </c>
      <c r="F16147">
        <v>0.86</v>
      </c>
      <c r="G16147">
        <v>0.86</v>
      </c>
      <c r="H16147">
        <v>0.86</v>
      </c>
    </row>
    <row r="16148" spans="2:8" x14ac:dyDescent="0.25">
      <c r="B16148" t="s">
        <v>3</v>
      </c>
      <c r="C16148" t="s">
        <v>680</v>
      </c>
      <c r="D16148" t="s">
        <v>52</v>
      </c>
      <c r="E16148" t="s">
        <v>1</v>
      </c>
      <c r="F16148">
        <v>0.88</v>
      </c>
      <c r="G16148">
        <v>0.88</v>
      </c>
      <c r="H16148">
        <v>0.88</v>
      </c>
    </row>
    <row r="16149" spans="2:8" x14ac:dyDescent="0.25">
      <c r="B16149" t="s">
        <v>3</v>
      </c>
      <c r="C16149" t="s">
        <v>680</v>
      </c>
      <c r="D16149" t="s">
        <v>53</v>
      </c>
      <c r="E16149" t="s">
        <v>1</v>
      </c>
      <c r="F16149">
        <v>0.86</v>
      </c>
      <c r="G16149">
        <v>0.86</v>
      </c>
      <c r="H16149">
        <v>0.86</v>
      </c>
    </row>
    <row r="16150" spans="2:8" x14ac:dyDescent="0.25">
      <c r="B16150" t="s">
        <v>3</v>
      </c>
      <c r="C16150" t="s">
        <v>680</v>
      </c>
      <c r="D16150" t="s">
        <v>54</v>
      </c>
      <c r="E16150" t="s">
        <v>1</v>
      </c>
      <c r="F16150">
        <v>0.88</v>
      </c>
      <c r="G16150">
        <v>0.88</v>
      </c>
      <c r="H16150">
        <v>0.88</v>
      </c>
    </row>
    <row r="16151" spans="2:8" x14ac:dyDescent="0.25">
      <c r="B16151" t="s">
        <v>3</v>
      </c>
      <c r="C16151" t="s">
        <v>680</v>
      </c>
      <c r="D16151" t="s">
        <v>55</v>
      </c>
      <c r="E16151" t="s">
        <v>1</v>
      </c>
      <c r="F16151">
        <v>0.86</v>
      </c>
      <c r="G16151">
        <v>0.86</v>
      </c>
      <c r="H16151">
        <v>0.86</v>
      </c>
    </row>
    <row r="16152" spans="2:8" x14ac:dyDescent="0.25">
      <c r="B16152" t="s">
        <v>3</v>
      </c>
      <c r="C16152" t="s">
        <v>680</v>
      </c>
      <c r="D16152" t="s">
        <v>56</v>
      </c>
      <c r="E16152" t="s">
        <v>1</v>
      </c>
      <c r="F16152">
        <v>0.88</v>
      </c>
      <c r="G16152">
        <v>0.88</v>
      </c>
      <c r="H16152">
        <v>0.88</v>
      </c>
    </row>
    <row r="16153" spans="2:8" x14ac:dyDescent="0.25">
      <c r="B16153" t="s">
        <v>3</v>
      </c>
      <c r="C16153" t="s">
        <v>680</v>
      </c>
      <c r="D16153" t="s">
        <v>622</v>
      </c>
      <c r="E16153" t="s">
        <v>1</v>
      </c>
      <c r="F16153">
        <v>0.75</v>
      </c>
      <c r="G16153">
        <v>0.75</v>
      </c>
      <c r="H16153">
        <v>0.75</v>
      </c>
    </row>
    <row r="16154" spans="2:8" x14ac:dyDescent="0.25">
      <c r="B16154" t="s">
        <v>3</v>
      </c>
      <c r="C16154" t="s">
        <v>680</v>
      </c>
      <c r="D16154" t="s">
        <v>623</v>
      </c>
      <c r="E16154" t="s">
        <v>1</v>
      </c>
      <c r="F16154">
        <v>1</v>
      </c>
      <c r="G16154">
        <v>1</v>
      </c>
      <c r="H16154">
        <v>1</v>
      </c>
    </row>
    <row r="16155" spans="2:8" x14ac:dyDescent="0.25">
      <c r="B16155" t="s">
        <v>3</v>
      </c>
      <c r="C16155" t="s">
        <v>680</v>
      </c>
      <c r="D16155" t="s">
        <v>624</v>
      </c>
      <c r="E16155" t="s">
        <v>1</v>
      </c>
      <c r="F16155">
        <v>0.75</v>
      </c>
      <c r="G16155">
        <v>0.75</v>
      </c>
      <c r="H16155">
        <v>0.75</v>
      </c>
    </row>
    <row r="16156" spans="2:8" x14ac:dyDescent="0.25">
      <c r="B16156" t="s">
        <v>3</v>
      </c>
      <c r="C16156" t="s">
        <v>680</v>
      </c>
      <c r="D16156" t="s">
        <v>625</v>
      </c>
      <c r="E16156" t="s">
        <v>1</v>
      </c>
      <c r="F16156">
        <v>1</v>
      </c>
      <c r="G16156">
        <v>1</v>
      </c>
      <c r="H16156">
        <v>1</v>
      </c>
    </row>
    <row r="16157" spans="2:8" x14ac:dyDescent="0.25">
      <c r="B16157" t="s">
        <v>3</v>
      </c>
      <c r="C16157" t="s">
        <v>680</v>
      </c>
      <c r="D16157" t="s">
        <v>57</v>
      </c>
      <c r="E16157" t="s">
        <v>1</v>
      </c>
      <c r="F16157">
        <v>1</v>
      </c>
      <c r="G16157">
        <v>1</v>
      </c>
      <c r="H16157">
        <v>1</v>
      </c>
    </row>
    <row r="16158" spans="2:8" x14ac:dyDescent="0.25">
      <c r="B16158" t="s">
        <v>3</v>
      </c>
      <c r="C16158" t="s">
        <v>680</v>
      </c>
      <c r="D16158" t="s">
        <v>58</v>
      </c>
      <c r="E16158" t="s">
        <v>1</v>
      </c>
      <c r="F16158">
        <v>0.86</v>
      </c>
      <c r="G16158">
        <v>0.86</v>
      </c>
      <c r="H16158">
        <v>0.86</v>
      </c>
    </row>
    <row r="16159" spans="2:8" x14ac:dyDescent="0.25">
      <c r="B16159" t="s">
        <v>3</v>
      </c>
      <c r="C16159" t="s">
        <v>680</v>
      </c>
      <c r="D16159" t="s">
        <v>59</v>
      </c>
      <c r="E16159" t="s">
        <v>1</v>
      </c>
      <c r="F16159">
        <v>0.88</v>
      </c>
      <c r="G16159">
        <v>0.88</v>
      </c>
      <c r="H16159">
        <v>0.88</v>
      </c>
    </row>
    <row r="16160" spans="2:8" x14ac:dyDescent="0.25">
      <c r="B16160" t="s">
        <v>3</v>
      </c>
      <c r="C16160" t="s">
        <v>680</v>
      </c>
      <c r="D16160" t="s">
        <v>60</v>
      </c>
      <c r="E16160" t="s">
        <v>1</v>
      </c>
      <c r="F16160">
        <v>0.86</v>
      </c>
      <c r="G16160">
        <v>0.86</v>
      </c>
      <c r="H16160">
        <v>0.86</v>
      </c>
    </row>
    <row r="16161" spans="2:8" x14ac:dyDescent="0.25">
      <c r="B16161" t="s">
        <v>3</v>
      </c>
      <c r="C16161" t="s">
        <v>680</v>
      </c>
      <c r="D16161" t="s">
        <v>61</v>
      </c>
      <c r="E16161" t="s">
        <v>1</v>
      </c>
      <c r="F16161">
        <v>0.88</v>
      </c>
      <c r="G16161">
        <v>0.88</v>
      </c>
      <c r="H16161">
        <v>0.88</v>
      </c>
    </row>
    <row r="16162" spans="2:8" x14ac:dyDescent="0.25">
      <c r="B16162" t="s">
        <v>3</v>
      </c>
      <c r="C16162" t="s">
        <v>680</v>
      </c>
      <c r="D16162" t="s">
        <v>62</v>
      </c>
      <c r="E16162" t="s">
        <v>1</v>
      </c>
      <c r="F16162">
        <v>0.86</v>
      </c>
      <c r="G16162">
        <v>0.86</v>
      </c>
      <c r="H16162">
        <v>0.86</v>
      </c>
    </row>
    <row r="16163" spans="2:8" x14ac:dyDescent="0.25">
      <c r="B16163" t="s">
        <v>3</v>
      </c>
      <c r="C16163" t="s">
        <v>680</v>
      </c>
      <c r="D16163" t="s">
        <v>63</v>
      </c>
      <c r="E16163" t="s">
        <v>1</v>
      </c>
      <c r="F16163">
        <v>0.88</v>
      </c>
      <c r="G16163">
        <v>0.88</v>
      </c>
      <c r="H16163">
        <v>0.88</v>
      </c>
    </row>
    <row r="16164" spans="2:8" x14ac:dyDescent="0.25">
      <c r="B16164" t="s">
        <v>3</v>
      </c>
      <c r="C16164" t="s">
        <v>680</v>
      </c>
      <c r="D16164" t="s">
        <v>626</v>
      </c>
      <c r="E16164" t="s">
        <v>1</v>
      </c>
      <c r="F16164">
        <v>1</v>
      </c>
      <c r="G16164">
        <v>1</v>
      </c>
      <c r="H16164">
        <v>1</v>
      </c>
    </row>
    <row r="16165" spans="2:8" x14ac:dyDescent="0.25">
      <c r="B16165" t="s">
        <v>3</v>
      </c>
      <c r="C16165" t="s">
        <v>680</v>
      </c>
      <c r="D16165" t="s">
        <v>64</v>
      </c>
      <c r="E16165" t="s">
        <v>1</v>
      </c>
      <c r="F16165">
        <v>0.94</v>
      </c>
      <c r="G16165">
        <v>0.94</v>
      </c>
      <c r="H16165">
        <v>0.94</v>
      </c>
    </row>
    <row r="16166" spans="2:8" x14ac:dyDescent="0.25">
      <c r="B16166" t="s">
        <v>3</v>
      </c>
      <c r="C16166" t="s">
        <v>680</v>
      </c>
      <c r="D16166" t="s">
        <v>65</v>
      </c>
      <c r="E16166" t="s">
        <v>1</v>
      </c>
      <c r="F16166">
        <v>0.86</v>
      </c>
      <c r="G16166">
        <v>0.86</v>
      </c>
      <c r="H16166">
        <v>0.86</v>
      </c>
    </row>
    <row r="16167" spans="2:8" x14ac:dyDescent="0.25">
      <c r="B16167" t="s">
        <v>3</v>
      </c>
      <c r="C16167" t="s">
        <v>680</v>
      </c>
      <c r="D16167" t="s">
        <v>66</v>
      </c>
      <c r="E16167" t="s">
        <v>1</v>
      </c>
      <c r="F16167">
        <v>0.88</v>
      </c>
      <c r="G16167">
        <v>0.88</v>
      </c>
      <c r="H16167">
        <v>0.88</v>
      </c>
    </row>
    <row r="16168" spans="2:8" x14ac:dyDescent="0.25">
      <c r="B16168" t="s">
        <v>3</v>
      </c>
      <c r="C16168" t="s">
        <v>680</v>
      </c>
      <c r="D16168" t="s">
        <v>67</v>
      </c>
      <c r="E16168" t="s">
        <v>1</v>
      </c>
      <c r="F16168">
        <v>0.86</v>
      </c>
      <c r="G16168">
        <v>0.86</v>
      </c>
      <c r="H16168">
        <v>0.86</v>
      </c>
    </row>
    <row r="16169" spans="2:8" x14ac:dyDescent="0.25">
      <c r="B16169" t="s">
        <v>3</v>
      </c>
      <c r="C16169" t="s">
        <v>680</v>
      </c>
      <c r="D16169" t="s">
        <v>68</v>
      </c>
      <c r="E16169" t="s">
        <v>1</v>
      </c>
      <c r="F16169">
        <v>0.88</v>
      </c>
      <c r="G16169">
        <v>0.88</v>
      </c>
      <c r="H16169">
        <v>0.88</v>
      </c>
    </row>
    <row r="16170" spans="2:8" x14ac:dyDescent="0.25">
      <c r="B16170" t="s">
        <v>3</v>
      </c>
      <c r="C16170" t="s">
        <v>680</v>
      </c>
      <c r="D16170" t="s">
        <v>69</v>
      </c>
      <c r="E16170" t="s">
        <v>1</v>
      </c>
      <c r="F16170">
        <v>0.86</v>
      </c>
      <c r="G16170">
        <v>0.86</v>
      </c>
      <c r="H16170">
        <v>0.86</v>
      </c>
    </row>
    <row r="16171" spans="2:8" x14ac:dyDescent="0.25">
      <c r="B16171" t="s">
        <v>3</v>
      </c>
      <c r="C16171" t="s">
        <v>680</v>
      </c>
      <c r="D16171" t="s">
        <v>70</v>
      </c>
      <c r="E16171" t="s">
        <v>1</v>
      </c>
      <c r="F16171">
        <v>0.88</v>
      </c>
      <c r="G16171">
        <v>0.88</v>
      </c>
      <c r="H16171">
        <v>0.88</v>
      </c>
    </row>
    <row r="16172" spans="2:8" x14ac:dyDescent="0.25">
      <c r="B16172" t="s">
        <v>3</v>
      </c>
      <c r="C16172" t="s">
        <v>680</v>
      </c>
      <c r="D16172" t="s">
        <v>71</v>
      </c>
      <c r="E16172" t="s">
        <v>1</v>
      </c>
      <c r="F16172">
        <v>0.86</v>
      </c>
      <c r="G16172">
        <v>0.86</v>
      </c>
      <c r="H16172">
        <v>0.86</v>
      </c>
    </row>
    <row r="16173" spans="2:8" x14ac:dyDescent="0.25">
      <c r="B16173" t="s">
        <v>3</v>
      </c>
      <c r="C16173" t="s">
        <v>680</v>
      </c>
      <c r="D16173" t="s">
        <v>72</v>
      </c>
      <c r="E16173" t="s">
        <v>1</v>
      </c>
      <c r="F16173">
        <v>0.88</v>
      </c>
      <c r="G16173">
        <v>0.88</v>
      </c>
      <c r="H16173">
        <v>0.88</v>
      </c>
    </row>
    <row r="16174" spans="2:8" x14ac:dyDescent="0.25">
      <c r="B16174" t="s">
        <v>3</v>
      </c>
      <c r="C16174" t="s">
        <v>680</v>
      </c>
      <c r="D16174" t="s">
        <v>73</v>
      </c>
      <c r="E16174" t="s">
        <v>1</v>
      </c>
      <c r="F16174">
        <v>0.86</v>
      </c>
      <c r="G16174">
        <v>0.86</v>
      </c>
      <c r="H16174">
        <v>0.86</v>
      </c>
    </row>
    <row r="16175" spans="2:8" x14ac:dyDescent="0.25">
      <c r="B16175" t="s">
        <v>3</v>
      </c>
      <c r="C16175" t="s">
        <v>680</v>
      </c>
      <c r="D16175" t="s">
        <v>74</v>
      </c>
      <c r="E16175" t="s">
        <v>1</v>
      </c>
      <c r="F16175">
        <v>0.88</v>
      </c>
      <c r="G16175">
        <v>0.88</v>
      </c>
      <c r="H16175">
        <v>0.88</v>
      </c>
    </row>
    <row r="16176" spans="2:8" x14ac:dyDescent="0.25">
      <c r="B16176" t="s">
        <v>3</v>
      </c>
      <c r="C16176" t="s">
        <v>680</v>
      </c>
      <c r="D16176" t="s">
        <v>75</v>
      </c>
      <c r="E16176" t="s">
        <v>1</v>
      </c>
      <c r="F16176">
        <v>1</v>
      </c>
      <c r="G16176">
        <v>1</v>
      </c>
      <c r="H16176">
        <v>1</v>
      </c>
    </row>
    <row r="16177" spans="2:8" x14ac:dyDescent="0.25">
      <c r="B16177" t="s">
        <v>3</v>
      </c>
      <c r="C16177" t="s">
        <v>680</v>
      </c>
      <c r="D16177" t="s">
        <v>76</v>
      </c>
      <c r="E16177" t="s">
        <v>1</v>
      </c>
      <c r="F16177">
        <v>1</v>
      </c>
      <c r="G16177">
        <v>1</v>
      </c>
      <c r="H16177">
        <v>1</v>
      </c>
    </row>
    <row r="16178" spans="2:8" x14ac:dyDescent="0.25">
      <c r="B16178" t="s">
        <v>3</v>
      </c>
      <c r="C16178" t="s">
        <v>680</v>
      </c>
      <c r="D16178" t="s">
        <v>77</v>
      </c>
      <c r="E16178" t="s">
        <v>1</v>
      </c>
      <c r="F16178">
        <v>1</v>
      </c>
      <c r="G16178">
        <v>1</v>
      </c>
      <c r="H16178">
        <v>1</v>
      </c>
    </row>
    <row r="16179" spans="2:8" x14ac:dyDescent="0.25">
      <c r="B16179" t="s">
        <v>3</v>
      </c>
      <c r="C16179" t="s">
        <v>680</v>
      </c>
      <c r="D16179" t="s">
        <v>78</v>
      </c>
      <c r="E16179" t="s">
        <v>1</v>
      </c>
      <c r="F16179">
        <v>1</v>
      </c>
      <c r="G16179">
        <v>1</v>
      </c>
      <c r="H16179">
        <v>1</v>
      </c>
    </row>
    <row r="16180" spans="2:8" x14ac:dyDescent="0.25">
      <c r="B16180" t="s">
        <v>3</v>
      </c>
      <c r="C16180" t="s">
        <v>680</v>
      </c>
      <c r="D16180" t="s">
        <v>79</v>
      </c>
      <c r="E16180" t="s">
        <v>1</v>
      </c>
      <c r="F16180">
        <v>0.86</v>
      </c>
      <c r="G16180">
        <v>0.86</v>
      </c>
      <c r="H16180">
        <v>0.86</v>
      </c>
    </row>
    <row r="16181" spans="2:8" x14ac:dyDescent="0.25">
      <c r="B16181" t="s">
        <v>3</v>
      </c>
      <c r="C16181" t="s">
        <v>680</v>
      </c>
      <c r="D16181" t="s">
        <v>80</v>
      </c>
      <c r="E16181" t="s">
        <v>1</v>
      </c>
      <c r="F16181">
        <v>0.88</v>
      </c>
      <c r="G16181">
        <v>0.88</v>
      </c>
      <c r="H16181">
        <v>0.88</v>
      </c>
    </row>
    <row r="16182" spans="2:8" x14ac:dyDescent="0.25">
      <c r="B16182" t="s">
        <v>3</v>
      </c>
      <c r="C16182" t="s">
        <v>680</v>
      </c>
      <c r="D16182" t="s">
        <v>627</v>
      </c>
      <c r="E16182" t="s">
        <v>1</v>
      </c>
      <c r="F16182">
        <v>0.75</v>
      </c>
      <c r="G16182">
        <v>0.75</v>
      </c>
      <c r="H16182">
        <v>0.75</v>
      </c>
    </row>
    <row r="16183" spans="2:8" x14ac:dyDescent="0.25">
      <c r="B16183" t="s">
        <v>3</v>
      </c>
      <c r="C16183" t="s">
        <v>680</v>
      </c>
      <c r="D16183" t="s">
        <v>81</v>
      </c>
      <c r="E16183" t="s">
        <v>1</v>
      </c>
      <c r="F16183">
        <v>0.86</v>
      </c>
      <c r="G16183">
        <v>0.86</v>
      </c>
      <c r="H16183">
        <v>0.86</v>
      </c>
    </row>
    <row r="16184" spans="2:8" x14ac:dyDescent="0.25">
      <c r="B16184" t="s">
        <v>3</v>
      </c>
      <c r="C16184" t="s">
        <v>680</v>
      </c>
      <c r="D16184" t="s">
        <v>82</v>
      </c>
      <c r="E16184" t="s">
        <v>1</v>
      </c>
      <c r="F16184">
        <v>0.88</v>
      </c>
      <c r="G16184">
        <v>0.88</v>
      </c>
      <c r="H16184">
        <v>0.88</v>
      </c>
    </row>
    <row r="16185" spans="2:8" x14ac:dyDescent="0.25">
      <c r="B16185" t="s">
        <v>3</v>
      </c>
      <c r="C16185" t="s">
        <v>680</v>
      </c>
      <c r="D16185" t="s">
        <v>83</v>
      </c>
      <c r="E16185" t="s">
        <v>1</v>
      </c>
      <c r="F16185">
        <v>0.86</v>
      </c>
      <c r="G16185">
        <v>0.86</v>
      </c>
      <c r="H16185">
        <v>0.86</v>
      </c>
    </row>
    <row r="16186" spans="2:8" x14ac:dyDescent="0.25">
      <c r="B16186" t="s">
        <v>3</v>
      </c>
      <c r="C16186" t="s">
        <v>680</v>
      </c>
      <c r="D16186" t="s">
        <v>84</v>
      </c>
      <c r="E16186" t="s">
        <v>1</v>
      </c>
      <c r="F16186">
        <v>0.88</v>
      </c>
      <c r="G16186">
        <v>0.88</v>
      </c>
      <c r="H16186">
        <v>0.88</v>
      </c>
    </row>
    <row r="16187" spans="2:8" x14ac:dyDescent="0.25">
      <c r="B16187" t="s">
        <v>3</v>
      </c>
      <c r="C16187" t="s">
        <v>680</v>
      </c>
      <c r="D16187" t="s">
        <v>85</v>
      </c>
      <c r="E16187" t="s">
        <v>1</v>
      </c>
      <c r="F16187">
        <v>0.88</v>
      </c>
      <c r="G16187">
        <v>0.88</v>
      </c>
      <c r="H16187">
        <v>0.88</v>
      </c>
    </row>
    <row r="16188" spans="2:8" x14ac:dyDescent="0.25">
      <c r="B16188" t="s">
        <v>3</v>
      </c>
      <c r="C16188" t="s">
        <v>680</v>
      </c>
      <c r="D16188" t="s">
        <v>86</v>
      </c>
      <c r="E16188" t="s">
        <v>1</v>
      </c>
      <c r="F16188">
        <v>0.88</v>
      </c>
      <c r="G16188">
        <v>0.88</v>
      </c>
      <c r="H16188">
        <v>0.88</v>
      </c>
    </row>
    <row r="16189" spans="2:8" x14ac:dyDescent="0.25">
      <c r="B16189" t="s">
        <v>3</v>
      </c>
      <c r="C16189" t="s">
        <v>680</v>
      </c>
      <c r="D16189" t="s">
        <v>87</v>
      </c>
      <c r="E16189" t="s">
        <v>1</v>
      </c>
      <c r="F16189">
        <v>0.88</v>
      </c>
      <c r="G16189">
        <v>0.88</v>
      </c>
      <c r="H16189">
        <v>0.88</v>
      </c>
    </row>
    <row r="16190" spans="2:8" x14ac:dyDescent="0.25">
      <c r="B16190" t="s">
        <v>3</v>
      </c>
      <c r="C16190" t="s">
        <v>680</v>
      </c>
      <c r="D16190" t="s">
        <v>88</v>
      </c>
      <c r="E16190" t="s">
        <v>1</v>
      </c>
      <c r="F16190">
        <v>1</v>
      </c>
      <c r="G16190">
        <v>1</v>
      </c>
      <c r="H16190">
        <v>1</v>
      </c>
    </row>
    <row r="16191" spans="2:8" x14ac:dyDescent="0.25">
      <c r="B16191" t="s">
        <v>3</v>
      </c>
      <c r="C16191" t="s">
        <v>680</v>
      </c>
      <c r="D16191" t="s">
        <v>628</v>
      </c>
      <c r="E16191" t="s">
        <v>1</v>
      </c>
      <c r="F16191">
        <v>0.76</v>
      </c>
      <c r="G16191">
        <v>0.76</v>
      </c>
      <c r="H16191">
        <v>0.76</v>
      </c>
    </row>
    <row r="16192" spans="2:8" x14ac:dyDescent="0.25">
      <c r="B16192" t="s">
        <v>3</v>
      </c>
      <c r="C16192" t="s">
        <v>680</v>
      </c>
      <c r="D16192" t="s">
        <v>89</v>
      </c>
      <c r="E16192" t="s">
        <v>1</v>
      </c>
      <c r="F16192">
        <v>0.76</v>
      </c>
      <c r="G16192">
        <v>0.76</v>
      </c>
      <c r="H16192">
        <v>0.76</v>
      </c>
    </row>
    <row r="16193" spans="2:8" x14ac:dyDescent="0.25">
      <c r="B16193" t="s">
        <v>3</v>
      </c>
      <c r="C16193" t="s">
        <v>680</v>
      </c>
      <c r="D16193" t="s">
        <v>90</v>
      </c>
      <c r="E16193" t="s">
        <v>1</v>
      </c>
      <c r="F16193">
        <v>0.86</v>
      </c>
      <c r="G16193">
        <v>0.86</v>
      </c>
      <c r="H16193">
        <v>0.86</v>
      </c>
    </row>
    <row r="16194" spans="2:8" x14ac:dyDescent="0.25">
      <c r="B16194" t="s">
        <v>3</v>
      </c>
      <c r="C16194" t="s">
        <v>680</v>
      </c>
      <c r="D16194" t="s">
        <v>91</v>
      </c>
      <c r="E16194" t="s">
        <v>1</v>
      </c>
      <c r="F16194">
        <v>0.88</v>
      </c>
      <c r="G16194">
        <v>0.88</v>
      </c>
      <c r="H16194">
        <v>0.88</v>
      </c>
    </row>
    <row r="16195" spans="2:8" x14ac:dyDescent="0.25">
      <c r="B16195" t="s">
        <v>3</v>
      </c>
      <c r="C16195" t="s">
        <v>680</v>
      </c>
      <c r="D16195" t="s">
        <v>92</v>
      </c>
      <c r="E16195" t="s">
        <v>1</v>
      </c>
      <c r="F16195">
        <v>0.86</v>
      </c>
      <c r="G16195">
        <v>0.86</v>
      </c>
      <c r="H16195">
        <v>0.86</v>
      </c>
    </row>
    <row r="16196" spans="2:8" x14ac:dyDescent="0.25">
      <c r="B16196" t="s">
        <v>3</v>
      </c>
      <c r="C16196" t="s">
        <v>680</v>
      </c>
      <c r="D16196" t="s">
        <v>93</v>
      </c>
      <c r="E16196" t="s">
        <v>1</v>
      </c>
      <c r="F16196">
        <v>0.86</v>
      </c>
      <c r="G16196">
        <v>0.86</v>
      </c>
      <c r="H16196">
        <v>0.86</v>
      </c>
    </row>
    <row r="16197" spans="2:8" x14ac:dyDescent="0.25">
      <c r="B16197" t="s">
        <v>3</v>
      </c>
      <c r="C16197" t="s">
        <v>680</v>
      </c>
      <c r="D16197" t="s">
        <v>94</v>
      </c>
      <c r="E16197" t="s">
        <v>1</v>
      </c>
      <c r="F16197">
        <v>0.88</v>
      </c>
      <c r="G16197">
        <v>0.88</v>
      </c>
      <c r="H16197">
        <v>0.88</v>
      </c>
    </row>
    <row r="16198" spans="2:8" x14ac:dyDescent="0.25">
      <c r="B16198" t="s">
        <v>3</v>
      </c>
      <c r="C16198" t="s">
        <v>680</v>
      </c>
      <c r="D16198" t="s">
        <v>95</v>
      </c>
      <c r="E16198" t="s">
        <v>1</v>
      </c>
      <c r="F16198">
        <v>0.88</v>
      </c>
      <c r="G16198">
        <v>0.88</v>
      </c>
      <c r="H16198">
        <v>0.88</v>
      </c>
    </row>
    <row r="16199" spans="2:8" x14ac:dyDescent="0.25">
      <c r="B16199" t="s">
        <v>3</v>
      </c>
      <c r="C16199" t="s">
        <v>680</v>
      </c>
      <c r="D16199" t="s">
        <v>96</v>
      </c>
      <c r="E16199" t="s">
        <v>1</v>
      </c>
      <c r="F16199">
        <v>0.76</v>
      </c>
      <c r="G16199">
        <v>0.76</v>
      </c>
      <c r="H16199">
        <v>0.76</v>
      </c>
    </row>
    <row r="16200" spans="2:8" x14ac:dyDescent="0.25">
      <c r="B16200" t="s">
        <v>3</v>
      </c>
      <c r="C16200" t="s">
        <v>680</v>
      </c>
      <c r="D16200" t="s">
        <v>97</v>
      </c>
      <c r="E16200" t="s">
        <v>1</v>
      </c>
      <c r="F16200">
        <v>1</v>
      </c>
      <c r="G16200">
        <v>1</v>
      </c>
      <c r="H16200">
        <v>1</v>
      </c>
    </row>
    <row r="16201" spans="2:8" x14ac:dyDescent="0.25">
      <c r="B16201" t="s">
        <v>3</v>
      </c>
      <c r="C16201" t="s">
        <v>680</v>
      </c>
      <c r="D16201" t="s">
        <v>98</v>
      </c>
      <c r="E16201" t="s">
        <v>1</v>
      </c>
      <c r="F16201">
        <v>1</v>
      </c>
      <c r="G16201">
        <v>1</v>
      </c>
      <c r="H16201">
        <v>1</v>
      </c>
    </row>
    <row r="16202" spans="2:8" x14ac:dyDescent="0.25">
      <c r="B16202" t="s">
        <v>3</v>
      </c>
      <c r="C16202" t="s">
        <v>680</v>
      </c>
      <c r="D16202" t="s">
        <v>99</v>
      </c>
      <c r="E16202" t="s">
        <v>1</v>
      </c>
      <c r="F16202">
        <v>1</v>
      </c>
      <c r="G16202">
        <v>1</v>
      </c>
      <c r="H16202">
        <v>1</v>
      </c>
    </row>
    <row r="16203" spans="2:8" x14ac:dyDescent="0.25">
      <c r="B16203" t="s">
        <v>3</v>
      </c>
      <c r="C16203" t="s">
        <v>680</v>
      </c>
      <c r="D16203" t="s">
        <v>100</v>
      </c>
      <c r="E16203" t="s">
        <v>1</v>
      </c>
      <c r="F16203">
        <v>0.86</v>
      </c>
      <c r="G16203">
        <v>0.86</v>
      </c>
      <c r="H16203">
        <v>0.86</v>
      </c>
    </row>
    <row r="16204" spans="2:8" x14ac:dyDescent="0.25">
      <c r="B16204" t="s">
        <v>3</v>
      </c>
      <c r="C16204" t="s">
        <v>680</v>
      </c>
      <c r="D16204" t="s">
        <v>101</v>
      </c>
      <c r="E16204" t="s">
        <v>1</v>
      </c>
      <c r="F16204">
        <v>0.88</v>
      </c>
      <c r="G16204">
        <v>0.88</v>
      </c>
      <c r="H16204">
        <v>0.88</v>
      </c>
    </row>
    <row r="16205" spans="2:8" x14ac:dyDescent="0.25">
      <c r="B16205" t="s">
        <v>3</v>
      </c>
      <c r="C16205" t="s">
        <v>680</v>
      </c>
      <c r="D16205" t="s">
        <v>102</v>
      </c>
      <c r="E16205" t="s">
        <v>1</v>
      </c>
      <c r="F16205">
        <v>0.86</v>
      </c>
      <c r="G16205">
        <v>0.86</v>
      </c>
      <c r="H16205">
        <v>0.86</v>
      </c>
    </row>
    <row r="16206" spans="2:8" x14ac:dyDescent="0.25">
      <c r="B16206" t="s">
        <v>3</v>
      </c>
      <c r="C16206" t="s">
        <v>680</v>
      </c>
      <c r="D16206" t="s">
        <v>103</v>
      </c>
      <c r="E16206" t="s">
        <v>1</v>
      </c>
      <c r="F16206">
        <v>0.88</v>
      </c>
      <c r="G16206">
        <v>0.88</v>
      </c>
      <c r="H16206">
        <v>0.88</v>
      </c>
    </row>
    <row r="16207" spans="2:8" x14ac:dyDescent="0.25">
      <c r="B16207" t="s">
        <v>3</v>
      </c>
      <c r="C16207" t="s">
        <v>680</v>
      </c>
      <c r="D16207" t="s">
        <v>104</v>
      </c>
      <c r="E16207" t="s">
        <v>1</v>
      </c>
      <c r="F16207">
        <v>0.86</v>
      </c>
      <c r="G16207">
        <v>0.86</v>
      </c>
      <c r="H16207">
        <v>0.86</v>
      </c>
    </row>
    <row r="16208" spans="2:8" x14ac:dyDescent="0.25">
      <c r="B16208" t="s">
        <v>3</v>
      </c>
      <c r="C16208" t="s">
        <v>680</v>
      </c>
      <c r="D16208" t="s">
        <v>105</v>
      </c>
      <c r="E16208" t="s">
        <v>1</v>
      </c>
      <c r="F16208">
        <v>0.88</v>
      </c>
      <c r="G16208">
        <v>0.88</v>
      </c>
      <c r="H16208">
        <v>0.88</v>
      </c>
    </row>
    <row r="16209" spans="2:8" x14ac:dyDescent="0.25">
      <c r="B16209" t="s">
        <v>3</v>
      </c>
      <c r="C16209" t="s">
        <v>680</v>
      </c>
      <c r="D16209" t="s">
        <v>106</v>
      </c>
      <c r="E16209" t="s">
        <v>1</v>
      </c>
      <c r="F16209">
        <v>0.86</v>
      </c>
      <c r="G16209">
        <v>0.86</v>
      </c>
      <c r="H16209">
        <v>0.86</v>
      </c>
    </row>
    <row r="16210" spans="2:8" x14ac:dyDescent="0.25">
      <c r="B16210" t="s">
        <v>3</v>
      </c>
      <c r="C16210" t="s">
        <v>680</v>
      </c>
      <c r="D16210" t="s">
        <v>107</v>
      </c>
      <c r="E16210" t="s">
        <v>1</v>
      </c>
      <c r="F16210">
        <v>0.88</v>
      </c>
      <c r="G16210">
        <v>0.88</v>
      </c>
      <c r="H16210">
        <v>0.88</v>
      </c>
    </row>
    <row r="16211" spans="2:8" x14ac:dyDescent="0.25">
      <c r="B16211" t="s">
        <v>3</v>
      </c>
      <c r="C16211" t="s">
        <v>680</v>
      </c>
      <c r="D16211" t="s">
        <v>108</v>
      </c>
      <c r="E16211" t="s">
        <v>1</v>
      </c>
      <c r="F16211">
        <v>0.86</v>
      </c>
      <c r="G16211">
        <v>0.86</v>
      </c>
      <c r="H16211">
        <v>0.86</v>
      </c>
    </row>
    <row r="16212" spans="2:8" x14ac:dyDescent="0.25">
      <c r="B16212" t="s">
        <v>3</v>
      </c>
      <c r="C16212" t="s">
        <v>680</v>
      </c>
      <c r="D16212" t="s">
        <v>109</v>
      </c>
      <c r="E16212" t="s">
        <v>1</v>
      </c>
      <c r="F16212">
        <v>0.88</v>
      </c>
      <c r="G16212">
        <v>0.88</v>
      </c>
      <c r="H16212">
        <v>0.88</v>
      </c>
    </row>
    <row r="16213" spans="2:8" x14ac:dyDescent="0.25">
      <c r="B16213" t="s">
        <v>3</v>
      </c>
      <c r="C16213" t="s">
        <v>680</v>
      </c>
      <c r="D16213" t="s">
        <v>110</v>
      </c>
      <c r="E16213" t="s">
        <v>1</v>
      </c>
      <c r="F16213">
        <v>0.86</v>
      </c>
      <c r="G16213">
        <v>0.86</v>
      </c>
      <c r="H16213">
        <v>0.86</v>
      </c>
    </row>
    <row r="16214" spans="2:8" x14ac:dyDescent="0.25">
      <c r="B16214" t="s">
        <v>3</v>
      </c>
      <c r="C16214" t="s">
        <v>680</v>
      </c>
      <c r="D16214" t="s">
        <v>111</v>
      </c>
      <c r="E16214" t="s">
        <v>1</v>
      </c>
      <c r="F16214">
        <v>0.88</v>
      </c>
      <c r="G16214">
        <v>0.88</v>
      </c>
      <c r="H16214">
        <v>0.88</v>
      </c>
    </row>
    <row r="16215" spans="2:8" x14ac:dyDescent="0.25">
      <c r="B16215" t="s">
        <v>3</v>
      </c>
      <c r="C16215" t="s">
        <v>680</v>
      </c>
      <c r="D16215" t="s">
        <v>112</v>
      </c>
      <c r="E16215" t="s">
        <v>1</v>
      </c>
      <c r="F16215">
        <v>0.86</v>
      </c>
      <c r="G16215">
        <v>0.86</v>
      </c>
      <c r="H16215">
        <v>0.86</v>
      </c>
    </row>
    <row r="16216" spans="2:8" x14ac:dyDescent="0.25">
      <c r="B16216" t="s">
        <v>3</v>
      </c>
      <c r="C16216" t="s">
        <v>680</v>
      </c>
      <c r="D16216" t="s">
        <v>113</v>
      </c>
      <c r="E16216" t="s">
        <v>1</v>
      </c>
      <c r="F16216">
        <v>0.88</v>
      </c>
      <c r="G16216">
        <v>0.88</v>
      </c>
      <c r="H16216">
        <v>0.88</v>
      </c>
    </row>
    <row r="16217" spans="2:8" x14ac:dyDescent="0.25">
      <c r="B16217" t="s">
        <v>3</v>
      </c>
      <c r="C16217" t="s">
        <v>680</v>
      </c>
      <c r="D16217" t="s">
        <v>114</v>
      </c>
      <c r="E16217" t="s">
        <v>1</v>
      </c>
      <c r="F16217">
        <v>0.86</v>
      </c>
      <c r="G16217">
        <v>0.86</v>
      </c>
      <c r="H16217">
        <v>0.86</v>
      </c>
    </row>
    <row r="16218" spans="2:8" x14ac:dyDescent="0.25">
      <c r="B16218" t="s">
        <v>3</v>
      </c>
      <c r="C16218" t="s">
        <v>680</v>
      </c>
      <c r="D16218" t="s">
        <v>115</v>
      </c>
      <c r="E16218" t="s">
        <v>1</v>
      </c>
      <c r="F16218">
        <v>0.88</v>
      </c>
      <c r="G16218">
        <v>0.88</v>
      </c>
      <c r="H16218">
        <v>0.88</v>
      </c>
    </row>
    <row r="16219" spans="2:8" x14ac:dyDescent="0.25">
      <c r="B16219" t="s">
        <v>3</v>
      </c>
      <c r="C16219" t="s">
        <v>680</v>
      </c>
      <c r="D16219" t="s">
        <v>443</v>
      </c>
      <c r="E16219" t="s">
        <v>1</v>
      </c>
      <c r="F16219">
        <v>0.86</v>
      </c>
      <c r="G16219">
        <v>0.86</v>
      </c>
      <c r="H16219">
        <v>0.86</v>
      </c>
    </row>
    <row r="16220" spans="2:8" x14ac:dyDescent="0.25">
      <c r="B16220" t="s">
        <v>3</v>
      </c>
      <c r="C16220" t="s">
        <v>680</v>
      </c>
      <c r="D16220" t="s">
        <v>444</v>
      </c>
      <c r="E16220" t="s">
        <v>1</v>
      </c>
      <c r="F16220">
        <v>0.88</v>
      </c>
      <c r="G16220">
        <v>0.88</v>
      </c>
      <c r="H16220">
        <v>0.88</v>
      </c>
    </row>
    <row r="16221" spans="2:8" x14ac:dyDescent="0.25">
      <c r="B16221" t="s">
        <v>3</v>
      </c>
      <c r="C16221" t="s">
        <v>680</v>
      </c>
      <c r="D16221" t="s">
        <v>116</v>
      </c>
      <c r="E16221" t="s">
        <v>1</v>
      </c>
      <c r="F16221">
        <v>0.86</v>
      </c>
      <c r="G16221">
        <v>0.86</v>
      </c>
      <c r="H16221">
        <v>0.86</v>
      </c>
    </row>
    <row r="16222" spans="2:8" x14ac:dyDescent="0.25">
      <c r="B16222" t="s">
        <v>3</v>
      </c>
      <c r="C16222" t="s">
        <v>680</v>
      </c>
      <c r="D16222" t="s">
        <v>117</v>
      </c>
      <c r="E16222" t="s">
        <v>1</v>
      </c>
      <c r="F16222">
        <v>0.88</v>
      </c>
      <c r="G16222">
        <v>0.88</v>
      </c>
      <c r="H16222">
        <v>0.88</v>
      </c>
    </row>
    <row r="16223" spans="2:8" x14ac:dyDescent="0.25">
      <c r="B16223" t="s">
        <v>3</v>
      </c>
      <c r="C16223" t="s">
        <v>680</v>
      </c>
      <c r="D16223" t="s">
        <v>118</v>
      </c>
      <c r="E16223" t="s">
        <v>1</v>
      </c>
      <c r="F16223">
        <v>1</v>
      </c>
      <c r="G16223">
        <v>1</v>
      </c>
      <c r="H16223">
        <v>1</v>
      </c>
    </row>
    <row r="16224" spans="2:8" x14ac:dyDescent="0.25">
      <c r="B16224" t="s">
        <v>3</v>
      </c>
      <c r="C16224" t="s">
        <v>680</v>
      </c>
      <c r="D16224" t="s">
        <v>629</v>
      </c>
      <c r="E16224" t="s">
        <v>1</v>
      </c>
      <c r="F16224">
        <v>0.47499999999999998</v>
      </c>
      <c r="G16224">
        <v>0.47499999999999998</v>
      </c>
      <c r="H16224">
        <v>0.47499999999999998</v>
      </c>
    </row>
    <row r="16225" spans="2:8" x14ac:dyDescent="0.25">
      <c r="B16225" t="s">
        <v>3</v>
      </c>
      <c r="C16225" t="s">
        <v>680</v>
      </c>
      <c r="D16225" t="s">
        <v>119</v>
      </c>
      <c r="E16225" t="s">
        <v>1</v>
      </c>
      <c r="F16225">
        <v>0.86</v>
      </c>
      <c r="G16225">
        <v>0.86</v>
      </c>
      <c r="H16225">
        <v>0.86</v>
      </c>
    </row>
    <row r="16226" spans="2:8" x14ac:dyDescent="0.25">
      <c r="B16226" t="s">
        <v>3</v>
      </c>
      <c r="C16226" t="s">
        <v>680</v>
      </c>
      <c r="D16226" t="s">
        <v>120</v>
      </c>
      <c r="E16226" t="s">
        <v>1</v>
      </c>
      <c r="F16226">
        <v>0.88</v>
      </c>
      <c r="G16226">
        <v>0.88</v>
      </c>
      <c r="H16226">
        <v>0.88</v>
      </c>
    </row>
    <row r="16227" spans="2:8" x14ac:dyDescent="0.25">
      <c r="B16227" t="s">
        <v>3</v>
      </c>
      <c r="C16227" t="s">
        <v>680</v>
      </c>
      <c r="D16227" t="s">
        <v>121</v>
      </c>
      <c r="E16227" t="s">
        <v>1</v>
      </c>
      <c r="F16227">
        <v>0.86</v>
      </c>
      <c r="G16227">
        <v>0.86</v>
      </c>
      <c r="H16227">
        <v>0.86</v>
      </c>
    </row>
    <row r="16228" spans="2:8" x14ac:dyDescent="0.25">
      <c r="B16228" t="s">
        <v>3</v>
      </c>
      <c r="C16228" t="s">
        <v>680</v>
      </c>
      <c r="D16228" t="s">
        <v>122</v>
      </c>
      <c r="E16228" t="s">
        <v>1</v>
      </c>
      <c r="F16228">
        <v>0.88</v>
      </c>
      <c r="G16228">
        <v>0.88</v>
      </c>
      <c r="H16228">
        <v>0.88</v>
      </c>
    </row>
    <row r="16229" spans="2:8" x14ac:dyDescent="0.25">
      <c r="B16229" t="s">
        <v>3</v>
      </c>
      <c r="C16229" t="s">
        <v>680</v>
      </c>
      <c r="D16229" t="s">
        <v>123</v>
      </c>
      <c r="E16229" t="s">
        <v>1</v>
      </c>
      <c r="F16229">
        <v>0.86</v>
      </c>
      <c r="G16229">
        <v>0.86</v>
      </c>
      <c r="H16229">
        <v>0.86</v>
      </c>
    </row>
    <row r="16230" spans="2:8" x14ac:dyDescent="0.25">
      <c r="B16230" t="s">
        <v>3</v>
      </c>
      <c r="C16230" t="s">
        <v>680</v>
      </c>
      <c r="D16230" t="s">
        <v>124</v>
      </c>
      <c r="E16230" t="s">
        <v>1</v>
      </c>
      <c r="F16230">
        <v>0.88</v>
      </c>
      <c r="G16230">
        <v>0.88</v>
      </c>
      <c r="H16230">
        <v>0.88</v>
      </c>
    </row>
    <row r="16231" spans="2:8" x14ac:dyDescent="0.25">
      <c r="B16231" t="s">
        <v>3</v>
      </c>
      <c r="C16231" t="s">
        <v>680</v>
      </c>
      <c r="D16231" t="s">
        <v>125</v>
      </c>
      <c r="E16231" t="s">
        <v>1</v>
      </c>
      <c r="F16231">
        <v>0.86</v>
      </c>
      <c r="G16231">
        <v>0.86</v>
      </c>
      <c r="H16231">
        <v>0.86</v>
      </c>
    </row>
    <row r="16232" spans="2:8" x14ac:dyDescent="0.25">
      <c r="B16232" t="s">
        <v>3</v>
      </c>
      <c r="C16232" t="s">
        <v>680</v>
      </c>
      <c r="D16232" t="s">
        <v>126</v>
      </c>
      <c r="E16232" t="s">
        <v>1</v>
      </c>
      <c r="F16232">
        <v>0.88</v>
      </c>
      <c r="G16232">
        <v>0.88</v>
      </c>
      <c r="H16232">
        <v>0.88</v>
      </c>
    </row>
    <row r="16233" spans="2:8" x14ac:dyDescent="0.25">
      <c r="B16233" t="s">
        <v>3</v>
      </c>
      <c r="C16233" t="s">
        <v>680</v>
      </c>
      <c r="D16233" t="s">
        <v>127</v>
      </c>
      <c r="E16233" t="s">
        <v>1</v>
      </c>
      <c r="F16233">
        <v>0.86</v>
      </c>
      <c r="G16233">
        <v>0.86</v>
      </c>
      <c r="H16233">
        <v>0.86</v>
      </c>
    </row>
    <row r="16234" spans="2:8" x14ac:dyDescent="0.25">
      <c r="B16234" t="s">
        <v>3</v>
      </c>
      <c r="C16234" t="s">
        <v>680</v>
      </c>
      <c r="D16234" t="s">
        <v>128</v>
      </c>
      <c r="E16234" t="s">
        <v>1</v>
      </c>
      <c r="F16234">
        <v>0.88</v>
      </c>
      <c r="G16234">
        <v>0.88</v>
      </c>
      <c r="H16234">
        <v>0.88</v>
      </c>
    </row>
    <row r="16235" spans="2:8" x14ac:dyDescent="0.25">
      <c r="B16235" t="s">
        <v>3</v>
      </c>
      <c r="C16235" t="s">
        <v>680</v>
      </c>
      <c r="D16235" t="s">
        <v>129</v>
      </c>
      <c r="E16235" t="s">
        <v>1</v>
      </c>
      <c r="F16235">
        <v>1.04</v>
      </c>
      <c r="G16235">
        <v>1.04</v>
      </c>
      <c r="H16235">
        <v>1.04</v>
      </c>
    </row>
    <row r="16236" spans="2:8" x14ac:dyDescent="0.25">
      <c r="B16236" t="s">
        <v>3</v>
      </c>
      <c r="C16236" t="s">
        <v>680</v>
      </c>
      <c r="D16236" t="s">
        <v>130</v>
      </c>
      <c r="E16236" t="s">
        <v>1</v>
      </c>
      <c r="F16236">
        <v>1.04</v>
      </c>
      <c r="G16236">
        <v>1.04</v>
      </c>
      <c r="H16236">
        <v>1.04</v>
      </c>
    </row>
    <row r="16237" spans="2:8" x14ac:dyDescent="0.25">
      <c r="B16237" t="s">
        <v>3</v>
      </c>
      <c r="C16237" t="s">
        <v>680</v>
      </c>
      <c r="D16237" t="s">
        <v>131</v>
      </c>
      <c r="E16237" t="s">
        <v>1</v>
      </c>
      <c r="F16237">
        <v>0.86</v>
      </c>
      <c r="G16237">
        <v>0.86</v>
      </c>
      <c r="H16237">
        <v>0.86</v>
      </c>
    </row>
    <row r="16238" spans="2:8" x14ac:dyDescent="0.25">
      <c r="B16238" t="s">
        <v>3</v>
      </c>
      <c r="C16238" t="s">
        <v>680</v>
      </c>
      <c r="D16238" t="s">
        <v>132</v>
      </c>
      <c r="E16238" t="s">
        <v>1</v>
      </c>
      <c r="F16238">
        <v>0.88</v>
      </c>
      <c r="G16238">
        <v>0.88</v>
      </c>
      <c r="H16238">
        <v>0.88</v>
      </c>
    </row>
    <row r="16239" spans="2:8" x14ac:dyDescent="0.25">
      <c r="B16239" t="s">
        <v>3</v>
      </c>
      <c r="C16239" t="s">
        <v>680</v>
      </c>
      <c r="D16239" t="s">
        <v>133</v>
      </c>
      <c r="E16239" t="s">
        <v>1</v>
      </c>
      <c r="F16239">
        <v>0.86</v>
      </c>
      <c r="G16239">
        <v>0.86</v>
      </c>
      <c r="H16239">
        <v>0.86</v>
      </c>
    </row>
    <row r="16240" spans="2:8" x14ac:dyDescent="0.25">
      <c r="B16240" t="s">
        <v>3</v>
      </c>
      <c r="C16240" t="s">
        <v>680</v>
      </c>
      <c r="D16240" t="s">
        <v>134</v>
      </c>
      <c r="E16240" t="s">
        <v>1</v>
      </c>
      <c r="F16240">
        <v>0.88</v>
      </c>
      <c r="G16240">
        <v>0.88</v>
      </c>
      <c r="H16240">
        <v>0.88</v>
      </c>
    </row>
    <row r="16241" spans="2:8" x14ac:dyDescent="0.25">
      <c r="B16241" t="s">
        <v>3</v>
      </c>
      <c r="C16241" t="s">
        <v>680</v>
      </c>
      <c r="D16241" t="s">
        <v>135</v>
      </c>
      <c r="E16241" t="s">
        <v>1</v>
      </c>
      <c r="F16241">
        <v>0.86</v>
      </c>
      <c r="G16241">
        <v>0.86</v>
      </c>
      <c r="H16241">
        <v>0.86</v>
      </c>
    </row>
    <row r="16242" spans="2:8" x14ac:dyDescent="0.25">
      <c r="B16242" t="s">
        <v>3</v>
      </c>
      <c r="C16242" t="s">
        <v>680</v>
      </c>
      <c r="D16242" t="s">
        <v>136</v>
      </c>
      <c r="E16242" t="s">
        <v>1</v>
      </c>
      <c r="F16242">
        <v>0.88</v>
      </c>
      <c r="G16242">
        <v>0.88</v>
      </c>
      <c r="H16242">
        <v>0.88</v>
      </c>
    </row>
    <row r="16243" spans="2:8" x14ac:dyDescent="0.25">
      <c r="B16243" t="s">
        <v>3</v>
      </c>
      <c r="C16243" t="s">
        <v>680</v>
      </c>
      <c r="D16243" t="s">
        <v>137</v>
      </c>
      <c r="E16243" t="s">
        <v>1</v>
      </c>
      <c r="F16243">
        <v>1</v>
      </c>
      <c r="G16243">
        <v>1</v>
      </c>
      <c r="H16243">
        <v>1</v>
      </c>
    </row>
    <row r="16244" spans="2:8" x14ac:dyDescent="0.25">
      <c r="B16244" t="s">
        <v>3</v>
      </c>
      <c r="C16244" t="s">
        <v>680</v>
      </c>
      <c r="D16244" t="s">
        <v>138</v>
      </c>
      <c r="E16244" t="s">
        <v>1</v>
      </c>
      <c r="F16244">
        <v>1</v>
      </c>
      <c r="G16244">
        <v>1</v>
      </c>
      <c r="H16244">
        <v>1</v>
      </c>
    </row>
    <row r="16245" spans="2:8" x14ac:dyDescent="0.25">
      <c r="B16245" t="s">
        <v>3</v>
      </c>
      <c r="C16245" t="s">
        <v>680</v>
      </c>
      <c r="D16245" t="s">
        <v>630</v>
      </c>
      <c r="E16245" t="s">
        <v>1</v>
      </c>
      <c r="F16245">
        <v>0.75</v>
      </c>
      <c r="G16245">
        <v>0.75</v>
      </c>
      <c r="H16245">
        <v>0.75</v>
      </c>
    </row>
    <row r="16246" spans="2:8" x14ac:dyDescent="0.25">
      <c r="B16246" t="s">
        <v>3</v>
      </c>
      <c r="C16246" t="s">
        <v>680</v>
      </c>
      <c r="D16246" t="s">
        <v>139</v>
      </c>
      <c r="E16246" t="s">
        <v>1</v>
      </c>
      <c r="F16246">
        <v>0.55000000000000004</v>
      </c>
      <c r="G16246">
        <v>0.55000000000000004</v>
      </c>
      <c r="H16246">
        <v>0.55000000000000004</v>
      </c>
    </row>
    <row r="16247" spans="2:8" x14ac:dyDescent="0.25">
      <c r="B16247" t="s">
        <v>3</v>
      </c>
      <c r="C16247" t="s">
        <v>680</v>
      </c>
      <c r="D16247" t="s">
        <v>631</v>
      </c>
      <c r="E16247" t="s">
        <v>1</v>
      </c>
      <c r="F16247">
        <v>0.75</v>
      </c>
      <c r="G16247">
        <v>0.75</v>
      </c>
      <c r="H16247">
        <v>0.75</v>
      </c>
    </row>
    <row r="16248" spans="2:8" x14ac:dyDescent="0.25">
      <c r="B16248" t="s">
        <v>3</v>
      </c>
      <c r="C16248" t="s">
        <v>680</v>
      </c>
      <c r="D16248" t="s">
        <v>140</v>
      </c>
      <c r="E16248" t="s">
        <v>1</v>
      </c>
      <c r="F16248">
        <v>0.86</v>
      </c>
      <c r="G16248">
        <v>0.86</v>
      </c>
      <c r="H16248">
        <v>0.86</v>
      </c>
    </row>
    <row r="16249" spans="2:8" x14ac:dyDescent="0.25">
      <c r="B16249" t="s">
        <v>3</v>
      </c>
      <c r="C16249" t="s">
        <v>680</v>
      </c>
      <c r="D16249" t="s">
        <v>141</v>
      </c>
      <c r="E16249" t="s">
        <v>1</v>
      </c>
      <c r="F16249">
        <v>0.88</v>
      </c>
      <c r="G16249">
        <v>0.88</v>
      </c>
      <c r="H16249">
        <v>0.88</v>
      </c>
    </row>
    <row r="16250" spans="2:8" x14ac:dyDescent="0.25">
      <c r="B16250" t="s">
        <v>3</v>
      </c>
      <c r="C16250" t="s">
        <v>680</v>
      </c>
      <c r="D16250" t="s">
        <v>142</v>
      </c>
      <c r="E16250" t="s">
        <v>1</v>
      </c>
      <c r="F16250">
        <v>0.86</v>
      </c>
      <c r="G16250">
        <v>0.86</v>
      </c>
      <c r="H16250">
        <v>0.86</v>
      </c>
    </row>
    <row r="16251" spans="2:8" x14ac:dyDescent="0.25">
      <c r="B16251" t="s">
        <v>3</v>
      </c>
      <c r="C16251" t="s">
        <v>680</v>
      </c>
      <c r="D16251" t="s">
        <v>143</v>
      </c>
      <c r="E16251" t="s">
        <v>1</v>
      </c>
      <c r="F16251">
        <v>0.88</v>
      </c>
      <c r="G16251">
        <v>0.88</v>
      </c>
      <c r="H16251">
        <v>0.88</v>
      </c>
    </row>
    <row r="16252" spans="2:8" x14ac:dyDescent="0.25">
      <c r="B16252" t="s">
        <v>3</v>
      </c>
      <c r="C16252" t="s">
        <v>680</v>
      </c>
      <c r="D16252" t="s">
        <v>144</v>
      </c>
      <c r="E16252" t="s">
        <v>1</v>
      </c>
      <c r="F16252">
        <v>0.86</v>
      </c>
      <c r="G16252">
        <v>0.86</v>
      </c>
      <c r="H16252">
        <v>0.86</v>
      </c>
    </row>
    <row r="16253" spans="2:8" x14ac:dyDescent="0.25">
      <c r="B16253" t="s">
        <v>3</v>
      </c>
      <c r="C16253" t="s">
        <v>680</v>
      </c>
      <c r="D16253" t="s">
        <v>145</v>
      </c>
      <c r="E16253" t="s">
        <v>1</v>
      </c>
      <c r="F16253">
        <v>0.88</v>
      </c>
      <c r="G16253">
        <v>0.88</v>
      </c>
      <c r="H16253">
        <v>0.88</v>
      </c>
    </row>
    <row r="16254" spans="2:8" x14ac:dyDescent="0.25">
      <c r="B16254" t="s">
        <v>3</v>
      </c>
      <c r="C16254" t="s">
        <v>680</v>
      </c>
      <c r="D16254" t="s">
        <v>146</v>
      </c>
      <c r="E16254" t="s">
        <v>1</v>
      </c>
      <c r="F16254">
        <v>0.86</v>
      </c>
      <c r="G16254">
        <v>0.86</v>
      </c>
      <c r="H16254">
        <v>0.86</v>
      </c>
    </row>
    <row r="16255" spans="2:8" x14ac:dyDescent="0.25">
      <c r="B16255" t="s">
        <v>3</v>
      </c>
      <c r="C16255" t="s">
        <v>680</v>
      </c>
      <c r="D16255" t="s">
        <v>147</v>
      </c>
      <c r="E16255" t="s">
        <v>1</v>
      </c>
      <c r="F16255">
        <v>0.88</v>
      </c>
      <c r="G16255">
        <v>0.88</v>
      </c>
      <c r="H16255">
        <v>0.88</v>
      </c>
    </row>
    <row r="16256" spans="2:8" x14ac:dyDescent="0.25">
      <c r="B16256" t="s">
        <v>3</v>
      </c>
      <c r="C16256" t="s">
        <v>680</v>
      </c>
      <c r="D16256" t="s">
        <v>148</v>
      </c>
      <c r="E16256" t="s">
        <v>1</v>
      </c>
      <c r="F16256">
        <v>0.86</v>
      </c>
      <c r="G16256">
        <v>0.86</v>
      </c>
      <c r="H16256">
        <v>0.86</v>
      </c>
    </row>
    <row r="16257" spans="2:8" x14ac:dyDescent="0.25">
      <c r="B16257" t="s">
        <v>3</v>
      </c>
      <c r="C16257" t="s">
        <v>680</v>
      </c>
      <c r="D16257" t="s">
        <v>149</v>
      </c>
      <c r="E16257" t="s">
        <v>1</v>
      </c>
      <c r="F16257">
        <v>0.88</v>
      </c>
      <c r="G16257">
        <v>0.88</v>
      </c>
      <c r="H16257">
        <v>0.88</v>
      </c>
    </row>
    <row r="16258" spans="2:8" x14ac:dyDescent="0.25">
      <c r="B16258" t="s">
        <v>3</v>
      </c>
      <c r="C16258" t="s">
        <v>680</v>
      </c>
      <c r="D16258" t="s">
        <v>150</v>
      </c>
      <c r="E16258" t="s">
        <v>1</v>
      </c>
      <c r="F16258">
        <v>0.86</v>
      </c>
      <c r="G16258">
        <v>0.86</v>
      </c>
      <c r="H16258">
        <v>0.86</v>
      </c>
    </row>
    <row r="16259" spans="2:8" x14ac:dyDescent="0.25">
      <c r="B16259" t="s">
        <v>3</v>
      </c>
      <c r="C16259" t="s">
        <v>680</v>
      </c>
      <c r="D16259" t="s">
        <v>151</v>
      </c>
      <c r="E16259" t="s">
        <v>1</v>
      </c>
      <c r="F16259">
        <v>0.88</v>
      </c>
      <c r="G16259">
        <v>0.88</v>
      </c>
      <c r="H16259">
        <v>0.88</v>
      </c>
    </row>
    <row r="16260" spans="2:8" x14ac:dyDescent="0.25">
      <c r="B16260" t="s">
        <v>3</v>
      </c>
      <c r="C16260" t="s">
        <v>680</v>
      </c>
      <c r="D16260" t="s">
        <v>152</v>
      </c>
      <c r="E16260" t="s">
        <v>1</v>
      </c>
      <c r="F16260">
        <v>0.56000000000000005</v>
      </c>
      <c r="G16260">
        <v>0.56000000000000005</v>
      </c>
      <c r="H16260">
        <v>0.56000000000000005</v>
      </c>
    </row>
    <row r="16261" spans="2:8" x14ac:dyDescent="0.25">
      <c r="B16261" t="s">
        <v>3</v>
      </c>
      <c r="C16261" t="s">
        <v>680</v>
      </c>
      <c r="D16261" t="s">
        <v>153</v>
      </c>
      <c r="E16261" t="s">
        <v>1</v>
      </c>
      <c r="F16261">
        <v>0.86</v>
      </c>
      <c r="G16261">
        <v>0.86</v>
      </c>
      <c r="H16261">
        <v>0.86</v>
      </c>
    </row>
    <row r="16262" spans="2:8" x14ac:dyDescent="0.25">
      <c r="B16262" t="s">
        <v>3</v>
      </c>
      <c r="C16262" t="s">
        <v>680</v>
      </c>
      <c r="D16262" t="s">
        <v>154</v>
      </c>
      <c r="E16262" t="s">
        <v>1</v>
      </c>
      <c r="F16262">
        <v>0.88</v>
      </c>
      <c r="G16262">
        <v>0.88</v>
      </c>
      <c r="H16262">
        <v>0.88</v>
      </c>
    </row>
    <row r="16263" spans="2:8" x14ac:dyDescent="0.25">
      <c r="B16263" t="s">
        <v>3</v>
      </c>
      <c r="C16263" t="s">
        <v>680</v>
      </c>
      <c r="D16263" t="s">
        <v>632</v>
      </c>
      <c r="E16263" t="s">
        <v>1</v>
      </c>
      <c r="F16263">
        <v>0.9</v>
      </c>
      <c r="G16263">
        <v>0.9</v>
      </c>
      <c r="H16263">
        <v>0.9</v>
      </c>
    </row>
    <row r="16264" spans="2:8" x14ac:dyDescent="0.25">
      <c r="B16264" t="s">
        <v>3</v>
      </c>
      <c r="C16264" t="s">
        <v>680</v>
      </c>
      <c r="D16264" t="s">
        <v>155</v>
      </c>
      <c r="E16264" t="s">
        <v>1</v>
      </c>
      <c r="F16264">
        <v>0.86</v>
      </c>
      <c r="G16264">
        <v>0.86</v>
      </c>
      <c r="H16264">
        <v>0.86</v>
      </c>
    </row>
    <row r="16265" spans="2:8" x14ac:dyDescent="0.25">
      <c r="B16265" t="s">
        <v>3</v>
      </c>
      <c r="C16265" t="s">
        <v>680</v>
      </c>
      <c r="D16265" t="s">
        <v>633</v>
      </c>
      <c r="E16265" t="s">
        <v>1</v>
      </c>
      <c r="F16265">
        <v>1</v>
      </c>
      <c r="G16265">
        <v>1</v>
      </c>
      <c r="H16265">
        <v>1</v>
      </c>
    </row>
    <row r="16266" spans="2:8" x14ac:dyDescent="0.25">
      <c r="B16266" t="s">
        <v>3</v>
      </c>
      <c r="C16266" t="s">
        <v>680</v>
      </c>
      <c r="D16266" t="s">
        <v>156</v>
      </c>
      <c r="E16266" t="s">
        <v>1</v>
      </c>
      <c r="F16266">
        <v>1</v>
      </c>
      <c r="G16266">
        <v>1</v>
      </c>
      <c r="H16266">
        <v>1</v>
      </c>
    </row>
    <row r="16267" spans="2:8" x14ac:dyDescent="0.25">
      <c r="B16267" t="s">
        <v>3</v>
      </c>
      <c r="C16267" t="s">
        <v>680</v>
      </c>
      <c r="D16267" t="s">
        <v>157</v>
      </c>
      <c r="E16267" t="s">
        <v>1</v>
      </c>
      <c r="F16267">
        <v>0.76</v>
      </c>
      <c r="G16267">
        <v>0.76</v>
      </c>
      <c r="H16267">
        <v>0.76</v>
      </c>
    </row>
    <row r="16268" spans="2:8" x14ac:dyDescent="0.25">
      <c r="B16268" t="s">
        <v>3</v>
      </c>
      <c r="C16268" t="s">
        <v>680</v>
      </c>
      <c r="D16268" t="s">
        <v>158</v>
      </c>
      <c r="E16268" t="s">
        <v>1</v>
      </c>
      <c r="F16268">
        <v>0.88</v>
      </c>
      <c r="G16268">
        <v>0.88</v>
      </c>
      <c r="H16268">
        <v>0.88</v>
      </c>
    </row>
    <row r="16269" spans="2:8" x14ac:dyDescent="0.25">
      <c r="B16269" t="s">
        <v>3</v>
      </c>
      <c r="C16269" t="s">
        <v>680</v>
      </c>
      <c r="D16269" t="s">
        <v>159</v>
      </c>
      <c r="E16269" t="s">
        <v>1</v>
      </c>
      <c r="F16269">
        <v>0.86</v>
      </c>
      <c r="G16269">
        <v>0.86</v>
      </c>
      <c r="H16269">
        <v>0.86</v>
      </c>
    </row>
    <row r="16270" spans="2:8" x14ac:dyDescent="0.25">
      <c r="B16270" t="s">
        <v>3</v>
      </c>
      <c r="C16270" t="s">
        <v>680</v>
      </c>
      <c r="D16270" t="s">
        <v>160</v>
      </c>
      <c r="E16270" t="s">
        <v>1</v>
      </c>
      <c r="F16270">
        <v>0.88</v>
      </c>
      <c r="G16270">
        <v>0.88</v>
      </c>
      <c r="H16270">
        <v>0.88</v>
      </c>
    </row>
    <row r="16271" spans="2:8" x14ac:dyDescent="0.25">
      <c r="B16271" t="s">
        <v>3</v>
      </c>
      <c r="C16271" t="s">
        <v>680</v>
      </c>
      <c r="D16271" t="s">
        <v>161</v>
      </c>
      <c r="E16271" t="s">
        <v>1</v>
      </c>
      <c r="F16271">
        <v>1</v>
      </c>
      <c r="G16271">
        <v>1</v>
      </c>
      <c r="H16271">
        <v>1</v>
      </c>
    </row>
    <row r="16272" spans="2:8" x14ac:dyDescent="0.25">
      <c r="B16272" t="s">
        <v>3</v>
      </c>
      <c r="C16272" t="s">
        <v>680</v>
      </c>
      <c r="D16272" t="s">
        <v>162</v>
      </c>
      <c r="E16272" t="s">
        <v>1</v>
      </c>
      <c r="F16272">
        <v>0.86</v>
      </c>
      <c r="G16272">
        <v>0.86</v>
      </c>
      <c r="H16272">
        <v>0.86</v>
      </c>
    </row>
    <row r="16273" spans="2:8" x14ac:dyDescent="0.25">
      <c r="B16273" t="s">
        <v>3</v>
      </c>
      <c r="C16273" t="s">
        <v>680</v>
      </c>
      <c r="D16273" t="s">
        <v>163</v>
      </c>
      <c r="E16273" t="s">
        <v>1</v>
      </c>
      <c r="F16273">
        <v>0.88</v>
      </c>
      <c r="G16273">
        <v>0.88</v>
      </c>
      <c r="H16273">
        <v>0.88</v>
      </c>
    </row>
    <row r="16274" spans="2:8" x14ac:dyDescent="0.25">
      <c r="B16274" t="s">
        <v>3</v>
      </c>
      <c r="C16274" t="s">
        <v>680</v>
      </c>
      <c r="D16274" t="s">
        <v>164</v>
      </c>
      <c r="E16274" t="s">
        <v>1</v>
      </c>
      <c r="F16274">
        <v>0.86</v>
      </c>
      <c r="G16274">
        <v>0.86</v>
      </c>
      <c r="H16274">
        <v>0.86</v>
      </c>
    </row>
    <row r="16275" spans="2:8" x14ac:dyDescent="0.25">
      <c r="B16275" t="s">
        <v>3</v>
      </c>
      <c r="C16275" t="s">
        <v>680</v>
      </c>
      <c r="D16275" t="s">
        <v>165</v>
      </c>
      <c r="E16275" t="s">
        <v>1</v>
      </c>
      <c r="F16275">
        <v>0.88</v>
      </c>
      <c r="G16275">
        <v>0.88</v>
      </c>
      <c r="H16275">
        <v>0.88</v>
      </c>
    </row>
    <row r="16276" spans="2:8" x14ac:dyDescent="0.25">
      <c r="B16276" t="s">
        <v>3</v>
      </c>
      <c r="C16276" t="s">
        <v>680</v>
      </c>
      <c r="D16276" t="s">
        <v>166</v>
      </c>
      <c r="E16276" t="s">
        <v>1</v>
      </c>
      <c r="F16276">
        <v>0.86</v>
      </c>
      <c r="G16276">
        <v>0.86</v>
      </c>
      <c r="H16276">
        <v>0.86</v>
      </c>
    </row>
    <row r="16277" spans="2:8" x14ac:dyDescent="0.25">
      <c r="B16277" t="s">
        <v>3</v>
      </c>
      <c r="C16277" t="s">
        <v>680</v>
      </c>
      <c r="D16277" t="s">
        <v>167</v>
      </c>
      <c r="E16277" t="s">
        <v>1</v>
      </c>
      <c r="F16277">
        <v>0.88</v>
      </c>
      <c r="G16277">
        <v>0.88</v>
      </c>
      <c r="H16277">
        <v>0.88</v>
      </c>
    </row>
    <row r="16278" spans="2:8" x14ac:dyDescent="0.25">
      <c r="B16278" t="s">
        <v>3</v>
      </c>
      <c r="C16278" t="s">
        <v>680</v>
      </c>
      <c r="D16278" t="s">
        <v>168</v>
      </c>
      <c r="E16278" t="s">
        <v>1</v>
      </c>
      <c r="F16278">
        <v>0.86</v>
      </c>
      <c r="G16278">
        <v>0.86</v>
      </c>
      <c r="H16278">
        <v>0.86</v>
      </c>
    </row>
    <row r="16279" spans="2:8" x14ac:dyDescent="0.25">
      <c r="B16279" t="s">
        <v>3</v>
      </c>
      <c r="C16279" t="s">
        <v>680</v>
      </c>
      <c r="D16279" t="s">
        <v>169</v>
      </c>
      <c r="E16279" t="s">
        <v>1</v>
      </c>
      <c r="F16279">
        <v>0.88</v>
      </c>
      <c r="G16279">
        <v>0.88</v>
      </c>
      <c r="H16279">
        <v>0.88</v>
      </c>
    </row>
    <row r="16280" spans="2:8" x14ac:dyDescent="0.25">
      <c r="B16280" t="s">
        <v>3</v>
      </c>
      <c r="C16280" t="s">
        <v>680</v>
      </c>
      <c r="D16280" t="s">
        <v>170</v>
      </c>
      <c r="E16280" t="s">
        <v>1</v>
      </c>
      <c r="F16280">
        <v>0.86</v>
      </c>
      <c r="G16280">
        <v>0.86</v>
      </c>
      <c r="H16280">
        <v>0.86</v>
      </c>
    </row>
    <row r="16281" spans="2:8" x14ac:dyDescent="0.25">
      <c r="B16281" t="s">
        <v>3</v>
      </c>
      <c r="C16281" t="s">
        <v>680</v>
      </c>
      <c r="D16281" t="s">
        <v>171</v>
      </c>
      <c r="E16281" t="s">
        <v>1</v>
      </c>
      <c r="F16281">
        <v>0.88</v>
      </c>
      <c r="G16281">
        <v>0.88</v>
      </c>
      <c r="H16281">
        <v>0.88</v>
      </c>
    </row>
    <row r="16282" spans="2:8" x14ac:dyDescent="0.25">
      <c r="B16282" t="s">
        <v>3</v>
      </c>
      <c r="C16282" t="s">
        <v>680</v>
      </c>
      <c r="D16282" t="s">
        <v>172</v>
      </c>
      <c r="E16282" t="s">
        <v>1</v>
      </c>
      <c r="F16282">
        <v>0.86</v>
      </c>
      <c r="G16282">
        <v>0.86</v>
      </c>
      <c r="H16282">
        <v>0.86</v>
      </c>
    </row>
    <row r="16283" spans="2:8" x14ac:dyDescent="0.25">
      <c r="B16283" t="s">
        <v>3</v>
      </c>
      <c r="C16283" t="s">
        <v>680</v>
      </c>
      <c r="D16283" t="s">
        <v>173</v>
      </c>
      <c r="E16283" t="s">
        <v>1</v>
      </c>
      <c r="F16283">
        <v>0.88</v>
      </c>
      <c r="G16283">
        <v>0.88</v>
      </c>
      <c r="H16283">
        <v>0.88</v>
      </c>
    </row>
    <row r="16284" spans="2:8" x14ac:dyDescent="0.25">
      <c r="B16284" t="s">
        <v>3</v>
      </c>
      <c r="C16284" t="s">
        <v>680</v>
      </c>
      <c r="D16284" t="s">
        <v>174</v>
      </c>
      <c r="E16284" t="s">
        <v>1</v>
      </c>
      <c r="F16284">
        <v>0.86</v>
      </c>
      <c r="G16284">
        <v>0.86</v>
      </c>
      <c r="H16284">
        <v>0.86</v>
      </c>
    </row>
    <row r="16285" spans="2:8" x14ac:dyDescent="0.25">
      <c r="B16285" t="s">
        <v>3</v>
      </c>
      <c r="C16285" t="s">
        <v>680</v>
      </c>
      <c r="D16285" t="s">
        <v>175</v>
      </c>
      <c r="E16285" t="s">
        <v>1</v>
      </c>
      <c r="F16285">
        <v>0.88</v>
      </c>
      <c r="G16285">
        <v>0.88</v>
      </c>
      <c r="H16285">
        <v>0.88</v>
      </c>
    </row>
    <row r="16286" spans="2:8" x14ac:dyDescent="0.25">
      <c r="B16286" t="s">
        <v>3</v>
      </c>
      <c r="C16286" t="s">
        <v>680</v>
      </c>
      <c r="D16286" t="s">
        <v>176</v>
      </c>
      <c r="E16286" t="s">
        <v>1</v>
      </c>
      <c r="F16286">
        <v>1.04</v>
      </c>
      <c r="G16286">
        <v>1.04</v>
      </c>
      <c r="H16286">
        <v>1.04</v>
      </c>
    </row>
    <row r="16287" spans="2:8" x14ac:dyDescent="0.25">
      <c r="B16287" t="s">
        <v>3</v>
      </c>
      <c r="C16287" t="s">
        <v>680</v>
      </c>
      <c r="D16287" t="s">
        <v>177</v>
      </c>
      <c r="E16287" t="s">
        <v>1</v>
      </c>
      <c r="F16287">
        <v>1.04</v>
      </c>
      <c r="G16287">
        <v>1.04</v>
      </c>
      <c r="H16287">
        <v>1.04</v>
      </c>
    </row>
    <row r="16288" spans="2:8" x14ac:dyDescent="0.25">
      <c r="B16288" t="s">
        <v>3</v>
      </c>
      <c r="C16288" t="s">
        <v>680</v>
      </c>
      <c r="D16288" t="s">
        <v>178</v>
      </c>
      <c r="E16288" t="s">
        <v>1</v>
      </c>
      <c r="F16288">
        <v>1.04</v>
      </c>
      <c r="G16288">
        <v>1.04</v>
      </c>
      <c r="H16288">
        <v>1.04</v>
      </c>
    </row>
    <row r="16289" spans="2:8" x14ac:dyDescent="0.25">
      <c r="B16289" t="s">
        <v>3</v>
      </c>
      <c r="C16289" t="s">
        <v>680</v>
      </c>
      <c r="D16289" t="s">
        <v>179</v>
      </c>
      <c r="E16289" t="s">
        <v>1</v>
      </c>
      <c r="F16289">
        <v>1.04</v>
      </c>
      <c r="G16289">
        <v>1.04</v>
      </c>
      <c r="H16289">
        <v>1.04</v>
      </c>
    </row>
    <row r="16290" spans="2:8" x14ac:dyDescent="0.25">
      <c r="B16290" t="s">
        <v>3</v>
      </c>
      <c r="C16290" t="s">
        <v>680</v>
      </c>
      <c r="D16290" t="s">
        <v>180</v>
      </c>
      <c r="E16290" t="s">
        <v>1</v>
      </c>
      <c r="F16290">
        <v>0.86</v>
      </c>
      <c r="G16290">
        <v>0.86</v>
      </c>
      <c r="H16290">
        <v>0.86</v>
      </c>
    </row>
    <row r="16291" spans="2:8" x14ac:dyDescent="0.25">
      <c r="B16291" t="s">
        <v>3</v>
      </c>
      <c r="C16291" t="s">
        <v>680</v>
      </c>
      <c r="D16291" t="s">
        <v>181</v>
      </c>
      <c r="E16291" t="s">
        <v>1</v>
      </c>
      <c r="F16291">
        <v>0.88</v>
      </c>
      <c r="G16291">
        <v>0.88</v>
      </c>
      <c r="H16291">
        <v>0.88</v>
      </c>
    </row>
    <row r="16292" spans="2:8" x14ac:dyDescent="0.25">
      <c r="B16292" t="s">
        <v>3</v>
      </c>
      <c r="C16292" t="s">
        <v>680</v>
      </c>
      <c r="D16292" t="s">
        <v>634</v>
      </c>
      <c r="E16292" t="s">
        <v>1</v>
      </c>
      <c r="F16292">
        <v>0.85</v>
      </c>
      <c r="G16292">
        <v>0.85</v>
      </c>
      <c r="H16292">
        <v>0.85</v>
      </c>
    </row>
    <row r="16293" spans="2:8" x14ac:dyDescent="0.25">
      <c r="B16293" t="s">
        <v>3</v>
      </c>
      <c r="C16293" t="s">
        <v>680</v>
      </c>
      <c r="D16293" t="s">
        <v>182</v>
      </c>
      <c r="E16293" t="s">
        <v>1</v>
      </c>
      <c r="F16293">
        <v>0.86</v>
      </c>
      <c r="G16293">
        <v>0.86</v>
      </c>
      <c r="H16293">
        <v>0.86</v>
      </c>
    </row>
    <row r="16294" spans="2:8" x14ac:dyDescent="0.25">
      <c r="B16294" t="s">
        <v>3</v>
      </c>
      <c r="C16294" t="s">
        <v>680</v>
      </c>
      <c r="D16294" t="s">
        <v>183</v>
      </c>
      <c r="E16294" t="s">
        <v>1</v>
      </c>
      <c r="F16294">
        <v>0.88</v>
      </c>
      <c r="G16294">
        <v>0.88</v>
      </c>
      <c r="H16294">
        <v>0.88</v>
      </c>
    </row>
    <row r="16295" spans="2:8" x14ac:dyDescent="0.25">
      <c r="B16295" t="s">
        <v>3</v>
      </c>
      <c r="C16295" t="s">
        <v>680</v>
      </c>
      <c r="D16295" t="s">
        <v>184</v>
      </c>
      <c r="E16295" t="s">
        <v>1</v>
      </c>
      <c r="F16295">
        <v>1</v>
      </c>
      <c r="G16295">
        <v>1</v>
      </c>
      <c r="H16295">
        <v>1</v>
      </c>
    </row>
    <row r="16296" spans="2:8" x14ac:dyDescent="0.25">
      <c r="B16296" t="s">
        <v>3</v>
      </c>
      <c r="C16296" t="s">
        <v>680</v>
      </c>
      <c r="D16296" t="s">
        <v>185</v>
      </c>
      <c r="E16296" t="s">
        <v>1</v>
      </c>
      <c r="F16296">
        <v>0.86</v>
      </c>
      <c r="G16296">
        <v>0.86</v>
      </c>
      <c r="H16296">
        <v>0.86</v>
      </c>
    </row>
    <row r="16297" spans="2:8" x14ac:dyDescent="0.25">
      <c r="B16297" t="s">
        <v>3</v>
      </c>
      <c r="C16297" t="s">
        <v>680</v>
      </c>
      <c r="D16297" t="s">
        <v>186</v>
      </c>
      <c r="E16297" t="s">
        <v>1</v>
      </c>
      <c r="F16297">
        <v>0.88</v>
      </c>
      <c r="G16297">
        <v>0.88</v>
      </c>
      <c r="H16297">
        <v>0.88</v>
      </c>
    </row>
    <row r="16298" spans="2:8" x14ac:dyDescent="0.25">
      <c r="B16298" t="s">
        <v>3</v>
      </c>
      <c r="C16298" t="s">
        <v>680</v>
      </c>
      <c r="D16298" t="s">
        <v>187</v>
      </c>
      <c r="E16298" t="s">
        <v>1</v>
      </c>
      <c r="F16298">
        <v>0.86</v>
      </c>
      <c r="G16298">
        <v>0.86</v>
      </c>
      <c r="H16298">
        <v>0.86</v>
      </c>
    </row>
    <row r="16299" spans="2:8" x14ac:dyDescent="0.25">
      <c r="B16299" t="s">
        <v>3</v>
      </c>
      <c r="C16299" t="s">
        <v>680</v>
      </c>
      <c r="D16299" t="s">
        <v>188</v>
      </c>
      <c r="E16299" t="s">
        <v>1</v>
      </c>
      <c r="F16299">
        <v>1</v>
      </c>
      <c r="G16299">
        <v>1</v>
      </c>
      <c r="H16299">
        <v>1</v>
      </c>
    </row>
    <row r="16300" spans="2:8" x14ac:dyDescent="0.25">
      <c r="B16300" t="s">
        <v>3</v>
      </c>
      <c r="C16300" t="s">
        <v>680</v>
      </c>
      <c r="D16300" t="s">
        <v>189</v>
      </c>
      <c r="E16300" t="s">
        <v>1</v>
      </c>
      <c r="F16300">
        <v>1</v>
      </c>
      <c r="G16300">
        <v>1</v>
      </c>
      <c r="H16300">
        <v>1</v>
      </c>
    </row>
    <row r="16301" spans="2:8" x14ac:dyDescent="0.25">
      <c r="B16301" t="s">
        <v>3</v>
      </c>
      <c r="C16301" t="s">
        <v>680</v>
      </c>
      <c r="D16301" t="s">
        <v>190</v>
      </c>
      <c r="E16301" t="s">
        <v>1</v>
      </c>
      <c r="F16301">
        <v>0.84</v>
      </c>
      <c r="G16301">
        <v>0.84</v>
      </c>
      <c r="H16301">
        <v>0.84</v>
      </c>
    </row>
    <row r="16302" spans="2:8" x14ac:dyDescent="0.25">
      <c r="B16302" t="s">
        <v>3</v>
      </c>
      <c r="C16302" t="s">
        <v>680</v>
      </c>
      <c r="D16302" t="s">
        <v>191</v>
      </c>
      <c r="E16302" t="s">
        <v>1</v>
      </c>
      <c r="F16302">
        <v>0.84</v>
      </c>
      <c r="G16302">
        <v>0.84</v>
      </c>
      <c r="H16302">
        <v>0.84</v>
      </c>
    </row>
    <row r="16303" spans="2:8" x14ac:dyDescent="0.25">
      <c r="B16303" t="s">
        <v>3</v>
      </c>
      <c r="C16303" t="s">
        <v>680</v>
      </c>
      <c r="D16303" t="s">
        <v>192</v>
      </c>
      <c r="E16303" t="s">
        <v>1</v>
      </c>
      <c r="F16303">
        <v>1</v>
      </c>
      <c r="G16303">
        <v>1</v>
      </c>
      <c r="H16303">
        <v>1</v>
      </c>
    </row>
    <row r="16304" spans="2:8" x14ac:dyDescent="0.25">
      <c r="B16304" t="s">
        <v>3</v>
      </c>
      <c r="C16304" t="s">
        <v>680</v>
      </c>
      <c r="D16304" t="s">
        <v>193</v>
      </c>
      <c r="E16304" t="s">
        <v>1</v>
      </c>
      <c r="F16304">
        <v>1.04</v>
      </c>
      <c r="G16304">
        <v>1.04</v>
      </c>
      <c r="H16304">
        <v>1.04</v>
      </c>
    </row>
    <row r="16305" spans="2:8" x14ac:dyDescent="0.25">
      <c r="B16305" t="s">
        <v>3</v>
      </c>
      <c r="C16305" t="s">
        <v>680</v>
      </c>
      <c r="D16305" t="s">
        <v>194</v>
      </c>
      <c r="E16305" t="s">
        <v>1</v>
      </c>
      <c r="F16305">
        <v>1.04</v>
      </c>
      <c r="G16305">
        <v>1.04</v>
      </c>
      <c r="H16305">
        <v>1.04</v>
      </c>
    </row>
    <row r="16306" spans="2:8" x14ac:dyDescent="0.25">
      <c r="B16306" t="s">
        <v>3</v>
      </c>
      <c r="C16306" t="s">
        <v>680</v>
      </c>
      <c r="D16306" t="s">
        <v>195</v>
      </c>
      <c r="E16306" t="s">
        <v>1</v>
      </c>
      <c r="F16306">
        <v>0.86</v>
      </c>
      <c r="G16306">
        <v>0.86</v>
      </c>
      <c r="H16306">
        <v>0.86</v>
      </c>
    </row>
    <row r="16307" spans="2:8" x14ac:dyDescent="0.25">
      <c r="B16307" t="s">
        <v>3</v>
      </c>
      <c r="C16307" t="s">
        <v>680</v>
      </c>
      <c r="D16307" t="s">
        <v>196</v>
      </c>
      <c r="E16307" t="s">
        <v>1</v>
      </c>
      <c r="F16307">
        <v>0.88</v>
      </c>
      <c r="G16307">
        <v>0.88</v>
      </c>
      <c r="H16307">
        <v>0.88</v>
      </c>
    </row>
    <row r="16308" spans="2:8" x14ac:dyDescent="0.25">
      <c r="B16308" t="s">
        <v>3</v>
      </c>
      <c r="C16308" t="s">
        <v>680</v>
      </c>
      <c r="D16308" t="s">
        <v>197</v>
      </c>
      <c r="E16308" t="s">
        <v>1</v>
      </c>
      <c r="F16308">
        <v>0.86</v>
      </c>
      <c r="G16308">
        <v>0.86</v>
      </c>
      <c r="H16308">
        <v>0.86</v>
      </c>
    </row>
    <row r="16309" spans="2:8" x14ac:dyDescent="0.25">
      <c r="B16309" t="s">
        <v>3</v>
      </c>
      <c r="C16309" t="s">
        <v>680</v>
      </c>
      <c r="D16309" t="s">
        <v>198</v>
      </c>
      <c r="E16309" t="s">
        <v>1</v>
      </c>
      <c r="F16309">
        <v>0.88</v>
      </c>
      <c r="G16309">
        <v>0.88</v>
      </c>
      <c r="H16309">
        <v>0.88</v>
      </c>
    </row>
    <row r="16310" spans="2:8" x14ac:dyDescent="0.25">
      <c r="B16310" t="s">
        <v>3</v>
      </c>
      <c r="C16310" t="s">
        <v>680</v>
      </c>
      <c r="D16310" t="s">
        <v>199</v>
      </c>
      <c r="E16310" t="s">
        <v>1</v>
      </c>
      <c r="F16310">
        <v>0.86</v>
      </c>
      <c r="G16310">
        <v>0.86</v>
      </c>
      <c r="H16310">
        <v>0.86</v>
      </c>
    </row>
    <row r="16311" spans="2:8" x14ac:dyDescent="0.25">
      <c r="B16311" t="s">
        <v>3</v>
      </c>
      <c r="C16311" t="s">
        <v>680</v>
      </c>
      <c r="D16311" t="s">
        <v>200</v>
      </c>
      <c r="E16311" t="s">
        <v>1</v>
      </c>
      <c r="F16311">
        <v>0.88</v>
      </c>
      <c r="G16311">
        <v>0.88</v>
      </c>
      <c r="H16311">
        <v>0.88</v>
      </c>
    </row>
    <row r="16312" spans="2:8" x14ac:dyDescent="0.25">
      <c r="B16312" t="s">
        <v>3</v>
      </c>
      <c r="C16312" t="s">
        <v>680</v>
      </c>
      <c r="D16312" t="s">
        <v>201</v>
      </c>
      <c r="E16312" t="s">
        <v>1</v>
      </c>
      <c r="F16312">
        <v>0.86</v>
      </c>
      <c r="G16312">
        <v>0.86</v>
      </c>
      <c r="H16312">
        <v>0.86</v>
      </c>
    </row>
    <row r="16313" spans="2:8" x14ac:dyDescent="0.25">
      <c r="B16313" t="s">
        <v>3</v>
      </c>
      <c r="C16313" t="s">
        <v>680</v>
      </c>
      <c r="D16313" t="s">
        <v>202</v>
      </c>
      <c r="E16313" t="s">
        <v>1</v>
      </c>
      <c r="F16313">
        <v>0.88</v>
      </c>
      <c r="G16313">
        <v>0.88</v>
      </c>
      <c r="H16313">
        <v>0.88</v>
      </c>
    </row>
    <row r="16314" spans="2:8" x14ac:dyDescent="0.25">
      <c r="B16314" t="s">
        <v>3</v>
      </c>
      <c r="C16314" t="s">
        <v>680</v>
      </c>
      <c r="D16314" t="s">
        <v>203</v>
      </c>
      <c r="E16314" t="s">
        <v>1</v>
      </c>
      <c r="F16314">
        <v>0.86</v>
      </c>
      <c r="G16314">
        <v>0.86</v>
      </c>
      <c r="H16314">
        <v>0.86</v>
      </c>
    </row>
    <row r="16315" spans="2:8" x14ac:dyDescent="0.25">
      <c r="B16315" t="s">
        <v>3</v>
      </c>
      <c r="C16315" t="s">
        <v>680</v>
      </c>
      <c r="D16315" t="s">
        <v>204</v>
      </c>
      <c r="E16315" t="s">
        <v>1</v>
      </c>
      <c r="F16315">
        <v>0.88</v>
      </c>
      <c r="G16315">
        <v>0.88</v>
      </c>
      <c r="H16315">
        <v>0.88</v>
      </c>
    </row>
    <row r="16316" spans="2:8" x14ac:dyDescent="0.25">
      <c r="B16316" t="s">
        <v>3</v>
      </c>
      <c r="C16316" t="s">
        <v>680</v>
      </c>
      <c r="D16316" t="s">
        <v>205</v>
      </c>
      <c r="E16316" t="s">
        <v>1</v>
      </c>
      <c r="F16316">
        <v>0.88</v>
      </c>
      <c r="G16316">
        <v>0.88</v>
      </c>
      <c r="H16316">
        <v>0.88</v>
      </c>
    </row>
    <row r="16317" spans="2:8" x14ac:dyDescent="0.25">
      <c r="B16317" t="s">
        <v>3</v>
      </c>
      <c r="C16317" t="s">
        <v>680</v>
      </c>
      <c r="D16317" t="s">
        <v>206</v>
      </c>
      <c r="E16317" t="s">
        <v>1</v>
      </c>
      <c r="F16317">
        <v>0.88</v>
      </c>
      <c r="G16317">
        <v>0.88</v>
      </c>
      <c r="H16317">
        <v>0.88</v>
      </c>
    </row>
    <row r="16318" spans="2:8" x14ac:dyDescent="0.25">
      <c r="B16318" t="s">
        <v>3</v>
      </c>
      <c r="C16318" t="s">
        <v>680</v>
      </c>
      <c r="D16318" t="s">
        <v>207</v>
      </c>
      <c r="E16318" t="s">
        <v>1</v>
      </c>
      <c r="F16318">
        <v>0.88</v>
      </c>
      <c r="G16318">
        <v>0.88</v>
      </c>
      <c r="H16318">
        <v>0.88</v>
      </c>
    </row>
    <row r="16319" spans="2:8" x14ac:dyDescent="0.25">
      <c r="B16319" t="s">
        <v>3</v>
      </c>
      <c r="C16319" t="s">
        <v>680</v>
      </c>
      <c r="D16319" t="s">
        <v>208</v>
      </c>
      <c r="E16319" t="s">
        <v>1</v>
      </c>
      <c r="F16319">
        <v>0.86</v>
      </c>
      <c r="G16319">
        <v>0.86</v>
      </c>
      <c r="H16319">
        <v>0.86</v>
      </c>
    </row>
    <row r="16320" spans="2:8" x14ac:dyDescent="0.25">
      <c r="B16320" t="s">
        <v>3</v>
      </c>
      <c r="C16320" t="s">
        <v>680</v>
      </c>
      <c r="D16320" t="s">
        <v>209</v>
      </c>
      <c r="E16320" t="s">
        <v>1</v>
      </c>
      <c r="F16320">
        <v>0.88</v>
      </c>
      <c r="G16320">
        <v>0.88</v>
      </c>
      <c r="H16320">
        <v>0.88</v>
      </c>
    </row>
    <row r="16321" spans="2:8" x14ac:dyDescent="0.25">
      <c r="B16321" t="s">
        <v>3</v>
      </c>
      <c r="C16321" t="s">
        <v>680</v>
      </c>
      <c r="D16321" t="s">
        <v>210</v>
      </c>
      <c r="E16321" t="s">
        <v>1</v>
      </c>
      <c r="F16321">
        <v>0.86</v>
      </c>
      <c r="G16321">
        <v>0.86</v>
      </c>
      <c r="H16321">
        <v>0.86</v>
      </c>
    </row>
    <row r="16322" spans="2:8" x14ac:dyDescent="0.25">
      <c r="B16322" t="s">
        <v>3</v>
      </c>
      <c r="C16322" t="s">
        <v>680</v>
      </c>
      <c r="D16322" t="s">
        <v>211</v>
      </c>
      <c r="E16322" t="s">
        <v>1</v>
      </c>
      <c r="F16322">
        <v>0.88</v>
      </c>
      <c r="G16322">
        <v>0.88</v>
      </c>
      <c r="H16322">
        <v>0.88</v>
      </c>
    </row>
    <row r="16323" spans="2:8" x14ac:dyDescent="0.25">
      <c r="B16323" t="s">
        <v>3</v>
      </c>
      <c r="C16323" t="s">
        <v>680</v>
      </c>
      <c r="D16323" t="s">
        <v>212</v>
      </c>
      <c r="E16323" t="s">
        <v>1</v>
      </c>
      <c r="F16323">
        <v>0.86</v>
      </c>
      <c r="G16323">
        <v>0.86</v>
      </c>
      <c r="H16323">
        <v>0.86</v>
      </c>
    </row>
    <row r="16324" spans="2:8" x14ac:dyDescent="0.25">
      <c r="B16324" t="s">
        <v>3</v>
      </c>
      <c r="C16324" t="s">
        <v>680</v>
      </c>
      <c r="D16324" t="s">
        <v>213</v>
      </c>
      <c r="E16324" t="s">
        <v>1</v>
      </c>
      <c r="F16324">
        <v>0.88</v>
      </c>
      <c r="G16324">
        <v>0.88</v>
      </c>
      <c r="H16324">
        <v>0.88</v>
      </c>
    </row>
    <row r="16325" spans="2:8" x14ac:dyDescent="0.25">
      <c r="B16325" t="s">
        <v>3</v>
      </c>
      <c r="C16325" t="s">
        <v>680</v>
      </c>
      <c r="D16325" t="s">
        <v>214</v>
      </c>
      <c r="E16325" t="s">
        <v>1</v>
      </c>
      <c r="F16325">
        <v>0.86</v>
      </c>
      <c r="G16325">
        <v>0.86</v>
      </c>
      <c r="H16325">
        <v>0.86</v>
      </c>
    </row>
    <row r="16326" spans="2:8" x14ac:dyDescent="0.25">
      <c r="B16326" t="s">
        <v>3</v>
      </c>
      <c r="C16326" t="s">
        <v>680</v>
      </c>
      <c r="D16326" t="s">
        <v>215</v>
      </c>
      <c r="E16326" t="s">
        <v>1</v>
      </c>
      <c r="F16326">
        <v>0.88</v>
      </c>
      <c r="G16326">
        <v>0.88</v>
      </c>
      <c r="H16326">
        <v>0.88</v>
      </c>
    </row>
    <row r="16327" spans="2:8" x14ac:dyDescent="0.25">
      <c r="B16327" t="s">
        <v>3</v>
      </c>
      <c r="C16327" t="s">
        <v>680</v>
      </c>
      <c r="D16327" t="s">
        <v>216</v>
      </c>
      <c r="E16327" t="s">
        <v>1</v>
      </c>
      <c r="F16327">
        <v>0.86</v>
      </c>
      <c r="G16327">
        <v>0.86</v>
      </c>
      <c r="H16327">
        <v>0.86</v>
      </c>
    </row>
    <row r="16328" spans="2:8" x14ac:dyDescent="0.25">
      <c r="B16328" t="s">
        <v>3</v>
      </c>
      <c r="C16328" t="s">
        <v>680</v>
      </c>
      <c r="D16328" t="s">
        <v>217</v>
      </c>
      <c r="E16328" t="s">
        <v>1</v>
      </c>
      <c r="F16328">
        <v>0.88</v>
      </c>
      <c r="G16328">
        <v>0.88</v>
      </c>
      <c r="H16328">
        <v>0.88</v>
      </c>
    </row>
    <row r="16329" spans="2:8" x14ac:dyDescent="0.25">
      <c r="B16329" t="s">
        <v>3</v>
      </c>
      <c r="C16329" t="s">
        <v>680</v>
      </c>
      <c r="D16329" t="s">
        <v>218</v>
      </c>
      <c r="E16329" t="s">
        <v>1</v>
      </c>
      <c r="F16329">
        <v>0.86</v>
      </c>
      <c r="G16329">
        <v>0.86</v>
      </c>
      <c r="H16329">
        <v>0.86</v>
      </c>
    </row>
    <row r="16330" spans="2:8" x14ac:dyDescent="0.25">
      <c r="B16330" t="s">
        <v>3</v>
      </c>
      <c r="C16330" t="s">
        <v>680</v>
      </c>
      <c r="D16330" t="s">
        <v>219</v>
      </c>
      <c r="E16330" t="s">
        <v>1</v>
      </c>
      <c r="F16330">
        <v>0.88</v>
      </c>
      <c r="G16330">
        <v>0.88</v>
      </c>
      <c r="H16330">
        <v>0.88</v>
      </c>
    </row>
    <row r="16331" spans="2:8" x14ac:dyDescent="0.25">
      <c r="B16331" t="s">
        <v>3</v>
      </c>
      <c r="C16331" t="s">
        <v>680</v>
      </c>
      <c r="D16331" t="s">
        <v>220</v>
      </c>
      <c r="E16331" t="s">
        <v>1</v>
      </c>
      <c r="F16331">
        <v>0.86</v>
      </c>
      <c r="G16331">
        <v>0.86</v>
      </c>
      <c r="H16331">
        <v>0.86</v>
      </c>
    </row>
    <row r="16332" spans="2:8" x14ac:dyDescent="0.25">
      <c r="B16332" t="s">
        <v>3</v>
      </c>
      <c r="C16332" t="s">
        <v>680</v>
      </c>
      <c r="D16332" t="s">
        <v>221</v>
      </c>
      <c r="E16332" t="s">
        <v>1</v>
      </c>
      <c r="F16332">
        <v>0.88</v>
      </c>
      <c r="G16332">
        <v>0.88</v>
      </c>
      <c r="H16332">
        <v>0.88</v>
      </c>
    </row>
    <row r="16333" spans="2:8" x14ac:dyDescent="0.25">
      <c r="B16333" t="s">
        <v>3</v>
      </c>
      <c r="C16333" t="s">
        <v>680</v>
      </c>
      <c r="D16333" t="s">
        <v>222</v>
      </c>
      <c r="E16333" t="s">
        <v>1</v>
      </c>
      <c r="F16333">
        <v>0.86</v>
      </c>
      <c r="G16333">
        <v>0.86</v>
      </c>
      <c r="H16333">
        <v>0.86</v>
      </c>
    </row>
    <row r="16334" spans="2:8" x14ac:dyDescent="0.25">
      <c r="B16334" t="s">
        <v>3</v>
      </c>
      <c r="C16334" t="s">
        <v>680</v>
      </c>
      <c r="D16334" t="s">
        <v>223</v>
      </c>
      <c r="E16334" t="s">
        <v>1</v>
      </c>
      <c r="F16334">
        <v>0.88</v>
      </c>
      <c r="G16334">
        <v>0.88</v>
      </c>
      <c r="H16334">
        <v>0.88</v>
      </c>
    </row>
    <row r="16335" spans="2:8" x14ac:dyDescent="0.25">
      <c r="B16335" t="s">
        <v>3</v>
      </c>
      <c r="C16335" t="s">
        <v>680</v>
      </c>
      <c r="D16335" t="s">
        <v>224</v>
      </c>
      <c r="E16335" t="s">
        <v>1</v>
      </c>
      <c r="F16335">
        <v>1.04</v>
      </c>
      <c r="G16335">
        <v>1.04</v>
      </c>
      <c r="H16335">
        <v>1.04</v>
      </c>
    </row>
    <row r="16336" spans="2:8" x14ac:dyDescent="0.25">
      <c r="B16336" t="s">
        <v>3</v>
      </c>
      <c r="C16336" t="s">
        <v>680</v>
      </c>
      <c r="D16336" t="s">
        <v>225</v>
      </c>
      <c r="E16336" t="s">
        <v>1</v>
      </c>
      <c r="F16336">
        <v>1.04</v>
      </c>
      <c r="G16336">
        <v>1.04</v>
      </c>
      <c r="H16336">
        <v>1.04</v>
      </c>
    </row>
    <row r="16337" spans="2:8" x14ac:dyDescent="0.25">
      <c r="B16337" t="s">
        <v>3</v>
      </c>
      <c r="C16337" t="s">
        <v>680</v>
      </c>
      <c r="D16337" t="s">
        <v>226</v>
      </c>
      <c r="E16337" t="s">
        <v>1</v>
      </c>
      <c r="F16337">
        <v>1.04</v>
      </c>
      <c r="G16337">
        <v>1.04</v>
      </c>
      <c r="H16337">
        <v>1.04</v>
      </c>
    </row>
    <row r="16338" spans="2:8" x14ac:dyDescent="0.25">
      <c r="B16338" t="s">
        <v>3</v>
      </c>
      <c r="C16338" t="s">
        <v>680</v>
      </c>
      <c r="D16338" t="s">
        <v>227</v>
      </c>
      <c r="E16338" t="s">
        <v>1</v>
      </c>
      <c r="F16338">
        <v>1.04</v>
      </c>
      <c r="G16338">
        <v>1.04</v>
      </c>
      <c r="H16338">
        <v>1.04</v>
      </c>
    </row>
    <row r="16339" spans="2:8" x14ac:dyDescent="0.25">
      <c r="B16339" t="s">
        <v>3</v>
      </c>
      <c r="C16339" t="s">
        <v>680</v>
      </c>
      <c r="D16339" t="s">
        <v>228</v>
      </c>
      <c r="E16339" t="s">
        <v>1</v>
      </c>
      <c r="F16339">
        <v>1.04</v>
      </c>
      <c r="G16339">
        <v>1.04</v>
      </c>
      <c r="H16339">
        <v>1.04</v>
      </c>
    </row>
    <row r="16340" spans="2:8" x14ac:dyDescent="0.25">
      <c r="B16340" t="s">
        <v>3</v>
      </c>
      <c r="C16340" t="s">
        <v>680</v>
      </c>
      <c r="D16340" t="s">
        <v>229</v>
      </c>
      <c r="E16340" t="s">
        <v>1</v>
      </c>
      <c r="F16340">
        <v>1.04</v>
      </c>
      <c r="G16340">
        <v>1.04</v>
      </c>
      <c r="H16340">
        <v>1.04</v>
      </c>
    </row>
    <row r="16341" spans="2:8" x14ac:dyDescent="0.25">
      <c r="B16341" t="s">
        <v>3</v>
      </c>
      <c r="C16341" t="s">
        <v>680</v>
      </c>
      <c r="D16341" t="s">
        <v>230</v>
      </c>
      <c r="E16341" t="s">
        <v>1</v>
      </c>
      <c r="F16341">
        <v>0.86</v>
      </c>
      <c r="G16341">
        <v>0.86</v>
      </c>
      <c r="H16341">
        <v>0.86</v>
      </c>
    </row>
    <row r="16342" spans="2:8" x14ac:dyDescent="0.25">
      <c r="B16342" t="s">
        <v>3</v>
      </c>
      <c r="C16342" t="s">
        <v>680</v>
      </c>
      <c r="D16342" t="s">
        <v>231</v>
      </c>
      <c r="E16342" t="s">
        <v>1</v>
      </c>
      <c r="F16342">
        <v>0.88</v>
      </c>
      <c r="G16342">
        <v>0.88</v>
      </c>
      <c r="H16342">
        <v>0.88</v>
      </c>
    </row>
    <row r="16343" spans="2:8" x14ac:dyDescent="0.25">
      <c r="B16343" t="s">
        <v>3</v>
      </c>
      <c r="C16343" t="s">
        <v>680</v>
      </c>
      <c r="D16343" t="s">
        <v>232</v>
      </c>
      <c r="E16343" t="s">
        <v>1</v>
      </c>
      <c r="F16343">
        <v>0.9</v>
      </c>
      <c r="G16343">
        <v>0.9</v>
      </c>
      <c r="H16343">
        <v>0.9</v>
      </c>
    </row>
    <row r="16344" spans="2:8" x14ac:dyDescent="0.25">
      <c r="B16344" t="s">
        <v>3</v>
      </c>
      <c r="C16344" t="s">
        <v>680</v>
      </c>
      <c r="D16344" t="s">
        <v>233</v>
      </c>
      <c r="E16344" t="s">
        <v>1</v>
      </c>
      <c r="F16344">
        <v>0.9</v>
      </c>
      <c r="G16344">
        <v>0.9</v>
      </c>
      <c r="H16344">
        <v>0.9</v>
      </c>
    </row>
    <row r="16345" spans="2:8" x14ac:dyDescent="0.25">
      <c r="B16345" t="s">
        <v>3</v>
      </c>
      <c r="C16345" t="s">
        <v>680</v>
      </c>
      <c r="D16345" t="s">
        <v>234</v>
      </c>
      <c r="E16345" t="s">
        <v>1</v>
      </c>
      <c r="F16345">
        <v>0.9</v>
      </c>
      <c r="G16345">
        <v>0.9</v>
      </c>
      <c r="H16345">
        <v>0.9</v>
      </c>
    </row>
    <row r="16346" spans="2:8" x14ac:dyDescent="0.25">
      <c r="B16346" t="s">
        <v>3</v>
      </c>
      <c r="C16346" t="s">
        <v>680</v>
      </c>
      <c r="D16346" t="s">
        <v>235</v>
      </c>
      <c r="E16346" t="s">
        <v>1</v>
      </c>
      <c r="F16346">
        <v>0.9</v>
      </c>
      <c r="G16346">
        <v>0.9</v>
      </c>
      <c r="H16346">
        <v>0.9</v>
      </c>
    </row>
    <row r="16347" spans="2:8" x14ac:dyDescent="0.25">
      <c r="B16347" t="s">
        <v>3</v>
      </c>
      <c r="C16347" t="s">
        <v>680</v>
      </c>
      <c r="D16347" t="s">
        <v>236</v>
      </c>
      <c r="E16347" t="s">
        <v>1</v>
      </c>
      <c r="F16347">
        <v>0.86</v>
      </c>
      <c r="G16347">
        <v>0.86</v>
      </c>
      <c r="H16347">
        <v>0.86</v>
      </c>
    </row>
    <row r="16348" spans="2:8" x14ac:dyDescent="0.25">
      <c r="B16348" t="s">
        <v>3</v>
      </c>
      <c r="C16348" t="s">
        <v>680</v>
      </c>
      <c r="D16348" t="s">
        <v>237</v>
      </c>
      <c r="E16348" t="s">
        <v>1</v>
      </c>
      <c r="F16348">
        <v>0.88</v>
      </c>
      <c r="G16348">
        <v>0.88</v>
      </c>
      <c r="H16348">
        <v>0.88</v>
      </c>
    </row>
    <row r="16349" spans="2:8" x14ac:dyDescent="0.25">
      <c r="B16349" t="s">
        <v>3</v>
      </c>
      <c r="C16349" t="s">
        <v>680</v>
      </c>
      <c r="D16349" t="s">
        <v>238</v>
      </c>
      <c r="E16349" t="s">
        <v>1</v>
      </c>
      <c r="F16349">
        <v>0.86</v>
      </c>
      <c r="G16349">
        <v>0.86</v>
      </c>
      <c r="H16349">
        <v>0.86</v>
      </c>
    </row>
    <row r="16350" spans="2:8" x14ac:dyDescent="0.25">
      <c r="B16350" t="s">
        <v>3</v>
      </c>
      <c r="C16350" t="s">
        <v>680</v>
      </c>
      <c r="D16350" t="s">
        <v>239</v>
      </c>
      <c r="E16350" t="s">
        <v>1</v>
      </c>
      <c r="F16350">
        <v>0.88</v>
      </c>
      <c r="G16350">
        <v>0.88</v>
      </c>
      <c r="H16350">
        <v>0.88</v>
      </c>
    </row>
    <row r="16351" spans="2:8" x14ac:dyDescent="0.25">
      <c r="B16351" t="s">
        <v>3</v>
      </c>
      <c r="C16351" t="s">
        <v>680</v>
      </c>
      <c r="D16351" t="s">
        <v>240</v>
      </c>
      <c r="E16351" t="s">
        <v>1</v>
      </c>
      <c r="F16351">
        <v>0.5</v>
      </c>
      <c r="G16351">
        <v>0.5</v>
      </c>
      <c r="H16351">
        <v>0.5</v>
      </c>
    </row>
    <row r="16352" spans="2:8" x14ac:dyDescent="0.25">
      <c r="B16352" t="s">
        <v>3</v>
      </c>
      <c r="C16352" t="s">
        <v>680</v>
      </c>
      <c r="D16352" t="s">
        <v>241</v>
      </c>
      <c r="E16352" t="s">
        <v>1</v>
      </c>
      <c r="F16352">
        <v>0.5</v>
      </c>
      <c r="G16352">
        <v>0.5</v>
      </c>
      <c r="H16352">
        <v>0.5</v>
      </c>
    </row>
    <row r="16353" spans="2:8" x14ac:dyDescent="0.25">
      <c r="B16353" t="s">
        <v>3</v>
      </c>
      <c r="C16353" t="s">
        <v>680</v>
      </c>
      <c r="D16353" t="s">
        <v>242</v>
      </c>
      <c r="E16353" t="s">
        <v>1</v>
      </c>
      <c r="F16353">
        <v>1</v>
      </c>
      <c r="G16353">
        <v>1</v>
      </c>
      <c r="H16353">
        <v>1</v>
      </c>
    </row>
    <row r="16354" spans="2:8" x14ac:dyDescent="0.25">
      <c r="B16354" t="s">
        <v>3</v>
      </c>
      <c r="C16354" t="s">
        <v>680</v>
      </c>
      <c r="D16354" t="s">
        <v>243</v>
      </c>
      <c r="E16354" t="s">
        <v>1</v>
      </c>
      <c r="F16354">
        <v>0.57999999999999996</v>
      </c>
      <c r="G16354">
        <v>0.57999999999999996</v>
      </c>
      <c r="H16354">
        <v>0.57999999999999996</v>
      </c>
    </row>
    <row r="16355" spans="2:8" x14ac:dyDescent="0.25">
      <c r="B16355" t="s">
        <v>3</v>
      </c>
      <c r="C16355" t="s">
        <v>680</v>
      </c>
      <c r="D16355" t="s">
        <v>244</v>
      </c>
      <c r="E16355" t="s">
        <v>1</v>
      </c>
      <c r="F16355">
        <v>0.6</v>
      </c>
      <c r="G16355">
        <v>0.6</v>
      </c>
      <c r="H16355">
        <v>0.6</v>
      </c>
    </row>
    <row r="16356" spans="2:8" x14ac:dyDescent="0.25">
      <c r="B16356" t="s">
        <v>3</v>
      </c>
      <c r="C16356" t="s">
        <v>680</v>
      </c>
      <c r="D16356" t="s">
        <v>245</v>
      </c>
      <c r="E16356" t="s">
        <v>1</v>
      </c>
      <c r="F16356">
        <v>0.86</v>
      </c>
      <c r="G16356">
        <v>0.86</v>
      </c>
      <c r="H16356">
        <v>0.86</v>
      </c>
    </row>
    <row r="16357" spans="2:8" x14ac:dyDescent="0.25">
      <c r="B16357" t="s">
        <v>3</v>
      </c>
      <c r="C16357" t="s">
        <v>680</v>
      </c>
      <c r="D16357" t="s">
        <v>246</v>
      </c>
      <c r="E16357" t="s">
        <v>1</v>
      </c>
      <c r="F16357">
        <v>0.88</v>
      </c>
      <c r="G16357">
        <v>0.88</v>
      </c>
      <c r="H16357">
        <v>0.88</v>
      </c>
    </row>
    <row r="16358" spans="2:8" x14ac:dyDescent="0.25">
      <c r="B16358" t="s">
        <v>3</v>
      </c>
      <c r="C16358" t="s">
        <v>680</v>
      </c>
      <c r="D16358" t="s">
        <v>247</v>
      </c>
      <c r="E16358" t="s">
        <v>1</v>
      </c>
      <c r="F16358">
        <v>0.86</v>
      </c>
      <c r="G16358">
        <v>0.86</v>
      </c>
      <c r="H16358">
        <v>0.86</v>
      </c>
    </row>
    <row r="16359" spans="2:8" x14ac:dyDescent="0.25">
      <c r="B16359" t="s">
        <v>3</v>
      </c>
      <c r="C16359" t="s">
        <v>680</v>
      </c>
      <c r="D16359" t="s">
        <v>248</v>
      </c>
      <c r="E16359" t="s">
        <v>1</v>
      </c>
      <c r="F16359">
        <v>0.88</v>
      </c>
      <c r="G16359">
        <v>0.88</v>
      </c>
      <c r="H16359">
        <v>0.88</v>
      </c>
    </row>
    <row r="16360" spans="2:8" x14ac:dyDescent="0.25">
      <c r="B16360" t="s">
        <v>3</v>
      </c>
      <c r="C16360" t="s">
        <v>680</v>
      </c>
      <c r="D16360" t="s">
        <v>249</v>
      </c>
      <c r="E16360" t="s">
        <v>1</v>
      </c>
      <c r="F16360">
        <v>0.86</v>
      </c>
      <c r="G16360">
        <v>0.86</v>
      </c>
      <c r="H16360">
        <v>0.86</v>
      </c>
    </row>
    <row r="16361" spans="2:8" x14ac:dyDescent="0.25">
      <c r="B16361" t="s">
        <v>3</v>
      </c>
      <c r="C16361" t="s">
        <v>680</v>
      </c>
      <c r="D16361" t="s">
        <v>250</v>
      </c>
      <c r="E16361" t="s">
        <v>1</v>
      </c>
      <c r="F16361">
        <v>0.88</v>
      </c>
      <c r="G16361">
        <v>0.88</v>
      </c>
      <c r="H16361">
        <v>0.88</v>
      </c>
    </row>
    <row r="16362" spans="2:8" x14ac:dyDescent="0.25">
      <c r="B16362" t="s">
        <v>3</v>
      </c>
      <c r="C16362" t="s">
        <v>680</v>
      </c>
      <c r="D16362" t="s">
        <v>251</v>
      </c>
      <c r="E16362" t="s">
        <v>1</v>
      </c>
      <c r="F16362">
        <v>0.86</v>
      </c>
      <c r="G16362">
        <v>0.86</v>
      </c>
      <c r="H16362">
        <v>0.86</v>
      </c>
    </row>
    <row r="16363" spans="2:8" x14ac:dyDescent="0.25">
      <c r="B16363" t="s">
        <v>3</v>
      </c>
      <c r="C16363" t="s">
        <v>680</v>
      </c>
      <c r="D16363" t="s">
        <v>252</v>
      </c>
      <c r="E16363" t="s">
        <v>1</v>
      </c>
      <c r="F16363">
        <v>0.88</v>
      </c>
      <c r="G16363">
        <v>0.88</v>
      </c>
      <c r="H16363">
        <v>0.88</v>
      </c>
    </row>
    <row r="16364" spans="2:8" x14ac:dyDescent="0.25">
      <c r="B16364" t="s">
        <v>3</v>
      </c>
      <c r="C16364" t="s">
        <v>680</v>
      </c>
      <c r="D16364" t="s">
        <v>253</v>
      </c>
      <c r="E16364" t="s">
        <v>1</v>
      </c>
      <c r="F16364">
        <v>0.86</v>
      </c>
      <c r="G16364">
        <v>0.86</v>
      </c>
      <c r="H16364">
        <v>0.86</v>
      </c>
    </row>
    <row r="16365" spans="2:8" x14ac:dyDescent="0.25">
      <c r="B16365" t="s">
        <v>3</v>
      </c>
      <c r="C16365" t="s">
        <v>680</v>
      </c>
      <c r="D16365" t="s">
        <v>254</v>
      </c>
      <c r="E16365" t="s">
        <v>1</v>
      </c>
      <c r="F16365">
        <v>0.88</v>
      </c>
      <c r="G16365">
        <v>0.88</v>
      </c>
      <c r="H16365">
        <v>0.88</v>
      </c>
    </row>
    <row r="16366" spans="2:8" x14ac:dyDescent="0.25">
      <c r="B16366" t="s">
        <v>3</v>
      </c>
      <c r="C16366" t="s">
        <v>680</v>
      </c>
      <c r="D16366" t="s">
        <v>255</v>
      </c>
      <c r="E16366" t="s">
        <v>1</v>
      </c>
      <c r="F16366">
        <v>1.1399999999999999</v>
      </c>
      <c r="G16366">
        <v>1.1399999999999999</v>
      </c>
      <c r="H16366">
        <v>1.1399999999999999</v>
      </c>
    </row>
    <row r="16367" spans="2:8" x14ac:dyDescent="0.25">
      <c r="B16367" t="s">
        <v>3</v>
      </c>
      <c r="C16367" t="s">
        <v>680</v>
      </c>
      <c r="D16367" t="s">
        <v>256</v>
      </c>
      <c r="E16367" t="s">
        <v>1</v>
      </c>
      <c r="F16367">
        <v>0.9</v>
      </c>
      <c r="G16367">
        <v>0.9</v>
      </c>
      <c r="H16367">
        <v>0.9</v>
      </c>
    </row>
    <row r="16368" spans="2:8" x14ac:dyDescent="0.25">
      <c r="B16368" t="s">
        <v>3</v>
      </c>
      <c r="C16368" t="s">
        <v>680</v>
      </c>
      <c r="D16368" t="s">
        <v>257</v>
      </c>
      <c r="E16368" t="s">
        <v>1</v>
      </c>
      <c r="F16368">
        <v>0.9</v>
      </c>
      <c r="G16368">
        <v>0.9</v>
      </c>
      <c r="H16368">
        <v>0.9</v>
      </c>
    </row>
    <row r="16369" spans="2:8" x14ac:dyDescent="0.25">
      <c r="B16369" t="s">
        <v>3</v>
      </c>
      <c r="C16369" t="s">
        <v>680</v>
      </c>
      <c r="D16369" t="s">
        <v>258</v>
      </c>
      <c r="E16369" t="s">
        <v>1</v>
      </c>
      <c r="F16369">
        <v>0.9</v>
      </c>
      <c r="G16369">
        <v>0.9</v>
      </c>
      <c r="H16369">
        <v>0.9</v>
      </c>
    </row>
    <row r="16370" spans="2:8" x14ac:dyDescent="0.25">
      <c r="B16370" t="s">
        <v>3</v>
      </c>
      <c r="C16370" t="s">
        <v>680</v>
      </c>
      <c r="D16370" t="s">
        <v>259</v>
      </c>
      <c r="E16370" t="s">
        <v>1</v>
      </c>
      <c r="F16370">
        <v>0.9</v>
      </c>
      <c r="G16370">
        <v>0.9</v>
      </c>
      <c r="H16370">
        <v>0.9</v>
      </c>
    </row>
    <row r="16371" spans="2:8" x14ac:dyDescent="0.25">
      <c r="B16371" t="s">
        <v>3</v>
      </c>
      <c r="C16371" t="s">
        <v>680</v>
      </c>
      <c r="D16371" t="s">
        <v>260</v>
      </c>
      <c r="E16371" t="s">
        <v>1</v>
      </c>
      <c r="F16371">
        <v>0.86</v>
      </c>
      <c r="G16371">
        <v>0.86</v>
      </c>
      <c r="H16371">
        <v>0.86</v>
      </c>
    </row>
    <row r="16372" spans="2:8" x14ac:dyDescent="0.25">
      <c r="B16372" t="s">
        <v>3</v>
      </c>
      <c r="C16372" t="s">
        <v>680</v>
      </c>
      <c r="D16372" t="s">
        <v>261</v>
      </c>
      <c r="E16372" t="s">
        <v>1</v>
      </c>
      <c r="F16372">
        <v>0.88</v>
      </c>
      <c r="G16372">
        <v>0.88</v>
      </c>
      <c r="H16372">
        <v>0.88</v>
      </c>
    </row>
    <row r="16373" spans="2:8" x14ac:dyDescent="0.25">
      <c r="B16373" t="s">
        <v>3</v>
      </c>
      <c r="C16373" t="s">
        <v>680</v>
      </c>
      <c r="D16373" t="s">
        <v>262</v>
      </c>
      <c r="E16373" t="s">
        <v>1</v>
      </c>
      <c r="F16373">
        <v>0.86</v>
      </c>
      <c r="G16373">
        <v>0.86</v>
      </c>
      <c r="H16373">
        <v>0.86</v>
      </c>
    </row>
    <row r="16374" spans="2:8" x14ac:dyDescent="0.25">
      <c r="B16374" t="s">
        <v>3</v>
      </c>
      <c r="C16374" t="s">
        <v>680</v>
      </c>
      <c r="D16374" t="s">
        <v>263</v>
      </c>
      <c r="E16374" t="s">
        <v>1</v>
      </c>
      <c r="F16374">
        <v>0.88</v>
      </c>
      <c r="G16374">
        <v>0.88</v>
      </c>
      <c r="H16374">
        <v>0.88</v>
      </c>
    </row>
    <row r="16375" spans="2:8" x14ac:dyDescent="0.25">
      <c r="B16375" t="s">
        <v>3</v>
      </c>
      <c r="C16375" t="s">
        <v>680</v>
      </c>
      <c r="D16375" t="s">
        <v>264</v>
      </c>
      <c r="E16375" t="s">
        <v>1</v>
      </c>
      <c r="F16375">
        <v>0.86</v>
      </c>
      <c r="G16375">
        <v>0.86</v>
      </c>
      <c r="H16375">
        <v>0.86</v>
      </c>
    </row>
    <row r="16376" spans="2:8" x14ac:dyDescent="0.25">
      <c r="B16376" t="s">
        <v>3</v>
      </c>
      <c r="C16376" t="s">
        <v>680</v>
      </c>
      <c r="D16376" t="s">
        <v>265</v>
      </c>
      <c r="E16376" t="s">
        <v>1</v>
      </c>
      <c r="F16376">
        <v>0.88</v>
      </c>
      <c r="G16376">
        <v>0.88</v>
      </c>
      <c r="H16376">
        <v>0.88</v>
      </c>
    </row>
    <row r="16377" spans="2:8" x14ac:dyDescent="0.25">
      <c r="B16377" t="s">
        <v>3</v>
      </c>
      <c r="C16377" t="s">
        <v>680</v>
      </c>
      <c r="D16377" t="s">
        <v>266</v>
      </c>
      <c r="E16377" t="s">
        <v>1</v>
      </c>
      <c r="F16377">
        <v>0.86</v>
      </c>
      <c r="G16377">
        <v>0.86</v>
      </c>
      <c r="H16377">
        <v>0.86</v>
      </c>
    </row>
    <row r="16378" spans="2:8" x14ac:dyDescent="0.25">
      <c r="B16378" t="s">
        <v>3</v>
      </c>
      <c r="C16378" t="s">
        <v>680</v>
      </c>
      <c r="D16378" t="s">
        <v>267</v>
      </c>
      <c r="E16378" t="s">
        <v>1</v>
      </c>
      <c r="F16378">
        <v>0.88</v>
      </c>
      <c r="G16378">
        <v>0.88</v>
      </c>
      <c r="H16378">
        <v>0.88</v>
      </c>
    </row>
    <row r="16379" spans="2:8" x14ac:dyDescent="0.25">
      <c r="B16379" t="s">
        <v>3</v>
      </c>
      <c r="C16379" t="s">
        <v>680</v>
      </c>
      <c r="D16379" t="s">
        <v>268</v>
      </c>
      <c r="E16379" t="s">
        <v>1</v>
      </c>
      <c r="F16379">
        <v>0.86</v>
      </c>
      <c r="G16379">
        <v>0.86</v>
      </c>
      <c r="H16379">
        <v>0.86</v>
      </c>
    </row>
    <row r="16380" spans="2:8" x14ac:dyDescent="0.25">
      <c r="B16380" t="s">
        <v>3</v>
      </c>
      <c r="C16380" t="s">
        <v>680</v>
      </c>
      <c r="D16380" t="s">
        <v>269</v>
      </c>
      <c r="E16380" t="s">
        <v>1</v>
      </c>
      <c r="F16380">
        <v>0.88</v>
      </c>
      <c r="G16380">
        <v>0.88</v>
      </c>
      <c r="H16380">
        <v>0.88</v>
      </c>
    </row>
    <row r="16381" spans="2:8" x14ac:dyDescent="0.25">
      <c r="B16381" t="s">
        <v>3</v>
      </c>
      <c r="C16381" t="s">
        <v>680</v>
      </c>
      <c r="D16381" t="s">
        <v>270</v>
      </c>
      <c r="E16381" t="s">
        <v>1</v>
      </c>
      <c r="F16381">
        <v>1</v>
      </c>
      <c r="G16381">
        <v>1</v>
      </c>
      <c r="H16381">
        <v>1</v>
      </c>
    </row>
    <row r="16382" spans="2:8" x14ac:dyDescent="0.25">
      <c r="B16382" t="s">
        <v>3</v>
      </c>
      <c r="C16382" t="s">
        <v>680</v>
      </c>
      <c r="D16382" t="s">
        <v>271</v>
      </c>
      <c r="E16382" t="s">
        <v>1</v>
      </c>
      <c r="F16382">
        <v>0.86</v>
      </c>
      <c r="G16382">
        <v>0.86</v>
      </c>
      <c r="H16382">
        <v>0.86</v>
      </c>
    </row>
    <row r="16383" spans="2:8" x14ac:dyDescent="0.25">
      <c r="B16383" t="s">
        <v>3</v>
      </c>
      <c r="C16383" t="s">
        <v>680</v>
      </c>
      <c r="D16383" t="s">
        <v>272</v>
      </c>
      <c r="E16383" t="s">
        <v>1</v>
      </c>
      <c r="F16383">
        <v>0.88</v>
      </c>
      <c r="G16383">
        <v>0.88</v>
      </c>
      <c r="H16383">
        <v>0.88</v>
      </c>
    </row>
    <row r="16384" spans="2:8" x14ac:dyDescent="0.25">
      <c r="B16384" t="s">
        <v>3</v>
      </c>
      <c r="C16384" t="s">
        <v>680</v>
      </c>
      <c r="D16384" t="s">
        <v>273</v>
      </c>
      <c r="E16384" t="s">
        <v>1</v>
      </c>
      <c r="F16384">
        <v>0.86</v>
      </c>
      <c r="G16384">
        <v>0.86</v>
      </c>
      <c r="H16384">
        <v>0.86</v>
      </c>
    </row>
    <row r="16385" spans="2:8" x14ac:dyDescent="0.25">
      <c r="B16385" t="s">
        <v>3</v>
      </c>
      <c r="C16385" t="s">
        <v>680</v>
      </c>
      <c r="D16385" t="s">
        <v>274</v>
      </c>
      <c r="E16385" t="s">
        <v>1</v>
      </c>
      <c r="F16385">
        <v>0.88</v>
      </c>
      <c r="G16385">
        <v>0.88</v>
      </c>
      <c r="H16385">
        <v>0.88</v>
      </c>
    </row>
    <row r="16386" spans="2:8" x14ac:dyDescent="0.25">
      <c r="B16386" t="s">
        <v>3</v>
      </c>
      <c r="C16386" t="s">
        <v>680</v>
      </c>
      <c r="D16386" t="s">
        <v>275</v>
      </c>
      <c r="E16386" t="s">
        <v>1</v>
      </c>
      <c r="F16386">
        <v>0.86</v>
      </c>
      <c r="G16386">
        <v>0.86</v>
      </c>
      <c r="H16386">
        <v>0.86</v>
      </c>
    </row>
    <row r="16387" spans="2:8" x14ac:dyDescent="0.25">
      <c r="B16387" t="s">
        <v>3</v>
      </c>
      <c r="C16387" t="s">
        <v>680</v>
      </c>
      <c r="D16387" t="s">
        <v>276</v>
      </c>
      <c r="E16387" t="s">
        <v>1</v>
      </c>
      <c r="F16387">
        <v>0.88</v>
      </c>
      <c r="G16387">
        <v>0.88</v>
      </c>
      <c r="H16387">
        <v>0.88</v>
      </c>
    </row>
    <row r="16388" spans="2:8" x14ac:dyDescent="0.25">
      <c r="B16388" t="s">
        <v>3</v>
      </c>
      <c r="C16388" t="s">
        <v>680</v>
      </c>
      <c r="D16388" t="s">
        <v>277</v>
      </c>
      <c r="E16388" t="s">
        <v>1</v>
      </c>
      <c r="F16388">
        <v>0.86</v>
      </c>
      <c r="G16388">
        <v>0.86</v>
      </c>
      <c r="H16388">
        <v>0.86</v>
      </c>
    </row>
    <row r="16389" spans="2:8" x14ac:dyDescent="0.25">
      <c r="B16389" t="s">
        <v>3</v>
      </c>
      <c r="C16389" t="s">
        <v>680</v>
      </c>
      <c r="D16389" t="s">
        <v>278</v>
      </c>
      <c r="E16389" t="s">
        <v>1</v>
      </c>
      <c r="F16389">
        <v>0.88</v>
      </c>
      <c r="G16389">
        <v>0.88</v>
      </c>
      <c r="H16389">
        <v>0.88</v>
      </c>
    </row>
    <row r="16390" spans="2:8" x14ac:dyDescent="0.25">
      <c r="B16390" t="s">
        <v>3</v>
      </c>
      <c r="C16390" t="s">
        <v>680</v>
      </c>
      <c r="D16390" t="s">
        <v>279</v>
      </c>
      <c r="E16390" t="s">
        <v>1</v>
      </c>
      <c r="F16390">
        <v>0.64</v>
      </c>
      <c r="G16390">
        <v>0.64</v>
      </c>
      <c r="H16390">
        <v>0.64</v>
      </c>
    </row>
    <row r="16391" spans="2:8" x14ac:dyDescent="0.25">
      <c r="B16391" t="s">
        <v>3</v>
      </c>
      <c r="C16391" t="s">
        <v>680</v>
      </c>
      <c r="D16391" t="s">
        <v>280</v>
      </c>
      <c r="E16391" t="s">
        <v>1</v>
      </c>
      <c r="F16391">
        <v>0.64</v>
      </c>
      <c r="G16391">
        <v>0.64</v>
      </c>
      <c r="H16391">
        <v>0.64</v>
      </c>
    </row>
    <row r="16392" spans="2:8" x14ac:dyDescent="0.25">
      <c r="B16392" t="s">
        <v>3</v>
      </c>
      <c r="C16392" t="s">
        <v>680</v>
      </c>
      <c r="D16392" t="s">
        <v>281</v>
      </c>
      <c r="E16392" t="s">
        <v>1</v>
      </c>
      <c r="F16392">
        <v>1.04</v>
      </c>
      <c r="G16392">
        <v>1.04</v>
      </c>
      <c r="H16392">
        <v>1.04</v>
      </c>
    </row>
    <row r="16393" spans="2:8" x14ac:dyDescent="0.25">
      <c r="B16393" t="s">
        <v>3</v>
      </c>
      <c r="C16393" t="s">
        <v>680</v>
      </c>
      <c r="D16393" t="s">
        <v>282</v>
      </c>
      <c r="E16393" t="s">
        <v>1</v>
      </c>
      <c r="F16393">
        <v>1.04</v>
      </c>
      <c r="G16393">
        <v>1.04</v>
      </c>
      <c r="H16393">
        <v>1.04</v>
      </c>
    </row>
    <row r="16394" spans="2:8" x14ac:dyDescent="0.25">
      <c r="B16394" t="s">
        <v>3</v>
      </c>
      <c r="C16394" t="s">
        <v>680</v>
      </c>
      <c r="D16394" t="s">
        <v>283</v>
      </c>
      <c r="E16394" t="s">
        <v>1</v>
      </c>
      <c r="F16394">
        <v>0.86</v>
      </c>
      <c r="G16394">
        <v>0.86</v>
      </c>
      <c r="H16394">
        <v>0.86</v>
      </c>
    </row>
    <row r="16395" spans="2:8" x14ac:dyDescent="0.25">
      <c r="B16395" t="s">
        <v>3</v>
      </c>
      <c r="C16395" t="s">
        <v>680</v>
      </c>
      <c r="D16395" t="s">
        <v>284</v>
      </c>
      <c r="E16395" t="s">
        <v>1</v>
      </c>
      <c r="F16395">
        <v>0.88</v>
      </c>
      <c r="G16395">
        <v>0.88</v>
      </c>
      <c r="H16395">
        <v>0.88</v>
      </c>
    </row>
    <row r="16396" spans="2:8" x14ac:dyDescent="0.25">
      <c r="B16396" t="s">
        <v>3</v>
      </c>
      <c r="C16396" t="s">
        <v>680</v>
      </c>
      <c r="D16396" t="s">
        <v>285</v>
      </c>
      <c r="E16396" t="s">
        <v>1</v>
      </c>
      <c r="F16396">
        <v>0.86</v>
      </c>
      <c r="G16396">
        <v>0.86</v>
      </c>
      <c r="H16396">
        <v>0.86</v>
      </c>
    </row>
    <row r="16397" spans="2:8" x14ac:dyDescent="0.25">
      <c r="B16397" t="s">
        <v>3</v>
      </c>
      <c r="C16397" t="s">
        <v>680</v>
      </c>
      <c r="D16397" t="s">
        <v>286</v>
      </c>
      <c r="E16397" t="s">
        <v>1</v>
      </c>
      <c r="F16397">
        <v>0.88</v>
      </c>
      <c r="G16397">
        <v>0.88</v>
      </c>
      <c r="H16397">
        <v>0.88</v>
      </c>
    </row>
    <row r="16398" spans="2:8" x14ac:dyDescent="0.25">
      <c r="B16398" t="s">
        <v>3</v>
      </c>
      <c r="C16398" t="s">
        <v>680</v>
      </c>
      <c r="D16398" t="s">
        <v>287</v>
      </c>
      <c r="E16398" t="s">
        <v>1</v>
      </c>
      <c r="F16398">
        <v>0.86</v>
      </c>
      <c r="G16398">
        <v>0.86</v>
      </c>
      <c r="H16398">
        <v>0.86</v>
      </c>
    </row>
    <row r="16399" spans="2:8" x14ac:dyDescent="0.25">
      <c r="B16399" t="s">
        <v>3</v>
      </c>
      <c r="C16399" t="s">
        <v>680</v>
      </c>
      <c r="D16399" t="s">
        <v>288</v>
      </c>
      <c r="E16399" t="s">
        <v>1</v>
      </c>
      <c r="F16399">
        <v>0.88</v>
      </c>
      <c r="G16399">
        <v>0.88</v>
      </c>
      <c r="H16399">
        <v>0.88</v>
      </c>
    </row>
    <row r="16400" spans="2:8" x14ac:dyDescent="0.25">
      <c r="B16400" t="s">
        <v>3</v>
      </c>
      <c r="C16400" t="s">
        <v>680</v>
      </c>
      <c r="D16400" t="s">
        <v>289</v>
      </c>
      <c r="E16400" t="s">
        <v>1</v>
      </c>
      <c r="F16400">
        <v>0.86</v>
      </c>
      <c r="G16400">
        <v>0.86</v>
      </c>
      <c r="H16400">
        <v>0.86</v>
      </c>
    </row>
    <row r="16401" spans="2:8" x14ac:dyDescent="0.25">
      <c r="B16401" t="s">
        <v>3</v>
      </c>
      <c r="C16401" t="s">
        <v>680</v>
      </c>
      <c r="D16401" t="s">
        <v>290</v>
      </c>
      <c r="E16401" t="s">
        <v>1</v>
      </c>
      <c r="F16401">
        <v>0.88</v>
      </c>
      <c r="G16401">
        <v>0.88</v>
      </c>
      <c r="H16401">
        <v>0.88</v>
      </c>
    </row>
    <row r="16402" spans="2:8" x14ac:dyDescent="0.25">
      <c r="B16402" t="s">
        <v>3</v>
      </c>
      <c r="C16402" t="s">
        <v>680</v>
      </c>
      <c r="D16402" t="s">
        <v>291</v>
      </c>
      <c r="E16402" t="s">
        <v>1</v>
      </c>
      <c r="F16402">
        <v>0.86</v>
      </c>
      <c r="G16402">
        <v>0.86</v>
      </c>
      <c r="H16402">
        <v>0.86</v>
      </c>
    </row>
    <row r="16403" spans="2:8" x14ac:dyDescent="0.25">
      <c r="B16403" t="s">
        <v>3</v>
      </c>
      <c r="C16403" t="s">
        <v>680</v>
      </c>
      <c r="D16403" t="s">
        <v>292</v>
      </c>
      <c r="E16403" t="s">
        <v>1</v>
      </c>
      <c r="F16403">
        <v>0.88</v>
      </c>
      <c r="G16403">
        <v>0.88</v>
      </c>
      <c r="H16403">
        <v>0.88</v>
      </c>
    </row>
    <row r="16404" spans="2:8" x14ac:dyDescent="0.25">
      <c r="B16404" t="s">
        <v>3</v>
      </c>
      <c r="C16404" t="s">
        <v>680</v>
      </c>
      <c r="D16404" t="s">
        <v>293</v>
      </c>
      <c r="E16404" t="s">
        <v>1</v>
      </c>
      <c r="F16404">
        <v>0.86</v>
      </c>
      <c r="G16404">
        <v>0.86</v>
      </c>
      <c r="H16404">
        <v>0.86</v>
      </c>
    </row>
    <row r="16405" spans="2:8" x14ac:dyDescent="0.25">
      <c r="B16405" t="s">
        <v>3</v>
      </c>
      <c r="C16405" t="s">
        <v>680</v>
      </c>
      <c r="D16405" t="s">
        <v>294</v>
      </c>
      <c r="E16405" t="s">
        <v>1</v>
      </c>
      <c r="F16405">
        <v>0.88</v>
      </c>
      <c r="G16405">
        <v>0.88</v>
      </c>
      <c r="H16405">
        <v>0.88</v>
      </c>
    </row>
    <row r="16406" spans="2:8" x14ac:dyDescent="0.25">
      <c r="B16406" t="s">
        <v>3</v>
      </c>
      <c r="C16406" t="s">
        <v>680</v>
      </c>
      <c r="D16406" t="s">
        <v>295</v>
      </c>
      <c r="E16406" t="s">
        <v>1</v>
      </c>
      <c r="F16406">
        <v>1</v>
      </c>
      <c r="G16406">
        <v>1</v>
      </c>
      <c r="H16406">
        <v>1</v>
      </c>
    </row>
    <row r="16407" spans="2:8" x14ac:dyDescent="0.25">
      <c r="B16407" t="s">
        <v>3</v>
      </c>
      <c r="C16407" t="s">
        <v>680</v>
      </c>
      <c r="D16407" t="s">
        <v>296</v>
      </c>
      <c r="E16407" t="s">
        <v>1</v>
      </c>
      <c r="F16407">
        <v>0.86</v>
      </c>
      <c r="G16407">
        <v>0.86</v>
      </c>
      <c r="H16407">
        <v>0.86</v>
      </c>
    </row>
    <row r="16408" spans="2:8" x14ac:dyDescent="0.25">
      <c r="B16408" t="s">
        <v>3</v>
      </c>
      <c r="C16408" t="s">
        <v>680</v>
      </c>
      <c r="D16408" t="s">
        <v>297</v>
      </c>
      <c r="E16408" t="s">
        <v>1</v>
      </c>
      <c r="F16408">
        <v>0.88</v>
      </c>
      <c r="G16408">
        <v>0.88</v>
      </c>
      <c r="H16408">
        <v>0.88</v>
      </c>
    </row>
    <row r="16409" spans="2:8" x14ac:dyDescent="0.25">
      <c r="B16409" t="s">
        <v>3</v>
      </c>
      <c r="C16409" t="s">
        <v>680</v>
      </c>
      <c r="D16409" t="s">
        <v>298</v>
      </c>
      <c r="E16409" t="s">
        <v>1</v>
      </c>
      <c r="F16409">
        <v>0.86</v>
      </c>
      <c r="G16409">
        <v>0.86</v>
      </c>
      <c r="H16409">
        <v>0.86</v>
      </c>
    </row>
    <row r="16410" spans="2:8" x14ac:dyDescent="0.25">
      <c r="B16410" t="s">
        <v>3</v>
      </c>
      <c r="C16410" t="s">
        <v>680</v>
      </c>
      <c r="D16410" t="s">
        <v>299</v>
      </c>
      <c r="E16410" t="s">
        <v>1</v>
      </c>
      <c r="F16410">
        <v>0.88</v>
      </c>
      <c r="G16410">
        <v>0.88</v>
      </c>
      <c r="H16410">
        <v>0.88</v>
      </c>
    </row>
    <row r="16411" spans="2:8" x14ac:dyDescent="0.25">
      <c r="B16411" t="s">
        <v>3</v>
      </c>
      <c r="C16411" t="s">
        <v>680</v>
      </c>
      <c r="D16411" t="s">
        <v>300</v>
      </c>
      <c r="E16411" t="s">
        <v>1</v>
      </c>
      <c r="F16411">
        <v>0.86</v>
      </c>
      <c r="G16411">
        <v>0.86</v>
      </c>
      <c r="H16411">
        <v>0.86</v>
      </c>
    </row>
    <row r="16412" spans="2:8" x14ac:dyDescent="0.25">
      <c r="B16412" t="s">
        <v>3</v>
      </c>
      <c r="C16412" t="s">
        <v>680</v>
      </c>
      <c r="D16412" t="s">
        <v>301</v>
      </c>
      <c r="E16412" t="s">
        <v>1</v>
      </c>
      <c r="F16412">
        <v>0.88</v>
      </c>
      <c r="G16412">
        <v>0.88</v>
      </c>
      <c r="H16412">
        <v>0.88</v>
      </c>
    </row>
    <row r="16413" spans="2:8" x14ac:dyDescent="0.25">
      <c r="B16413" t="s">
        <v>3</v>
      </c>
      <c r="C16413" t="s">
        <v>680</v>
      </c>
      <c r="D16413" t="s">
        <v>407</v>
      </c>
      <c r="E16413" t="s">
        <v>1</v>
      </c>
      <c r="F16413">
        <v>1</v>
      </c>
      <c r="G16413">
        <v>1</v>
      </c>
      <c r="H16413">
        <v>1</v>
      </c>
    </row>
    <row r="16414" spans="2:8" x14ac:dyDescent="0.25">
      <c r="B16414" t="s">
        <v>3</v>
      </c>
      <c r="C16414" t="s">
        <v>680</v>
      </c>
      <c r="D16414" t="s">
        <v>635</v>
      </c>
      <c r="E16414" t="s">
        <v>1</v>
      </c>
      <c r="F16414">
        <v>1</v>
      </c>
      <c r="G16414">
        <v>1</v>
      </c>
      <c r="H16414">
        <v>1</v>
      </c>
    </row>
    <row r="16415" spans="2:8" x14ac:dyDescent="0.25">
      <c r="B16415" t="s">
        <v>3</v>
      </c>
      <c r="C16415" t="s">
        <v>680</v>
      </c>
      <c r="D16415" t="s">
        <v>636</v>
      </c>
      <c r="E16415" t="s">
        <v>1</v>
      </c>
      <c r="F16415">
        <v>0.75</v>
      </c>
      <c r="G16415">
        <v>0.75</v>
      </c>
      <c r="H16415">
        <v>0.75</v>
      </c>
    </row>
    <row r="16416" spans="2:8" x14ac:dyDescent="0.25">
      <c r="B16416" t="s">
        <v>3</v>
      </c>
      <c r="C16416" t="s">
        <v>680</v>
      </c>
      <c r="D16416" t="s">
        <v>554</v>
      </c>
      <c r="E16416" t="s">
        <v>1</v>
      </c>
      <c r="F16416">
        <v>0.88</v>
      </c>
      <c r="G16416">
        <v>0.88</v>
      </c>
      <c r="H16416">
        <v>0.88</v>
      </c>
    </row>
    <row r="16417" spans="2:8" x14ac:dyDescent="0.25">
      <c r="B16417" t="s">
        <v>3</v>
      </c>
      <c r="C16417" t="s">
        <v>680</v>
      </c>
      <c r="D16417" t="s">
        <v>302</v>
      </c>
      <c r="E16417" t="s">
        <v>1</v>
      </c>
      <c r="F16417">
        <v>0.86</v>
      </c>
      <c r="G16417">
        <v>0.86</v>
      </c>
      <c r="H16417">
        <v>0.86</v>
      </c>
    </row>
    <row r="16418" spans="2:8" x14ac:dyDescent="0.25">
      <c r="B16418" t="s">
        <v>3</v>
      </c>
      <c r="C16418" t="s">
        <v>680</v>
      </c>
      <c r="D16418" t="s">
        <v>303</v>
      </c>
      <c r="E16418" t="s">
        <v>1</v>
      </c>
      <c r="F16418">
        <v>0.88</v>
      </c>
      <c r="G16418">
        <v>0.88</v>
      </c>
      <c r="H16418">
        <v>0.88</v>
      </c>
    </row>
    <row r="16419" spans="2:8" x14ac:dyDescent="0.25">
      <c r="B16419" t="s">
        <v>3</v>
      </c>
      <c r="C16419" t="s">
        <v>680</v>
      </c>
      <c r="D16419" t="s">
        <v>304</v>
      </c>
      <c r="E16419" t="s">
        <v>1</v>
      </c>
      <c r="F16419">
        <v>0.86</v>
      </c>
      <c r="G16419">
        <v>0.86</v>
      </c>
      <c r="H16419">
        <v>0.86</v>
      </c>
    </row>
    <row r="16420" spans="2:8" x14ac:dyDescent="0.25">
      <c r="B16420" t="s">
        <v>3</v>
      </c>
      <c r="C16420" t="s">
        <v>680</v>
      </c>
      <c r="D16420" t="s">
        <v>305</v>
      </c>
      <c r="E16420" t="s">
        <v>1</v>
      </c>
      <c r="F16420">
        <v>0.88</v>
      </c>
      <c r="G16420">
        <v>0.88</v>
      </c>
      <c r="H16420">
        <v>0.88</v>
      </c>
    </row>
    <row r="16421" spans="2:8" x14ac:dyDescent="0.25">
      <c r="B16421" t="s">
        <v>3</v>
      </c>
      <c r="C16421" t="s">
        <v>680</v>
      </c>
      <c r="D16421" t="s">
        <v>306</v>
      </c>
      <c r="E16421" t="s">
        <v>1</v>
      </c>
      <c r="F16421">
        <v>1</v>
      </c>
      <c r="G16421">
        <v>1</v>
      </c>
      <c r="H16421">
        <v>1</v>
      </c>
    </row>
    <row r="16422" spans="2:8" x14ac:dyDescent="0.25">
      <c r="B16422" t="s">
        <v>3</v>
      </c>
      <c r="C16422" t="s">
        <v>680</v>
      </c>
      <c r="D16422" t="s">
        <v>307</v>
      </c>
      <c r="E16422" t="s">
        <v>1</v>
      </c>
      <c r="F16422">
        <v>1</v>
      </c>
      <c r="G16422">
        <v>1</v>
      </c>
      <c r="H16422">
        <v>1</v>
      </c>
    </row>
    <row r="16423" spans="2:8" x14ac:dyDescent="0.25">
      <c r="B16423" t="s">
        <v>3</v>
      </c>
      <c r="C16423" t="s">
        <v>680</v>
      </c>
      <c r="D16423" t="s">
        <v>308</v>
      </c>
      <c r="E16423" t="s">
        <v>1</v>
      </c>
      <c r="F16423">
        <v>0.55000000000000004</v>
      </c>
      <c r="G16423">
        <v>0.55000000000000004</v>
      </c>
      <c r="H16423">
        <v>0.55000000000000004</v>
      </c>
    </row>
    <row r="16424" spans="2:8" x14ac:dyDescent="0.25">
      <c r="B16424" t="s">
        <v>3</v>
      </c>
      <c r="C16424" t="s">
        <v>680</v>
      </c>
      <c r="D16424" t="s">
        <v>309</v>
      </c>
      <c r="E16424" t="s">
        <v>1</v>
      </c>
      <c r="F16424">
        <v>0.86</v>
      </c>
      <c r="G16424">
        <v>0.86</v>
      </c>
      <c r="H16424">
        <v>0.86</v>
      </c>
    </row>
    <row r="16425" spans="2:8" x14ac:dyDescent="0.25">
      <c r="B16425" t="s">
        <v>3</v>
      </c>
      <c r="C16425" t="s">
        <v>680</v>
      </c>
      <c r="D16425" t="s">
        <v>310</v>
      </c>
      <c r="E16425" t="s">
        <v>1</v>
      </c>
      <c r="F16425">
        <v>0.88</v>
      </c>
      <c r="G16425">
        <v>0.88</v>
      </c>
      <c r="H16425">
        <v>0.88</v>
      </c>
    </row>
    <row r="16426" spans="2:8" x14ac:dyDescent="0.25">
      <c r="B16426" t="s">
        <v>3</v>
      </c>
      <c r="C16426" t="s">
        <v>680</v>
      </c>
      <c r="D16426" t="s">
        <v>637</v>
      </c>
      <c r="E16426" t="s">
        <v>1</v>
      </c>
      <c r="F16426">
        <v>0.64</v>
      </c>
      <c r="G16426">
        <v>0.64</v>
      </c>
      <c r="H16426">
        <v>0.64</v>
      </c>
    </row>
    <row r="16427" spans="2:8" x14ac:dyDescent="0.25">
      <c r="B16427" t="s">
        <v>3</v>
      </c>
      <c r="C16427" t="s">
        <v>680</v>
      </c>
      <c r="D16427" t="s">
        <v>311</v>
      </c>
      <c r="E16427" t="s">
        <v>1</v>
      </c>
      <c r="F16427">
        <v>0.64</v>
      </c>
      <c r="G16427">
        <v>0.64</v>
      </c>
      <c r="H16427">
        <v>0.64</v>
      </c>
    </row>
    <row r="16428" spans="2:8" x14ac:dyDescent="0.25">
      <c r="B16428" t="s">
        <v>3</v>
      </c>
      <c r="C16428" t="s">
        <v>680</v>
      </c>
      <c r="D16428" t="s">
        <v>312</v>
      </c>
      <c r="E16428" t="s">
        <v>1</v>
      </c>
      <c r="F16428">
        <v>0.76</v>
      </c>
      <c r="G16428">
        <v>0.76</v>
      </c>
      <c r="H16428">
        <v>0.76</v>
      </c>
    </row>
    <row r="16429" spans="2:8" x14ac:dyDescent="0.25">
      <c r="B16429" t="s">
        <v>3</v>
      </c>
      <c r="C16429" t="s">
        <v>680</v>
      </c>
      <c r="D16429" t="s">
        <v>313</v>
      </c>
      <c r="E16429" t="s">
        <v>1</v>
      </c>
      <c r="F16429">
        <v>0.64</v>
      </c>
      <c r="G16429">
        <v>0.64</v>
      </c>
      <c r="H16429">
        <v>0.64</v>
      </c>
    </row>
    <row r="16430" spans="2:8" x14ac:dyDescent="0.25">
      <c r="B16430" t="s">
        <v>3</v>
      </c>
      <c r="C16430" t="s">
        <v>680</v>
      </c>
      <c r="D16430" t="s">
        <v>314</v>
      </c>
      <c r="E16430" t="s">
        <v>1</v>
      </c>
      <c r="F16430">
        <v>0.76</v>
      </c>
      <c r="G16430">
        <v>0.76</v>
      </c>
      <c r="H16430">
        <v>0.76</v>
      </c>
    </row>
    <row r="16431" spans="2:8" x14ac:dyDescent="0.25">
      <c r="B16431" t="s">
        <v>3</v>
      </c>
      <c r="C16431" t="s">
        <v>680</v>
      </c>
      <c r="D16431" t="s">
        <v>315</v>
      </c>
      <c r="E16431" t="s">
        <v>1</v>
      </c>
      <c r="F16431">
        <v>1</v>
      </c>
      <c r="G16431">
        <v>1</v>
      </c>
      <c r="H16431">
        <v>1</v>
      </c>
    </row>
    <row r="16432" spans="2:8" x14ac:dyDescent="0.25">
      <c r="B16432" t="s">
        <v>3</v>
      </c>
      <c r="C16432" t="s">
        <v>680</v>
      </c>
      <c r="D16432" t="s">
        <v>316</v>
      </c>
      <c r="E16432" t="s">
        <v>1</v>
      </c>
      <c r="F16432">
        <v>0.86</v>
      </c>
      <c r="G16432">
        <v>0.86</v>
      </c>
      <c r="H16432">
        <v>0.86</v>
      </c>
    </row>
    <row r="16433" spans="2:8" x14ac:dyDescent="0.25">
      <c r="B16433" t="s">
        <v>3</v>
      </c>
      <c r="C16433" t="s">
        <v>680</v>
      </c>
      <c r="D16433" t="s">
        <v>317</v>
      </c>
      <c r="E16433" t="s">
        <v>1</v>
      </c>
      <c r="F16433">
        <v>0.88</v>
      </c>
      <c r="G16433">
        <v>0.88</v>
      </c>
      <c r="H16433">
        <v>0.88</v>
      </c>
    </row>
    <row r="16434" spans="2:8" x14ac:dyDescent="0.25">
      <c r="B16434" t="s">
        <v>3</v>
      </c>
      <c r="C16434" t="s">
        <v>680</v>
      </c>
      <c r="D16434" t="s">
        <v>320</v>
      </c>
      <c r="E16434" t="s">
        <v>1</v>
      </c>
      <c r="F16434">
        <v>0.86</v>
      </c>
      <c r="G16434">
        <v>0.86</v>
      </c>
      <c r="H16434">
        <v>0.86</v>
      </c>
    </row>
    <row r="16435" spans="2:8" x14ac:dyDescent="0.25">
      <c r="B16435" t="s">
        <v>3</v>
      </c>
      <c r="C16435" t="s">
        <v>680</v>
      </c>
      <c r="D16435" t="s">
        <v>321</v>
      </c>
      <c r="E16435" t="s">
        <v>1</v>
      </c>
      <c r="F16435">
        <v>0.88</v>
      </c>
      <c r="G16435">
        <v>0.88</v>
      </c>
      <c r="H16435">
        <v>0.88</v>
      </c>
    </row>
    <row r="16436" spans="2:8" x14ac:dyDescent="0.25">
      <c r="B16436" t="s">
        <v>3</v>
      </c>
      <c r="C16436" t="s">
        <v>680</v>
      </c>
      <c r="D16436" t="s">
        <v>318</v>
      </c>
      <c r="E16436" t="s">
        <v>1</v>
      </c>
      <c r="F16436">
        <v>0.86</v>
      </c>
      <c r="G16436">
        <v>0.86</v>
      </c>
      <c r="H16436">
        <v>0.86</v>
      </c>
    </row>
    <row r="16437" spans="2:8" x14ac:dyDescent="0.25">
      <c r="B16437" t="s">
        <v>3</v>
      </c>
      <c r="C16437" t="s">
        <v>680</v>
      </c>
      <c r="D16437" t="s">
        <v>319</v>
      </c>
      <c r="E16437" t="s">
        <v>1</v>
      </c>
      <c r="F16437">
        <v>0.88</v>
      </c>
      <c r="G16437">
        <v>0.88</v>
      </c>
      <c r="H16437">
        <v>0.88</v>
      </c>
    </row>
    <row r="16438" spans="2:8" x14ac:dyDescent="0.25">
      <c r="B16438" t="s">
        <v>3</v>
      </c>
      <c r="C16438" t="s">
        <v>680</v>
      </c>
      <c r="D16438" t="s">
        <v>326</v>
      </c>
      <c r="E16438" t="s">
        <v>1</v>
      </c>
      <c r="F16438">
        <v>0.86</v>
      </c>
      <c r="G16438">
        <v>0.86</v>
      </c>
      <c r="H16438">
        <v>0.86</v>
      </c>
    </row>
    <row r="16439" spans="2:8" x14ac:dyDescent="0.25">
      <c r="B16439" t="s">
        <v>3</v>
      </c>
      <c r="C16439" t="s">
        <v>680</v>
      </c>
      <c r="D16439" t="s">
        <v>327</v>
      </c>
      <c r="E16439" t="s">
        <v>1</v>
      </c>
      <c r="F16439">
        <v>0.88</v>
      </c>
      <c r="G16439">
        <v>0.88</v>
      </c>
      <c r="H16439">
        <v>0.88</v>
      </c>
    </row>
    <row r="16440" spans="2:8" x14ac:dyDescent="0.25">
      <c r="B16440" t="s">
        <v>3</v>
      </c>
      <c r="C16440" t="s">
        <v>680</v>
      </c>
      <c r="D16440" t="s">
        <v>328</v>
      </c>
      <c r="E16440" t="s">
        <v>1</v>
      </c>
      <c r="F16440">
        <v>0.86</v>
      </c>
      <c r="G16440">
        <v>0.86</v>
      </c>
      <c r="H16440">
        <v>0.86</v>
      </c>
    </row>
    <row r="16441" spans="2:8" x14ac:dyDescent="0.25">
      <c r="B16441" t="s">
        <v>3</v>
      </c>
      <c r="C16441" t="s">
        <v>680</v>
      </c>
      <c r="D16441" t="s">
        <v>329</v>
      </c>
      <c r="E16441" t="s">
        <v>1</v>
      </c>
      <c r="F16441">
        <v>0.88</v>
      </c>
      <c r="G16441">
        <v>0.88</v>
      </c>
      <c r="H16441">
        <v>0.88</v>
      </c>
    </row>
    <row r="16442" spans="2:8" x14ac:dyDescent="0.25">
      <c r="B16442" t="s">
        <v>3</v>
      </c>
      <c r="C16442" t="s">
        <v>680</v>
      </c>
      <c r="D16442" t="s">
        <v>330</v>
      </c>
      <c r="E16442" t="s">
        <v>1</v>
      </c>
      <c r="F16442">
        <v>0.86</v>
      </c>
      <c r="G16442">
        <v>0.86</v>
      </c>
      <c r="H16442">
        <v>0.86</v>
      </c>
    </row>
    <row r="16443" spans="2:8" x14ac:dyDescent="0.25">
      <c r="B16443" t="s">
        <v>3</v>
      </c>
      <c r="C16443" t="s">
        <v>680</v>
      </c>
      <c r="D16443" t="s">
        <v>331</v>
      </c>
      <c r="E16443" t="s">
        <v>1</v>
      </c>
      <c r="F16443">
        <v>0.88</v>
      </c>
      <c r="G16443">
        <v>0.88</v>
      </c>
      <c r="H16443">
        <v>0.88</v>
      </c>
    </row>
    <row r="16444" spans="2:8" x14ac:dyDescent="0.25">
      <c r="B16444" t="s">
        <v>3</v>
      </c>
      <c r="C16444" t="s">
        <v>680</v>
      </c>
      <c r="D16444" t="s">
        <v>322</v>
      </c>
      <c r="E16444" t="s">
        <v>1</v>
      </c>
      <c r="F16444">
        <v>0.86</v>
      </c>
      <c r="G16444">
        <v>0.86</v>
      </c>
      <c r="H16444">
        <v>0.86</v>
      </c>
    </row>
    <row r="16445" spans="2:8" x14ac:dyDescent="0.25">
      <c r="B16445" t="s">
        <v>3</v>
      </c>
      <c r="C16445" t="s">
        <v>680</v>
      </c>
      <c r="D16445" t="s">
        <v>323</v>
      </c>
      <c r="E16445" t="s">
        <v>1</v>
      </c>
      <c r="F16445">
        <v>0.88</v>
      </c>
      <c r="G16445">
        <v>0.88</v>
      </c>
      <c r="H16445">
        <v>0.88</v>
      </c>
    </row>
    <row r="16446" spans="2:8" x14ac:dyDescent="0.25">
      <c r="B16446" t="s">
        <v>3</v>
      </c>
      <c r="C16446" t="s">
        <v>680</v>
      </c>
      <c r="D16446" t="s">
        <v>324</v>
      </c>
      <c r="E16446" t="s">
        <v>1</v>
      </c>
      <c r="F16446">
        <v>0.86</v>
      </c>
      <c r="G16446">
        <v>0.86</v>
      </c>
      <c r="H16446">
        <v>0.86</v>
      </c>
    </row>
    <row r="16447" spans="2:8" x14ac:dyDescent="0.25">
      <c r="B16447" t="s">
        <v>3</v>
      </c>
      <c r="C16447" t="s">
        <v>680</v>
      </c>
      <c r="D16447" t="s">
        <v>325</v>
      </c>
      <c r="E16447" t="s">
        <v>1</v>
      </c>
      <c r="F16447">
        <v>0.88</v>
      </c>
      <c r="G16447">
        <v>0.88</v>
      </c>
      <c r="H16447">
        <v>0.88</v>
      </c>
    </row>
    <row r="16448" spans="2:8" x14ac:dyDescent="0.25">
      <c r="B16448" t="s">
        <v>3</v>
      </c>
      <c r="C16448" t="s">
        <v>680</v>
      </c>
      <c r="D16448" t="s">
        <v>332</v>
      </c>
      <c r="E16448" t="s">
        <v>1</v>
      </c>
      <c r="F16448">
        <v>0.86</v>
      </c>
      <c r="G16448">
        <v>0.86</v>
      </c>
      <c r="H16448">
        <v>0.86</v>
      </c>
    </row>
    <row r="16449" spans="2:8" x14ac:dyDescent="0.25">
      <c r="B16449" t="s">
        <v>3</v>
      </c>
      <c r="C16449" t="s">
        <v>680</v>
      </c>
      <c r="D16449" t="s">
        <v>333</v>
      </c>
      <c r="E16449" t="s">
        <v>1</v>
      </c>
      <c r="F16449">
        <v>0.88</v>
      </c>
      <c r="G16449">
        <v>0.88</v>
      </c>
      <c r="H16449">
        <v>0.88</v>
      </c>
    </row>
    <row r="16450" spans="2:8" x14ac:dyDescent="0.25">
      <c r="B16450" t="s">
        <v>3</v>
      </c>
      <c r="C16450" t="s">
        <v>680</v>
      </c>
      <c r="D16450" t="s">
        <v>334</v>
      </c>
      <c r="E16450" t="s">
        <v>1</v>
      </c>
      <c r="F16450">
        <v>1</v>
      </c>
      <c r="G16450">
        <v>1</v>
      </c>
      <c r="H16450">
        <v>1</v>
      </c>
    </row>
    <row r="16451" spans="2:8" x14ac:dyDescent="0.25">
      <c r="B16451" t="s">
        <v>3</v>
      </c>
      <c r="C16451" t="s">
        <v>680</v>
      </c>
      <c r="D16451" t="s">
        <v>335</v>
      </c>
      <c r="E16451" t="s">
        <v>1</v>
      </c>
      <c r="F16451">
        <v>1.04</v>
      </c>
      <c r="G16451">
        <v>1.04</v>
      </c>
      <c r="H16451">
        <v>1.04</v>
      </c>
    </row>
    <row r="16452" spans="2:8" x14ac:dyDescent="0.25">
      <c r="B16452" t="s">
        <v>3</v>
      </c>
      <c r="C16452" t="s">
        <v>680</v>
      </c>
      <c r="D16452" t="s">
        <v>336</v>
      </c>
      <c r="E16452" t="s">
        <v>1</v>
      </c>
      <c r="F16452">
        <v>1.04</v>
      </c>
      <c r="G16452">
        <v>1.04</v>
      </c>
      <c r="H16452">
        <v>1.04</v>
      </c>
    </row>
    <row r="16453" spans="2:8" x14ac:dyDescent="0.25">
      <c r="B16453" t="s">
        <v>3</v>
      </c>
      <c r="C16453" t="s">
        <v>680</v>
      </c>
      <c r="D16453" t="s">
        <v>337</v>
      </c>
      <c r="E16453" t="s">
        <v>1</v>
      </c>
      <c r="F16453">
        <v>0.64</v>
      </c>
      <c r="G16453">
        <v>0.64</v>
      </c>
      <c r="H16453">
        <v>0.64</v>
      </c>
    </row>
    <row r="16454" spans="2:8" x14ac:dyDescent="0.25">
      <c r="B16454" t="s">
        <v>3</v>
      </c>
      <c r="C16454" t="s">
        <v>680</v>
      </c>
      <c r="D16454" t="s">
        <v>338</v>
      </c>
      <c r="E16454" t="s">
        <v>1</v>
      </c>
      <c r="F16454">
        <v>0.76</v>
      </c>
      <c r="G16454">
        <v>0.76</v>
      </c>
      <c r="H16454">
        <v>0.76</v>
      </c>
    </row>
    <row r="16455" spans="2:8" x14ac:dyDescent="0.25">
      <c r="B16455" t="s">
        <v>3</v>
      </c>
      <c r="C16455" t="s">
        <v>680</v>
      </c>
      <c r="D16455" t="s">
        <v>339</v>
      </c>
      <c r="E16455" t="s">
        <v>1</v>
      </c>
      <c r="F16455">
        <v>0.86</v>
      </c>
      <c r="G16455">
        <v>0.86</v>
      </c>
      <c r="H16455">
        <v>0.86</v>
      </c>
    </row>
    <row r="16456" spans="2:8" x14ac:dyDescent="0.25">
      <c r="B16456" t="s">
        <v>3</v>
      </c>
      <c r="C16456" t="s">
        <v>680</v>
      </c>
      <c r="D16456" t="s">
        <v>340</v>
      </c>
      <c r="E16456" t="s">
        <v>1</v>
      </c>
      <c r="F16456">
        <v>0.88</v>
      </c>
      <c r="G16456">
        <v>0.88</v>
      </c>
      <c r="H16456">
        <v>0.88</v>
      </c>
    </row>
    <row r="16457" spans="2:8" x14ac:dyDescent="0.25">
      <c r="B16457" t="s">
        <v>3</v>
      </c>
      <c r="C16457" t="s">
        <v>680</v>
      </c>
      <c r="D16457" t="s">
        <v>341</v>
      </c>
      <c r="E16457" t="s">
        <v>1</v>
      </c>
      <c r="F16457">
        <v>0.64</v>
      </c>
      <c r="G16457">
        <v>0.64</v>
      </c>
      <c r="H16457">
        <v>0.64</v>
      </c>
    </row>
    <row r="16458" spans="2:8" x14ac:dyDescent="0.25">
      <c r="B16458" t="s">
        <v>3</v>
      </c>
      <c r="C16458" t="s">
        <v>680</v>
      </c>
      <c r="D16458" t="s">
        <v>342</v>
      </c>
      <c r="E16458" t="s">
        <v>1</v>
      </c>
      <c r="F16458">
        <v>0.76</v>
      </c>
      <c r="G16458">
        <v>0.76</v>
      </c>
      <c r="H16458">
        <v>0.76</v>
      </c>
    </row>
    <row r="16459" spans="2:8" x14ac:dyDescent="0.25">
      <c r="B16459" t="s">
        <v>3</v>
      </c>
      <c r="C16459" t="s">
        <v>680</v>
      </c>
      <c r="D16459" t="s">
        <v>343</v>
      </c>
      <c r="E16459" t="s">
        <v>1</v>
      </c>
      <c r="F16459">
        <v>0.86</v>
      </c>
      <c r="G16459">
        <v>0.86</v>
      </c>
      <c r="H16459">
        <v>0.86</v>
      </c>
    </row>
    <row r="16460" spans="2:8" x14ac:dyDescent="0.25">
      <c r="B16460" t="s">
        <v>3</v>
      </c>
      <c r="C16460" t="s">
        <v>680</v>
      </c>
      <c r="D16460" t="s">
        <v>344</v>
      </c>
      <c r="E16460" t="s">
        <v>1</v>
      </c>
      <c r="F16460">
        <v>0.88</v>
      </c>
      <c r="G16460">
        <v>0.88</v>
      </c>
      <c r="H16460">
        <v>0.88</v>
      </c>
    </row>
    <row r="16461" spans="2:8" x14ac:dyDescent="0.25">
      <c r="B16461" t="s">
        <v>3</v>
      </c>
      <c r="C16461" t="s">
        <v>680</v>
      </c>
      <c r="D16461" t="s">
        <v>345</v>
      </c>
      <c r="E16461" t="s">
        <v>1</v>
      </c>
      <c r="F16461">
        <v>0.86</v>
      </c>
      <c r="G16461">
        <v>0.86</v>
      </c>
      <c r="H16461">
        <v>0.86</v>
      </c>
    </row>
    <row r="16462" spans="2:8" x14ac:dyDescent="0.25">
      <c r="B16462" t="s">
        <v>3</v>
      </c>
      <c r="C16462" t="s">
        <v>680</v>
      </c>
      <c r="D16462" t="s">
        <v>346</v>
      </c>
      <c r="E16462" t="s">
        <v>1</v>
      </c>
      <c r="F16462">
        <v>0.88</v>
      </c>
      <c r="G16462">
        <v>0.88</v>
      </c>
      <c r="H16462">
        <v>0.88</v>
      </c>
    </row>
    <row r="16463" spans="2:8" x14ac:dyDescent="0.25">
      <c r="B16463" t="s">
        <v>3</v>
      </c>
      <c r="C16463" t="s">
        <v>680</v>
      </c>
      <c r="D16463" t="s">
        <v>347</v>
      </c>
      <c r="E16463" t="s">
        <v>1</v>
      </c>
      <c r="F16463">
        <v>0.86</v>
      </c>
      <c r="G16463">
        <v>0.86</v>
      </c>
      <c r="H16463">
        <v>0.86</v>
      </c>
    </row>
    <row r="16464" spans="2:8" x14ac:dyDescent="0.25">
      <c r="B16464" t="s">
        <v>3</v>
      </c>
      <c r="C16464" t="s">
        <v>680</v>
      </c>
      <c r="D16464" t="s">
        <v>348</v>
      </c>
      <c r="E16464" t="s">
        <v>1</v>
      </c>
      <c r="F16464">
        <v>0.88</v>
      </c>
      <c r="G16464">
        <v>0.88</v>
      </c>
      <c r="H16464">
        <v>0.88</v>
      </c>
    </row>
    <row r="16465" spans="2:8" x14ac:dyDescent="0.25">
      <c r="B16465" t="s">
        <v>3</v>
      </c>
      <c r="C16465" t="s">
        <v>680</v>
      </c>
      <c r="D16465" t="s">
        <v>349</v>
      </c>
      <c r="E16465" t="s">
        <v>1</v>
      </c>
      <c r="F16465">
        <v>0.86</v>
      </c>
      <c r="G16465">
        <v>0.86</v>
      </c>
      <c r="H16465">
        <v>0.86</v>
      </c>
    </row>
    <row r="16466" spans="2:8" x14ac:dyDescent="0.25">
      <c r="B16466" t="s">
        <v>3</v>
      </c>
      <c r="C16466" t="s">
        <v>680</v>
      </c>
      <c r="D16466" t="s">
        <v>350</v>
      </c>
      <c r="E16466" t="s">
        <v>1</v>
      </c>
      <c r="F16466">
        <v>0.88</v>
      </c>
      <c r="G16466">
        <v>0.88</v>
      </c>
      <c r="H16466">
        <v>0.88</v>
      </c>
    </row>
    <row r="16467" spans="2:8" x14ac:dyDescent="0.25">
      <c r="B16467" t="s">
        <v>3</v>
      </c>
      <c r="C16467" t="s">
        <v>680</v>
      </c>
      <c r="D16467" t="s">
        <v>351</v>
      </c>
      <c r="E16467" t="s">
        <v>1</v>
      </c>
      <c r="F16467">
        <v>1</v>
      </c>
      <c r="G16467">
        <v>1</v>
      </c>
      <c r="H16467">
        <v>1</v>
      </c>
    </row>
    <row r="16468" spans="2:8" x14ac:dyDescent="0.25">
      <c r="B16468" t="s">
        <v>3</v>
      </c>
      <c r="C16468" t="s">
        <v>680</v>
      </c>
      <c r="D16468" t="s">
        <v>352</v>
      </c>
      <c r="E16468" t="s">
        <v>1</v>
      </c>
      <c r="F16468">
        <v>0.86</v>
      </c>
      <c r="G16468">
        <v>0.86</v>
      </c>
      <c r="H16468">
        <v>0.86</v>
      </c>
    </row>
    <row r="16469" spans="2:8" x14ac:dyDescent="0.25">
      <c r="B16469" t="s">
        <v>3</v>
      </c>
      <c r="C16469" t="s">
        <v>680</v>
      </c>
      <c r="D16469" t="s">
        <v>353</v>
      </c>
      <c r="E16469" t="s">
        <v>1</v>
      </c>
      <c r="F16469">
        <v>0.88</v>
      </c>
      <c r="G16469">
        <v>0.88</v>
      </c>
      <c r="H16469">
        <v>0.88</v>
      </c>
    </row>
    <row r="16470" spans="2:8" x14ac:dyDescent="0.25">
      <c r="B16470" t="s">
        <v>3</v>
      </c>
      <c r="C16470" t="s">
        <v>680</v>
      </c>
      <c r="D16470" t="s">
        <v>354</v>
      </c>
      <c r="E16470" t="s">
        <v>1</v>
      </c>
      <c r="F16470">
        <v>0.86</v>
      </c>
      <c r="G16470">
        <v>0.86</v>
      </c>
      <c r="H16470">
        <v>0.86</v>
      </c>
    </row>
    <row r="16471" spans="2:8" x14ac:dyDescent="0.25">
      <c r="B16471" t="s">
        <v>3</v>
      </c>
      <c r="C16471" t="s">
        <v>680</v>
      </c>
      <c r="D16471" t="s">
        <v>355</v>
      </c>
      <c r="E16471" t="s">
        <v>1</v>
      </c>
      <c r="F16471">
        <v>0.88</v>
      </c>
      <c r="G16471">
        <v>0.88</v>
      </c>
      <c r="H16471">
        <v>0.88</v>
      </c>
    </row>
    <row r="16472" spans="2:8" x14ac:dyDescent="0.25">
      <c r="B16472" t="s">
        <v>3</v>
      </c>
      <c r="C16472" t="s">
        <v>680</v>
      </c>
      <c r="D16472" t="s">
        <v>356</v>
      </c>
      <c r="E16472" t="s">
        <v>1</v>
      </c>
      <c r="F16472">
        <v>0.76</v>
      </c>
      <c r="G16472">
        <v>0.76</v>
      </c>
      <c r="H16472">
        <v>0.76</v>
      </c>
    </row>
    <row r="16473" spans="2:8" x14ac:dyDescent="0.25">
      <c r="B16473" t="s">
        <v>3</v>
      </c>
      <c r="C16473" t="s">
        <v>680</v>
      </c>
      <c r="D16473" t="s">
        <v>357</v>
      </c>
      <c r="E16473" t="s">
        <v>1</v>
      </c>
      <c r="F16473">
        <v>0.86</v>
      </c>
      <c r="G16473">
        <v>0.86</v>
      </c>
      <c r="H16473">
        <v>0.86</v>
      </c>
    </row>
    <row r="16474" spans="2:8" x14ac:dyDescent="0.25">
      <c r="B16474" t="s">
        <v>3</v>
      </c>
      <c r="C16474" t="s">
        <v>680</v>
      </c>
      <c r="D16474" t="s">
        <v>358</v>
      </c>
      <c r="E16474" t="s">
        <v>1</v>
      </c>
      <c r="F16474">
        <v>0.88</v>
      </c>
      <c r="G16474">
        <v>0.88</v>
      </c>
      <c r="H16474">
        <v>0.88</v>
      </c>
    </row>
    <row r="16475" spans="2:8" x14ac:dyDescent="0.25">
      <c r="B16475" t="s">
        <v>3</v>
      </c>
      <c r="C16475" t="s">
        <v>680</v>
      </c>
      <c r="D16475" t="s">
        <v>359</v>
      </c>
      <c r="E16475" t="s">
        <v>1</v>
      </c>
      <c r="F16475">
        <v>0.86</v>
      </c>
      <c r="G16475">
        <v>0.86</v>
      </c>
      <c r="H16475">
        <v>0.86</v>
      </c>
    </row>
    <row r="16476" spans="2:8" x14ac:dyDescent="0.25">
      <c r="B16476" t="s">
        <v>3</v>
      </c>
      <c r="C16476" t="s">
        <v>680</v>
      </c>
      <c r="D16476" t="s">
        <v>360</v>
      </c>
      <c r="E16476" t="s">
        <v>1</v>
      </c>
      <c r="F16476">
        <v>0.88</v>
      </c>
      <c r="G16476">
        <v>0.88</v>
      </c>
      <c r="H16476">
        <v>0.88</v>
      </c>
    </row>
    <row r="16477" spans="2:8" x14ac:dyDescent="0.25">
      <c r="B16477" t="s">
        <v>3</v>
      </c>
      <c r="C16477" t="s">
        <v>680</v>
      </c>
      <c r="D16477" t="s">
        <v>361</v>
      </c>
      <c r="E16477" t="s">
        <v>1</v>
      </c>
      <c r="F16477">
        <v>0.86</v>
      </c>
      <c r="G16477">
        <v>0.86</v>
      </c>
      <c r="H16477">
        <v>0.86</v>
      </c>
    </row>
    <row r="16478" spans="2:8" x14ac:dyDescent="0.25">
      <c r="B16478" t="s">
        <v>3</v>
      </c>
      <c r="C16478" t="s">
        <v>680</v>
      </c>
      <c r="D16478" t="s">
        <v>362</v>
      </c>
      <c r="E16478" t="s">
        <v>1</v>
      </c>
      <c r="F16478">
        <v>0.88</v>
      </c>
      <c r="G16478">
        <v>0.88</v>
      </c>
      <c r="H16478">
        <v>0.88</v>
      </c>
    </row>
    <row r="16479" spans="2:8" x14ac:dyDescent="0.25">
      <c r="B16479" t="s">
        <v>3</v>
      </c>
      <c r="C16479" t="s">
        <v>680</v>
      </c>
      <c r="D16479" t="s">
        <v>363</v>
      </c>
      <c r="E16479" t="s">
        <v>1</v>
      </c>
      <c r="F16479">
        <v>0.86</v>
      </c>
      <c r="G16479">
        <v>0.86</v>
      </c>
      <c r="H16479">
        <v>0.86</v>
      </c>
    </row>
    <row r="16480" spans="2:8" x14ac:dyDescent="0.25">
      <c r="B16480" t="s">
        <v>3</v>
      </c>
      <c r="C16480" t="s">
        <v>680</v>
      </c>
      <c r="D16480" t="s">
        <v>364</v>
      </c>
      <c r="E16480" t="s">
        <v>1</v>
      </c>
      <c r="F16480">
        <v>0.88</v>
      </c>
      <c r="G16480">
        <v>0.88</v>
      </c>
      <c r="H16480">
        <v>0.88</v>
      </c>
    </row>
    <row r="16481" spans="2:8" x14ac:dyDescent="0.25">
      <c r="B16481" t="s">
        <v>3</v>
      </c>
      <c r="C16481" t="s">
        <v>680</v>
      </c>
      <c r="D16481" t="s">
        <v>365</v>
      </c>
      <c r="E16481" t="s">
        <v>1</v>
      </c>
      <c r="F16481">
        <v>0.86</v>
      </c>
      <c r="G16481">
        <v>0.86</v>
      </c>
      <c r="H16481">
        <v>0.86</v>
      </c>
    </row>
    <row r="16482" spans="2:8" x14ac:dyDescent="0.25">
      <c r="B16482" t="s">
        <v>3</v>
      </c>
      <c r="C16482" t="s">
        <v>680</v>
      </c>
      <c r="D16482" t="s">
        <v>366</v>
      </c>
      <c r="E16482" t="s">
        <v>1</v>
      </c>
      <c r="F16482">
        <v>0.88</v>
      </c>
      <c r="G16482">
        <v>0.88</v>
      </c>
      <c r="H16482">
        <v>0.88</v>
      </c>
    </row>
    <row r="16483" spans="2:8" x14ac:dyDescent="0.25">
      <c r="B16483" t="s">
        <v>3</v>
      </c>
      <c r="C16483" t="s">
        <v>680</v>
      </c>
      <c r="D16483" t="s">
        <v>367</v>
      </c>
      <c r="E16483" t="s">
        <v>1</v>
      </c>
      <c r="F16483">
        <v>0.86</v>
      </c>
      <c r="G16483">
        <v>0.86</v>
      </c>
      <c r="H16483">
        <v>0.86</v>
      </c>
    </row>
    <row r="16484" spans="2:8" x14ac:dyDescent="0.25">
      <c r="B16484" t="s">
        <v>3</v>
      </c>
      <c r="C16484" t="s">
        <v>680</v>
      </c>
      <c r="D16484" t="s">
        <v>368</v>
      </c>
      <c r="E16484" t="s">
        <v>1</v>
      </c>
      <c r="F16484">
        <v>0.88</v>
      </c>
      <c r="G16484">
        <v>0.88</v>
      </c>
      <c r="H16484">
        <v>0.88</v>
      </c>
    </row>
    <row r="16485" spans="2:8" x14ac:dyDescent="0.25">
      <c r="B16485" t="s">
        <v>3</v>
      </c>
      <c r="C16485" t="s">
        <v>680</v>
      </c>
      <c r="D16485" t="s">
        <v>369</v>
      </c>
      <c r="E16485" t="s">
        <v>1</v>
      </c>
      <c r="F16485">
        <v>0.86</v>
      </c>
      <c r="G16485">
        <v>0.86</v>
      </c>
      <c r="H16485">
        <v>0.86</v>
      </c>
    </row>
    <row r="16486" spans="2:8" x14ac:dyDescent="0.25">
      <c r="B16486" t="s">
        <v>3</v>
      </c>
      <c r="C16486" t="s">
        <v>680</v>
      </c>
      <c r="D16486" t="s">
        <v>370</v>
      </c>
      <c r="E16486" t="s">
        <v>1</v>
      </c>
      <c r="F16486">
        <v>0.88</v>
      </c>
      <c r="G16486">
        <v>0.88</v>
      </c>
      <c r="H16486">
        <v>0.88</v>
      </c>
    </row>
    <row r="16487" spans="2:8" x14ac:dyDescent="0.25">
      <c r="B16487" t="s">
        <v>3</v>
      </c>
      <c r="C16487" t="s">
        <v>680</v>
      </c>
      <c r="D16487" t="s">
        <v>371</v>
      </c>
      <c r="E16487" t="s">
        <v>1</v>
      </c>
      <c r="F16487">
        <v>0.86</v>
      </c>
      <c r="G16487">
        <v>0.86</v>
      </c>
      <c r="H16487">
        <v>0.86</v>
      </c>
    </row>
    <row r="16488" spans="2:8" x14ac:dyDescent="0.25">
      <c r="B16488" t="s">
        <v>3</v>
      </c>
      <c r="C16488" t="s">
        <v>680</v>
      </c>
      <c r="D16488" t="s">
        <v>372</v>
      </c>
      <c r="E16488" t="s">
        <v>1</v>
      </c>
      <c r="F16488">
        <v>0.88</v>
      </c>
      <c r="G16488">
        <v>0.88</v>
      </c>
      <c r="H16488">
        <v>0.88</v>
      </c>
    </row>
    <row r="16489" spans="2:8" x14ac:dyDescent="0.25">
      <c r="B16489" t="s">
        <v>3</v>
      </c>
      <c r="C16489" t="s">
        <v>680</v>
      </c>
      <c r="D16489" t="s">
        <v>373</v>
      </c>
      <c r="E16489" t="s">
        <v>1</v>
      </c>
      <c r="F16489">
        <v>0.86</v>
      </c>
      <c r="G16489">
        <v>0.86</v>
      </c>
      <c r="H16489">
        <v>0.86</v>
      </c>
    </row>
    <row r="16490" spans="2:8" x14ac:dyDescent="0.25">
      <c r="B16490" t="s">
        <v>3</v>
      </c>
      <c r="C16490" t="s">
        <v>680</v>
      </c>
      <c r="D16490" t="s">
        <v>374</v>
      </c>
      <c r="E16490" t="s">
        <v>1</v>
      </c>
      <c r="F16490">
        <v>0.88</v>
      </c>
      <c r="G16490">
        <v>0.88</v>
      </c>
      <c r="H16490">
        <v>0.88</v>
      </c>
    </row>
    <row r="16491" spans="2:8" x14ac:dyDescent="0.25">
      <c r="B16491" t="s">
        <v>3</v>
      </c>
      <c r="C16491" t="s">
        <v>680</v>
      </c>
      <c r="D16491" t="s">
        <v>375</v>
      </c>
      <c r="E16491" t="s">
        <v>1</v>
      </c>
      <c r="F16491">
        <v>0.86</v>
      </c>
      <c r="G16491">
        <v>0.86</v>
      </c>
      <c r="H16491">
        <v>0.86</v>
      </c>
    </row>
    <row r="16492" spans="2:8" x14ac:dyDescent="0.25">
      <c r="B16492" t="s">
        <v>3</v>
      </c>
      <c r="C16492" t="s">
        <v>680</v>
      </c>
      <c r="D16492" t="s">
        <v>376</v>
      </c>
      <c r="E16492" t="s">
        <v>1</v>
      </c>
      <c r="F16492">
        <v>0.88</v>
      </c>
      <c r="G16492">
        <v>0.88</v>
      </c>
      <c r="H16492">
        <v>0.88</v>
      </c>
    </row>
    <row r="16493" spans="2:8" x14ac:dyDescent="0.25">
      <c r="B16493" t="s">
        <v>3</v>
      </c>
      <c r="C16493" t="s">
        <v>680</v>
      </c>
      <c r="D16493" t="s">
        <v>377</v>
      </c>
      <c r="E16493" t="s">
        <v>1</v>
      </c>
      <c r="F16493">
        <v>0.86</v>
      </c>
      <c r="G16493">
        <v>0.86</v>
      </c>
      <c r="H16493">
        <v>0.86</v>
      </c>
    </row>
    <row r="16494" spans="2:8" x14ac:dyDescent="0.25">
      <c r="B16494" t="s">
        <v>3</v>
      </c>
      <c r="C16494" t="s">
        <v>680</v>
      </c>
      <c r="D16494" t="s">
        <v>378</v>
      </c>
      <c r="E16494" t="s">
        <v>1</v>
      </c>
      <c r="F16494">
        <v>0.88</v>
      </c>
      <c r="G16494">
        <v>0.88</v>
      </c>
      <c r="H16494">
        <v>0.88</v>
      </c>
    </row>
    <row r="16495" spans="2:8" x14ac:dyDescent="0.25">
      <c r="B16495" t="s">
        <v>3</v>
      </c>
      <c r="C16495" t="s">
        <v>680</v>
      </c>
      <c r="D16495" t="s">
        <v>379</v>
      </c>
      <c r="E16495" t="s">
        <v>1</v>
      </c>
      <c r="F16495">
        <v>0.86</v>
      </c>
      <c r="G16495">
        <v>0.86</v>
      </c>
      <c r="H16495">
        <v>0.86</v>
      </c>
    </row>
    <row r="16496" spans="2:8" x14ac:dyDescent="0.25">
      <c r="B16496" t="s">
        <v>3</v>
      </c>
      <c r="C16496" t="s">
        <v>680</v>
      </c>
      <c r="D16496" t="s">
        <v>380</v>
      </c>
      <c r="E16496" t="s">
        <v>1</v>
      </c>
      <c r="F16496">
        <v>0.88</v>
      </c>
      <c r="G16496">
        <v>0.88</v>
      </c>
      <c r="H16496">
        <v>0.88</v>
      </c>
    </row>
    <row r="16497" spans="2:8" x14ac:dyDescent="0.25">
      <c r="B16497" t="s">
        <v>3</v>
      </c>
      <c r="C16497" t="s">
        <v>680</v>
      </c>
      <c r="D16497" t="s">
        <v>381</v>
      </c>
      <c r="E16497" t="s">
        <v>1</v>
      </c>
      <c r="F16497">
        <v>0.86</v>
      </c>
      <c r="G16497">
        <v>0.86</v>
      </c>
      <c r="H16497">
        <v>0.86</v>
      </c>
    </row>
    <row r="16498" spans="2:8" x14ac:dyDescent="0.25">
      <c r="B16498" t="s">
        <v>3</v>
      </c>
      <c r="C16498" t="s">
        <v>680</v>
      </c>
      <c r="D16498" t="s">
        <v>382</v>
      </c>
      <c r="E16498" t="s">
        <v>1</v>
      </c>
      <c r="F16498">
        <v>0.88</v>
      </c>
      <c r="G16498">
        <v>0.88</v>
      </c>
      <c r="H16498">
        <v>0.88</v>
      </c>
    </row>
    <row r="16499" spans="2:8" x14ac:dyDescent="0.25">
      <c r="B16499" t="s">
        <v>3</v>
      </c>
      <c r="C16499" t="s">
        <v>680</v>
      </c>
      <c r="D16499" t="s">
        <v>383</v>
      </c>
      <c r="E16499" t="s">
        <v>1</v>
      </c>
      <c r="F16499">
        <v>0.86</v>
      </c>
      <c r="G16499">
        <v>0.86</v>
      </c>
      <c r="H16499">
        <v>0.86</v>
      </c>
    </row>
    <row r="16500" spans="2:8" x14ac:dyDescent="0.25">
      <c r="B16500" t="s">
        <v>3</v>
      </c>
      <c r="C16500" t="s">
        <v>680</v>
      </c>
      <c r="D16500" t="s">
        <v>384</v>
      </c>
      <c r="E16500" t="s">
        <v>1</v>
      </c>
      <c r="F16500">
        <v>0.88</v>
      </c>
      <c r="G16500">
        <v>0.88</v>
      </c>
      <c r="H16500">
        <v>0.88</v>
      </c>
    </row>
    <row r="16501" spans="2:8" x14ac:dyDescent="0.25">
      <c r="B16501" t="s">
        <v>3</v>
      </c>
      <c r="C16501" t="s">
        <v>680</v>
      </c>
      <c r="D16501" t="s">
        <v>385</v>
      </c>
      <c r="E16501" t="s">
        <v>1</v>
      </c>
      <c r="F16501">
        <v>0.86</v>
      </c>
      <c r="G16501">
        <v>0.86</v>
      </c>
      <c r="H16501">
        <v>0.86</v>
      </c>
    </row>
    <row r="16502" spans="2:8" x14ac:dyDescent="0.25">
      <c r="B16502" t="s">
        <v>3</v>
      </c>
      <c r="C16502" t="s">
        <v>680</v>
      </c>
      <c r="D16502" t="s">
        <v>386</v>
      </c>
      <c r="E16502" t="s">
        <v>1</v>
      </c>
      <c r="F16502">
        <v>0.88</v>
      </c>
      <c r="G16502">
        <v>0.88</v>
      </c>
      <c r="H16502">
        <v>0.88</v>
      </c>
    </row>
    <row r="16503" spans="2:8" x14ac:dyDescent="0.25">
      <c r="B16503" t="s">
        <v>3</v>
      </c>
      <c r="C16503" t="s">
        <v>680</v>
      </c>
      <c r="D16503" t="s">
        <v>387</v>
      </c>
      <c r="E16503" t="s">
        <v>1</v>
      </c>
      <c r="F16503">
        <v>0.86</v>
      </c>
      <c r="G16503">
        <v>0.86</v>
      </c>
      <c r="H16503">
        <v>0.86</v>
      </c>
    </row>
    <row r="16504" spans="2:8" x14ac:dyDescent="0.25">
      <c r="B16504" t="s">
        <v>3</v>
      </c>
      <c r="C16504" t="s">
        <v>680</v>
      </c>
      <c r="D16504" t="s">
        <v>388</v>
      </c>
      <c r="E16504" t="s">
        <v>1</v>
      </c>
      <c r="F16504">
        <v>0.88</v>
      </c>
      <c r="G16504">
        <v>0.88</v>
      </c>
      <c r="H16504">
        <v>0.88</v>
      </c>
    </row>
    <row r="16505" spans="2:8" x14ac:dyDescent="0.25">
      <c r="B16505" t="s">
        <v>3</v>
      </c>
      <c r="C16505" t="s">
        <v>680</v>
      </c>
      <c r="D16505" t="s">
        <v>389</v>
      </c>
      <c r="E16505" t="s">
        <v>1</v>
      </c>
      <c r="F16505">
        <v>0.86</v>
      </c>
      <c r="G16505">
        <v>0.86</v>
      </c>
      <c r="H16505">
        <v>0.86</v>
      </c>
    </row>
    <row r="16506" spans="2:8" x14ac:dyDescent="0.25">
      <c r="B16506" t="s">
        <v>3</v>
      </c>
      <c r="C16506" t="s">
        <v>680</v>
      </c>
      <c r="D16506" t="s">
        <v>390</v>
      </c>
      <c r="E16506" t="s">
        <v>1</v>
      </c>
      <c r="F16506">
        <v>0.88</v>
      </c>
      <c r="G16506">
        <v>0.88</v>
      </c>
      <c r="H16506">
        <v>0.88</v>
      </c>
    </row>
    <row r="16507" spans="2:8" x14ac:dyDescent="0.25">
      <c r="B16507" t="s">
        <v>3</v>
      </c>
      <c r="C16507" t="s">
        <v>680</v>
      </c>
      <c r="D16507" t="s">
        <v>391</v>
      </c>
      <c r="E16507" t="s">
        <v>1</v>
      </c>
      <c r="F16507">
        <v>0.86</v>
      </c>
      <c r="G16507">
        <v>0.86</v>
      </c>
      <c r="H16507">
        <v>0.86</v>
      </c>
    </row>
    <row r="16508" spans="2:8" x14ac:dyDescent="0.25">
      <c r="B16508" t="s">
        <v>3</v>
      </c>
      <c r="C16508" t="s">
        <v>680</v>
      </c>
      <c r="D16508" t="s">
        <v>392</v>
      </c>
      <c r="E16508" t="s">
        <v>1</v>
      </c>
      <c r="F16508">
        <v>0.88</v>
      </c>
      <c r="G16508">
        <v>0.88</v>
      </c>
      <c r="H16508">
        <v>0.88</v>
      </c>
    </row>
    <row r="16509" spans="2:8" x14ac:dyDescent="0.25">
      <c r="B16509" t="s">
        <v>3</v>
      </c>
      <c r="C16509" t="s">
        <v>680</v>
      </c>
      <c r="D16509" t="s">
        <v>395</v>
      </c>
      <c r="E16509" t="s">
        <v>1</v>
      </c>
      <c r="F16509">
        <v>0.86</v>
      </c>
      <c r="G16509">
        <v>0.86</v>
      </c>
      <c r="H16509">
        <v>0.86</v>
      </c>
    </row>
    <row r="16510" spans="2:8" x14ac:dyDescent="0.25">
      <c r="B16510" t="s">
        <v>3</v>
      </c>
      <c r="C16510" t="s">
        <v>680</v>
      </c>
      <c r="D16510" t="s">
        <v>396</v>
      </c>
      <c r="E16510" t="s">
        <v>1</v>
      </c>
      <c r="F16510">
        <v>0.88</v>
      </c>
      <c r="G16510">
        <v>0.88</v>
      </c>
      <c r="H16510">
        <v>0.88</v>
      </c>
    </row>
    <row r="16511" spans="2:8" x14ac:dyDescent="0.25">
      <c r="B16511" t="s">
        <v>3</v>
      </c>
      <c r="C16511" t="s">
        <v>680</v>
      </c>
      <c r="D16511" t="s">
        <v>393</v>
      </c>
      <c r="E16511" t="s">
        <v>1</v>
      </c>
      <c r="F16511">
        <v>0.86</v>
      </c>
      <c r="G16511">
        <v>0.86</v>
      </c>
      <c r="H16511">
        <v>0.86</v>
      </c>
    </row>
    <row r="16512" spans="2:8" x14ac:dyDescent="0.25">
      <c r="B16512" t="s">
        <v>3</v>
      </c>
      <c r="C16512" t="s">
        <v>680</v>
      </c>
      <c r="D16512" t="s">
        <v>394</v>
      </c>
      <c r="E16512" t="s">
        <v>1</v>
      </c>
      <c r="F16512">
        <v>0.88</v>
      </c>
      <c r="G16512">
        <v>0.88</v>
      </c>
      <c r="H16512">
        <v>0.88</v>
      </c>
    </row>
    <row r="16513" spans="2:8" x14ac:dyDescent="0.25">
      <c r="B16513" t="s">
        <v>3</v>
      </c>
      <c r="C16513" t="s">
        <v>680</v>
      </c>
      <c r="D16513" t="s">
        <v>398</v>
      </c>
      <c r="E16513" t="s">
        <v>1</v>
      </c>
      <c r="F16513">
        <v>1.06</v>
      </c>
      <c r="G16513">
        <v>1.06</v>
      </c>
      <c r="H16513">
        <v>1.06</v>
      </c>
    </row>
    <row r="16514" spans="2:8" x14ac:dyDescent="0.25">
      <c r="B16514" t="s">
        <v>3</v>
      </c>
      <c r="C16514" t="s">
        <v>680</v>
      </c>
      <c r="D16514" t="s">
        <v>399</v>
      </c>
      <c r="E16514" t="s">
        <v>1</v>
      </c>
      <c r="F16514">
        <v>1.06</v>
      </c>
      <c r="G16514">
        <v>1.06</v>
      </c>
      <c r="H16514">
        <v>1.06</v>
      </c>
    </row>
    <row r="16515" spans="2:8" x14ac:dyDescent="0.25">
      <c r="B16515" t="s">
        <v>3</v>
      </c>
      <c r="C16515" t="s">
        <v>680</v>
      </c>
      <c r="D16515" t="s">
        <v>400</v>
      </c>
      <c r="E16515" t="s">
        <v>1</v>
      </c>
      <c r="F16515">
        <v>0.39</v>
      </c>
      <c r="G16515">
        <v>0.39</v>
      </c>
      <c r="H16515">
        <v>0.39</v>
      </c>
    </row>
    <row r="16516" spans="2:8" x14ac:dyDescent="0.25">
      <c r="B16516" t="s">
        <v>3</v>
      </c>
      <c r="C16516" t="s">
        <v>680</v>
      </c>
      <c r="D16516" t="s">
        <v>397</v>
      </c>
      <c r="E16516" t="s">
        <v>1</v>
      </c>
      <c r="F16516">
        <v>1.06</v>
      </c>
      <c r="G16516">
        <v>1.06</v>
      </c>
      <c r="H16516">
        <v>1.06</v>
      </c>
    </row>
    <row r="16517" spans="2:8" x14ac:dyDescent="0.25">
      <c r="B16517" t="s">
        <v>3</v>
      </c>
      <c r="C16517" t="s">
        <v>680</v>
      </c>
      <c r="D16517" t="s">
        <v>401</v>
      </c>
      <c r="E16517" t="s">
        <v>1</v>
      </c>
      <c r="F16517">
        <v>0.76</v>
      </c>
      <c r="G16517">
        <v>0.76</v>
      </c>
      <c r="H16517">
        <v>0.76</v>
      </c>
    </row>
    <row r="16518" spans="2:8" x14ac:dyDescent="0.25">
      <c r="B16518" t="s">
        <v>3</v>
      </c>
      <c r="C16518" t="s">
        <v>680</v>
      </c>
      <c r="D16518" t="s">
        <v>402</v>
      </c>
      <c r="E16518" t="s">
        <v>1</v>
      </c>
      <c r="F16518">
        <v>1</v>
      </c>
      <c r="G16518">
        <v>1</v>
      </c>
      <c r="H16518">
        <v>1</v>
      </c>
    </row>
    <row r="16519" spans="2:8" x14ac:dyDescent="0.25">
      <c r="B16519" t="s">
        <v>3</v>
      </c>
      <c r="C16519" t="s">
        <v>680</v>
      </c>
      <c r="D16519" t="s">
        <v>403</v>
      </c>
      <c r="E16519" t="s">
        <v>1</v>
      </c>
      <c r="F16519">
        <v>0.64</v>
      </c>
      <c r="G16519">
        <v>0.64</v>
      </c>
      <c r="H16519">
        <v>0.64</v>
      </c>
    </row>
    <row r="16520" spans="2:8" x14ac:dyDescent="0.25">
      <c r="B16520" t="s">
        <v>3</v>
      </c>
      <c r="C16520" t="s">
        <v>680</v>
      </c>
      <c r="D16520" t="s">
        <v>404</v>
      </c>
      <c r="E16520" t="s">
        <v>1</v>
      </c>
      <c r="F16520">
        <v>0.64</v>
      </c>
      <c r="G16520">
        <v>0.64</v>
      </c>
      <c r="H16520">
        <v>0.64</v>
      </c>
    </row>
    <row r="16521" spans="2:8" x14ac:dyDescent="0.25">
      <c r="B16521" t="s">
        <v>3</v>
      </c>
      <c r="C16521" t="s">
        <v>680</v>
      </c>
      <c r="D16521" t="s">
        <v>405</v>
      </c>
      <c r="E16521" t="s">
        <v>1</v>
      </c>
      <c r="F16521">
        <v>0.86</v>
      </c>
      <c r="G16521">
        <v>0.86</v>
      </c>
      <c r="H16521">
        <v>0.86</v>
      </c>
    </row>
    <row r="16522" spans="2:8" x14ac:dyDescent="0.25">
      <c r="B16522" t="s">
        <v>3</v>
      </c>
      <c r="C16522" t="s">
        <v>680</v>
      </c>
      <c r="D16522" t="s">
        <v>406</v>
      </c>
      <c r="E16522" t="s">
        <v>1</v>
      </c>
      <c r="F16522">
        <v>0.88</v>
      </c>
      <c r="G16522">
        <v>0.88</v>
      </c>
      <c r="H16522">
        <v>0.88</v>
      </c>
    </row>
    <row r="16523" spans="2:8" x14ac:dyDescent="0.25">
      <c r="B16523" t="s">
        <v>3</v>
      </c>
      <c r="C16523" t="s">
        <v>680</v>
      </c>
      <c r="D16523" t="s">
        <v>20</v>
      </c>
      <c r="E16523" t="s">
        <v>1</v>
      </c>
      <c r="F16523">
        <v>0.87</v>
      </c>
      <c r="G16523">
        <v>0.87</v>
      </c>
      <c r="H16523">
        <v>0.87</v>
      </c>
    </row>
    <row r="16524" spans="2:8" x14ac:dyDescent="0.25">
      <c r="B16524" t="s">
        <v>3</v>
      </c>
      <c r="C16524" t="s">
        <v>680</v>
      </c>
      <c r="D16524" t="s">
        <v>21</v>
      </c>
      <c r="E16524" t="s">
        <v>1</v>
      </c>
      <c r="F16524">
        <v>0.87</v>
      </c>
      <c r="G16524">
        <v>0.87</v>
      </c>
      <c r="H16524">
        <v>0.87</v>
      </c>
    </row>
    <row r="16525" spans="2:8" x14ac:dyDescent="0.25">
      <c r="B16525" t="s">
        <v>3</v>
      </c>
      <c r="C16525" t="s">
        <v>680</v>
      </c>
      <c r="D16525" t="s">
        <v>22</v>
      </c>
      <c r="E16525" t="s">
        <v>1</v>
      </c>
      <c r="F16525">
        <v>0.87</v>
      </c>
      <c r="G16525">
        <v>0.87</v>
      </c>
      <c r="H16525">
        <v>0.87</v>
      </c>
    </row>
    <row r="16526" spans="2:8" x14ac:dyDescent="0.25">
      <c r="B16526" t="s">
        <v>3</v>
      </c>
      <c r="C16526" t="s">
        <v>680</v>
      </c>
      <c r="D16526" t="s">
        <v>23</v>
      </c>
      <c r="E16526" t="s">
        <v>1</v>
      </c>
      <c r="F16526">
        <v>0.87</v>
      </c>
      <c r="G16526">
        <v>0.87</v>
      </c>
      <c r="H16526">
        <v>0.87</v>
      </c>
    </row>
    <row r="16527" spans="2:8" x14ac:dyDescent="0.25">
      <c r="B16527" t="s">
        <v>3</v>
      </c>
      <c r="C16527" t="s">
        <v>680</v>
      </c>
      <c r="D16527" t="s">
        <v>24</v>
      </c>
      <c r="E16527" t="s">
        <v>1</v>
      </c>
      <c r="F16527">
        <v>0.87</v>
      </c>
      <c r="G16527">
        <v>0.87</v>
      </c>
      <c r="H16527">
        <v>0.87</v>
      </c>
    </row>
    <row r="16528" spans="2:8" x14ac:dyDescent="0.25">
      <c r="B16528" t="s">
        <v>3</v>
      </c>
      <c r="C16528" t="s">
        <v>680</v>
      </c>
      <c r="D16528" t="s">
        <v>25</v>
      </c>
      <c r="E16528" t="s">
        <v>1</v>
      </c>
      <c r="F16528">
        <v>0.87</v>
      </c>
      <c r="G16528">
        <v>0.87</v>
      </c>
      <c r="H16528">
        <v>0.87</v>
      </c>
    </row>
    <row r="16529" spans="2:8" x14ac:dyDescent="0.25">
      <c r="B16529" t="s">
        <v>3</v>
      </c>
      <c r="C16529" t="s">
        <v>680</v>
      </c>
      <c r="D16529" t="s">
        <v>26</v>
      </c>
      <c r="E16529" t="s">
        <v>1</v>
      </c>
      <c r="F16529">
        <v>0.87</v>
      </c>
      <c r="G16529">
        <v>0.87</v>
      </c>
      <c r="H16529">
        <v>0.87</v>
      </c>
    </row>
    <row r="16530" spans="2:8" x14ac:dyDescent="0.25">
      <c r="B16530" t="s">
        <v>3</v>
      </c>
      <c r="C16530" t="s">
        <v>680</v>
      </c>
      <c r="D16530" t="s">
        <v>27</v>
      </c>
      <c r="E16530" t="s">
        <v>1</v>
      </c>
      <c r="F16530">
        <v>0.87</v>
      </c>
      <c r="G16530">
        <v>0.87</v>
      </c>
      <c r="H16530">
        <v>0.87</v>
      </c>
    </row>
    <row r="16531" spans="2:8" x14ac:dyDescent="0.25">
      <c r="B16531" t="s">
        <v>3</v>
      </c>
      <c r="C16531" t="s">
        <v>680</v>
      </c>
      <c r="D16531" t="s">
        <v>28</v>
      </c>
      <c r="E16531" t="s">
        <v>1</v>
      </c>
      <c r="F16531">
        <v>0.87</v>
      </c>
      <c r="G16531">
        <v>0.87</v>
      </c>
      <c r="H16531">
        <v>0.87</v>
      </c>
    </row>
    <row r="16532" spans="2:8" x14ac:dyDescent="0.25">
      <c r="B16532" t="s">
        <v>3</v>
      </c>
      <c r="C16532" t="s">
        <v>680</v>
      </c>
      <c r="D16532" t="s">
        <v>29</v>
      </c>
      <c r="E16532" t="s">
        <v>1</v>
      </c>
      <c r="F16532">
        <v>0.87</v>
      </c>
      <c r="G16532">
        <v>0.87</v>
      </c>
      <c r="H16532">
        <v>0.87</v>
      </c>
    </row>
    <row r="16533" spans="2:8" x14ac:dyDescent="0.25">
      <c r="B16533" t="s">
        <v>3</v>
      </c>
      <c r="C16533" t="s">
        <v>680</v>
      </c>
      <c r="D16533" t="s">
        <v>30</v>
      </c>
      <c r="E16533" t="s">
        <v>1</v>
      </c>
      <c r="F16533">
        <v>0.87</v>
      </c>
      <c r="G16533">
        <v>0.87</v>
      </c>
      <c r="H16533">
        <v>0.87</v>
      </c>
    </row>
    <row r="16534" spans="2:8" x14ac:dyDescent="0.25">
      <c r="B16534" t="s">
        <v>3</v>
      </c>
      <c r="C16534" t="s">
        <v>680</v>
      </c>
      <c r="D16534" t="s">
        <v>31</v>
      </c>
      <c r="E16534" t="s">
        <v>1</v>
      </c>
      <c r="F16534">
        <v>0.87</v>
      </c>
      <c r="G16534">
        <v>0.87</v>
      </c>
      <c r="H16534">
        <v>0.87</v>
      </c>
    </row>
    <row r="16535" spans="2:8" x14ac:dyDescent="0.25">
      <c r="B16535" t="s">
        <v>3</v>
      </c>
      <c r="C16535" t="s">
        <v>680</v>
      </c>
      <c r="D16535" t="s">
        <v>32</v>
      </c>
      <c r="E16535" t="s">
        <v>1</v>
      </c>
      <c r="F16535">
        <v>0.87</v>
      </c>
      <c r="G16535">
        <v>0.87</v>
      </c>
      <c r="H16535">
        <v>0.87</v>
      </c>
    </row>
    <row r="16536" spans="2:8" x14ac:dyDescent="0.25">
      <c r="B16536" t="s">
        <v>3</v>
      </c>
      <c r="C16536" t="s">
        <v>680</v>
      </c>
      <c r="D16536" t="s">
        <v>33</v>
      </c>
      <c r="E16536" t="s">
        <v>1</v>
      </c>
      <c r="F16536">
        <v>0.87</v>
      </c>
      <c r="G16536">
        <v>0.87</v>
      </c>
      <c r="H16536">
        <v>0.87</v>
      </c>
    </row>
    <row r="16537" spans="2:8" x14ac:dyDescent="0.25">
      <c r="B16537" t="s">
        <v>3</v>
      </c>
      <c r="C16537" t="s">
        <v>680</v>
      </c>
      <c r="D16537" t="s">
        <v>34</v>
      </c>
      <c r="E16537" t="s">
        <v>1</v>
      </c>
      <c r="F16537">
        <v>0.87</v>
      </c>
      <c r="G16537">
        <v>0.87</v>
      </c>
      <c r="H16537">
        <v>0.87</v>
      </c>
    </row>
    <row r="16538" spans="2:8" x14ac:dyDescent="0.25">
      <c r="B16538" t="s">
        <v>3</v>
      </c>
      <c r="C16538" t="s">
        <v>680</v>
      </c>
      <c r="D16538" t="s">
        <v>35</v>
      </c>
      <c r="E16538" t="s">
        <v>1</v>
      </c>
      <c r="F16538">
        <v>0.87</v>
      </c>
      <c r="G16538">
        <v>0.87</v>
      </c>
      <c r="H16538">
        <v>0.87</v>
      </c>
    </row>
    <row r="16539" spans="2:8" x14ac:dyDescent="0.25">
      <c r="B16539" t="s">
        <v>3</v>
      </c>
      <c r="C16539" t="s">
        <v>680</v>
      </c>
      <c r="D16539" t="s">
        <v>36</v>
      </c>
      <c r="E16539" t="s">
        <v>1</v>
      </c>
      <c r="F16539">
        <v>0.87</v>
      </c>
      <c r="G16539">
        <v>0.87</v>
      </c>
      <c r="H16539">
        <v>0.87</v>
      </c>
    </row>
    <row r="16540" spans="2:8" x14ac:dyDescent="0.25">
      <c r="B16540" t="s">
        <v>3</v>
      </c>
      <c r="C16540" t="s">
        <v>680</v>
      </c>
      <c r="D16540" t="s">
        <v>37</v>
      </c>
      <c r="E16540" t="s">
        <v>1</v>
      </c>
      <c r="F16540">
        <v>0.87</v>
      </c>
      <c r="G16540">
        <v>0.87</v>
      </c>
      <c r="H16540">
        <v>0.87</v>
      </c>
    </row>
    <row r="16541" spans="2:8" x14ac:dyDescent="0.25">
      <c r="B16541" t="s">
        <v>3</v>
      </c>
      <c r="C16541" t="s">
        <v>680</v>
      </c>
      <c r="D16541" t="s">
        <v>38</v>
      </c>
      <c r="E16541" t="s">
        <v>1</v>
      </c>
      <c r="F16541">
        <v>0.87</v>
      </c>
      <c r="G16541">
        <v>0.87</v>
      </c>
      <c r="H16541">
        <v>0.87</v>
      </c>
    </row>
    <row r="16542" spans="2:8" x14ac:dyDescent="0.25">
      <c r="B16542" t="s">
        <v>3</v>
      </c>
      <c r="C16542" t="s">
        <v>680</v>
      </c>
      <c r="D16542" t="s">
        <v>39</v>
      </c>
      <c r="E16542" t="s">
        <v>1</v>
      </c>
      <c r="F16542">
        <v>0.87</v>
      </c>
      <c r="G16542">
        <v>0.87</v>
      </c>
      <c r="H16542">
        <v>0.87</v>
      </c>
    </row>
    <row r="16543" spans="2:8" x14ac:dyDescent="0.25">
      <c r="B16543" t="s">
        <v>3</v>
      </c>
      <c r="C16543" t="s">
        <v>680</v>
      </c>
      <c r="D16543" t="s">
        <v>40</v>
      </c>
      <c r="E16543" t="s">
        <v>1</v>
      </c>
      <c r="F16543">
        <v>0.87</v>
      </c>
      <c r="G16543">
        <v>0.87</v>
      </c>
      <c r="H16543">
        <v>0.87</v>
      </c>
    </row>
    <row r="16544" spans="2:8" x14ac:dyDescent="0.25">
      <c r="B16544" t="s">
        <v>3</v>
      </c>
      <c r="C16544" t="s">
        <v>680</v>
      </c>
      <c r="D16544" t="s">
        <v>41</v>
      </c>
      <c r="E16544" t="s">
        <v>1</v>
      </c>
      <c r="F16544">
        <v>0.87</v>
      </c>
      <c r="G16544">
        <v>0.87</v>
      </c>
      <c r="H16544">
        <v>0.87</v>
      </c>
    </row>
    <row r="16545" spans="2:8" x14ac:dyDescent="0.25">
      <c r="B16545" t="s">
        <v>3</v>
      </c>
      <c r="C16545" t="s">
        <v>680</v>
      </c>
      <c r="D16545" t="s">
        <v>42</v>
      </c>
      <c r="E16545" t="s">
        <v>1</v>
      </c>
      <c r="F16545">
        <v>0.9</v>
      </c>
      <c r="G16545">
        <v>0.9</v>
      </c>
      <c r="H16545">
        <v>0.9</v>
      </c>
    </row>
    <row r="16546" spans="2:8" x14ac:dyDescent="0.25">
      <c r="B16546" t="s">
        <v>3</v>
      </c>
      <c r="C16546" t="s">
        <v>680</v>
      </c>
      <c r="D16546" t="s">
        <v>43</v>
      </c>
      <c r="E16546" t="s">
        <v>1</v>
      </c>
      <c r="F16546">
        <v>0.9</v>
      </c>
      <c r="G16546">
        <v>0.9</v>
      </c>
      <c r="H16546">
        <v>0.9</v>
      </c>
    </row>
    <row r="16547" spans="2:8" x14ac:dyDescent="0.25">
      <c r="B16547" t="s">
        <v>3</v>
      </c>
      <c r="C16547" t="s">
        <v>680</v>
      </c>
      <c r="D16547" t="s">
        <v>45</v>
      </c>
      <c r="E16547" t="s">
        <v>1</v>
      </c>
      <c r="F16547">
        <v>0.32</v>
      </c>
      <c r="G16547">
        <v>0.32</v>
      </c>
      <c r="H16547">
        <v>0.32</v>
      </c>
    </row>
    <row r="16548" spans="2:8" x14ac:dyDescent="0.25">
      <c r="B16548" t="s">
        <v>3</v>
      </c>
      <c r="C16548" t="s">
        <v>680</v>
      </c>
      <c r="D16548" t="s">
        <v>46</v>
      </c>
      <c r="E16548" t="s">
        <v>1</v>
      </c>
      <c r="F16548">
        <v>0.86</v>
      </c>
      <c r="G16548">
        <v>0.86</v>
      </c>
      <c r="H16548">
        <v>0.86</v>
      </c>
    </row>
    <row r="16549" spans="2:8" x14ac:dyDescent="0.25">
      <c r="B16549" t="s">
        <v>3</v>
      </c>
      <c r="C16549" t="s">
        <v>680</v>
      </c>
      <c r="D16549" t="s">
        <v>47</v>
      </c>
      <c r="E16549" t="s">
        <v>1</v>
      </c>
      <c r="F16549">
        <v>0.88</v>
      </c>
      <c r="G16549">
        <v>0.88</v>
      </c>
      <c r="H16549">
        <v>0.88</v>
      </c>
    </row>
    <row r="16550" spans="2:8" x14ac:dyDescent="0.25">
      <c r="B16550" t="s">
        <v>3</v>
      </c>
      <c r="C16550" t="s">
        <v>680</v>
      </c>
      <c r="D16550" t="s">
        <v>44</v>
      </c>
      <c r="E16550" t="s">
        <v>1</v>
      </c>
      <c r="F16550">
        <v>0.86</v>
      </c>
      <c r="G16550">
        <v>0.86</v>
      </c>
      <c r="H16550">
        <v>0.86</v>
      </c>
    </row>
    <row r="16551" spans="2:8" x14ac:dyDescent="0.25">
      <c r="B16551" t="s">
        <v>3</v>
      </c>
      <c r="C16551" t="s">
        <v>680</v>
      </c>
      <c r="D16551" t="s">
        <v>48</v>
      </c>
      <c r="E16551" t="s">
        <v>1</v>
      </c>
      <c r="F16551">
        <v>0.56000000000000005</v>
      </c>
      <c r="G16551">
        <v>0.56000000000000005</v>
      </c>
      <c r="H16551">
        <v>0.56000000000000005</v>
      </c>
    </row>
    <row r="16552" spans="2:8" x14ac:dyDescent="0.25">
      <c r="B16552" t="s">
        <v>3</v>
      </c>
      <c r="C16552" t="s">
        <v>680</v>
      </c>
      <c r="D16552" t="s">
        <v>49</v>
      </c>
      <c r="E16552" t="s">
        <v>1</v>
      </c>
      <c r="F16552">
        <v>0.86</v>
      </c>
      <c r="G16552">
        <v>0.86</v>
      </c>
      <c r="H16552">
        <v>0.86</v>
      </c>
    </row>
    <row r="16553" spans="2:8" x14ac:dyDescent="0.25">
      <c r="B16553" t="s">
        <v>3</v>
      </c>
      <c r="C16553" t="s">
        <v>680</v>
      </c>
      <c r="D16553" t="s">
        <v>50</v>
      </c>
      <c r="E16553" t="s">
        <v>1</v>
      </c>
      <c r="F16553">
        <v>0.88</v>
      </c>
      <c r="G16553">
        <v>0.88</v>
      </c>
      <c r="H16553">
        <v>0.88</v>
      </c>
    </row>
    <row r="16554" spans="2:8" x14ac:dyDescent="0.25">
      <c r="B16554" t="s">
        <v>3</v>
      </c>
      <c r="C16554" t="s">
        <v>680</v>
      </c>
      <c r="D16554" t="s">
        <v>51</v>
      </c>
      <c r="E16554" t="s">
        <v>1</v>
      </c>
      <c r="F16554">
        <v>0.86</v>
      </c>
      <c r="G16554">
        <v>0.86</v>
      </c>
      <c r="H16554">
        <v>0.86</v>
      </c>
    </row>
    <row r="16555" spans="2:8" x14ac:dyDescent="0.25">
      <c r="B16555" t="s">
        <v>3</v>
      </c>
      <c r="C16555" t="s">
        <v>680</v>
      </c>
      <c r="D16555" t="s">
        <v>52</v>
      </c>
      <c r="E16555" t="s">
        <v>1</v>
      </c>
      <c r="F16555">
        <v>0.88</v>
      </c>
      <c r="G16555">
        <v>0.88</v>
      </c>
      <c r="H16555">
        <v>0.88</v>
      </c>
    </row>
    <row r="16556" spans="2:8" x14ac:dyDescent="0.25">
      <c r="B16556" t="s">
        <v>3</v>
      </c>
      <c r="C16556" t="s">
        <v>680</v>
      </c>
      <c r="D16556" t="s">
        <v>53</v>
      </c>
      <c r="E16556" t="s">
        <v>1</v>
      </c>
      <c r="F16556">
        <v>0.86</v>
      </c>
      <c r="G16556">
        <v>0.86</v>
      </c>
      <c r="H16556">
        <v>0.86</v>
      </c>
    </row>
    <row r="16557" spans="2:8" x14ac:dyDescent="0.25">
      <c r="B16557" t="s">
        <v>3</v>
      </c>
      <c r="C16557" t="s">
        <v>680</v>
      </c>
      <c r="D16557" t="s">
        <v>54</v>
      </c>
      <c r="E16557" t="s">
        <v>1</v>
      </c>
      <c r="F16557">
        <v>0.88</v>
      </c>
      <c r="G16557">
        <v>0.88</v>
      </c>
      <c r="H16557">
        <v>0.88</v>
      </c>
    </row>
    <row r="16558" spans="2:8" x14ac:dyDescent="0.25">
      <c r="B16558" t="s">
        <v>3</v>
      </c>
      <c r="C16558" t="s">
        <v>680</v>
      </c>
      <c r="D16558" t="s">
        <v>55</v>
      </c>
      <c r="E16558" t="s">
        <v>1</v>
      </c>
      <c r="F16558">
        <v>0.86</v>
      </c>
      <c r="G16558">
        <v>0.86</v>
      </c>
      <c r="H16558">
        <v>0.86</v>
      </c>
    </row>
    <row r="16559" spans="2:8" x14ac:dyDescent="0.25">
      <c r="B16559" t="s">
        <v>3</v>
      </c>
      <c r="C16559" t="s">
        <v>680</v>
      </c>
      <c r="D16559" t="s">
        <v>56</v>
      </c>
      <c r="E16559" t="s">
        <v>1</v>
      </c>
      <c r="F16559">
        <v>0.88</v>
      </c>
      <c r="G16559">
        <v>0.88</v>
      </c>
      <c r="H16559">
        <v>0.88</v>
      </c>
    </row>
    <row r="16560" spans="2:8" x14ac:dyDescent="0.25">
      <c r="B16560" t="s">
        <v>3</v>
      </c>
      <c r="C16560" t="s">
        <v>680</v>
      </c>
      <c r="D16560" t="s">
        <v>622</v>
      </c>
      <c r="E16560" t="s">
        <v>1</v>
      </c>
      <c r="F16560">
        <v>0.75</v>
      </c>
      <c r="G16560">
        <v>0.75</v>
      </c>
      <c r="H16560">
        <v>0.75</v>
      </c>
    </row>
    <row r="16561" spans="2:8" x14ac:dyDescent="0.25">
      <c r="B16561" t="s">
        <v>3</v>
      </c>
      <c r="C16561" t="s">
        <v>680</v>
      </c>
      <c r="D16561" t="s">
        <v>623</v>
      </c>
      <c r="E16561" t="s">
        <v>1</v>
      </c>
      <c r="F16561">
        <v>1</v>
      </c>
      <c r="G16561">
        <v>1</v>
      </c>
      <c r="H16561">
        <v>1</v>
      </c>
    </row>
    <row r="16562" spans="2:8" x14ac:dyDescent="0.25">
      <c r="B16562" t="s">
        <v>3</v>
      </c>
      <c r="C16562" t="s">
        <v>680</v>
      </c>
      <c r="D16562" t="s">
        <v>624</v>
      </c>
      <c r="E16562" t="s">
        <v>1</v>
      </c>
      <c r="F16562">
        <v>0.75</v>
      </c>
      <c r="G16562">
        <v>0.75</v>
      </c>
      <c r="H16562">
        <v>0.75</v>
      </c>
    </row>
    <row r="16563" spans="2:8" x14ac:dyDescent="0.25">
      <c r="B16563" t="s">
        <v>3</v>
      </c>
      <c r="C16563" t="s">
        <v>680</v>
      </c>
      <c r="D16563" t="s">
        <v>625</v>
      </c>
      <c r="E16563" t="s">
        <v>1</v>
      </c>
      <c r="F16563">
        <v>1</v>
      </c>
      <c r="G16563">
        <v>1</v>
      </c>
      <c r="H16563">
        <v>1</v>
      </c>
    </row>
    <row r="16564" spans="2:8" x14ac:dyDescent="0.25">
      <c r="B16564" t="s">
        <v>3</v>
      </c>
      <c r="C16564" t="s">
        <v>680</v>
      </c>
      <c r="D16564" t="s">
        <v>57</v>
      </c>
      <c r="E16564" t="s">
        <v>1</v>
      </c>
      <c r="F16564">
        <v>1</v>
      </c>
      <c r="G16564">
        <v>1</v>
      </c>
      <c r="H16564">
        <v>1</v>
      </c>
    </row>
    <row r="16565" spans="2:8" x14ac:dyDescent="0.25">
      <c r="B16565" t="s">
        <v>3</v>
      </c>
      <c r="C16565" t="s">
        <v>680</v>
      </c>
      <c r="D16565" t="s">
        <v>58</v>
      </c>
      <c r="E16565" t="s">
        <v>1</v>
      </c>
      <c r="F16565">
        <v>0.86</v>
      </c>
      <c r="G16565">
        <v>0.86</v>
      </c>
      <c r="H16565">
        <v>0.86</v>
      </c>
    </row>
    <row r="16566" spans="2:8" x14ac:dyDescent="0.25">
      <c r="B16566" t="s">
        <v>3</v>
      </c>
      <c r="C16566" t="s">
        <v>680</v>
      </c>
      <c r="D16566" t="s">
        <v>59</v>
      </c>
      <c r="E16566" t="s">
        <v>1</v>
      </c>
      <c r="F16566">
        <v>0.88</v>
      </c>
      <c r="G16566">
        <v>0.88</v>
      </c>
      <c r="H16566">
        <v>0.88</v>
      </c>
    </row>
    <row r="16567" spans="2:8" x14ac:dyDescent="0.25">
      <c r="B16567" t="s">
        <v>3</v>
      </c>
      <c r="C16567" t="s">
        <v>680</v>
      </c>
      <c r="D16567" t="s">
        <v>60</v>
      </c>
      <c r="E16567" t="s">
        <v>1</v>
      </c>
      <c r="F16567">
        <v>0.86</v>
      </c>
      <c r="G16567">
        <v>0.86</v>
      </c>
      <c r="H16567">
        <v>0.86</v>
      </c>
    </row>
    <row r="16568" spans="2:8" x14ac:dyDescent="0.25">
      <c r="B16568" t="s">
        <v>3</v>
      </c>
      <c r="C16568" t="s">
        <v>680</v>
      </c>
      <c r="D16568" t="s">
        <v>61</v>
      </c>
      <c r="E16568" t="s">
        <v>1</v>
      </c>
      <c r="F16568">
        <v>0.88</v>
      </c>
      <c r="G16568">
        <v>0.88</v>
      </c>
      <c r="H16568">
        <v>0.88</v>
      </c>
    </row>
    <row r="16569" spans="2:8" x14ac:dyDescent="0.25">
      <c r="B16569" t="s">
        <v>3</v>
      </c>
      <c r="C16569" t="s">
        <v>680</v>
      </c>
      <c r="D16569" t="s">
        <v>62</v>
      </c>
      <c r="E16569" t="s">
        <v>1</v>
      </c>
      <c r="F16569">
        <v>0.86</v>
      </c>
      <c r="G16569">
        <v>0.86</v>
      </c>
      <c r="H16569">
        <v>0.86</v>
      </c>
    </row>
    <row r="16570" spans="2:8" x14ac:dyDescent="0.25">
      <c r="B16570" t="s">
        <v>3</v>
      </c>
      <c r="C16570" t="s">
        <v>680</v>
      </c>
      <c r="D16570" t="s">
        <v>63</v>
      </c>
      <c r="E16570" t="s">
        <v>1</v>
      </c>
      <c r="F16570">
        <v>0.88</v>
      </c>
      <c r="G16570">
        <v>0.88</v>
      </c>
      <c r="H16570">
        <v>0.88</v>
      </c>
    </row>
    <row r="16571" spans="2:8" x14ac:dyDescent="0.25">
      <c r="B16571" t="s">
        <v>3</v>
      </c>
      <c r="C16571" t="s">
        <v>680</v>
      </c>
      <c r="D16571" t="s">
        <v>626</v>
      </c>
      <c r="E16571" t="s">
        <v>1</v>
      </c>
      <c r="F16571">
        <v>1</v>
      </c>
      <c r="G16571">
        <v>1</v>
      </c>
      <c r="H16571">
        <v>1</v>
      </c>
    </row>
    <row r="16572" spans="2:8" x14ac:dyDescent="0.25">
      <c r="B16572" t="s">
        <v>3</v>
      </c>
      <c r="C16572" t="s">
        <v>680</v>
      </c>
      <c r="D16572" t="s">
        <v>64</v>
      </c>
      <c r="E16572" t="s">
        <v>1</v>
      </c>
      <c r="F16572">
        <v>0.94</v>
      </c>
      <c r="G16572">
        <v>0.94</v>
      </c>
      <c r="H16572">
        <v>0.94</v>
      </c>
    </row>
    <row r="16573" spans="2:8" x14ac:dyDescent="0.25">
      <c r="B16573" t="s">
        <v>3</v>
      </c>
      <c r="C16573" t="s">
        <v>680</v>
      </c>
      <c r="D16573" t="s">
        <v>65</v>
      </c>
      <c r="E16573" t="s">
        <v>1</v>
      </c>
      <c r="F16573">
        <v>0.86</v>
      </c>
      <c r="G16573">
        <v>0.86</v>
      </c>
      <c r="H16573">
        <v>0.86</v>
      </c>
    </row>
    <row r="16574" spans="2:8" x14ac:dyDescent="0.25">
      <c r="B16574" t="s">
        <v>3</v>
      </c>
      <c r="C16574" t="s">
        <v>680</v>
      </c>
      <c r="D16574" t="s">
        <v>66</v>
      </c>
      <c r="E16574" t="s">
        <v>1</v>
      </c>
      <c r="F16574">
        <v>0.88</v>
      </c>
      <c r="G16574">
        <v>0.88</v>
      </c>
      <c r="H16574">
        <v>0.88</v>
      </c>
    </row>
    <row r="16575" spans="2:8" x14ac:dyDescent="0.25">
      <c r="B16575" t="s">
        <v>3</v>
      </c>
      <c r="C16575" t="s">
        <v>680</v>
      </c>
      <c r="D16575" t="s">
        <v>67</v>
      </c>
      <c r="E16575" t="s">
        <v>1</v>
      </c>
      <c r="F16575">
        <v>0.86</v>
      </c>
      <c r="G16575">
        <v>0.86</v>
      </c>
      <c r="H16575">
        <v>0.86</v>
      </c>
    </row>
    <row r="16576" spans="2:8" x14ac:dyDescent="0.25">
      <c r="B16576" t="s">
        <v>3</v>
      </c>
      <c r="C16576" t="s">
        <v>680</v>
      </c>
      <c r="D16576" t="s">
        <v>68</v>
      </c>
      <c r="E16576" t="s">
        <v>1</v>
      </c>
      <c r="F16576">
        <v>0.88</v>
      </c>
      <c r="G16576">
        <v>0.88</v>
      </c>
      <c r="H16576">
        <v>0.88</v>
      </c>
    </row>
    <row r="16577" spans="2:8" x14ac:dyDescent="0.25">
      <c r="B16577" t="s">
        <v>3</v>
      </c>
      <c r="C16577" t="s">
        <v>680</v>
      </c>
      <c r="D16577" t="s">
        <v>69</v>
      </c>
      <c r="E16577" t="s">
        <v>1</v>
      </c>
      <c r="F16577">
        <v>0.86</v>
      </c>
      <c r="G16577">
        <v>0.86</v>
      </c>
      <c r="H16577">
        <v>0.86</v>
      </c>
    </row>
    <row r="16578" spans="2:8" x14ac:dyDescent="0.25">
      <c r="B16578" t="s">
        <v>3</v>
      </c>
      <c r="C16578" t="s">
        <v>680</v>
      </c>
      <c r="D16578" t="s">
        <v>70</v>
      </c>
      <c r="E16578" t="s">
        <v>1</v>
      </c>
      <c r="F16578">
        <v>0.88</v>
      </c>
      <c r="G16578">
        <v>0.88</v>
      </c>
      <c r="H16578">
        <v>0.88</v>
      </c>
    </row>
    <row r="16579" spans="2:8" x14ac:dyDescent="0.25">
      <c r="B16579" t="s">
        <v>3</v>
      </c>
      <c r="C16579" t="s">
        <v>680</v>
      </c>
      <c r="D16579" t="s">
        <v>71</v>
      </c>
      <c r="E16579" t="s">
        <v>1</v>
      </c>
      <c r="F16579">
        <v>0.86</v>
      </c>
      <c r="G16579">
        <v>0.86</v>
      </c>
      <c r="H16579">
        <v>0.86</v>
      </c>
    </row>
    <row r="16580" spans="2:8" x14ac:dyDescent="0.25">
      <c r="B16580" t="s">
        <v>3</v>
      </c>
      <c r="C16580" t="s">
        <v>680</v>
      </c>
      <c r="D16580" t="s">
        <v>72</v>
      </c>
      <c r="E16580" t="s">
        <v>1</v>
      </c>
      <c r="F16580">
        <v>0.88</v>
      </c>
      <c r="G16580">
        <v>0.88</v>
      </c>
      <c r="H16580">
        <v>0.88</v>
      </c>
    </row>
    <row r="16581" spans="2:8" x14ac:dyDescent="0.25">
      <c r="B16581" t="s">
        <v>3</v>
      </c>
      <c r="C16581" t="s">
        <v>680</v>
      </c>
      <c r="D16581" t="s">
        <v>73</v>
      </c>
      <c r="E16581" t="s">
        <v>1</v>
      </c>
      <c r="F16581">
        <v>0.86</v>
      </c>
      <c r="G16581">
        <v>0.86</v>
      </c>
      <c r="H16581">
        <v>0.86</v>
      </c>
    </row>
    <row r="16582" spans="2:8" x14ac:dyDescent="0.25">
      <c r="B16582" t="s">
        <v>3</v>
      </c>
      <c r="C16582" t="s">
        <v>680</v>
      </c>
      <c r="D16582" t="s">
        <v>74</v>
      </c>
      <c r="E16582" t="s">
        <v>1</v>
      </c>
      <c r="F16582">
        <v>0.88</v>
      </c>
      <c r="G16582">
        <v>0.88</v>
      </c>
      <c r="H16582">
        <v>0.88</v>
      </c>
    </row>
    <row r="16583" spans="2:8" x14ac:dyDescent="0.25">
      <c r="B16583" t="s">
        <v>3</v>
      </c>
      <c r="C16583" t="s">
        <v>680</v>
      </c>
      <c r="D16583" t="s">
        <v>75</v>
      </c>
      <c r="E16583" t="s">
        <v>1</v>
      </c>
      <c r="F16583">
        <v>1</v>
      </c>
      <c r="G16583">
        <v>1</v>
      </c>
      <c r="H16583">
        <v>1</v>
      </c>
    </row>
    <row r="16584" spans="2:8" x14ac:dyDescent="0.25">
      <c r="B16584" t="s">
        <v>3</v>
      </c>
      <c r="C16584" t="s">
        <v>680</v>
      </c>
      <c r="D16584" t="s">
        <v>76</v>
      </c>
      <c r="E16584" t="s">
        <v>1</v>
      </c>
      <c r="F16584">
        <v>1</v>
      </c>
      <c r="G16584">
        <v>1</v>
      </c>
      <c r="H16584">
        <v>1</v>
      </c>
    </row>
    <row r="16585" spans="2:8" x14ac:dyDescent="0.25">
      <c r="B16585" t="s">
        <v>3</v>
      </c>
      <c r="C16585" t="s">
        <v>680</v>
      </c>
      <c r="D16585" t="s">
        <v>77</v>
      </c>
      <c r="E16585" t="s">
        <v>1</v>
      </c>
      <c r="F16585">
        <v>1</v>
      </c>
      <c r="G16585">
        <v>1</v>
      </c>
      <c r="H16585">
        <v>1</v>
      </c>
    </row>
    <row r="16586" spans="2:8" x14ac:dyDescent="0.25">
      <c r="B16586" t="s">
        <v>3</v>
      </c>
      <c r="C16586" t="s">
        <v>680</v>
      </c>
      <c r="D16586" t="s">
        <v>78</v>
      </c>
      <c r="E16586" t="s">
        <v>1</v>
      </c>
      <c r="F16586">
        <v>1</v>
      </c>
      <c r="G16586">
        <v>1</v>
      </c>
      <c r="H16586">
        <v>1</v>
      </c>
    </row>
    <row r="16587" spans="2:8" x14ac:dyDescent="0.25">
      <c r="B16587" t="s">
        <v>3</v>
      </c>
      <c r="C16587" t="s">
        <v>680</v>
      </c>
      <c r="D16587" t="s">
        <v>79</v>
      </c>
      <c r="E16587" t="s">
        <v>1</v>
      </c>
      <c r="F16587">
        <v>0.86</v>
      </c>
      <c r="G16587">
        <v>0.86</v>
      </c>
      <c r="H16587">
        <v>0.86</v>
      </c>
    </row>
    <row r="16588" spans="2:8" x14ac:dyDescent="0.25">
      <c r="B16588" t="s">
        <v>3</v>
      </c>
      <c r="C16588" t="s">
        <v>680</v>
      </c>
      <c r="D16588" t="s">
        <v>80</v>
      </c>
      <c r="E16588" t="s">
        <v>1</v>
      </c>
      <c r="F16588">
        <v>0.88</v>
      </c>
      <c r="G16588">
        <v>0.88</v>
      </c>
      <c r="H16588">
        <v>0.88</v>
      </c>
    </row>
    <row r="16589" spans="2:8" x14ac:dyDescent="0.25">
      <c r="B16589" t="s">
        <v>3</v>
      </c>
      <c r="C16589" t="s">
        <v>680</v>
      </c>
      <c r="D16589" t="s">
        <v>627</v>
      </c>
      <c r="E16589" t="s">
        <v>1</v>
      </c>
      <c r="F16589">
        <v>0.75</v>
      </c>
      <c r="G16589">
        <v>0.75</v>
      </c>
      <c r="H16589">
        <v>0.75</v>
      </c>
    </row>
    <row r="16590" spans="2:8" x14ac:dyDescent="0.25">
      <c r="B16590" t="s">
        <v>3</v>
      </c>
      <c r="C16590" t="s">
        <v>680</v>
      </c>
      <c r="D16590" t="s">
        <v>81</v>
      </c>
      <c r="E16590" t="s">
        <v>1</v>
      </c>
      <c r="F16590">
        <v>0.86</v>
      </c>
      <c r="G16590">
        <v>0.86</v>
      </c>
      <c r="H16590">
        <v>0.86</v>
      </c>
    </row>
    <row r="16591" spans="2:8" x14ac:dyDescent="0.25">
      <c r="B16591" t="s">
        <v>3</v>
      </c>
      <c r="C16591" t="s">
        <v>680</v>
      </c>
      <c r="D16591" t="s">
        <v>82</v>
      </c>
      <c r="E16591" t="s">
        <v>1</v>
      </c>
      <c r="F16591">
        <v>0.88</v>
      </c>
      <c r="G16591">
        <v>0.88</v>
      </c>
      <c r="H16591">
        <v>0.88</v>
      </c>
    </row>
    <row r="16592" spans="2:8" x14ac:dyDescent="0.25">
      <c r="B16592" t="s">
        <v>3</v>
      </c>
      <c r="C16592" t="s">
        <v>680</v>
      </c>
      <c r="D16592" t="s">
        <v>83</v>
      </c>
      <c r="E16592" t="s">
        <v>1</v>
      </c>
      <c r="F16592">
        <v>0.86</v>
      </c>
      <c r="G16592">
        <v>0.86</v>
      </c>
      <c r="H16592">
        <v>0.86</v>
      </c>
    </row>
    <row r="16593" spans="2:8" x14ac:dyDescent="0.25">
      <c r="B16593" t="s">
        <v>3</v>
      </c>
      <c r="C16593" t="s">
        <v>680</v>
      </c>
      <c r="D16593" t="s">
        <v>84</v>
      </c>
      <c r="E16593" t="s">
        <v>1</v>
      </c>
      <c r="F16593">
        <v>0.88</v>
      </c>
      <c r="G16593">
        <v>0.88</v>
      </c>
      <c r="H16593">
        <v>0.88</v>
      </c>
    </row>
    <row r="16594" spans="2:8" x14ac:dyDescent="0.25">
      <c r="B16594" t="s">
        <v>3</v>
      </c>
      <c r="C16594" t="s">
        <v>680</v>
      </c>
      <c r="D16594" t="s">
        <v>85</v>
      </c>
      <c r="E16594" t="s">
        <v>1</v>
      </c>
      <c r="F16594">
        <v>0.88</v>
      </c>
      <c r="G16594">
        <v>0.88</v>
      </c>
      <c r="H16594">
        <v>0.88</v>
      </c>
    </row>
    <row r="16595" spans="2:8" x14ac:dyDescent="0.25">
      <c r="B16595" t="s">
        <v>3</v>
      </c>
      <c r="C16595" t="s">
        <v>680</v>
      </c>
      <c r="D16595" t="s">
        <v>86</v>
      </c>
      <c r="E16595" t="s">
        <v>1</v>
      </c>
      <c r="F16595">
        <v>0.88</v>
      </c>
      <c r="G16595">
        <v>0.88</v>
      </c>
      <c r="H16595">
        <v>0.88</v>
      </c>
    </row>
    <row r="16596" spans="2:8" x14ac:dyDescent="0.25">
      <c r="B16596" t="s">
        <v>3</v>
      </c>
      <c r="C16596" t="s">
        <v>680</v>
      </c>
      <c r="D16596" t="s">
        <v>87</v>
      </c>
      <c r="E16596" t="s">
        <v>1</v>
      </c>
      <c r="F16596">
        <v>0.88</v>
      </c>
      <c r="G16596">
        <v>0.88</v>
      </c>
      <c r="H16596">
        <v>0.88</v>
      </c>
    </row>
    <row r="16597" spans="2:8" x14ac:dyDescent="0.25">
      <c r="B16597" t="s">
        <v>3</v>
      </c>
      <c r="C16597" t="s">
        <v>680</v>
      </c>
      <c r="D16597" t="s">
        <v>88</v>
      </c>
      <c r="E16597" t="s">
        <v>1</v>
      </c>
      <c r="F16597">
        <v>1</v>
      </c>
      <c r="G16597">
        <v>1</v>
      </c>
      <c r="H16597">
        <v>1</v>
      </c>
    </row>
    <row r="16598" spans="2:8" x14ac:dyDescent="0.25">
      <c r="B16598" t="s">
        <v>3</v>
      </c>
      <c r="C16598" t="s">
        <v>680</v>
      </c>
      <c r="D16598" t="s">
        <v>628</v>
      </c>
      <c r="E16598" t="s">
        <v>1</v>
      </c>
      <c r="F16598">
        <v>0.76</v>
      </c>
      <c r="G16598">
        <v>0.76</v>
      </c>
      <c r="H16598">
        <v>0.76</v>
      </c>
    </row>
    <row r="16599" spans="2:8" x14ac:dyDescent="0.25">
      <c r="B16599" t="s">
        <v>3</v>
      </c>
      <c r="C16599" t="s">
        <v>680</v>
      </c>
      <c r="D16599" t="s">
        <v>89</v>
      </c>
      <c r="E16599" t="s">
        <v>1</v>
      </c>
      <c r="F16599">
        <v>0.76</v>
      </c>
      <c r="G16599">
        <v>0.76</v>
      </c>
      <c r="H16599">
        <v>0.76</v>
      </c>
    </row>
    <row r="16600" spans="2:8" x14ac:dyDescent="0.25">
      <c r="B16600" t="s">
        <v>3</v>
      </c>
      <c r="C16600" t="s">
        <v>680</v>
      </c>
      <c r="D16600" t="s">
        <v>90</v>
      </c>
      <c r="E16600" t="s">
        <v>1</v>
      </c>
      <c r="F16600">
        <v>0.86</v>
      </c>
      <c r="G16600">
        <v>0.86</v>
      </c>
      <c r="H16600">
        <v>0.86</v>
      </c>
    </row>
    <row r="16601" spans="2:8" x14ac:dyDescent="0.25">
      <c r="B16601" t="s">
        <v>3</v>
      </c>
      <c r="C16601" t="s">
        <v>680</v>
      </c>
      <c r="D16601" t="s">
        <v>91</v>
      </c>
      <c r="E16601" t="s">
        <v>1</v>
      </c>
      <c r="F16601">
        <v>0.88</v>
      </c>
      <c r="G16601">
        <v>0.88</v>
      </c>
      <c r="H16601">
        <v>0.88</v>
      </c>
    </row>
    <row r="16602" spans="2:8" x14ac:dyDescent="0.25">
      <c r="B16602" t="s">
        <v>3</v>
      </c>
      <c r="C16602" t="s">
        <v>680</v>
      </c>
      <c r="D16602" t="s">
        <v>92</v>
      </c>
      <c r="E16602" t="s">
        <v>1</v>
      </c>
      <c r="F16602">
        <v>0.86</v>
      </c>
      <c r="G16602">
        <v>0.86</v>
      </c>
      <c r="H16602">
        <v>0.86</v>
      </c>
    </row>
    <row r="16603" spans="2:8" x14ac:dyDescent="0.25">
      <c r="B16603" t="s">
        <v>3</v>
      </c>
      <c r="C16603" t="s">
        <v>680</v>
      </c>
      <c r="D16603" t="s">
        <v>93</v>
      </c>
      <c r="E16603" t="s">
        <v>1</v>
      </c>
      <c r="F16603">
        <v>0.86</v>
      </c>
      <c r="G16603">
        <v>0.86</v>
      </c>
      <c r="H16603">
        <v>0.86</v>
      </c>
    </row>
    <row r="16604" spans="2:8" x14ac:dyDescent="0.25">
      <c r="B16604" t="s">
        <v>3</v>
      </c>
      <c r="C16604" t="s">
        <v>680</v>
      </c>
      <c r="D16604" t="s">
        <v>94</v>
      </c>
      <c r="E16604" t="s">
        <v>1</v>
      </c>
      <c r="F16604">
        <v>0.88</v>
      </c>
      <c r="G16604">
        <v>0.88</v>
      </c>
      <c r="H16604">
        <v>0.88</v>
      </c>
    </row>
    <row r="16605" spans="2:8" x14ac:dyDescent="0.25">
      <c r="B16605" t="s">
        <v>3</v>
      </c>
      <c r="C16605" t="s">
        <v>680</v>
      </c>
      <c r="D16605" t="s">
        <v>95</v>
      </c>
      <c r="E16605" t="s">
        <v>1</v>
      </c>
      <c r="F16605">
        <v>0.88</v>
      </c>
      <c r="G16605">
        <v>0.88</v>
      </c>
      <c r="H16605">
        <v>0.88</v>
      </c>
    </row>
    <row r="16606" spans="2:8" x14ac:dyDescent="0.25">
      <c r="B16606" t="s">
        <v>3</v>
      </c>
      <c r="C16606" t="s">
        <v>680</v>
      </c>
      <c r="D16606" t="s">
        <v>96</v>
      </c>
      <c r="E16606" t="s">
        <v>1</v>
      </c>
      <c r="F16606">
        <v>0.76</v>
      </c>
      <c r="G16606">
        <v>0.76</v>
      </c>
      <c r="H16606">
        <v>0.76</v>
      </c>
    </row>
    <row r="16607" spans="2:8" x14ac:dyDescent="0.25">
      <c r="B16607" t="s">
        <v>3</v>
      </c>
      <c r="C16607" t="s">
        <v>680</v>
      </c>
      <c r="D16607" t="s">
        <v>97</v>
      </c>
      <c r="E16607" t="s">
        <v>1</v>
      </c>
      <c r="F16607">
        <v>1</v>
      </c>
      <c r="G16607">
        <v>1</v>
      </c>
      <c r="H16607">
        <v>1</v>
      </c>
    </row>
    <row r="16608" spans="2:8" x14ac:dyDescent="0.25">
      <c r="B16608" t="s">
        <v>3</v>
      </c>
      <c r="C16608" t="s">
        <v>680</v>
      </c>
      <c r="D16608" t="s">
        <v>98</v>
      </c>
      <c r="E16608" t="s">
        <v>1</v>
      </c>
      <c r="F16608">
        <v>1</v>
      </c>
      <c r="G16608">
        <v>1</v>
      </c>
      <c r="H16608">
        <v>1</v>
      </c>
    </row>
    <row r="16609" spans="2:8" x14ac:dyDescent="0.25">
      <c r="B16609" t="s">
        <v>3</v>
      </c>
      <c r="C16609" t="s">
        <v>680</v>
      </c>
      <c r="D16609" t="s">
        <v>99</v>
      </c>
      <c r="E16609" t="s">
        <v>1</v>
      </c>
      <c r="F16609">
        <v>1</v>
      </c>
      <c r="G16609">
        <v>1</v>
      </c>
      <c r="H16609">
        <v>1</v>
      </c>
    </row>
    <row r="16610" spans="2:8" x14ac:dyDescent="0.25">
      <c r="B16610" t="s">
        <v>3</v>
      </c>
      <c r="C16610" t="s">
        <v>680</v>
      </c>
      <c r="D16610" t="s">
        <v>100</v>
      </c>
      <c r="E16610" t="s">
        <v>1</v>
      </c>
      <c r="F16610">
        <v>0.86</v>
      </c>
      <c r="G16610">
        <v>0.86</v>
      </c>
      <c r="H16610">
        <v>0.86</v>
      </c>
    </row>
    <row r="16611" spans="2:8" x14ac:dyDescent="0.25">
      <c r="B16611" t="s">
        <v>3</v>
      </c>
      <c r="C16611" t="s">
        <v>680</v>
      </c>
      <c r="D16611" t="s">
        <v>101</v>
      </c>
      <c r="E16611" t="s">
        <v>1</v>
      </c>
      <c r="F16611">
        <v>0.88</v>
      </c>
      <c r="G16611">
        <v>0.88</v>
      </c>
      <c r="H16611">
        <v>0.88</v>
      </c>
    </row>
    <row r="16612" spans="2:8" x14ac:dyDescent="0.25">
      <c r="B16612" t="s">
        <v>3</v>
      </c>
      <c r="C16612" t="s">
        <v>680</v>
      </c>
      <c r="D16612" t="s">
        <v>102</v>
      </c>
      <c r="E16612" t="s">
        <v>1</v>
      </c>
      <c r="F16612">
        <v>0.86</v>
      </c>
      <c r="G16612">
        <v>0.86</v>
      </c>
      <c r="H16612">
        <v>0.86</v>
      </c>
    </row>
    <row r="16613" spans="2:8" x14ac:dyDescent="0.25">
      <c r="B16613" t="s">
        <v>3</v>
      </c>
      <c r="C16613" t="s">
        <v>680</v>
      </c>
      <c r="D16613" t="s">
        <v>103</v>
      </c>
      <c r="E16613" t="s">
        <v>1</v>
      </c>
      <c r="F16613">
        <v>0.88</v>
      </c>
      <c r="G16613">
        <v>0.88</v>
      </c>
      <c r="H16613">
        <v>0.88</v>
      </c>
    </row>
    <row r="16614" spans="2:8" x14ac:dyDescent="0.25">
      <c r="B16614" t="s">
        <v>3</v>
      </c>
      <c r="C16614" t="s">
        <v>680</v>
      </c>
      <c r="D16614" t="s">
        <v>104</v>
      </c>
      <c r="E16614" t="s">
        <v>1</v>
      </c>
      <c r="F16614">
        <v>0.86</v>
      </c>
      <c r="G16614">
        <v>0.86</v>
      </c>
      <c r="H16614">
        <v>0.86</v>
      </c>
    </row>
    <row r="16615" spans="2:8" x14ac:dyDescent="0.25">
      <c r="B16615" t="s">
        <v>3</v>
      </c>
      <c r="C16615" t="s">
        <v>680</v>
      </c>
      <c r="D16615" t="s">
        <v>105</v>
      </c>
      <c r="E16615" t="s">
        <v>1</v>
      </c>
      <c r="F16615">
        <v>0.88</v>
      </c>
      <c r="G16615">
        <v>0.88</v>
      </c>
      <c r="H16615">
        <v>0.88</v>
      </c>
    </row>
    <row r="16616" spans="2:8" x14ac:dyDescent="0.25">
      <c r="B16616" t="s">
        <v>3</v>
      </c>
      <c r="C16616" t="s">
        <v>680</v>
      </c>
      <c r="D16616" t="s">
        <v>106</v>
      </c>
      <c r="E16616" t="s">
        <v>1</v>
      </c>
      <c r="F16616">
        <v>0.86</v>
      </c>
      <c r="G16616">
        <v>0.86</v>
      </c>
      <c r="H16616">
        <v>0.86</v>
      </c>
    </row>
    <row r="16617" spans="2:8" x14ac:dyDescent="0.25">
      <c r="B16617" t="s">
        <v>3</v>
      </c>
      <c r="C16617" t="s">
        <v>680</v>
      </c>
      <c r="D16617" t="s">
        <v>107</v>
      </c>
      <c r="E16617" t="s">
        <v>1</v>
      </c>
      <c r="F16617">
        <v>0.88</v>
      </c>
      <c r="G16617">
        <v>0.88</v>
      </c>
      <c r="H16617">
        <v>0.88</v>
      </c>
    </row>
    <row r="16618" spans="2:8" x14ac:dyDescent="0.25">
      <c r="B16618" t="s">
        <v>3</v>
      </c>
      <c r="C16618" t="s">
        <v>680</v>
      </c>
      <c r="D16618" t="s">
        <v>108</v>
      </c>
      <c r="E16618" t="s">
        <v>1</v>
      </c>
      <c r="F16618">
        <v>0.86</v>
      </c>
      <c r="G16618">
        <v>0.86</v>
      </c>
      <c r="H16618">
        <v>0.86</v>
      </c>
    </row>
    <row r="16619" spans="2:8" x14ac:dyDescent="0.25">
      <c r="B16619" t="s">
        <v>3</v>
      </c>
      <c r="C16619" t="s">
        <v>680</v>
      </c>
      <c r="D16619" t="s">
        <v>109</v>
      </c>
      <c r="E16619" t="s">
        <v>1</v>
      </c>
      <c r="F16619">
        <v>0.88</v>
      </c>
      <c r="G16619">
        <v>0.88</v>
      </c>
      <c r="H16619">
        <v>0.88</v>
      </c>
    </row>
    <row r="16620" spans="2:8" x14ac:dyDescent="0.25">
      <c r="B16620" t="s">
        <v>3</v>
      </c>
      <c r="C16620" t="s">
        <v>680</v>
      </c>
      <c r="D16620" t="s">
        <v>110</v>
      </c>
      <c r="E16620" t="s">
        <v>1</v>
      </c>
      <c r="F16620">
        <v>0.86</v>
      </c>
      <c r="G16620">
        <v>0.86</v>
      </c>
      <c r="H16620">
        <v>0.86</v>
      </c>
    </row>
    <row r="16621" spans="2:8" x14ac:dyDescent="0.25">
      <c r="B16621" t="s">
        <v>3</v>
      </c>
      <c r="C16621" t="s">
        <v>680</v>
      </c>
      <c r="D16621" t="s">
        <v>111</v>
      </c>
      <c r="E16621" t="s">
        <v>1</v>
      </c>
      <c r="F16621">
        <v>0.88</v>
      </c>
      <c r="G16621">
        <v>0.88</v>
      </c>
      <c r="H16621">
        <v>0.88</v>
      </c>
    </row>
    <row r="16622" spans="2:8" x14ac:dyDescent="0.25">
      <c r="B16622" t="s">
        <v>3</v>
      </c>
      <c r="C16622" t="s">
        <v>680</v>
      </c>
      <c r="D16622" t="s">
        <v>112</v>
      </c>
      <c r="E16622" t="s">
        <v>1</v>
      </c>
      <c r="F16622">
        <v>0.86</v>
      </c>
      <c r="G16622">
        <v>0.86</v>
      </c>
      <c r="H16622">
        <v>0.86</v>
      </c>
    </row>
    <row r="16623" spans="2:8" x14ac:dyDescent="0.25">
      <c r="B16623" t="s">
        <v>3</v>
      </c>
      <c r="C16623" t="s">
        <v>680</v>
      </c>
      <c r="D16623" t="s">
        <v>113</v>
      </c>
      <c r="E16623" t="s">
        <v>1</v>
      </c>
      <c r="F16623">
        <v>0.88</v>
      </c>
      <c r="G16623">
        <v>0.88</v>
      </c>
      <c r="H16623">
        <v>0.88</v>
      </c>
    </row>
    <row r="16624" spans="2:8" x14ac:dyDescent="0.25">
      <c r="B16624" t="s">
        <v>3</v>
      </c>
      <c r="C16624" t="s">
        <v>680</v>
      </c>
      <c r="D16624" t="s">
        <v>114</v>
      </c>
      <c r="E16624" t="s">
        <v>1</v>
      </c>
      <c r="F16624">
        <v>0.86</v>
      </c>
      <c r="G16624">
        <v>0.86</v>
      </c>
      <c r="H16624">
        <v>0.86</v>
      </c>
    </row>
    <row r="16625" spans="2:8" x14ac:dyDescent="0.25">
      <c r="B16625" t="s">
        <v>3</v>
      </c>
      <c r="C16625" t="s">
        <v>680</v>
      </c>
      <c r="D16625" t="s">
        <v>115</v>
      </c>
      <c r="E16625" t="s">
        <v>1</v>
      </c>
      <c r="F16625">
        <v>0.88</v>
      </c>
      <c r="G16625">
        <v>0.88</v>
      </c>
      <c r="H16625">
        <v>0.88</v>
      </c>
    </row>
    <row r="16626" spans="2:8" x14ac:dyDescent="0.25">
      <c r="B16626" t="s">
        <v>3</v>
      </c>
      <c r="C16626" t="s">
        <v>680</v>
      </c>
      <c r="D16626" t="s">
        <v>443</v>
      </c>
      <c r="E16626" t="s">
        <v>1</v>
      </c>
      <c r="F16626">
        <v>0.86</v>
      </c>
      <c r="G16626">
        <v>0.86</v>
      </c>
      <c r="H16626">
        <v>0.86</v>
      </c>
    </row>
    <row r="16627" spans="2:8" x14ac:dyDescent="0.25">
      <c r="B16627" t="s">
        <v>3</v>
      </c>
      <c r="C16627" t="s">
        <v>680</v>
      </c>
      <c r="D16627" t="s">
        <v>444</v>
      </c>
      <c r="E16627" t="s">
        <v>1</v>
      </c>
      <c r="F16627">
        <v>0.88</v>
      </c>
      <c r="G16627">
        <v>0.88</v>
      </c>
      <c r="H16627">
        <v>0.88</v>
      </c>
    </row>
    <row r="16628" spans="2:8" x14ac:dyDescent="0.25">
      <c r="B16628" t="s">
        <v>3</v>
      </c>
      <c r="C16628" t="s">
        <v>680</v>
      </c>
      <c r="D16628" t="s">
        <v>116</v>
      </c>
      <c r="E16628" t="s">
        <v>1</v>
      </c>
      <c r="F16628">
        <v>0.86</v>
      </c>
      <c r="G16628">
        <v>0.86</v>
      </c>
      <c r="H16628">
        <v>0.86</v>
      </c>
    </row>
    <row r="16629" spans="2:8" x14ac:dyDescent="0.25">
      <c r="B16629" t="s">
        <v>3</v>
      </c>
      <c r="C16629" t="s">
        <v>680</v>
      </c>
      <c r="D16629" t="s">
        <v>117</v>
      </c>
      <c r="E16629" t="s">
        <v>1</v>
      </c>
      <c r="F16629">
        <v>0.88</v>
      </c>
      <c r="G16629">
        <v>0.88</v>
      </c>
      <c r="H16629">
        <v>0.88</v>
      </c>
    </row>
    <row r="16630" spans="2:8" x14ac:dyDescent="0.25">
      <c r="B16630" t="s">
        <v>3</v>
      </c>
      <c r="C16630" t="s">
        <v>680</v>
      </c>
      <c r="D16630" t="s">
        <v>118</v>
      </c>
      <c r="E16630" t="s">
        <v>1</v>
      </c>
      <c r="F16630">
        <v>1</v>
      </c>
      <c r="G16630">
        <v>1</v>
      </c>
      <c r="H16630">
        <v>1</v>
      </c>
    </row>
    <row r="16631" spans="2:8" x14ac:dyDescent="0.25">
      <c r="B16631" t="s">
        <v>3</v>
      </c>
      <c r="C16631" t="s">
        <v>680</v>
      </c>
      <c r="D16631" t="s">
        <v>629</v>
      </c>
      <c r="E16631" t="s">
        <v>1</v>
      </c>
      <c r="F16631">
        <v>0.47499999999999998</v>
      </c>
      <c r="G16631">
        <v>0.47499999999999998</v>
      </c>
      <c r="H16631">
        <v>0.47499999999999998</v>
      </c>
    </row>
    <row r="16632" spans="2:8" x14ac:dyDescent="0.25">
      <c r="B16632" t="s">
        <v>3</v>
      </c>
      <c r="C16632" t="s">
        <v>680</v>
      </c>
      <c r="D16632" t="s">
        <v>119</v>
      </c>
      <c r="E16632" t="s">
        <v>1</v>
      </c>
      <c r="F16632">
        <v>0.86</v>
      </c>
      <c r="G16632">
        <v>0.86</v>
      </c>
      <c r="H16632">
        <v>0.86</v>
      </c>
    </row>
    <row r="16633" spans="2:8" x14ac:dyDescent="0.25">
      <c r="B16633" t="s">
        <v>3</v>
      </c>
      <c r="C16633" t="s">
        <v>680</v>
      </c>
      <c r="D16633" t="s">
        <v>120</v>
      </c>
      <c r="E16633" t="s">
        <v>1</v>
      </c>
      <c r="F16633">
        <v>0.88</v>
      </c>
      <c r="G16633">
        <v>0.88</v>
      </c>
      <c r="H16633">
        <v>0.88</v>
      </c>
    </row>
    <row r="16634" spans="2:8" x14ac:dyDescent="0.25">
      <c r="B16634" t="s">
        <v>3</v>
      </c>
      <c r="C16634" t="s">
        <v>680</v>
      </c>
      <c r="D16634" t="s">
        <v>121</v>
      </c>
      <c r="E16634" t="s">
        <v>1</v>
      </c>
      <c r="F16634">
        <v>0.86</v>
      </c>
      <c r="G16634">
        <v>0.86</v>
      </c>
      <c r="H16634">
        <v>0.86</v>
      </c>
    </row>
    <row r="16635" spans="2:8" x14ac:dyDescent="0.25">
      <c r="B16635" t="s">
        <v>3</v>
      </c>
      <c r="C16635" t="s">
        <v>680</v>
      </c>
      <c r="D16635" t="s">
        <v>122</v>
      </c>
      <c r="E16635" t="s">
        <v>1</v>
      </c>
      <c r="F16635">
        <v>0.88</v>
      </c>
      <c r="G16635">
        <v>0.88</v>
      </c>
      <c r="H16635">
        <v>0.88</v>
      </c>
    </row>
    <row r="16636" spans="2:8" x14ac:dyDescent="0.25">
      <c r="B16636" t="s">
        <v>3</v>
      </c>
      <c r="C16636" t="s">
        <v>680</v>
      </c>
      <c r="D16636" t="s">
        <v>123</v>
      </c>
      <c r="E16636" t="s">
        <v>1</v>
      </c>
      <c r="F16636">
        <v>0.86</v>
      </c>
      <c r="G16636">
        <v>0.86</v>
      </c>
      <c r="H16636">
        <v>0.86</v>
      </c>
    </row>
    <row r="16637" spans="2:8" x14ac:dyDescent="0.25">
      <c r="B16637" t="s">
        <v>3</v>
      </c>
      <c r="C16637" t="s">
        <v>680</v>
      </c>
      <c r="D16637" t="s">
        <v>124</v>
      </c>
      <c r="E16637" t="s">
        <v>1</v>
      </c>
      <c r="F16637">
        <v>0.88</v>
      </c>
      <c r="G16637">
        <v>0.88</v>
      </c>
      <c r="H16637">
        <v>0.88</v>
      </c>
    </row>
    <row r="16638" spans="2:8" x14ac:dyDescent="0.25">
      <c r="B16638" t="s">
        <v>3</v>
      </c>
      <c r="C16638" t="s">
        <v>680</v>
      </c>
      <c r="D16638" t="s">
        <v>125</v>
      </c>
      <c r="E16638" t="s">
        <v>1</v>
      </c>
      <c r="F16638">
        <v>0.86</v>
      </c>
      <c r="G16638">
        <v>0.86</v>
      </c>
      <c r="H16638">
        <v>0.86</v>
      </c>
    </row>
    <row r="16639" spans="2:8" x14ac:dyDescent="0.25">
      <c r="B16639" t="s">
        <v>3</v>
      </c>
      <c r="C16639" t="s">
        <v>680</v>
      </c>
      <c r="D16639" t="s">
        <v>126</v>
      </c>
      <c r="E16639" t="s">
        <v>1</v>
      </c>
      <c r="F16639">
        <v>0.88</v>
      </c>
      <c r="G16639">
        <v>0.88</v>
      </c>
      <c r="H16639">
        <v>0.88</v>
      </c>
    </row>
    <row r="16640" spans="2:8" x14ac:dyDescent="0.25">
      <c r="B16640" t="s">
        <v>3</v>
      </c>
      <c r="C16640" t="s">
        <v>680</v>
      </c>
      <c r="D16640" t="s">
        <v>127</v>
      </c>
      <c r="E16640" t="s">
        <v>1</v>
      </c>
      <c r="F16640">
        <v>0.86</v>
      </c>
      <c r="G16640">
        <v>0.86</v>
      </c>
      <c r="H16640">
        <v>0.86</v>
      </c>
    </row>
    <row r="16641" spans="2:8" x14ac:dyDescent="0.25">
      <c r="B16641" t="s">
        <v>3</v>
      </c>
      <c r="C16641" t="s">
        <v>680</v>
      </c>
      <c r="D16641" t="s">
        <v>128</v>
      </c>
      <c r="E16641" t="s">
        <v>1</v>
      </c>
      <c r="F16641">
        <v>0.88</v>
      </c>
      <c r="G16641">
        <v>0.88</v>
      </c>
      <c r="H16641">
        <v>0.88</v>
      </c>
    </row>
    <row r="16642" spans="2:8" x14ac:dyDescent="0.25">
      <c r="B16642" t="s">
        <v>3</v>
      </c>
      <c r="C16642" t="s">
        <v>680</v>
      </c>
      <c r="D16642" t="s">
        <v>129</v>
      </c>
      <c r="E16642" t="s">
        <v>1</v>
      </c>
      <c r="F16642">
        <v>1.04</v>
      </c>
      <c r="G16642">
        <v>1.04</v>
      </c>
      <c r="H16642">
        <v>1.04</v>
      </c>
    </row>
    <row r="16643" spans="2:8" x14ac:dyDescent="0.25">
      <c r="B16643" t="s">
        <v>3</v>
      </c>
      <c r="C16643" t="s">
        <v>680</v>
      </c>
      <c r="D16643" t="s">
        <v>130</v>
      </c>
      <c r="E16643" t="s">
        <v>1</v>
      </c>
      <c r="F16643">
        <v>1.04</v>
      </c>
      <c r="G16643">
        <v>1.04</v>
      </c>
      <c r="H16643">
        <v>1.04</v>
      </c>
    </row>
    <row r="16644" spans="2:8" x14ac:dyDescent="0.25">
      <c r="B16644" t="s">
        <v>3</v>
      </c>
      <c r="C16644" t="s">
        <v>680</v>
      </c>
      <c r="D16644" t="s">
        <v>131</v>
      </c>
      <c r="E16644" t="s">
        <v>1</v>
      </c>
      <c r="F16644">
        <v>0.86</v>
      </c>
      <c r="G16644">
        <v>0.86</v>
      </c>
      <c r="H16644">
        <v>0.86</v>
      </c>
    </row>
    <row r="16645" spans="2:8" x14ac:dyDescent="0.25">
      <c r="B16645" t="s">
        <v>3</v>
      </c>
      <c r="C16645" t="s">
        <v>680</v>
      </c>
      <c r="D16645" t="s">
        <v>132</v>
      </c>
      <c r="E16645" t="s">
        <v>1</v>
      </c>
      <c r="F16645">
        <v>0.88</v>
      </c>
      <c r="G16645">
        <v>0.88</v>
      </c>
      <c r="H16645">
        <v>0.88</v>
      </c>
    </row>
    <row r="16646" spans="2:8" x14ac:dyDescent="0.25">
      <c r="B16646" t="s">
        <v>3</v>
      </c>
      <c r="C16646" t="s">
        <v>680</v>
      </c>
      <c r="D16646" t="s">
        <v>133</v>
      </c>
      <c r="E16646" t="s">
        <v>1</v>
      </c>
      <c r="F16646">
        <v>0.86</v>
      </c>
      <c r="G16646">
        <v>0.86</v>
      </c>
      <c r="H16646">
        <v>0.86</v>
      </c>
    </row>
    <row r="16647" spans="2:8" x14ac:dyDescent="0.25">
      <c r="B16647" t="s">
        <v>3</v>
      </c>
      <c r="C16647" t="s">
        <v>680</v>
      </c>
      <c r="D16647" t="s">
        <v>134</v>
      </c>
      <c r="E16647" t="s">
        <v>1</v>
      </c>
      <c r="F16647">
        <v>0.88</v>
      </c>
      <c r="G16647">
        <v>0.88</v>
      </c>
      <c r="H16647">
        <v>0.88</v>
      </c>
    </row>
    <row r="16648" spans="2:8" x14ac:dyDescent="0.25">
      <c r="B16648" t="s">
        <v>3</v>
      </c>
      <c r="C16648" t="s">
        <v>680</v>
      </c>
      <c r="D16648" t="s">
        <v>135</v>
      </c>
      <c r="E16648" t="s">
        <v>1</v>
      </c>
      <c r="F16648">
        <v>0.86</v>
      </c>
      <c r="G16648">
        <v>0.86</v>
      </c>
      <c r="H16648">
        <v>0.86</v>
      </c>
    </row>
    <row r="16649" spans="2:8" x14ac:dyDescent="0.25">
      <c r="B16649" t="s">
        <v>3</v>
      </c>
      <c r="C16649" t="s">
        <v>680</v>
      </c>
      <c r="D16649" t="s">
        <v>136</v>
      </c>
      <c r="E16649" t="s">
        <v>1</v>
      </c>
      <c r="F16649">
        <v>0.88</v>
      </c>
      <c r="G16649">
        <v>0.88</v>
      </c>
      <c r="H16649">
        <v>0.88</v>
      </c>
    </row>
    <row r="16650" spans="2:8" x14ac:dyDescent="0.25">
      <c r="B16650" t="s">
        <v>3</v>
      </c>
      <c r="C16650" t="s">
        <v>680</v>
      </c>
      <c r="D16650" t="s">
        <v>137</v>
      </c>
      <c r="E16650" t="s">
        <v>1</v>
      </c>
      <c r="F16650">
        <v>1</v>
      </c>
      <c r="G16650">
        <v>1</v>
      </c>
      <c r="H16650">
        <v>1</v>
      </c>
    </row>
    <row r="16651" spans="2:8" x14ac:dyDescent="0.25">
      <c r="B16651" t="s">
        <v>3</v>
      </c>
      <c r="C16651" t="s">
        <v>680</v>
      </c>
      <c r="D16651" t="s">
        <v>138</v>
      </c>
      <c r="E16651" t="s">
        <v>1</v>
      </c>
      <c r="F16651">
        <v>1</v>
      </c>
      <c r="G16651">
        <v>1</v>
      </c>
      <c r="H16651">
        <v>1</v>
      </c>
    </row>
    <row r="16652" spans="2:8" x14ac:dyDescent="0.25">
      <c r="B16652" t="s">
        <v>3</v>
      </c>
      <c r="C16652" t="s">
        <v>680</v>
      </c>
      <c r="D16652" t="s">
        <v>630</v>
      </c>
      <c r="E16652" t="s">
        <v>1</v>
      </c>
      <c r="F16652">
        <v>0.75</v>
      </c>
      <c r="G16652">
        <v>0.75</v>
      </c>
      <c r="H16652">
        <v>0.75</v>
      </c>
    </row>
    <row r="16653" spans="2:8" x14ac:dyDescent="0.25">
      <c r="B16653" t="s">
        <v>3</v>
      </c>
      <c r="C16653" t="s">
        <v>680</v>
      </c>
      <c r="D16653" t="s">
        <v>139</v>
      </c>
      <c r="E16653" t="s">
        <v>1</v>
      </c>
      <c r="F16653">
        <v>0.55000000000000004</v>
      </c>
      <c r="G16653">
        <v>0.55000000000000004</v>
      </c>
      <c r="H16653">
        <v>0.55000000000000004</v>
      </c>
    </row>
    <row r="16654" spans="2:8" x14ac:dyDescent="0.25">
      <c r="B16654" t="s">
        <v>3</v>
      </c>
      <c r="C16654" t="s">
        <v>680</v>
      </c>
      <c r="D16654" t="s">
        <v>631</v>
      </c>
      <c r="E16654" t="s">
        <v>1</v>
      </c>
      <c r="F16654">
        <v>0.75</v>
      </c>
      <c r="G16654">
        <v>0.75</v>
      </c>
      <c r="H16654">
        <v>0.75</v>
      </c>
    </row>
    <row r="16655" spans="2:8" x14ac:dyDescent="0.25">
      <c r="B16655" t="s">
        <v>3</v>
      </c>
      <c r="C16655" t="s">
        <v>680</v>
      </c>
      <c r="D16655" t="s">
        <v>140</v>
      </c>
      <c r="E16655" t="s">
        <v>1</v>
      </c>
      <c r="F16655">
        <v>0.86</v>
      </c>
      <c r="G16655">
        <v>0.86</v>
      </c>
      <c r="H16655">
        <v>0.86</v>
      </c>
    </row>
    <row r="16656" spans="2:8" x14ac:dyDescent="0.25">
      <c r="B16656" t="s">
        <v>3</v>
      </c>
      <c r="C16656" t="s">
        <v>680</v>
      </c>
      <c r="D16656" t="s">
        <v>141</v>
      </c>
      <c r="E16656" t="s">
        <v>1</v>
      </c>
      <c r="F16656">
        <v>0.88</v>
      </c>
      <c r="G16656">
        <v>0.88</v>
      </c>
      <c r="H16656">
        <v>0.88</v>
      </c>
    </row>
    <row r="16657" spans="2:8" x14ac:dyDescent="0.25">
      <c r="B16657" t="s">
        <v>3</v>
      </c>
      <c r="C16657" t="s">
        <v>680</v>
      </c>
      <c r="D16657" t="s">
        <v>142</v>
      </c>
      <c r="E16657" t="s">
        <v>1</v>
      </c>
      <c r="F16657">
        <v>0.86</v>
      </c>
      <c r="G16657">
        <v>0.86</v>
      </c>
      <c r="H16657">
        <v>0.86</v>
      </c>
    </row>
    <row r="16658" spans="2:8" x14ac:dyDescent="0.25">
      <c r="B16658" t="s">
        <v>3</v>
      </c>
      <c r="C16658" t="s">
        <v>680</v>
      </c>
      <c r="D16658" t="s">
        <v>143</v>
      </c>
      <c r="E16658" t="s">
        <v>1</v>
      </c>
      <c r="F16658">
        <v>0.88</v>
      </c>
      <c r="G16658">
        <v>0.88</v>
      </c>
      <c r="H16658">
        <v>0.88</v>
      </c>
    </row>
    <row r="16659" spans="2:8" x14ac:dyDescent="0.25">
      <c r="B16659" t="s">
        <v>3</v>
      </c>
      <c r="C16659" t="s">
        <v>680</v>
      </c>
      <c r="D16659" t="s">
        <v>144</v>
      </c>
      <c r="E16659" t="s">
        <v>1</v>
      </c>
      <c r="F16659">
        <v>0.86</v>
      </c>
      <c r="G16659">
        <v>0.86</v>
      </c>
      <c r="H16659">
        <v>0.86</v>
      </c>
    </row>
    <row r="16660" spans="2:8" x14ac:dyDescent="0.25">
      <c r="B16660" t="s">
        <v>3</v>
      </c>
      <c r="C16660" t="s">
        <v>680</v>
      </c>
      <c r="D16660" t="s">
        <v>145</v>
      </c>
      <c r="E16660" t="s">
        <v>1</v>
      </c>
      <c r="F16660">
        <v>0.88</v>
      </c>
      <c r="G16660">
        <v>0.88</v>
      </c>
      <c r="H16660">
        <v>0.88</v>
      </c>
    </row>
    <row r="16661" spans="2:8" x14ac:dyDescent="0.25">
      <c r="B16661" t="s">
        <v>3</v>
      </c>
      <c r="C16661" t="s">
        <v>680</v>
      </c>
      <c r="D16661" t="s">
        <v>146</v>
      </c>
      <c r="E16661" t="s">
        <v>1</v>
      </c>
      <c r="F16661">
        <v>0.86</v>
      </c>
      <c r="G16661">
        <v>0.86</v>
      </c>
      <c r="H16661">
        <v>0.86</v>
      </c>
    </row>
    <row r="16662" spans="2:8" x14ac:dyDescent="0.25">
      <c r="B16662" t="s">
        <v>3</v>
      </c>
      <c r="C16662" t="s">
        <v>680</v>
      </c>
      <c r="D16662" t="s">
        <v>147</v>
      </c>
      <c r="E16662" t="s">
        <v>1</v>
      </c>
      <c r="F16662">
        <v>0.88</v>
      </c>
      <c r="G16662">
        <v>0.88</v>
      </c>
      <c r="H16662">
        <v>0.88</v>
      </c>
    </row>
    <row r="16663" spans="2:8" x14ac:dyDescent="0.25">
      <c r="B16663" t="s">
        <v>3</v>
      </c>
      <c r="C16663" t="s">
        <v>680</v>
      </c>
      <c r="D16663" t="s">
        <v>148</v>
      </c>
      <c r="E16663" t="s">
        <v>1</v>
      </c>
      <c r="F16663">
        <v>0.86</v>
      </c>
      <c r="G16663">
        <v>0.86</v>
      </c>
      <c r="H16663">
        <v>0.86</v>
      </c>
    </row>
    <row r="16664" spans="2:8" x14ac:dyDescent="0.25">
      <c r="B16664" t="s">
        <v>3</v>
      </c>
      <c r="C16664" t="s">
        <v>680</v>
      </c>
      <c r="D16664" t="s">
        <v>149</v>
      </c>
      <c r="E16664" t="s">
        <v>1</v>
      </c>
      <c r="F16664">
        <v>0.88</v>
      </c>
      <c r="G16664">
        <v>0.88</v>
      </c>
      <c r="H16664">
        <v>0.88</v>
      </c>
    </row>
    <row r="16665" spans="2:8" x14ac:dyDescent="0.25">
      <c r="B16665" t="s">
        <v>3</v>
      </c>
      <c r="C16665" t="s">
        <v>680</v>
      </c>
      <c r="D16665" t="s">
        <v>150</v>
      </c>
      <c r="E16665" t="s">
        <v>1</v>
      </c>
      <c r="F16665">
        <v>0.86</v>
      </c>
      <c r="G16665">
        <v>0.86</v>
      </c>
      <c r="H16665">
        <v>0.86</v>
      </c>
    </row>
    <row r="16666" spans="2:8" x14ac:dyDescent="0.25">
      <c r="B16666" t="s">
        <v>3</v>
      </c>
      <c r="C16666" t="s">
        <v>680</v>
      </c>
      <c r="D16666" t="s">
        <v>151</v>
      </c>
      <c r="E16666" t="s">
        <v>1</v>
      </c>
      <c r="F16666">
        <v>0.88</v>
      </c>
      <c r="G16666">
        <v>0.88</v>
      </c>
      <c r="H16666">
        <v>0.88</v>
      </c>
    </row>
    <row r="16667" spans="2:8" x14ac:dyDescent="0.25">
      <c r="B16667" t="s">
        <v>3</v>
      </c>
      <c r="C16667" t="s">
        <v>680</v>
      </c>
      <c r="D16667" t="s">
        <v>152</v>
      </c>
      <c r="E16667" t="s">
        <v>1</v>
      </c>
      <c r="F16667">
        <v>0.56000000000000005</v>
      </c>
      <c r="G16667">
        <v>0.56000000000000005</v>
      </c>
      <c r="H16667">
        <v>0.56000000000000005</v>
      </c>
    </row>
    <row r="16668" spans="2:8" x14ac:dyDescent="0.25">
      <c r="B16668" t="s">
        <v>3</v>
      </c>
      <c r="C16668" t="s">
        <v>680</v>
      </c>
      <c r="D16668" t="s">
        <v>153</v>
      </c>
      <c r="E16668" t="s">
        <v>1</v>
      </c>
      <c r="F16668">
        <v>0.86</v>
      </c>
      <c r="G16668">
        <v>0.86</v>
      </c>
      <c r="H16668">
        <v>0.86</v>
      </c>
    </row>
    <row r="16669" spans="2:8" x14ac:dyDescent="0.25">
      <c r="B16669" t="s">
        <v>3</v>
      </c>
      <c r="C16669" t="s">
        <v>680</v>
      </c>
      <c r="D16669" t="s">
        <v>154</v>
      </c>
      <c r="E16669" t="s">
        <v>1</v>
      </c>
      <c r="F16669">
        <v>0.88</v>
      </c>
      <c r="G16669">
        <v>0.88</v>
      </c>
      <c r="H16669">
        <v>0.88</v>
      </c>
    </row>
    <row r="16670" spans="2:8" x14ac:dyDescent="0.25">
      <c r="B16670" t="s">
        <v>3</v>
      </c>
      <c r="C16670" t="s">
        <v>680</v>
      </c>
      <c r="D16670" t="s">
        <v>632</v>
      </c>
      <c r="E16670" t="s">
        <v>1</v>
      </c>
      <c r="F16670">
        <v>0.9</v>
      </c>
      <c r="G16670">
        <v>0.9</v>
      </c>
      <c r="H16670">
        <v>0.9</v>
      </c>
    </row>
    <row r="16671" spans="2:8" x14ac:dyDescent="0.25">
      <c r="B16671" t="s">
        <v>3</v>
      </c>
      <c r="C16671" t="s">
        <v>680</v>
      </c>
      <c r="D16671" t="s">
        <v>155</v>
      </c>
      <c r="E16671" t="s">
        <v>1</v>
      </c>
      <c r="F16671">
        <v>0.86</v>
      </c>
      <c r="G16671">
        <v>0.86</v>
      </c>
      <c r="H16671">
        <v>0.86</v>
      </c>
    </row>
    <row r="16672" spans="2:8" x14ac:dyDescent="0.25">
      <c r="B16672" t="s">
        <v>3</v>
      </c>
      <c r="C16672" t="s">
        <v>680</v>
      </c>
      <c r="D16672" t="s">
        <v>633</v>
      </c>
      <c r="E16672" t="s">
        <v>1</v>
      </c>
      <c r="F16672">
        <v>1</v>
      </c>
      <c r="G16672">
        <v>1</v>
      </c>
      <c r="H16672">
        <v>1</v>
      </c>
    </row>
    <row r="16673" spans="2:8" x14ac:dyDescent="0.25">
      <c r="B16673" t="s">
        <v>3</v>
      </c>
      <c r="C16673" t="s">
        <v>680</v>
      </c>
      <c r="D16673" t="s">
        <v>156</v>
      </c>
      <c r="E16673" t="s">
        <v>1</v>
      </c>
      <c r="F16673">
        <v>1</v>
      </c>
      <c r="G16673">
        <v>1</v>
      </c>
      <c r="H16673">
        <v>1</v>
      </c>
    </row>
    <row r="16674" spans="2:8" x14ac:dyDescent="0.25">
      <c r="B16674" t="s">
        <v>3</v>
      </c>
      <c r="C16674" t="s">
        <v>680</v>
      </c>
      <c r="D16674" t="s">
        <v>157</v>
      </c>
      <c r="E16674" t="s">
        <v>1</v>
      </c>
      <c r="F16674">
        <v>0.76</v>
      </c>
      <c r="G16674">
        <v>0.76</v>
      </c>
      <c r="H16674">
        <v>0.76</v>
      </c>
    </row>
    <row r="16675" spans="2:8" x14ac:dyDescent="0.25">
      <c r="B16675" t="s">
        <v>3</v>
      </c>
      <c r="C16675" t="s">
        <v>680</v>
      </c>
      <c r="D16675" t="s">
        <v>158</v>
      </c>
      <c r="E16675" t="s">
        <v>1</v>
      </c>
      <c r="F16675">
        <v>0.88</v>
      </c>
      <c r="G16675">
        <v>0.88</v>
      </c>
      <c r="H16675">
        <v>0.88</v>
      </c>
    </row>
    <row r="16676" spans="2:8" x14ac:dyDescent="0.25">
      <c r="B16676" t="s">
        <v>3</v>
      </c>
      <c r="C16676" t="s">
        <v>680</v>
      </c>
      <c r="D16676" t="s">
        <v>159</v>
      </c>
      <c r="E16676" t="s">
        <v>1</v>
      </c>
      <c r="F16676">
        <v>0.86</v>
      </c>
      <c r="G16676">
        <v>0.86</v>
      </c>
      <c r="H16676">
        <v>0.86</v>
      </c>
    </row>
    <row r="16677" spans="2:8" x14ac:dyDescent="0.25">
      <c r="B16677" t="s">
        <v>3</v>
      </c>
      <c r="C16677" t="s">
        <v>680</v>
      </c>
      <c r="D16677" t="s">
        <v>160</v>
      </c>
      <c r="E16677" t="s">
        <v>1</v>
      </c>
      <c r="F16677">
        <v>0.88</v>
      </c>
      <c r="G16677">
        <v>0.88</v>
      </c>
      <c r="H16677">
        <v>0.88</v>
      </c>
    </row>
    <row r="16678" spans="2:8" x14ac:dyDescent="0.25">
      <c r="B16678" t="s">
        <v>3</v>
      </c>
      <c r="C16678" t="s">
        <v>680</v>
      </c>
      <c r="D16678" t="s">
        <v>161</v>
      </c>
      <c r="E16678" t="s">
        <v>1</v>
      </c>
      <c r="F16678">
        <v>1</v>
      </c>
      <c r="G16678">
        <v>1</v>
      </c>
      <c r="H16678">
        <v>1</v>
      </c>
    </row>
    <row r="16679" spans="2:8" x14ac:dyDescent="0.25">
      <c r="B16679" t="s">
        <v>3</v>
      </c>
      <c r="C16679" t="s">
        <v>680</v>
      </c>
      <c r="D16679" t="s">
        <v>162</v>
      </c>
      <c r="E16679" t="s">
        <v>1</v>
      </c>
      <c r="F16679">
        <v>0.86</v>
      </c>
      <c r="G16679">
        <v>0.86</v>
      </c>
      <c r="H16679">
        <v>0.86</v>
      </c>
    </row>
    <row r="16680" spans="2:8" x14ac:dyDescent="0.25">
      <c r="B16680" t="s">
        <v>3</v>
      </c>
      <c r="C16680" t="s">
        <v>680</v>
      </c>
      <c r="D16680" t="s">
        <v>163</v>
      </c>
      <c r="E16680" t="s">
        <v>1</v>
      </c>
      <c r="F16680">
        <v>0.88</v>
      </c>
      <c r="G16680">
        <v>0.88</v>
      </c>
      <c r="H16680">
        <v>0.88</v>
      </c>
    </row>
    <row r="16681" spans="2:8" x14ac:dyDescent="0.25">
      <c r="B16681" t="s">
        <v>3</v>
      </c>
      <c r="C16681" t="s">
        <v>680</v>
      </c>
      <c r="D16681" t="s">
        <v>164</v>
      </c>
      <c r="E16681" t="s">
        <v>1</v>
      </c>
      <c r="F16681">
        <v>0.86</v>
      </c>
      <c r="G16681">
        <v>0.86</v>
      </c>
      <c r="H16681">
        <v>0.86</v>
      </c>
    </row>
    <row r="16682" spans="2:8" x14ac:dyDescent="0.25">
      <c r="B16682" t="s">
        <v>3</v>
      </c>
      <c r="C16682" t="s">
        <v>680</v>
      </c>
      <c r="D16682" t="s">
        <v>165</v>
      </c>
      <c r="E16682" t="s">
        <v>1</v>
      </c>
      <c r="F16682">
        <v>0.88</v>
      </c>
      <c r="G16682">
        <v>0.88</v>
      </c>
      <c r="H16682">
        <v>0.88</v>
      </c>
    </row>
    <row r="16683" spans="2:8" x14ac:dyDescent="0.25">
      <c r="B16683" t="s">
        <v>3</v>
      </c>
      <c r="C16683" t="s">
        <v>680</v>
      </c>
      <c r="D16683" t="s">
        <v>166</v>
      </c>
      <c r="E16683" t="s">
        <v>1</v>
      </c>
      <c r="F16683">
        <v>0.86</v>
      </c>
      <c r="G16683">
        <v>0.86</v>
      </c>
      <c r="H16683">
        <v>0.86</v>
      </c>
    </row>
    <row r="16684" spans="2:8" x14ac:dyDescent="0.25">
      <c r="B16684" t="s">
        <v>3</v>
      </c>
      <c r="C16684" t="s">
        <v>680</v>
      </c>
      <c r="D16684" t="s">
        <v>167</v>
      </c>
      <c r="E16684" t="s">
        <v>1</v>
      </c>
      <c r="F16684">
        <v>0.88</v>
      </c>
      <c r="G16684">
        <v>0.88</v>
      </c>
      <c r="H16684">
        <v>0.88</v>
      </c>
    </row>
    <row r="16685" spans="2:8" x14ac:dyDescent="0.25">
      <c r="B16685" t="s">
        <v>3</v>
      </c>
      <c r="C16685" t="s">
        <v>680</v>
      </c>
      <c r="D16685" t="s">
        <v>168</v>
      </c>
      <c r="E16685" t="s">
        <v>1</v>
      </c>
      <c r="F16685">
        <v>0.86</v>
      </c>
      <c r="G16685">
        <v>0.86</v>
      </c>
      <c r="H16685">
        <v>0.86</v>
      </c>
    </row>
    <row r="16686" spans="2:8" x14ac:dyDescent="0.25">
      <c r="B16686" t="s">
        <v>3</v>
      </c>
      <c r="C16686" t="s">
        <v>680</v>
      </c>
      <c r="D16686" t="s">
        <v>169</v>
      </c>
      <c r="E16686" t="s">
        <v>1</v>
      </c>
      <c r="F16686">
        <v>0.88</v>
      </c>
      <c r="G16686">
        <v>0.88</v>
      </c>
      <c r="H16686">
        <v>0.88</v>
      </c>
    </row>
    <row r="16687" spans="2:8" x14ac:dyDescent="0.25">
      <c r="B16687" t="s">
        <v>3</v>
      </c>
      <c r="C16687" t="s">
        <v>680</v>
      </c>
      <c r="D16687" t="s">
        <v>170</v>
      </c>
      <c r="E16687" t="s">
        <v>1</v>
      </c>
      <c r="F16687">
        <v>0.86</v>
      </c>
      <c r="G16687">
        <v>0.86</v>
      </c>
      <c r="H16687">
        <v>0.86</v>
      </c>
    </row>
    <row r="16688" spans="2:8" x14ac:dyDescent="0.25">
      <c r="B16688" t="s">
        <v>3</v>
      </c>
      <c r="C16688" t="s">
        <v>680</v>
      </c>
      <c r="D16688" t="s">
        <v>171</v>
      </c>
      <c r="E16688" t="s">
        <v>1</v>
      </c>
      <c r="F16688">
        <v>0.88</v>
      </c>
      <c r="G16688">
        <v>0.88</v>
      </c>
      <c r="H16688">
        <v>0.88</v>
      </c>
    </row>
    <row r="16689" spans="2:8" x14ac:dyDescent="0.25">
      <c r="B16689" t="s">
        <v>3</v>
      </c>
      <c r="C16689" t="s">
        <v>680</v>
      </c>
      <c r="D16689" t="s">
        <v>172</v>
      </c>
      <c r="E16689" t="s">
        <v>1</v>
      </c>
      <c r="F16689">
        <v>0.86</v>
      </c>
      <c r="G16689">
        <v>0.86</v>
      </c>
      <c r="H16689">
        <v>0.86</v>
      </c>
    </row>
    <row r="16690" spans="2:8" x14ac:dyDescent="0.25">
      <c r="B16690" t="s">
        <v>3</v>
      </c>
      <c r="C16690" t="s">
        <v>680</v>
      </c>
      <c r="D16690" t="s">
        <v>173</v>
      </c>
      <c r="E16690" t="s">
        <v>1</v>
      </c>
      <c r="F16690">
        <v>0.88</v>
      </c>
      <c r="G16690">
        <v>0.88</v>
      </c>
      <c r="H16690">
        <v>0.88</v>
      </c>
    </row>
    <row r="16691" spans="2:8" x14ac:dyDescent="0.25">
      <c r="B16691" t="s">
        <v>3</v>
      </c>
      <c r="C16691" t="s">
        <v>680</v>
      </c>
      <c r="D16691" t="s">
        <v>174</v>
      </c>
      <c r="E16691" t="s">
        <v>1</v>
      </c>
      <c r="F16691">
        <v>0.86</v>
      </c>
      <c r="G16691">
        <v>0.86</v>
      </c>
      <c r="H16691">
        <v>0.86</v>
      </c>
    </row>
    <row r="16692" spans="2:8" x14ac:dyDescent="0.25">
      <c r="B16692" t="s">
        <v>3</v>
      </c>
      <c r="C16692" t="s">
        <v>680</v>
      </c>
      <c r="D16692" t="s">
        <v>175</v>
      </c>
      <c r="E16692" t="s">
        <v>1</v>
      </c>
      <c r="F16692">
        <v>0.88</v>
      </c>
      <c r="G16692">
        <v>0.88</v>
      </c>
      <c r="H16692">
        <v>0.88</v>
      </c>
    </row>
    <row r="16693" spans="2:8" x14ac:dyDescent="0.25">
      <c r="B16693" t="s">
        <v>3</v>
      </c>
      <c r="C16693" t="s">
        <v>680</v>
      </c>
      <c r="D16693" t="s">
        <v>176</v>
      </c>
      <c r="E16693" t="s">
        <v>1</v>
      </c>
      <c r="F16693">
        <v>1.04</v>
      </c>
      <c r="G16693">
        <v>1.04</v>
      </c>
      <c r="H16693">
        <v>1.04</v>
      </c>
    </row>
    <row r="16694" spans="2:8" x14ac:dyDescent="0.25">
      <c r="B16694" t="s">
        <v>3</v>
      </c>
      <c r="C16694" t="s">
        <v>680</v>
      </c>
      <c r="D16694" t="s">
        <v>177</v>
      </c>
      <c r="E16694" t="s">
        <v>1</v>
      </c>
      <c r="F16694">
        <v>1.04</v>
      </c>
      <c r="G16694">
        <v>1.04</v>
      </c>
      <c r="H16694">
        <v>1.04</v>
      </c>
    </row>
    <row r="16695" spans="2:8" x14ac:dyDescent="0.25">
      <c r="B16695" t="s">
        <v>3</v>
      </c>
      <c r="C16695" t="s">
        <v>680</v>
      </c>
      <c r="D16695" t="s">
        <v>178</v>
      </c>
      <c r="E16695" t="s">
        <v>1</v>
      </c>
      <c r="F16695">
        <v>1.04</v>
      </c>
      <c r="G16695">
        <v>1.04</v>
      </c>
      <c r="H16695">
        <v>1.04</v>
      </c>
    </row>
    <row r="16696" spans="2:8" x14ac:dyDescent="0.25">
      <c r="B16696" t="s">
        <v>3</v>
      </c>
      <c r="C16696" t="s">
        <v>680</v>
      </c>
      <c r="D16696" t="s">
        <v>179</v>
      </c>
      <c r="E16696" t="s">
        <v>1</v>
      </c>
      <c r="F16696">
        <v>1.04</v>
      </c>
      <c r="G16696">
        <v>1.04</v>
      </c>
      <c r="H16696">
        <v>1.04</v>
      </c>
    </row>
    <row r="16697" spans="2:8" x14ac:dyDescent="0.25">
      <c r="B16697" t="s">
        <v>3</v>
      </c>
      <c r="C16697" t="s">
        <v>680</v>
      </c>
      <c r="D16697" t="s">
        <v>180</v>
      </c>
      <c r="E16697" t="s">
        <v>1</v>
      </c>
      <c r="F16697">
        <v>0.86</v>
      </c>
      <c r="G16697">
        <v>0.86</v>
      </c>
      <c r="H16697">
        <v>0.86</v>
      </c>
    </row>
    <row r="16698" spans="2:8" x14ac:dyDescent="0.25">
      <c r="B16698" t="s">
        <v>3</v>
      </c>
      <c r="C16698" t="s">
        <v>680</v>
      </c>
      <c r="D16698" t="s">
        <v>181</v>
      </c>
      <c r="E16698" t="s">
        <v>1</v>
      </c>
      <c r="F16698">
        <v>0.88</v>
      </c>
      <c r="G16698">
        <v>0.88</v>
      </c>
      <c r="H16698">
        <v>0.88</v>
      </c>
    </row>
    <row r="16699" spans="2:8" x14ac:dyDescent="0.25">
      <c r="B16699" t="s">
        <v>3</v>
      </c>
      <c r="C16699" t="s">
        <v>680</v>
      </c>
      <c r="D16699" t="s">
        <v>634</v>
      </c>
      <c r="E16699" t="s">
        <v>1</v>
      </c>
      <c r="F16699">
        <v>0.85</v>
      </c>
      <c r="G16699">
        <v>0.85</v>
      </c>
      <c r="H16699">
        <v>0.85</v>
      </c>
    </row>
    <row r="16700" spans="2:8" x14ac:dyDescent="0.25">
      <c r="B16700" t="s">
        <v>3</v>
      </c>
      <c r="C16700" t="s">
        <v>680</v>
      </c>
      <c r="D16700" t="s">
        <v>182</v>
      </c>
      <c r="E16700" t="s">
        <v>1</v>
      </c>
      <c r="F16700">
        <v>0.86</v>
      </c>
      <c r="G16700">
        <v>0.86</v>
      </c>
      <c r="H16700">
        <v>0.86</v>
      </c>
    </row>
    <row r="16701" spans="2:8" x14ac:dyDescent="0.25">
      <c r="B16701" t="s">
        <v>3</v>
      </c>
      <c r="C16701" t="s">
        <v>680</v>
      </c>
      <c r="D16701" t="s">
        <v>183</v>
      </c>
      <c r="E16701" t="s">
        <v>1</v>
      </c>
      <c r="F16701">
        <v>0.88</v>
      </c>
      <c r="G16701">
        <v>0.88</v>
      </c>
      <c r="H16701">
        <v>0.88</v>
      </c>
    </row>
    <row r="16702" spans="2:8" x14ac:dyDescent="0.25">
      <c r="B16702" t="s">
        <v>3</v>
      </c>
      <c r="C16702" t="s">
        <v>680</v>
      </c>
      <c r="D16702" t="s">
        <v>184</v>
      </c>
      <c r="E16702" t="s">
        <v>1</v>
      </c>
      <c r="F16702">
        <v>1</v>
      </c>
      <c r="G16702">
        <v>1</v>
      </c>
      <c r="H16702">
        <v>1</v>
      </c>
    </row>
    <row r="16703" spans="2:8" x14ac:dyDescent="0.25">
      <c r="B16703" t="s">
        <v>3</v>
      </c>
      <c r="C16703" t="s">
        <v>680</v>
      </c>
      <c r="D16703" t="s">
        <v>185</v>
      </c>
      <c r="E16703" t="s">
        <v>1</v>
      </c>
      <c r="F16703">
        <v>0.86</v>
      </c>
      <c r="G16703">
        <v>0.86</v>
      </c>
      <c r="H16703">
        <v>0.86</v>
      </c>
    </row>
    <row r="16704" spans="2:8" x14ac:dyDescent="0.25">
      <c r="B16704" t="s">
        <v>3</v>
      </c>
      <c r="C16704" t="s">
        <v>680</v>
      </c>
      <c r="D16704" t="s">
        <v>186</v>
      </c>
      <c r="E16704" t="s">
        <v>1</v>
      </c>
      <c r="F16704">
        <v>0.88</v>
      </c>
      <c r="G16704">
        <v>0.88</v>
      </c>
      <c r="H16704">
        <v>0.88</v>
      </c>
    </row>
    <row r="16705" spans="2:8" x14ac:dyDescent="0.25">
      <c r="B16705" t="s">
        <v>3</v>
      </c>
      <c r="C16705" t="s">
        <v>680</v>
      </c>
      <c r="D16705" t="s">
        <v>187</v>
      </c>
      <c r="E16705" t="s">
        <v>1</v>
      </c>
      <c r="F16705">
        <v>0.86</v>
      </c>
      <c r="G16705">
        <v>0.86</v>
      </c>
      <c r="H16705">
        <v>0.86</v>
      </c>
    </row>
    <row r="16706" spans="2:8" x14ac:dyDescent="0.25">
      <c r="B16706" t="s">
        <v>3</v>
      </c>
      <c r="C16706" t="s">
        <v>680</v>
      </c>
      <c r="D16706" t="s">
        <v>188</v>
      </c>
      <c r="E16706" t="s">
        <v>1</v>
      </c>
      <c r="F16706">
        <v>1</v>
      </c>
      <c r="G16706">
        <v>1</v>
      </c>
      <c r="H16706">
        <v>1</v>
      </c>
    </row>
    <row r="16707" spans="2:8" x14ac:dyDescent="0.25">
      <c r="B16707" t="s">
        <v>3</v>
      </c>
      <c r="C16707" t="s">
        <v>680</v>
      </c>
      <c r="D16707" t="s">
        <v>189</v>
      </c>
      <c r="E16707" t="s">
        <v>1</v>
      </c>
      <c r="F16707">
        <v>1</v>
      </c>
      <c r="G16707">
        <v>1</v>
      </c>
      <c r="H16707">
        <v>1</v>
      </c>
    </row>
    <row r="16708" spans="2:8" x14ac:dyDescent="0.25">
      <c r="B16708" t="s">
        <v>3</v>
      </c>
      <c r="C16708" t="s">
        <v>680</v>
      </c>
      <c r="D16708" t="s">
        <v>190</v>
      </c>
      <c r="E16708" t="s">
        <v>1</v>
      </c>
      <c r="F16708">
        <v>0.84</v>
      </c>
      <c r="G16708">
        <v>0.84</v>
      </c>
      <c r="H16708">
        <v>0.84</v>
      </c>
    </row>
    <row r="16709" spans="2:8" x14ac:dyDescent="0.25">
      <c r="B16709" t="s">
        <v>3</v>
      </c>
      <c r="C16709" t="s">
        <v>680</v>
      </c>
      <c r="D16709" t="s">
        <v>191</v>
      </c>
      <c r="E16709" t="s">
        <v>1</v>
      </c>
      <c r="F16709">
        <v>0.84</v>
      </c>
      <c r="G16709">
        <v>0.84</v>
      </c>
      <c r="H16709">
        <v>0.84</v>
      </c>
    </row>
    <row r="16710" spans="2:8" x14ac:dyDescent="0.25">
      <c r="B16710" t="s">
        <v>3</v>
      </c>
      <c r="C16710" t="s">
        <v>680</v>
      </c>
      <c r="D16710" t="s">
        <v>192</v>
      </c>
      <c r="E16710" t="s">
        <v>1</v>
      </c>
      <c r="F16710">
        <v>1</v>
      </c>
      <c r="G16710">
        <v>1</v>
      </c>
      <c r="H16710">
        <v>1</v>
      </c>
    </row>
    <row r="16711" spans="2:8" x14ac:dyDescent="0.25">
      <c r="B16711" t="s">
        <v>3</v>
      </c>
      <c r="C16711" t="s">
        <v>680</v>
      </c>
      <c r="D16711" t="s">
        <v>193</v>
      </c>
      <c r="E16711" t="s">
        <v>1</v>
      </c>
      <c r="F16711">
        <v>1.04</v>
      </c>
      <c r="G16711">
        <v>1.04</v>
      </c>
      <c r="H16711">
        <v>1.04</v>
      </c>
    </row>
    <row r="16712" spans="2:8" x14ac:dyDescent="0.25">
      <c r="B16712" t="s">
        <v>3</v>
      </c>
      <c r="C16712" t="s">
        <v>680</v>
      </c>
      <c r="D16712" t="s">
        <v>194</v>
      </c>
      <c r="E16712" t="s">
        <v>1</v>
      </c>
      <c r="F16712">
        <v>1.04</v>
      </c>
      <c r="G16712">
        <v>1.04</v>
      </c>
      <c r="H16712">
        <v>1.04</v>
      </c>
    </row>
    <row r="16713" spans="2:8" x14ac:dyDescent="0.25">
      <c r="B16713" t="s">
        <v>3</v>
      </c>
      <c r="C16713" t="s">
        <v>680</v>
      </c>
      <c r="D16713" t="s">
        <v>195</v>
      </c>
      <c r="E16713" t="s">
        <v>1</v>
      </c>
      <c r="F16713">
        <v>0.86</v>
      </c>
      <c r="G16713">
        <v>0.86</v>
      </c>
      <c r="H16713">
        <v>0.86</v>
      </c>
    </row>
    <row r="16714" spans="2:8" x14ac:dyDescent="0.25">
      <c r="B16714" t="s">
        <v>3</v>
      </c>
      <c r="C16714" t="s">
        <v>680</v>
      </c>
      <c r="D16714" t="s">
        <v>196</v>
      </c>
      <c r="E16714" t="s">
        <v>1</v>
      </c>
      <c r="F16714">
        <v>0.88</v>
      </c>
      <c r="G16714">
        <v>0.88</v>
      </c>
      <c r="H16714">
        <v>0.88</v>
      </c>
    </row>
    <row r="16715" spans="2:8" x14ac:dyDescent="0.25">
      <c r="B16715" t="s">
        <v>3</v>
      </c>
      <c r="C16715" t="s">
        <v>680</v>
      </c>
      <c r="D16715" t="s">
        <v>197</v>
      </c>
      <c r="E16715" t="s">
        <v>1</v>
      </c>
      <c r="F16715">
        <v>0.86</v>
      </c>
      <c r="G16715">
        <v>0.86</v>
      </c>
      <c r="H16715">
        <v>0.86</v>
      </c>
    </row>
    <row r="16716" spans="2:8" x14ac:dyDescent="0.25">
      <c r="B16716" t="s">
        <v>3</v>
      </c>
      <c r="C16716" t="s">
        <v>680</v>
      </c>
      <c r="D16716" t="s">
        <v>198</v>
      </c>
      <c r="E16716" t="s">
        <v>1</v>
      </c>
      <c r="F16716">
        <v>0.88</v>
      </c>
      <c r="G16716">
        <v>0.88</v>
      </c>
      <c r="H16716">
        <v>0.88</v>
      </c>
    </row>
    <row r="16717" spans="2:8" x14ac:dyDescent="0.25">
      <c r="B16717" t="s">
        <v>3</v>
      </c>
      <c r="C16717" t="s">
        <v>680</v>
      </c>
      <c r="D16717" t="s">
        <v>199</v>
      </c>
      <c r="E16717" t="s">
        <v>1</v>
      </c>
      <c r="F16717">
        <v>0.86</v>
      </c>
      <c r="G16717">
        <v>0.86</v>
      </c>
      <c r="H16717">
        <v>0.86</v>
      </c>
    </row>
    <row r="16718" spans="2:8" x14ac:dyDescent="0.25">
      <c r="B16718" t="s">
        <v>3</v>
      </c>
      <c r="C16718" t="s">
        <v>680</v>
      </c>
      <c r="D16718" t="s">
        <v>200</v>
      </c>
      <c r="E16718" t="s">
        <v>1</v>
      </c>
      <c r="F16718">
        <v>0.88</v>
      </c>
      <c r="G16718">
        <v>0.88</v>
      </c>
      <c r="H16718">
        <v>0.88</v>
      </c>
    </row>
    <row r="16719" spans="2:8" x14ac:dyDescent="0.25">
      <c r="B16719" t="s">
        <v>3</v>
      </c>
      <c r="C16719" t="s">
        <v>680</v>
      </c>
      <c r="D16719" t="s">
        <v>201</v>
      </c>
      <c r="E16719" t="s">
        <v>1</v>
      </c>
      <c r="F16719">
        <v>0.86</v>
      </c>
      <c r="G16719">
        <v>0.86</v>
      </c>
      <c r="H16719">
        <v>0.86</v>
      </c>
    </row>
    <row r="16720" spans="2:8" x14ac:dyDescent="0.25">
      <c r="B16720" t="s">
        <v>3</v>
      </c>
      <c r="C16720" t="s">
        <v>680</v>
      </c>
      <c r="D16720" t="s">
        <v>202</v>
      </c>
      <c r="E16720" t="s">
        <v>1</v>
      </c>
      <c r="F16720">
        <v>0.88</v>
      </c>
      <c r="G16720">
        <v>0.88</v>
      </c>
      <c r="H16720">
        <v>0.88</v>
      </c>
    </row>
    <row r="16721" spans="2:8" x14ac:dyDescent="0.25">
      <c r="B16721" t="s">
        <v>3</v>
      </c>
      <c r="C16721" t="s">
        <v>680</v>
      </c>
      <c r="D16721" t="s">
        <v>203</v>
      </c>
      <c r="E16721" t="s">
        <v>1</v>
      </c>
      <c r="F16721">
        <v>0.86</v>
      </c>
      <c r="G16721">
        <v>0.86</v>
      </c>
      <c r="H16721">
        <v>0.86</v>
      </c>
    </row>
    <row r="16722" spans="2:8" x14ac:dyDescent="0.25">
      <c r="B16722" t="s">
        <v>3</v>
      </c>
      <c r="C16722" t="s">
        <v>680</v>
      </c>
      <c r="D16722" t="s">
        <v>204</v>
      </c>
      <c r="E16722" t="s">
        <v>1</v>
      </c>
      <c r="F16722">
        <v>0.88</v>
      </c>
      <c r="G16722">
        <v>0.88</v>
      </c>
      <c r="H16722">
        <v>0.88</v>
      </c>
    </row>
    <row r="16723" spans="2:8" x14ac:dyDescent="0.25">
      <c r="B16723" t="s">
        <v>3</v>
      </c>
      <c r="C16723" t="s">
        <v>680</v>
      </c>
      <c r="D16723" t="s">
        <v>205</v>
      </c>
      <c r="E16723" t="s">
        <v>1</v>
      </c>
      <c r="F16723">
        <v>0.88</v>
      </c>
      <c r="G16723">
        <v>0.88</v>
      </c>
      <c r="H16723">
        <v>0.88</v>
      </c>
    </row>
    <row r="16724" spans="2:8" x14ac:dyDescent="0.25">
      <c r="B16724" t="s">
        <v>3</v>
      </c>
      <c r="C16724" t="s">
        <v>680</v>
      </c>
      <c r="D16724" t="s">
        <v>206</v>
      </c>
      <c r="E16724" t="s">
        <v>1</v>
      </c>
      <c r="F16724">
        <v>0.88</v>
      </c>
      <c r="G16724">
        <v>0.88</v>
      </c>
      <c r="H16724">
        <v>0.88</v>
      </c>
    </row>
    <row r="16725" spans="2:8" x14ac:dyDescent="0.25">
      <c r="B16725" t="s">
        <v>3</v>
      </c>
      <c r="C16725" t="s">
        <v>680</v>
      </c>
      <c r="D16725" t="s">
        <v>207</v>
      </c>
      <c r="E16725" t="s">
        <v>1</v>
      </c>
      <c r="F16725">
        <v>0.88</v>
      </c>
      <c r="G16725">
        <v>0.88</v>
      </c>
      <c r="H16725">
        <v>0.88</v>
      </c>
    </row>
    <row r="16726" spans="2:8" x14ac:dyDescent="0.25">
      <c r="B16726" t="s">
        <v>3</v>
      </c>
      <c r="C16726" t="s">
        <v>680</v>
      </c>
      <c r="D16726" t="s">
        <v>208</v>
      </c>
      <c r="E16726" t="s">
        <v>1</v>
      </c>
      <c r="F16726">
        <v>0.86</v>
      </c>
      <c r="G16726">
        <v>0.86</v>
      </c>
      <c r="H16726">
        <v>0.86</v>
      </c>
    </row>
    <row r="16727" spans="2:8" x14ac:dyDescent="0.25">
      <c r="B16727" t="s">
        <v>3</v>
      </c>
      <c r="C16727" t="s">
        <v>680</v>
      </c>
      <c r="D16727" t="s">
        <v>209</v>
      </c>
      <c r="E16727" t="s">
        <v>1</v>
      </c>
      <c r="F16727">
        <v>0.88</v>
      </c>
      <c r="G16727">
        <v>0.88</v>
      </c>
      <c r="H16727">
        <v>0.88</v>
      </c>
    </row>
    <row r="16728" spans="2:8" x14ac:dyDescent="0.25">
      <c r="B16728" t="s">
        <v>3</v>
      </c>
      <c r="C16728" t="s">
        <v>680</v>
      </c>
      <c r="D16728" t="s">
        <v>210</v>
      </c>
      <c r="E16728" t="s">
        <v>1</v>
      </c>
      <c r="F16728">
        <v>0.86</v>
      </c>
      <c r="G16728">
        <v>0.86</v>
      </c>
      <c r="H16728">
        <v>0.86</v>
      </c>
    </row>
    <row r="16729" spans="2:8" x14ac:dyDescent="0.25">
      <c r="B16729" t="s">
        <v>3</v>
      </c>
      <c r="C16729" t="s">
        <v>680</v>
      </c>
      <c r="D16729" t="s">
        <v>211</v>
      </c>
      <c r="E16729" t="s">
        <v>1</v>
      </c>
      <c r="F16729">
        <v>0.88</v>
      </c>
      <c r="G16729">
        <v>0.88</v>
      </c>
      <c r="H16729">
        <v>0.88</v>
      </c>
    </row>
    <row r="16730" spans="2:8" x14ac:dyDescent="0.25">
      <c r="B16730" t="s">
        <v>3</v>
      </c>
      <c r="C16730" t="s">
        <v>680</v>
      </c>
      <c r="D16730" t="s">
        <v>212</v>
      </c>
      <c r="E16730" t="s">
        <v>1</v>
      </c>
      <c r="F16730">
        <v>0.86</v>
      </c>
      <c r="G16730">
        <v>0.86</v>
      </c>
      <c r="H16730">
        <v>0.86</v>
      </c>
    </row>
    <row r="16731" spans="2:8" x14ac:dyDescent="0.25">
      <c r="B16731" t="s">
        <v>3</v>
      </c>
      <c r="C16731" t="s">
        <v>680</v>
      </c>
      <c r="D16731" t="s">
        <v>213</v>
      </c>
      <c r="E16731" t="s">
        <v>1</v>
      </c>
      <c r="F16731">
        <v>0.88</v>
      </c>
      <c r="G16731">
        <v>0.88</v>
      </c>
      <c r="H16731">
        <v>0.88</v>
      </c>
    </row>
    <row r="16732" spans="2:8" x14ac:dyDescent="0.25">
      <c r="B16732" t="s">
        <v>3</v>
      </c>
      <c r="C16732" t="s">
        <v>680</v>
      </c>
      <c r="D16732" t="s">
        <v>214</v>
      </c>
      <c r="E16732" t="s">
        <v>1</v>
      </c>
      <c r="F16732">
        <v>0.86</v>
      </c>
      <c r="G16732">
        <v>0.86</v>
      </c>
      <c r="H16732">
        <v>0.86</v>
      </c>
    </row>
    <row r="16733" spans="2:8" x14ac:dyDescent="0.25">
      <c r="B16733" t="s">
        <v>3</v>
      </c>
      <c r="C16733" t="s">
        <v>680</v>
      </c>
      <c r="D16733" t="s">
        <v>215</v>
      </c>
      <c r="E16733" t="s">
        <v>1</v>
      </c>
      <c r="F16733">
        <v>0.88</v>
      </c>
      <c r="G16733">
        <v>0.88</v>
      </c>
      <c r="H16733">
        <v>0.88</v>
      </c>
    </row>
    <row r="16734" spans="2:8" x14ac:dyDescent="0.25">
      <c r="B16734" t="s">
        <v>3</v>
      </c>
      <c r="C16734" t="s">
        <v>680</v>
      </c>
      <c r="D16734" t="s">
        <v>216</v>
      </c>
      <c r="E16734" t="s">
        <v>1</v>
      </c>
      <c r="F16734">
        <v>0.86</v>
      </c>
      <c r="G16734">
        <v>0.86</v>
      </c>
      <c r="H16734">
        <v>0.86</v>
      </c>
    </row>
    <row r="16735" spans="2:8" x14ac:dyDescent="0.25">
      <c r="B16735" t="s">
        <v>3</v>
      </c>
      <c r="C16735" t="s">
        <v>680</v>
      </c>
      <c r="D16735" t="s">
        <v>217</v>
      </c>
      <c r="E16735" t="s">
        <v>1</v>
      </c>
      <c r="F16735">
        <v>0.88</v>
      </c>
      <c r="G16735">
        <v>0.88</v>
      </c>
      <c r="H16735">
        <v>0.88</v>
      </c>
    </row>
    <row r="16736" spans="2:8" x14ac:dyDescent="0.25">
      <c r="B16736" t="s">
        <v>3</v>
      </c>
      <c r="C16736" t="s">
        <v>680</v>
      </c>
      <c r="D16736" t="s">
        <v>218</v>
      </c>
      <c r="E16736" t="s">
        <v>1</v>
      </c>
      <c r="F16736">
        <v>0.86</v>
      </c>
      <c r="G16736">
        <v>0.86</v>
      </c>
      <c r="H16736">
        <v>0.86</v>
      </c>
    </row>
    <row r="16737" spans="2:8" x14ac:dyDescent="0.25">
      <c r="B16737" t="s">
        <v>3</v>
      </c>
      <c r="C16737" t="s">
        <v>680</v>
      </c>
      <c r="D16737" t="s">
        <v>219</v>
      </c>
      <c r="E16737" t="s">
        <v>1</v>
      </c>
      <c r="F16737">
        <v>0.88</v>
      </c>
      <c r="G16737">
        <v>0.88</v>
      </c>
      <c r="H16737">
        <v>0.88</v>
      </c>
    </row>
    <row r="16738" spans="2:8" x14ac:dyDescent="0.25">
      <c r="B16738" t="s">
        <v>3</v>
      </c>
      <c r="C16738" t="s">
        <v>680</v>
      </c>
      <c r="D16738" t="s">
        <v>220</v>
      </c>
      <c r="E16738" t="s">
        <v>1</v>
      </c>
      <c r="F16738">
        <v>0.86</v>
      </c>
      <c r="G16738">
        <v>0.86</v>
      </c>
      <c r="H16738">
        <v>0.86</v>
      </c>
    </row>
    <row r="16739" spans="2:8" x14ac:dyDescent="0.25">
      <c r="B16739" t="s">
        <v>3</v>
      </c>
      <c r="C16739" t="s">
        <v>680</v>
      </c>
      <c r="D16739" t="s">
        <v>221</v>
      </c>
      <c r="E16739" t="s">
        <v>1</v>
      </c>
      <c r="F16739">
        <v>0.88</v>
      </c>
      <c r="G16739">
        <v>0.88</v>
      </c>
      <c r="H16739">
        <v>0.88</v>
      </c>
    </row>
    <row r="16740" spans="2:8" x14ac:dyDescent="0.25">
      <c r="B16740" t="s">
        <v>3</v>
      </c>
      <c r="C16740" t="s">
        <v>680</v>
      </c>
      <c r="D16740" t="s">
        <v>222</v>
      </c>
      <c r="E16740" t="s">
        <v>1</v>
      </c>
      <c r="F16740">
        <v>0.86</v>
      </c>
      <c r="G16740">
        <v>0.86</v>
      </c>
      <c r="H16740">
        <v>0.86</v>
      </c>
    </row>
    <row r="16741" spans="2:8" x14ac:dyDescent="0.25">
      <c r="B16741" t="s">
        <v>3</v>
      </c>
      <c r="C16741" t="s">
        <v>680</v>
      </c>
      <c r="D16741" t="s">
        <v>223</v>
      </c>
      <c r="E16741" t="s">
        <v>1</v>
      </c>
      <c r="F16741">
        <v>0.88</v>
      </c>
      <c r="G16741">
        <v>0.88</v>
      </c>
      <c r="H16741">
        <v>0.88</v>
      </c>
    </row>
    <row r="16742" spans="2:8" x14ac:dyDescent="0.25">
      <c r="B16742" t="s">
        <v>3</v>
      </c>
      <c r="C16742" t="s">
        <v>680</v>
      </c>
      <c r="D16742" t="s">
        <v>224</v>
      </c>
      <c r="E16742" t="s">
        <v>1</v>
      </c>
      <c r="F16742">
        <v>1.04</v>
      </c>
      <c r="G16742">
        <v>1.04</v>
      </c>
      <c r="H16742">
        <v>1.04</v>
      </c>
    </row>
    <row r="16743" spans="2:8" x14ac:dyDescent="0.25">
      <c r="B16743" t="s">
        <v>3</v>
      </c>
      <c r="C16743" t="s">
        <v>680</v>
      </c>
      <c r="D16743" t="s">
        <v>225</v>
      </c>
      <c r="E16743" t="s">
        <v>1</v>
      </c>
      <c r="F16743">
        <v>1.04</v>
      </c>
      <c r="G16743">
        <v>1.04</v>
      </c>
      <c r="H16743">
        <v>1.04</v>
      </c>
    </row>
    <row r="16744" spans="2:8" x14ac:dyDescent="0.25">
      <c r="B16744" t="s">
        <v>3</v>
      </c>
      <c r="C16744" t="s">
        <v>680</v>
      </c>
      <c r="D16744" t="s">
        <v>226</v>
      </c>
      <c r="E16744" t="s">
        <v>1</v>
      </c>
      <c r="F16744">
        <v>1.04</v>
      </c>
      <c r="G16744">
        <v>1.04</v>
      </c>
      <c r="H16744">
        <v>1.04</v>
      </c>
    </row>
    <row r="16745" spans="2:8" x14ac:dyDescent="0.25">
      <c r="B16745" t="s">
        <v>3</v>
      </c>
      <c r="C16745" t="s">
        <v>680</v>
      </c>
      <c r="D16745" t="s">
        <v>227</v>
      </c>
      <c r="E16745" t="s">
        <v>1</v>
      </c>
      <c r="F16745">
        <v>1.04</v>
      </c>
      <c r="G16745">
        <v>1.04</v>
      </c>
      <c r="H16745">
        <v>1.04</v>
      </c>
    </row>
    <row r="16746" spans="2:8" x14ac:dyDescent="0.25">
      <c r="B16746" t="s">
        <v>3</v>
      </c>
      <c r="C16746" t="s">
        <v>680</v>
      </c>
      <c r="D16746" t="s">
        <v>228</v>
      </c>
      <c r="E16746" t="s">
        <v>1</v>
      </c>
      <c r="F16746">
        <v>1.04</v>
      </c>
      <c r="G16746">
        <v>1.04</v>
      </c>
      <c r="H16746">
        <v>1.04</v>
      </c>
    </row>
    <row r="16747" spans="2:8" x14ac:dyDescent="0.25">
      <c r="B16747" t="s">
        <v>3</v>
      </c>
      <c r="C16747" t="s">
        <v>680</v>
      </c>
      <c r="D16747" t="s">
        <v>229</v>
      </c>
      <c r="E16747" t="s">
        <v>1</v>
      </c>
      <c r="F16747">
        <v>1.04</v>
      </c>
      <c r="G16747">
        <v>1.04</v>
      </c>
      <c r="H16747">
        <v>1.04</v>
      </c>
    </row>
    <row r="16748" spans="2:8" x14ac:dyDescent="0.25">
      <c r="B16748" t="s">
        <v>3</v>
      </c>
      <c r="C16748" t="s">
        <v>680</v>
      </c>
      <c r="D16748" t="s">
        <v>230</v>
      </c>
      <c r="E16748" t="s">
        <v>1</v>
      </c>
      <c r="F16748">
        <v>0.86</v>
      </c>
      <c r="G16748">
        <v>0.86</v>
      </c>
      <c r="H16748">
        <v>0.86</v>
      </c>
    </row>
    <row r="16749" spans="2:8" x14ac:dyDescent="0.25">
      <c r="B16749" t="s">
        <v>3</v>
      </c>
      <c r="C16749" t="s">
        <v>680</v>
      </c>
      <c r="D16749" t="s">
        <v>231</v>
      </c>
      <c r="E16749" t="s">
        <v>1</v>
      </c>
      <c r="F16749">
        <v>0.88</v>
      </c>
      <c r="G16749">
        <v>0.88</v>
      </c>
      <c r="H16749">
        <v>0.88</v>
      </c>
    </row>
    <row r="16750" spans="2:8" x14ac:dyDescent="0.25">
      <c r="B16750" t="s">
        <v>3</v>
      </c>
      <c r="C16750" t="s">
        <v>680</v>
      </c>
      <c r="D16750" t="s">
        <v>232</v>
      </c>
      <c r="E16750" t="s">
        <v>1</v>
      </c>
      <c r="F16750">
        <v>0.9</v>
      </c>
      <c r="G16750">
        <v>0.9</v>
      </c>
      <c r="H16750">
        <v>0.9</v>
      </c>
    </row>
    <row r="16751" spans="2:8" x14ac:dyDescent="0.25">
      <c r="B16751" t="s">
        <v>3</v>
      </c>
      <c r="C16751" t="s">
        <v>680</v>
      </c>
      <c r="D16751" t="s">
        <v>233</v>
      </c>
      <c r="E16751" t="s">
        <v>1</v>
      </c>
      <c r="F16751">
        <v>0.9</v>
      </c>
      <c r="G16751">
        <v>0.9</v>
      </c>
      <c r="H16751">
        <v>0.9</v>
      </c>
    </row>
    <row r="16752" spans="2:8" x14ac:dyDescent="0.25">
      <c r="B16752" t="s">
        <v>3</v>
      </c>
      <c r="C16752" t="s">
        <v>680</v>
      </c>
      <c r="D16752" t="s">
        <v>234</v>
      </c>
      <c r="E16752" t="s">
        <v>1</v>
      </c>
      <c r="F16752">
        <v>0.9</v>
      </c>
      <c r="G16752">
        <v>0.9</v>
      </c>
      <c r="H16752">
        <v>0.9</v>
      </c>
    </row>
    <row r="16753" spans="2:8" x14ac:dyDescent="0.25">
      <c r="B16753" t="s">
        <v>3</v>
      </c>
      <c r="C16753" t="s">
        <v>680</v>
      </c>
      <c r="D16753" t="s">
        <v>235</v>
      </c>
      <c r="E16753" t="s">
        <v>1</v>
      </c>
      <c r="F16753">
        <v>0.9</v>
      </c>
      <c r="G16753">
        <v>0.9</v>
      </c>
      <c r="H16753">
        <v>0.9</v>
      </c>
    </row>
    <row r="16754" spans="2:8" x14ac:dyDescent="0.25">
      <c r="B16754" t="s">
        <v>3</v>
      </c>
      <c r="C16754" t="s">
        <v>680</v>
      </c>
      <c r="D16754" t="s">
        <v>236</v>
      </c>
      <c r="E16754" t="s">
        <v>1</v>
      </c>
      <c r="F16754">
        <v>0.86</v>
      </c>
      <c r="G16754">
        <v>0.86</v>
      </c>
      <c r="H16754">
        <v>0.86</v>
      </c>
    </row>
    <row r="16755" spans="2:8" x14ac:dyDescent="0.25">
      <c r="B16755" t="s">
        <v>3</v>
      </c>
      <c r="C16755" t="s">
        <v>680</v>
      </c>
      <c r="D16755" t="s">
        <v>237</v>
      </c>
      <c r="E16755" t="s">
        <v>1</v>
      </c>
      <c r="F16755">
        <v>0.88</v>
      </c>
      <c r="G16755">
        <v>0.88</v>
      </c>
      <c r="H16755">
        <v>0.88</v>
      </c>
    </row>
    <row r="16756" spans="2:8" x14ac:dyDescent="0.25">
      <c r="B16756" t="s">
        <v>3</v>
      </c>
      <c r="C16756" t="s">
        <v>680</v>
      </c>
      <c r="D16756" t="s">
        <v>238</v>
      </c>
      <c r="E16756" t="s">
        <v>1</v>
      </c>
      <c r="F16756">
        <v>0.86</v>
      </c>
      <c r="G16756">
        <v>0.86</v>
      </c>
      <c r="H16756">
        <v>0.86</v>
      </c>
    </row>
    <row r="16757" spans="2:8" x14ac:dyDescent="0.25">
      <c r="B16757" t="s">
        <v>3</v>
      </c>
      <c r="C16757" t="s">
        <v>680</v>
      </c>
      <c r="D16757" t="s">
        <v>239</v>
      </c>
      <c r="E16757" t="s">
        <v>1</v>
      </c>
      <c r="F16757">
        <v>0.88</v>
      </c>
      <c r="G16757">
        <v>0.88</v>
      </c>
      <c r="H16757">
        <v>0.88</v>
      </c>
    </row>
    <row r="16758" spans="2:8" x14ac:dyDescent="0.25">
      <c r="B16758" t="s">
        <v>3</v>
      </c>
      <c r="C16758" t="s">
        <v>680</v>
      </c>
      <c r="D16758" t="s">
        <v>240</v>
      </c>
      <c r="E16758" t="s">
        <v>1</v>
      </c>
      <c r="F16758">
        <v>0.5</v>
      </c>
      <c r="G16758">
        <v>0.5</v>
      </c>
      <c r="H16758">
        <v>0.5</v>
      </c>
    </row>
    <row r="16759" spans="2:8" x14ac:dyDescent="0.25">
      <c r="B16759" t="s">
        <v>3</v>
      </c>
      <c r="C16759" t="s">
        <v>680</v>
      </c>
      <c r="D16759" t="s">
        <v>241</v>
      </c>
      <c r="E16759" t="s">
        <v>1</v>
      </c>
      <c r="F16759">
        <v>0.5</v>
      </c>
      <c r="G16759">
        <v>0.5</v>
      </c>
      <c r="H16759">
        <v>0.5</v>
      </c>
    </row>
    <row r="16760" spans="2:8" x14ac:dyDescent="0.25">
      <c r="B16760" t="s">
        <v>3</v>
      </c>
      <c r="C16760" t="s">
        <v>680</v>
      </c>
      <c r="D16760" t="s">
        <v>242</v>
      </c>
      <c r="E16760" t="s">
        <v>1</v>
      </c>
      <c r="F16760">
        <v>1</v>
      </c>
      <c r="G16760">
        <v>1</v>
      </c>
      <c r="H16760">
        <v>1</v>
      </c>
    </row>
    <row r="16761" spans="2:8" x14ac:dyDescent="0.25">
      <c r="B16761" t="s">
        <v>3</v>
      </c>
      <c r="C16761" t="s">
        <v>680</v>
      </c>
      <c r="D16761" t="s">
        <v>243</v>
      </c>
      <c r="E16761" t="s">
        <v>1</v>
      </c>
      <c r="F16761">
        <v>0.57999999999999996</v>
      </c>
      <c r="G16761">
        <v>0.57999999999999996</v>
      </c>
      <c r="H16761">
        <v>0.57999999999999996</v>
      </c>
    </row>
    <row r="16762" spans="2:8" x14ac:dyDescent="0.25">
      <c r="B16762" t="s">
        <v>3</v>
      </c>
      <c r="C16762" t="s">
        <v>680</v>
      </c>
      <c r="D16762" t="s">
        <v>244</v>
      </c>
      <c r="E16762" t="s">
        <v>1</v>
      </c>
      <c r="F16762">
        <v>0.6</v>
      </c>
      <c r="G16762">
        <v>0.6</v>
      </c>
      <c r="H16762">
        <v>0.6</v>
      </c>
    </row>
    <row r="16763" spans="2:8" x14ac:dyDescent="0.25">
      <c r="B16763" t="s">
        <v>3</v>
      </c>
      <c r="C16763" t="s">
        <v>680</v>
      </c>
      <c r="D16763" t="s">
        <v>245</v>
      </c>
      <c r="E16763" t="s">
        <v>1</v>
      </c>
      <c r="F16763">
        <v>0.86</v>
      </c>
      <c r="G16763">
        <v>0.86</v>
      </c>
      <c r="H16763">
        <v>0.86</v>
      </c>
    </row>
    <row r="16764" spans="2:8" x14ac:dyDescent="0.25">
      <c r="B16764" t="s">
        <v>3</v>
      </c>
      <c r="C16764" t="s">
        <v>680</v>
      </c>
      <c r="D16764" t="s">
        <v>246</v>
      </c>
      <c r="E16764" t="s">
        <v>1</v>
      </c>
      <c r="F16764">
        <v>0.88</v>
      </c>
      <c r="G16764">
        <v>0.88</v>
      </c>
      <c r="H16764">
        <v>0.88</v>
      </c>
    </row>
    <row r="16765" spans="2:8" x14ac:dyDescent="0.25">
      <c r="B16765" t="s">
        <v>3</v>
      </c>
      <c r="C16765" t="s">
        <v>680</v>
      </c>
      <c r="D16765" t="s">
        <v>247</v>
      </c>
      <c r="E16765" t="s">
        <v>1</v>
      </c>
      <c r="F16765">
        <v>0.86</v>
      </c>
      <c r="G16765">
        <v>0.86</v>
      </c>
      <c r="H16765">
        <v>0.86</v>
      </c>
    </row>
    <row r="16766" spans="2:8" x14ac:dyDescent="0.25">
      <c r="B16766" t="s">
        <v>3</v>
      </c>
      <c r="C16766" t="s">
        <v>680</v>
      </c>
      <c r="D16766" t="s">
        <v>248</v>
      </c>
      <c r="E16766" t="s">
        <v>1</v>
      </c>
      <c r="F16766">
        <v>0.88</v>
      </c>
      <c r="G16766">
        <v>0.88</v>
      </c>
      <c r="H16766">
        <v>0.88</v>
      </c>
    </row>
    <row r="16767" spans="2:8" x14ac:dyDescent="0.25">
      <c r="B16767" t="s">
        <v>3</v>
      </c>
      <c r="C16767" t="s">
        <v>680</v>
      </c>
      <c r="D16767" t="s">
        <v>249</v>
      </c>
      <c r="E16767" t="s">
        <v>1</v>
      </c>
      <c r="F16767">
        <v>0.86</v>
      </c>
      <c r="G16767">
        <v>0.86</v>
      </c>
      <c r="H16767">
        <v>0.86</v>
      </c>
    </row>
    <row r="16768" spans="2:8" x14ac:dyDescent="0.25">
      <c r="B16768" t="s">
        <v>3</v>
      </c>
      <c r="C16768" t="s">
        <v>680</v>
      </c>
      <c r="D16768" t="s">
        <v>250</v>
      </c>
      <c r="E16768" t="s">
        <v>1</v>
      </c>
      <c r="F16768">
        <v>0.88</v>
      </c>
      <c r="G16768">
        <v>0.88</v>
      </c>
      <c r="H16768">
        <v>0.88</v>
      </c>
    </row>
    <row r="16769" spans="2:8" x14ac:dyDescent="0.25">
      <c r="B16769" t="s">
        <v>3</v>
      </c>
      <c r="C16769" t="s">
        <v>680</v>
      </c>
      <c r="D16769" t="s">
        <v>251</v>
      </c>
      <c r="E16769" t="s">
        <v>1</v>
      </c>
      <c r="F16769">
        <v>0.86</v>
      </c>
      <c r="G16769">
        <v>0.86</v>
      </c>
      <c r="H16769">
        <v>0.86</v>
      </c>
    </row>
    <row r="16770" spans="2:8" x14ac:dyDescent="0.25">
      <c r="B16770" t="s">
        <v>3</v>
      </c>
      <c r="C16770" t="s">
        <v>680</v>
      </c>
      <c r="D16770" t="s">
        <v>252</v>
      </c>
      <c r="E16770" t="s">
        <v>1</v>
      </c>
      <c r="F16770">
        <v>0.88</v>
      </c>
      <c r="G16770">
        <v>0.88</v>
      </c>
      <c r="H16770">
        <v>0.88</v>
      </c>
    </row>
    <row r="16771" spans="2:8" x14ac:dyDescent="0.25">
      <c r="B16771" t="s">
        <v>3</v>
      </c>
      <c r="C16771" t="s">
        <v>680</v>
      </c>
      <c r="D16771" t="s">
        <v>253</v>
      </c>
      <c r="E16771" t="s">
        <v>1</v>
      </c>
      <c r="F16771">
        <v>0.86</v>
      </c>
      <c r="G16771">
        <v>0.86</v>
      </c>
      <c r="H16771">
        <v>0.86</v>
      </c>
    </row>
    <row r="16772" spans="2:8" x14ac:dyDescent="0.25">
      <c r="B16772" t="s">
        <v>3</v>
      </c>
      <c r="C16772" t="s">
        <v>680</v>
      </c>
      <c r="D16772" t="s">
        <v>254</v>
      </c>
      <c r="E16772" t="s">
        <v>1</v>
      </c>
      <c r="F16772">
        <v>0.88</v>
      </c>
      <c r="G16772">
        <v>0.88</v>
      </c>
      <c r="H16772">
        <v>0.88</v>
      </c>
    </row>
    <row r="16773" spans="2:8" x14ac:dyDescent="0.25">
      <c r="B16773" t="s">
        <v>3</v>
      </c>
      <c r="C16773" t="s">
        <v>680</v>
      </c>
      <c r="D16773" t="s">
        <v>255</v>
      </c>
      <c r="E16773" t="s">
        <v>1</v>
      </c>
      <c r="F16773">
        <v>1.1399999999999999</v>
      </c>
      <c r="G16773">
        <v>1.1399999999999999</v>
      </c>
      <c r="H16773">
        <v>1.1399999999999999</v>
      </c>
    </row>
    <row r="16774" spans="2:8" x14ac:dyDescent="0.25">
      <c r="B16774" t="s">
        <v>3</v>
      </c>
      <c r="C16774" t="s">
        <v>680</v>
      </c>
      <c r="D16774" t="s">
        <v>256</v>
      </c>
      <c r="E16774" t="s">
        <v>1</v>
      </c>
      <c r="F16774">
        <v>0.9</v>
      </c>
      <c r="G16774">
        <v>0.9</v>
      </c>
      <c r="H16774">
        <v>0.9</v>
      </c>
    </row>
    <row r="16775" spans="2:8" x14ac:dyDescent="0.25">
      <c r="B16775" t="s">
        <v>3</v>
      </c>
      <c r="C16775" t="s">
        <v>680</v>
      </c>
      <c r="D16775" t="s">
        <v>257</v>
      </c>
      <c r="E16775" t="s">
        <v>1</v>
      </c>
      <c r="F16775">
        <v>0.9</v>
      </c>
      <c r="G16775">
        <v>0.9</v>
      </c>
      <c r="H16775">
        <v>0.9</v>
      </c>
    </row>
    <row r="16776" spans="2:8" x14ac:dyDescent="0.25">
      <c r="B16776" t="s">
        <v>3</v>
      </c>
      <c r="C16776" t="s">
        <v>680</v>
      </c>
      <c r="D16776" t="s">
        <v>258</v>
      </c>
      <c r="E16776" t="s">
        <v>1</v>
      </c>
      <c r="F16776">
        <v>0.9</v>
      </c>
      <c r="G16776">
        <v>0.9</v>
      </c>
      <c r="H16776">
        <v>0.9</v>
      </c>
    </row>
    <row r="16777" spans="2:8" x14ac:dyDescent="0.25">
      <c r="B16777" t="s">
        <v>3</v>
      </c>
      <c r="C16777" t="s">
        <v>680</v>
      </c>
      <c r="D16777" t="s">
        <v>259</v>
      </c>
      <c r="E16777" t="s">
        <v>1</v>
      </c>
      <c r="F16777">
        <v>0.9</v>
      </c>
      <c r="G16777">
        <v>0.9</v>
      </c>
      <c r="H16777">
        <v>0.9</v>
      </c>
    </row>
    <row r="16778" spans="2:8" x14ac:dyDescent="0.25">
      <c r="B16778" t="s">
        <v>3</v>
      </c>
      <c r="C16778" t="s">
        <v>680</v>
      </c>
      <c r="D16778" t="s">
        <v>260</v>
      </c>
      <c r="E16778" t="s">
        <v>1</v>
      </c>
      <c r="F16778">
        <v>0.86</v>
      </c>
      <c r="G16778">
        <v>0.86</v>
      </c>
      <c r="H16778">
        <v>0.86</v>
      </c>
    </row>
    <row r="16779" spans="2:8" x14ac:dyDescent="0.25">
      <c r="B16779" t="s">
        <v>3</v>
      </c>
      <c r="C16779" t="s">
        <v>680</v>
      </c>
      <c r="D16779" t="s">
        <v>261</v>
      </c>
      <c r="E16779" t="s">
        <v>1</v>
      </c>
      <c r="F16779">
        <v>0.88</v>
      </c>
      <c r="G16779">
        <v>0.88</v>
      </c>
      <c r="H16779">
        <v>0.88</v>
      </c>
    </row>
    <row r="16780" spans="2:8" x14ac:dyDescent="0.25">
      <c r="B16780" t="s">
        <v>3</v>
      </c>
      <c r="C16780" t="s">
        <v>680</v>
      </c>
      <c r="D16780" t="s">
        <v>262</v>
      </c>
      <c r="E16780" t="s">
        <v>1</v>
      </c>
      <c r="F16780">
        <v>0.86</v>
      </c>
      <c r="G16780">
        <v>0.86</v>
      </c>
      <c r="H16780">
        <v>0.86</v>
      </c>
    </row>
    <row r="16781" spans="2:8" x14ac:dyDescent="0.25">
      <c r="B16781" t="s">
        <v>3</v>
      </c>
      <c r="C16781" t="s">
        <v>680</v>
      </c>
      <c r="D16781" t="s">
        <v>263</v>
      </c>
      <c r="E16781" t="s">
        <v>1</v>
      </c>
      <c r="F16781">
        <v>0.88</v>
      </c>
      <c r="G16781">
        <v>0.88</v>
      </c>
      <c r="H16781">
        <v>0.88</v>
      </c>
    </row>
    <row r="16782" spans="2:8" x14ac:dyDescent="0.25">
      <c r="B16782" t="s">
        <v>3</v>
      </c>
      <c r="C16782" t="s">
        <v>680</v>
      </c>
      <c r="D16782" t="s">
        <v>264</v>
      </c>
      <c r="E16782" t="s">
        <v>1</v>
      </c>
      <c r="F16782">
        <v>0.86</v>
      </c>
      <c r="G16782">
        <v>0.86</v>
      </c>
      <c r="H16782">
        <v>0.86</v>
      </c>
    </row>
    <row r="16783" spans="2:8" x14ac:dyDescent="0.25">
      <c r="B16783" t="s">
        <v>3</v>
      </c>
      <c r="C16783" t="s">
        <v>680</v>
      </c>
      <c r="D16783" t="s">
        <v>265</v>
      </c>
      <c r="E16783" t="s">
        <v>1</v>
      </c>
      <c r="F16783">
        <v>0.88</v>
      </c>
      <c r="G16783">
        <v>0.88</v>
      </c>
      <c r="H16783">
        <v>0.88</v>
      </c>
    </row>
    <row r="16784" spans="2:8" x14ac:dyDescent="0.25">
      <c r="B16784" t="s">
        <v>3</v>
      </c>
      <c r="C16784" t="s">
        <v>680</v>
      </c>
      <c r="D16784" t="s">
        <v>266</v>
      </c>
      <c r="E16784" t="s">
        <v>1</v>
      </c>
      <c r="F16784">
        <v>0.86</v>
      </c>
      <c r="G16784">
        <v>0.86</v>
      </c>
      <c r="H16784">
        <v>0.86</v>
      </c>
    </row>
    <row r="16785" spans="2:8" x14ac:dyDescent="0.25">
      <c r="B16785" t="s">
        <v>3</v>
      </c>
      <c r="C16785" t="s">
        <v>680</v>
      </c>
      <c r="D16785" t="s">
        <v>267</v>
      </c>
      <c r="E16785" t="s">
        <v>1</v>
      </c>
      <c r="F16785">
        <v>0.88</v>
      </c>
      <c r="G16785">
        <v>0.88</v>
      </c>
      <c r="H16785">
        <v>0.88</v>
      </c>
    </row>
    <row r="16786" spans="2:8" x14ac:dyDescent="0.25">
      <c r="B16786" t="s">
        <v>3</v>
      </c>
      <c r="C16786" t="s">
        <v>680</v>
      </c>
      <c r="D16786" t="s">
        <v>268</v>
      </c>
      <c r="E16786" t="s">
        <v>1</v>
      </c>
      <c r="F16786">
        <v>0.86</v>
      </c>
      <c r="G16786">
        <v>0.86</v>
      </c>
      <c r="H16786">
        <v>0.86</v>
      </c>
    </row>
    <row r="16787" spans="2:8" x14ac:dyDescent="0.25">
      <c r="B16787" t="s">
        <v>3</v>
      </c>
      <c r="C16787" t="s">
        <v>680</v>
      </c>
      <c r="D16787" t="s">
        <v>269</v>
      </c>
      <c r="E16787" t="s">
        <v>1</v>
      </c>
      <c r="F16787">
        <v>0.88</v>
      </c>
      <c r="G16787">
        <v>0.88</v>
      </c>
      <c r="H16787">
        <v>0.88</v>
      </c>
    </row>
    <row r="16788" spans="2:8" x14ac:dyDescent="0.25">
      <c r="B16788" t="s">
        <v>3</v>
      </c>
      <c r="C16788" t="s">
        <v>680</v>
      </c>
      <c r="D16788" t="s">
        <v>270</v>
      </c>
      <c r="E16788" t="s">
        <v>1</v>
      </c>
      <c r="F16788">
        <v>1</v>
      </c>
      <c r="G16788">
        <v>1</v>
      </c>
      <c r="H16788">
        <v>1</v>
      </c>
    </row>
    <row r="16789" spans="2:8" x14ac:dyDescent="0.25">
      <c r="B16789" t="s">
        <v>3</v>
      </c>
      <c r="C16789" t="s">
        <v>680</v>
      </c>
      <c r="D16789" t="s">
        <v>271</v>
      </c>
      <c r="E16789" t="s">
        <v>1</v>
      </c>
      <c r="F16789">
        <v>0.86</v>
      </c>
      <c r="G16789">
        <v>0.86</v>
      </c>
      <c r="H16789">
        <v>0.86</v>
      </c>
    </row>
    <row r="16790" spans="2:8" x14ac:dyDescent="0.25">
      <c r="B16790" t="s">
        <v>3</v>
      </c>
      <c r="C16790" t="s">
        <v>680</v>
      </c>
      <c r="D16790" t="s">
        <v>272</v>
      </c>
      <c r="E16790" t="s">
        <v>1</v>
      </c>
      <c r="F16790">
        <v>0.88</v>
      </c>
      <c r="G16790">
        <v>0.88</v>
      </c>
      <c r="H16790">
        <v>0.88</v>
      </c>
    </row>
    <row r="16791" spans="2:8" x14ac:dyDescent="0.25">
      <c r="B16791" t="s">
        <v>3</v>
      </c>
      <c r="C16791" t="s">
        <v>680</v>
      </c>
      <c r="D16791" t="s">
        <v>273</v>
      </c>
      <c r="E16791" t="s">
        <v>1</v>
      </c>
      <c r="F16791">
        <v>0.86</v>
      </c>
      <c r="G16791">
        <v>0.86</v>
      </c>
      <c r="H16791">
        <v>0.86</v>
      </c>
    </row>
    <row r="16792" spans="2:8" x14ac:dyDescent="0.25">
      <c r="B16792" t="s">
        <v>3</v>
      </c>
      <c r="C16792" t="s">
        <v>680</v>
      </c>
      <c r="D16792" t="s">
        <v>274</v>
      </c>
      <c r="E16792" t="s">
        <v>1</v>
      </c>
      <c r="F16792">
        <v>0.88</v>
      </c>
      <c r="G16792">
        <v>0.88</v>
      </c>
      <c r="H16792">
        <v>0.88</v>
      </c>
    </row>
    <row r="16793" spans="2:8" x14ac:dyDescent="0.25">
      <c r="B16793" t="s">
        <v>3</v>
      </c>
      <c r="C16793" t="s">
        <v>680</v>
      </c>
      <c r="D16793" t="s">
        <v>275</v>
      </c>
      <c r="E16793" t="s">
        <v>1</v>
      </c>
      <c r="F16793">
        <v>0.86</v>
      </c>
      <c r="G16793">
        <v>0.86</v>
      </c>
      <c r="H16793">
        <v>0.86</v>
      </c>
    </row>
    <row r="16794" spans="2:8" x14ac:dyDescent="0.25">
      <c r="B16794" t="s">
        <v>3</v>
      </c>
      <c r="C16794" t="s">
        <v>680</v>
      </c>
      <c r="D16794" t="s">
        <v>276</v>
      </c>
      <c r="E16794" t="s">
        <v>1</v>
      </c>
      <c r="F16794">
        <v>0.88</v>
      </c>
      <c r="G16794">
        <v>0.88</v>
      </c>
      <c r="H16794">
        <v>0.88</v>
      </c>
    </row>
    <row r="16795" spans="2:8" x14ac:dyDescent="0.25">
      <c r="B16795" t="s">
        <v>3</v>
      </c>
      <c r="C16795" t="s">
        <v>680</v>
      </c>
      <c r="D16795" t="s">
        <v>277</v>
      </c>
      <c r="E16795" t="s">
        <v>1</v>
      </c>
      <c r="F16795">
        <v>0.86</v>
      </c>
      <c r="G16795">
        <v>0.86</v>
      </c>
      <c r="H16795">
        <v>0.86</v>
      </c>
    </row>
    <row r="16796" spans="2:8" x14ac:dyDescent="0.25">
      <c r="B16796" t="s">
        <v>3</v>
      </c>
      <c r="C16796" t="s">
        <v>680</v>
      </c>
      <c r="D16796" t="s">
        <v>278</v>
      </c>
      <c r="E16796" t="s">
        <v>1</v>
      </c>
      <c r="F16796">
        <v>0.88</v>
      </c>
      <c r="G16796">
        <v>0.88</v>
      </c>
      <c r="H16796">
        <v>0.88</v>
      </c>
    </row>
    <row r="16797" spans="2:8" x14ac:dyDescent="0.25">
      <c r="B16797" t="s">
        <v>3</v>
      </c>
      <c r="C16797" t="s">
        <v>680</v>
      </c>
      <c r="D16797" t="s">
        <v>279</v>
      </c>
      <c r="E16797" t="s">
        <v>1</v>
      </c>
      <c r="F16797">
        <v>0.64</v>
      </c>
      <c r="G16797">
        <v>0.64</v>
      </c>
      <c r="H16797">
        <v>0.64</v>
      </c>
    </row>
    <row r="16798" spans="2:8" x14ac:dyDescent="0.25">
      <c r="B16798" t="s">
        <v>3</v>
      </c>
      <c r="C16798" t="s">
        <v>680</v>
      </c>
      <c r="D16798" t="s">
        <v>280</v>
      </c>
      <c r="E16798" t="s">
        <v>1</v>
      </c>
      <c r="F16798">
        <v>0.64</v>
      </c>
      <c r="G16798">
        <v>0.64</v>
      </c>
      <c r="H16798">
        <v>0.64</v>
      </c>
    </row>
    <row r="16799" spans="2:8" x14ac:dyDescent="0.25">
      <c r="B16799" t="s">
        <v>3</v>
      </c>
      <c r="C16799" t="s">
        <v>680</v>
      </c>
      <c r="D16799" t="s">
        <v>281</v>
      </c>
      <c r="E16799" t="s">
        <v>1</v>
      </c>
      <c r="F16799">
        <v>1.04</v>
      </c>
      <c r="G16799">
        <v>1.04</v>
      </c>
      <c r="H16799">
        <v>1.04</v>
      </c>
    </row>
    <row r="16800" spans="2:8" x14ac:dyDescent="0.25">
      <c r="B16800" t="s">
        <v>3</v>
      </c>
      <c r="C16800" t="s">
        <v>680</v>
      </c>
      <c r="D16800" t="s">
        <v>282</v>
      </c>
      <c r="E16800" t="s">
        <v>1</v>
      </c>
      <c r="F16800">
        <v>1.04</v>
      </c>
      <c r="G16800">
        <v>1.04</v>
      </c>
      <c r="H16800">
        <v>1.04</v>
      </c>
    </row>
    <row r="16801" spans="2:8" x14ac:dyDescent="0.25">
      <c r="B16801" t="s">
        <v>3</v>
      </c>
      <c r="C16801" t="s">
        <v>680</v>
      </c>
      <c r="D16801" t="s">
        <v>283</v>
      </c>
      <c r="E16801" t="s">
        <v>1</v>
      </c>
      <c r="F16801">
        <v>0.86</v>
      </c>
      <c r="G16801">
        <v>0.86</v>
      </c>
      <c r="H16801">
        <v>0.86</v>
      </c>
    </row>
    <row r="16802" spans="2:8" x14ac:dyDescent="0.25">
      <c r="B16802" t="s">
        <v>3</v>
      </c>
      <c r="C16802" t="s">
        <v>680</v>
      </c>
      <c r="D16802" t="s">
        <v>284</v>
      </c>
      <c r="E16802" t="s">
        <v>1</v>
      </c>
      <c r="F16802">
        <v>0.88</v>
      </c>
      <c r="G16802">
        <v>0.88</v>
      </c>
      <c r="H16802">
        <v>0.88</v>
      </c>
    </row>
    <row r="16803" spans="2:8" x14ac:dyDescent="0.25">
      <c r="B16803" t="s">
        <v>3</v>
      </c>
      <c r="C16803" t="s">
        <v>680</v>
      </c>
      <c r="D16803" t="s">
        <v>285</v>
      </c>
      <c r="E16803" t="s">
        <v>1</v>
      </c>
      <c r="F16803">
        <v>0.86</v>
      </c>
      <c r="G16803">
        <v>0.86</v>
      </c>
      <c r="H16803">
        <v>0.86</v>
      </c>
    </row>
    <row r="16804" spans="2:8" x14ac:dyDescent="0.25">
      <c r="B16804" t="s">
        <v>3</v>
      </c>
      <c r="C16804" t="s">
        <v>680</v>
      </c>
      <c r="D16804" t="s">
        <v>286</v>
      </c>
      <c r="E16804" t="s">
        <v>1</v>
      </c>
      <c r="F16804">
        <v>0.88</v>
      </c>
      <c r="G16804">
        <v>0.88</v>
      </c>
      <c r="H16804">
        <v>0.88</v>
      </c>
    </row>
    <row r="16805" spans="2:8" x14ac:dyDescent="0.25">
      <c r="B16805" t="s">
        <v>3</v>
      </c>
      <c r="C16805" t="s">
        <v>680</v>
      </c>
      <c r="D16805" t="s">
        <v>287</v>
      </c>
      <c r="E16805" t="s">
        <v>1</v>
      </c>
      <c r="F16805">
        <v>0.86</v>
      </c>
      <c r="G16805">
        <v>0.86</v>
      </c>
      <c r="H16805">
        <v>0.86</v>
      </c>
    </row>
    <row r="16806" spans="2:8" x14ac:dyDescent="0.25">
      <c r="B16806" t="s">
        <v>3</v>
      </c>
      <c r="C16806" t="s">
        <v>680</v>
      </c>
      <c r="D16806" t="s">
        <v>288</v>
      </c>
      <c r="E16806" t="s">
        <v>1</v>
      </c>
      <c r="F16806">
        <v>0.88</v>
      </c>
      <c r="G16806">
        <v>0.88</v>
      </c>
      <c r="H16806">
        <v>0.88</v>
      </c>
    </row>
    <row r="16807" spans="2:8" x14ac:dyDescent="0.25">
      <c r="B16807" t="s">
        <v>3</v>
      </c>
      <c r="C16807" t="s">
        <v>680</v>
      </c>
      <c r="D16807" t="s">
        <v>289</v>
      </c>
      <c r="E16807" t="s">
        <v>1</v>
      </c>
      <c r="F16807">
        <v>0.86</v>
      </c>
      <c r="G16807">
        <v>0.86</v>
      </c>
      <c r="H16807">
        <v>0.86</v>
      </c>
    </row>
    <row r="16808" spans="2:8" x14ac:dyDescent="0.25">
      <c r="B16808" t="s">
        <v>3</v>
      </c>
      <c r="C16808" t="s">
        <v>680</v>
      </c>
      <c r="D16808" t="s">
        <v>290</v>
      </c>
      <c r="E16808" t="s">
        <v>1</v>
      </c>
      <c r="F16808">
        <v>0.88</v>
      </c>
      <c r="G16808">
        <v>0.88</v>
      </c>
      <c r="H16808">
        <v>0.88</v>
      </c>
    </row>
    <row r="16809" spans="2:8" x14ac:dyDescent="0.25">
      <c r="B16809" t="s">
        <v>3</v>
      </c>
      <c r="C16809" t="s">
        <v>680</v>
      </c>
      <c r="D16809" t="s">
        <v>291</v>
      </c>
      <c r="E16809" t="s">
        <v>1</v>
      </c>
      <c r="F16809">
        <v>0.86</v>
      </c>
      <c r="G16809">
        <v>0.86</v>
      </c>
      <c r="H16809">
        <v>0.86</v>
      </c>
    </row>
    <row r="16810" spans="2:8" x14ac:dyDescent="0.25">
      <c r="B16810" t="s">
        <v>3</v>
      </c>
      <c r="C16810" t="s">
        <v>680</v>
      </c>
      <c r="D16810" t="s">
        <v>292</v>
      </c>
      <c r="E16810" t="s">
        <v>1</v>
      </c>
      <c r="F16810">
        <v>0.88</v>
      </c>
      <c r="G16810">
        <v>0.88</v>
      </c>
      <c r="H16810">
        <v>0.88</v>
      </c>
    </row>
    <row r="16811" spans="2:8" x14ac:dyDescent="0.25">
      <c r="B16811" t="s">
        <v>3</v>
      </c>
      <c r="C16811" t="s">
        <v>680</v>
      </c>
      <c r="D16811" t="s">
        <v>293</v>
      </c>
      <c r="E16811" t="s">
        <v>1</v>
      </c>
      <c r="F16811">
        <v>0.86</v>
      </c>
      <c r="G16811">
        <v>0.86</v>
      </c>
      <c r="H16811">
        <v>0.86</v>
      </c>
    </row>
    <row r="16812" spans="2:8" x14ac:dyDescent="0.25">
      <c r="B16812" t="s">
        <v>3</v>
      </c>
      <c r="C16812" t="s">
        <v>680</v>
      </c>
      <c r="D16812" t="s">
        <v>294</v>
      </c>
      <c r="E16812" t="s">
        <v>1</v>
      </c>
      <c r="F16812">
        <v>0.88</v>
      </c>
      <c r="G16812">
        <v>0.88</v>
      </c>
      <c r="H16812">
        <v>0.88</v>
      </c>
    </row>
    <row r="16813" spans="2:8" x14ac:dyDescent="0.25">
      <c r="B16813" t="s">
        <v>3</v>
      </c>
      <c r="C16813" t="s">
        <v>680</v>
      </c>
      <c r="D16813" t="s">
        <v>295</v>
      </c>
      <c r="E16813" t="s">
        <v>1</v>
      </c>
      <c r="F16813">
        <v>1</v>
      </c>
      <c r="G16813">
        <v>1</v>
      </c>
      <c r="H16813">
        <v>1</v>
      </c>
    </row>
    <row r="16814" spans="2:8" x14ac:dyDescent="0.25">
      <c r="B16814" t="s">
        <v>3</v>
      </c>
      <c r="C16814" t="s">
        <v>680</v>
      </c>
      <c r="D16814" t="s">
        <v>296</v>
      </c>
      <c r="E16814" t="s">
        <v>1</v>
      </c>
      <c r="F16814">
        <v>0.86</v>
      </c>
      <c r="G16814">
        <v>0.86</v>
      </c>
      <c r="H16814">
        <v>0.86</v>
      </c>
    </row>
    <row r="16815" spans="2:8" x14ac:dyDescent="0.25">
      <c r="B16815" t="s">
        <v>3</v>
      </c>
      <c r="C16815" t="s">
        <v>680</v>
      </c>
      <c r="D16815" t="s">
        <v>297</v>
      </c>
      <c r="E16815" t="s">
        <v>1</v>
      </c>
      <c r="F16815">
        <v>0.88</v>
      </c>
      <c r="G16815">
        <v>0.88</v>
      </c>
      <c r="H16815">
        <v>0.88</v>
      </c>
    </row>
    <row r="16816" spans="2:8" x14ac:dyDescent="0.25">
      <c r="B16816" t="s">
        <v>3</v>
      </c>
      <c r="C16816" t="s">
        <v>680</v>
      </c>
      <c r="D16816" t="s">
        <v>298</v>
      </c>
      <c r="E16816" t="s">
        <v>1</v>
      </c>
      <c r="F16816">
        <v>0.86</v>
      </c>
      <c r="G16816">
        <v>0.86</v>
      </c>
      <c r="H16816">
        <v>0.86</v>
      </c>
    </row>
    <row r="16817" spans="2:8" x14ac:dyDescent="0.25">
      <c r="B16817" t="s">
        <v>3</v>
      </c>
      <c r="C16817" t="s">
        <v>680</v>
      </c>
      <c r="D16817" t="s">
        <v>299</v>
      </c>
      <c r="E16817" t="s">
        <v>1</v>
      </c>
      <c r="F16817">
        <v>0.88</v>
      </c>
      <c r="G16817">
        <v>0.88</v>
      </c>
      <c r="H16817">
        <v>0.88</v>
      </c>
    </row>
    <row r="16818" spans="2:8" x14ac:dyDescent="0.25">
      <c r="B16818" t="s">
        <v>3</v>
      </c>
      <c r="C16818" t="s">
        <v>680</v>
      </c>
      <c r="D16818" t="s">
        <v>300</v>
      </c>
      <c r="E16818" t="s">
        <v>1</v>
      </c>
      <c r="F16818">
        <v>0.86</v>
      </c>
      <c r="G16818">
        <v>0.86</v>
      </c>
      <c r="H16818">
        <v>0.86</v>
      </c>
    </row>
    <row r="16819" spans="2:8" x14ac:dyDescent="0.25">
      <c r="B16819" t="s">
        <v>3</v>
      </c>
      <c r="C16819" t="s">
        <v>680</v>
      </c>
      <c r="D16819" t="s">
        <v>301</v>
      </c>
      <c r="E16819" t="s">
        <v>1</v>
      </c>
      <c r="F16819">
        <v>0.88</v>
      </c>
      <c r="G16819">
        <v>0.88</v>
      </c>
      <c r="H16819">
        <v>0.88</v>
      </c>
    </row>
    <row r="16820" spans="2:8" x14ac:dyDescent="0.25">
      <c r="B16820" t="s">
        <v>3</v>
      </c>
      <c r="C16820" t="s">
        <v>680</v>
      </c>
      <c r="D16820" t="s">
        <v>407</v>
      </c>
      <c r="E16820" t="s">
        <v>1</v>
      </c>
      <c r="F16820">
        <v>1</v>
      </c>
      <c r="G16820">
        <v>1</v>
      </c>
      <c r="H16820">
        <v>1</v>
      </c>
    </row>
    <row r="16821" spans="2:8" x14ac:dyDescent="0.25">
      <c r="B16821" t="s">
        <v>3</v>
      </c>
      <c r="C16821" t="s">
        <v>680</v>
      </c>
      <c r="D16821" t="s">
        <v>635</v>
      </c>
      <c r="E16821" t="s">
        <v>1</v>
      </c>
      <c r="F16821">
        <v>1</v>
      </c>
      <c r="G16821">
        <v>1</v>
      </c>
      <c r="H16821">
        <v>1</v>
      </c>
    </row>
    <row r="16822" spans="2:8" x14ac:dyDescent="0.25">
      <c r="B16822" t="s">
        <v>3</v>
      </c>
      <c r="C16822" t="s">
        <v>680</v>
      </c>
      <c r="D16822" t="s">
        <v>636</v>
      </c>
      <c r="E16822" t="s">
        <v>1</v>
      </c>
      <c r="F16822">
        <v>0.75</v>
      </c>
      <c r="G16822">
        <v>0.75</v>
      </c>
      <c r="H16822">
        <v>0.75</v>
      </c>
    </row>
    <row r="16823" spans="2:8" x14ac:dyDescent="0.25">
      <c r="B16823" t="s">
        <v>3</v>
      </c>
      <c r="C16823" t="s">
        <v>680</v>
      </c>
      <c r="D16823" t="s">
        <v>554</v>
      </c>
      <c r="E16823" t="s">
        <v>1</v>
      </c>
      <c r="F16823">
        <v>0.88</v>
      </c>
      <c r="G16823">
        <v>0.88</v>
      </c>
      <c r="H16823">
        <v>0.88</v>
      </c>
    </row>
    <row r="16824" spans="2:8" x14ac:dyDescent="0.25">
      <c r="B16824" t="s">
        <v>3</v>
      </c>
      <c r="C16824" t="s">
        <v>680</v>
      </c>
      <c r="D16824" t="s">
        <v>302</v>
      </c>
      <c r="E16824" t="s">
        <v>1</v>
      </c>
      <c r="F16824">
        <v>0.86</v>
      </c>
      <c r="G16824">
        <v>0.86</v>
      </c>
      <c r="H16824">
        <v>0.86</v>
      </c>
    </row>
    <row r="16825" spans="2:8" x14ac:dyDescent="0.25">
      <c r="B16825" t="s">
        <v>3</v>
      </c>
      <c r="C16825" t="s">
        <v>680</v>
      </c>
      <c r="D16825" t="s">
        <v>303</v>
      </c>
      <c r="E16825" t="s">
        <v>1</v>
      </c>
      <c r="F16825">
        <v>0.88</v>
      </c>
      <c r="G16825">
        <v>0.88</v>
      </c>
      <c r="H16825">
        <v>0.88</v>
      </c>
    </row>
    <row r="16826" spans="2:8" x14ac:dyDescent="0.25">
      <c r="B16826" t="s">
        <v>3</v>
      </c>
      <c r="C16826" t="s">
        <v>680</v>
      </c>
      <c r="D16826" t="s">
        <v>304</v>
      </c>
      <c r="E16826" t="s">
        <v>1</v>
      </c>
      <c r="F16826">
        <v>0.86</v>
      </c>
      <c r="G16826">
        <v>0.86</v>
      </c>
      <c r="H16826">
        <v>0.86</v>
      </c>
    </row>
    <row r="16827" spans="2:8" x14ac:dyDescent="0.25">
      <c r="B16827" t="s">
        <v>3</v>
      </c>
      <c r="C16827" t="s">
        <v>680</v>
      </c>
      <c r="D16827" t="s">
        <v>305</v>
      </c>
      <c r="E16827" t="s">
        <v>1</v>
      </c>
      <c r="F16827">
        <v>0.88</v>
      </c>
      <c r="G16827">
        <v>0.88</v>
      </c>
      <c r="H16827">
        <v>0.88</v>
      </c>
    </row>
    <row r="16828" spans="2:8" x14ac:dyDescent="0.25">
      <c r="B16828" t="s">
        <v>3</v>
      </c>
      <c r="C16828" t="s">
        <v>680</v>
      </c>
      <c r="D16828" t="s">
        <v>306</v>
      </c>
      <c r="E16828" t="s">
        <v>1</v>
      </c>
      <c r="F16828">
        <v>1</v>
      </c>
      <c r="G16828">
        <v>1</v>
      </c>
      <c r="H16828">
        <v>1</v>
      </c>
    </row>
    <row r="16829" spans="2:8" x14ac:dyDescent="0.25">
      <c r="B16829" t="s">
        <v>3</v>
      </c>
      <c r="C16829" t="s">
        <v>680</v>
      </c>
      <c r="D16829" t="s">
        <v>307</v>
      </c>
      <c r="E16829" t="s">
        <v>1</v>
      </c>
      <c r="F16829">
        <v>1</v>
      </c>
      <c r="G16829">
        <v>1</v>
      </c>
      <c r="H16829">
        <v>1</v>
      </c>
    </row>
    <row r="16830" spans="2:8" x14ac:dyDescent="0.25">
      <c r="B16830" t="s">
        <v>3</v>
      </c>
      <c r="C16830" t="s">
        <v>680</v>
      </c>
      <c r="D16830" t="s">
        <v>308</v>
      </c>
      <c r="E16830" t="s">
        <v>1</v>
      </c>
      <c r="F16830">
        <v>0.55000000000000004</v>
      </c>
      <c r="G16830">
        <v>0.55000000000000004</v>
      </c>
      <c r="H16830">
        <v>0.55000000000000004</v>
      </c>
    </row>
    <row r="16831" spans="2:8" x14ac:dyDescent="0.25">
      <c r="B16831" t="s">
        <v>3</v>
      </c>
      <c r="C16831" t="s">
        <v>680</v>
      </c>
      <c r="D16831" t="s">
        <v>309</v>
      </c>
      <c r="E16831" t="s">
        <v>1</v>
      </c>
      <c r="F16831">
        <v>0.86</v>
      </c>
      <c r="G16831">
        <v>0.86</v>
      </c>
      <c r="H16831">
        <v>0.86</v>
      </c>
    </row>
    <row r="16832" spans="2:8" x14ac:dyDescent="0.25">
      <c r="B16832" t="s">
        <v>3</v>
      </c>
      <c r="C16832" t="s">
        <v>680</v>
      </c>
      <c r="D16832" t="s">
        <v>310</v>
      </c>
      <c r="E16832" t="s">
        <v>1</v>
      </c>
      <c r="F16832">
        <v>0.88</v>
      </c>
      <c r="G16832">
        <v>0.88</v>
      </c>
      <c r="H16832">
        <v>0.88</v>
      </c>
    </row>
    <row r="16833" spans="2:8" x14ac:dyDescent="0.25">
      <c r="B16833" t="s">
        <v>3</v>
      </c>
      <c r="C16833" t="s">
        <v>680</v>
      </c>
      <c r="D16833" t="s">
        <v>637</v>
      </c>
      <c r="E16833" t="s">
        <v>1</v>
      </c>
      <c r="F16833">
        <v>0.64</v>
      </c>
      <c r="G16833">
        <v>0.64</v>
      </c>
      <c r="H16833">
        <v>0.64</v>
      </c>
    </row>
    <row r="16834" spans="2:8" x14ac:dyDescent="0.25">
      <c r="B16834" t="s">
        <v>3</v>
      </c>
      <c r="C16834" t="s">
        <v>680</v>
      </c>
      <c r="D16834" t="s">
        <v>311</v>
      </c>
      <c r="E16834" t="s">
        <v>1</v>
      </c>
      <c r="F16834">
        <v>0.64</v>
      </c>
      <c r="G16834">
        <v>0.64</v>
      </c>
      <c r="H16834">
        <v>0.64</v>
      </c>
    </row>
    <row r="16835" spans="2:8" x14ac:dyDescent="0.25">
      <c r="B16835" t="s">
        <v>3</v>
      </c>
      <c r="C16835" t="s">
        <v>680</v>
      </c>
      <c r="D16835" t="s">
        <v>312</v>
      </c>
      <c r="E16835" t="s">
        <v>1</v>
      </c>
      <c r="F16835">
        <v>0.76</v>
      </c>
      <c r="G16835">
        <v>0.76</v>
      </c>
      <c r="H16835">
        <v>0.76</v>
      </c>
    </row>
    <row r="16836" spans="2:8" x14ac:dyDescent="0.25">
      <c r="B16836" t="s">
        <v>3</v>
      </c>
      <c r="C16836" t="s">
        <v>680</v>
      </c>
      <c r="D16836" t="s">
        <v>313</v>
      </c>
      <c r="E16836" t="s">
        <v>1</v>
      </c>
      <c r="F16836">
        <v>0.64</v>
      </c>
      <c r="G16836">
        <v>0.64</v>
      </c>
      <c r="H16836">
        <v>0.64</v>
      </c>
    </row>
    <row r="16837" spans="2:8" x14ac:dyDescent="0.25">
      <c r="B16837" t="s">
        <v>3</v>
      </c>
      <c r="C16837" t="s">
        <v>680</v>
      </c>
      <c r="D16837" t="s">
        <v>314</v>
      </c>
      <c r="E16837" t="s">
        <v>1</v>
      </c>
      <c r="F16837">
        <v>0.76</v>
      </c>
      <c r="G16837">
        <v>0.76</v>
      </c>
      <c r="H16837">
        <v>0.76</v>
      </c>
    </row>
    <row r="16838" spans="2:8" x14ac:dyDescent="0.25">
      <c r="B16838" t="s">
        <v>3</v>
      </c>
      <c r="C16838" t="s">
        <v>680</v>
      </c>
      <c r="D16838" t="s">
        <v>315</v>
      </c>
      <c r="E16838" t="s">
        <v>1</v>
      </c>
      <c r="F16838">
        <v>1</v>
      </c>
      <c r="G16838">
        <v>1</v>
      </c>
      <c r="H16838">
        <v>1</v>
      </c>
    </row>
    <row r="16839" spans="2:8" x14ac:dyDescent="0.25">
      <c r="B16839" t="s">
        <v>3</v>
      </c>
      <c r="C16839" t="s">
        <v>680</v>
      </c>
      <c r="D16839" t="s">
        <v>316</v>
      </c>
      <c r="E16839" t="s">
        <v>1</v>
      </c>
      <c r="F16839">
        <v>0.86</v>
      </c>
      <c r="G16839">
        <v>0.86</v>
      </c>
      <c r="H16839">
        <v>0.86</v>
      </c>
    </row>
    <row r="16840" spans="2:8" x14ac:dyDescent="0.25">
      <c r="B16840" t="s">
        <v>3</v>
      </c>
      <c r="C16840" t="s">
        <v>680</v>
      </c>
      <c r="D16840" t="s">
        <v>317</v>
      </c>
      <c r="E16840" t="s">
        <v>1</v>
      </c>
      <c r="F16840">
        <v>0.88</v>
      </c>
      <c r="G16840">
        <v>0.88</v>
      </c>
      <c r="H16840">
        <v>0.88</v>
      </c>
    </row>
    <row r="16841" spans="2:8" x14ac:dyDescent="0.25">
      <c r="B16841" t="s">
        <v>3</v>
      </c>
      <c r="C16841" t="s">
        <v>680</v>
      </c>
      <c r="D16841" t="s">
        <v>320</v>
      </c>
      <c r="E16841" t="s">
        <v>1</v>
      </c>
      <c r="F16841">
        <v>0.86</v>
      </c>
      <c r="G16841">
        <v>0.86</v>
      </c>
      <c r="H16841">
        <v>0.86</v>
      </c>
    </row>
    <row r="16842" spans="2:8" x14ac:dyDescent="0.25">
      <c r="B16842" t="s">
        <v>3</v>
      </c>
      <c r="C16842" t="s">
        <v>680</v>
      </c>
      <c r="D16842" t="s">
        <v>321</v>
      </c>
      <c r="E16842" t="s">
        <v>1</v>
      </c>
      <c r="F16842">
        <v>0.88</v>
      </c>
      <c r="G16842">
        <v>0.88</v>
      </c>
      <c r="H16842">
        <v>0.88</v>
      </c>
    </row>
    <row r="16843" spans="2:8" x14ac:dyDescent="0.25">
      <c r="B16843" t="s">
        <v>3</v>
      </c>
      <c r="C16843" t="s">
        <v>680</v>
      </c>
      <c r="D16843" t="s">
        <v>318</v>
      </c>
      <c r="E16843" t="s">
        <v>1</v>
      </c>
      <c r="F16843">
        <v>0.86</v>
      </c>
      <c r="G16843">
        <v>0.86</v>
      </c>
      <c r="H16843">
        <v>0.86</v>
      </c>
    </row>
    <row r="16844" spans="2:8" x14ac:dyDescent="0.25">
      <c r="B16844" t="s">
        <v>3</v>
      </c>
      <c r="C16844" t="s">
        <v>680</v>
      </c>
      <c r="D16844" t="s">
        <v>319</v>
      </c>
      <c r="E16844" t="s">
        <v>1</v>
      </c>
      <c r="F16844">
        <v>0.88</v>
      </c>
      <c r="G16844">
        <v>0.88</v>
      </c>
      <c r="H16844">
        <v>0.88</v>
      </c>
    </row>
    <row r="16845" spans="2:8" x14ac:dyDescent="0.25">
      <c r="B16845" t="s">
        <v>3</v>
      </c>
      <c r="C16845" t="s">
        <v>680</v>
      </c>
      <c r="D16845" t="s">
        <v>326</v>
      </c>
      <c r="E16845" t="s">
        <v>1</v>
      </c>
      <c r="F16845">
        <v>0.86</v>
      </c>
      <c r="G16845">
        <v>0.86</v>
      </c>
      <c r="H16845">
        <v>0.86</v>
      </c>
    </row>
    <row r="16846" spans="2:8" x14ac:dyDescent="0.25">
      <c r="B16846" t="s">
        <v>3</v>
      </c>
      <c r="C16846" t="s">
        <v>680</v>
      </c>
      <c r="D16846" t="s">
        <v>327</v>
      </c>
      <c r="E16846" t="s">
        <v>1</v>
      </c>
      <c r="F16846">
        <v>0.88</v>
      </c>
      <c r="G16846">
        <v>0.88</v>
      </c>
      <c r="H16846">
        <v>0.88</v>
      </c>
    </row>
    <row r="16847" spans="2:8" x14ac:dyDescent="0.25">
      <c r="B16847" t="s">
        <v>3</v>
      </c>
      <c r="C16847" t="s">
        <v>680</v>
      </c>
      <c r="D16847" t="s">
        <v>328</v>
      </c>
      <c r="E16847" t="s">
        <v>1</v>
      </c>
      <c r="F16847">
        <v>0.86</v>
      </c>
      <c r="G16847">
        <v>0.86</v>
      </c>
      <c r="H16847">
        <v>0.86</v>
      </c>
    </row>
    <row r="16848" spans="2:8" x14ac:dyDescent="0.25">
      <c r="B16848" t="s">
        <v>3</v>
      </c>
      <c r="C16848" t="s">
        <v>680</v>
      </c>
      <c r="D16848" t="s">
        <v>329</v>
      </c>
      <c r="E16848" t="s">
        <v>1</v>
      </c>
      <c r="F16848">
        <v>0.88</v>
      </c>
      <c r="G16848">
        <v>0.88</v>
      </c>
      <c r="H16848">
        <v>0.88</v>
      </c>
    </row>
    <row r="16849" spans="2:8" x14ac:dyDescent="0.25">
      <c r="B16849" t="s">
        <v>3</v>
      </c>
      <c r="C16849" t="s">
        <v>680</v>
      </c>
      <c r="D16849" t="s">
        <v>330</v>
      </c>
      <c r="E16849" t="s">
        <v>1</v>
      </c>
      <c r="F16849">
        <v>0.86</v>
      </c>
      <c r="G16849">
        <v>0.86</v>
      </c>
      <c r="H16849">
        <v>0.86</v>
      </c>
    </row>
    <row r="16850" spans="2:8" x14ac:dyDescent="0.25">
      <c r="B16850" t="s">
        <v>3</v>
      </c>
      <c r="C16850" t="s">
        <v>680</v>
      </c>
      <c r="D16850" t="s">
        <v>331</v>
      </c>
      <c r="E16850" t="s">
        <v>1</v>
      </c>
      <c r="F16850">
        <v>0.88</v>
      </c>
      <c r="G16850">
        <v>0.88</v>
      </c>
      <c r="H16850">
        <v>0.88</v>
      </c>
    </row>
    <row r="16851" spans="2:8" x14ac:dyDescent="0.25">
      <c r="B16851" t="s">
        <v>3</v>
      </c>
      <c r="C16851" t="s">
        <v>680</v>
      </c>
      <c r="D16851" t="s">
        <v>322</v>
      </c>
      <c r="E16851" t="s">
        <v>1</v>
      </c>
      <c r="F16851">
        <v>0.86</v>
      </c>
      <c r="G16851">
        <v>0.86</v>
      </c>
      <c r="H16851">
        <v>0.86</v>
      </c>
    </row>
    <row r="16852" spans="2:8" x14ac:dyDescent="0.25">
      <c r="B16852" t="s">
        <v>3</v>
      </c>
      <c r="C16852" t="s">
        <v>680</v>
      </c>
      <c r="D16852" t="s">
        <v>323</v>
      </c>
      <c r="E16852" t="s">
        <v>1</v>
      </c>
      <c r="F16852">
        <v>0.88</v>
      </c>
      <c r="G16852">
        <v>0.88</v>
      </c>
      <c r="H16852">
        <v>0.88</v>
      </c>
    </row>
    <row r="16853" spans="2:8" x14ac:dyDescent="0.25">
      <c r="B16853" t="s">
        <v>3</v>
      </c>
      <c r="C16853" t="s">
        <v>680</v>
      </c>
      <c r="D16853" t="s">
        <v>324</v>
      </c>
      <c r="E16853" t="s">
        <v>1</v>
      </c>
      <c r="F16853">
        <v>0.86</v>
      </c>
      <c r="G16853">
        <v>0.86</v>
      </c>
      <c r="H16853">
        <v>0.86</v>
      </c>
    </row>
    <row r="16854" spans="2:8" x14ac:dyDescent="0.25">
      <c r="B16854" t="s">
        <v>3</v>
      </c>
      <c r="C16854" t="s">
        <v>680</v>
      </c>
      <c r="D16854" t="s">
        <v>325</v>
      </c>
      <c r="E16854" t="s">
        <v>1</v>
      </c>
      <c r="F16854">
        <v>0.88</v>
      </c>
      <c r="G16854">
        <v>0.88</v>
      </c>
      <c r="H16854">
        <v>0.88</v>
      </c>
    </row>
    <row r="16855" spans="2:8" x14ac:dyDescent="0.25">
      <c r="B16855" t="s">
        <v>3</v>
      </c>
      <c r="C16855" t="s">
        <v>680</v>
      </c>
      <c r="D16855" t="s">
        <v>332</v>
      </c>
      <c r="E16855" t="s">
        <v>1</v>
      </c>
      <c r="F16855">
        <v>0.86</v>
      </c>
      <c r="G16855">
        <v>0.86</v>
      </c>
      <c r="H16855">
        <v>0.86</v>
      </c>
    </row>
    <row r="16856" spans="2:8" x14ac:dyDescent="0.25">
      <c r="B16856" t="s">
        <v>3</v>
      </c>
      <c r="C16856" t="s">
        <v>680</v>
      </c>
      <c r="D16856" t="s">
        <v>333</v>
      </c>
      <c r="E16856" t="s">
        <v>1</v>
      </c>
      <c r="F16856">
        <v>0.88</v>
      </c>
      <c r="G16856">
        <v>0.88</v>
      </c>
      <c r="H16856">
        <v>0.88</v>
      </c>
    </row>
    <row r="16857" spans="2:8" x14ac:dyDescent="0.25">
      <c r="B16857" t="s">
        <v>3</v>
      </c>
      <c r="C16857" t="s">
        <v>680</v>
      </c>
      <c r="D16857" t="s">
        <v>334</v>
      </c>
      <c r="E16857" t="s">
        <v>1</v>
      </c>
      <c r="F16857">
        <v>1</v>
      </c>
      <c r="G16857">
        <v>1</v>
      </c>
      <c r="H16857">
        <v>1</v>
      </c>
    </row>
    <row r="16858" spans="2:8" x14ac:dyDescent="0.25">
      <c r="B16858" t="s">
        <v>3</v>
      </c>
      <c r="C16858" t="s">
        <v>680</v>
      </c>
      <c r="D16858" t="s">
        <v>335</v>
      </c>
      <c r="E16858" t="s">
        <v>1</v>
      </c>
      <c r="F16858">
        <v>1.04</v>
      </c>
      <c r="G16858">
        <v>1.04</v>
      </c>
      <c r="H16858">
        <v>1.04</v>
      </c>
    </row>
    <row r="16859" spans="2:8" x14ac:dyDescent="0.25">
      <c r="B16859" t="s">
        <v>3</v>
      </c>
      <c r="C16859" t="s">
        <v>680</v>
      </c>
      <c r="D16859" t="s">
        <v>336</v>
      </c>
      <c r="E16859" t="s">
        <v>1</v>
      </c>
      <c r="F16859">
        <v>1.04</v>
      </c>
      <c r="G16859">
        <v>1.04</v>
      </c>
      <c r="H16859">
        <v>1.04</v>
      </c>
    </row>
    <row r="16860" spans="2:8" x14ac:dyDescent="0.25">
      <c r="B16860" t="s">
        <v>3</v>
      </c>
      <c r="C16860" t="s">
        <v>680</v>
      </c>
      <c r="D16860" t="s">
        <v>337</v>
      </c>
      <c r="E16860" t="s">
        <v>1</v>
      </c>
      <c r="F16860">
        <v>0.64</v>
      </c>
      <c r="G16860">
        <v>0.64</v>
      </c>
      <c r="H16860">
        <v>0.64</v>
      </c>
    </row>
    <row r="16861" spans="2:8" x14ac:dyDescent="0.25">
      <c r="B16861" t="s">
        <v>3</v>
      </c>
      <c r="C16861" t="s">
        <v>680</v>
      </c>
      <c r="D16861" t="s">
        <v>338</v>
      </c>
      <c r="E16861" t="s">
        <v>1</v>
      </c>
      <c r="F16861">
        <v>0.76</v>
      </c>
      <c r="G16861">
        <v>0.76</v>
      </c>
      <c r="H16861">
        <v>0.76</v>
      </c>
    </row>
    <row r="16862" spans="2:8" x14ac:dyDescent="0.25">
      <c r="B16862" t="s">
        <v>3</v>
      </c>
      <c r="C16862" t="s">
        <v>680</v>
      </c>
      <c r="D16862" t="s">
        <v>339</v>
      </c>
      <c r="E16862" t="s">
        <v>1</v>
      </c>
      <c r="F16862">
        <v>0.86</v>
      </c>
      <c r="G16862">
        <v>0.86</v>
      </c>
      <c r="H16862">
        <v>0.86</v>
      </c>
    </row>
    <row r="16863" spans="2:8" x14ac:dyDescent="0.25">
      <c r="B16863" t="s">
        <v>3</v>
      </c>
      <c r="C16863" t="s">
        <v>680</v>
      </c>
      <c r="D16863" t="s">
        <v>340</v>
      </c>
      <c r="E16863" t="s">
        <v>1</v>
      </c>
      <c r="F16863">
        <v>0.88</v>
      </c>
      <c r="G16863">
        <v>0.88</v>
      </c>
      <c r="H16863">
        <v>0.88</v>
      </c>
    </row>
    <row r="16864" spans="2:8" x14ac:dyDescent="0.25">
      <c r="B16864" t="s">
        <v>3</v>
      </c>
      <c r="C16864" t="s">
        <v>680</v>
      </c>
      <c r="D16864" t="s">
        <v>341</v>
      </c>
      <c r="E16864" t="s">
        <v>1</v>
      </c>
      <c r="F16864">
        <v>0.64</v>
      </c>
      <c r="G16864">
        <v>0.64</v>
      </c>
      <c r="H16864">
        <v>0.64</v>
      </c>
    </row>
    <row r="16865" spans="2:8" x14ac:dyDescent="0.25">
      <c r="B16865" t="s">
        <v>3</v>
      </c>
      <c r="C16865" t="s">
        <v>680</v>
      </c>
      <c r="D16865" t="s">
        <v>342</v>
      </c>
      <c r="E16865" t="s">
        <v>1</v>
      </c>
      <c r="F16865">
        <v>0.76</v>
      </c>
      <c r="G16865">
        <v>0.76</v>
      </c>
      <c r="H16865">
        <v>0.76</v>
      </c>
    </row>
    <row r="16866" spans="2:8" x14ac:dyDescent="0.25">
      <c r="B16866" t="s">
        <v>3</v>
      </c>
      <c r="C16866" t="s">
        <v>680</v>
      </c>
      <c r="D16866" t="s">
        <v>343</v>
      </c>
      <c r="E16866" t="s">
        <v>1</v>
      </c>
      <c r="F16866">
        <v>0.86</v>
      </c>
      <c r="G16866">
        <v>0.86</v>
      </c>
      <c r="H16866">
        <v>0.86</v>
      </c>
    </row>
    <row r="16867" spans="2:8" x14ac:dyDescent="0.25">
      <c r="B16867" t="s">
        <v>3</v>
      </c>
      <c r="C16867" t="s">
        <v>680</v>
      </c>
      <c r="D16867" t="s">
        <v>344</v>
      </c>
      <c r="E16867" t="s">
        <v>1</v>
      </c>
      <c r="F16867">
        <v>0.88</v>
      </c>
      <c r="G16867">
        <v>0.88</v>
      </c>
      <c r="H16867">
        <v>0.88</v>
      </c>
    </row>
    <row r="16868" spans="2:8" x14ac:dyDescent="0.25">
      <c r="B16868" t="s">
        <v>3</v>
      </c>
      <c r="C16868" t="s">
        <v>680</v>
      </c>
      <c r="D16868" t="s">
        <v>345</v>
      </c>
      <c r="E16868" t="s">
        <v>1</v>
      </c>
      <c r="F16868">
        <v>0.86</v>
      </c>
      <c r="G16868">
        <v>0.86</v>
      </c>
      <c r="H16868">
        <v>0.86</v>
      </c>
    </row>
    <row r="16869" spans="2:8" x14ac:dyDescent="0.25">
      <c r="B16869" t="s">
        <v>3</v>
      </c>
      <c r="C16869" t="s">
        <v>680</v>
      </c>
      <c r="D16869" t="s">
        <v>346</v>
      </c>
      <c r="E16869" t="s">
        <v>1</v>
      </c>
      <c r="F16869">
        <v>0.88</v>
      </c>
      <c r="G16869">
        <v>0.88</v>
      </c>
      <c r="H16869">
        <v>0.88</v>
      </c>
    </row>
    <row r="16870" spans="2:8" x14ac:dyDescent="0.25">
      <c r="B16870" t="s">
        <v>3</v>
      </c>
      <c r="C16870" t="s">
        <v>680</v>
      </c>
      <c r="D16870" t="s">
        <v>347</v>
      </c>
      <c r="E16870" t="s">
        <v>1</v>
      </c>
      <c r="F16870">
        <v>0.86</v>
      </c>
      <c r="G16870">
        <v>0.86</v>
      </c>
      <c r="H16870">
        <v>0.86</v>
      </c>
    </row>
    <row r="16871" spans="2:8" x14ac:dyDescent="0.25">
      <c r="B16871" t="s">
        <v>3</v>
      </c>
      <c r="C16871" t="s">
        <v>680</v>
      </c>
      <c r="D16871" t="s">
        <v>348</v>
      </c>
      <c r="E16871" t="s">
        <v>1</v>
      </c>
      <c r="F16871">
        <v>0.88</v>
      </c>
      <c r="G16871">
        <v>0.88</v>
      </c>
      <c r="H16871">
        <v>0.88</v>
      </c>
    </row>
    <row r="16872" spans="2:8" x14ac:dyDescent="0.25">
      <c r="B16872" t="s">
        <v>3</v>
      </c>
      <c r="C16872" t="s">
        <v>680</v>
      </c>
      <c r="D16872" t="s">
        <v>349</v>
      </c>
      <c r="E16872" t="s">
        <v>1</v>
      </c>
      <c r="F16872">
        <v>0.86</v>
      </c>
      <c r="G16872">
        <v>0.86</v>
      </c>
      <c r="H16872">
        <v>0.86</v>
      </c>
    </row>
    <row r="16873" spans="2:8" x14ac:dyDescent="0.25">
      <c r="B16873" t="s">
        <v>3</v>
      </c>
      <c r="C16873" t="s">
        <v>680</v>
      </c>
      <c r="D16873" t="s">
        <v>350</v>
      </c>
      <c r="E16873" t="s">
        <v>1</v>
      </c>
      <c r="F16873">
        <v>0.88</v>
      </c>
      <c r="G16873">
        <v>0.88</v>
      </c>
      <c r="H16873">
        <v>0.88</v>
      </c>
    </row>
    <row r="16874" spans="2:8" x14ac:dyDescent="0.25">
      <c r="B16874" t="s">
        <v>3</v>
      </c>
      <c r="C16874" t="s">
        <v>680</v>
      </c>
      <c r="D16874" t="s">
        <v>351</v>
      </c>
      <c r="E16874" t="s">
        <v>1</v>
      </c>
      <c r="F16874">
        <v>1</v>
      </c>
      <c r="G16874">
        <v>1</v>
      </c>
      <c r="H16874">
        <v>1</v>
      </c>
    </row>
    <row r="16875" spans="2:8" x14ac:dyDescent="0.25">
      <c r="B16875" t="s">
        <v>3</v>
      </c>
      <c r="C16875" t="s">
        <v>680</v>
      </c>
      <c r="D16875" t="s">
        <v>352</v>
      </c>
      <c r="E16875" t="s">
        <v>1</v>
      </c>
      <c r="F16875">
        <v>0.86</v>
      </c>
      <c r="G16875">
        <v>0.86</v>
      </c>
      <c r="H16875">
        <v>0.86</v>
      </c>
    </row>
    <row r="16876" spans="2:8" x14ac:dyDescent="0.25">
      <c r="B16876" t="s">
        <v>3</v>
      </c>
      <c r="C16876" t="s">
        <v>680</v>
      </c>
      <c r="D16876" t="s">
        <v>353</v>
      </c>
      <c r="E16876" t="s">
        <v>1</v>
      </c>
      <c r="F16876">
        <v>0.88</v>
      </c>
      <c r="G16876">
        <v>0.88</v>
      </c>
      <c r="H16876">
        <v>0.88</v>
      </c>
    </row>
    <row r="16877" spans="2:8" x14ac:dyDescent="0.25">
      <c r="B16877" t="s">
        <v>3</v>
      </c>
      <c r="C16877" t="s">
        <v>680</v>
      </c>
      <c r="D16877" t="s">
        <v>354</v>
      </c>
      <c r="E16877" t="s">
        <v>1</v>
      </c>
      <c r="F16877">
        <v>0.86</v>
      </c>
      <c r="G16877">
        <v>0.86</v>
      </c>
      <c r="H16877">
        <v>0.86</v>
      </c>
    </row>
    <row r="16878" spans="2:8" x14ac:dyDescent="0.25">
      <c r="B16878" t="s">
        <v>3</v>
      </c>
      <c r="C16878" t="s">
        <v>680</v>
      </c>
      <c r="D16878" t="s">
        <v>355</v>
      </c>
      <c r="E16878" t="s">
        <v>1</v>
      </c>
      <c r="F16878">
        <v>0.88</v>
      </c>
      <c r="G16878">
        <v>0.88</v>
      </c>
      <c r="H16878">
        <v>0.88</v>
      </c>
    </row>
    <row r="16879" spans="2:8" x14ac:dyDescent="0.25">
      <c r="B16879" t="s">
        <v>3</v>
      </c>
      <c r="C16879" t="s">
        <v>680</v>
      </c>
      <c r="D16879" t="s">
        <v>356</v>
      </c>
      <c r="E16879" t="s">
        <v>1</v>
      </c>
      <c r="F16879">
        <v>0.76</v>
      </c>
      <c r="G16879">
        <v>0.76</v>
      </c>
      <c r="H16879">
        <v>0.76</v>
      </c>
    </row>
    <row r="16880" spans="2:8" x14ac:dyDescent="0.25">
      <c r="B16880" t="s">
        <v>3</v>
      </c>
      <c r="C16880" t="s">
        <v>680</v>
      </c>
      <c r="D16880" t="s">
        <v>357</v>
      </c>
      <c r="E16880" t="s">
        <v>1</v>
      </c>
      <c r="F16880">
        <v>0.86</v>
      </c>
      <c r="G16880">
        <v>0.86</v>
      </c>
      <c r="H16880">
        <v>0.86</v>
      </c>
    </row>
    <row r="16881" spans="2:8" x14ac:dyDescent="0.25">
      <c r="B16881" t="s">
        <v>3</v>
      </c>
      <c r="C16881" t="s">
        <v>680</v>
      </c>
      <c r="D16881" t="s">
        <v>358</v>
      </c>
      <c r="E16881" t="s">
        <v>1</v>
      </c>
      <c r="F16881">
        <v>0.88</v>
      </c>
      <c r="G16881">
        <v>0.88</v>
      </c>
      <c r="H16881">
        <v>0.88</v>
      </c>
    </row>
    <row r="16882" spans="2:8" x14ac:dyDescent="0.25">
      <c r="B16882" t="s">
        <v>3</v>
      </c>
      <c r="C16882" t="s">
        <v>680</v>
      </c>
      <c r="D16882" t="s">
        <v>359</v>
      </c>
      <c r="E16882" t="s">
        <v>1</v>
      </c>
      <c r="F16882">
        <v>0.86</v>
      </c>
      <c r="G16882">
        <v>0.86</v>
      </c>
      <c r="H16882">
        <v>0.86</v>
      </c>
    </row>
    <row r="16883" spans="2:8" x14ac:dyDescent="0.25">
      <c r="B16883" t="s">
        <v>3</v>
      </c>
      <c r="C16883" t="s">
        <v>680</v>
      </c>
      <c r="D16883" t="s">
        <v>360</v>
      </c>
      <c r="E16883" t="s">
        <v>1</v>
      </c>
      <c r="F16883">
        <v>0.88</v>
      </c>
      <c r="G16883">
        <v>0.88</v>
      </c>
      <c r="H16883">
        <v>0.88</v>
      </c>
    </row>
    <row r="16884" spans="2:8" x14ac:dyDescent="0.25">
      <c r="B16884" t="s">
        <v>3</v>
      </c>
      <c r="C16884" t="s">
        <v>680</v>
      </c>
      <c r="D16884" t="s">
        <v>361</v>
      </c>
      <c r="E16884" t="s">
        <v>1</v>
      </c>
      <c r="F16884">
        <v>0.86</v>
      </c>
      <c r="G16884">
        <v>0.86</v>
      </c>
      <c r="H16884">
        <v>0.86</v>
      </c>
    </row>
    <row r="16885" spans="2:8" x14ac:dyDescent="0.25">
      <c r="B16885" t="s">
        <v>3</v>
      </c>
      <c r="C16885" t="s">
        <v>680</v>
      </c>
      <c r="D16885" t="s">
        <v>362</v>
      </c>
      <c r="E16885" t="s">
        <v>1</v>
      </c>
      <c r="F16885">
        <v>0.88</v>
      </c>
      <c r="G16885">
        <v>0.88</v>
      </c>
      <c r="H16885">
        <v>0.88</v>
      </c>
    </row>
    <row r="16886" spans="2:8" x14ac:dyDescent="0.25">
      <c r="B16886" t="s">
        <v>3</v>
      </c>
      <c r="C16886" t="s">
        <v>680</v>
      </c>
      <c r="D16886" t="s">
        <v>363</v>
      </c>
      <c r="E16886" t="s">
        <v>1</v>
      </c>
      <c r="F16886">
        <v>0.86</v>
      </c>
      <c r="G16886">
        <v>0.86</v>
      </c>
      <c r="H16886">
        <v>0.86</v>
      </c>
    </row>
    <row r="16887" spans="2:8" x14ac:dyDescent="0.25">
      <c r="B16887" t="s">
        <v>3</v>
      </c>
      <c r="C16887" t="s">
        <v>680</v>
      </c>
      <c r="D16887" t="s">
        <v>364</v>
      </c>
      <c r="E16887" t="s">
        <v>1</v>
      </c>
      <c r="F16887">
        <v>0.88</v>
      </c>
      <c r="G16887">
        <v>0.88</v>
      </c>
      <c r="H16887">
        <v>0.88</v>
      </c>
    </row>
    <row r="16888" spans="2:8" x14ac:dyDescent="0.25">
      <c r="B16888" t="s">
        <v>3</v>
      </c>
      <c r="C16888" t="s">
        <v>680</v>
      </c>
      <c r="D16888" t="s">
        <v>365</v>
      </c>
      <c r="E16888" t="s">
        <v>1</v>
      </c>
      <c r="F16888">
        <v>0.86</v>
      </c>
      <c r="G16888">
        <v>0.86</v>
      </c>
      <c r="H16888">
        <v>0.86</v>
      </c>
    </row>
    <row r="16889" spans="2:8" x14ac:dyDescent="0.25">
      <c r="B16889" t="s">
        <v>3</v>
      </c>
      <c r="C16889" t="s">
        <v>680</v>
      </c>
      <c r="D16889" t="s">
        <v>366</v>
      </c>
      <c r="E16889" t="s">
        <v>1</v>
      </c>
      <c r="F16889">
        <v>0.88</v>
      </c>
      <c r="G16889">
        <v>0.88</v>
      </c>
      <c r="H16889">
        <v>0.88</v>
      </c>
    </row>
    <row r="16890" spans="2:8" x14ac:dyDescent="0.25">
      <c r="B16890" t="s">
        <v>3</v>
      </c>
      <c r="C16890" t="s">
        <v>680</v>
      </c>
      <c r="D16890" t="s">
        <v>367</v>
      </c>
      <c r="E16890" t="s">
        <v>1</v>
      </c>
      <c r="F16890">
        <v>0.86</v>
      </c>
      <c r="G16890">
        <v>0.86</v>
      </c>
      <c r="H16890">
        <v>0.86</v>
      </c>
    </row>
    <row r="16891" spans="2:8" x14ac:dyDescent="0.25">
      <c r="B16891" t="s">
        <v>3</v>
      </c>
      <c r="C16891" t="s">
        <v>680</v>
      </c>
      <c r="D16891" t="s">
        <v>368</v>
      </c>
      <c r="E16891" t="s">
        <v>1</v>
      </c>
      <c r="F16891">
        <v>0.88</v>
      </c>
      <c r="G16891">
        <v>0.88</v>
      </c>
      <c r="H16891">
        <v>0.88</v>
      </c>
    </row>
    <row r="16892" spans="2:8" x14ac:dyDescent="0.25">
      <c r="B16892" t="s">
        <v>3</v>
      </c>
      <c r="C16892" t="s">
        <v>680</v>
      </c>
      <c r="D16892" t="s">
        <v>369</v>
      </c>
      <c r="E16892" t="s">
        <v>1</v>
      </c>
      <c r="F16892">
        <v>0.86</v>
      </c>
      <c r="G16892">
        <v>0.86</v>
      </c>
      <c r="H16892">
        <v>0.86</v>
      </c>
    </row>
    <row r="16893" spans="2:8" x14ac:dyDescent="0.25">
      <c r="B16893" t="s">
        <v>3</v>
      </c>
      <c r="C16893" t="s">
        <v>680</v>
      </c>
      <c r="D16893" t="s">
        <v>370</v>
      </c>
      <c r="E16893" t="s">
        <v>1</v>
      </c>
      <c r="F16893">
        <v>0.88</v>
      </c>
      <c r="G16893">
        <v>0.88</v>
      </c>
      <c r="H16893">
        <v>0.88</v>
      </c>
    </row>
    <row r="16894" spans="2:8" x14ac:dyDescent="0.25">
      <c r="B16894" t="s">
        <v>3</v>
      </c>
      <c r="C16894" t="s">
        <v>680</v>
      </c>
      <c r="D16894" t="s">
        <v>371</v>
      </c>
      <c r="E16894" t="s">
        <v>1</v>
      </c>
      <c r="F16894">
        <v>0.86</v>
      </c>
      <c r="G16894">
        <v>0.86</v>
      </c>
      <c r="H16894">
        <v>0.86</v>
      </c>
    </row>
    <row r="16895" spans="2:8" x14ac:dyDescent="0.25">
      <c r="B16895" t="s">
        <v>3</v>
      </c>
      <c r="C16895" t="s">
        <v>680</v>
      </c>
      <c r="D16895" t="s">
        <v>372</v>
      </c>
      <c r="E16895" t="s">
        <v>1</v>
      </c>
      <c r="F16895">
        <v>0.88</v>
      </c>
      <c r="G16895">
        <v>0.88</v>
      </c>
      <c r="H16895">
        <v>0.88</v>
      </c>
    </row>
    <row r="16896" spans="2:8" x14ac:dyDescent="0.25">
      <c r="B16896" t="s">
        <v>3</v>
      </c>
      <c r="C16896" t="s">
        <v>680</v>
      </c>
      <c r="D16896" t="s">
        <v>373</v>
      </c>
      <c r="E16896" t="s">
        <v>1</v>
      </c>
      <c r="F16896">
        <v>0.86</v>
      </c>
      <c r="G16896">
        <v>0.86</v>
      </c>
      <c r="H16896">
        <v>0.86</v>
      </c>
    </row>
    <row r="16897" spans="2:8" x14ac:dyDescent="0.25">
      <c r="B16897" t="s">
        <v>3</v>
      </c>
      <c r="C16897" t="s">
        <v>680</v>
      </c>
      <c r="D16897" t="s">
        <v>374</v>
      </c>
      <c r="E16897" t="s">
        <v>1</v>
      </c>
      <c r="F16897">
        <v>0.88</v>
      </c>
      <c r="G16897">
        <v>0.88</v>
      </c>
      <c r="H16897">
        <v>0.88</v>
      </c>
    </row>
    <row r="16898" spans="2:8" x14ac:dyDescent="0.25">
      <c r="B16898" t="s">
        <v>3</v>
      </c>
      <c r="C16898" t="s">
        <v>680</v>
      </c>
      <c r="D16898" t="s">
        <v>375</v>
      </c>
      <c r="E16898" t="s">
        <v>1</v>
      </c>
      <c r="F16898">
        <v>0.86</v>
      </c>
      <c r="G16898">
        <v>0.86</v>
      </c>
      <c r="H16898">
        <v>0.86</v>
      </c>
    </row>
    <row r="16899" spans="2:8" x14ac:dyDescent="0.25">
      <c r="B16899" t="s">
        <v>3</v>
      </c>
      <c r="C16899" t="s">
        <v>680</v>
      </c>
      <c r="D16899" t="s">
        <v>376</v>
      </c>
      <c r="E16899" t="s">
        <v>1</v>
      </c>
      <c r="F16899">
        <v>0.88</v>
      </c>
      <c r="G16899">
        <v>0.88</v>
      </c>
      <c r="H16899">
        <v>0.88</v>
      </c>
    </row>
    <row r="16900" spans="2:8" x14ac:dyDescent="0.25">
      <c r="B16900" t="s">
        <v>3</v>
      </c>
      <c r="C16900" t="s">
        <v>680</v>
      </c>
      <c r="D16900" t="s">
        <v>377</v>
      </c>
      <c r="E16900" t="s">
        <v>1</v>
      </c>
      <c r="F16900">
        <v>0.86</v>
      </c>
      <c r="G16900">
        <v>0.86</v>
      </c>
      <c r="H16900">
        <v>0.86</v>
      </c>
    </row>
    <row r="16901" spans="2:8" x14ac:dyDescent="0.25">
      <c r="B16901" t="s">
        <v>3</v>
      </c>
      <c r="C16901" t="s">
        <v>680</v>
      </c>
      <c r="D16901" t="s">
        <v>378</v>
      </c>
      <c r="E16901" t="s">
        <v>1</v>
      </c>
      <c r="F16901">
        <v>0.88</v>
      </c>
      <c r="G16901">
        <v>0.88</v>
      </c>
      <c r="H16901">
        <v>0.88</v>
      </c>
    </row>
    <row r="16902" spans="2:8" x14ac:dyDescent="0.25">
      <c r="B16902" t="s">
        <v>3</v>
      </c>
      <c r="C16902" t="s">
        <v>680</v>
      </c>
      <c r="D16902" t="s">
        <v>379</v>
      </c>
      <c r="E16902" t="s">
        <v>1</v>
      </c>
      <c r="F16902">
        <v>0.86</v>
      </c>
      <c r="G16902">
        <v>0.86</v>
      </c>
      <c r="H16902">
        <v>0.86</v>
      </c>
    </row>
    <row r="16903" spans="2:8" x14ac:dyDescent="0.25">
      <c r="B16903" t="s">
        <v>3</v>
      </c>
      <c r="C16903" t="s">
        <v>680</v>
      </c>
      <c r="D16903" t="s">
        <v>380</v>
      </c>
      <c r="E16903" t="s">
        <v>1</v>
      </c>
      <c r="F16903">
        <v>0.88</v>
      </c>
      <c r="G16903">
        <v>0.88</v>
      </c>
      <c r="H16903">
        <v>0.88</v>
      </c>
    </row>
    <row r="16904" spans="2:8" x14ac:dyDescent="0.25">
      <c r="B16904" t="s">
        <v>3</v>
      </c>
      <c r="C16904" t="s">
        <v>680</v>
      </c>
      <c r="D16904" t="s">
        <v>381</v>
      </c>
      <c r="E16904" t="s">
        <v>1</v>
      </c>
      <c r="F16904">
        <v>0.86</v>
      </c>
      <c r="G16904">
        <v>0.86</v>
      </c>
      <c r="H16904">
        <v>0.86</v>
      </c>
    </row>
    <row r="16905" spans="2:8" x14ac:dyDescent="0.25">
      <c r="B16905" t="s">
        <v>3</v>
      </c>
      <c r="C16905" t="s">
        <v>680</v>
      </c>
      <c r="D16905" t="s">
        <v>382</v>
      </c>
      <c r="E16905" t="s">
        <v>1</v>
      </c>
      <c r="F16905">
        <v>0.88</v>
      </c>
      <c r="G16905">
        <v>0.88</v>
      </c>
      <c r="H16905">
        <v>0.88</v>
      </c>
    </row>
    <row r="16906" spans="2:8" x14ac:dyDescent="0.25">
      <c r="B16906" t="s">
        <v>3</v>
      </c>
      <c r="C16906" t="s">
        <v>680</v>
      </c>
      <c r="D16906" t="s">
        <v>383</v>
      </c>
      <c r="E16906" t="s">
        <v>1</v>
      </c>
      <c r="F16906">
        <v>0.86</v>
      </c>
      <c r="G16906">
        <v>0.86</v>
      </c>
      <c r="H16906">
        <v>0.86</v>
      </c>
    </row>
    <row r="16907" spans="2:8" x14ac:dyDescent="0.25">
      <c r="B16907" t="s">
        <v>3</v>
      </c>
      <c r="C16907" t="s">
        <v>680</v>
      </c>
      <c r="D16907" t="s">
        <v>384</v>
      </c>
      <c r="E16907" t="s">
        <v>1</v>
      </c>
      <c r="F16907">
        <v>0.88</v>
      </c>
      <c r="G16907">
        <v>0.88</v>
      </c>
      <c r="H16907">
        <v>0.88</v>
      </c>
    </row>
    <row r="16908" spans="2:8" x14ac:dyDescent="0.25">
      <c r="B16908" t="s">
        <v>3</v>
      </c>
      <c r="C16908" t="s">
        <v>680</v>
      </c>
      <c r="D16908" t="s">
        <v>385</v>
      </c>
      <c r="E16908" t="s">
        <v>1</v>
      </c>
      <c r="F16908">
        <v>0.86</v>
      </c>
      <c r="G16908">
        <v>0.86</v>
      </c>
      <c r="H16908">
        <v>0.86</v>
      </c>
    </row>
    <row r="16909" spans="2:8" x14ac:dyDescent="0.25">
      <c r="B16909" t="s">
        <v>3</v>
      </c>
      <c r="C16909" t="s">
        <v>680</v>
      </c>
      <c r="D16909" t="s">
        <v>386</v>
      </c>
      <c r="E16909" t="s">
        <v>1</v>
      </c>
      <c r="F16909">
        <v>0.88</v>
      </c>
      <c r="G16909">
        <v>0.88</v>
      </c>
      <c r="H16909">
        <v>0.88</v>
      </c>
    </row>
    <row r="16910" spans="2:8" x14ac:dyDescent="0.25">
      <c r="B16910" t="s">
        <v>3</v>
      </c>
      <c r="C16910" t="s">
        <v>680</v>
      </c>
      <c r="D16910" t="s">
        <v>387</v>
      </c>
      <c r="E16910" t="s">
        <v>1</v>
      </c>
      <c r="F16910">
        <v>0.86</v>
      </c>
      <c r="G16910">
        <v>0.86</v>
      </c>
      <c r="H16910">
        <v>0.86</v>
      </c>
    </row>
    <row r="16911" spans="2:8" x14ac:dyDescent="0.25">
      <c r="B16911" t="s">
        <v>3</v>
      </c>
      <c r="C16911" t="s">
        <v>680</v>
      </c>
      <c r="D16911" t="s">
        <v>388</v>
      </c>
      <c r="E16911" t="s">
        <v>1</v>
      </c>
      <c r="F16911">
        <v>0.88</v>
      </c>
      <c r="G16911">
        <v>0.88</v>
      </c>
      <c r="H16911">
        <v>0.88</v>
      </c>
    </row>
    <row r="16912" spans="2:8" x14ac:dyDescent="0.25">
      <c r="B16912" t="s">
        <v>3</v>
      </c>
      <c r="C16912" t="s">
        <v>680</v>
      </c>
      <c r="D16912" t="s">
        <v>389</v>
      </c>
      <c r="E16912" t="s">
        <v>1</v>
      </c>
      <c r="F16912">
        <v>0.86</v>
      </c>
      <c r="G16912">
        <v>0.86</v>
      </c>
      <c r="H16912">
        <v>0.86</v>
      </c>
    </row>
    <row r="16913" spans="2:8" x14ac:dyDescent="0.25">
      <c r="B16913" t="s">
        <v>3</v>
      </c>
      <c r="C16913" t="s">
        <v>680</v>
      </c>
      <c r="D16913" t="s">
        <v>390</v>
      </c>
      <c r="E16913" t="s">
        <v>1</v>
      </c>
      <c r="F16913">
        <v>0.88</v>
      </c>
      <c r="G16913">
        <v>0.88</v>
      </c>
      <c r="H16913">
        <v>0.88</v>
      </c>
    </row>
    <row r="16914" spans="2:8" x14ac:dyDescent="0.25">
      <c r="B16914" t="s">
        <v>3</v>
      </c>
      <c r="C16914" t="s">
        <v>680</v>
      </c>
      <c r="D16914" t="s">
        <v>391</v>
      </c>
      <c r="E16914" t="s">
        <v>1</v>
      </c>
      <c r="F16914">
        <v>0.86</v>
      </c>
      <c r="G16914">
        <v>0.86</v>
      </c>
      <c r="H16914">
        <v>0.86</v>
      </c>
    </row>
    <row r="16915" spans="2:8" x14ac:dyDescent="0.25">
      <c r="B16915" t="s">
        <v>3</v>
      </c>
      <c r="C16915" t="s">
        <v>680</v>
      </c>
      <c r="D16915" t="s">
        <v>392</v>
      </c>
      <c r="E16915" t="s">
        <v>1</v>
      </c>
      <c r="F16915">
        <v>0.88</v>
      </c>
      <c r="G16915">
        <v>0.88</v>
      </c>
      <c r="H16915">
        <v>0.88</v>
      </c>
    </row>
    <row r="16916" spans="2:8" x14ac:dyDescent="0.25">
      <c r="B16916" t="s">
        <v>3</v>
      </c>
      <c r="C16916" t="s">
        <v>680</v>
      </c>
      <c r="D16916" t="s">
        <v>395</v>
      </c>
      <c r="E16916" t="s">
        <v>1</v>
      </c>
      <c r="F16916">
        <v>0.86</v>
      </c>
      <c r="G16916">
        <v>0.86</v>
      </c>
      <c r="H16916">
        <v>0.86</v>
      </c>
    </row>
    <row r="16917" spans="2:8" x14ac:dyDescent="0.25">
      <c r="B16917" t="s">
        <v>3</v>
      </c>
      <c r="C16917" t="s">
        <v>680</v>
      </c>
      <c r="D16917" t="s">
        <v>396</v>
      </c>
      <c r="E16917" t="s">
        <v>1</v>
      </c>
      <c r="F16917">
        <v>0.88</v>
      </c>
      <c r="G16917">
        <v>0.88</v>
      </c>
      <c r="H16917">
        <v>0.88</v>
      </c>
    </row>
    <row r="16918" spans="2:8" x14ac:dyDescent="0.25">
      <c r="B16918" t="s">
        <v>3</v>
      </c>
      <c r="C16918" t="s">
        <v>680</v>
      </c>
      <c r="D16918" t="s">
        <v>393</v>
      </c>
      <c r="E16918" t="s">
        <v>1</v>
      </c>
      <c r="F16918">
        <v>0.86</v>
      </c>
      <c r="G16918">
        <v>0.86</v>
      </c>
      <c r="H16918">
        <v>0.86</v>
      </c>
    </row>
    <row r="16919" spans="2:8" x14ac:dyDescent="0.25">
      <c r="B16919" t="s">
        <v>3</v>
      </c>
      <c r="C16919" t="s">
        <v>680</v>
      </c>
      <c r="D16919" t="s">
        <v>394</v>
      </c>
      <c r="E16919" t="s">
        <v>1</v>
      </c>
      <c r="F16919">
        <v>0.88</v>
      </c>
      <c r="G16919">
        <v>0.88</v>
      </c>
      <c r="H16919">
        <v>0.88</v>
      </c>
    </row>
    <row r="16920" spans="2:8" x14ac:dyDescent="0.25">
      <c r="B16920" t="s">
        <v>3</v>
      </c>
      <c r="C16920" t="s">
        <v>680</v>
      </c>
      <c r="D16920" t="s">
        <v>398</v>
      </c>
      <c r="E16920" t="s">
        <v>1</v>
      </c>
      <c r="F16920">
        <v>1.06</v>
      </c>
      <c r="G16920">
        <v>1.06</v>
      </c>
      <c r="H16920">
        <v>1.06</v>
      </c>
    </row>
    <row r="16921" spans="2:8" x14ac:dyDescent="0.25">
      <c r="B16921" t="s">
        <v>3</v>
      </c>
      <c r="C16921" t="s">
        <v>680</v>
      </c>
      <c r="D16921" t="s">
        <v>399</v>
      </c>
      <c r="E16921" t="s">
        <v>1</v>
      </c>
      <c r="F16921">
        <v>1.06</v>
      </c>
      <c r="G16921">
        <v>1.06</v>
      </c>
      <c r="H16921">
        <v>1.06</v>
      </c>
    </row>
    <row r="16922" spans="2:8" x14ac:dyDescent="0.25">
      <c r="B16922" t="s">
        <v>3</v>
      </c>
      <c r="C16922" t="s">
        <v>680</v>
      </c>
      <c r="D16922" t="s">
        <v>400</v>
      </c>
      <c r="E16922" t="s">
        <v>1</v>
      </c>
      <c r="F16922">
        <v>0.39</v>
      </c>
      <c r="G16922">
        <v>0.39</v>
      </c>
      <c r="H16922">
        <v>0.39</v>
      </c>
    </row>
    <row r="16923" spans="2:8" x14ac:dyDescent="0.25">
      <c r="B16923" t="s">
        <v>3</v>
      </c>
      <c r="C16923" t="s">
        <v>680</v>
      </c>
      <c r="D16923" t="s">
        <v>397</v>
      </c>
      <c r="E16923" t="s">
        <v>1</v>
      </c>
      <c r="F16923">
        <v>1.06</v>
      </c>
      <c r="G16923">
        <v>1.06</v>
      </c>
      <c r="H16923">
        <v>1.06</v>
      </c>
    </row>
    <row r="16924" spans="2:8" x14ac:dyDescent="0.25">
      <c r="B16924" t="s">
        <v>3</v>
      </c>
      <c r="C16924" t="s">
        <v>680</v>
      </c>
      <c r="D16924" t="s">
        <v>401</v>
      </c>
      <c r="E16924" t="s">
        <v>1</v>
      </c>
      <c r="F16924">
        <v>0.76</v>
      </c>
      <c r="G16924">
        <v>0.76</v>
      </c>
      <c r="H16924">
        <v>0.76</v>
      </c>
    </row>
    <row r="16925" spans="2:8" x14ac:dyDescent="0.25">
      <c r="B16925" t="s">
        <v>3</v>
      </c>
      <c r="C16925" t="s">
        <v>680</v>
      </c>
      <c r="D16925" t="s">
        <v>402</v>
      </c>
      <c r="E16925" t="s">
        <v>1</v>
      </c>
      <c r="F16925">
        <v>1</v>
      </c>
      <c r="G16925">
        <v>1</v>
      </c>
      <c r="H16925">
        <v>1</v>
      </c>
    </row>
    <row r="16926" spans="2:8" x14ac:dyDescent="0.25">
      <c r="B16926" t="s">
        <v>3</v>
      </c>
      <c r="C16926" t="s">
        <v>680</v>
      </c>
      <c r="D16926" t="s">
        <v>403</v>
      </c>
      <c r="E16926" t="s">
        <v>1</v>
      </c>
      <c r="F16926">
        <v>0.64</v>
      </c>
      <c r="G16926">
        <v>0.64</v>
      </c>
      <c r="H16926">
        <v>0.64</v>
      </c>
    </row>
    <row r="16927" spans="2:8" x14ac:dyDescent="0.25">
      <c r="B16927" t="s">
        <v>3</v>
      </c>
      <c r="C16927" t="s">
        <v>680</v>
      </c>
      <c r="D16927" t="s">
        <v>404</v>
      </c>
      <c r="E16927" t="s">
        <v>1</v>
      </c>
      <c r="F16927">
        <v>0.64</v>
      </c>
      <c r="G16927">
        <v>0.64</v>
      </c>
      <c r="H16927">
        <v>0.64</v>
      </c>
    </row>
    <row r="16928" spans="2:8" x14ac:dyDescent="0.25">
      <c r="B16928" t="s">
        <v>3</v>
      </c>
      <c r="C16928" t="s">
        <v>680</v>
      </c>
      <c r="D16928" t="s">
        <v>405</v>
      </c>
      <c r="E16928" t="s">
        <v>1</v>
      </c>
      <c r="F16928">
        <v>0.86</v>
      </c>
      <c r="G16928">
        <v>0.86</v>
      </c>
      <c r="H16928">
        <v>0.86</v>
      </c>
    </row>
    <row r="16929" spans="2:8" x14ac:dyDescent="0.25">
      <c r="B16929" t="s">
        <v>3</v>
      </c>
      <c r="C16929" t="s">
        <v>680</v>
      </c>
      <c r="D16929" t="s">
        <v>406</v>
      </c>
      <c r="E16929" t="s">
        <v>1</v>
      </c>
      <c r="F16929">
        <v>0.88</v>
      </c>
      <c r="G16929">
        <v>0.88</v>
      </c>
      <c r="H16929">
        <v>0.88</v>
      </c>
    </row>
  </sheetData>
  <autoFilter ref="B2:H15690" xr:uid="{00000000-0009-0000-0000-000007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B1:G20"/>
  <sheetViews>
    <sheetView tabSelected="1" workbookViewId="0">
      <selection activeCell="E3" sqref="E3:G3"/>
    </sheetView>
  </sheetViews>
  <sheetFormatPr defaultRowHeight="15" x14ac:dyDescent="0.25"/>
  <cols>
    <col min="1" max="1" width="5.5703125" customWidth="1"/>
    <col min="2" max="2" width="22.28515625" hidden="1" customWidth="1"/>
    <col min="3" max="3" width="48" customWidth="1"/>
    <col min="4" max="4" width="21" hidden="1" customWidth="1"/>
    <col min="5" max="5" width="17.42578125" bestFit="1" customWidth="1"/>
    <col min="6" max="7" width="14.42578125" bestFit="1" customWidth="1"/>
  </cols>
  <sheetData>
    <row r="1" spans="2:7" ht="13.5" customHeight="1" x14ac:dyDescent="0.25"/>
    <row r="2" spans="2:7" s="1" customFormat="1" x14ac:dyDescent="0.25">
      <c r="B2" s="6" t="s">
        <v>2</v>
      </c>
      <c r="C2" s="7" t="s">
        <v>556</v>
      </c>
      <c r="D2" s="7" t="s">
        <v>621</v>
      </c>
      <c r="E2" s="7">
        <v>2020</v>
      </c>
      <c r="F2" s="7">
        <v>2021</v>
      </c>
      <c r="G2" s="7">
        <v>2022</v>
      </c>
    </row>
    <row r="3" spans="2:7" x14ac:dyDescent="0.25">
      <c r="B3" s="15" t="s">
        <v>3</v>
      </c>
      <c r="C3" s="17" t="s">
        <v>0</v>
      </c>
      <c r="D3" s="17" t="s">
        <v>1</v>
      </c>
      <c r="E3" s="17">
        <v>2.232808829462178</v>
      </c>
      <c r="F3" s="17">
        <v>2.2823318560701824</v>
      </c>
      <c r="G3" s="17">
        <v>2.3469419889895917</v>
      </c>
    </row>
    <row r="4" spans="2:7" x14ac:dyDescent="0.25">
      <c r="B4" s="15" t="s">
        <v>3</v>
      </c>
      <c r="C4" s="14" t="s">
        <v>4</v>
      </c>
      <c r="D4" s="14" t="s">
        <v>1</v>
      </c>
      <c r="E4" s="14">
        <v>128564125.58210663</v>
      </c>
      <c r="F4" s="14">
        <v>127719593.22031975</v>
      </c>
      <c r="G4" s="14">
        <v>128463976.13858044</v>
      </c>
    </row>
    <row r="5" spans="2:7" x14ac:dyDescent="0.25">
      <c r="B5" s="15" t="s">
        <v>3</v>
      </c>
      <c r="C5" s="14" t="s">
        <v>6</v>
      </c>
      <c r="D5" s="14" t="s">
        <v>1</v>
      </c>
      <c r="E5" s="14">
        <v>1751291136.9950268</v>
      </c>
      <c r="F5" s="14">
        <v>1730862758.665494</v>
      </c>
      <c r="G5" s="14">
        <v>1711689326.7668414</v>
      </c>
    </row>
    <row r="6" spans="2:7" x14ac:dyDescent="0.25">
      <c r="B6" s="15" t="s">
        <v>3</v>
      </c>
      <c r="C6" s="14" t="s">
        <v>7</v>
      </c>
      <c r="D6" s="14" t="s">
        <v>1</v>
      </c>
      <c r="E6" s="14">
        <v>41986.031699946208</v>
      </c>
      <c r="F6" s="14">
        <v>41913.873369390567</v>
      </c>
      <c r="G6" s="14">
        <v>41936.427156960795</v>
      </c>
    </row>
    <row r="7" spans="2:7" x14ac:dyDescent="0.25">
      <c r="B7" s="15" t="s">
        <v>3</v>
      </c>
      <c r="C7" s="16" t="s">
        <v>8</v>
      </c>
      <c r="D7" s="14" t="s">
        <v>1</v>
      </c>
      <c r="E7" s="16">
        <v>34050000.000000007</v>
      </c>
      <c r="F7" s="16">
        <v>34050000</v>
      </c>
      <c r="G7" s="16">
        <v>34050000</v>
      </c>
    </row>
    <row r="8" spans="2:7" x14ac:dyDescent="0.25">
      <c r="C8" s="2"/>
      <c r="D8" s="2"/>
      <c r="E8" s="2"/>
    </row>
    <row r="9" spans="2:7" x14ac:dyDescent="0.25">
      <c r="D9" s="2"/>
    </row>
    <row r="10" spans="2:7" x14ac:dyDescent="0.25">
      <c r="D10" s="2"/>
    </row>
    <row r="11" spans="2:7" x14ac:dyDescent="0.25">
      <c r="D11" s="2"/>
    </row>
    <row r="12" spans="2:7" x14ac:dyDescent="0.25">
      <c r="D12" s="2"/>
    </row>
    <row r="13" spans="2:7" x14ac:dyDescent="0.25">
      <c r="D13" s="2"/>
    </row>
    <row r="14" spans="2:7" x14ac:dyDescent="0.25">
      <c r="D14" s="2"/>
    </row>
    <row r="15" spans="2:7" x14ac:dyDescent="0.25">
      <c r="D15" s="2"/>
    </row>
    <row r="16" spans="2:7" x14ac:dyDescent="0.25">
      <c r="D16" s="2"/>
    </row>
    <row r="17" spans="4:4" x14ac:dyDescent="0.25">
      <c r="D17" s="2"/>
    </row>
    <row r="18" spans="4:4" x14ac:dyDescent="0.25">
      <c r="D18" s="2"/>
    </row>
    <row r="19" spans="4:4" x14ac:dyDescent="0.25">
      <c r="D19" s="2"/>
    </row>
    <row r="20" spans="4:4" x14ac:dyDescent="0.25">
      <c r="D20" s="2"/>
    </row>
  </sheetData>
  <autoFilter ref="A2:D2" xr:uid="{00000000-0009-0000-0000-000000000000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R8"/>
  <sheetViews>
    <sheetView topLeftCell="B1" workbookViewId="0">
      <selection activeCell="F5" sqref="F5"/>
    </sheetView>
  </sheetViews>
  <sheetFormatPr defaultRowHeight="15" x14ac:dyDescent="0.25"/>
  <cols>
    <col min="1" max="1" width="9.140625" hidden="1" customWidth="1"/>
    <col min="2" max="2" width="9.140625" customWidth="1"/>
    <col min="3" max="3" width="13.28515625" bestFit="1" customWidth="1"/>
    <col min="4" max="4" width="12.28515625" customWidth="1"/>
    <col min="5" max="6" width="12.28515625" bestFit="1" customWidth="1"/>
    <col min="7" max="8" width="15.28515625" customWidth="1"/>
    <col min="9" max="9" width="15.140625" customWidth="1"/>
    <col min="10" max="10" width="13.42578125" customWidth="1"/>
    <col min="11" max="12" width="13.5703125" customWidth="1"/>
    <col min="13" max="15" width="14" customWidth="1"/>
    <col min="16" max="16" width="13.85546875" bestFit="1" customWidth="1"/>
    <col min="17" max="17" width="13.140625" customWidth="1"/>
    <col min="18" max="18" width="13.42578125" customWidth="1"/>
    <col min="19" max="21" width="15.28515625" bestFit="1" customWidth="1"/>
    <col min="22" max="22" width="11.28515625" bestFit="1" customWidth="1"/>
    <col min="23" max="27" width="12.28515625" bestFit="1" customWidth="1"/>
  </cols>
  <sheetData>
    <row r="1" spans="1:18" x14ac:dyDescent="0.25">
      <c r="A1" s="1" t="s">
        <v>435</v>
      </c>
    </row>
    <row r="2" spans="1:18" x14ac:dyDescent="0.25">
      <c r="A2" t="e">
        <f ca="1">OFFSET(INDIRECT(ADDRESS(1,MATCH("Select_Meas_Outputs", Measure!#REF!,0))),COUNTBLANK(Measure!#REF!),0,COUNTA(Measure!#REF!),MATCH(2022,Measure!#REF!,0)-MATCH("Select_Meas_Outputs",Measure!#REF!,0)+1)</f>
        <v>#REF!</v>
      </c>
      <c r="C2" s="60"/>
      <c r="D2" s="4" t="s">
        <v>437</v>
      </c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18" x14ac:dyDescent="0.25">
      <c r="A3" t="s">
        <v>553</v>
      </c>
      <c r="C3" s="60"/>
      <c r="D3" s="63" t="s">
        <v>586</v>
      </c>
      <c r="E3" s="64"/>
      <c r="F3" s="64"/>
      <c r="G3" s="63" t="s">
        <v>7</v>
      </c>
      <c r="H3" s="64"/>
      <c r="I3" s="64"/>
      <c r="J3" s="63" t="s">
        <v>4</v>
      </c>
      <c r="K3" s="64"/>
      <c r="L3" s="64"/>
      <c r="M3" s="63" t="s">
        <v>6</v>
      </c>
      <c r="N3" s="64"/>
      <c r="O3" s="64"/>
      <c r="P3" s="63" t="s">
        <v>590</v>
      </c>
      <c r="Q3" s="64"/>
      <c r="R3" s="64"/>
    </row>
    <row r="4" spans="1:18" x14ac:dyDescent="0.25">
      <c r="A4">
        <f>COUNTBLANK(Sector!$D$1:$D$10)</f>
        <v>1</v>
      </c>
      <c r="C4" s="4" t="s">
        <v>440</v>
      </c>
      <c r="D4" s="59" t="s">
        <v>432</v>
      </c>
      <c r="E4" s="59" t="s">
        <v>433</v>
      </c>
      <c r="F4" s="59" t="s">
        <v>434</v>
      </c>
      <c r="G4" s="59" t="s">
        <v>432</v>
      </c>
      <c r="H4" s="59" t="s">
        <v>433</v>
      </c>
      <c r="I4" s="59" t="s">
        <v>434</v>
      </c>
      <c r="J4" s="59" t="s">
        <v>432</v>
      </c>
      <c r="K4" s="59" t="s">
        <v>433</v>
      </c>
      <c r="L4" s="59" t="s">
        <v>434</v>
      </c>
      <c r="M4" s="59" t="s">
        <v>432</v>
      </c>
      <c r="N4" s="59" t="s">
        <v>433</v>
      </c>
      <c r="O4" s="59" t="s">
        <v>434</v>
      </c>
      <c r="P4" s="59" t="s">
        <v>432</v>
      </c>
      <c r="Q4" s="59" t="s">
        <v>433</v>
      </c>
      <c r="R4" s="59" t="s">
        <v>434</v>
      </c>
    </row>
    <row r="5" spans="1:18" x14ac:dyDescent="0.25">
      <c r="A5">
        <f>COUNTA(Sector!H:H)</f>
        <v>11</v>
      </c>
      <c r="C5" s="3" t="s">
        <v>425</v>
      </c>
      <c r="D5" s="11">
        <v>2.6287119188265038</v>
      </c>
      <c r="E5" s="11">
        <v>2.7157557208441254</v>
      </c>
      <c r="F5" s="11">
        <v>2.8265139279007547</v>
      </c>
      <c r="G5" s="14">
        <v>21325.236976674212</v>
      </c>
      <c r="H5" s="14">
        <v>21555.286789931386</v>
      </c>
      <c r="I5" s="14">
        <v>21591.81841899101</v>
      </c>
      <c r="J5" s="14">
        <v>72282522.899564207</v>
      </c>
      <c r="K5" s="14">
        <v>73096862.897680014</v>
      </c>
      <c r="L5" s="14">
        <v>73201948.351451814</v>
      </c>
      <c r="M5" s="14">
        <v>1034347227.87321</v>
      </c>
      <c r="N5" s="14">
        <v>1046593628.4322672</v>
      </c>
      <c r="O5" s="14">
        <v>1048459083.9408199</v>
      </c>
      <c r="P5" s="10">
        <v>16173750</v>
      </c>
      <c r="Q5" s="10">
        <v>16173749.999999996</v>
      </c>
      <c r="R5" s="10">
        <v>16173749.999999996</v>
      </c>
    </row>
    <row r="6" spans="1:18" x14ac:dyDescent="0.25">
      <c r="A6">
        <f>MATCH(2022,Sector!$B$2:$M$2,0)</f>
        <v>7</v>
      </c>
      <c r="C6" s="3" t="s">
        <v>426</v>
      </c>
      <c r="D6" s="11">
        <v>1.9667589860042507</v>
      </c>
      <c r="E6" s="11">
        <v>1.9899697095985527</v>
      </c>
      <c r="F6" s="11">
        <v>2.0149127844177435</v>
      </c>
      <c r="G6" s="14">
        <v>20660.794723271996</v>
      </c>
      <c r="H6" s="14">
        <v>20358.586579459185</v>
      </c>
      <c r="I6" s="14">
        <v>20344.608737969786</v>
      </c>
      <c r="J6" s="14">
        <v>56281602.682542428</v>
      </c>
      <c r="K6" s="14">
        <v>54622730.322639726</v>
      </c>
      <c r="L6" s="14">
        <v>55262027.787128635</v>
      </c>
      <c r="M6" s="14">
        <v>716943909.12181687</v>
      </c>
      <c r="N6" s="14">
        <v>684269130.23322666</v>
      </c>
      <c r="O6" s="14">
        <v>663230242.82602155</v>
      </c>
      <c r="P6" s="10">
        <v>14376250.000000006</v>
      </c>
      <c r="Q6" s="10">
        <v>13876250</v>
      </c>
      <c r="R6" s="10">
        <v>13876250.000000002</v>
      </c>
    </row>
    <row r="7" spans="1:18" x14ac:dyDescent="0.25">
      <c r="P7" s="32"/>
      <c r="Q7" s="32"/>
      <c r="R7" s="32"/>
    </row>
    <row r="8" spans="1:18" x14ac:dyDescent="0.25">
      <c r="P8" s="32"/>
      <c r="Q8" s="32"/>
      <c r="R8" s="32"/>
    </row>
  </sheetData>
  <mergeCells count="5">
    <mergeCell ref="D3:F3"/>
    <mergeCell ref="G3:I3"/>
    <mergeCell ref="J3:L3"/>
    <mergeCell ref="M3:O3"/>
    <mergeCell ref="P3:R3"/>
  </mergeCell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U10"/>
  <sheetViews>
    <sheetView topLeftCell="B1" workbookViewId="0">
      <selection activeCell="B1" sqref="B1"/>
    </sheetView>
  </sheetViews>
  <sheetFormatPr defaultRowHeight="15" x14ac:dyDescent="0.25"/>
  <cols>
    <col min="1" max="1" width="9.140625" hidden="1" customWidth="1"/>
    <col min="2" max="2" width="9.140625" customWidth="1"/>
    <col min="3" max="3" width="28.85546875" bestFit="1" customWidth="1"/>
    <col min="4" max="4" width="13.7109375" customWidth="1"/>
    <col min="5" max="5" width="14" customWidth="1"/>
    <col min="6" max="6" width="13.28515625" customWidth="1"/>
    <col min="7" max="7" width="12.28515625" customWidth="1"/>
    <col min="8" max="9" width="12.28515625" bestFit="1" customWidth="1"/>
    <col min="10" max="11" width="15.5703125" customWidth="1"/>
    <col min="12" max="12" width="15.85546875" customWidth="1"/>
    <col min="13" max="13" width="13.85546875" customWidth="1"/>
    <col min="14" max="14" width="13.42578125" customWidth="1"/>
    <col min="15" max="15" width="13.28515625" customWidth="1"/>
    <col min="16" max="16" width="14" customWidth="1"/>
    <col min="17" max="18" width="13.85546875" customWidth="1"/>
    <col min="19" max="19" width="12.42578125" customWidth="1"/>
    <col min="20" max="20" width="13.85546875" bestFit="1" customWidth="1"/>
    <col min="21" max="21" width="12.42578125" customWidth="1"/>
    <col min="22" max="24" width="15.28515625" bestFit="1" customWidth="1"/>
    <col min="25" max="27" width="12.28515625" bestFit="1" customWidth="1"/>
  </cols>
  <sheetData>
    <row r="1" spans="1:21" x14ac:dyDescent="0.25">
      <c r="A1" s="1" t="s">
        <v>435</v>
      </c>
    </row>
    <row r="2" spans="1:21" x14ac:dyDescent="0.25">
      <c r="A2" t="e">
        <f ca="1">OFFSET(INDIRECT(ADDRESS(1,MATCH("Select_Meas_Outputs", Measure!#REF!,0))),COUNTBLANK(Measure!#REF!),0,COUNTA(Measure!#REF!),MATCH(2022,Measure!#REF!,0)-MATCH("Select_Meas_Outputs",Measure!#REF!,0)+1)</f>
        <v>#REF!</v>
      </c>
      <c r="C2" s="60"/>
      <c r="D2" s="4" t="s">
        <v>437</v>
      </c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</row>
    <row r="3" spans="1:21" x14ac:dyDescent="0.25">
      <c r="A3" t="s">
        <v>552</v>
      </c>
      <c r="C3" s="60"/>
      <c r="D3" s="63" t="s">
        <v>428</v>
      </c>
      <c r="E3" s="64"/>
      <c r="F3" s="64"/>
      <c r="G3" s="63" t="s">
        <v>586</v>
      </c>
      <c r="H3" s="64"/>
      <c r="I3" s="64"/>
      <c r="J3" s="63" t="s">
        <v>7</v>
      </c>
      <c r="K3" s="64"/>
      <c r="L3" s="64"/>
      <c r="M3" s="63" t="s">
        <v>4</v>
      </c>
      <c r="N3" s="64"/>
      <c r="O3" s="64"/>
      <c r="P3" s="63" t="s">
        <v>6</v>
      </c>
      <c r="Q3" s="64"/>
      <c r="R3" s="64"/>
      <c r="S3" s="63" t="s">
        <v>590</v>
      </c>
      <c r="T3" s="64"/>
      <c r="U3" s="64"/>
    </row>
    <row r="4" spans="1:21" x14ac:dyDescent="0.25">
      <c r="A4">
        <f>COUNTBLANK(Program!$D$1:$D$20)</f>
        <v>1</v>
      </c>
      <c r="C4" s="4" t="s">
        <v>439</v>
      </c>
      <c r="D4" s="59" t="s">
        <v>432</v>
      </c>
      <c r="E4" s="59" t="s">
        <v>433</v>
      </c>
      <c r="F4" s="59" t="s">
        <v>434</v>
      </c>
      <c r="G4" s="59" t="s">
        <v>432</v>
      </c>
      <c r="H4" s="59" t="s">
        <v>433</v>
      </c>
      <c r="I4" s="59" t="s">
        <v>434</v>
      </c>
      <c r="J4" s="59" t="s">
        <v>432</v>
      </c>
      <c r="K4" s="59" t="s">
        <v>433</v>
      </c>
      <c r="L4" s="59" t="s">
        <v>434</v>
      </c>
      <c r="M4" s="59" t="s">
        <v>432</v>
      </c>
      <c r="N4" s="59" t="s">
        <v>433</v>
      </c>
      <c r="O4" s="59" t="s">
        <v>434</v>
      </c>
      <c r="P4" s="59" t="s">
        <v>432</v>
      </c>
      <c r="Q4" s="59" t="s">
        <v>433</v>
      </c>
      <c r="R4" s="59" t="s">
        <v>434</v>
      </c>
      <c r="S4" s="59" t="s">
        <v>432</v>
      </c>
      <c r="T4" s="59" t="s">
        <v>433</v>
      </c>
      <c r="U4" s="59" t="s">
        <v>434</v>
      </c>
    </row>
    <row r="5" spans="1:21" x14ac:dyDescent="0.25">
      <c r="A5">
        <f>COUNTA(Program!H:H)</f>
        <v>37</v>
      </c>
      <c r="C5" s="3" t="s">
        <v>9</v>
      </c>
      <c r="D5" s="13">
        <v>0.29445047638613214</v>
      </c>
      <c r="E5" s="13">
        <v>0.30194751878490106</v>
      </c>
      <c r="F5" s="13">
        <v>0.29972371035842238</v>
      </c>
      <c r="G5" s="11">
        <v>2.0319829556021647</v>
      </c>
      <c r="H5" s="11">
        <v>2.1068188791387841</v>
      </c>
      <c r="I5" s="11">
        <v>2.1941004243485973</v>
      </c>
      <c r="J5" s="14">
        <v>10486.999209471043</v>
      </c>
      <c r="K5" s="14">
        <v>10683.36743666174</v>
      </c>
      <c r="L5" s="14">
        <v>10666.492534440506</v>
      </c>
      <c r="M5" s="14">
        <v>37855768.023817815</v>
      </c>
      <c r="N5" s="14">
        <v>38564614.273092419</v>
      </c>
      <c r="O5" s="14">
        <v>38503699.575651169</v>
      </c>
      <c r="P5" s="14">
        <v>562536712.83393276</v>
      </c>
      <c r="Q5" s="14">
        <v>573070168.09815347</v>
      </c>
      <c r="R5" s="14">
        <v>572164975.69417644</v>
      </c>
      <c r="S5" s="10">
        <v>10528421.341612641</v>
      </c>
      <c r="T5" s="10">
        <v>10725565.194937434</v>
      </c>
      <c r="U5" s="10">
        <v>10708623.639289826</v>
      </c>
    </row>
    <row r="6" spans="1:21" x14ac:dyDescent="0.25">
      <c r="A6">
        <f>MATCH(2022,Program!$B$2:$M$2,0)</f>
        <v>7</v>
      </c>
      <c r="C6" s="3" t="s">
        <v>10</v>
      </c>
      <c r="D6" s="13">
        <v>1.5458766071188128E-3</v>
      </c>
      <c r="E6" s="13">
        <v>1.5560985534085183E-3</v>
      </c>
      <c r="F6" s="13">
        <v>1.5470817596184997E-3</v>
      </c>
      <c r="G6" s="11">
        <v>2.9306706383311445</v>
      </c>
      <c r="H6" s="11">
        <v>2.9912969868444503</v>
      </c>
      <c r="I6" s="11">
        <v>3.0747045226203613</v>
      </c>
      <c r="J6" s="14">
        <v>130.36698403373805</v>
      </c>
      <c r="K6" s="14">
        <v>130.36698403373805</v>
      </c>
      <c r="L6" s="14">
        <v>130.36698403373805</v>
      </c>
      <c r="M6" s="14">
        <v>198744.27425206397</v>
      </c>
      <c r="N6" s="14">
        <v>198744.27425206397</v>
      </c>
      <c r="O6" s="14">
        <v>198744.27425206397</v>
      </c>
      <c r="P6" s="14">
        <v>1938130.2696771896</v>
      </c>
      <c r="Q6" s="14">
        <v>1930553.2728720778</v>
      </c>
      <c r="R6" s="14">
        <v>1922976.2760669661</v>
      </c>
      <c r="S6" s="10">
        <v>120024.43510158989</v>
      </c>
      <c r="T6" s="10">
        <v>113473.11527985074</v>
      </c>
      <c r="U6" s="10">
        <v>110174.85411898119</v>
      </c>
    </row>
    <row r="7" spans="1:21" x14ac:dyDescent="0.25">
      <c r="C7" s="3" t="s">
        <v>11</v>
      </c>
      <c r="D7" s="13">
        <v>0.2662329825409564</v>
      </c>
      <c r="E7" s="13">
        <v>0.26881939947232147</v>
      </c>
      <c r="F7" s="13">
        <v>0.26855392101776648</v>
      </c>
      <c r="G7" s="11">
        <v>3.903967230279219</v>
      </c>
      <c r="H7" s="11">
        <v>4.0369923747463528</v>
      </c>
      <c r="I7" s="11">
        <v>4.1876074845978826</v>
      </c>
      <c r="J7" s="14">
        <v>10707.870783169428</v>
      </c>
      <c r="K7" s="14">
        <v>10741.552369235909</v>
      </c>
      <c r="L7" s="14">
        <v>10794.958900516765</v>
      </c>
      <c r="M7" s="14">
        <v>34228010.60149432</v>
      </c>
      <c r="N7" s="14">
        <v>34333504.350335538</v>
      </c>
      <c r="O7" s="14">
        <v>34499504.501548573</v>
      </c>
      <c r="P7" s="14">
        <v>469872384.76960003</v>
      </c>
      <c r="Q7" s="14">
        <v>471592907.06124169</v>
      </c>
      <c r="R7" s="14">
        <v>474371131.97057641</v>
      </c>
      <c r="S7" s="10">
        <v>5525304.2232857682</v>
      </c>
      <c r="T7" s="10">
        <v>5334711.6897827126</v>
      </c>
      <c r="U7" s="10">
        <v>5354951.5065911897</v>
      </c>
    </row>
    <row r="8" spans="1:21" x14ac:dyDescent="0.25">
      <c r="C8" s="3" t="s">
        <v>12</v>
      </c>
      <c r="D8" s="13">
        <v>0.3016232292898629</v>
      </c>
      <c r="E8" s="13">
        <v>0.29557061576546195</v>
      </c>
      <c r="F8" s="13">
        <v>0.29883440814972545</v>
      </c>
      <c r="G8" s="11">
        <v>2.0367403234449566</v>
      </c>
      <c r="H8" s="11">
        <v>2.0721024821284635</v>
      </c>
      <c r="I8" s="11">
        <v>2.1242708842532712</v>
      </c>
      <c r="J8" s="14">
        <v>17971.537853623642</v>
      </c>
      <c r="K8" s="14">
        <v>17756.422123144162</v>
      </c>
      <c r="L8" s="14">
        <v>17742.444281654763</v>
      </c>
      <c r="M8" s="14">
        <v>38777926.728902481</v>
      </c>
      <c r="N8" s="14">
        <v>37750158.813444227</v>
      </c>
      <c r="O8" s="14">
        <v>38389456.277933136</v>
      </c>
      <c r="P8" s="14">
        <v>584523149.21712935</v>
      </c>
      <c r="Q8" s="14">
        <v>567684228.24866617</v>
      </c>
      <c r="R8" s="14">
        <v>560089700.9629215</v>
      </c>
      <c r="S8" s="10">
        <v>11454150.81897665</v>
      </c>
      <c r="T8" s="10">
        <v>11315430.607067561</v>
      </c>
      <c r="U8" s="10">
        <v>11314039.820845425</v>
      </c>
    </row>
    <row r="9" spans="1:21" x14ac:dyDescent="0.25">
      <c r="C9" s="3" t="s">
        <v>13</v>
      </c>
      <c r="D9" s="13">
        <v>8.4875526284822027E-3</v>
      </c>
      <c r="E9" s="13">
        <v>8.5436756765313593E-3</v>
      </c>
      <c r="F9" s="13">
        <v>8.4941694536669141E-3</v>
      </c>
      <c r="G9" s="11">
        <v>1.4821693839313637</v>
      </c>
      <c r="H9" s="11">
        <v>1.526985224467083</v>
      </c>
      <c r="I9" s="11">
        <v>1.5768480504193501</v>
      </c>
      <c r="J9" s="14">
        <v>308.80812330965784</v>
      </c>
      <c r="K9" s="14">
        <v>308.80812330965784</v>
      </c>
      <c r="L9" s="14">
        <v>308.80812330965784</v>
      </c>
      <c r="M9" s="14">
        <v>1091194.7820129253</v>
      </c>
      <c r="N9" s="14">
        <v>1091194.7820129253</v>
      </c>
      <c r="O9" s="14">
        <v>1091194.7820129253</v>
      </c>
      <c r="P9" s="14">
        <v>32735843.460387755</v>
      </c>
      <c r="Q9" s="14">
        <v>32735843.460387755</v>
      </c>
      <c r="R9" s="14">
        <v>32735843.460387755</v>
      </c>
      <c r="S9" s="10">
        <v>230803.18979649624</v>
      </c>
      <c r="T9" s="10">
        <v>230803.18979649624</v>
      </c>
      <c r="U9" s="10">
        <v>230803.18979649624</v>
      </c>
    </row>
    <row r="10" spans="1:21" x14ac:dyDescent="0.25">
      <c r="C10" s="3" t="s">
        <v>14</v>
      </c>
      <c r="D10" s="13">
        <v>0.12765988254744748</v>
      </c>
      <c r="E10" s="13">
        <v>0.12356269174737562</v>
      </c>
      <c r="F10" s="13">
        <v>0.12284670926080027</v>
      </c>
      <c r="G10" s="11">
        <v>1.6378362379517093</v>
      </c>
      <c r="H10" s="11">
        <v>1.5432003137517618</v>
      </c>
      <c r="I10" s="11">
        <v>1.35990987564846</v>
      </c>
      <c r="J10" s="14">
        <v>2380.4487463386986</v>
      </c>
      <c r="K10" s="14">
        <v>2293.3563330053653</v>
      </c>
      <c r="L10" s="14">
        <v>2293.3563330053653</v>
      </c>
      <c r="M10" s="14">
        <v>16412481.17162702</v>
      </c>
      <c r="N10" s="14">
        <v>15781376.727182575</v>
      </c>
      <c r="O10" s="14">
        <v>15781376.727182575</v>
      </c>
      <c r="P10" s="14">
        <v>99684916.444299862</v>
      </c>
      <c r="Q10" s="14">
        <v>83849058.524172753</v>
      </c>
      <c r="R10" s="14">
        <v>70404698.402712345</v>
      </c>
      <c r="S10" s="10">
        <v>2691295.9912268594</v>
      </c>
      <c r="T10" s="10">
        <v>2330016.2031359421</v>
      </c>
      <c r="U10" s="10">
        <v>2331406.9893580796</v>
      </c>
    </row>
  </sheetData>
  <mergeCells count="6">
    <mergeCell ref="P3:R3"/>
    <mergeCell ref="S3:U3"/>
    <mergeCell ref="D3:F3"/>
    <mergeCell ref="G3:I3"/>
    <mergeCell ref="J3:L3"/>
    <mergeCell ref="M3:O3"/>
  </mergeCell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A1:X21"/>
  <sheetViews>
    <sheetView topLeftCell="B1" workbookViewId="0">
      <selection activeCell="F8" sqref="F8"/>
    </sheetView>
  </sheetViews>
  <sheetFormatPr defaultRowHeight="15" x14ac:dyDescent="0.25"/>
  <cols>
    <col min="1" max="1" width="9.140625" hidden="1" customWidth="1"/>
    <col min="2" max="2" width="9.140625" customWidth="1"/>
    <col min="3" max="3" width="35.42578125" bestFit="1" customWidth="1"/>
    <col min="4" max="4" width="12.42578125" customWidth="1"/>
    <col min="5" max="6" width="12.28515625" bestFit="1" customWidth="1"/>
    <col min="7" max="7" width="16" customWidth="1"/>
    <col min="8" max="8" width="15.7109375" customWidth="1"/>
    <col min="9" max="9" width="15.140625" customWidth="1"/>
    <col min="10" max="10" width="13.140625" customWidth="1"/>
    <col min="11" max="11" width="13.5703125" customWidth="1"/>
    <col min="12" max="12" width="13.85546875" customWidth="1"/>
    <col min="13" max="13" width="14.5703125" customWidth="1"/>
    <col min="14" max="14" width="14.85546875" customWidth="1"/>
    <col min="15" max="15" width="14.42578125" customWidth="1"/>
    <col min="16" max="16" width="12.28515625" customWidth="1"/>
    <col min="17" max="18" width="13.85546875" bestFit="1" customWidth="1"/>
    <col min="19" max="21" width="15.42578125" bestFit="1" customWidth="1"/>
    <col min="22" max="24" width="15.28515625" bestFit="1" customWidth="1"/>
  </cols>
  <sheetData>
    <row r="1" spans="1:24" x14ac:dyDescent="0.25">
      <c r="A1" s="1" t="s">
        <v>435</v>
      </c>
    </row>
    <row r="2" spans="1:24" x14ac:dyDescent="0.25">
      <c r="A2" t="e">
        <f ca="1">OFFSET(INDIRECT(ADDRESS(1,MATCH("Select_Meas_Outputs", Measure!#REF!,0))),COUNTBLANK(Measure!#REF!),0,COUNTA(Measure!#REF!),MATCH(2022,Measure!#REF!,0)-MATCH("Select_Meas_Outputs",Measure!#REF!,0)+1)</f>
        <v>#REF!</v>
      </c>
      <c r="C2" s="60"/>
      <c r="D2" s="4" t="s">
        <v>437</v>
      </c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</row>
    <row r="3" spans="1:24" x14ac:dyDescent="0.25">
      <c r="A3" t="s">
        <v>551</v>
      </c>
      <c r="C3" s="60"/>
      <c r="D3" s="63" t="s">
        <v>586</v>
      </c>
      <c r="E3" s="64"/>
      <c r="F3" s="64"/>
      <c r="G3" s="63" t="s">
        <v>7</v>
      </c>
      <c r="H3" s="64"/>
      <c r="I3" s="64"/>
      <c r="J3" s="63" t="s">
        <v>4</v>
      </c>
      <c r="K3" s="64"/>
      <c r="L3" s="64"/>
      <c r="M3" s="63" t="s">
        <v>6</v>
      </c>
      <c r="N3" s="64"/>
      <c r="O3" s="64"/>
      <c r="P3" s="63" t="s">
        <v>590</v>
      </c>
      <c r="Q3" s="64"/>
      <c r="R3" s="64"/>
      <c r="S3" s="63" t="s">
        <v>584</v>
      </c>
      <c r="T3" s="64"/>
      <c r="U3" s="64"/>
      <c r="V3" s="63" t="s">
        <v>585</v>
      </c>
      <c r="W3" s="64"/>
      <c r="X3" s="64"/>
    </row>
    <row r="4" spans="1:24" x14ac:dyDescent="0.25">
      <c r="A4">
        <f>COUNTBLANK('Program Component'!$D$1:$D$20)</f>
        <v>1</v>
      </c>
      <c r="C4" s="4" t="s">
        <v>438</v>
      </c>
      <c r="D4" s="59" t="s">
        <v>432</v>
      </c>
      <c r="E4" s="59" t="s">
        <v>433</v>
      </c>
      <c r="F4" s="59" t="s">
        <v>434</v>
      </c>
      <c r="G4" s="59" t="s">
        <v>432</v>
      </c>
      <c r="H4" s="59" t="s">
        <v>433</v>
      </c>
      <c r="I4" s="59" t="s">
        <v>434</v>
      </c>
      <c r="J4" s="59" t="s">
        <v>432</v>
      </c>
      <c r="K4" s="59" t="s">
        <v>433</v>
      </c>
      <c r="L4" s="59" t="s">
        <v>434</v>
      </c>
      <c r="M4" s="59" t="s">
        <v>432</v>
      </c>
      <c r="N4" s="59" t="s">
        <v>433</v>
      </c>
      <c r="O4" s="59" t="s">
        <v>434</v>
      </c>
      <c r="P4" s="59" t="s">
        <v>432</v>
      </c>
      <c r="Q4" s="59" t="s">
        <v>433</v>
      </c>
      <c r="R4" s="59" t="s">
        <v>434</v>
      </c>
      <c r="S4" s="59" t="s">
        <v>432</v>
      </c>
      <c r="T4" s="59" t="s">
        <v>433</v>
      </c>
      <c r="U4" s="59" t="s">
        <v>434</v>
      </c>
      <c r="V4" s="59" t="s">
        <v>432</v>
      </c>
      <c r="W4" s="59" t="s">
        <v>433</v>
      </c>
      <c r="X4" s="59" t="s">
        <v>434</v>
      </c>
    </row>
    <row r="5" spans="1:24" x14ac:dyDescent="0.25">
      <c r="A5">
        <f>COUNTA('Program Component'!H:H)</f>
        <v>120</v>
      </c>
      <c r="C5" s="3" t="s">
        <v>408</v>
      </c>
      <c r="D5" s="12">
        <v>0.76643229181171313</v>
      </c>
      <c r="E5" s="12">
        <v>1.1470097437422431</v>
      </c>
      <c r="F5" s="12">
        <v>1.1973381239627501</v>
      </c>
      <c r="G5" s="14">
        <v>148.01774666666668</v>
      </c>
      <c r="H5" s="14">
        <v>60.925333333333327</v>
      </c>
      <c r="I5" s="14">
        <v>60.925333333333327</v>
      </c>
      <c r="J5" s="14">
        <v>812971.11111111124</v>
      </c>
      <c r="K5" s="14">
        <v>181866.66666666666</v>
      </c>
      <c r="L5" s="14">
        <v>181866.66666666666</v>
      </c>
      <c r="M5" s="14">
        <v>3596453.3333333335</v>
      </c>
      <c r="N5" s="14">
        <v>906026.66666666663</v>
      </c>
      <c r="O5" s="14">
        <v>906026.66666666663</v>
      </c>
      <c r="P5" s="10">
        <v>463392.82400519337</v>
      </c>
      <c r="Q5" s="10">
        <v>102113.03591427575</v>
      </c>
      <c r="R5" s="10">
        <v>103503.82213641338</v>
      </c>
      <c r="S5" s="19">
        <v>355159.22411140217</v>
      </c>
      <c r="T5" s="19">
        <v>117124.64715677589</v>
      </c>
      <c r="U5" s="19">
        <v>123929.07221978735</v>
      </c>
      <c r="V5" s="10">
        <v>463392.82400519337</v>
      </c>
      <c r="W5" s="19">
        <v>102113.03591427575</v>
      </c>
      <c r="X5" s="19">
        <v>103503.82213641338</v>
      </c>
    </row>
    <row r="6" spans="1:24" x14ac:dyDescent="0.25">
      <c r="A6">
        <f>MATCH(2022,'Program Component'!$B$2:$M$2,0)</f>
        <v>7</v>
      </c>
      <c r="C6" s="3" t="s">
        <v>414</v>
      </c>
      <c r="D6" s="12">
        <v>3.891015541551798</v>
      </c>
      <c r="E6" s="12">
        <v>4.0354776944720241</v>
      </c>
      <c r="F6" s="12">
        <v>4.197258099623876</v>
      </c>
      <c r="G6" s="14">
        <v>8878.7119754457635</v>
      </c>
      <c r="H6" s="14">
        <v>8912.3935615122482</v>
      </c>
      <c r="I6" s="14">
        <v>8965.8000927931043</v>
      </c>
      <c r="J6" s="14">
        <v>34228010.60149432</v>
      </c>
      <c r="K6" s="14">
        <v>34333504.350335538</v>
      </c>
      <c r="L6" s="14">
        <v>34499504.501548573</v>
      </c>
      <c r="M6" s="14">
        <v>469872384.76960003</v>
      </c>
      <c r="N6" s="14">
        <v>471592907.06124169</v>
      </c>
      <c r="O6" s="14">
        <v>474371131.97057641</v>
      </c>
      <c r="P6" s="10">
        <v>4925304.2232857691</v>
      </c>
      <c r="Q6" s="10">
        <v>4734711.6897827126</v>
      </c>
      <c r="R6" s="10">
        <v>4754951.5065911897</v>
      </c>
      <c r="S6" s="19">
        <v>44919251.015489027</v>
      </c>
      <c r="T6" s="19">
        <v>46771916.91021587</v>
      </c>
      <c r="U6" s="19">
        <v>49006807.871705018</v>
      </c>
      <c r="V6" s="19">
        <v>11544351.477345815</v>
      </c>
      <c r="W6" s="19">
        <v>11590181.002434013</v>
      </c>
      <c r="X6" s="19">
        <v>11675910.012800168</v>
      </c>
    </row>
    <row r="7" spans="1:24" x14ac:dyDescent="0.25">
      <c r="C7" s="3" t="s">
        <v>415</v>
      </c>
      <c r="D7" s="12">
        <v>2.0319829556021647</v>
      </c>
      <c r="E7" s="12">
        <v>2.1068188791387841</v>
      </c>
      <c r="F7" s="12">
        <v>2.1941004243485969</v>
      </c>
      <c r="G7" s="14">
        <v>10486.999209471043</v>
      </c>
      <c r="H7" s="14">
        <v>10683.36743666174</v>
      </c>
      <c r="I7" s="14">
        <v>10666.492534440506</v>
      </c>
      <c r="J7" s="14">
        <v>37855768.023817815</v>
      </c>
      <c r="K7" s="14">
        <v>38564614.273092419</v>
      </c>
      <c r="L7" s="14">
        <v>38503699.575651169</v>
      </c>
      <c r="M7" s="14">
        <v>562536712.83393276</v>
      </c>
      <c r="N7" s="14">
        <v>573070168.09815347</v>
      </c>
      <c r="O7" s="14">
        <v>572164975.69417644</v>
      </c>
      <c r="P7" s="10">
        <v>10528421.341612641</v>
      </c>
      <c r="Q7" s="10">
        <v>10725565.194937434</v>
      </c>
      <c r="R7" s="10">
        <v>10708623.639289826</v>
      </c>
      <c r="S7" s="19">
        <v>54724646.892955683</v>
      </c>
      <c r="T7" s="19">
        <v>57802555.43427182</v>
      </c>
      <c r="U7" s="19">
        <v>60102122.196640871</v>
      </c>
      <c r="V7" s="19">
        <v>26931646.617448322</v>
      </c>
      <c r="W7" s="19">
        <v>27435939.561116941</v>
      </c>
      <c r="X7" s="19">
        <v>27392603.150552917</v>
      </c>
    </row>
    <row r="8" spans="1:24" x14ac:dyDescent="0.25">
      <c r="C8" s="3" t="s">
        <v>410</v>
      </c>
      <c r="D8" s="12">
        <v>3.4591759395283104</v>
      </c>
      <c r="E8" s="12">
        <v>3.5536392692371352</v>
      </c>
      <c r="F8" s="12">
        <v>3.5239741922265835</v>
      </c>
      <c r="G8" s="14">
        <v>1885.4122318578859</v>
      </c>
      <c r="H8" s="14">
        <v>1778.3202366628498</v>
      </c>
      <c r="I8" s="14">
        <v>1922.0669317226937</v>
      </c>
      <c r="J8" s="14">
        <v>14106230.960384386</v>
      </c>
      <c r="K8" s="14">
        <v>13207896.085217416</v>
      </c>
      <c r="L8" s="14">
        <v>14398409.253841115</v>
      </c>
      <c r="M8" s="14">
        <v>122068232.70250104</v>
      </c>
      <c r="N8" s="14">
        <v>110889041.5259072</v>
      </c>
      <c r="O8" s="14">
        <v>114393266.61468436</v>
      </c>
      <c r="P8" s="10">
        <v>2632175.7084815786</v>
      </c>
      <c r="Q8" s="10">
        <v>2439534.4263135735</v>
      </c>
      <c r="R8" s="10">
        <v>2690118.1512738536</v>
      </c>
      <c r="S8" s="19">
        <v>9105158.8793903608</v>
      </c>
      <c r="T8" s="19">
        <v>8669225.3360038009</v>
      </c>
      <c r="U8" s="19">
        <v>9479906.9391293488</v>
      </c>
      <c r="V8" s="19">
        <v>2632175.7084815786</v>
      </c>
      <c r="W8" s="19">
        <v>2439534.4263135735</v>
      </c>
      <c r="X8" s="19">
        <v>2690118.1512738536</v>
      </c>
    </row>
    <row r="9" spans="1:24" x14ac:dyDescent="0.25">
      <c r="C9" s="3" t="s">
        <v>416</v>
      </c>
      <c r="D9" s="12">
        <v>0</v>
      </c>
      <c r="E9" s="12">
        <v>0</v>
      </c>
      <c r="F9" s="12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0">
        <v>0</v>
      </c>
      <c r="Q9" s="10">
        <v>0</v>
      </c>
      <c r="R9" s="10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</row>
    <row r="10" spans="1:24" x14ac:dyDescent="0.25">
      <c r="C10" s="3" t="s">
        <v>420</v>
      </c>
      <c r="D10" s="12">
        <v>4.0489352109674428</v>
      </c>
      <c r="E10" s="12">
        <v>4.05401346358419</v>
      </c>
      <c r="F10" s="12">
        <v>4.0783573750557229</v>
      </c>
      <c r="G10" s="14">
        <v>1829.158807723662</v>
      </c>
      <c r="H10" s="14">
        <v>1829.158807723662</v>
      </c>
      <c r="I10" s="14">
        <v>1829.158807723662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0">
        <v>600000.00000000012</v>
      </c>
      <c r="Q10" s="10">
        <v>600000.00000000012</v>
      </c>
      <c r="R10" s="10">
        <v>600000.00000000012</v>
      </c>
      <c r="S10" s="19">
        <v>4176040.2608936136</v>
      </c>
      <c r="T10" s="19">
        <v>4181277.9311149307</v>
      </c>
      <c r="U10" s="19">
        <v>4206386.0519209588</v>
      </c>
      <c r="V10" s="19">
        <v>1031392.2162997024</v>
      </c>
      <c r="W10" s="19">
        <v>1031392.2162997024</v>
      </c>
      <c r="X10" s="19">
        <v>1031392.2162997024</v>
      </c>
    </row>
    <row r="11" spans="1:24" x14ac:dyDescent="0.25">
      <c r="C11" s="3" t="s">
        <v>418</v>
      </c>
      <c r="D11" s="12">
        <v>2.5654913549024978</v>
      </c>
      <c r="E11" s="12">
        <v>2.5700102236652955</v>
      </c>
      <c r="F11" s="12">
        <v>2.5872296751311423</v>
      </c>
      <c r="G11" s="14">
        <v>1180.7578279138929</v>
      </c>
      <c r="H11" s="14">
        <v>1180.7578279138929</v>
      </c>
      <c r="I11" s="14">
        <v>1180.7578279138929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0">
        <v>600000.00000000175</v>
      </c>
      <c r="Q11" s="10">
        <v>600000.00000000175</v>
      </c>
      <c r="R11" s="10">
        <v>600000.00000000175</v>
      </c>
      <c r="S11" s="19">
        <v>2686696.2076591984</v>
      </c>
      <c r="T11" s="19">
        <v>2691428.567230287</v>
      </c>
      <c r="U11" s="19">
        <v>2709461.5396910422</v>
      </c>
      <c r="V11" s="19">
        <v>1047244.3037179157</v>
      </c>
      <c r="W11" s="19">
        <v>1047244.3037179157</v>
      </c>
      <c r="X11" s="19">
        <v>1047244.3037179157</v>
      </c>
    </row>
    <row r="12" spans="1:24" x14ac:dyDescent="0.25">
      <c r="C12" s="3" t="s">
        <v>419</v>
      </c>
      <c r="D12" s="12">
        <v>2.0880523789349392</v>
      </c>
      <c r="E12" s="12">
        <v>2.0917292502992808</v>
      </c>
      <c r="F12" s="12">
        <v>2.105208656530476</v>
      </c>
      <c r="G12" s="14">
        <v>774.00484364083945</v>
      </c>
      <c r="H12" s="14">
        <v>774.00484364083945</v>
      </c>
      <c r="I12" s="14">
        <v>774.00484364083945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0">
        <v>600000.00000000163</v>
      </c>
      <c r="Q12" s="10">
        <v>600000.00000000163</v>
      </c>
      <c r="R12" s="10">
        <v>600000.00000000163</v>
      </c>
      <c r="S12" s="19">
        <v>1796372.4466191973</v>
      </c>
      <c r="T12" s="19">
        <v>1799535.696006665</v>
      </c>
      <c r="U12" s="19">
        <v>1811132.1646560086</v>
      </c>
      <c r="V12" s="19">
        <v>860310.05004552612</v>
      </c>
      <c r="W12" s="19">
        <v>860310.05004552612</v>
      </c>
      <c r="X12" s="19">
        <v>860310.05004552612</v>
      </c>
    </row>
    <row r="13" spans="1:24" x14ac:dyDescent="0.25">
      <c r="C13" s="3" t="s">
        <v>421</v>
      </c>
      <c r="D13" s="12">
        <v>0</v>
      </c>
      <c r="E13" s="12">
        <v>0</v>
      </c>
      <c r="F13" s="12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0">
        <v>0</v>
      </c>
      <c r="Q13" s="10">
        <v>0</v>
      </c>
      <c r="R13" s="10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</row>
    <row r="14" spans="1:24" x14ac:dyDescent="0.25">
      <c r="C14" s="3" t="s">
        <v>411</v>
      </c>
      <c r="D14" s="12">
        <v>1.6866299225418486</v>
      </c>
      <c r="E14" s="12">
        <v>1.7246887441797445</v>
      </c>
      <c r="F14" s="12">
        <v>1.7696705790668847</v>
      </c>
      <c r="G14" s="14">
        <v>11660.413472153285</v>
      </c>
      <c r="H14" s="14">
        <v>11660.413472153285</v>
      </c>
      <c r="I14" s="14">
        <v>11660.413472153285</v>
      </c>
      <c r="J14" s="14">
        <v>15246029.584713371</v>
      </c>
      <c r="K14" s="14">
        <v>15246029.584713371</v>
      </c>
      <c r="L14" s="14">
        <v>15246029.584713371</v>
      </c>
      <c r="M14" s="14">
        <v>275246860.50785559</v>
      </c>
      <c r="N14" s="14">
        <v>275246860.50785559</v>
      </c>
      <c r="O14" s="14">
        <v>275246860.50785559</v>
      </c>
      <c r="P14" s="10">
        <v>3635314.5180750163</v>
      </c>
      <c r="Q14" s="10">
        <v>3602514.5180750163</v>
      </c>
      <c r="R14" s="10">
        <v>3569714.5180750163</v>
      </c>
      <c r="S14" s="19">
        <v>42983469.784288161</v>
      </c>
      <c r="T14" s="19">
        <v>43953392.224317394</v>
      </c>
      <c r="U14" s="19">
        <v>45099746.451093696</v>
      </c>
      <c r="V14" s="19">
        <v>25484825.811408345</v>
      </c>
      <c r="W14" s="19">
        <v>25484825.811408345</v>
      </c>
      <c r="X14" s="19">
        <v>25484825.811408345</v>
      </c>
    </row>
    <row r="15" spans="1:24" x14ac:dyDescent="0.25">
      <c r="C15" s="3" t="s">
        <v>412</v>
      </c>
      <c r="D15" s="12">
        <v>3.0068992582839509</v>
      </c>
      <c r="E15" s="12">
        <v>3.1724628177871699</v>
      </c>
      <c r="F15" s="12">
        <v>3.3510544571852448</v>
      </c>
      <c r="G15" s="14">
        <v>2169.8614036664576</v>
      </c>
      <c r="H15" s="14">
        <v>1959.4093486539584</v>
      </c>
      <c r="I15" s="14">
        <v>1799.202097066458</v>
      </c>
      <c r="J15" s="14">
        <v>7667354.7832737025</v>
      </c>
      <c r="K15" s="14">
        <v>6923707.9457737058</v>
      </c>
      <c r="L15" s="14">
        <v>6357604.5832737042</v>
      </c>
      <c r="M15" s="14">
        <v>163237051.66547409</v>
      </c>
      <c r="N15" s="14">
        <v>148364114.91547415</v>
      </c>
      <c r="O15" s="14">
        <v>137042047.66547412</v>
      </c>
      <c r="P15" s="10">
        <v>2894286.810085508</v>
      </c>
      <c r="Q15" s="10">
        <v>2594053.1881029396</v>
      </c>
      <c r="R15" s="10">
        <v>2365499.4521504384</v>
      </c>
      <c r="S15" s="19">
        <v>14566106.219629997</v>
      </c>
      <c r="T15" s="19">
        <v>13645759.094947863</v>
      </c>
      <c r="U15" s="19">
        <v>13028963.886010859</v>
      </c>
      <c r="V15" s="19">
        <v>4844228.212668133</v>
      </c>
      <c r="W15" s="19">
        <v>4301314.1142079458</v>
      </c>
      <c r="X15" s="19">
        <v>3888019.1451602615</v>
      </c>
    </row>
    <row r="16" spans="1:24" x14ac:dyDescent="0.25">
      <c r="C16" s="3" t="s">
        <v>409</v>
      </c>
      <c r="D16" s="12">
        <v>1.7244370930097839</v>
      </c>
      <c r="E16" s="12">
        <v>1.5518766959856978</v>
      </c>
      <c r="F16" s="12">
        <v>1.3635186092744302</v>
      </c>
      <c r="G16" s="14">
        <v>2232.4309996720322</v>
      </c>
      <c r="H16" s="14">
        <v>2232.4309996720317</v>
      </c>
      <c r="I16" s="14">
        <v>2232.4309996720317</v>
      </c>
      <c r="J16" s="14">
        <v>15599510.060515909</v>
      </c>
      <c r="K16" s="14">
        <v>15599510.060515909</v>
      </c>
      <c r="L16" s="14">
        <v>15599510.060515909</v>
      </c>
      <c r="M16" s="14">
        <v>96088463.110966533</v>
      </c>
      <c r="N16" s="14">
        <v>82943031.857506081</v>
      </c>
      <c r="O16" s="14">
        <v>69498671.736045688</v>
      </c>
      <c r="P16" s="10">
        <v>2227903.1672216663</v>
      </c>
      <c r="Q16" s="10">
        <v>2227903.1672216663</v>
      </c>
      <c r="R16" s="10">
        <v>2227903.1672216663</v>
      </c>
      <c r="S16" s="19">
        <v>8040702.6585229933</v>
      </c>
      <c r="T16" s="19">
        <v>7236088.3013325911</v>
      </c>
      <c r="U16" s="19">
        <v>6357812.5006594732</v>
      </c>
      <c r="V16" s="19">
        <v>4662798.481380946</v>
      </c>
      <c r="W16" s="19">
        <v>4662798.481380946</v>
      </c>
      <c r="X16" s="19">
        <v>4662798.481380946</v>
      </c>
    </row>
    <row r="17" spans="3:24" x14ac:dyDescent="0.25">
      <c r="C17" s="3" t="s">
        <v>413</v>
      </c>
      <c r="D17" s="12">
        <v>1.4821693839313637</v>
      </c>
      <c r="E17" s="12">
        <v>1.526985224467083</v>
      </c>
      <c r="F17" s="12">
        <v>1.5768480504193501</v>
      </c>
      <c r="G17" s="14">
        <v>308.80812330965784</v>
      </c>
      <c r="H17" s="14">
        <v>308.80812330965784</v>
      </c>
      <c r="I17" s="14">
        <v>308.80812330965784</v>
      </c>
      <c r="J17" s="14">
        <v>1091194.7820129253</v>
      </c>
      <c r="K17" s="14">
        <v>1091194.7820129253</v>
      </c>
      <c r="L17" s="14">
        <v>1091194.7820129253</v>
      </c>
      <c r="M17" s="14">
        <v>32735843.460387755</v>
      </c>
      <c r="N17" s="14">
        <v>32735843.460387755</v>
      </c>
      <c r="O17" s="14">
        <v>32735843.460387755</v>
      </c>
      <c r="P17" s="10">
        <v>230803.18979649624</v>
      </c>
      <c r="Q17" s="10">
        <v>230803.18979649624</v>
      </c>
      <c r="R17" s="10">
        <v>230803.18979649624</v>
      </c>
      <c r="S17" s="19">
        <v>2528255.1107818829</v>
      </c>
      <c r="T17" s="19">
        <v>2604701.0818745266</v>
      </c>
      <c r="U17" s="19">
        <v>2689756.1004969357</v>
      </c>
      <c r="V17" s="19">
        <v>1705780.1477964961</v>
      </c>
      <c r="W17" s="19">
        <v>1705780.1477964961</v>
      </c>
      <c r="X17" s="19">
        <v>1705780.1477964961</v>
      </c>
    </row>
    <row r="18" spans="3:24" x14ac:dyDescent="0.25">
      <c r="C18" s="3" t="s">
        <v>417</v>
      </c>
      <c r="D18" s="12">
        <v>0</v>
      </c>
      <c r="E18" s="12">
        <v>0</v>
      </c>
      <c r="F18" s="12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0">
        <v>0</v>
      </c>
      <c r="Q18" s="10">
        <v>0</v>
      </c>
      <c r="R18" s="10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</row>
    <row r="19" spans="3:24" x14ac:dyDescent="0.25">
      <c r="C19" s="3" t="s">
        <v>542</v>
      </c>
      <c r="D19" s="12">
        <v>0.8158464809013739</v>
      </c>
      <c r="E19" s="12">
        <v>0.86284237949492004</v>
      </c>
      <c r="F19" s="12">
        <v>0.91984377177888432</v>
      </c>
      <c r="G19" s="14">
        <v>46.018000000000001</v>
      </c>
      <c r="H19" s="14">
        <v>46.018000000000001</v>
      </c>
      <c r="I19" s="14">
        <v>46.018000000000001</v>
      </c>
      <c r="J19" s="14">
        <v>228777.77777777781</v>
      </c>
      <c r="K19" s="14">
        <v>228777.77777777781</v>
      </c>
      <c r="L19" s="14">
        <v>228777.77777777781</v>
      </c>
      <c r="M19" s="14">
        <v>1028000</v>
      </c>
      <c r="N19" s="14">
        <v>1028000</v>
      </c>
      <c r="O19" s="14">
        <v>1028000</v>
      </c>
      <c r="P19" s="10">
        <v>128767.60000000002</v>
      </c>
      <c r="Q19" s="10">
        <v>128767.60000000002</v>
      </c>
      <c r="R19" s="10">
        <v>128767.60000000002</v>
      </c>
      <c r="S19" s="19">
        <v>105054.59331411577</v>
      </c>
      <c r="T19" s="19">
        <v>111106.14238585008</v>
      </c>
      <c r="U19" s="19">
        <v>118446.07486691469</v>
      </c>
      <c r="V19" s="19">
        <v>128767.60000000002</v>
      </c>
      <c r="W19" s="19">
        <v>128767.60000000002</v>
      </c>
      <c r="X19" s="19">
        <v>128767.60000000002</v>
      </c>
    </row>
    <row r="20" spans="3:24" x14ac:dyDescent="0.25">
      <c r="C20" s="3" t="s">
        <v>543</v>
      </c>
      <c r="D20" s="12">
        <v>2.9306706383311445</v>
      </c>
      <c r="E20" s="12">
        <v>2.9912969868444503</v>
      </c>
      <c r="F20" s="12">
        <v>3.0747045226203613</v>
      </c>
      <c r="G20" s="14">
        <v>130.36698403373805</v>
      </c>
      <c r="H20" s="14">
        <v>130.36698403373805</v>
      </c>
      <c r="I20" s="14">
        <v>130.36698403373805</v>
      </c>
      <c r="J20" s="14">
        <v>198744.27425206397</v>
      </c>
      <c r="K20" s="14">
        <v>198744.27425206397</v>
      </c>
      <c r="L20" s="14">
        <v>198744.27425206397</v>
      </c>
      <c r="M20" s="14">
        <v>1938130.2696771896</v>
      </c>
      <c r="N20" s="14">
        <v>1930553.2728720778</v>
      </c>
      <c r="O20" s="14">
        <v>1922976.2760669661</v>
      </c>
      <c r="P20" s="10">
        <v>120024.43510158989</v>
      </c>
      <c r="Q20" s="10">
        <v>113473.11527985074</v>
      </c>
      <c r="R20" s="10">
        <v>110174.85411898119</v>
      </c>
      <c r="S20" s="19">
        <v>326199.34253272653</v>
      </c>
      <c r="T20" s="19">
        <v>332947.37991589075</v>
      </c>
      <c r="U20" s="19">
        <v>342231.08548707369</v>
      </c>
      <c r="V20" s="19">
        <v>111305.35730158989</v>
      </c>
      <c r="W20" s="19">
        <v>111305.35730158989</v>
      </c>
      <c r="X20" s="19">
        <v>111305.35730158989</v>
      </c>
    </row>
    <row r="21" spans="3:24" x14ac:dyDescent="0.25">
      <c r="C21" s="3" t="s">
        <v>555</v>
      </c>
      <c r="D21" s="12">
        <v>2.0786601259828013</v>
      </c>
      <c r="E21" s="12">
        <v>2.1694676651739089</v>
      </c>
      <c r="F21" s="12">
        <v>2.2713249962687811</v>
      </c>
      <c r="G21" s="14">
        <v>255.07007439128603</v>
      </c>
      <c r="H21" s="14">
        <v>357.49839411934062</v>
      </c>
      <c r="I21" s="14">
        <v>359.98110915759634</v>
      </c>
      <c r="J21" s="14">
        <v>1529533.6227532439</v>
      </c>
      <c r="K21" s="14">
        <v>2143747.4199619503</v>
      </c>
      <c r="L21" s="14">
        <v>2158635.0783271641</v>
      </c>
      <c r="M21" s="14">
        <v>22943004.341298658</v>
      </c>
      <c r="N21" s="14">
        <v>32156211.299429253</v>
      </c>
      <c r="O21" s="14">
        <v>32379526.174907461</v>
      </c>
      <c r="P21" s="10">
        <v>963606.18233454367</v>
      </c>
      <c r="Q21" s="10">
        <v>1350560.8745760287</v>
      </c>
      <c r="R21" s="10">
        <v>1359940.0993461134</v>
      </c>
      <c r="S21" s="19">
        <v>1887593.4652257902</v>
      </c>
      <c r="T21" s="19">
        <v>2761167.4682859844</v>
      </c>
      <c r="U21" s="19">
        <v>2910881.0728828157</v>
      </c>
      <c r="V21" s="19">
        <v>908081.81752816681</v>
      </c>
      <c r="W21" s="19">
        <v>1272739.6276102799</v>
      </c>
      <c r="X21" s="19">
        <v>1281578.4080502198</v>
      </c>
    </row>
  </sheetData>
  <mergeCells count="7">
    <mergeCell ref="D3:F3"/>
    <mergeCell ref="G3:I3"/>
    <mergeCell ref="J3:L3"/>
    <mergeCell ref="M3:O3"/>
    <mergeCell ref="P3:R3"/>
    <mergeCell ref="S3:U3"/>
    <mergeCell ref="V3:X3"/>
  </mergeCells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59999389629810485"/>
  </sheetPr>
  <dimension ref="A1:BR1000"/>
  <sheetViews>
    <sheetView topLeftCell="B1" workbookViewId="0">
      <selection activeCell="H8" sqref="H8"/>
    </sheetView>
  </sheetViews>
  <sheetFormatPr defaultRowHeight="15" x14ac:dyDescent="0.25"/>
  <cols>
    <col min="1" max="1" width="9.140625" hidden="1" customWidth="1"/>
    <col min="2" max="2" width="9.140625" customWidth="1"/>
    <col min="3" max="3" width="22" bestFit="1" customWidth="1"/>
    <col min="4" max="4" width="28.85546875" bestFit="1" customWidth="1"/>
    <col min="5" max="5" width="35.42578125" bestFit="1" customWidth="1"/>
    <col min="6" max="6" width="59.28515625" bestFit="1" customWidth="1"/>
    <col min="7" max="7" width="90.28515625" bestFit="1" customWidth="1"/>
    <col min="8" max="8" width="12.85546875" customWidth="1"/>
    <col min="9" max="10" width="13.85546875" bestFit="1" customWidth="1"/>
    <col min="11" max="11" width="15.85546875" customWidth="1"/>
    <col min="12" max="13" width="15.28515625" customWidth="1"/>
    <col min="14" max="14" width="13.42578125" customWidth="1"/>
    <col min="15" max="15" width="13.85546875" customWidth="1"/>
    <col min="16" max="16" width="13.42578125" customWidth="1"/>
    <col min="17" max="17" width="13.85546875" customWidth="1"/>
    <col min="18" max="19" width="14" customWidth="1"/>
    <col min="20" max="20" width="13.42578125" customWidth="1"/>
    <col min="21" max="22" width="11.7109375" customWidth="1"/>
    <col min="23" max="24" width="13.7109375" customWidth="1"/>
    <col min="25" max="25" width="13.85546875" customWidth="1"/>
    <col min="26" max="28" width="16.5703125" bestFit="1" customWidth="1"/>
    <col min="29" max="31" width="14.28515625" bestFit="1" customWidth="1"/>
    <col min="32" max="37" width="12.5703125" bestFit="1" customWidth="1"/>
    <col min="38" max="40" width="14.28515625" bestFit="1" customWidth="1"/>
    <col min="41" max="41" width="12" customWidth="1"/>
    <col min="42" max="42" width="12.5703125" customWidth="1"/>
    <col min="43" max="43" width="11.5703125" bestFit="1" customWidth="1"/>
    <col min="44" max="44" width="12" customWidth="1"/>
    <col min="45" max="45" width="13" customWidth="1"/>
    <col min="46" max="46" width="11.5703125" customWidth="1"/>
    <col min="47" max="49" width="12.140625" customWidth="1"/>
    <col min="50" max="50" width="13" customWidth="1"/>
    <col min="51" max="51" width="12" customWidth="1"/>
    <col min="52" max="52" width="13" customWidth="1"/>
    <col min="53" max="53" width="11.7109375" customWidth="1"/>
    <col min="54" max="54" width="11" customWidth="1"/>
    <col min="55" max="55" width="10.42578125" customWidth="1"/>
    <col min="56" max="56" width="11.140625" customWidth="1"/>
    <col min="57" max="57" width="10.42578125" customWidth="1"/>
    <col min="58" max="58" width="10.85546875" customWidth="1"/>
    <col min="59" max="59" width="12.28515625" customWidth="1"/>
    <col min="60" max="60" width="11.140625" customWidth="1"/>
    <col min="61" max="61" width="10.85546875" customWidth="1"/>
    <col min="62" max="62" width="11.28515625" customWidth="1"/>
    <col min="63" max="63" width="11.42578125" customWidth="1"/>
    <col min="64" max="64" width="11" customWidth="1"/>
    <col min="68" max="68" width="13.42578125" customWidth="1"/>
    <col min="69" max="69" width="12.5703125" customWidth="1"/>
    <col min="70" max="70" width="12.85546875" customWidth="1"/>
  </cols>
  <sheetData>
    <row r="1" spans="1:70" x14ac:dyDescent="0.25">
      <c r="A1" s="1" t="s">
        <v>435</v>
      </c>
    </row>
    <row r="2" spans="1:70" x14ac:dyDescent="0.25">
      <c r="A2" t="s">
        <v>550</v>
      </c>
      <c r="C2" s="6"/>
      <c r="D2" s="6"/>
      <c r="E2" s="6"/>
      <c r="F2" s="6"/>
      <c r="G2" s="60"/>
      <c r="H2" s="4" t="s">
        <v>437</v>
      </c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</row>
    <row r="3" spans="1:70" ht="15" customHeight="1" x14ac:dyDescent="0.25">
      <c r="A3">
        <f>COUNTBLANK(Measure!$D$1:$D$20)</f>
        <v>1</v>
      </c>
      <c r="C3" s="6"/>
      <c r="D3" s="6"/>
      <c r="E3" s="6"/>
      <c r="F3" s="6"/>
      <c r="G3" s="60"/>
      <c r="H3" s="63" t="s">
        <v>587</v>
      </c>
      <c r="I3" s="64"/>
      <c r="J3" s="64"/>
      <c r="K3" s="63" t="s">
        <v>7</v>
      </c>
      <c r="L3" s="64"/>
      <c r="M3" s="64"/>
      <c r="N3" s="63" t="s">
        <v>4</v>
      </c>
      <c r="O3" s="64"/>
      <c r="P3" s="64"/>
      <c r="Q3" s="63" t="s">
        <v>6</v>
      </c>
      <c r="R3" s="64"/>
      <c r="S3" s="64"/>
      <c r="T3" s="63" t="s">
        <v>590</v>
      </c>
      <c r="U3" s="64"/>
      <c r="V3" s="64"/>
      <c r="W3" s="63" t="s">
        <v>441</v>
      </c>
      <c r="X3" s="64"/>
      <c r="Y3" s="64"/>
      <c r="Z3" s="63" t="s">
        <v>614</v>
      </c>
      <c r="AA3" s="64"/>
      <c r="AB3" s="64"/>
      <c r="AC3" s="63" t="s">
        <v>613</v>
      </c>
      <c r="AD3" s="64"/>
      <c r="AE3" s="64"/>
      <c r="AF3" s="63" t="s">
        <v>612</v>
      </c>
      <c r="AG3" s="64"/>
      <c r="AH3" s="64"/>
      <c r="AI3" s="63" t="s">
        <v>611</v>
      </c>
      <c r="AJ3" s="64"/>
      <c r="AK3" s="64"/>
      <c r="AL3" s="63" t="s">
        <v>610</v>
      </c>
      <c r="AM3" s="64"/>
      <c r="AN3" s="64"/>
      <c r="AO3" s="63" t="s">
        <v>574</v>
      </c>
      <c r="AP3" s="64"/>
      <c r="AQ3" s="64"/>
      <c r="AR3" s="63" t="s">
        <v>575</v>
      </c>
      <c r="AS3" s="64"/>
      <c r="AT3" s="64"/>
      <c r="AU3" s="63" t="s">
        <v>576</v>
      </c>
      <c r="AV3" s="64"/>
      <c r="AW3" s="64"/>
      <c r="AX3" s="63" t="s">
        <v>577</v>
      </c>
      <c r="AY3" s="64"/>
      <c r="AZ3" s="64"/>
      <c r="BA3" s="63" t="s">
        <v>609</v>
      </c>
      <c r="BB3" s="64"/>
      <c r="BC3" s="64"/>
      <c r="BD3" s="63" t="s">
        <v>608</v>
      </c>
      <c r="BE3" s="64"/>
      <c r="BF3" s="64"/>
      <c r="BG3" s="63" t="s">
        <v>588</v>
      </c>
      <c r="BH3" s="64"/>
      <c r="BI3" s="64"/>
      <c r="BJ3" s="63" t="s">
        <v>589</v>
      </c>
      <c r="BK3" s="64"/>
      <c r="BL3" s="64"/>
      <c r="BM3" s="63" t="s">
        <v>607</v>
      </c>
      <c r="BN3" s="64"/>
      <c r="BO3" s="64"/>
      <c r="BP3" s="63" t="s">
        <v>583</v>
      </c>
      <c r="BQ3" s="64"/>
      <c r="BR3" s="64"/>
    </row>
    <row r="4" spans="1:70" x14ac:dyDescent="0.25">
      <c r="A4">
        <f>COUNTA(Measure!H:H)</f>
        <v>16928</v>
      </c>
      <c r="C4" s="7" t="s">
        <v>547</v>
      </c>
      <c r="D4" s="7" t="s">
        <v>548</v>
      </c>
      <c r="E4" s="7" t="s">
        <v>549</v>
      </c>
      <c r="F4" s="7" t="s">
        <v>449</v>
      </c>
      <c r="G4" s="4" t="s">
        <v>436</v>
      </c>
      <c r="H4" s="59" t="s">
        <v>432</v>
      </c>
      <c r="I4" s="59" t="s">
        <v>433</v>
      </c>
      <c r="J4" s="59" t="s">
        <v>434</v>
      </c>
      <c r="K4" s="59" t="s">
        <v>432</v>
      </c>
      <c r="L4" s="59" t="s">
        <v>433</v>
      </c>
      <c r="M4" s="59" t="s">
        <v>434</v>
      </c>
      <c r="N4" s="59" t="s">
        <v>432</v>
      </c>
      <c r="O4" s="59" t="s">
        <v>433</v>
      </c>
      <c r="P4" s="59" t="s">
        <v>434</v>
      </c>
      <c r="Q4" s="59" t="s">
        <v>432</v>
      </c>
      <c r="R4" s="59" t="s">
        <v>433</v>
      </c>
      <c r="S4" s="59" t="s">
        <v>434</v>
      </c>
      <c r="T4" s="59" t="s">
        <v>432</v>
      </c>
      <c r="U4" s="59" t="s">
        <v>433</v>
      </c>
      <c r="V4" s="59" t="s">
        <v>434</v>
      </c>
      <c r="W4" s="59" t="s">
        <v>432</v>
      </c>
      <c r="X4" s="59" t="s">
        <v>433</v>
      </c>
      <c r="Y4" s="59" t="s">
        <v>434</v>
      </c>
      <c r="Z4" s="59" t="s">
        <v>432</v>
      </c>
      <c r="AA4" s="59" t="s">
        <v>433</v>
      </c>
      <c r="AB4" s="59" t="s">
        <v>434</v>
      </c>
      <c r="AC4" s="5" t="s">
        <v>432</v>
      </c>
      <c r="AD4" s="5" t="s">
        <v>433</v>
      </c>
      <c r="AE4" s="5" t="s">
        <v>434</v>
      </c>
      <c r="AF4" s="59" t="s">
        <v>432</v>
      </c>
      <c r="AG4" s="59" t="s">
        <v>433</v>
      </c>
      <c r="AH4" s="59" t="s">
        <v>434</v>
      </c>
      <c r="AI4" s="59" t="s">
        <v>432</v>
      </c>
      <c r="AJ4" s="59" t="s">
        <v>433</v>
      </c>
      <c r="AK4" s="59" t="s">
        <v>434</v>
      </c>
      <c r="AL4" s="59" t="s">
        <v>432</v>
      </c>
      <c r="AM4" s="59" t="s">
        <v>433</v>
      </c>
      <c r="AN4" s="59" t="s">
        <v>434</v>
      </c>
      <c r="AO4" s="59" t="s">
        <v>432</v>
      </c>
      <c r="AP4" s="59" t="s">
        <v>433</v>
      </c>
      <c r="AQ4" s="59" t="s">
        <v>434</v>
      </c>
      <c r="AR4" s="59" t="s">
        <v>432</v>
      </c>
      <c r="AS4" s="59" t="s">
        <v>433</v>
      </c>
      <c r="AT4" s="59" t="s">
        <v>434</v>
      </c>
      <c r="AU4" s="59" t="s">
        <v>432</v>
      </c>
      <c r="AV4" s="59" t="s">
        <v>433</v>
      </c>
      <c r="AW4" s="59" t="s">
        <v>434</v>
      </c>
      <c r="AX4" s="59" t="s">
        <v>432</v>
      </c>
      <c r="AY4" s="59" t="s">
        <v>433</v>
      </c>
      <c r="AZ4" s="59" t="s">
        <v>434</v>
      </c>
      <c r="BA4" s="59" t="s">
        <v>432</v>
      </c>
      <c r="BB4" s="59" t="s">
        <v>433</v>
      </c>
      <c r="BC4" s="59" t="s">
        <v>434</v>
      </c>
      <c r="BD4" s="59" t="s">
        <v>432</v>
      </c>
      <c r="BE4" s="59" t="s">
        <v>433</v>
      </c>
      <c r="BF4" s="59" t="s">
        <v>434</v>
      </c>
      <c r="BG4" s="59" t="s">
        <v>432</v>
      </c>
      <c r="BH4" s="59" t="s">
        <v>433</v>
      </c>
      <c r="BI4" s="59" t="s">
        <v>434</v>
      </c>
      <c r="BJ4" s="59" t="s">
        <v>432</v>
      </c>
      <c r="BK4" s="59" t="s">
        <v>433</v>
      </c>
      <c r="BL4" s="59" t="s">
        <v>434</v>
      </c>
      <c r="BM4" s="59" t="s">
        <v>432</v>
      </c>
      <c r="BN4" s="59" t="s">
        <v>433</v>
      </c>
      <c r="BO4" s="59" t="s">
        <v>434</v>
      </c>
      <c r="BP4" s="59" t="s">
        <v>432</v>
      </c>
      <c r="BQ4" s="59" t="s">
        <v>433</v>
      </c>
      <c r="BR4" s="59" t="s">
        <v>434</v>
      </c>
    </row>
    <row r="5" spans="1:70" x14ac:dyDescent="0.25">
      <c r="A5">
        <f>MATCH(2022,Measure!$B$2:$M$2,0)</f>
        <v>7</v>
      </c>
      <c r="C5" t="str">
        <f t="array" aca="1" ref="C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Measure'!G5),0)),"")</f>
        <v>BNI</v>
      </c>
      <c r="D5" t="str">
        <f t="array" aca="1" ref="D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Measure'!G5),0)),"")</f>
        <v>Efficient Product Rebates</v>
      </c>
      <c r="E5" t="str">
        <f t="array" aca="1" ref="E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Measure'!G5),0)),"")</f>
        <v>Business Energy Rebates</v>
      </c>
      <c r="F5" s="8" t="str">
        <f t="array" aca="1" ref="F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Measure'!G5),0)),"")</f>
        <v xml:space="preserve">Per 1/2 Size Cabinet - 15 cubic Feet </v>
      </c>
      <c r="G5" s="3" t="s">
        <v>544</v>
      </c>
      <c r="H5" s="11">
        <v>2.7052325418092367</v>
      </c>
      <c r="I5" s="11">
        <v>2.8228149250661647</v>
      </c>
      <c r="J5" s="11">
        <v>2.9406509636417519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0">
        <v>0</v>
      </c>
      <c r="U5" s="10">
        <v>0</v>
      </c>
      <c r="V5" s="10">
        <v>0</v>
      </c>
      <c r="W5" s="14">
        <v>0</v>
      </c>
      <c r="X5" s="14">
        <v>0</v>
      </c>
      <c r="Y5" s="14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4">
        <v>1384</v>
      </c>
      <c r="AP5" s="14">
        <v>1384</v>
      </c>
      <c r="AQ5" s="14">
        <v>1384</v>
      </c>
      <c r="AR5" s="14">
        <v>0.215</v>
      </c>
      <c r="AS5" s="14">
        <v>0.215</v>
      </c>
      <c r="AT5" s="14">
        <v>0.215</v>
      </c>
      <c r="AU5" s="14">
        <v>0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0">
        <v>0</v>
      </c>
      <c r="BB5" s="10">
        <v>0</v>
      </c>
      <c r="BC5" s="10">
        <v>0</v>
      </c>
      <c r="BD5" s="10">
        <v>1281.4024942824733</v>
      </c>
      <c r="BE5" s="10">
        <v>1337.0983935667316</v>
      </c>
      <c r="BF5" s="10">
        <v>1392.9144431718937</v>
      </c>
      <c r="BG5" s="14">
        <v>0</v>
      </c>
      <c r="BH5" s="14">
        <v>0</v>
      </c>
      <c r="BI5" s="14">
        <v>0</v>
      </c>
      <c r="BJ5" s="31">
        <v>2421.1780812034167</v>
      </c>
      <c r="BK5" s="31">
        <v>2421.1780812034167</v>
      </c>
      <c r="BL5" s="31">
        <v>2421.1780812034167</v>
      </c>
      <c r="BM5" s="18">
        <v>0</v>
      </c>
      <c r="BN5" s="18">
        <v>0</v>
      </c>
      <c r="BO5" s="18">
        <v>0</v>
      </c>
      <c r="BP5" s="14">
        <v>0</v>
      </c>
      <c r="BQ5" s="14">
        <v>0</v>
      </c>
      <c r="BR5" s="14">
        <v>0</v>
      </c>
    </row>
    <row r="6" spans="1:70" x14ac:dyDescent="0.25">
      <c r="C6" t="str">
        <f t="array" aca="1" ref="C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Measure'!G6),0)),"")</f>
        <v>Residential</v>
      </c>
      <c r="D6" t="str">
        <f t="array" aca="1" ref="D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Measure'!G6),0)),"")</f>
        <v>Existing Residential</v>
      </c>
      <c r="E6" t="str">
        <f t="array" aca="1" ref="E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Measure'!G6),0)),"")</f>
        <v>Efficient Products Installation</v>
      </c>
      <c r="F6" s="8" t="str">
        <f t="array" aca="1" ref="F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Measure'!G6),0)),"")</f>
        <v>Per lamp</v>
      </c>
      <c r="G6" s="3" t="s">
        <v>16</v>
      </c>
      <c r="H6" s="11">
        <v>2.1384331862872434</v>
      </c>
      <c r="I6" s="11">
        <v>2.0668780704813829</v>
      </c>
      <c r="J6" s="11">
        <v>2.0704086938349526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0">
        <v>0</v>
      </c>
      <c r="U6" s="10">
        <v>0</v>
      </c>
      <c r="V6" s="10">
        <v>0</v>
      </c>
      <c r="W6" s="14">
        <v>0</v>
      </c>
      <c r="X6" s="14">
        <v>0</v>
      </c>
      <c r="Y6" s="14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4">
        <v>40.128574499999992</v>
      </c>
      <c r="AP6" s="14">
        <v>40.128574499999992</v>
      </c>
      <c r="AQ6" s="14">
        <v>40.128574499999992</v>
      </c>
      <c r="AR6" s="14">
        <v>4.8154289399999989E-3</v>
      </c>
      <c r="AS6" s="14">
        <v>4.8154289399999989E-3</v>
      </c>
      <c r="AT6" s="14">
        <v>4.8154289399999989E-3</v>
      </c>
      <c r="AU6" s="14">
        <v>9.7250371874999999</v>
      </c>
      <c r="AV6" s="14">
        <v>8.9402096249999996</v>
      </c>
      <c r="AW6" s="14">
        <v>8.1553820624999993</v>
      </c>
      <c r="AX6" s="14">
        <v>1.1670044625E-3</v>
      </c>
      <c r="AY6" s="14">
        <v>1.0728251550000002E-3</v>
      </c>
      <c r="AZ6" s="14">
        <v>9.7864584749999986E-4</v>
      </c>
      <c r="BA6" s="10">
        <v>7.1501999999999999</v>
      </c>
      <c r="BB6" s="10">
        <v>7.1501999999999999</v>
      </c>
      <c r="BC6" s="10">
        <v>7.1501999999999999</v>
      </c>
      <c r="BD6" s="10">
        <v>18.174689018725321</v>
      </c>
      <c r="BE6" s="10">
        <v>17.566537225248755</v>
      </c>
      <c r="BF6" s="10">
        <v>17.596544233138857</v>
      </c>
      <c r="BG6" s="14">
        <v>0</v>
      </c>
      <c r="BH6" s="14">
        <v>0</v>
      </c>
      <c r="BI6" s="14">
        <v>0</v>
      </c>
      <c r="BJ6" s="31">
        <v>26.132487646970581</v>
      </c>
      <c r="BK6" s="31">
        <v>26.132487646970581</v>
      </c>
      <c r="BL6" s="31">
        <v>26.132487646970581</v>
      </c>
      <c r="BM6" s="18">
        <v>0</v>
      </c>
      <c r="BN6" s="18">
        <v>0</v>
      </c>
      <c r="BO6" s="18">
        <v>0</v>
      </c>
      <c r="BP6" s="14">
        <v>0</v>
      </c>
      <c r="BQ6" s="14">
        <v>0</v>
      </c>
      <c r="BR6" s="14">
        <v>0</v>
      </c>
    </row>
    <row r="7" spans="1:70" x14ac:dyDescent="0.25">
      <c r="C7" t="str">
        <f t="array" aca="1" ref="C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Measure'!G7),0)),"")</f>
        <v>Residential</v>
      </c>
      <c r="D7" t="str">
        <f t="array" aca="1" ref="D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Measure'!G7),0)),"")</f>
        <v>Existing Residential</v>
      </c>
      <c r="E7" t="str">
        <f t="array" aca="1" ref="E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Measure'!G7),0)),"")</f>
        <v>Efficient Products Installation</v>
      </c>
      <c r="F7" s="8" t="str">
        <f t="array" aca="1" ref="F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Measure'!G7),0)),"")</f>
        <v>Per lamp</v>
      </c>
      <c r="G7" s="3" t="s">
        <v>17</v>
      </c>
      <c r="H7" s="11">
        <v>2.1384331862872434</v>
      </c>
      <c r="I7" s="11">
        <v>2.0668780704813829</v>
      </c>
      <c r="J7" s="11">
        <v>2.0704086938349526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0">
        <v>0</v>
      </c>
      <c r="U7" s="10">
        <v>0</v>
      </c>
      <c r="V7" s="10">
        <v>0</v>
      </c>
      <c r="W7" s="14">
        <v>0</v>
      </c>
      <c r="X7" s="14">
        <v>0</v>
      </c>
      <c r="Y7" s="14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4">
        <v>40.128574499999992</v>
      </c>
      <c r="AP7" s="14">
        <v>40.128574499999992</v>
      </c>
      <c r="AQ7" s="14">
        <v>40.128574499999992</v>
      </c>
      <c r="AR7" s="14">
        <v>4.8154289399999989E-3</v>
      </c>
      <c r="AS7" s="14">
        <v>4.8154289399999989E-3</v>
      </c>
      <c r="AT7" s="14">
        <v>4.8154289399999989E-3</v>
      </c>
      <c r="AU7" s="14">
        <v>9.7250371874999999</v>
      </c>
      <c r="AV7" s="14">
        <v>8.9402096249999996</v>
      </c>
      <c r="AW7" s="14">
        <v>8.1553820624999993</v>
      </c>
      <c r="AX7" s="14">
        <v>1.1670044625E-3</v>
      </c>
      <c r="AY7" s="14">
        <v>1.0728251550000002E-3</v>
      </c>
      <c r="AZ7" s="14">
        <v>9.7864584749999986E-4</v>
      </c>
      <c r="BA7" s="10">
        <v>7.1501999999999999</v>
      </c>
      <c r="BB7" s="10">
        <v>7.1501999999999999</v>
      </c>
      <c r="BC7" s="10">
        <v>7.1501999999999999</v>
      </c>
      <c r="BD7" s="10">
        <v>18.174689018725321</v>
      </c>
      <c r="BE7" s="10">
        <v>17.566537225248755</v>
      </c>
      <c r="BF7" s="10">
        <v>17.596544233138857</v>
      </c>
      <c r="BG7" s="14">
        <v>0</v>
      </c>
      <c r="BH7" s="14">
        <v>0</v>
      </c>
      <c r="BI7" s="14">
        <v>0</v>
      </c>
      <c r="BJ7" s="31">
        <v>26.132487646970581</v>
      </c>
      <c r="BK7" s="31">
        <v>26.132487646970581</v>
      </c>
      <c r="BL7" s="31">
        <v>26.132487646970581</v>
      </c>
      <c r="BM7" s="18">
        <v>0</v>
      </c>
      <c r="BN7" s="18">
        <v>0</v>
      </c>
      <c r="BO7" s="18">
        <v>0</v>
      </c>
      <c r="BP7" s="14">
        <v>0</v>
      </c>
      <c r="BQ7" s="14">
        <v>0</v>
      </c>
      <c r="BR7" s="14">
        <v>0</v>
      </c>
    </row>
    <row r="8" spans="1:70" x14ac:dyDescent="0.25">
      <c r="C8" t="str">
        <f t="array" aca="1" ref="C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Measure'!G8),0)),"")</f>
        <v>Residential</v>
      </c>
      <c r="D8" t="str">
        <f t="array" aca="1" ref="D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Measure'!G8),0)),"")</f>
        <v>Existing Residential</v>
      </c>
      <c r="E8" t="str">
        <f t="array" aca="1" ref="E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Measure'!G8),0)),"")</f>
        <v>Efficient Products Installation</v>
      </c>
      <c r="F8" s="8" t="str">
        <f t="array" aca="1" ref="F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Measure'!G8),0)),"")</f>
        <v>Per lamp</v>
      </c>
      <c r="G8" s="3" t="s">
        <v>18</v>
      </c>
      <c r="H8" s="11">
        <v>2.74831105634274</v>
      </c>
      <c r="I8" s="11">
        <v>2.6771483505103006</v>
      </c>
      <c r="J8" s="11">
        <v>2.694311895298851</v>
      </c>
      <c r="K8" s="14">
        <v>0.77898571560000007</v>
      </c>
      <c r="L8" s="14">
        <v>0.77898571560000007</v>
      </c>
      <c r="M8" s="14">
        <v>0.77898571560000007</v>
      </c>
      <c r="N8" s="14">
        <v>6491.54763</v>
      </c>
      <c r="O8" s="14">
        <v>6491.54763</v>
      </c>
      <c r="P8" s="14">
        <v>6491.54763</v>
      </c>
      <c r="Q8" s="14">
        <v>47578.294214999987</v>
      </c>
      <c r="R8" s="14">
        <v>44649.181259999968</v>
      </c>
      <c r="S8" s="14">
        <v>41720.068304999986</v>
      </c>
      <c r="T8" s="10">
        <v>1186.5689270917351</v>
      </c>
      <c r="U8" s="10">
        <v>1186.5689270917351</v>
      </c>
      <c r="V8" s="10">
        <v>1186.5689270917351</v>
      </c>
      <c r="W8" s="14">
        <v>100</v>
      </c>
      <c r="X8" s="14">
        <v>100</v>
      </c>
      <c r="Y8" s="14">
        <v>100</v>
      </c>
      <c r="Z8" s="10">
        <v>3261.0605014389575</v>
      </c>
      <c r="AA8" s="10">
        <v>3176.6210459304157</v>
      </c>
      <c r="AB8" s="10">
        <v>3196.9867748552565</v>
      </c>
      <c r="AC8" s="10">
        <v>0</v>
      </c>
      <c r="AD8" s="10">
        <v>0</v>
      </c>
      <c r="AE8" s="10">
        <v>0</v>
      </c>
      <c r="AF8" s="10">
        <v>1186.5689270917351</v>
      </c>
      <c r="AG8" s="10">
        <v>1186.5689270917351</v>
      </c>
      <c r="AH8" s="10">
        <v>1186.5689270917351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4">
        <v>67.153941000000003</v>
      </c>
      <c r="AP8" s="14">
        <v>67.153941000000003</v>
      </c>
      <c r="AQ8" s="14">
        <v>67.153941000000003</v>
      </c>
      <c r="AR8" s="14">
        <v>8.0584729200000003E-3</v>
      </c>
      <c r="AS8" s="14">
        <v>8.0584729200000003E-3</v>
      </c>
      <c r="AT8" s="14">
        <v>8.0584729200000003E-3</v>
      </c>
      <c r="AU8" s="14">
        <v>17.7098045625</v>
      </c>
      <c r="AV8" s="14">
        <v>16.447255875</v>
      </c>
      <c r="AW8" s="14">
        <v>15.184707187499999</v>
      </c>
      <c r="AX8" s="14">
        <v>2.1251765475000001E-3</v>
      </c>
      <c r="AY8" s="14">
        <v>1.9736707050000001E-3</v>
      </c>
      <c r="AZ8" s="14">
        <v>1.8221648624999998E-3</v>
      </c>
      <c r="BA8" s="10">
        <v>9.6083999999999996</v>
      </c>
      <c r="BB8" s="10">
        <v>9.6083999999999996</v>
      </c>
      <c r="BC8" s="10">
        <v>9.6083999999999996</v>
      </c>
      <c r="BD8" s="10">
        <v>32.610605014389577</v>
      </c>
      <c r="BE8" s="10">
        <v>31.766210459304155</v>
      </c>
      <c r="BF8" s="10">
        <v>31.969867748552566</v>
      </c>
      <c r="BG8" s="14">
        <v>0</v>
      </c>
      <c r="BH8" s="14">
        <v>0</v>
      </c>
      <c r="BI8" s="14">
        <v>0</v>
      </c>
      <c r="BJ8" s="31">
        <v>56.983787645987569</v>
      </c>
      <c r="BK8" s="31">
        <v>56.983787645987569</v>
      </c>
      <c r="BL8" s="31">
        <v>56.983787645987569</v>
      </c>
      <c r="BM8" s="18">
        <v>4.4936753535162473E-2</v>
      </c>
      <c r="BN8" s="18">
        <v>4.7490036339380745E-2</v>
      </c>
      <c r="BO8" s="18">
        <v>5.0350951008846762E-2</v>
      </c>
      <c r="BP8" s="14">
        <v>47578.294214999987</v>
      </c>
      <c r="BQ8" s="14">
        <v>44649.181259999968</v>
      </c>
      <c r="BR8" s="14">
        <v>41720.068304999986</v>
      </c>
    </row>
    <row r="9" spans="1:70" x14ac:dyDescent="0.25">
      <c r="C9" t="str">
        <f t="array" aca="1" ref="C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Measure'!G9),0)),"")</f>
        <v>Residential</v>
      </c>
      <c r="D9" t="str">
        <f t="array" aca="1" ref="D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Measure'!G9),0)),"")</f>
        <v>Existing Residential</v>
      </c>
      <c r="E9" t="str">
        <f t="array" aca="1" ref="E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Measure'!G9),0)),"")</f>
        <v>Efficient Products Installation</v>
      </c>
      <c r="F9" s="8" t="str">
        <f t="array" aca="1" ref="F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Measure'!G9),0)),"")</f>
        <v>Per lamp</v>
      </c>
      <c r="G9" s="3" t="s">
        <v>19</v>
      </c>
      <c r="H9" s="11">
        <v>2.74831105634274</v>
      </c>
      <c r="I9" s="11">
        <v>2.6771483505103006</v>
      </c>
      <c r="J9" s="11">
        <v>2.694311895298851</v>
      </c>
      <c r="K9" s="14">
        <v>24.865224041952001</v>
      </c>
      <c r="L9" s="14">
        <v>24.865224041952001</v>
      </c>
      <c r="M9" s="14">
        <v>24.865224041952001</v>
      </c>
      <c r="N9" s="14">
        <v>207210.20034960003</v>
      </c>
      <c r="O9" s="14">
        <v>207210.20034960003</v>
      </c>
      <c r="P9" s="14">
        <v>207210.20034960003</v>
      </c>
      <c r="Q9" s="14">
        <v>1518699.1513427994</v>
      </c>
      <c r="R9" s="14">
        <v>1425201.865819199</v>
      </c>
      <c r="S9" s="14">
        <v>1331704.5802955998</v>
      </c>
      <c r="T9" s="10">
        <v>37875.28015276818</v>
      </c>
      <c r="U9" s="10">
        <v>37875.28015276818</v>
      </c>
      <c r="V9" s="10">
        <v>37875.28015276818</v>
      </c>
      <c r="W9" s="14">
        <v>3192</v>
      </c>
      <c r="X9" s="14">
        <v>3192</v>
      </c>
      <c r="Y9" s="14">
        <v>3192</v>
      </c>
      <c r="Z9" s="10">
        <v>104093.05120593154</v>
      </c>
      <c r="AA9" s="10">
        <v>101397.74378609886</v>
      </c>
      <c r="AB9" s="10">
        <v>102047.81785337979</v>
      </c>
      <c r="AC9" s="10">
        <v>0</v>
      </c>
      <c r="AD9" s="10">
        <v>0</v>
      </c>
      <c r="AE9" s="10">
        <v>0</v>
      </c>
      <c r="AF9" s="10">
        <v>37875.28015276818</v>
      </c>
      <c r="AG9" s="10">
        <v>37875.28015276818</v>
      </c>
      <c r="AH9" s="10">
        <v>37875.28015276818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4">
        <v>67.153941000000003</v>
      </c>
      <c r="AP9" s="14">
        <v>67.153941000000003</v>
      </c>
      <c r="AQ9" s="14">
        <v>67.153941000000003</v>
      </c>
      <c r="AR9" s="14">
        <v>8.0584729200000003E-3</v>
      </c>
      <c r="AS9" s="14">
        <v>8.0584729200000003E-3</v>
      </c>
      <c r="AT9" s="14">
        <v>8.0584729200000003E-3</v>
      </c>
      <c r="AU9" s="14">
        <v>17.7098045625</v>
      </c>
      <c r="AV9" s="14">
        <v>16.447255875</v>
      </c>
      <c r="AW9" s="14">
        <v>15.184707187499999</v>
      </c>
      <c r="AX9" s="14">
        <v>2.1251765475000001E-3</v>
      </c>
      <c r="AY9" s="14">
        <v>1.9736707050000001E-3</v>
      </c>
      <c r="AZ9" s="14">
        <v>1.8221648624999998E-3</v>
      </c>
      <c r="BA9" s="10">
        <v>9.6083999999999996</v>
      </c>
      <c r="BB9" s="10">
        <v>9.6083999999999996</v>
      </c>
      <c r="BC9" s="10">
        <v>9.6083999999999996</v>
      </c>
      <c r="BD9" s="10">
        <v>32.610605014389577</v>
      </c>
      <c r="BE9" s="10">
        <v>31.766210459304155</v>
      </c>
      <c r="BF9" s="10">
        <v>31.969867748552566</v>
      </c>
      <c r="BG9" s="14">
        <v>0</v>
      </c>
      <c r="BH9" s="14">
        <v>0</v>
      </c>
      <c r="BI9" s="14">
        <v>0</v>
      </c>
      <c r="BJ9" s="31">
        <v>56.983787645987569</v>
      </c>
      <c r="BK9" s="31">
        <v>56.983787645987569</v>
      </c>
      <c r="BL9" s="31">
        <v>56.983787645987569</v>
      </c>
      <c r="BM9" s="18">
        <v>4.4936753535162473E-2</v>
      </c>
      <c r="BN9" s="18">
        <v>4.7490036339380738E-2</v>
      </c>
      <c r="BO9" s="18">
        <v>5.0350951008846762E-2</v>
      </c>
      <c r="BP9" s="14">
        <v>1518699.1513427994</v>
      </c>
      <c r="BQ9" s="14">
        <v>1425201.865819199</v>
      </c>
      <c r="BR9" s="14">
        <v>1331704.5802955998</v>
      </c>
    </row>
    <row r="10" spans="1:70" x14ac:dyDescent="0.25">
      <c r="C10" t="str">
        <f t="array" aca="1" ref="C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Measure'!G10),0)),"")</f>
        <v>Residential</v>
      </c>
      <c r="D10" t="str">
        <f t="array" aca="1" ref="D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Measure'!G10),0)),"")</f>
        <v>Existing Residential</v>
      </c>
      <c r="E10" t="str">
        <f t="array" aca="1" ref="E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Measure'!G10),0)),"")</f>
        <v>Efficient Products Installation</v>
      </c>
      <c r="F10" s="8" t="str">
        <f t="array" aca="1" ref="F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Measure'!G10),0)),"")</f>
        <v>Per lamp</v>
      </c>
      <c r="G10" s="3" t="s">
        <v>20</v>
      </c>
      <c r="H10" s="11">
        <v>1.6269191091498427</v>
      </c>
      <c r="I10" s="11">
        <v>1.5359825718609319</v>
      </c>
      <c r="J10" s="11">
        <v>1.5202158635960741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0">
        <v>0</v>
      </c>
      <c r="U10" s="10">
        <v>0</v>
      </c>
      <c r="V10" s="10">
        <v>0</v>
      </c>
      <c r="W10" s="14">
        <v>0</v>
      </c>
      <c r="X10" s="14">
        <v>0</v>
      </c>
      <c r="Y10" s="14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4">
        <v>46.680178499999997</v>
      </c>
      <c r="AP10" s="14">
        <v>46.680178499999997</v>
      </c>
      <c r="AQ10" s="14">
        <v>46.680178499999997</v>
      </c>
      <c r="AR10" s="14">
        <v>5.6016214199999994E-3</v>
      </c>
      <c r="AS10" s="14">
        <v>5.6016214199999994E-3</v>
      </c>
      <c r="AT10" s="14">
        <v>5.6016214199999994E-3</v>
      </c>
      <c r="AU10" s="14">
        <v>8.5989802499999985</v>
      </c>
      <c r="AV10" s="14">
        <v>7.6435380000000004</v>
      </c>
      <c r="AW10" s="14">
        <v>6.6880957500000005</v>
      </c>
      <c r="AX10" s="14">
        <v>1.0318776300000001E-3</v>
      </c>
      <c r="AY10" s="14">
        <v>9.1722455999999983E-4</v>
      </c>
      <c r="AZ10" s="14">
        <v>8.0257149000000007E-4</v>
      </c>
      <c r="BA10" s="10">
        <v>8.8739999999999988</v>
      </c>
      <c r="BB10" s="10">
        <v>8.8739999999999988</v>
      </c>
      <c r="BC10" s="10">
        <v>8.8739999999999988</v>
      </c>
      <c r="BD10" s="10">
        <v>16.990064831118364</v>
      </c>
      <c r="BE10" s="10">
        <v>16.040406267661346</v>
      </c>
      <c r="BF10" s="10">
        <v>15.875753093396742</v>
      </c>
      <c r="BG10" s="14">
        <v>0</v>
      </c>
      <c r="BH10" s="14">
        <v>0</v>
      </c>
      <c r="BI10" s="14">
        <v>0</v>
      </c>
      <c r="BJ10" s="31">
        <v>16.545262971377305</v>
      </c>
      <c r="BK10" s="31">
        <v>16.545262971377305</v>
      </c>
      <c r="BL10" s="31">
        <v>16.545262971377305</v>
      </c>
      <c r="BM10" s="18">
        <v>0</v>
      </c>
      <c r="BN10" s="18">
        <v>0</v>
      </c>
      <c r="BO10" s="18">
        <v>0</v>
      </c>
      <c r="BP10" s="14">
        <v>0</v>
      </c>
      <c r="BQ10" s="14">
        <v>0</v>
      </c>
      <c r="BR10" s="14">
        <v>0</v>
      </c>
    </row>
    <row r="11" spans="1:70" x14ac:dyDescent="0.25">
      <c r="C11" t="str">
        <f t="array" aca="1" ref="C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Measure'!G11),0)),"")</f>
        <v>Residential</v>
      </c>
      <c r="D11" t="str">
        <f t="array" aca="1" ref="D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Measure'!G11),0)),"")</f>
        <v>Existing Residential</v>
      </c>
      <c r="E11" t="str">
        <f t="array" aca="1" ref="E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Measure'!G11),0)),"")</f>
        <v>Efficient Products Installation</v>
      </c>
      <c r="F11" s="8" t="str">
        <f t="array" aca="1" ref="F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Measure'!G11),0)),"")</f>
        <v>Per lamp</v>
      </c>
      <c r="G11" s="3" t="s">
        <v>21</v>
      </c>
      <c r="H11" s="11">
        <v>1.6269191091498427</v>
      </c>
      <c r="I11" s="11">
        <v>1.5359825718609319</v>
      </c>
      <c r="J11" s="11">
        <v>1.5202158635960741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0">
        <v>0</v>
      </c>
      <c r="U11" s="10">
        <v>0</v>
      </c>
      <c r="V11" s="10">
        <v>0</v>
      </c>
      <c r="W11" s="14">
        <v>0</v>
      </c>
      <c r="X11" s="14">
        <v>0</v>
      </c>
      <c r="Y11" s="14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4">
        <v>46.680178499999997</v>
      </c>
      <c r="AP11" s="14">
        <v>46.680178499999997</v>
      </c>
      <c r="AQ11" s="14">
        <v>46.680178499999997</v>
      </c>
      <c r="AR11" s="14">
        <v>5.6016214199999994E-3</v>
      </c>
      <c r="AS11" s="14">
        <v>5.6016214199999994E-3</v>
      </c>
      <c r="AT11" s="14">
        <v>5.6016214199999994E-3</v>
      </c>
      <c r="AU11" s="14">
        <v>8.5989802499999985</v>
      </c>
      <c r="AV11" s="14">
        <v>7.6435380000000004</v>
      </c>
      <c r="AW11" s="14">
        <v>6.6880957500000005</v>
      </c>
      <c r="AX11" s="14">
        <v>1.0318776300000001E-3</v>
      </c>
      <c r="AY11" s="14">
        <v>9.1722455999999983E-4</v>
      </c>
      <c r="AZ11" s="14">
        <v>8.0257149000000007E-4</v>
      </c>
      <c r="BA11" s="10">
        <v>8.8739999999999988</v>
      </c>
      <c r="BB11" s="10">
        <v>8.8739999999999988</v>
      </c>
      <c r="BC11" s="10">
        <v>8.8739999999999988</v>
      </c>
      <c r="BD11" s="10">
        <v>16.990064831118364</v>
      </c>
      <c r="BE11" s="10">
        <v>16.040406267661346</v>
      </c>
      <c r="BF11" s="10">
        <v>15.875753093396742</v>
      </c>
      <c r="BG11" s="14">
        <v>0</v>
      </c>
      <c r="BH11" s="14">
        <v>0</v>
      </c>
      <c r="BI11" s="14">
        <v>0</v>
      </c>
      <c r="BJ11" s="31">
        <v>16.545262971377305</v>
      </c>
      <c r="BK11" s="31">
        <v>16.545262971377305</v>
      </c>
      <c r="BL11" s="31">
        <v>16.545262971377305</v>
      </c>
      <c r="BM11" s="18">
        <v>0</v>
      </c>
      <c r="BN11" s="18">
        <v>0</v>
      </c>
      <c r="BO11" s="18">
        <v>0</v>
      </c>
      <c r="BP11" s="14">
        <v>0</v>
      </c>
      <c r="BQ11" s="14">
        <v>0</v>
      </c>
      <c r="BR11" s="14">
        <v>0</v>
      </c>
    </row>
    <row r="12" spans="1:70" x14ac:dyDescent="0.25">
      <c r="C12" t="str">
        <f t="array" aca="1" ref="C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Measure'!G12),0)),"")</f>
        <v>Residential</v>
      </c>
      <c r="D12" t="str">
        <f t="array" aca="1" ref="D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Measure'!G12),0)),"")</f>
        <v>Existing Residential</v>
      </c>
      <c r="E12" t="str">
        <f t="array" aca="1" ref="E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Measure'!G12),0)),"")</f>
        <v>Efficient Products Installation</v>
      </c>
      <c r="F12" s="8" t="str">
        <f t="array" aca="1" ref="F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Measure'!G12),0)),"")</f>
        <v>Per lamp</v>
      </c>
      <c r="G12" s="3" t="s">
        <v>22</v>
      </c>
      <c r="H12" s="11">
        <v>1.7176759690068537</v>
      </c>
      <c r="I12" s="11">
        <v>1.4585788644706081</v>
      </c>
      <c r="J12" s="11">
        <v>1.1800364113705466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0">
        <v>0</v>
      </c>
      <c r="U12" s="10">
        <v>0</v>
      </c>
      <c r="V12" s="10">
        <v>0</v>
      </c>
      <c r="W12" s="14">
        <v>0</v>
      </c>
      <c r="X12" s="14">
        <v>0</v>
      </c>
      <c r="Y12" s="14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4">
        <v>28.387327499999998</v>
      </c>
      <c r="AP12" s="14">
        <v>28.387327499999998</v>
      </c>
      <c r="AQ12" s="14">
        <v>28.387327499999998</v>
      </c>
      <c r="AR12" s="14">
        <v>3.3213173175000001E-3</v>
      </c>
      <c r="AS12" s="14">
        <v>3.3213173175000001E-3</v>
      </c>
      <c r="AT12" s="14">
        <v>3.3213173175000001E-3</v>
      </c>
      <c r="AU12" s="14">
        <v>1.622133</v>
      </c>
      <c r="AV12" s="14">
        <v>1.622133</v>
      </c>
      <c r="AW12" s="14">
        <v>1.622133</v>
      </c>
      <c r="AX12" s="14">
        <v>1.8978956100000003E-4</v>
      </c>
      <c r="AY12" s="14">
        <v>1.8978956100000003E-4</v>
      </c>
      <c r="AZ12" s="14">
        <v>1.8978956100000003E-4</v>
      </c>
      <c r="BA12" s="10">
        <v>5.3346000000000009</v>
      </c>
      <c r="BB12" s="10">
        <v>5.3346000000000009</v>
      </c>
      <c r="BC12" s="10">
        <v>5.3346000000000009</v>
      </c>
      <c r="BD12" s="10">
        <v>10.802123685203306</v>
      </c>
      <c r="BE12" s="10">
        <v>9.1727133539306287</v>
      </c>
      <c r="BF12" s="10">
        <v>7.4210150800667298</v>
      </c>
      <c r="BG12" s="14">
        <v>0</v>
      </c>
      <c r="BH12" s="14">
        <v>0</v>
      </c>
      <c r="BI12" s="14">
        <v>0</v>
      </c>
      <c r="BJ12" s="31">
        <v>8.2044857910561717</v>
      </c>
      <c r="BK12" s="31">
        <v>8.2044857910561717</v>
      </c>
      <c r="BL12" s="31">
        <v>8.2044857910561717</v>
      </c>
      <c r="BM12" s="18">
        <v>0</v>
      </c>
      <c r="BN12" s="18">
        <v>0</v>
      </c>
      <c r="BO12" s="18">
        <v>0</v>
      </c>
      <c r="BP12" s="14">
        <v>0</v>
      </c>
      <c r="BQ12" s="14">
        <v>0</v>
      </c>
      <c r="BR12" s="14">
        <v>0</v>
      </c>
    </row>
    <row r="13" spans="1:70" x14ac:dyDescent="0.25">
      <c r="C13" t="str">
        <f t="array" aca="1" ref="C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Measure'!G13),0)),"")</f>
        <v>Residential</v>
      </c>
      <c r="D13" t="str">
        <f t="array" aca="1" ref="D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Measure'!G13),0)),"")</f>
        <v>Existing Residential</v>
      </c>
      <c r="E13" t="str">
        <f t="array" aca="1" ref="E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Measure'!G13),0)),"")</f>
        <v>Efficient Products Installation</v>
      </c>
      <c r="F13" s="8" t="str">
        <f t="array" aca="1" ref="F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Measure'!G13),0)),"")</f>
        <v>Per lamp</v>
      </c>
      <c r="G13" s="3" t="s">
        <v>23</v>
      </c>
      <c r="H13" s="11">
        <v>1.7176759690068537</v>
      </c>
      <c r="I13" s="11">
        <v>1.4585788644706081</v>
      </c>
      <c r="J13" s="11">
        <v>1.1800364113705466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0">
        <v>0</v>
      </c>
      <c r="U13" s="10">
        <v>0</v>
      </c>
      <c r="V13" s="10">
        <v>0</v>
      </c>
      <c r="W13" s="14">
        <v>0</v>
      </c>
      <c r="X13" s="14">
        <v>0</v>
      </c>
      <c r="Y13" s="14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4">
        <v>28.387327499999998</v>
      </c>
      <c r="AP13" s="14">
        <v>28.387327499999998</v>
      </c>
      <c r="AQ13" s="14">
        <v>28.387327499999998</v>
      </c>
      <c r="AR13" s="14">
        <v>3.3213173175000001E-3</v>
      </c>
      <c r="AS13" s="14">
        <v>3.3213173175000001E-3</v>
      </c>
      <c r="AT13" s="14">
        <v>3.3213173175000001E-3</v>
      </c>
      <c r="AU13" s="14">
        <v>1.622133</v>
      </c>
      <c r="AV13" s="14">
        <v>1.622133</v>
      </c>
      <c r="AW13" s="14">
        <v>1.622133</v>
      </c>
      <c r="AX13" s="14">
        <v>1.8978956100000003E-4</v>
      </c>
      <c r="AY13" s="14">
        <v>1.8978956100000003E-4</v>
      </c>
      <c r="AZ13" s="14">
        <v>1.8978956100000003E-4</v>
      </c>
      <c r="BA13" s="10">
        <v>5.3346000000000009</v>
      </c>
      <c r="BB13" s="10">
        <v>5.3346000000000009</v>
      </c>
      <c r="BC13" s="10">
        <v>5.3346000000000009</v>
      </c>
      <c r="BD13" s="10">
        <v>10.802123685203306</v>
      </c>
      <c r="BE13" s="10">
        <v>9.1727133539306287</v>
      </c>
      <c r="BF13" s="10">
        <v>7.4210150800667298</v>
      </c>
      <c r="BG13" s="14">
        <v>0</v>
      </c>
      <c r="BH13" s="14">
        <v>0</v>
      </c>
      <c r="BI13" s="14">
        <v>0</v>
      </c>
      <c r="BJ13" s="31">
        <v>8.2044857910561717</v>
      </c>
      <c r="BK13" s="31">
        <v>8.2044857910561717</v>
      </c>
      <c r="BL13" s="31">
        <v>8.2044857910561717</v>
      </c>
      <c r="BM13" s="18">
        <v>0</v>
      </c>
      <c r="BN13" s="18">
        <v>0</v>
      </c>
      <c r="BO13" s="18">
        <v>0</v>
      </c>
      <c r="BP13" s="14">
        <v>0</v>
      </c>
      <c r="BQ13" s="14">
        <v>0</v>
      </c>
      <c r="BR13" s="14">
        <v>0</v>
      </c>
    </row>
    <row r="14" spans="1:70" x14ac:dyDescent="0.25">
      <c r="C14" t="str">
        <f t="array" aca="1" ref="C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Measure'!G14),0)),"")</f>
        <v>Residential</v>
      </c>
      <c r="D14" t="str">
        <f t="array" aca="1" ref="D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Measure'!G14),0)),"")</f>
        <v>Existing Residential</v>
      </c>
      <c r="E14" t="str">
        <f t="array" aca="1" ref="E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Measure'!G14),0)),"")</f>
        <v>Efficient Products Installation</v>
      </c>
      <c r="F14" s="8" t="str">
        <f t="array" aca="1" ref="F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Measure'!G14),0)),"")</f>
        <v>Per lamp</v>
      </c>
      <c r="G14" s="3" t="s">
        <v>24</v>
      </c>
      <c r="H14" s="11">
        <v>1.5664181721649626</v>
      </c>
      <c r="I14" s="11">
        <v>1.2691670951227663</v>
      </c>
      <c r="J14" s="11">
        <v>0.94914952371240002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0">
        <v>0</v>
      </c>
      <c r="U14" s="10">
        <v>0</v>
      </c>
      <c r="V14" s="10">
        <v>0</v>
      </c>
      <c r="W14" s="14">
        <v>0</v>
      </c>
      <c r="X14" s="14">
        <v>0</v>
      </c>
      <c r="Y14" s="14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4">
        <v>26.7651945</v>
      </c>
      <c r="AP14" s="14">
        <v>26.7651945</v>
      </c>
      <c r="AQ14" s="14">
        <v>26.7651945</v>
      </c>
      <c r="AR14" s="14">
        <v>3.1315277565000001E-3</v>
      </c>
      <c r="AS14" s="14">
        <v>3.1315277565000001E-3</v>
      </c>
      <c r="AT14" s="14">
        <v>3.1315277565000001E-3</v>
      </c>
      <c r="AU14" s="14">
        <v>0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0">
        <v>4.8653999999999993</v>
      </c>
      <c r="BB14" s="10">
        <v>4.8653999999999993</v>
      </c>
      <c r="BC14" s="10">
        <v>4.8653999999999993</v>
      </c>
      <c r="BD14" s="10">
        <v>9.0305197486328979</v>
      </c>
      <c r="BE14" s="10">
        <v>7.3168447101073228</v>
      </c>
      <c r="BF14" s="10">
        <v>5.4719191021921283</v>
      </c>
      <c r="BG14" s="14">
        <v>0</v>
      </c>
      <c r="BH14" s="14">
        <v>0</v>
      </c>
      <c r="BI14" s="14">
        <v>0</v>
      </c>
      <c r="BJ14" s="31">
        <v>4.4610447579613535</v>
      </c>
      <c r="BK14" s="31">
        <v>4.4610447579613535</v>
      </c>
      <c r="BL14" s="31">
        <v>4.4610447579613535</v>
      </c>
      <c r="BM14" s="18">
        <v>0</v>
      </c>
      <c r="BN14" s="18">
        <v>0</v>
      </c>
      <c r="BO14" s="18">
        <v>0</v>
      </c>
      <c r="BP14" s="14">
        <v>0</v>
      </c>
      <c r="BQ14" s="14">
        <v>0</v>
      </c>
      <c r="BR14" s="14">
        <v>0</v>
      </c>
    </row>
    <row r="15" spans="1:70" x14ac:dyDescent="0.25">
      <c r="C15" t="str">
        <f t="array" aca="1" ref="C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Measure'!G15),0)),"")</f>
        <v>Residential</v>
      </c>
      <c r="D15" t="str">
        <f t="array" aca="1" ref="D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Measure'!G15),0)),"")</f>
        <v>Existing Residential</v>
      </c>
      <c r="E15" t="str">
        <f t="array" aca="1" ref="E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Measure'!G15),0)),"")</f>
        <v>Efficient Products Installation</v>
      </c>
      <c r="F15" s="8" t="str">
        <f t="array" aca="1" ref="F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Measure'!G15),0)),"")</f>
        <v>Per lamp</v>
      </c>
      <c r="G15" s="3" t="s">
        <v>25</v>
      </c>
      <c r="H15" s="11">
        <v>1.5664181721649626</v>
      </c>
      <c r="I15" s="11">
        <v>1.2691670951227663</v>
      </c>
      <c r="J15" s="11">
        <v>0.94914952371240002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0">
        <v>0</v>
      </c>
      <c r="U15" s="10">
        <v>0</v>
      </c>
      <c r="V15" s="10">
        <v>0</v>
      </c>
      <c r="W15" s="14">
        <v>0</v>
      </c>
      <c r="X15" s="14">
        <v>0</v>
      </c>
      <c r="Y15" s="14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4">
        <v>26.7651945</v>
      </c>
      <c r="AP15" s="14">
        <v>26.7651945</v>
      </c>
      <c r="AQ15" s="14">
        <v>26.7651945</v>
      </c>
      <c r="AR15" s="14">
        <v>3.1315277565000001E-3</v>
      </c>
      <c r="AS15" s="14">
        <v>3.1315277565000001E-3</v>
      </c>
      <c r="AT15" s="14">
        <v>3.1315277565000001E-3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0">
        <v>4.8653999999999993</v>
      </c>
      <c r="BB15" s="10">
        <v>4.8653999999999993</v>
      </c>
      <c r="BC15" s="10">
        <v>4.8653999999999993</v>
      </c>
      <c r="BD15" s="10">
        <v>9.0305197486328979</v>
      </c>
      <c r="BE15" s="10">
        <v>7.3168447101073228</v>
      </c>
      <c r="BF15" s="10">
        <v>5.4719191021921283</v>
      </c>
      <c r="BG15" s="14">
        <v>0</v>
      </c>
      <c r="BH15" s="14">
        <v>0</v>
      </c>
      <c r="BI15" s="14">
        <v>0</v>
      </c>
      <c r="BJ15" s="31">
        <v>4.4610447579613535</v>
      </c>
      <c r="BK15" s="31">
        <v>4.4610447579613535</v>
      </c>
      <c r="BL15" s="31">
        <v>4.4610447579613535</v>
      </c>
      <c r="BM15" s="18">
        <v>0</v>
      </c>
      <c r="BN15" s="18">
        <v>0</v>
      </c>
      <c r="BO15" s="18">
        <v>0</v>
      </c>
      <c r="BP15" s="14">
        <v>0</v>
      </c>
      <c r="BQ15" s="14">
        <v>0</v>
      </c>
      <c r="BR15" s="14">
        <v>0</v>
      </c>
    </row>
    <row r="16" spans="1:70" x14ac:dyDescent="0.25">
      <c r="C16" t="str">
        <f t="array" aca="1" ref="C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Measure'!G16),0)),"")</f>
        <v>Residential</v>
      </c>
      <c r="D16" t="str">
        <f t="array" aca="1" ref="D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Measure'!G16),0)),"")</f>
        <v>Existing Residential</v>
      </c>
      <c r="E16" t="str">
        <f t="array" aca="1" ref="E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Measure'!G16),0)),"")</f>
        <v>Efficient Products Installation</v>
      </c>
      <c r="F16" s="8" t="str">
        <f t="array" aca="1" ref="F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Measure'!G16),0)),"")</f>
        <v>Per lamp</v>
      </c>
      <c r="G16" s="3" t="s">
        <v>26</v>
      </c>
      <c r="H16" s="11">
        <v>1.1033467365323262</v>
      </c>
      <c r="I16" s="11">
        <v>0.89397033142338</v>
      </c>
      <c r="J16" s="11">
        <v>0.66855776323246174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0">
        <v>0</v>
      </c>
      <c r="U16" s="10">
        <v>0</v>
      </c>
      <c r="V16" s="10">
        <v>0</v>
      </c>
      <c r="W16" s="14">
        <v>0</v>
      </c>
      <c r="X16" s="14">
        <v>0</v>
      </c>
      <c r="Y16" s="14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4">
        <v>22.709862000000001</v>
      </c>
      <c r="AP16" s="14">
        <v>22.709862000000001</v>
      </c>
      <c r="AQ16" s="14">
        <v>22.709862000000001</v>
      </c>
      <c r="AR16" s="14">
        <v>2.6570538540000004E-3</v>
      </c>
      <c r="AS16" s="14">
        <v>2.6570538540000004E-3</v>
      </c>
      <c r="AT16" s="14">
        <v>2.6570538540000004E-3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0">
        <v>6.1811999999999996</v>
      </c>
      <c r="BB16" s="10">
        <v>6.1811999999999996</v>
      </c>
      <c r="BC16" s="10">
        <v>6.1811999999999996</v>
      </c>
      <c r="BD16" s="10">
        <v>7.6622591806582143</v>
      </c>
      <c r="BE16" s="10">
        <v>6.2082318752425767</v>
      </c>
      <c r="BF16" s="10">
        <v>4.6428404503448366</v>
      </c>
      <c r="BG16" s="14">
        <v>0</v>
      </c>
      <c r="BH16" s="14">
        <v>0</v>
      </c>
      <c r="BI16" s="14">
        <v>0</v>
      </c>
      <c r="BJ16" s="31">
        <v>-1.9879294557820195</v>
      </c>
      <c r="BK16" s="31">
        <v>-1.9879294557820195</v>
      </c>
      <c r="BL16" s="31">
        <v>-1.9879294557820195</v>
      </c>
      <c r="BM16" s="18">
        <v>0</v>
      </c>
      <c r="BN16" s="18">
        <v>0</v>
      </c>
      <c r="BO16" s="18">
        <v>0</v>
      </c>
      <c r="BP16" s="14">
        <v>0</v>
      </c>
      <c r="BQ16" s="14">
        <v>0</v>
      </c>
      <c r="BR16" s="14">
        <v>0</v>
      </c>
    </row>
    <row r="17" spans="3:70" x14ac:dyDescent="0.25">
      <c r="C17" t="str">
        <f t="array" aca="1" ref="C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Measure'!G17),0)),"")</f>
        <v>Residential</v>
      </c>
      <c r="D17" t="str">
        <f t="array" aca="1" ref="D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Measure'!G17),0)),"")</f>
        <v>Existing Residential</v>
      </c>
      <c r="E17" t="str">
        <f t="array" aca="1" ref="E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Measure'!G17),0)),"")</f>
        <v>Efficient Products Installation</v>
      </c>
      <c r="F17" s="8" t="str">
        <f t="array" aca="1" ref="F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Measure'!G17),0)),"")</f>
        <v>Per lamp</v>
      </c>
      <c r="G17" s="3" t="s">
        <v>27</v>
      </c>
      <c r="H17" s="11">
        <v>1.1033467365323262</v>
      </c>
      <c r="I17" s="11">
        <v>0.89397033142338</v>
      </c>
      <c r="J17" s="11">
        <v>0.66855776323246174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0">
        <v>0</v>
      </c>
      <c r="U17" s="10">
        <v>0</v>
      </c>
      <c r="V17" s="10">
        <v>0</v>
      </c>
      <c r="W17" s="14">
        <v>0</v>
      </c>
      <c r="X17" s="14">
        <v>0</v>
      </c>
      <c r="Y17" s="14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4">
        <v>22.709862000000001</v>
      </c>
      <c r="AP17" s="14">
        <v>22.709862000000001</v>
      </c>
      <c r="AQ17" s="14">
        <v>22.709862000000001</v>
      </c>
      <c r="AR17" s="14">
        <v>2.6570538540000004E-3</v>
      </c>
      <c r="AS17" s="14">
        <v>2.6570538540000004E-3</v>
      </c>
      <c r="AT17" s="14">
        <v>2.6570538540000004E-3</v>
      </c>
      <c r="AU17" s="14">
        <v>0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0">
        <v>6.1811999999999996</v>
      </c>
      <c r="BB17" s="10">
        <v>6.1811999999999996</v>
      </c>
      <c r="BC17" s="10">
        <v>6.1811999999999996</v>
      </c>
      <c r="BD17" s="10">
        <v>7.6622591806582143</v>
      </c>
      <c r="BE17" s="10">
        <v>6.2082318752425767</v>
      </c>
      <c r="BF17" s="10">
        <v>4.6428404503448366</v>
      </c>
      <c r="BG17" s="14">
        <v>0</v>
      </c>
      <c r="BH17" s="14">
        <v>0</v>
      </c>
      <c r="BI17" s="14">
        <v>0</v>
      </c>
      <c r="BJ17" s="31">
        <v>-1.9879294557820195</v>
      </c>
      <c r="BK17" s="31">
        <v>-1.9879294557820195</v>
      </c>
      <c r="BL17" s="31">
        <v>-1.9879294557820195</v>
      </c>
      <c r="BM17" s="18">
        <v>0</v>
      </c>
      <c r="BN17" s="18">
        <v>0</v>
      </c>
      <c r="BO17" s="18">
        <v>0</v>
      </c>
      <c r="BP17" s="14">
        <v>0</v>
      </c>
      <c r="BQ17" s="14">
        <v>0</v>
      </c>
      <c r="BR17" s="14">
        <v>0</v>
      </c>
    </row>
    <row r="18" spans="3:70" x14ac:dyDescent="0.25">
      <c r="C18" t="str">
        <f t="array" aca="1" ref="C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Measure'!G18),0)),"")</f>
        <v>Residential</v>
      </c>
      <c r="D18" t="str">
        <f t="array" aca="1" ref="D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Measure'!G18),0)),"")</f>
        <v>Existing Residential</v>
      </c>
      <c r="E18" t="str">
        <f t="array" aca="1" ref="E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Measure'!G18),0)),"")</f>
        <v>Efficient Products Installation</v>
      </c>
      <c r="F18" s="8" t="str">
        <f t="array" aca="1" ref="F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Measure'!G18),0)),"")</f>
        <v>Per lamp</v>
      </c>
      <c r="G18" s="3" t="s">
        <v>28</v>
      </c>
      <c r="H18" s="11">
        <v>2.0194012720490147</v>
      </c>
      <c r="I18" s="11">
        <v>1.7583502738716366</v>
      </c>
      <c r="J18" s="11">
        <v>1.4772086010360579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0">
        <v>0</v>
      </c>
      <c r="U18" s="10">
        <v>0</v>
      </c>
      <c r="V18" s="10">
        <v>0</v>
      </c>
      <c r="W18" s="14">
        <v>0</v>
      </c>
      <c r="X18" s="14">
        <v>0</v>
      </c>
      <c r="Y18" s="14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4">
        <v>34.875859499999997</v>
      </c>
      <c r="AP18" s="14">
        <v>34.875859499999997</v>
      </c>
      <c r="AQ18" s="14">
        <v>34.875859499999997</v>
      </c>
      <c r="AR18" s="14">
        <v>4.0804755615000002E-3</v>
      </c>
      <c r="AS18" s="14">
        <v>4.0804755615000002E-3</v>
      </c>
      <c r="AT18" s="14">
        <v>4.0804755615000002E-3</v>
      </c>
      <c r="AU18" s="14">
        <v>2.4331995000000002</v>
      </c>
      <c r="AV18" s="14">
        <v>2.4331995000000002</v>
      </c>
      <c r="AW18" s="14">
        <v>2.4331995000000002</v>
      </c>
      <c r="AX18" s="14">
        <v>2.846843415000001E-4</v>
      </c>
      <c r="AY18" s="14">
        <v>2.846843415000001E-4</v>
      </c>
      <c r="AZ18" s="14">
        <v>2.846843415000001E-4</v>
      </c>
      <c r="BA18" s="10">
        <v>6.1811999999999996</v>
      </c>
      <c r="BB18" s="10">
        <v>6.1811999999999996</v>
      </c>
      <c r="BC18" s="10">
        <v>6.1811999999999996</v>
      </c>
      <c r="BD18" s="10">
        <v>14.849677430989182</v>
      </c>
      <c r="BE18" s="10">
        <v>12.930037600298951</v>
      </c>
      <c r="BF18" s="10">
        <v>10.862660892260655</v>
      </c>
      <c r="BG18" s="14">
        <v>0</v>
      </c>
      <c r="BH18" s="14">
        <v>0</v>
      </c>
      <c r="BI18" s="14">
        <v>0</v>
      </c>
      <c r="BJ18" s="31">
        <v>15.78990963031557</v>
      </c>
      <c r="BK18" s="31">
        <v>15.78990963031557</v>
      </c>
      <c r="BL18" s="31">
        <v>15.78990963031557</v>
      </c>
      <c r="BM18" s="18">
        <v>0</v>
      </c>
      <c r="BN18" s="18">
        <v>0</v>
      </c>
      <c r="BO18" s="18">
        <v>0</v>
      </c>
      <c r="BP18" s="14">
        <v>0</v>
      </c>
      <c r="BQ18" s="14">
        <v>0</v>
      </c>
      <c r="BR18" s="14">
        <v>0</v>
      </c>
    </row>
    <row r="19" spans="3:70" x14ac:dyDescent="0.25">
      <c r="C19" t="str">
        <f t="array" aca="1" ref="C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Measure'!G19),0)),"")</f>
        <v>Residential</v>
      </c>
      <c r="D19" t="str">
        <f t="array" aca="1" ref="D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Measure'!G19),0)),"")</f>
        <v>Existing Residential</v>
      </c>
      <c r="E19" t="str">
        <f t="array" aca="1" ref="E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Measure'!G19),0)),"")</f>
        <v>Efficient Products Installation</v>
      </c>
      <c r="F19" s="8" t="str">
        <f t="array" aca="1" ref="F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Measure'!G19),0)),"")</f>
        <v>Per lamp</v>
      </c>
      <c r="G19" s="3" t="s">
        <v>29</v>
      </c>
      <c r="H19" s="11">
        <v>2.0194012720490147</v>
      </c>
      <c r="I19" s="11">
        <v>1.7583502738716366</v>
      </c>
      <c r="J19" s="11">
        <v>1.4772086010360579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0">
        <v>0</v>
      </c>
      <c r="U19" s="10">
        <v>0</v>
      </c>
      <c r="V19" s="10">
        <v>0</v>
      </c>
      <c r="W19" s="14">
        <v>0</v>
      </c>
      <c r="X19" s="14">
        <v>0</v>
      </c>
      <c r="Y19" s="14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4">
        <v>34.875859499999997</v>
      </c>
      <c r="AP19" s="14">
        <v>34.875859499999997</v>
      </c>
      <c r="AQ19" s="14">
        <v>34.875859499999997</v>
      </c>
      <c r="AR19" s="14">
        <v>4.0804755615000002E-3</v>
      </c>
      <c r="AS19" s="14">
        <v>4.0804755615000002E-3</v>
      </c>
      <c r="AT19" s="14">
        <v>4.0804755615000002E-3</v>
      </c>
      <c r="AU19" s="14">
        <v>2.4331995000000002</v>
      </c>
      <c r="AV19" s="14">
        <v>2.4331995000000002</v>
      </c>
      <c r="AW19" s="14">
        <v>2.4331995000000002</v>
      </c>
      <c r="AX19" s="14">
        <v>2.846843415000001E-4</v>
      </c>
      <c r="AY19" s="14">
        <v>2.846843415000001E-4</v>
      </c>
      <c r="AZ19" s="14">
        <v>2.846843415000001E-4</v>
      </c>
      <c r="BA19" s="10">
        <v>6.1811999999999996</v>
      </c>
      <c r="BB19" s="10">
        <v>6.1811999999999996</v>
      </c>
      <c r="BC19" s="10">
        <v>6.1811999999999996</v>
      </c>
      <c r="BD19" s="10">
        <v>14.849677430989182</v>
      </c>
      <c r="BE19" s="10">
        <v>12.930037600298951</v>
      </c>
      <c r="BF19" s="10">
        <v>10.862660892260655</v>
      </c>
      <c r="BG19" s="14">
        <v>0</v>
      </c>
      <c r="BH19" s="14">
        <v>0</v>
      </c>
      <c r="BI19" s="14">
        <v>0</v>
      </c>
      <c r="BJ19" s="31">
        <v>15.78990963031557</v>
      </c>
      <c r="BK19" s="31">
        <v>15.78990963031557</v>
      </c>
      <c r="BL19" s="31">
        <v>15.78990963031557</v>
      </c>
      <c r="BM19" s="18">
        <v>0</v>
      </c>
      <c r="BN19" s="18">
        <v>0</v>
      </c>
      <c r="BO19" s="18">
        <v>0</v>
      </c>
      <c r="BP19" s="14">
        <v>0</v>
      </c>
      <c r="BQ19" s="14">
        <v>0</v>
      </c>
      <c r="BR19" s="14">
        <v>0</v>
      </c>
    </row>
    <row r="20" spans="3:70" x14ac:dyDescent="0.25">
      <c r="C20" t="str">
        <f t="array" aca="1" ref="C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Measure'!G20),0)),"")</f>
        <v>Residential</v>
      </c>
      <c r="D20" t="str">
        <f t="array" aca="1" ref="D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Measure'!G20),0)),"")</f>
        <v>Existing Residential</v>
      </c>
      <c r="E20" t="str">
        <f t="array" aca="1" ref="E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Measure'!G20),0)),"")</f>
        <v>Efficient Products Installation</v>
      </c>
      <c r="F20" s="8" t="str">
        <f t="array" aca="1" ref="F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Measure'!G20),0)),"")</f>
        <v>Per lamp</v>
      </c>
      <c r="G20" s="3" t="s">
        <v>30</v>
      </c>
      <c r="H20" s="11">
        <v>4.5462200385369584</v>
      </c>
      <c r="I20" s="11">
        <v>4.5053828156079083</v>
      </c>
      <c r="J20" s="11">
        <v>4.5766550057877229</v>
      </c>
      <c r="K20" s="14">
        <v>0.85973423490000156</v>
      </c>
      <c r="L20" s="14">
        <v>0.85973423489999767</v>
      </c>
      <c r="M20" s="14">
        <v>0.85973423489999767</v>
      </c>
      <c r="N20" s="14">
        <v>7164.451957500014</v>
      </c>
      <c r="O20" s="14">
        <v>7164.4519574999813</v>
      </c>
      <c r="P20" s="14">
        <v>7164.4519574999813</v>
      </c>
      <c r="Q20" s="14">
        <v>64400.902402500156</v>
      </c>
      <c r="R20" s="14">
        <v>61471.789447499847</v>
      </c>
      <c r="S20" s="14">
        <v>58542.67649249985</v>
      </c>
      <c r="T20" s="10">
        <v>964.14765733905131</v>
      </c>
      <c r="U20" s="10">
        <v>964.14765733904699</v>
      </c>
      <c r="V20" s="10">
        <v>964.14765733904699</v>
      </c>
      <c r="W20" s="14">
        <v>100.00000000000023</v>
      </c>
      <c r="X20" s="14">
        <v>99.999999999999773</v>
      </c>
      <c r="Y20" s="14">
        <v>99.999999999999773</v>
      </c>
      <c r="Z20" s="10">
        <v>4383.2273999032604</v>
      </c>
      <c r="AA20" s="10">
        <v>4343.8542870839638</v>
      </c>
      <c r="AB20" s="10">
        <v>4412.5712022792559</v>
      </c>
      <c r="AC20" s="10">
        <v>0</v>
      </c>
      <c r="AD20" s="10">
        <v>0</v>
      </c>
      <c r="AE20" s="10">
        <v>0</v>
      </c>
      <c r="AF20" s="10">
        <v>964.14765733905131</v>
      </c>
      <c r="AG20" s="10">
        <v>964.14765733904699</v>
      </c>
      <c r="AH20" s="10">
        <v>964.14765733904699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4">
        <v>74.115020249999986</v>
      </c>
      <c r="AP20" s="14">
        <v>74.115020249999986</v>
      </c>
      <c r="AQ20" s="14">
        <v>74.115020249999986</v>
      </c>
      <c r="AR20" s="14">
        <v>8.8938024299999967E-3</v>
      </c>
      <c r="AS20" s="14">
        <v>8.8938024299999967E-3</v>
      </c>
      <c r="AT20" s="14">
        <v>8.8938024299999967E-3</v>
      </c>
      <c r="AU20" s="14">
        <v>24.670883812500001</v>
      </c>
      <c r="AV20" s="14">
        <v>23.408335124999997</v>
      </c>
      <c r="AW20" s="14">
        <v>22.145786437499996</v>
      </c>
      <c r="AX20" s="14">
        <v>2.9605060574999999E-3</v>
      </c>
      <c r="AY20" s="14">
        <v>2.8090002150000003E-3</v>
      </c>
      <c r="AZ20" s="14">
        <v>2.6574943724999994E-3</v>
      </c>
      <c r="BA20" s="10">
        <v>7.1501999999999999</v>
      </c>
      <c r="BB20" s="10">
        <v>7.1501999999999999</v>
      </c>
      <c r="BC20" s="10">
        <v>7.1501999999999999</v>
      </c>
      <c r="BD20" s="10">
        <v>43.832273999032502</v>
      </c>
      <c r="BE20" s="10">
        <v>43.43854287083974</v>
      </c>
      <c r="BF20" s="10">
        <v>44.125712022792655</v>
      </c>
      <c r="BG20" s="14">
        <v>0</v>
      </c>
      <c r="BH20" s="14">
        <v>0</v>
      </c>
      <c r="BI20" s="14">
        <v>0</v>
      </c>
      <c r="BJ20" s="31">
        <v>96.03429020363771</v>
      </c>
      <c r="BK20" s="31">
        <v>96.03429020363771</v>
      </c>
      <c r="BL20" s="31">
        <v>96.03429020363771</v>
      </c>
      <c r="BM20" s="18">
        <v>2.7621583377691359E-2</v>
      </c>
      <c r="BN20" s="18">
        <v>2.8792629625638361E-2</v>
      </c>
      <c r="BO20" s="18">
        <v>3.0067367477888445E-2</v>
      </c>
      <c r="BP20" s="14">
        <v>64400.902402500156</v>
      </c>
      <c r="BQ20" s="14">
        <v>61471.789447499847</v>
      </c>
      <c r="BR20" s="14">
        <v>58542.67649249985</v>
      </c>
    </row>
    <row r="21" spans="3:70" x14ac:dyDescent="0.25">
      <c r="C21" t="str">
        <f t="array" aca="1" ref="C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Measure'!G21),0)),"")</f>
        <v>Residential</v>
      </c>
      <c r="D21" t="str">
        <f t="array" aca="1" ref="D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Measure'!G21),0)),"")</f>
        <v>Existing Residential</v>
      </c>
      <c r="E21" t="str">
        <f t="array" aca="1" ref="E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Measure'!G21),0)),"")</f>
        <v>Efficient Products Installation</v>
      </c>
      <c r="F21" s="8" t="str">
        <f t="array" aca="1" ref="F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Measure'!G21),0)),"")</f>
        <v>Per lamp</v>
      </c>
      <c r="G21" s="3" t="s">
        <v>31</v>
      </c>
      <c r="H21" s="11">
        <v>4.5462200385369584</v>
      </c>
      <c r="I21" s="11">
        <v>4.5053828156079083</v>
      </c>
      <c r="J21" s="11">
        <v>4.5766550057877229</v>
      </c>
      <c r="K21" s="14">
        <v>14.598287308601993</v>
      </c>
      <c r="L21" s="14">
        <v>14.598287308601993</v>
      </c>
      <c r="M21" s="14">
        <v>14.598287308601993</v>
      </c>
      <c r="N21" s="14">
        <v>121652.39423834997</v>
      </c>
      <c r="O21" s="14">
        <v>121652.39423834997</v>
      </c>
      <c r="P21" s="14">
        <v>121652.39423834997</v>
      </c>
      <c r="Q21" s="14">
        <v>1093527.3227944502</v>
      </c>
      <c r="R21" s="14">
        <v>1043790.9848185498</v>
      </c>
      <c r="S21" s="14">
        <v>994054.64684264979</v>
      </c>
      <c r="T21" s="10">
        <v>16371.227221617055</v>
      </c>
      <c r="U21" s="10">
        <v>16371.227221617055</v>
      </c>
      <c r="V21" s="10">
        <v>16371.227221617055</v>
      </c>
      <c r="W21" s="14">
        <v>1698</v>
      </c>
      <c r="X21" s="14">
        <v>1698</v>
      </c>
      <c r="Y21" s="14">
        <v>1698</v>
      </c>
      <c r="Z21" s="10">
        <v>74427.20125035719</v>
      </c>
      <c r="AA21" s="10">
        <v>73758.645794685872</v>
      </c>
      <c r="AB21" s="10">
        <v>74925.459014701933</v>
      </c>
      <c r="AC21" s="10">
        <v>0</v>
      </c>
      <c r="AD21" s="10">
        <v>0</v>
      </c>
      <c r="AE21" s="10">
        <v>0</v>
      </c>
      <c r="AF21" s="10">
        <v>16371.227221617055</v>
      </c>
      <c r="AG21" s="10">
        <v>16371.227221617055</v>
      </c>
      <c r="AH21" s="10">
        <v>16371.227221617055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4">
        <v>74.115020249999986</v>
      </c>
      <c r="AP21" s="14">
        <v>74.115020249999986</v>
      </c>
      <c r="AQ21" s="14">
        <v>74.115020249999986</v>
      </c>
      <c r="AR21" s="14">
        <v>8.8938024299999967E-3</v>
      </c>
      <c r="AS21" s="14">
        <v>8.8938024299999967E-3</v>
      </c>
      <c r="AT21" s="14">
        <v>8.8938024299999967E-3</v>
      </c>
      <c r="AU21" s="14">
        <v>24.670883812500001</v>
      </c>
      <c r="AV21" s="14">
        <v>23.408335124999997</v>
      </c>
      <c r="AW21" s="14">
        <v>22.145786437499996</v>
      </c>
      <c r="AX21" s="14">
        <v>2.9605060574999999E-3</v>
      </c>
      <c r="AY21" s="14">
        <v>2.8090002150000003E-3</v>
      </c>
      <c r="AZ21" s="14">
        <v>2.6574943724999994E-3</v>
      </c>
      <c r="BA21" s="10">
        <v>7.1501999999999999</v>
      </c>
      <c r="BB21" s="10">
        <v>7.1501999999999999</v>
      </c>
      <c r="BC21" s="10">
        <v>7.1501999999999999</v>
      </c>
      <c r="BD21" s="10">
        <v>43.832273999032502</v>
      </c>
      <c r="BE21" s="10">
        <v>43.43854287083974</v>
      </c>
      <c r="BF21" s="10">
        <v>44.125712022792655</v>
      </c>
      <c r="BG21" s="14">
        <v>0</v>
      </c>
      <c r="BH21" s="14">
        <v>0</v>
      </c>
      <c r="BI21" s="14">
        <v>0</v>
      </c>
      <c r="BJ21" s="31">
        <v>96.03429020363771</v>
      </c>
      <c r="BK21" s="31">
        <v>96.03429020363771</v>
      </c>
      <c r="BL21" s="31">
        <v>96.03429020363771</v>
      </c>
      <c r="BM21" s="18">
        <v>2.7621583377691356E-2</v>
      </c>
      <c r="BN21" s="18">
        <v>2.8792629625638357E-2</v>
      </c>
      <c r="BO21" s="18">
        <v>3.0067367477888445E-2</v>
      </c>
      <c r="BP21" s="14">
        <v>1093527.3227944502</v>
      </c>
      <c r="BQ21" s="14">
        <v>1043790.9848185498</v>
      </c>
      <c r="BR21" s="14">
        <v>994054.64684264979</v>
      </c>
    </row>
    <row r="22" spans="3:70" x14ac:dyDescent="0.25">
      <c r="C22" t="str">
        <f t="array" aca="1" ref="C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Measure'!G22),0)),"")</f>
        <v>Residential</v>
      </c>
      <c r="D22" t="str">
        <f t="array" aca="1" ref="D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Measure'!G22),0)),"")</f>
        <v>Existing Residential</v>
      </c>
      <c r="E22" t="str">
        <f t="array" aca="1" ref="E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Measure'!G22),0)),"")</f>
        <v>Efficient Products Installation</v>
      </c>
      <c r="F22" s="8" t="str">
        <f t="array" aca="1" ref="F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Measure'!G22),0)),"")</f>
        <v>Per lamp</v>
      </c>
      <c r="G22" s="3" t="s">
        <v>32</v>
      </c>
      <c r="H22" s="11">
        <v>0.98206326172128489</v>
      </c>
      <c r="I22" s="11">
        <v>0.89817947721018432</v>
      </c>
      <c r="J22" s="11">
        <v>0.86780749165610915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0">
        <v>0</v>
      </c>
      <c r="U22" s="10">
        <v>0</v>
      </c>
      <c r="V22" s="10">
        <v>0</v>
      </c>
      <c r="W22" s="14">
        <v>0</v>
      </c>
      <c r="X22" s="14">
        <v>0</v>
      </c>
      <c r="Y22" s="14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4">
        <v>24.977990249999998</v>
      </c>
      <c r="AP22" s="14">
        <v>24.977990249999998</v>
      </c>
      <c r="AQ22" s="14">
        <v>24.977990249999998</v>
      </c>
      <c r="AR22" s="14">
        <v>2.9973588299999996E-3</v>
      </c>
      <c r="AS22" s="14">
        <v>2.9973588299999996E-3</v>
      </c>
      <c r="AT22" s="14">
        <v>2.9973588299999996E-3</v>
      </c>
      <c r="AU22" s="14">
        <v>3.7876460625000004</v>
      </c>
      <c r="AV22" s="14">
        <v>3.207556125</v>
      </c>
      <c r="AW22" s="14">
        <v>2.6274661874999996</v>
      </c>
      <c r="AX22" s="14">
        <v>4.5451752750000005E-4</v>
      </c>
      <c r="AY22" s="14">
        <v>3.8490673500000001E-4</v>
      </c>
      <c r="AZ22" s="14">
        <v>3.1529594249999992E-4</v>
      </c>
      <c r="BA22" s="10">
        <v>7.1501999999999999</v>
      </c>
      <c r="BB22" s="10">
        <v>7.1501999999999999</v>
      </c>
      <c r="BC22" s="10">
        <v>7.1501999999999999</v>
      </c>
      <c r="BD22" s="10">
        <v>7.8464905187569638</v>
      </c>
      <c r="BE22" s="10">
        <v>7.1762757316869612</v>
      </c>
      <c r="BF22" s="10">
        <v>6.9336095960368231</v>
      </c>
      <c r="BG22" s="14">
        <v>0</v>
      </c>
      <c r="BH22" s="14">
        <v>0</v>
      </c>
      <c r="BI22" s="14">
        <v>0</v>
      </c>
      <c r="BJ22" s="31">
        <v>-1.8300380850361044</v>
      </c>
      <c r="BK22" s="31">
        <v>-1.8300380850361044</v>
      </c>
      <c r="BL22" s="31">
        <v>-1.8300380850361044</v>
      </c>
      <c r="BM22" s="18">
        <v>0</v>
      </c>
      <c r="BN22" s="18">
        <v>0</v>
      </c>
      <c r="BO22" s="18">
        <v>0</v>
      </c>
      <c r="BP22" s="14">
        <v>0</v>
      </c>
      <c r="BQ22" s="14">
        <v>0</v>
      </c>
      <c r="BR22" s="14">
        <v>0</v>
      </c>
    </row>
    <row r="23" spans="3:70" x14ac:dyDescent="0.25">
      <c r="C23" t="str">
        <f t="array" aca="1" ref="C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Measure'!G23),0)),"")</f>
        <v>Residential</v>
      </c>
      <c r="D23" t="str">
        <f t="array" aca="1" ref="D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Measure'!G23),0)),"")</f>
        <v>Existing Residential</v>
      </c>
      <c r="E23" t="str">
        <f t="array" aca="1" ref="E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Measure'!G23),0)),"")</f>
        <v>Efficient Products Installation</v>
      </c>
      <c r="F23" s="8" t="str">
        <f t="array" aca="1" ref="F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Measure'!G23),0)),"")</f>
        <v>Per lamp</v>
      </c>
      <c r="G23" s="3" t="s">
        <v>33</v>
      </c>
      <c r="H23" s="11">
        <v>0.98206326172128489</v>
      </c>
      <c r="I23" s="11">
        <v>0.89817947721018432</v>
      </c>
      <c r="J23" s="11">
        <v>0.86780749165610915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0">
        <v>0</v>
      </c>
      <c r="U23" s="10">
        <v>0</v>
      </c>
      <c r="V23" s="10">
        <v>0</v>
      </c>
      <c r="W23" s="14">
        <v>0</v>
      </c>
      <c r="X23" s="14">
        <v>0</v>
      </c>
      <c r="Y23" s="14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4">
        <v>24.977990249999998</v>
      </c>
      <c r="AP23" s="14">
        <v>24.977990249999998</v>
      </c>
      <c r="AQ23" s="14">
        <v>24.977990249999998</v>
      </c>
      <c r="AR23" s="14">
        <v>2.9973588299999996E-3</v>
      </c>
      <c r="AS23" s="14">
        <v>2.9973588299999996E-3</v>
      </c>
      <c r="AT23" s="14">
        <v>2.9973588299999996E-3</v>
      </c>
      <c r="AU23" s="14">
        <v>3.7876460625000004</v>
      </c>
      <c r="AV23" s="14">
        <v>3.207556125</v>
      </c>
      <c r="AW23" s="14">
        <v>2.6274661874999996</v>
      </c>
      <c r="AX23" s="14">
        <v>4.5451752750000005E-4</v>
      </c>
      <c r="AY23" s="14">
        <v>3.8490673500000001E-4</v>
      </c>
      <c r="AZ23" s="14">
        <v>3.1529594249999992E-4</v>
      </c>
      <c r="BA23" s="10">
        <v>7.1501999999999999</v>
      </c>
      <c r="BB23" s="10">
        <v>7.1501999999999999</v>
      </c>
      <c r="BC23" s="10">
        <v>7.1501999999999999</v>
      </c>
      <c r="BD23" s="10">
        <v>7.8464905187569638</v>
      </c>
      <c r="BE23" s="10">
        <v>7.1762757316869612</v>
      </c>
      <c r="BF23" s="10">
        <v>6.9336095960368231</v>
      </c>
      <c r="BG23" s="14">
        <v>0</v>
      </c>
      <c r="BH23" s="14">
        <v>0</v>
      </c>
      <c r="BI23" s="14">
        <v>0</v>
      </c>
      <c r="BJ23" s="31">
        <v>-1.8300380850361044</v>
      </c>
      <c r="BK23" s="31">
        <v>-1.8300380850361044</v>
      </c>
      <c r="BL23" s="31">
        <v>-1.8300380850361044</v>
      </c>
      <c r="BM23" s="18">
        <v>0</v>
      </c>
      <c r="BN23" s="18">
        <v>0</v>
      </c>
      <c r="BO23" s="18">
        <v>0</v>
      </c>
      <c r="BP23" s="14">
        <v>0</v>
      </c>
      <c r="BQ23" s="14">
        <v>0</v>
      </c>
      <c r="BR23" s="14">
        <v>0</v>
      </c>
    </row>
    <row r="24" spans="3:70" x14ac:dyDescent="0.25">
      <c r="C24" t="str">
        <f t="array" aca="1" ref="C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Measure'!G24),0)),"")</f>
        <v>Residential</v>
      </c>
      <c r="D24" t="str">
        <f t="array" aca="1" ref="D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Measure'!G24),0)),"")</f>
        <v>Existing Residential</v>
      </c>
      <c r="E24" t="str">
        <f t="array" aca="1" ref="E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Measure'!G24),0)),"")</f>
        <v>Efficient Products Installation</v>
      </c>
      <c r="F24" s="8" t="str">
        <f t="array" aca="1" ref="F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Measure'!G24),0)),"")</f>
        <v>Per lamp</v>
      </c>
      <c r="G24" s="3" t="s">
        <v>34</v>
      </c>
      <c r="H24" s="11">
        <v>2.3599688872096407</v>
      </c>
      <c r="I24" s="11">
        <v>2.2980718521481305</v>
      </c>
      <c r="J24" s="11">
        <v>2.3115762749905766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0">
        <v>0</v>
      </c>
      <c r="U24" s="10">
        <v>0</v>
      </c>
      <c r="V24" s="10">
        <v>0</v>
      </c>
      <c r="W24" s="14">
        <v>0</v>
      </c>
      <c r="X24" s="14">
        <v>0</v>
      </c>
      <c r="Y24" s="14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4">
        <v>41.357000249999999</v>
      </c>
      <c r="AP24" s="14">
        <v>41.357000249999999</v>
      </c>
      <c r="AQ24" s="14">
        <v>41.357000249999999</v>
      </c>
      <c r="AR24" s="14">
        <v>4.9628400299999995E-3</v>
      </c>
      <c r="AS24" s="14">
        <v>4.9628400299999995E-3</v>
      </c>
      <c r="AT24" s="14">
        <v>4.9628400299999995E-3</v>
      </c>
      <c r="AU24" s="14">
        <v>10.953462937499999</v>
      </c>
      <c r="AV24" s="14">
        <v>10.168635374999999</v>
      </c>
      <c r="AW24" s="14">
        <v>9.3838078125000006</v>
      </c>
      <c r="AX24" s="14">
        <v>1.3144155524999999E-3</v>
      </c>
      <c r="AY24" s="14">
        <v>1.2202362449999999E-3</v>
      </c>
      <c r="AZ24" s="14">
        <v>1.1260569375E-3</v>
      </c>
      <c r="BA24" s="10">
        <v>7.1501999999999999</v>
      </c>
      <c r="BB24" s="10">
        <v>7.1501999999999999</v>
      </c>
      <c r="BC24" s="10">
        <v>7.1501999999999999</v>
      </c>
      <c r="BD24" s="10">
        <v>20.154983545427015</v>
      </c>
      <c r="BE24" s="10">
        <v>19.626360591990327</v>
      </c>
      <c r="BF24" s="10">
        <v>19.741693222710644</v>
      </c>
      <c r="BG24" s="14">
        <v>0</v>
      </c>
      <c r="BH24" s="14">
        <v>0</v>
      </c>
      <c r="BI24" s="14">
        <v>0</v>
      </c>
      <c r="BJ24" s="31">
        <v>31.803891680111427</v>
      </c>
      <c r="BK24" s="31">
        <v>31.803891680111427</v>
      </c>
      <c r="BL24" s="31">
        <v>31.803891680111427</v>
      </c>
      <c r="BM24" s="18">
        <v>0</v>
      </c>
      <c r="BN24" s="18">
        <v>0</v>
      </c>
      <c r="BO24" s="18">
        <v>0</v>
      </c>
      <c r="BP24" s="14">
        <v>0</v>
      </c>
      <c r="BQ24" s="14">
        <v>0</v>
      </c>
      <c r="BR24" s="14">
        <v>0</v>
      </c>
    </row>
    <row r="25" spans="3:70" x14ac:dyDescent="0.25">
      <c r="C25" t="str">
        <f t="array" aca="1" ref="C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Measure'!G25),0)),"")</f>
        <v>Residential</v>
      </c>
      <c r="D25" t="str">
        <f t="array" aca="1" ref="D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Measure'!G25),0)),"")</f>
        <v>Existing Residential</v>
      </c>
      <c r="E25" t="str">
        <f t="array" aca="1" ref="E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Measure'!G25),0)),"")</f>
        <v>Efficient Products Installation</v>
      </c>
      <c r="F25" s="8" t="str">
        <f t="array" aca="1" ref="F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Measure'!G25),0)),"")</f>
        <v>Per lamp</v>
      </c>
      <c r="G25" s="3" t="s">
        <v>35</v>
      </c>
      <c r="H25" s="11">
        <v>2.3599688872096407</v>
      </c>
      <c r="I25" s="11">
        <v>2.2980718521481305</v>
      </c>
      <c r="J25" s="11">
        <v>2.3115762749905766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0">
        <v>0</v>
      </c>
      <c r="U25" s="10">
        <v>0</v>
      </c>
      <c r="V25" s="10">
        <v>0</v>
      </c>
      <c r="W25" s="14">
        <v>0</v>
      </c>
      <c r="X25" s="14">
        <v>0</v>
      </c>
      <c r="Y25" s="14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4">
        <v>41.357000249999999</v>
      </c>
      <c r="AP25" s="14">
        <v>41.357000249999999</v>
      </c>
      <c r="AQ25" s="14">
        <v>41.357000249999999</v>
      </c>
      <c r="AR25" s="14">
        <v>4.9628400299999995E-3</v>
      </c>
      <c r="AS25" s="14">
        <v>4.9628400299999995E-3</v>
      </c>
      <c r="AT25" s="14">
        <v>4.9628400299999995E-3</v>
      </c>
      <c r="AU25" s="14">
        <v>10.953462937499999</v>
      </c>
      <c r="AV25" s="14">
        <v>10.168635374999999</v>
      </c>
      <c r="AW25" s="14">
        <v>9.3838078125000006</v>
      </c>
      <c r="AX25" s="14">
        <v>1.3144155524999999E-3</v>
      </c>
      <c r="AY25" s="14">
        <v>1.2202362449999999E-3</v>
      </c>
      <c r="AZ25" s="14">
        <v>1.1260569375E-3</v>
      </c>
      <c r="BA25" s="10">
        <v>7.1501999999999999</v>
      </c>
      <c r="BB25" s="10">
        <v>7.1501999999999999</v>
      </c>
      <c r="BC25" s="10">
        <v>7.1501999999999999</v>
      </c>
      <c r="BD25" s="10">
        <v>20.154983545427015</v>
      </c>
      <c r="BE25" s="10">
        <v>19.626360591990327</v>
      </c>
      <c r="BF25" s="10">
        <v>19.741693222710644</v>
      </c>
      <c r="BG25" s="14">
        <v>0</v>
      </c>
      <c r="BH25" s="14">
        <v>0</v>
      </c>
      <c r="BI25" s="14">
        <v>0</v>
      </c>
      <c r="BJ25" s="31">
        <v>31.803891680111427</v>
      </c>
      <c r="BK25" s="31">
        <v>31.803891680111427</v>
      </c>
      <c r="BL25" s="31">
        <v>31.803891680111427</v>
      </c>
      <c r="BM25" s="18">
        <v>0</v>
      </c>
      <c r="BN25" s="18">
        <v>0</v>
      </c>
      <c r="BO25" s="18">
        <v>0</v>
      </c>
      <c r="BP25" s="14">
        <v>0</v>
      </c>
      <c r="BQ25" s="14">
        <v>0</v>
      </c>
      <c r="BR25" s="14">
        <v>0</v>
      </c>
    </row>
    <row r="26" spans="3:70" x14ac:dyDescent="0.25">
      <c r="C26" t="str">
        <f t="array" aca="1" ref="C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Measure'!G26),0)),"")</f>
        <v>Residential</v>
      </c>
      <c r="D26" t="str">
        <f t="array" aca="1" ref="D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Measure'!G26),0)),"")</f>
        <v>Existing Residential</v>
      </c>
      <c r="E26" t="str">
        <f t="array" aca="1" ref="E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Measure'!G26),0)),"")</f>
        <v>Efficient Products Installation</v>
      </c>
      <c r="F26" s="8" t="str">
        <f t="array" aca="1" ref="F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Measure'!G26),0)),"")</f>
        <v>Per lamp</v>
      </c>
      <c r="G26" s="3" t="s">
        <v>36</v>
      </c>
      <c r="H26" s="11">
        <v>4.6081060358345018</v>
      </c>
      <c r="I26" s="11">
        <v>4.5700726472705</v>
      </c>
      <c r="J26" s="11">
        <v>4.6441889806576677</v>
      </c>
      <c r="K26" s="14">
        <v>0.86448414779999982</v>
      </c>
      <c r="L26" s="14">
        <v>0.86448414779999982</v>
      </c>
      <c r="M26" s="14">
        <v>0.86448414779999982</v>
      </c>
      <c r="N26" s="14">
        <v>7204.0345649999981</v>
      </c>
      <c r="O26" s="14">
        <v>7204.0345649999981</v>
      </c>
      <c r="P26" s="14">
        <v>7204.0345649999981</v>
      </c>
      <c r="Q26" s="14">
        <v>65390.467590000015</v>
      </c>
      <c r="R26" s="14">
        <v>62461.354635000011</v>
      </c>
      <c r="S26" s="14">
        <v>59532.241680000006</v>
      </c>
      <c r="T26" s="10">
        <v>965.52405323594996</v>
      </c>
      <c r="U26" s="10">
        <v>965.52405323594996</v>
      </c>
      <c r="V26" s="10">
        <v>965.52405323594996</v>
      </c>
      <c r="W26" s="14">
        <v>100</v>
      </c>
      <c r="X26" s="14">
        <v>100</v>
      </c>
      <c r="Y26" s="14">
        <v>100</v>
      </c>
      <c r="Z26" s="10">
        <v>4449.2372174599741</v>
      </c>
      <c r="AA26" s="10">
        <v>4412.5150659753608</v>
      </c>
      <c r="AB26" s="10">
        <v>4484.0761685983261</v>
      </c>
      <c r="AC26" s="10">
        <v>0</v>
      </c>
      <c r="AD26" s="10">
        <v>0</v>
      </c>
      <c r="AE26" s="10">
        <v>0</v>
      </c>
      <c r="AF26" s="10">
        <v>965.52405323594996</v>
      </c>
      <c r="AG26" s="10">
        <v>965.52405323594996</v>
      </c>
      <c r="AH26" s="10">
        <v>965.52405323594996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4">
        <v>74.524495499999986</v>
      </c>
      <c r="AP26" s="14">
        <v>74.524495499999986</v>
      </c>
      <c r="AQ26" s="14">
        <v>74.524495499999986</v>
      </c>
      <c r="AR26" s="14">
        <v>8.9429394599999986E-3</v>
      </c>
      <c r="AS26" s="14">
        <v>8.9429394599999986E-3</v>
      </c>
      <c r="AT26" s="14">
        <v>8.9429394599999986E-3</v>
      </c>
      <c r="AU26" s="14">
        <v>25.080359062499998</v>
      </c>
      <c r="AV26" s="14">
        <v>23.817810375000001</v>
      </c>
      <c r="AW26" s="14">
        <v>22.5552616875</v>
      </c>
      <c r="AX26" s="14">
        <v>3.0096430874999996E-3</v>
      </c>
      <c r="AY26" s="14">
        <v>2.8581372450000001E-3</v>
      </c>
      <c r="AZ26" s="14">
        <v>2.7066314024999992E-3</v>
      </c>
      <c r="BA26" s="10">
        <v>7.1501999999999999</v>
      </c>
      <c r="BB26" s="10">
        <v>7.1501999999999999</v>
      </c>
      <c r="BC26" s="10">
        <v>7.1501999999999999</v>
      </c>
      <c r="BD26" s="10">
        <v>44.492372174599737</v>
      </c>
      <c r="BE26" s="10">
        <v>44.125150659753608</v>
      </c>
      <c r="BF26" s="10">
        <v>44.84076168598326</v>
      </c>
      <c r="BG26" s="14">
        <v>0</v>
      </c>
      <c r="BH26" s="14">
        <v>0</v>
      </c>
      <c r="BI26" s="14">
        <v>0</v>
      </c>
      <c r="BJ26" s="31">
        <v>97.924758214684672</v>
      </c>
      <c r="BK26" s="31">
        <v>97.924758214684672</v>
      </c>
      <c r="BL26" s="31">
        <v>97.924758214684672</v>
      </c>
      <c r="BM26" s="18">
        <v>2.7270372059790354E-2</v>
      </c>
      <c r="BN26" s="18">
        <v>2.8409518439079188E-2</v>
      </c>
      <c r="BO26" s="18">
        <v>2.964798311972236E-2</v>
      </c>
      <c r="BP26" s="14">
        <v>65390.467590000015</v>
      </c>
      <c r="BQ26" s="14">
        <v>62461.354635000011</v>
      </c>
      <c r="BR26" s="14">
        <v>59532.241680000006</v>
      </c>
    </row>
    <row r="27" spans="3:70" x14ac:dyDescent="0.25">
      <c r="C27" t="str">
        <f t="array" aca="1" ref="C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Measure'!G27),0)),"")</f>
        <v>Residential</v>
      </c>
      <c r="D27" t="str">
        <f t="array" aca="1" ref="D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Measure'!G27),0)),"")</f>
        <v>Existing Residential</v>
      </c>
      <c r="E27" t="str">
        <f t="array" aca="1" ref="E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Measure'!G27),0)),"")</f>
        <v>Efficient Products Installation</v>
      </c>
      <c r="F27" s="8" t="str">
        <f t="array" aca="1" ref="F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Measure'!G27),0)),"")</f>
        <v>Per lamp</v>
      </c>
      <c r="G27" s="3" t="s">
        <v>37</v>
      </c>
      <c r="H27" s="11">
        <v>4.6081060358345018</v>
      </c>
      <c r="I27" s="11">
        <v>4.5700726472705</v>
      </c>
      <c r="J27" s="11">
        <v>4.6441889806576677</v>
      </c>
      <c r="K27" s="14">
        <v>48.307374179063991</v>
      </c>
      <c r="L27" s="14">
        <v>48.307374179063991</v>
      </c>
      <c r="M27" s="14">
        <v>48.307374179063991</v>
      </c>
      <c r="N27" s="14">
        <v>402561.45149219991</v>
      </c>
      <c r="O27" s="14">
        <v>402561.45149219991</v>
      </c>
      <c r="P27" s="14">
        <v>402561.45149219991</v>
      </c>
      <c r="Q27" s="14">
        <v>3654019.3289292012</v>
      </c>
      <c r="R27" s="14">
        <v>3490340.4970038002</v>
      </c>
      <c r="S27" s="14">
        <v>3326661.6650784006</v>
      </c>
      <c r="T27" s="10">
        <v>53953.484094824882</v>
      </c>
      <c r="U27" s="10">
        <v>53953.484094824882</v>
      </c>
      <c r="V27" s="10">
        <v>53953.484094824882</v>
      </c>
      <c r="W27" s="14">
        <v>5588</v>
      </c>
      <c r="X27" s="14">
        <v>5588</v>
      </c>
      <c r="Y27" s="14">
        <v>5588</v>
      </c>
      <c r="Z27" s="10">
        <v>248623.37571166334</v>
      </c>
      <c r="AA27" s="10">
        <v>246571.34188670316</v>
      </c>
      <c r="AB27" s="10">
        <v>250570.17630127445</v>
      </c>
      <c r="AC27" s="10">
        <v>0</v>
      </c>
      <c r="AD27" s="10">
        <v>0</v>
      </c>
      <c r="AE27" s="10">
        <v>0</v>
      </c>
      <c r="AF27" s="10">
        <v>53953.484094824882</v>
      </c>
      <c r="AG27" s="10">
        <v>53953.484094824882</v>
      </c>
      <c r="AH27" s="10">
        <v>53953.484094824882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4">
        <v>74.524495499999986</v>
      </c>
      <c r="AP27" s="14">
        <v>74.524495499999986</v>
      </c>
      <c r="AQ27" s="14">
        <v>74.524495499999986</v>
      </c>
      <c r="AR27" s="14">
        <v>8.9429394599999986E-3</v>
      </c>
      <c r="AS27" s="14">
        <v>8.9429394599999986E-3</v>
      </c>
      <c r="AT27" s="14">
        <v>8.9429394599999986E-3</v>
      </c>
      <c r="AU27" s="14">
        <v>25.080359062499998</v>
      </c>
      <c r="AV27" s="14">
        <v>23.817810375000001</v>
      </c>
      <c r="AW27" s="14">
        <v>22.5552616875</v>
      </c>
      <c r="AX27" s="14">
        <v>3.0096430874999996E-3</v>
      </c>
      <c r="AY27" s="14">
        <v>2.8581372450000001E-3</v>
      </c>
      <c r="AZ27" s="14">
        <v>2.7066314024999992E-3</v>
      </c>
      <c r="BA27" s="10">
        <v>7.1501999999999999</v>
      </c>
      <c r="BB27" s="10">
        <v>7.1501999999999999</v>
      </c>
      <c r="BC27" s="10">
        <v>7.1501999999999999</v>
      </c>
      <c r="BD27" s="10">
        <v>44.492372174599737</v>
      </c>
      <c r="BE27" s="10">
        <v>44.125150659753608</v>
      </c>
      <c r="BF27" s="10">
        <v>44.84076168598326</v>
      </c>
      <c r="BG27" s="14">
        <v>0</v>
      </c>
      <c r="BH27" s="14">
        <v>0</v>
      </c>
      <c r="BI27" s="14">
        <v>0</v>
      </c>
      <c r="BJ27" s="31">
        <v>97.924758214684672</v>
      </c>
      <c r="BK27" s="31">
        <v>97.924758214684672</v>
      </c>
      <c r="BL27" s="31">
        <v>97.924758214684672</v>
      </c>
      <c r="BM27" s="18">
        <v>2.7270372059790351E-2</v>
      </c>
      <c r="BN27" s="18">
        <v>2.8409518439079191E-2</v>
      </c>
      <c r="BO27" s="18">
        <v>2.964798311972236E-2</v>
      </c>
      <c r="BP27" s="14">
        <v>3654019.3289292012</v>
      </c>
      <c r="BQ27" s="14">
        <v>3490340.4970038002</v>
      </c>
      <c r="BR27" s="14">
        <v>3326661.6650784006</v>
      </c>
    </row>
    <row r="28" spans="3:70" x14ac:dyDescent="0.25">
      <c r="C28" t="str">
        <f t="array" aca="1" ref="C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Measure'!G28),0)),"")</f>
        <v>Residential</v>
      </c>
      <c r="D28" t="str">
        <f t="array" aca="1" ref="D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Measure'!G28),0)),"")</f>
        <v>Existing Residential</v>
      </c>
      <c r="E28" t="str">
        <f t="array" aca="1" ref="E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Measure'!G28),0)),"")</f>
        <v>Efficient Products Installation</v>
      </c>
      <c r="F28" s="8" t="str">
        <f t="array" aca="1" ref="F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Measure'!G28),0)),"")</f>
        <v>Per lamp</v>
      </c>
      <c r="G28" s="3" t="s">
        <v>38</v>
      </c>
      <c r="H28" s="11">
        <v>1.0628498937137638</v>
      </c>
      <c r="I28" s="11">
        <v>0.98242259199981374</v>
      </c>
      <c r="J28" s="11">
        <v>0.95565648849894125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0">
        <v>0</v>
      </c>
      <c r="U28" s="10">
        <v>0</v>
      </c>
      <c r="V28" s="10">
        <v>0</v>
      </c>
      <c r="W28" s="14">
        <v>0</v>
      </c>
      <c r="X28" s="14">
        <v>0</v>
      </c>
      <c r="Y28" s="14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4">
        <v>25.387465499999998</v>
      </c>
      <c r="AP28" s="14">
        <v>25.387465499999998</v>
      </c>
      <c r="AQ28" s="14">
        <v>25.387465499999998</v>
      </c>
      <c r="AR28" s="14">
        <v>3.0464958599999994E-3</v>
      </c>
      <c r="AS28" s="14">
        <v>3.0464958599999994E-3</v>
      </c>
      <c r="AT28" s="14">
        <v>3.0464958599999994E-3</v>
      </c>
      <c r="AU28" s="14">
        <v>4.1971213125000002</v>
      </c>
      <c r="AV28" s="14">
        <v>3.6170313749999998</v>
      </c>
      <c r="AW28" s="14">
        <v>3.0369414374999999</v>
      </c>
      <c r="AX28" s="14">
        <v>5.0365455750000002E-4</v>
      </c>
      <c r="AY28" s="14">
        <v>4.3404376499999998E-4</v>
      </c>
      <c r="AZ28" s="14">
        <v>3.6443297249999995E-4</v>
      </c>
      <c r="BA28" s="10">
        <v>7.1501999999999999</v>
      </c>
      <c r="BB28" s="10">
        <v>7.1501999999999999</v>
      </c>
      <c r="BC28" s="10">
        <v>7.1501999999999999</v>
      </c>
      <c r="BD28" s="10">
        <v>8.5065886943241953</v>
      </c>
      <c r="BE28" s="10">
        <v>7.8628835206008212</v>
      </c>
      <c r="BF28" s="10">
        <v>7.6486592592274159</v>
      </c>
      <c r="BG28" s="14">
        <v>0</v>
      </c>
      <c r="BH28" s="14">
        <v>0</v>
      </c>
      <c r="BI28" s="14">
        <v>0</v>
      </c>
      <c r="BJ28" s="31">
        <v>6.0429926010844071E-2</v>
      </c>
      <c r="BK28" s="31">
        <v>6.0429926010844071E-2</v>
      </c>
      <c r="BL28" s="31">
        <v>6.0429926010844071E-2</v>
      </c>
      <c r="BM28" s="18">
        <v>0</v>
      </c>
      <c r="BN28" s="18">
        <v>0</v>
      </c>
      <c r="BO28" s="18">
        <v>0</v>
      </c>
      <c r="BP28" s="14">
        <v>0</v>
      </c>
      <c r="BQ28" s="14">
        <v>0</v>
      </c>
      <c r="BR28" s="14">
        <v>0</v>
      </c>
    </row>
    <row r="29" spans="3:70" x14ac:dyDescent="0.25">
      <c r="C29" t="str">
        <f t="array" aca="1" ref="C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Measure'!G29),0)),"")</f>
        <v>Residential</v>
      </c>
      <c r="D29" t="str">
        <f t="array" aca="1" ref="D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Measure'!G29),0)),"")</f>
        <v>Existing Residential</v>
      </c>
      <c r="E29" t="str">
        <f t="array" aca="1" ref="E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Measure'!G29),0)),"")</f>
        <v>Efficient Products Installation</v>
      </c>
      <c r="F29" s="8" t="str">
        <f t="array" aca="1" ref="F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Measure'!G29),0)),"")</f>
        <v>Per lamp</v>
      </c>
      <c r="G29" s="3" t="s">
        <v>39</v>
      </c>
      <c r="H29" s="11">
        <v>1.0628498937137638</v>
      </c>
      <c r="I29" s="11">
        <v>0.98242259199981374</v>
      </c>
      <c r="J29" s="11">
        <v>0.95565648849894125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0">
        <v>0</v>
      </c>
      <c r="U29" s="10">
        <v>0</v>
      </c>
      <c r="V29" s="10">
        <v>0</v>
      </c>
      <c r="W29" s="14">
        <v>0</v>
      </c>
      <c r="X29" s="14">
        <v>0</v>
      </c>
      <c r="Y29" s="14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4">
        <v>25.387465499999998</v>
      </c>
      <c r="AP29" s="14">
        <v>25.387465499999998</v>
      </c>
      <c r="AQ29" s="14">
        <v>25.387465499999998</v>
      </c>
      <c r="AR29" s="14">
        <v>3.0464958599999994E-3</v>
      </c>
      <c r="AS29" s="14">
        <v>3.0464958599999994E-3</v>
      </c>
      <c r="AT29" s="14">
        <v>3.0464958599999994E-3</v>
      </c>
      <c r="AU29" s="14">
        <v>4.1971213125000002</v>
      </c>
      <c r="AV29" s="14">
        <v>3.6170313749999998</v>
      </c>
      <c r="AW29" s="14">
        <v>3.0369414374999999</v>
      </c>
      <c r="AX29" s="14">
        <v>5.0365455750000002E-4</v>
      </c>
      <c r="AY29" s="14">
        <v>4.3404376499999998E-4</v>
      </c>
      <c r="AZ29" s="14">
        <v>3.6443297249999995E-4</v>
      </c>
      <c r="BA29" s="10">
        <v>7.1501999999999999</v>
      </c>
      <c r="BB29" s="10">
        <v>7.1501999999999999</v>
      </c>
      <c r="BC29" s="10">
        <v>7.1501999999999999</v>
      </c>
      <c r="BD29" s="10">
        <v>8.5065886943241953</v>
      </c>
      <c r="BE29" s="10">
        <v>7.8628835206008212</v>
      </c>
      <c r="BF29" s="10">
        <v>7.6486592592274159</v>
      </c>
      <c r="BG29" s="14">
        <v>0</v>
      </c>
      <c r="BH29" s="14">
        <v>0</v>
      </c>
      <c r="BI29" s="14">
        <v>0</v>
      </c>
      <c r="BJ29" s="31">
        <v>6.0429926010844071E-2</v>
      </c>
      <c r="BK29" s="31">
        <v>6.0429926010844071E-2</v>
      </c>
      <c r="BL29" s="31">
        <v>6.0429926010844071E-2</v>
      </c>
      <c r="BM29" s="18">
        <v>0</v>
      </c>
      <c r="BN29" s="18">
        <v>0</v>
      </c>
      <c r="BO29" s="18">
        <v>0</v>
      </c>
      <c r="BP29" s="14">
        <v>0</v>
      </c>
      <c r="BQ29" s="14">
        <v>0</v>
      </c>
      <c r="BR29" s="14">
        <v>0</v>
      </c>
    </row>
    <row r="30" spans="3:70" x14ac:dyDescent="0.25">
      <c r="C30" t="str">
        <f t="array" aca="1" ref="C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Measure'!G30),0)),"")</f>
        <v>Residential</v>
      </c>
      <c r="D30" t="str">
        <f t="array" aca="1" ref="D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Measure'!G30),0)),"")</f>
        <v>Existing Residential</v>
      </c>
      <c r="E30" t="str">
        <f t="array" aca="1" ref="E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Measure'!G30),0)),"")</f>
        <v>Efficient Products Installation</v>
      </c>
      <c r="F30" s="8" t="str">
        <f t="array" aca="1" ref="F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Measure'!G30),0)),"")</f>
        <v>Per lamp</v>
      </c>
      <c r="G30" s="3" t="s">
        <v>40</v>
      </c>
      <c r="H30" s="11">
        <v>2.4333388400207996</v>
      </c>
      <c r="I30" s="11">
        <v>2.3746404448422025</v>
      </c>
      <c r="J30" s="11">
        <v>2.3914480698087299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0">
        <v>0</v>
      </c>
      <c r="U30" s="10">
        <v>0</v>
      </c>
      <c r="V30" s="10">
        <v>0</v>
      </c>
      <c r="W30" s="14">
        <v>0</v>
      </c>
      <c r="X30" s="14">
        <v>0</v>
      </c>
      <c r="Y30" s="14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4">
        <v>41.766475499999999</v>
      </c>
      <c r="AP30" s="14">
        <v>41.766475499999999</v>
      </c>
      <c r="AQ30" s="14">
        <v>41.766475499999999</v>
      </c>
      <c r="AR30" s="14">
        <v>5.0119770600000006E-3</v>
      </c>
      <c r="AS30" s="14">
        <v>5.0119770600000006E-3</v>
      </c>
      <c r="AT30" s="14">
        <v>5.0119770600000006E-3</v>
      </c>
      <c r="AU30" s="14">
        <v>11.362938187499999</v>
      </c>
      <c r="AV30" s="14">
        <v>10.578110624999999</v>
      </c>
      <c r="AW30" s="14">
        <v>9.7932830624999987</v>
      </c>
      <c r="AX30" s="14">
        <v>1.3635525825000001E-3</v>
      </c>
      <c r="AY30" s="14">
        <v>1.2693732749999998E-3</v>
      </c>
      <c r="AZ30" s="14">
        <v>1.1751939674999998E-3</v>
      </c>
      <c r="BA30" s="10">
        <v>7.1501999999999999</v>
      </c>
      <c r="BB30" s="10">
        <v>7.1501999999999999</v>
      </c>
      <c r="BC30" s="10">
        <v>7.1501999999999999</v>
      </c>
      <c r="BD30" s="10">
        <v>20.815081720994243</v>
      </c>
      <c r="BE30" s="10">
        <v>20.312968380904181</v>
      </c>
      <c r="BF30" s="10">
        <v>20.456742885901235</v>
      </c>
      <c r="BG30" s="14">
        <v>0</v>
      </c>
      <c r="BH30" s="14">
        <v>0</v>
      </c>
      <c r="BI30" s="14">
        <v>0</v>
      </c>
      <c r="BJ30" s="31">
        <v>33.694359691158354</v>
      </c>
      <c r="BK30" s="31">
        <v>33.694359691158354</v>
      </c>
      <c r="BL30" s="31">
        <v>33.694359691158354</v>
      </c>
      <c r="BM30" s="18">
        <v>0</v>
      </c>
      <c r="BN30" s="18">
        <v>0</v>
      </c>
      <c r="BO30" s="18">
        <v>0</v>
      </c>
      <c r="BP30" s="14">
        <v>0</v>
      </c>
      <c r="BQ30" s="14">
        <v>0</v>
      </c>
      <c r="BR30" s="14">
        <v>0</v>
      </c>
    </row>
    <row r="31" spans="3:70" x14ac:dyDescent="0.25">
      <c r="C31" t="str">
        <f t="array" aca="1" ref="C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Measure'!G31),0)),"")</f>
        <v>Residential</v>
      </c>
      <c r="D31" t="str">
        <f t="array" aca="1" ref="D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Measure'!G31),0)),"")</f>
        <v>Existing Residential</v>
      </c>
      <c r="E31" t="str">
        <f t="array" aca="1" ref="E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Measure'!G31),0)),"")</f>
        <v>Efficient Products Installation</v>
      </c>
      <c r="F31" s="8" t="str">
        <f t="array" aca="1" ref="F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Measure'!G31),0)),"")</f>
        <v>Per lamp</v>
      </c>
      <c r="G31" s="3" t="s">
        <v>41</v>
      </c>
      <c r="H31" s="11">
        <v>2.4333388400207996</v>
      </c>
      <c r="I31" s="11">
        <v>2.3746404448422025</v>
      </c>
      <c r="J31" s="11">
        <v>2.3914480698087299</v>
      </c>
      <c r="K31" s="14">
        <v>1211.7472605638079</v>
      </c>
      <c r="L31" s="14">
        <v>1101.923676043772</v>
      </c>
      <c r="M31" s="14">
        <v>1242.256356778616</v>
      </c>
      <c r="N31" s="14">
        <v>10097893.838031733</v>
      </c>
      <c r="O31" s="14">
        <v>9182697.3003647663</v>
      </c>
      <c r="P31" s="14">
        <v>10352136.306488464</v>
      </c>
      <c r="Q31" s="14">
        <v>76031200.662827104</v>
      </c>
      <c r="R31" s="14">
        <v>64999092.655523159</v>
      </c>
      <c r="S31" s="14">
        <v>68608275.913590223</v>
      </c>
      <c r="T31" s="10">
        <v>2139448.1263168282</v>
      </c>
      <c r="U31" s="10">
        <v>1945544.768930681</v>
      </c>
      <c r="V31" s="10">
        <v>2193314.6633882797</v>
      </c>
      <c r="W31" s="14">
        <v>250107.21993590123</v>
      </c>
      <c r="X31" s="14">
        <v>227439.39777394198</v>
      </c>
      <c r="Y31" s="14">
        <v>256404.36248812958</v>
      </c>
      <c r="Z31" s="10">
        <v>5206002.2219764646</v>
      </c>
      <c r="AA31" s="10">
        <v>4619969.295553972</v>
      </c>
      <c r="AB31" s="10">
        <v>5245198.1182430862</v>
      </c>
      <c r="AC31" s="10">
        <v>0</v>
      </c>
      <c r="AD31" s="10">
        <v>0</v>
      </c>
      <c r="AE31" s="10">
        <v>0</v>
      </c>
      <c r="AF31" s="10">
        <v>2139448.1263168282</v>
      </c>
      <c r="AG31" s="10">
        <v>1945544.768930681</v>
      </c>
      <c r="AH31" s="10">
        <v>2193314.6633882797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4">
        <v>41.766475499999999</v>
      </c>
      <c r="AP31" s="14">
        <v>41.766475499999999</v>
      </c>
      <c r="AQ31" s="14">
        <v>41.766475499999999</v>
      </c>
      <c r="AR31" s="14">
        <v>5.0119770600000006E-3</v>
      </c>
      <c r="AS31" s="14">
        <v>5.0119770600000006E-3</v>
      </c>
      <c r="AT31" s="14">
        <v>5.0119770600000006E-3</v>
      </c>
      <c r="AU31" s="14">
        <v>11.362938187499999</v>
      </c>
      <c r="AV31" s="14">
        <v>10.578110624999999</v>
      </c>
      <c r="AW31" s="14">
        <v>9.7932830624999987</v>
      </c>
      <c r="AX31" s="14">
        <v>1.3635525825000001E-3</v>
      </c>
      <c r="AY31" s="14">
        <v>1.2693732749999998E-3</v>
      </c>
      <c r="AZ31" s="14">
        <v>1.1751939674999998E-3</v>
      </c>
      <c r="BA31" s="10">
        <v>7.1501999999999999</v>
      </c>
      <c r="BB31" s="10">
        <v>7.1501999999999999</v>
      </c>
      <c r="BC31" s="10">
        <v>7.1501999999999999</v>
      </c>
      <c r="BD31" s="10">
        <v>20.815081720994243</v>
      </c>
      <c r="BE31" s="10">
        <v>20.312968380904181</v>
      </c>
      <c r="BF31" s="10">
        <v>20.456742885901235</v>
      </c>
      <c r="BG31" s="14">
        <v>0</v>
      </c>
      <c r="BH31" s="14">
        <v>0</v>
      </c>
      <c r="BI31" s="14">
        <v>0</v>
      </c>
      <c r="BJ31" s="31">
        <v>33.694359691158354</v>
      </c>
      <c r="BK31" s="31">
        <v>33.694359691158354</v>
      </c>
      <c r="BL31" s="31">
        <v>33.694359691158354</v>
      </c>
      <c r="BM31" s="18">
        <v>5.0873602310239414E-2</v>
      </c>
      <c r="BN31" s="18">
        <v>5.3691575895008788E-2</v>
      </c>
      <c r="BO31" s="18">
        <v>5.6840040426835464E-2</v>
      </c>
      <c r="BP31" s="14">
        <v>76031200.662827104</v>
      </c>
      <c r="BQ31" s="14">
        <v>64999092.655523159</v>
      </c>
      <c r="BR31" s="14">
        <v>68608275.913590223</v>
      </c>
    </row>
    <row r="32" spans="3:70" x14ac:dyDescent="0.25">
      <c r="C32" t="str">
        <f t="array" aca="1" ref="C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Measure'!G32),0)),"")</f>
        <v>BNI</v>
      </c>
      <c r="D32" t="str">
        <f t="array" aca="1" ref="D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Measure'!G32),0)),"")</f>
        <v>Efficient Product Rebates</v>
      </c>
      <c r="E32" t="str">
        <f t="array" aca="1" ref="E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Measure'!G32),0)),"")</f>
        <v>Business Energy Rebates</v>
      </c>
      <c r="F32" s="8" t="str">
        <f t="array" aca="1" ref="F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Measure'!G32),0)),"")</f>
        <v>Per 1000 sqft floor area</v>
      </c>
      <c r="G32" s="3" t="s">
        <v>42</v>
      </c>
      <c r="H32" s="11">
        <v>0.63272925234828981</v>
      </c>
      <c r="I32" s="11">
        <v>0.66128360540147857</v>
      </c>
      <c r="J32" s="11">
        <v>0.69315447127119623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0">
        <v>0</v>
      </c>
      <c r="U32" s="10">
        <v>0</v>
      </c>
      <c r="V32" s="10">
        <v>0</v>
      </c>
      <c r="W32" s="14">
        <v>0</v>
      </c>
      <c r="X32" s="14">
        <v>0</v>
      </c>
      <c r="Y32" s="14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4">
        <v>797.53559989999997</v>
      </c>
      <c r="AP32" s="14">
        <v>797.53559989999997</v>
      </c>
      <c r="AQ32" s="14">
        <v>797.53559989999997</v>
      </c>
      <c r="AR32" s="14">
        <v>0.117942307</v>
      </c>
      <c r="AS32" s="14">
        <v>0.117942307</v>
      </c>
      <c r="AT32" s="14">
        <v>0.117942307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0">
        <v>0</v>
      </c>
      <c r="BB32" s="10">
        <v>0</v>
      </c>
      <c r="BC32" s="10">
        <v>0</v>
      </c>
      <c r="BD32" s="10">
        <v>909.37468911206952</v>
      </c>
      <c r="BE32" s="10">
        <v>950.41373675238049</v>
      </c>
      <c r="BF32" s="10">
        <v>996.21936156653612</v>
      </c>
      <c r="BG32" s="14">
        <v>0</v>
      </c>
      <c r="BH32" s="14">
        <v>0</v>
      </c>
      <c r="BI32" s="14">
        <v>0</v>
      </c>
      <c r="BJ32" s="31">
        <v>-1369.8431447869216</v>
      </c>
      <c r="BK32" s="31">
        <v>-1369.8431447869216</v>
      </c>
      <c r="BL32" s="31">
        <v>-1369.8431447869216</v>
      </c>
      <c r="BM32" s="18">
        <v>0</v>
      </c>
      <c r="BN32" s="18">
        <v>0</v>
      </c>
      <c r="BO32" s="18">
        <v>0</v>
      </c>
      <c r="BP32" s="14">
        <v>0</v>
      </c>
      <c r="BQ32" s="14">
        <v>0</v>
      </c>
      <c r="BR32" s="14">
        <v>0</v>
      </c>
    </row>
    <row r="33" spans="3:70" x14ac:dyDescent="0.25">
      <c r="C33" t="str">
        <f t="array" aca="1" ref="C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Measure'!G33),0)),"")</f>
        <v>Residential</v>
      </c>
      <c r="D33" t="str">
        <f t="array" aca="1" ref="D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Measure'!G33),0)),"")</f>
        <v>Residential Efficient Products</v>
      </c>
      <c r="E33" t="str">
        <f t="array" aca="1" ref="E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Measure'!G33),0)),"")</f>
        <v>Appliance Retirement</v>
      </c>
      <c r="F33" s="8" t="str">
        <f t="array" aca="1" ref="F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Measure'!G33),0)),"")</f>
        <v>Per appliance</v>
      </c>
      <c r="G33" s="3" t="s">
        <v>45</v>
      </c>
      <c r="H33" s="11">
        <v>0.36196547689721792</v>
      </c>
      <c r="I33" s="11">
        <v>0.40629945168083315</v>
      </c>
      <c r="J33" s="11">
        <v>0.45073071228689887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0">
        <v>0</v>
      </c>
      <c r="U33" s="10">
        <v>0</v>
      </c>
      <c r="V33" s="10">
        <v>0</v>
      </c>
      <c r="W33" s="14">
        <v>0</v>
      </c>
      <c r="X33" s="14">
        <v>0</v>
      </c>
      <c r="Y33" s="14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4">
        <v>215</v>
      </c>
      <c r="AP33" s="14">
        <v>215</v>
      </c>
      <c r="AQ33" s="14">
        <v>215</v>
      </c>
      <c r="AR33" s="14">
        <v>0</v>
      </c>
      <c r="AS33" s="14">
        <v>0</v>
      </c>
      <c r="AT33" s="14">
        <v>0</v>
      </c>
      <c r="AU33" s="14">
        <v>215</v>
      </c>
      <c r="AV33" s="14">
        <v>215</v>
      </c>
      <c r="AW33" s="14">
        <v>215</v>
      </c>
      <c r="AX33" s="14">
        <v>0</v>
      </c>
      <c r="AY33" s="14">
        <v>0</v>
      </c>
      <c r="AZ33" s="14">
        <v>0</v>
      </c>
      <c r="BA33" s="10">
        <v>0</v>
      </c>
      <c r="BB33" s="10">
        <v>0</v>
      </c>
      <c r="BC33" s="10">
        <v>0</v>
      </c>
      <c r="BD33" s="10">
        <v>14.611756777627933</v>
      </c>
      <c r="BE33" s="10">
        <v>16.401422637689006</v>
      </c>
      <c r="BF33" s="10">
        <v>18.195015714201059</v>
      </c>
      <c r="BG33" s="14">
        <v>0</v>
      </c>
      <c r="BH33" s="14">
        <v>0</v>
      </c>
      <c r="BI33" s="14">
        <v>0</v>
      </c>
      <c r="BJ33" s="31">
        <v>-67.61274016779663</v>
      </c>
      <c r="BK33" s="31">
        <v>-67.61274016779663</v>
      </c>
      <c r="BL33" s="31">
        <v>-67.61274016779663</v>
      </c>
      <c r="BM33" s="18">
        <v>0</v>
      </c>
      <c r="BN33" s="18">
        <v>0</v>
      </c>
      <c r="BO33" s="18">
        <v>0</v>
      </c>
      <c r="BP33" s="14">
        <v>0</v>
      </c>
      <c r="BQ33" s="14">
        <v>0</v>
      </c>
      <c r="BR33" s="14">
        <v>0</v>
      </c>
    </row>
    <row r="34" spans="3:70" x14ac:dyDescent="0.25">
      <c r="C34" t="str">
        <f t="array" aca="1" ref="C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Measure'!G34),0)),"")</f>
        <v>BNI</v>
      </c>
      <c r="D34" t="str">
        <f t="array" aca="1" ref="D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Measure'!G34),0)),"")</f>
        <v>Efficient Product Rebates</v>
      </c>
      <c r="E34" t="str">
        <f t="array" aca="1" ref="E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Measure'!G34),0)),"")</f>
        <v>Business Energy Rebates</v>
      </c>
      <c r="F34" s="8" t="str">
        <f t="array" aca="1" ref="F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Measure'!G34),0)),"")</f>
        <v>per Nozzle</v>
      </c>
      <c r="G34" s="3" t="s">
        <v>44</v>
      </c>
      <c r="H34" s="11">
        <v>11.861969789565066</v>
      </c>
      <c r="I34" s="11">
        <v>12.370111332134075</v>
      </c>
      <c r="J34" s="11">
        <v>12.942265991434834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0">
        <v>0</v>
      </c>
      <c r="U34" s="10">
        <v>0</v>
      </c>
      <c r="V34" s="10">
        <v>0</v>
      </c>
      <c r="W34" s="14">
        <v>0</v>
      </c>
      <c r="X34" s="14">
        <v>0</v>
      </c>
      <c r="Y34" s="14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4">
        <v>723.84</v>
      </c>
      <c r="AP34" s="14">
        <v>723.84</v>
      </c>
      <c r="AQ34" s="14">
        <v>723.84</v>
      </c>
      <c r="AR34" s="14">
        <v>0.13</v>
      </c>
      <c r="AS34" s="14">
        <v>0.13</v>
      </c>
      <c r="AT34" s="14">
        <v>0.13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0">
        <v>0</v>
      </c>
      <c r="BB34" s="10">
        <v>0</v>
      </c>
      <c r="BC34" s="10">
        <v>0</v>
      </c>
      <c r="BD34" s="10">
        <v>832.03069281388798</v>
      </c>
      <c r="BE34" s="10">
        <v>867.67311706648866</v>
      </c>
      <c r="BF34" s="10">
        <v>907.80559472576272</v>
      </c>
      <c r="BG34" s="14">
        <v>0</v>
      </c>
      <c r="BH34" s="14">
        <v>0</v>
      </c>
      <c r="BI34" s="14">
        <v>0</v>
      </c>
      <c r="BJ34" s="31">
        <v>2242.1999524653402</v>
      </c>
      <c r="BK34" s="31">
        <v>2242.1999524653402</v>
      </c>
      <c r="BL34" s="31">
        <v>2242.1999524653402</v>
      </c>
      <c r="BM34" s="18">
        <v>0</v>
      </c>
      <c r="BN34" s="18">
        <v>0</v>
      </c>
      <c r="BO34" s="18">
        <v>0</v>
      </c>
      <c r="BP34" s="14">
        <v>0</v>
      </c>
      <c r="BQ34" s="14">
        <v>0</v>
      </c>
      <c r="BR34" s="14">
        <v>0</v>
      </c>
    </row>
    <row r="35" spans="3:70" x14ac:dyDescent="0.25">
      <c r="C35" t="str">
        <f t="array" aca="1" ref="C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Measure'!G35),0)),"")</f>
        <v>Residential</v>
      </c>
      <c r="D35" t="str">
        <f t="array" aca="1" ref="D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Measure'!G35),0)),"")</f>
        <v>Existing Residential</v>
      </c>
      <c r="E35" t="str">
        <f t="array" aca="1" ref="E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Measure'!G35),0)),"")</f>
        <v>Green Heat</v>
      </c>
      <c r="F35" s="8" t="str">
        <f t="array" aca="1" ref="F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Measure'!G35),0)),"")</f>
        <v>Per ASHP or AWHP</v>
      </c>
      <c r="G35" s="3" t="s">
        <v>48</v>
      </c>
      <c r="H35" s="11">
        <v>1.0119139848347931</v>
      </c>
      <c r="I35" s="11">
        <v>1.0327821400372077</v>
      </c>
      <c r="J35" s="11">
        <v>1.0578532752081009</v>
      </c>
      <c r="K35" s="14">
        <v>337.13493728489527</v>
      </c>
      <c r="L35" s="14">
        <v>337.13493728489527</v>
      </c>
      <c r="M35" s="14">
        <v>337.13493728489527</v>
      </c>
      <c r="N35" s="14">
        <v>378040.64300879592</v>
      </c>
      <c r="O35" s="14">
        <v>378040.64300879592</v>
      </c>
      <c r="P35" s="14">
        <v>378040.64300879592</v>
      </c>
      <c r="Q35" s="14">
        <v>6804731.5741583267</v>
      </c>
      <c r="R35" s="14">
        <v>6804731.5741583267</v>
      </c>
      <c r="S35" s="14">
        <v>6804731.5741583267</v>
      </c>
      <c r="T35" s="10">
        <v>230027.6861414616</v>
      </c>
      <c r="U35" s="10">
        <v>197227.6861414616</v>
      </c>
      <c r="V35" s="10">
        <v>164427.6861414616</v>
      </c>
      <c r="W35" s="14">
        <v>164</v>
      </c>
      <c r="X35" s="14">
        <v>164</v>
      </c>
      <c r="Y35" s="14">
        <v>164</v>
      </c>
      <c r="Z35" s="10">
        <v>1175572.2160197746</v>
      </c>
      <c r="AA35" s="10">
        <v>1199815.4064719277</v>
      </c>
      <c r="AB35" s="10">
        <v>1228941.3305847268</v>
      </c>
      <c r="AC35" s="10">
        <v>82656</v>
      </c>
      <c r="AD35" s="10">
        <v>64288</v>
      </c>
      <c r="AE35" s="10">
        <v>45920</v>
      </c>
      <c r="AF35" s="10">
        <v>82427.686141461614</v>
      </c>
      <c r="AG35" s="10">
        <v>82427.686141461614</v>
      </c>
      <c r="AH35" s="10">
        <v>82427.686141461614</v>
      </c>
      <c r="AI35" s="10">
        <v>1079303.6800000002</v>
      </c>
      <c r="AJ35" s="10">
        <v>1079303.6800000002</v>
      </c>
      <c r="AK35" s="10">
        <v>1079303.6800000002</v>
      </c>
      <c r="AL35" s="10">
        <v>0</v>
      </c>
      <c r="AM35" s="10">
        <v>0</v>
      </c>
      <c r="AN35" s="10">
        <v>0</v>
      </c>
      <c r="AO35" s="14">
        <v>3704.666580007799</v>
      </c>
      <c r="AP35" s="14">
        <v>3704.666580007799</v>
      </c>
      <c r="AQ35" s="14">
        <v>3704.666580007799</v>
      </c>
      <c r="AR35" s="14">
        <v>3.3038049167727102</v>
      </c>
      <c r="AS35" s="14">
        <v>3.3038049167727102</v>
      </c>
      <c r="AT35" s="14">
        <v>3.3038049167727102</v>
      </c>
      <c r="AU35" s="14">
        <v>3704.666580007799</v>
      </c>
      <c r="AV35" s="14">
        <v>3704.666580007799</v>
      </c>
      <c r="AW35" s="14">
        <v>3704.666580007799</v>
      </c>
      <c r="AX35" s="14">
        <v>3.3038049167727102</v>
      </c>
      <c r="AY35" s="14">
        <v>3.3038049167727102</v>
      </c>
      <c r="AZ35" s="14">
        <v>3.3038049167727102</v>
      </c>
      <c r="BA35" s="10">
        <v>0</v>
      </c>
      <c r="BB35" s="10">
        <v>0</v>
      </c>
      <c r="BC35" s="10">
        <v>0</v>
      </c>
      <c r="BD35" s="10">
        <v>7168.1232684132592</v>
      </c>
      <c r="BE35" s="10">
        <v>7315.9476004385833</v>
      </c>
      <c r="BF35" s="10">
        <v>7493.5446986873576</v>
      </c>
      <c r="BG35" s="14">
        <v>0</v>
      </c>
      <c r="BH35" s="14">
        <v>0</v>
      </c>
      <c r="BI35" s="14">
        <v>0</v>
      </c>
      <c r="BJ35" s="31">
        <v>660.77107516549586</v>
      </c>
      <c r="BK35" s="31">
        <v>660.77107516549586</v>
      </c>
      <c r="BL35" s="31">
        <v>660.77107516549586</v>
      </c>
      <c r="BM35" s="18">
        <v>5.5965214506017054E-2</v>
      </c>
      <c r="BN35" s="18">
        <v>4.798504887209213E-2</v>
      </c>
      <c r="BO35" s="18">
        <v>4.0004883238167213E-2</v>
      </c>
      <c r="BP35" s="14">
        <v>6804731.5741583267</v>
      </c>
      <c r="BQ35" s="14">
        <v>6804731.5741583267</v>
      </c>
      <c r="BR35" s="14">
        <v>6804731.5741583267</v>
      </c>
    </row>
    <row r="36" spans="3:70" x14ac:dyDescent="0.25">
      <c r="C36" t="str">
        <f t="array" aca="1" ref="C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Measure'!G36),0)),"")</f>
        <v>BNI</v>
      </c>
      <c r="D36" t="str">
        <f t="array" aca="1" ref="D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Measure'!G36),0)),"")</f>
        <v>Efficient Product Rebates</v>
      </c>
      <c r="E36" t="str">
        <f t="array" aca="1" ref="E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Measure'!G36),0)),"")</f>
        <v>Business Energy Rebates</v>
      </c>
      <c r="F36" s="8" t="str">
        <f t="array" aca="1" ref="F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Measure'!G36),0)),"")</f>
        <v>Per 50'</v>
      </c>
      <c r="G36" s="3" t="s">
        <v>49</v>
      </c>
      <c r="H36" s="11">
        <v>2.5496695264541929</v>
      </c>
      <c r="I36" s="11">
        <v>2.6405106391788116</v>
      </c>
      <c r="J36" s="11">
        <v>2.745924240662073</v>
      </c>
      <c r="K36" s="14">
        <v>3.1780617678381256</v>
      </c>
      <c r="L36" s="14">
        <v>3.1780617678381256</v>
      </c>
      <c r="M36" s="14">
        <v>3.1780617678381256</v>
      </c>
      <c r="N36" s="14">
        <v>11599.925452609157</v>
      </c>
      <c r="O36" s="14">
        <v>11599.925452609157</v>
      </c>
      <c r="P36" s="14">
        <v>11599.925452609157</v>
      </c>
      <c r="Q36" s="14">
        <v>131079.15761448347</v>
      </c>
      <c r="R36" s="14">
        <v>131079.15761448347</v>
      </c>
      <c r="S36" s="14">
        <v>131079.15761448347</v>
      </c>
      <c r="T36" s="10">
        <v>1346.7248656901688</v>
      </c>
      <c r="U36" s="10">
        <v>1346.7248656901688</v>
      </c>
      <c r="V36" s="10">
        <v>1346.7248656901688</v>
      </c>
      <c r="W36" s="14">
        <v>7.9999999999999991</v>
      </c>
      <c r="X36" s="14">
        <v>7.9999999999999991</v>
      </c>
      <c r="Y36" s="14">
        <v>7.9999999999999991</v>
      </c>
      <c r="Z36" s="10">
        <v>13540.827923029194</v>
      </c>
      <c r="AA36" s="10">
        <v>14023.268436585162</v>
      </c>
      <c r="AB36" s="10">
        <v>14583.100769215609</v>
      </c>
      <c r="AC36" s="10">
        <v>859.99999999999989</v>
      </c>
      <c r="AD36" s="10">
        <v>859.99999999999989</v>
      </c>
      <c r="AE36" s="10">
        <v>859.99999999999989</v>
      </c>
      <c r="AF36" s="10">
        <v>346.724865690169</v>
      </c>
      <c r="AG36" s="10">
        <v>346.724865690169</v>
      </c>
      <c r="AH36" s="10">
        <v>346.724865690169</v>
      </c>
      <c r="AI36" s="10">
        <v>4964.0919999999996</v>
      </c>
      <c r="AJ36" s="10">
        <v>4964.0919999999996</v>
      </c>
      <c r="AK36" s="10">
        <v>4964.0919999999996</v>
      </c>
      <c r="AL36" s="10">
        <v>0</v>
      </c>
      <c r="AM36" s="10">
        <v>0</v>
      </c>
      <c r="AN36" s="10">
        <v>0</v>
      </c>
      <c r="AO36" s="14">
        <v>1583.1875</v>
      </c>
      <c r="AP36" s="14">
        <v>1583.1875</v>
      </c>
      <c r="AQ36" s="14">
        <v>1583.1875</v>
      </c>
      <c r="AR36" s="14">
        <v>0.43375000000000002</v>
      </c>
      <c r="AS36" s="14">
        <v>0.43375000000000002</v>
      </c>
      <c r="AT36" s="14">
        <v>0.43375000000000002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0">
        <v>0</v>
      </c>
      <c r="BB36" s="10">
        <v>0</v>
      </c>
      <c r="BC36" s="10">
        <v>0</v>
      </c>
      <c r="BD36" s="10">
        <v>1692.6034903786494</v>
      </c>
      <c r="BE36" s="10">
        <v>1752.9085545731455</v>
      </c>
      <c r="BF36" s="10">
        <v>1822.8875961519514</v>
      </c>
      <c r="BG36" s="14">
        <v>0</v>
      </c>
      <c r="BH36" s="14">
        <v>0</v>
      </c>
      <c r="BI36" s="14">
        <v>0</v>
      </c>
      <c r="BJ36" s="31">
        <v>3063.4662481511132</v>
      </c>
      <c r="BK36" s="31">
        <v>3063.4662481511132</v>
      </c>
      <c r="BL36" s="31">
        <v>3063.4662481511132</v>
      </c>
      <c r="BM36" s="18">
        <v>1.4122578135206461E-2</v>
      </c>
      <c r="BN36" s="18">
        <v>1.4122578135206461E-2</v>
      </c>
      <c r="BO36" s="18">
        <v>1.4122578135206461E-2</v>
      </c>
      <c r="BP36" s="14">
        <v>131079.15761448347</v>
      </c>
      <c r="BQ36" s="14">
        <v>131079.15761448347</v>
      </c>
      <c r="BR36" s="14">
        <v>131079.15761448347</v>
      </c>
    </row>
    <row r="37" spans="3:70" x14ac:dyDescent="0.25">
      <c r="C37" t="str">
        <f t="array" aca="1" ref="C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Measure'!G37),0)),"")</f>
        <v>BNI</v>
      </c>
      <c r="D37" t="str">
        <f t="array" aca="1" ref="D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Measure'!G37),0)),"")</f>
        <v>Efficient Product Rebates</v>
      </c>
      <c r="E37" t="str">
        <f t="array" aca="1" ref="E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Measure'!G37),0)),"")</f>
        <v>Business Energy Rebates</v>
      </c>
      <c r="F37" s="8" t="str">
        <f t="array" aca="1" ref="F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Measure'!G37),0)),"")</f>
        <v>Per Washer - 3.6 cubic feet</v>
      </c>
      <c r="G37" s="3" t="s">
        <v>51</v>
      </c>
      <c r="H37" s="11">
        <v>5.0007964465188719</v>
      </c>
      <c r="I37" s="11">
        <v>5.1712338337855437</v>
      </c>
      <c r="J37" s="11">
        <v>5.3791578151587389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0">
        <v>0</v>
      </c>
      <c r="U37" s="10">
        <v>0</v>
      </c>
      <c r="V37" s="10">
        <v>0</v>
      </c>
      <c r="W37" s="14">
        <v>0</v>
      </c>
      <c r="X37" s="14">
        <v>0</v>
      </c>
      <c r="Y37" s="14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4">
        <v>2315.143</v>
      </c>
      <c r="AP37" s="14">
        <v>2315.143</v>
      </c>
      <c r="AQ37" s="14">
        <v>2315.143</v>
      </c>
      <c r="AR37" s="14">
        <v>0.7</v>
      </c>
      <c r="AS37" s="14">
        <v>0.7</v>
      </c>
      <c r="AT37" s="14">
        <v>0.7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0">
        <v>0</v>
      </c>
      <c r="BB37" s="10">
        <v>0</v>
      </c>
      <c r="BC37" s="10">
        <v>0</v>
      </c>
      <c r="BD37" s="10">
        <v>2530.5474408867758</v>
      </c>
      <c r="BE37" s="10">
        <v>2616.7936816189572</v>
      </c>
      <c r="BF37" s="10">
        <v>2722.0092217014171</v>
      </c>
      <c r="BG37" s="14">
        <v>0</v>
      </c>
      <c r="BH37" s="14">
        <v>0</v>
      </c>
      <c r="BI37" s="14">
        <v>0</v>
      </c>
      <c r="BJ37" s="31">
        <v>5941.4746932168046</v>
      </c>
      <c r="BK37" s="31">
        <v>5941.4746932168046</v>
      </c>
      <c r="BL37" s="31">
        <v>5941.4746932168046</v>
      </c>
      <c r="BM37" s="18">
        <v>0</v>
      </c>
      <c r="BN37" s="18">
        <v>0</v>
      </c>
      <c r="BO37" s="18">
        <v>0</v>
      </c>
      <c r="BP37" s="14">
        <v>0</v>
      </c>
      <c r="BQ37" s="14">
        <v>0</v>
      </c>
      <c r="BR37" s="14">
        <v>0</v>
      </c>
    </row>
    <row r="38" spans="3:70" x14ac:dyDescent="0.25">
      <c r="C38" t="str">
        <f t="array" aca="1" ref="C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Measure'!G38),0)),"")</f>
        <v>BNI</v>
      </c>
      <c r="D38" t="str">
        <f t="array" aca="1" ref="D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Measure'!G38),0)),"")</f>
        <v>Efficient Product Rebates</v>
      </c>
      <c r="E38" t="str">
        <f t="array" aca="1" ref="E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Measure'!G38),0)),"")</f>
        <v>Business Energy Rebates</v>
      </c>
      <c r="F38" s="8" t="str">
        <f t="array" aca="1" ref="F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Measure'!G38),0)),"")</f>
        <v>Per Washer - 3.6 cubic feet</v>
      </c>
      <c r="G38" s="3" t="s">
        <v>53</v>
      </c>
      <c r="H38" s="11">
        <v>5.3149824128266188</v>
      </c>
      <c r="I38" s="11">
        <v>5.495986375114291</v>
      </c>
      <c r="J38" s="11">
        <v>5.7168550665721725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0">
        <v>0</v>
      </c>
      <c r="U38" s="10">
        <v>0</v>
      </c>
      <c r="V38" s="10">
        <v>0</v>
      </c>
      <c r="W38" s="14">
        <v>0</v>
      </c>
      <c r="X38" s="14">
        <v>0</v>
      </c>
      <c r="Y38" s="14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4">
        <v>2673.5059999999999</v>
      </c>
      <c r="AP38" s="14">
        <v>2673.5059999999999</v>
      </c>
      <c r="AQ38" s="14">
        <v>2673.5059999999999</v>
      </c>
      <c r="AR38" s="14">
        <v>0.81</v>
      </c>
      <c r="AS38" s="14">
        <v>0.81</v>
      </c>
      <c r="AT38" s="14">
        <v>0.81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0">
        <v>0</v>
      </c>
      <c r="BB38" s="10">
        <v>0</v>
      </c>
      <c r="BC38" s="10">
        <v>0</v>
      </c>
      <c r="BD38" s="10">
        <v>2924.0549161741069</v>
      </c>
      <c r="BE38" s="10">
        <v>3023.634836607519</v>
      </c>
      <c r="BF38" s="10">
        <v>3145.1464678648072</v>
      </c>
      <c r="BG38" s="14">
        <v>0</v>
      </c>
      <c r="BH38" s="14">
        <v>0</v>
      </c>
      <c r="BI38" s="14">
        <v>0</v>
      </c>
      <c r="BJ38" s="31">
        <v>6962.3898668547663</v>
      </c>
      <c r="BK38" s="31">
        <v>6962.3898668547663</v>
      </c>
      <c r="BL38" s="31">
        <v>6962.3898668547663</v>
      </c>
      <c r="BM38" s="18">
        <v>0</v>
      </c>
      <c r="BN38" s="18">
        <v>0</v>
      </c>
      <c r="BO38" s="18">
        <v>0</v>
      </c>
      <c r="BP38" s="14">
        <v>0</v>
      </c>
      <c r="BQ38" s="14">
        <v>0</v>
      </c>
      <c r="BR38" s="14">
        <v>0</v>
      </c>
    </row>
    <row r="39" spans="3:70" x14ac:dyDescent="0.25">
      <c r="C39" t="str">
        <f t="array" aca="1" ref="C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Measure'!G39),0)),"")</f>
        <v>BNI</v>
      </c>
      <c r="D39" t="str">
        <f t="array" aca="1" ref="D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Measure'!G39),0)),"")</f>
        <v>Efficient Product Rebates</v>
      </c>
      <c r="E39" t="str">
        <f t="array" aca="1" ref="E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Measure'!G39),0)),"")</f>
        <v>Business Energy Rebates</v>
      </c>
      <c r="F39" s="8" t="str">
        <f t="array" aca="1" ref="F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Measure'!G39),0)),"")</f>
        <v>per 36" Fan</v>
      </c>
      <c r="G39" s="3" t="s">
        <v>55</v>
      </c>
      <c r="H39" s="11">
        <v>1.0388533376126117</v>
      </c>
      <c r="I39" s="11">
        <v>1.1014812449118421</v>
      </c>
      <c r="J39" s="11">
        <v>1.1684897940182866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0">
        <v>0</v>
      </c>
      <c r="U39" s="10">
        <v>0</v>
      </c>
      <c r="V39" s="10">
        <v>0</v>
      </c>
      <c r="W39" s="14">
        <v>0</v>
      </c>
      <c r="X39" s="14">
        <v>0</v>
      </c>
      <c r="Y39" s="14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4">
        <v>228</v>
      </c>
      <c r="AP39" s="14">
        <v>228</v>
      </c>
      <c r="AQ39" s="14">
        <v>228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0">
        <v>0</v>
      </c>
      <c r="BB39" s="10">
        <v>0</v>
      </c>
      <c r="BC39" s="10">
        <v>0</v>
      </c>
      <c r="BD39" s="10">
        <v>184.7201974679258</v>
      </c>
      <c r="BE39" s="10">
        <v>195.85616727662148</v>
      </c>
      <c r="BF39" s="10">
        <v>207.77106611251216</v>
      </c>
      <c r="BG39" s="14">
        <v>0</v>
      </c>
      <c r="BH39" s="14">
        <v>0</v>
      </c>
      <c r="BI39" s="14">
        <v>0</v>
      </c>
      <c r="BJ39" s="31">
        <v>50.044063515616131</v>
      </c>
      <c r="BK39" s="31">
        <v>50.044063515616131</v>
      </c>
      <c r="BL39" s="31">
        <v>50.044063515616131</v>
      </c>
      <c r="BM39" s="18">
        <v>0</v>
      </c>
      <c r="BN39" s="18">
        <v>0</v>
      </c>
      <c r="BO39" s="18">
        <v>0</v>
      </c>
      <c r="BP39" s="14">
        <v>0</v>
      </c>
      <c r="BQ39" s="14">
        <v>0</v>
      </c>
      <c r="BR39" s="14">
        <v>0</v>
      </c>
    </row>
    <row r="40" spans="3:70" x14ac:dyDescent="0.25">
      <c r="C40" t="str">
        <f t="array" aca="1" ref="C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Measure'!G40),0)),"")</f>
        <v>Residential</v>
      </c>
      <c r="D40" t="str">
        <f t="array" aca="1" ref="D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Measure'!G40),0)),"")</f>
        <v>Residential Efficient Products</v>
      </c>
      <c r="E40" t="str">
        <f t="array" aca="1" ref="E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Measure'!G40),0)),"")</f>
        <v>Instant Savings</v>
      </c>
      <c r="F40" s="8" t="str">
        <f t="array" aca="1" ref="F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Measure'!G40),0)),"")</f>
        <v>Per clothes line</v>
      </c>
      <c r="G40" s="3" t="s">
        <v>57</v>
      </c>
      <c r="H40" s="11">
        <v>1.4555115387562738</v>
      </c>
      <c r="I40" s="11">
        <v>1.5454882006378576</v>
      </c>
      <c r="J40" s="11">
        <v>1.6416024767558171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0">
        <v>0</v>
      </c>
      <c r="U40" s="10">
        <v>0</v>
      </c>
      <c r="V40" s="10">
        <v>0</v>
      </c>
      <c r="W40" s="14">
        <v>0</v>
      </c>
      <c r="X40" s="14">
        <v>0</v>
      </c>
      <c r="Y40" s="14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4">
        <v>150</v>
      </c>
      <c r="AP40" s="14">
        <v>150</v>
      </c>
      <c r="AQ40" s="14">
        <v>150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0">
        <v>0</v>
      </c>
      <c r="BB40" s="10">
        <v>0</v>
      </c>
      <c r="BC40" s="10">
        <v>0</v>
      </c>
      <c r="BD40" s="10">
        <v>103.48887891963072</v>
      </c>
      <c r="BE40" s="10">
        <v>109.88634374152591</v>
      </c>
      <c r="BF40" s="10">
        <v>116.72020140514765</v>
      </c>
      <c r="BG40" s="14">
        <v>0</v>
      </c>
      <c r="BH40" s="14">
        <v>0</v>
      </c>
      <c r="BI40" s="14">
        <v>0</v>
      </c>
      <c r="BJ40" s="31">
        <v>108.65408851653362</v>
      </c>
      <c r="BK40" s="31">
        <v>108.65408851653362</v>
      </c>
      <c r="BL40" s="31">
        <v>108.65408851653362</v>
      </c>
      <c r="BM40" s="18">
        <v>0</v>
      </c>
      <c r="BN40" s="18">
        <v>0</v>
      </c>
      <c r="BO40" s="18">
        <v>0</v>
      </c>
      <c r="BP40" s="14">
        <v>0</v>
      </c>
      <c r="BQ40" s="14">
        <v>0</v>
      </c>
      <c r="BR40" s="14">
        <v>0</v>
      </c>
    </row>
    <row r="41" spans="3:70" x14ac:dyDescent="0.25">
      <c r="C41" t="str">
        <f t="array" aca="1" ref="C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Measure'!G41),0)),"")</f>
        <v>BNI</v>
      </c>
      <c r="D41" t="str">
        <f t="array" aca="1" ref="D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Measure'!G41),0)),"")</f>
        <v>Efficient Product Rebates</v>
      </c>
      <c r="E41" t="str">
        <f t="array" aca="1" ref="E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Measure'!G41),0)),"")</f>
        <v>Business Energy Rebates</v>
      </c>
      <c r="F41" s="8" t="str">
        <f t="array" aca="1" ref="F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Measure'!G41),0)),"")</f>
        <v>Per Heat Pump - 11.3 HSPF, 20 SEER</v>
      </c>
      <c r="G41" s="3" t="s">
        <v>58</v>
      </c>
      <c r="H41" s="11">
        <v>2.3775390918618511</v>
      </c>
      <c r="I41" s="11">
        <v>2.4592562258002144</v>
      </c>
      <c r="J41" s="11">
        <v>2.5499595623769191</v>
      </c>
      <c r="K41" s="14">
        <v>103.64297096643425</v>
      </c>
      <c r="L41" s="14">
        <v>118.70928971643396</v>
      </c>
      <c r="M41" s="14">
        <v>150.149907216434</v>
      </c>
      <c r="N41" s="14">
        <v>316705.51453016169</v>
      </c>
      <c r="O41" s="14">
        <v>362744.2008713648</v>
      </c>
      <c r="P41" s="14">
        <v>458818.41458440392</v>
      </c>
      <c r="Q41" s="14">
        <v>5700699.2615429107</v>
      </c>
      <c r="R41" s="14">
        <v>6529395.6156845661</v>
      </c>
      <c r="S41" s="14">
        <v>8258731.4625192713</v>
      </c>
      <c r="T41" s="10">
        <v>40353.798853959335</v>
      </c>
      <c r="U41" s="10">
        <v>46219.929384934039</v>
      </c>
      <c r="V41" s="10">
        <v>58461.457610231359</v>
      </c>
      <c r="W41" s="14">
        <v>38.60923319189488</v>
      </c>
      <c r="X41" s="14">
        <v>44.221760587993415</v>
      </c>
      <c r="Y41" s="14">
        <v>55.934066028830351</v>
      </c>
      <c r="Z41" s="10">
        <v>565961.28201360896</v>
      </c>
      <c r="AA41" s="10">
        <v>670513.74892556132</v>
      </c>
      <c r="AB41" s="10">
        <v>879381.98233432998</v>
      </c>
      <c r="AC41" s="10">
        <v>26563.152436023676</v>
      </c>
      <c r="AD41" s="10">
        <v>30424.57128453947</v>
      </c>
      <c r="AE41" s="10">
        <v>38482.637427835281</v>
      </c>
      <c r="AF41" s="10">
        <v>9466.4123004434332</v>
      </c>
      <c r="AG41" s="10">
        <v>10842.520914539309</v>
      </c>
      <c r="AH41" s="10">
        <v>13714.204787167078</v>
      </c>
      <c r="AI41" s="10">
        <v>228578.58302722735</v>
      </c>
      <c r="AJ41" s="10">
        <v>261806.47836059058</v>
      </c>
      <c r="AK41" s="10">
        <v>331146.94333026535</v>
      </c>
      <c r="AL41" s="10">
        <v>0</v>
      </c>
      <c r="AM41" s="10">
        <v>0</v>
      </c>
      <c r="AN41" s="10">
        <v>0</v>
      </c>
      <c r="AO41" s="14">
        <v>8956.3610000000008</v>
      </c>
      <c r="AP41" s="14">
        <v>8956.3610000000008</v>
      </c>
      <c r="AQ41" s="14">
        <v>8956.3610000000008</v>
      </c>
      <c r="AR41" s="14">
        <v>2.931</v>
      </c>
      <c r="AS41" s="14">
        <v>2.931</v>
      </c>
      <c r="AT41" s="14">
        <v>2.931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0">
        <v>0</v>
      </c>
      <c r="BB41" s="10">
        <v>0</v>
      </c>
      <c r="BC41" s="10">
        <v>0</v>
      </c>
      <c r="BD41" s="10">
        <v>14658.702989533071</v>
      </c>
      <c r="BE41" s="10">
        <v>15162.529487973654</v>
      </c>
      <c r="BF41" s="10">
        <v>15721.76036480284</v>
      </c>
      <c r="BG41" s="14">
        <v>0</v>
      </c>
      <c r="BH41" s="14">
        <v>0</v>
      </c>
      <c r="BI41" s="14">
        <v>0</v>
      </c>
      <c r="BJ41" s="31">
        <v>25286.077268985639</v>
      </c>
      <c r="BK41" s="31">
        <v>25286.077268985639</v>
      </c>
      <c r="BL41" s="31">
        <v>25286.077268985639</v>
      </c>
      <c r="BM41" s="18">
        <v>1.1719399375253334E-2</v>
      </c>
      <c r="BN41" s="18">
        <v>1.1719399375253332E-2</v>
      </c>
      <c r="BO41" s="18">
        <v>1.1719399375253334E-2</v>
      </c>
      <c r="BP41" s="14">
        <v>5700699.2615429107</v>
      </c>
      <c r="BQ41" s="14">
        <v>6529395.6156845661</v>
      </c>
      <c r="BR41" s="14">
        <v>8258731.4625192713</v>
      </c>
    </row>
    <row r="42" spans="3:70" x14ac:dyDescent="0.25">
      <c r="C42" t="str">
        <f t="array" aca="1" ref="C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Measure'!G42),0)),"")</f>
        <v>BNI</v>
      </c>
      <c r="D42" t="str">
        <f t="array" aca="1" ref="D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Measure'!G42),0)),"")</f>
        <v>Direct Installation</v>
      </c>
      <c r="E42" t="str">
        <f t="array" aca="1" ref="E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Measure'!G42),0)),"")</f>
        <v>Small Business Energy Solutions</v>
      </c>
      <c r="F42" s="8" t="str">
        <f t="array" aca="1" ref="F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Measure'!G42),0)),"")</f>
        <v>Per Heat Pump - 11.3 HSPF, 20 SEER</v>
      </c>
      <c r="G42" s="3" t="s">
        <v>59</v>
      </c>
      <c r="H42" s="11">
        <v>1.8854026859996493</v>
      </c>
      <c r="I42" s="11">
        <v>1.9502048607975113</v>
      </c>
      <c r="J42" s="11">
        <v>2.0221331479058975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0">
        <v>0</v>
      </c>
      <c r="U42" s="10">
        <v>0</v>
      </c>
      <c r="V42" s="10">
        <v>0</v>
      </c>
      <c r="W42" s="14">
        <v>0</v>
      </c>
      <c r="X42" s="14">
        <v>0</v>
      </c>
      <c r="Y42" s="14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4">
        <v>8956.3610000000008</v>
      </c>
      <c r="AP42" s="14">
        <v>8956.3610000000008</v>
      </c>
      <c r="AQ42" s="14">
        <v>8956.3610000000008</v>
      </c>
      <c r="AR42" s="14">
        <v>2.931</v>
      </c>
      <c r="AS42" s="14">
        <v>2.931</v>
      </c>
      <c r="AT42" s="14">
        <v>2.931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0">
        <v>0</v>
      </c>
      <c r="BB42" s="10">
        <v>0</v>
      </c>
      <c r="BC42" s="10">
        <v>0</v>
      </c>
      <c r="BD42" s="10">
        <v>14999.603059057099</v>
      </c>
      <c r="BE42" s="10">
        <v>15515.14645281025</v>
      </c>
      <c r="BF42" s="10">
        <v>16087.382698868023</v>
      </c>
      <c r="BG42" s="14">
        <v>0</v>
      </c>
      <c r="BH42" s="14">
        <v>0</v>
      </c>
      <c r="BI42" s="14">
        <v>0</v>
      </c>
      <c r="BJ42" s="31">
        <v>21243.34380782313</v>
      </c>
      <c r="BK42" s="31">
        <v>21243.34380782313</v>
      </c>
      <c r="BL42" s="31">
        <v>21243.34380782313</v>
      </c>
      <c r="BM42" s="18">
        <v>0</v>
      </c>
      <c r="BN42" s="18">
        <v>0</v>
      </c>
      <c r="BO42" s="18">
        <v>0</v>
      </c>
      <c r="BP42" s="14">
        <v>0</v>
      </c>
      <c r="BQ42" s="14">
        <v>0</v>
      </c>
      <c r="BR42" s="14">
        <v>0</v>
      </c>
    </row>
    <row r="43" spans="3:70" x14ac:dyDescent="0.25">
      <c r="C43" t="str">
        <f t="array" aca="1" ref="C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Measure'!G43),0)),"")</f>
        <v>BNI</v>
      </c>
      <c r="D43" t="str">
        <f t="array" aca="1" ref="D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Measure'!G43),0)),"")</f>
        <v>Efficient Product Rebates</v>
      </c>
      <c r="E43" t="str">
        <f t="array" aca="1" ref="E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Measure'!G43),0)),"")</f>
        <v>Business Energy Rebates</v>
      </c>
      <c r="F43" s="8" t="str">
        <f t="array" aca="1" ref="F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Measure'!G43),0)),"")</f>
        <v>Per Heat Pump - 11.3 HSPF, 20 SEER</v>
      </c>
      <c r="G43" s="3" t="s">
        <v>60</v>
      </c>
      <c r="H43" s="11">
        <v>2.3775390918618511</v>
      </c>
      <c r="I43" s="11">
        <v>2.4592562258002144</v>
      </c>
      <c r="J43" s="11">
        <v>2.5499595623769191</v>
      </c>
      <c r="K43" s="14">
        <v>429.50543130990422</v>
      </c>
      <c r="L43" s="14">
        <v>429.50543130990422</v>
      </c>
      <c r="M43" s="14">
        <v>429.50543130990422</v>
      </c>
      <c r="N43" s="14">
        <v>1312455.0304579339</v>
      </c>
      <c r="O43" s="14">
        <v>1312455.0304579339</v>
      </c>
      <c r="P43" s="14">
        <v>1312455.0304579339</v>
      </c>
      <c r="Q43" s="14">
        <v>23624190.548242815</v>
      </c>
      <c r="R43" s="14">
        <v>23624190.548242815</v>
      </c>
      <c r="S43" s="14">
        <v>23624190.548242815</v>
      </c>
      <c r="T43" s="10">
        <v>167229.63091608125</v>
      </c>
      <c r="U43" s="10">
        <v>167229.63091608125</v>
      </c>
      <c r="V43" s="10">
        <v>167229.63091608125</v>
      </c>
      <c r="W43" s="14">
        <v>80</v>
      </c>
      <c r="X43" s="14">
        <v>80</v>
      </c>
      <c r="Y43" s="14">
        <v>80</v>
      </c>
      <c r="Z43" s="10">
        <v>2345392.4783252915</v>
      </c>
      <c r="AA43" s="10">
        <v>2426004.7180757849</v>
      </c>
      <c r="AB43" s="10">
        <v>2515481.6583684543</v>
      </c>
      <c r="AC43" s="10">
        <v>110080</v>
      </c>
      <c r="AD43" s="10">
        <v>110080</v>
      </c>
      <c r="AE43" s="10">
        <v>110080</v>
      </c>
      <c r="AF43" s="10">
        <v>39229.630916081238</v>
      </c>
      <c r="AG43" s="10">
        <v>39229.630916081238</v>
      </c>
      <c r="AH43" s="10">
        <v>39229.630916081238</v>
      </c>
      <c r="AI43" s="10">
        <v>947249.40800000005</v>
      </c>
      <c r="AJ43" s="10">
        <v>947249.40800000005</v>
      </c>
      <c r="AK43" s="10">
        <v>947249.40800000005</v>
      </c>
      <c r="AL43" s="10">
        <v>0</v>
      </c>
      <c r="AM43" s="10">
        <v>0</v>
      </c>
      <c r="AN43" s="10">
        <v>0</v>
      </c>
      <c r="AO43" s="14">
        <v>17912.722000000002</v>
      </c>
      <c r="AP43" s="14">
        <v>17912.722000000002</v>
      </c>
      <c r="AQ43" s="14">
        <v>17912.722000000002</v>
      </c>
      <c r="AR43" s="14">
        <v>5.8620000000000001</v>
      </c>
      <c r="AS43" s="14">
        <v>5.8620000000000001</v>
      </c>
      <c r="AT43" s="14">
        <v>5.8620000000000001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0">
        <v>0</v>
      </c>
      <c r="BB43" s="10">
        <v>0</v>
      </c>
      <c r="BC43" s="10">
        <v>0</v>
      </c>
      <c r="BD43" s="10">
        <v>29317.405979066141</v>
      </c>
      <c r="BE43" s="10">
        <v>30325.058975947308</v>
      </c>
      <c r="BF43" s="10">
        <v>31443.52072960568</v>
      </c>
      <c r="BG43" s="14">
        <v>0</v>
      </c>
      <c r="BH43" s="14">
        <v>0</v>
      </c>
      <c r="BI43" s="14">
        <v>0</v>
      </c>
      <c r="BJ43" s="31">
        <v>50572.154537971277</v>
      </c>
      <c r="BK43" s="31">
        <v>50572.154537971277</v>
      </c>
      <c r="BL43" s="31">
        <v>50572.154537971277</v>
      </c>
      <c r="BM43" s="18">
        <v>1.1719399375253335E-2</v>
      </c>
      <c r="BN43" s="18">
        <v>1.1719399375253335E-2</v>
      </c>
      <c r="BO43" s="18">
        <v>1.1719399375253335E-2</v>
      </c>
      <c r="BP43" s="14">
        <v>23624190.548242815</v>
      </c>
      <c r="BQ43" s="14">
        <v>23624190.548242815</v>
      </c>
      <c r="BR43" s="14">
        <v>23624190.548242815</v>
      </c>
    </row>
    <row r="44" spans="3:70" x14ac:dyDescent="0.25">
      <c r="C44" t="str">
        <f t="array" aca="1" ref="C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Measure'!G44),0)),"")</f>
        <v>BNI</v>
      </c>
      <c r="D44" t="str">
        <f t="array" aca="1" ref="D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Measure'!G44),0)),"")</f>
        <v>Custom Incentives</v>
      </c>
      <c r="E44" t="str">
        <f t="array" aca="1" ref="E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Measure'!G44),0)),"")</f>
        <v xml:space="preserve">Custom Retrofit </v>
      </c>
      <c r="F44" s="8" t="str">
        <f t="array" aca="1" ref="F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Measure'!G44),0)),"")</f>
        <v xml:space="preserve">Per Gross GWh </v>
      </c>
      <c r="G44" s="3" t="s">
        <v>64</v>
      </c>
      <c r="H44" s="11">
        <v>2.0319829556021647</v>
      </c>
      <c r="I44" s="11">
        <v>2.1068188791387841</v>
      </c>
      <c r="J44" s="11">
        <v>2.1941004243485973</v>
      </c>
      <c r="K44" s="14">
        <v>10486.999209471043</v>
      </c>
      <c r="L44" s="14">
        <v>10683.36743666174</v>
      </c>
      <c r="M44" s="14">
        <v>10666.492534440506</v>
      </c>
      <c r="N44" s="14">
        <v>37855768.023817815</v>
      </c>
      <c r="O44" s="14">
        <v>38564614.273092419</v>
      </c>
      <c r="P44" s="14">
        <v>38503699.575651169</v>
      </c>
      <c r="Q44" s="14">
        <v>562536712.83393276</v>
      </c>
      <c r="R44" s="14">
        <v>573070168.09815347</v>
      </c>
      <c r="S44" s="14">
        <v>572164975.69417644</v>
      </c>
      <c r="T44" s="10">
        <v>10528421.341612641</v>
      </c>
      <c r="U44" s="10">
        <v>10725565.194937434</v>
      </c>
      <c r="V44" s="10">
        <v>10708623.639289826</v>
      </c>
      <c r="W44" s="14">
        <v>37.815495930175452</v>
      </c>
      <c r="X44" s="14">
        <v>38.523588087695515</v>
      </c>
      <c r="Y44" s="14">
        <v>38.462738193123876</v>
      </c>
      <c r="Z44" s="10">
        <v>54724646.892955683</v>
      </c>
      <c r="AA44" s="10">
        <v>57802555.43427182</v>
      </c>
      <c r="AB44" s="10">
        <v>60102122.196640871</v>
      </c>
      <c r="AC44" s="10">
        <v>5059823.7086376986</v>
      </c>
      <c r="AD44" s="10">
        <v>5154568.5056684166</v>
      </c>
      <c r="AE44" s="10">
        <v>5146426.6122025689</v>
      </c>
      <c r="AF44" s="10">
        <v>5145630.1622108342</v>
      </c>
      <c r="AG44" s="10">
        <v>5241981.6782689039</v>
      </c>
      <c r="AH44" s="10">
        <v>5233701.7114147516</v>
      </c>
      <c r="AI44" s="10">
        <v>21786016.455237489</v>
      </c>
      <c r="AJ44" s="10">
        <v>22193957.882848039</v>
      </c>
      <c r="AK44" s="10">
        <v>22158901.439138163</v>
      </c>
      <c r="AL44" s="10">
        <v>0</v>
      </c>
      <c r="AM44" s="10">
        <v>0</v>
      </c>
      <c r="AN44" s="10">
        <v>0</v>
      </c>
      <c r="AO44" s="14">
        <v>1000000</v>
      </c>
      <c r="AP44" s="14">
        <v>1000000</v>
      </c>
      <c r="AQ44" s="14">
        <v>1000000</v>
      </c>
      <c r="AR44" s="14">
        <v>277.02513399999998</v>
      </c>
      <c r="AS44" s="14">
        <v>277.02513399999998</v>
      </c>
      <c r="AT44" s="14">
        <v>277.02513399999998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0">
        <v>0</v>
      </c>
      <c r="BB44" s="10">
        <v>0</v>
      </c>
      <c r="BC44" s="10">
        <v>0</v>
      </c>
      <c r="BD44" s="10">
        <v>1447148.7295579091</v>
      </c>
      <c r="BE44" s="10">
        <v>1500445.7866876121</v>
      </c>
      <c r="BF44" s="10">
        <v>1562606.4346969854</v>
      </c>
      <c r="BG44" s="14">
        <v>0</v>
      </c>
      <c r="BH44" s="14">
        <v>0</v>
      </c>
      <c r="BI44" s="14">
        <v>0</v>
      </c>
      <c r="BJ44" s="31">
        <v>2217775.427002429</v>
      </c>
      <c r="BK44" s="31">
        <v>2217775.427002429</v>
      </c>
      <c r="BL44" s="31">
        <v>2217775.427002429</v>
      </c>
      <c r="BM44" s="18">
        <v>2.8453390935258571E-2</v>
      </c>
      <c r="BN44" s="18">
        <v>2.8453390935258567E-2</v>
      </c>
      <c r="BO44" s="18">
        <v>2.8453390935258571E-2</v>
      </c>
      <c r="BP44" s="14">
        <v>562536712.83393276</v>
      </c>
      <c r="BQ44" s="14">
        <v>573070168.09815347</v>
      </c>
      <c r="BR44" s="14">
        <v>572164975.69417644</v>
      </c>
    </row>
    <row r="45" spans="3:70" x14ac:dyDescent="0.25">
      <c r="C45" t="str">
        <f t="array" aca="1" ref="C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Measure'!G45),0)),"")</f>
        <v>BNI</v>
      </c>
      <c r="D45" t="str">
        <f t="array" aca="1" ref="D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Measure'!G45),0)),"")</f>
        <v>Efficient Product Rebates</v>
      </c>
      <c r="E45" t="str">
        <f t="array" aca="1" ref="E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Measure'!G45),0)),"")</f>
        <v>Business Energy Rebates</v>
      </c>
      <c r="F45" s="8" t="str">
        <f t="array" aca="1" ref="F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Measure'!G45),0)),"")</f>
        <v>Per 50 CFM Dryer</v>
      </c>
      <c r="G45" s="3" t="s">
        <v>67</v>
      </c>
      <c r="H45" s="11">
        <v>0.98659827699036795</v>
      </c>
      <c r="I45" s="11">
        <v>1.0279992010164907</v>
      </c>
      <c r="J45" s="11">
        <v>1.0754538951466808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0">
        <v>0</v>
      </c>
      <c r="U45" s="10">
        <v>0</v>
      </c>
      <c r="V45" s="10">
        <v>0</v>
      </c>
      <c r="W45" s="14">
        <v>0</v>
      </c>
      <c r="X45" s="14">
        <v>0</v>
      </c>
      <c r="Y45" s="14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4">
        <v>585.86</v>
      </c>
      <c r="AP45" s="14">
        <v>585.86</v>
      </c>
      <c r="AQ45" s="14">
        <v>585.86</v>
      </c>
      <c r="AR45" s="14">
        <v>0.11</v>
      </c>
      <c r="AS45" s="14">
        <v>0.11</v>
      </c>
      <c r="AT45" s="14">
        <v>0.11</v>
      </c>
      <c r="AU45" s="14">
        <v>0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0">
        <v>0</v>
      </c>
      <c r="BB45" s="10">
        <v>0</v>
      </c>
      <c r="BC45" s="10">
        <v>0</v>
      </c>
      <c r="BD45" s="10">
        <v>493.73080700080698</v>
      </c>
      <c r="BE45" s="10">
        <v>514.44938325086082</v>
      </c>
      <c r="BF45" s="10">
        <v>538.19749327224486</v>
      </c>
      <c r="BG45" s="14">
        <v>0</v>
      </c>
      <c r="BH45" s="14">
        <v>0</v>
      </c>
      <c r="BI45" s="14">
        <v>0</v>
      </c>
      <c r="BJ45" s="31">
        <v>39.487942499468318</v>
      </c>
      <c r="BK45" s="31">
        <v>39.487942499468318</v>
      </c>
      <c r="BL45" s="31">
        <v>39.487942499468318</v>
      </c>
      <c r="BM45" s="18">
        <v>0</v>
      </c>
      <c r="BN45" s="18">
        <v>0</v>
      </c>
      <c r="BO45" s="18">
        <v>0</v>
      </c>
      <c r="BP45" s="14">
        <v>0</v>
      </c>
      <c r="BQ45" s="14">
        <v>0</v>
      </c>
      <c r="BR45" s="14">
        <v>0</v>
      </c>
    </row>
    <row r="46" spans="3:70" x14ac:dyDescent="0.25">
      <c r="C46" t="str">
        <f t="array" aca="1" ref="C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Measure'!G46),0)),"")</f>
        <v>BNI</v>
      </c>
      <c r="D46" t="str">
        <f t="array" aca="1" ref="D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Measure'!G46),0)),"")</f>
        <v>Efficient Product Rebates</v>
      </c>
      <c r="E46" t="str">
        <f t="array" aca="1" ref="E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Measure'!G46),0)),"")</f>
        <v>Business Energy Rebates</v>
      </c>
      <c r="F46" s="8" t="str">
        <f t="array" aca="1" ref="F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Measure'!G46),0)),"")</f>
        <v xml:space="preserve">per 5hp compressor - 75 head of cattle </v>
      </c>
      <c r="G46" s="3" t="s">
        <v>69</v>
      </c>
      <c r="H46" s="11">
        <v>20.92751646395871</v>
      </c>
      <c r="I46" s="11">
        <v>21.692321298978676</v>
      </c>
      <c r="J46" s="11">
        <v>22.578965125279193</v>
      </c>
      <c r="K46" s="14">
        <v>178.82429457331523</v>
      </c>
      <c r="L46" s="14">
        <v>186.82300901625467</v>
      </c>
      <c r="M46" s="14">
        <v>195.77659541144595</v>
      </c>
      <c r="N46" s="14">
        <v>621256.63749999984</v>
      </c>
      <c r="O46" s="14">
        <v>649045.11250000016</v>
      </c>
      <c r="P46" s="14">
        <v>680150.92499999993</v>
      </c>
      <c r="Q46" s="14">
        <v>9318849.5624999981</v>
      </c>
      <c r="R46" s="14">
        <v>9735676.6875</v>
      </c>
      <c r="S46" s="14">
        <v>10202263.874999998</v>
      </c>
      <c r="T46" s="10">
        <v>25747.878707369659</v>
      </c>
      <c r="U46" s="10">
        <v>26899.567462989238</v>
      </c>
      <c r="V46" s="10">
        <v>28188.742723260289</v>
      </c>
      <c r="W46" s="14">
        <v>28.713408448075068</v>
      </c>
      <c r="X46" s="14">
        <v>29.997743752780973</v>
      </c>
      <c r="Y46" s="14">
        <v>31.435400665415145</v>
      </c>
      <c r="Z46" s="10">
        <v>918426.82918564801</v>
      </c>
      <c r="AA46" s="10">
        <v>994573.17192757048</v>
      </c>
      <c r="AB46" s="10">
        <v>1084838.6602053687</v>
      </c>
      <c r="AC46" s="10">
        <v>6173.3828163361395</v>
      </c>
      <c r="AD46" s="10">
        <v>6449.5149068479095</v>
      </c>
      <c r="AE46" s="10">
        <v>6758.6111430642559</v>
      </c>
      <c r="AF46" s="10">
        <v>18569.526595350893</v>
      </c>
      <c r="AG46" s="10">
        <v>19400.131524793997</v>
      </c>
      <c r="AH46" s="10">
        <v>20329.892556906503</v>
      </c>
      <c r="AI46" s="10">
        <v>25316.561405934845</v>
      </c>
      <c r="AJ46" s="10">
        <v>26448.957570820552</v>
      </c>
      <c r="AK46" s="10">
        <v>27716.537126037365</v>
      </c>
      <c r="AL46" s="10">
        <v>0</v>
      </c>
      <c r="AM46" s="10">
        <v>0</v>
      </c>
      <c r="AN46" s="10">
        <v>0</v>
      </c>
      <c r="AO46" s="14">
        <v>23624</v>
      </c>
      <c r="AP46" s="14">
        <v>23624</v>
      </c>
      <c r="AQ46" s="14">
        <v>23624</v>
      </c>
      <c r="AR46" s="14">
        <v>6.8</v>
      </c>
      <c r="AS46" s="14">
        <v>6.8</v>
      </c>
      <c r="AT46" s="14">
        <v>6.8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0">
        <v>0</v>
      </c>
      <c r="BB46" s="10">
        <v>0</v>
      </c>
      <c r="BC46" s="10">
        <v>0</v>
      </c>
      <c r="BD46" s="10">
        <v>31985.991173653885</v>
      </c>
      <c r="BE46" s="10">
        <v>33154.932588400668</v>
      </c>
      <c r="BF46" s="10">
        <v>34510.094900711585</v>
      </c>
      <c r="BG46" s="14">
        <v>0</v>
      </c>
      <c r="BH46" s="14">
        <v>0</v>
      </c>
      <c r="BI46" s="14">
        <v>0</v>
      </c>
      <c r="BJ46" s="31">
        <v>88953.148723867926</v>
      </c>
      <c r="BK46" s="31">
        <v>88953.148723867926</v>
      </c>
      <c r="BL46" s="31">
        <v>88953.148723867926</v>
      </c>
      <c r="BM46" s="18">
        <v>4.2161570053322302E-3</v>
      </c>
      <c r="BN46" s="18">
        <v>4.2161570053322311E-3</v>
      </c>
      <c r="BO46" s="18">
        <v>4.2161570053322302E-3</v>
      </c>
      <c r="BP46" s="14">
        <v>9318849.5624999981</v>
      </c>
      <c r="BQ46" s="14">
        <v>9735676.6875</v>
      </c>
      <c r="BR46" s="14">
        <v>10202263.874999998</v>
      </c>
    </row>
    <row r="47" spans="3:70" x14ac:dyDescent="0.25">
      <c r="C47" t="str">
        <f t="array" aca="1" ref="C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Measure'!G47),0)),"")</f>
        <v>BNI</v>
      </c>
      <c r="D47" t="str">
        <f t="array" aca="1" ref="D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Measure'!G47),0)),"")</f>
        <v>Efficient Product Rebates</v>
      </c>
      <c r="E47" t="str">
        <f t="array" aca="1" ref="E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Measure'!G47),0)),"")</f>
        <v>Business Energy Rebates</v>
      </c>
      <c r="F47" s="8" t="str">
        <f t="array" aca="1" ref="F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Measure'!G47),0)),"")</f>
        <v xml:space="preserve">Per Sensor </v>
      </c>
      <c r="G47" s="3" t="s">
        <v>71</v>
      </c>
      <c r="H47" s="11">
        <v>1.0440177042457974</v>
      </c>
      <c r="I47" s="11">
        <v>1.1085566827918427</v>
      </c>
      <c r="J47" s="11">
        <v>1.1774980846467966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0">
        <v>0</v>
      </c>
      <c r="U47" s="10">
        <v>0</v>
      </c>
      <c r="V47" s="10">
        <v>0</v>
      </c>
      <c r="W47" s="14">
        <v>0</v>
      </c>
      <c r="X47" s="14">
        <v>0</v>
      </c>
      <c r="Y47" s="14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4">
        <v>247.22554752000002</v>
      </c>
      <c r="AP47" s="14">
        <v>247.22554752000002</v>
      </c>
      <c r="AQ47" s="14">
        <v>247.22554752000002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0">
        <v>0</v>
      </c>
      <c r="BB47" s="10">
        <v>0</v>
      </c>
      <c r="BC47" s="10">
        <v>0</v>
      </c>
      <c r="BD47" s="10">
        <v>140.595408867077</v>
      </c>
      <c r="BE47" s="10">
        <v>149.28672132245316</v>
      </c>
      <c r="BF47" s="10">
        <v>158.57089777104017</v>
      </c>
      <c r="BG47" s="14">
        <v>0</v>
      </c>
      <c r="BH47" s="14">
        <v>0</v>
      </c>
      <c r="BI47" s="14">
        <v>0</v>
      </c>
      <c r="BJ47" s="31">
        <v>40.551509909347317</v>
      </c>
      <c r="BK47" s="31">
        <v>40.551509909347317</v>
      </c>
      <c r="BL47" s="31">
        <v>40.551509909347317</v>
      </c>
      <c r="BM47" s="18">
        <v>0</v>
      </c>
      <c r="BN47" s="18">
        <v>0</v>
      </c>
      <c r="BO47" s="18">
        <v>0</v>
      </c>
      <c r="BP47" s="14">
        <v>0</v>
      </c>
      <c r="BQ47" s="14">
        <v>0</v>
      </c>
      <c r="BR47" s="14">
        <v>0</v>
      </c>
    </row>
    <row r="48" spans="3:70" x14ac:dyDescent="0.25">
      <c r="C48" t="str">
        <f t="array" aca="1" ref="C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Measure'!G48),0)),"")</f>
        <v>BNI</v>
      </c>
      <c r="D48" t="str">
        <f t="array" aca="1" ref="D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Measure'!G48),0)),"")</f>
        <v>Efficient Product Rebates</v>
      </c>
      <c r="E48" t="str">
        <f t="array" aca="1" ref="E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Measure'!G48),0)),"")</f>
        <v>Business Energy Rebates</v>
      </c>
      <c r="F48" s="8" t="str">
        <f t="array" aca="1" ref="F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Measure'!G48),0)),"")</f>
        <v>Per Sensor</v>
      </c>
      <c r="G48" s="3" t="s">
        <v>73</v>
      </c>
      <c r="H48" s="11">
        <v>0.37715503331844374</v>
      </c>
      <c r="I48" s="11">
        <v>0.40046996419067066</v>
      </c>
      <c r="J48" s="11">
        <v>0.42537528582255724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0">
        <v>0</v>
      </c>
      <c r="U48" s="10">
        <v>0</v>
      </c>
      <c r="V48" s="10">
        <v>0</v>
      </c>
      <c r="W48" s="14">
        <v>0</v>
      </c>
      <c r="X48" s="14">
        <v>0</v>
      </c>
      <c r="Y48" s="14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4">
        <v>86.391083519999995</v>
      </c>
      <c r="AP48" s="14">
        <v>86.391083519999995</v>
      </c>
      <c r="AQ48" s="14">
        <v>86.391083519999995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0">
        <v>0</v>
      </c>
      <c r="BB48" s="10">
        <v>0</v>
      </c>
      <c r="BC48" s="10">
        <v>0</v>
      </c>
      <c r="BD48" s="10">
        <v>49.129994176599396</v>
      </c>
      <c r="BE48" s="10">
        <v>52.16710707922153</v>
      </c>
      <c r="BF48" s="10">
        <v>55.411391786162724</v>
      </c>
      <c r="BG48" s="14">
        <v>0</v>
      </c>
      <c r="BH48" s="14">
        <v>0</v>
      </c>
      <c r="BI48" s="14">
        <v>0</v>
      </c>
      <c r="BJ48" s="31">
        <v>-219.80821299971836</v>
      </c>
      <c r="BK48" s="31">
        <v>-219.80821299971836</v>
      </c>
      <c r="BL48" s="31">
        <v>-219.80821299971836</v>
      </c>
      <c r="BM48" s="18">
        <v>0</v>
      </c>
      <c r="BN48" s="18">
        <v>0</v>
      </c>
      <c r="BO48" s="18">
        <v>0</v>
      </c>
      <c r="BP48" s="14">
        <v>0</v>
      </c>
      <c r="BQ48" s="14">
        <v>0</v>
      </c>
      <c r="BR48" s="14">
        <v>0</v>
      </c>
    </row>
    <row r="49" spans="3:70" x14ac:dyDescent="0.25">
      <c r="C49" t="str">
        <f t="array" aca="1" ref="C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Measure'!G49),0)),"")</f>
        <v>BNI</v>
      </c>
      <c r="D49" t="str">
        <f t="array" aca="1" ref="D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Measure'!G49),0)),"")</f>
        <v>Direct Installation</v>
      </c>
      <c r="E49" t="str">
        <f t="array" aca="1" ref="E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Measure'!G49),0)),"")</f>
        <v>Small Business Energy Solutions</v>
      </c>
      <c r="F49" s="8" t="str">
        <f t="array" aca="1" ref="F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Measure'!G49),0)),"")</f>
        <v xml:space="preserve">Per Decorative Lamp </v>
      </c>
      <c r="G49" s="3" t="s">
        <v>683</v>
      </c>
      <c r="H49" s="11">
        <v>1.7564143526114568</v>
      </c>
      <c r="I49" s="11">
        <v>1.4571465290307375</v>
      </c>
      <c r="J49" s="11">
        <v>1.14714093980038</v>
      </c>
      <c r="K49" s="14">
        <v>2.4366347177848775</v>
      </c>
      <c r="L49" s="14">
        <v>2.4366347177848775</v>
      </c>
      <c r="M49" s="14">
        <v>2.4366347177848775</v>
      </c>
      <c r="N49" s="14">
        <v>8472.4600638977645</v>
      </c>
      <c r="O49" s="14">
        <v>8472.4600638977645</v>
      </c>
      <c r="P49" s="14">
        <v>8472.4600638977645</v>
      </c>
      <c r="Q49" s="14">
        <v>35412.127795527158</v>
      </c>
      <c r="R49" s="14">
        <v>27835.130990415335</v>
      </c>
      <c r="S49" s="14">
        <v>20258.134185303516</v>
      </c>
      <c r="T49" s="10">
        <v>2186.7013993071278</v>
      </c>
      <c r="U49" s="10">
        <v>2141.4988993071279</v>
      </c>
      <c r="V49" s="10">
        <v>2096.296399307128</v>
      </c>
      <c r="W49" s="14">
        <v>100</v>
      </c>
      <c r="X49" s="14">
        <v>100</v>
      </c>
      <c r="Y49" s="14">
        <v>100</v>
      </c>
      <c r="Z49" s="10">
        <v>4172.7599456209755</v>
      </c>
      <c r="AA49" s="10">
        <v>3461.781476677073</v>
      </c>
      <c r="AB49" s="10">
        <v>2725.2930144097513</v>
      </c>
      <c r="AC49" s="10">
        <v>238.66919999999999</v>
      </c>
      <c r="AD49" s="10">
        <v>198.89099999999999</v>
      </c>
      <c r="AE49" s="10">
        <v>159.11279999999999</v>
      </c>
      <c r="AF49" s="10">
        <v>1915.4863993071278</v>
      </c>
      <c r="AG49" s="10">
        <v>1915.4863993071278</v>
      </c>
      <c r="AH49" s="10">
        <v>1915.4863993071278</v>
      </c>
      <c r="AI49" s="10">
        <v>460.24</v>
      </c>
      <c r="AJ49" s="10">
        <v>460.24</v>
      </c>
      <c r="AK49" s="10">
        <v>460.24</v>
      </c>
      <c r="AL49" s="10">
        <v>0</v>
      </c>
      <c r="AM49" s="10">
        <v>0</v>
      </c>
      <c r="AN49" s="10">
        <v>0</v>
      </c>
      <c r="AO49" s="14">
        <v>90.405000000000001</v>
      </c>
      <c r="AP49" s="14">
        <v>90.405000000000001</v>
      </c>
      <c r="AQ49" s="14">
        <v>90.405000000000001</v>
      </c>
      <c r="AR49" s="14">
        <v>2.5999999999999999E-2</v>
      </c>
      <c r="AS49" s="14">
        <v>2.5999999999999999E-2</v>
      </c>
      <c r="AT49" s="14">
        <v>2.5999999999999999E-2</v>
      </c>
      <c r="AU49" s="14">
        <v>9.5550000000000015</v>
      </c>
      <c r="AV49" s="14">
        <v>9.5550000000000015</v>
      </c>
      <c r="AW49" s="14">
        <v>9.5550000000000015</v>
      </c>
      <c r="AX49" s="14">
        <v>1.8633333333333338E-3</v>
      </c>
      <c r="AY49" s="14">
        <v>1.8633333333333338E-3</v>
      </c>
      <c r="AZ49" s="14">
        <v>1.8633333333333338E-3</v>
      </c>
      <c r="BA49" s="10">
        <v>0</v>
      </c>
      <c r="BB49" s="10">
        <v>0</v>
      </c>
      <c r="BC49" s="10">
        <v>0</v>
      </c>
      <c r="BD49" s="10">
        <v>41.727599456209759</v>
      </c>
      <c r="BE49" s="10">
        <v>34.617814766770728</v>
      </c>
      <c r="BF49" s="10">
        <v>27.252930144097512</v>
      </c>
      <c r="BG49" s="14">
        <v>0</v>
      </c>
      <c r="BH49" s="14">
        <v>0</v>
      </c>
      <c r="BI49" s="14">
        <v>0</v>
      </c>
      <c r="BJ49" s="31">
        <v>31.197985220876134</v>
      </c>
      <c r="BK49" s="31">
        <v>31.197985220876134</v>
      </c>
      <c r="BL49" s="31">
        <v>31.197985220876134</v>
      </c>
      <c r="BM49" s="18">
        <v>6.8528117879157052E-2</v>
      </c>
      <c r="BN49" s="18">
        <v>8.3337719874136074E-2</v>
      </c>
      <c r="BO49" s="18">
        <v>0.10999125625646343</v>
      </c>
      <c r="BP49" s="14">
        <v>35412.127795527158</v>
      </c>
      <c r="BQ49" s="14">
        <v>27835.130990415335</v>
      </c>
      <c r="BR49" s="14">
        <v>20258.134185303516</v>
      </c>
    </row>
    <row r="50" spans="3:70" x14ac:dyDescent="0.25">
      <c r="C50" t="str">
        <f t="array" aca="1" ref="C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Measure'!G50),0)),"")</f>
        <v>Residential</v>
      </c>
      <c r="D50" t="str">
        <f t="array" aca="1" ref="D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Measure'!G50),0)),"")</f>
        <v>Residential Efficient Products</v>
      </c>
      <c r="E50" t="str">
        <f t="array" aca="1" ref="E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Measure'!G50),0)),"")</f>
        <v>Instant Savings</v>
      </c>
      <c r="F50" s="8" t="str">
        <f t="array" aca="1" ref="F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Measure'!G50),0)),"")</f>
        <v>Per appliance</v>
      </c>
      <c r="G50" s="3" t="s">
        <v>75</v>
      </c>
      <c r="H50" s="11">
        <v>0.51646635056321533</v>
      </c>
      <c r="I50" s="11">
        <v>0.5333810634415046</v>
      </c>
      <c r="J50" s="11">
        <v>0.55175192038742016</v>
      </c>
      <c r="K50" s="14">
        <v>3.0261666666666658</v>
      </c>
      <c r="L50" s="14">
        <v>3.0261666666666671</v>
      </c>
      <c r="M50" s="14">
        <v>3.0261666666666671</v>
      </c>
      <c r="N50" s="14">
        <v>9033.3333333333303</v>
      </c>
      <c r="O50" s="14">
        <v>9033.3333333333339</v>
      </c>
      <c r="P50" s="14">
        <v>9033.3333333333339</v>
      </c>
      <c r="Q50" s="14">
        <v>108399.99999999999</v>
      </c>
      <c r="R50" s="14">
        <v>108400.00000000001</v>
      </c>
      <c r="S50" s="14">
        <v>108400.00000000001</v>
      </c>
      <c r="T50" s="10">
        <v>3524.943950681954</v>
      </c>
      <c r="U50" s="10">
        <v>3524.9439506819549</v>
      </c>
      <c r="V50" s="10">
        <v>3524.9439506819549</v>
      </c>
      <c r="W50" s="14">
        <v>99.999999999999986</v>
      </c>
      <c r="X50" s="14">
        <v>100.00000000000001</v>
      </c>
      <c r="Y50" s="14">
        <v>100.00000000000001</v>
      </c>
      <c r="Z50" s="10">
        <v>12137.223279735719</v>
      </c>
      <c r="AA50" s="10">
        <v>12534.727679959547</v>
      </c>
      <c r="AB50" s="10">
        <v>12966.452210220827</v>
      </c>
      <c r="AC50" s="10">
        <v>2999.9999999999995</v>
      </c>
      <c r="AD50" s="10">
        <v>3000.0000000000005</v>
      </c>
      <c r="AE50" s="10">
        <v>3000.0000000000005</v>
      </c>
      <c r="AF50" s="10">
        <v>524.94395068195433</v>
      </c>
      <c r="AG50" s="10">
        <v>524.94395068195445</v>
      </c>
      <c r="AH50" s="10">
        <v>524.94395068195445</v>
      </c>
      <c r="AI50" s="10">
        <v>22975.567295597444</v>
      </c>
      <c r="AJ50" s="10">
        <v>22975.567295597448</v>
      </c>
      <c r="AK50" s="10">
        <v>22975.567295597448</v>
      </c>
      <c r="AL50" s="10">
        <v>0</v>
      </c>
      <c r="AM50" s="10">
        <v>0</v>
      </c>
      <c r="AN50" s="10">
        <v>0</v>
      </c>
      <c r="AO50" s="14">
        <v>81.3</v>
      </c>
      <c r="AP50" s="14">
        <v>81.3</v>
      </c>
      <c r="AQ50" s="14">
        <v>81.3</v>
      </c>
      <c r="AR50" s="14">
        <v>2.7235499999999999E-2</v>
      </c>
      <c r="AS50" s="14">
        <v>2.7235499999999999E-2</v>
      </c>
      <c r="AT50" s="14">
        <v>2.7235499999999999E-2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0">
        <v>0</v>
      </c>
      <c r="BB50" s="10">
        <v>0</v>
      </c>
      <c r="BC50" s="10">
        <v>0</v>
      </c>
      <c r="BD50" s="10">
        <v>121.37223279735721</v>
      </c>
      <c r="BE50" s="10">
        <v>125.34727679959545</v>
      </c>
      <c r="BF50" s="10">
        <v>129.66452210220825</v>
      </c>
      <c r="BG50" s="14">
        <v>0</v>
      </c>
      <c r="BH50" s="14">
        <v>0</v>
      </c>
      <c r="BI50" s="14">
        <v>0</v>
      </c>
      <c r="BJ50" s="31">
        <v>-308.55465023565858</v>
      </c>
      <c r="BK50" s="31">
        <v>-308.55465023565858</v>
      </c>
      <c r="BL50" s="31">
        <v>-308.55465023565858</v>
      </c>
      <c r="BM50" s="18">
        <v>4.559227089614732E-2</v>
      </c>
      <c r="BN50" s="18">
        <v>4.559227089614732E-2</v>
      </c>
      <c r="BO50" s="18">
        <v>4.559227089614732E-2</v>
      </c>
      <c r="BP50" s="14">
        <v>108399.99999999999</v>
      </c>
      <c r="BQ50" s="14">
        <v>108400.00000000001</v>
      </c>
      <c r="BR50" s="14">
        <v>108400.00000000001</v>
      </c>
    </row>
    <row r="51" spans="3:70" x14ac:dyDescent="0.25">
      <c r="C51" t="str">
        <f t="array" aca="1" ref="C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Measure'!G51),0)),"")</f>
        <v>Residential</v>
      </c>
      <c r="D51" t="str">
        <f t="array" aca="1" ref="D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Measure'!G51),0)),"")</f>
        <v>Residential Efficient Products</v>
      </c>
      <c r="E51" t="str">
        <f t="array" aca="1" ref="E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Measure'!G51),0)),"")</f>
        <v>Appliance Retirement</v>
      </c>
      <c r="F51" s="8" t="str">
        <f t="array" aca="1" ref="F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Measure'!G51),0)),"")</f>
        <v>Per appliance</v>
      </c>
      <c r="G51" s="3" t="s">
        <v>76</v>
      </c>
      <c r="H51" s="11">
        <v>1.1118155751790568</v>
      </c>
      <c r="I51" s="11">
        <v>1.1470097437422431</v>
      </c>
      <c r="J51" s="11">
        <v>1.1973381239627501</v>
      </c>
      <c r="K51" s="14">
        <v>60.925333333333327</v>
      </c>
      <c r="L51" s="14">
        <v>60.925333333333327</v>
      </c>
      <c r="M51" s="14">
        <v>60.925333333333327</v>
      </c>
      <c r="N51" s="14">
        <v>181866.66666666666</v>
      </c>
      <c r="O51" s="14">
        <v>181866.66666666666</v>
      </c>
      <c r="P51" s="14">
        <v>181866.66666666666</v>
      </c>
      <c r="Q51" s="14">
        <v>906026.66666666663</v>
      </c>
      <c r="R51" s="14">
        <v>906026.66666666663</v>
      </c>
      <c r="S51" s="14">
        <v>906026.66666666663</v>
      </c>
      <c r="T51" s="10">
        <v>100746.84119704824</v>
      </c>
      <c r="U51" s="10">
        <v>102113.03591427575</v>
      </c>
      <c r="V51" s="10">
        <v>103503.82213641338</v>
      </c>
      <c r="W51" s="14">
        <v>248</v>
      </c>
      <c r="X51" s="14">
        <v>248</v>
      </c>
      <c r="Y51" s="14">
        <v>248</v>
      </c>
      <c r="Z51" s="10">
        <v>112011.90719296929</v>
      </c>
      <c r="AA51" s="10">
        <v>117124.64715677589</v>
      </c>
      <c r="AB51" s="10">
        <v>123929.07221978735</v>
      </c>
      <c r="AC51" s="10">
        <v>0</v>
      </c>
      <c r="AD51" s="10">
        <v>0</v>
      </c>
      <c r="AE51" s="10">
        <v>0</v>
      </c>
      <c r="AF51" s="10">
        <v>100746.84119704824</v>
      </c>
      <c r="AG51" s="10">
        <v>102113.03591427575</v>
      </c>
      <c r="AH51" s="10">
        <v>103503.82213641338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4">
        <v>660</v>
      </c>
      <c r="AP51" s="14">
        <v>660</v>
      </c>
      <c r="AQ51" s="14">
        <v>660</v>
      </c>
      <c r="AR51" s="14">
        <v>0.22109999999999999</v>
      </c>
      <c r="AS51" s="14">
        <v>0.22109999999999999</v>
      </c>
      <c r="AT51" s="14">
        <v>0.22109999999999999</v>
      </c>
      <c r="AU51" s="14">
        <v>81</v>
      </c>
      <c r="AV51" s="14">
        <v>81</v>
      </c>
      <c r="AW51" s="14">
        <v>81</v>
      </c>
      <c r="AX51" s="14">
        <v>2.7135000000000003E-2</v>
      </c>
      <c r="AY51" s="14">
        <v>2.7135000000000003E-2</v>
      </c>
      <c r="AZ51" s="14">
        <v>2.7135000000000003E-2</v>
      </c>
      <c r="BA51" s="10">
        <v>306.04720368</v>
      </c>
      <c r="BB51" s="10">
        <v>311.55605334623999</v>
      </c>
      <c r="BC51" s="10">
        <v>317.16406230647232</v>
      </c>
      <c r="BD51" s="10">
        <v>451.66091610068258</v>
      </c>
      <c r="BE51" s="10">
        <v>472.27680305151569</v>
      </c>
      <c r="BF51" s="10">
        <v>499.71400088623932</v>
      </c>
      <c r="BG51" s="14">
        <v>0</v>
      </c>
      <c r="BH51" s="14">
        <v>0</v>
      </c>
      <c r="BI51" s="14">
        <v>0</v>
      </c>
      <c r="BJ51" s="31">
        <v>174.2310388620358</v>
      </c>
      <c r="BK51" s="31">
        <v>174.2310388620358</v>
      </c>
      <c r="BL51" s="31">
        <v>174.2310388620358</v>
      </c>
      <c r="BM51" s="18">
        <v>0.13075396194226413</v>
      </c>
      <c r="BN51" s="18">
        <v>0.13252707333652314</v>
      </c>
      <c r="BO51" s="18">
        <v>0.13433210073587884</v>
      </c>
      <c r="BP51" s="14">
        <v>906026.66666666663</v>
      </c>
      <c r="BQ51" s="14">
        <v>906026.66666666663</v>
      </c>
      <c r="BR51" s="14">
        <v>906026.66666666663</v>
      </c>
    </row>
    <row r="52" spans="3:70" x14ac:dyDescent="0.25">
      <c r="C52" t="str">
        <f t="array" aca="1" ref="C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Measure'!G52),0)),"")</f>
        <v>Residential</v>
      </c>
      <c r="D52" t="str">
        <f t="array" aca="1" ref="D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Measure'!G52),0)),"")</f>
        <v>Existing Residential</v>
      </c>
      <c r="E52" t="str">
        <f t="array" aca="1" ref="E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Measure'!G52),0)),"")</f>
        <v>First Nations Home Retrofits</v>
      </c>
      <c r="F52" s="8" t="str">
        <f t="array" aca="1" ref="F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Measure'!G52),0)),"")</f>
        <v>Per appliance</v>
      </c>
      <c r="G52" s="3" t="s">
        <v>77</v>
      </c>
      <c r="H52" s="11">
        <v>1.1063612485319483</v>
      </c>
      <c r="I52" s="11">
        <v>1.1568606776688117</v>
      </c>
      <c r="J52" s="11">
        <v>1.2240691771659791</v>
      </c>
      <c r="K52" s="14">
        <v>24.566666666666666</v>
      </c>
      <c r="L52" s="14">
        <v>24.566666666666666</v>
      </c>
      <c r="M52" s="14">
        <v>24.566666666666666</v>
      </c>
      <c r="N52" s="14">
        <v>73333.333333333328</v>
      </c>
      <c r="O52" s="14">
        <v>73333.333333333328</v>
      </c>
      <c r="P52" s="14">
        <v>73333.333333333328</v>
      </c>
      <c r="Q52" s="14">
        <v>365333.33333333331</v>
      </c>
      <c r="R52" s="14">
        <v>365333.33333333331</v>
      </c>
      <c r="S52" s="14">
        <v>365333.33333333331</v>
      </c>
      <c r="T52" s="10">
        <v>40824</v>
      </c>
      <c r="U52" s="10">
        <v>40824</v>
      </c>
      <c r="V52" s="10">
        <v>40824</v>
      </c>
      <c r="W52" s="14">
        <v>100</v>
      </c>
      <c r="X52" s="14">
        <v>100</v>
      </c>
      <c r="Y52" s="14">
        <v>100</v>
      </c>
      <c r="Z52" s="10">
        <v>45166.091610068259</v>
      </c>
      <c r="AA52" s="10">
        <v>47227.680305151567</v>
      </c>
      <c r="AB52" s="10">
        <v>49971.40008862393</v>
      </c>
      <c r="AC52" s="10">
        <v>0</v>
      </c>
      <c r="AD52" s="10">
        <v>0</v>
      </c>
      <c r="AE52" s="10">
        <v>0</v>
      </c>
      <c r="AF52" s="10">
        <v>40824</v>
      </c>
      <c r="AG52" s="10">
        <v>40824</v>
      </c>
      <c r="AH52" s="10">
        <v>40824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4">
        <v>660</v>
      </c>
      <c r="AP52" s="14">
        <v>660</v>
      </c>
      <c r="AQ52" s="14">
        <v>660</v>
      </c>
      <c r="AR52" s="14">
        <v>0.22109999999999999</v>
      </c>
      <c r="AS52" s="14">
        <v>0.22109999999999999</v>
      </c>
      <c r="AT52" s="14">
        <v>0.22109999999999999</v>
      </c>
      <c r="AU52" s="14">
        <v>81</v>
      </c>
      <c r="AV52" s="14">
        <v>81</v>
      </c>
      <c r="AW52" s="14">
        <v>81</v>
      </c>
      <c r="AX52" s="14">
        <v>2.7135000000000003E-2</v>
      </c>
      <c r="AY52" s="14">
        <v>2.7135000000000003E-2</v>
      </c>
      <c r="AZ52" s="14">
        <v>2.7135000000000003E-2</v>
      </c>
      <c r="BA52" s="10">
        <v>300</v>
      </c>
      <c r="BB52" s="10">
        <v>300</v>
      </c>
      <c r="BC52" s="10">
        <v>300</v>
      </c>
      <c r="BD52" s="10">
        <v>451.66091610068258</v>
      </c>
      <c r="BE52" s="10">
        <v>472.27680305151569</v>
      </c>
      <c r="BF52" s="10">
        <v>499.71400088623932</v>
      </c>
      <c r="BG52" s="14">
        <v>0</v>
      </c>
      <c r="BH52" s="14">
        <v>0</v>
      </c>
      <c r="BI52" s="14">
        <v>0</v>
      </c>
      <c r="BJ52" s="31">
        <v>183.49443729452673</v>
      </c>
      <c r="BK52" s="31">
        <v>183.49443729452673</v>
      </c>
      <c r="BL52" s="31">
        <v>183.49443729452673</v>
      </c>
      <c r="BM52" s="18">
        <v>0.13139857491997192</v>
      </c>
      <c r="BN52" s="18">
        <v>0.13139857491997192</v>
      </c>
      <c r="BO52" s="18">
        <v>0.13139857491997192</v>
      </c>
      <c r="BP52" s="14">
        <v>365333.33333333331</v>
      </c>
      <c r="BQ52" s="14">
        <v>365333.33333333331</v>
      </c>
      <c r="BR52" s="14">
        <v>365333.33333333331</v>
      </c>
    </row>
    <row r="53" spans="3:70" x14ac:dyDescent="0.25">
      <c r="C53" t="str">
        <f t="array" aca="1" ref="C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Measure'!G53),0)),"")</f>
        <v>Residential</v>
      </c>
      <c r="D53" t="str">
        <f t="array" aca="1" ref="D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Measure'!G53),0)),"")</f>
        <v>Residential Efficient Products</v>
      </c>
      <c r="E53" t="str">
        <f t="array" aca="1" ref="E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Measure'!G53),0)),"")</f>
        <v>Instant Savings</v>
      </c>
      <c r="F53" s="8" t="str">
        <f t="array" aca="1" ref="F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Measure'!G53),0)),"")</f>
        <v>Per dimmer</v>
      </c>
      <c r="G53" s="3" t="s">
        <v>78</v>
      </c>
      <c r="H53" s="11">
        <v>0.89711495696875787</v>
      </c>
      <c r="I53" s="11">
        <v>0.93709172016996867</v>
      </c>
      <c r="J53" s="11">
        <v>0.98232476474002617</v>
      </c>
      <c r="K53" s="14">
        <v>50.945817902222224</v>
      </c>
      <c r="L53" s="14">
        <v>50.945817902222224</v>
      </c>
      <c r="M53" s="14">
        <v>50.945817902222224</v>
      </c>
      <c r="N53" s="14">
        <v>333196.97777777782</v>
      </c>
      <c r="O53" s="14">
        <v>333196.97777777782</v>
      </c>
      <c r="P53" s="14">
        <v>333196.97777777782</v>
      </c>
      <c r="Q53" s="14">
        <v>3331969.777777778</v>
      </c>
      <c r="R53" s="14">
        <v>3331969.777777778</v>
      </c>
      <c r="S53" s="14">
        <v>3331969.777777778</v>
      </c>
      <c r="T53" s="10">
        <v>83468.461609220016</v>
      </c>
      <c r="U53" s="10">
        <v>83468.461609220016</v>
      </c>
      <c r="V53" s="10">
        <v>83468.461609220016</v>
      </c>
      <c r="W53" s="14">
        <v>21512</v>
      </c>
      <c r="X53" s="14">
        <v>21512</v>
      </c>
      <c r="Y53" s="14">
        <v>21512</v>
      </c>
      <c r="Z53" s="10">
        <v>289300.46055562585</v>
      </c>
      <c r="AA53" s="10">
        <v>302192.11498162185</v>
      </c>
      <c r="AB53" s="10">
        <v>316778.80816380511</v>
      </c>
      <c r="AC53" s="10">
        <v>64105.760000000002</v>
      </c>
      <c r="AD53" s="10">
        <v>64105.760000000002</v>
      </c>
      <c r="AE53" s="10">
        <v>64105.760000000002</v>
      </c>
      <c r="AF53" s="10">
        <v>19362.701609220007</v>
      </c>
      <c r="AG53" s="10">
        <v>19362.701609220007</v>
      </c>
      <c r="AH53" s="10">
        <v>19362.701609220007</v>
      </c>
      <c r="AI53" s="10">
        <v>303115.99335439631</v>
      </c>
      <c r="AJ53" s="10">
        <v>303115.99335439631</v>
      </c>
      <c r="AK53" s="10">
        <v>303115.99335439631</v>
      </c>
      <c r="AL53" s="10">
        <v>0</v>
      </c>
      <c r="AM53" s="10">
        <v>0</v>
      </c>
      <c r="AN53" s="10">
        <v>0</v>
      </c>
      <c r="AO53" s="14">
        <v>13.940000000000001</v>
      </c>
      <c r="AP53" s="14">
        <v>13.940000000000001</v>
      </c>
      <c r="AQ53" s="14">
        <v>13.940000000000001</v>
      </c>
      <c r="AR53" s="14">
        <v>2.1314260000000001E-3</v>
      </c>
      <c r="AS53" s="14">
        <v>2.1314260000000001E-3</v>
      </c>
      <c r="AT53" s="14">
        <v>2.1314260000000001E-3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0">
        <v>0</v>
      </c>
      <c r="BB53" s="10">
        <v>0</v>
      </c>
      <c r="BC53" s="10">
        <v>0</v>
      </c>
      <c r="BD53" s="10">
        <v>13.448329330402839</v>
      </c>
      <c r="BE53" s="10">
        <v>14.04760668378681</v>
      </c>
      <c r="BF53" s="10">
        <v>14.725679070463235</v>
      </c>
      <c r="BG53" s="14">
        <v>0</v>
      </c>
      <c r="BH53" s="14">
        <v>0</v>
      </c>
      <c r="BI53" s="14">
        <v>0</v>
      </c>
      <c r="BJ53" s="31">
        <v>-2.657097074282575</v>
      </c>
      <c r="BK53" s="31">
        <v>-2.657097074282575</v>
      </c>
      <c r="BL53" s="31">
        <v>-2.657097074282575</v>
      </c>
      <c r="BM53" s="18">
        <v>3.3136793565846659E-2</v>
      </c>
      <c r="BN53" s="18">
        <v>3.3136793565846659E-2</v>
      </c>
      <c r="BO53" s="18">
        <v>3.3136793565846659E-2</v>
      </c>
      <c r="BP53" s="14">
        <v>3331969.777777778</v>
      </c>
      <c r="BQ53" s="14">
        <v>3331969.777777778</v>
      </c>
      <c r="BR53" s="14">
        <v>3331969.777777778</v>
      </c>
    </row>
    <row r="54" spans="3:70" x14ac:dyDescent="0.25">
      <c r="C54" t="str">
        <f t="array" aca="1" ref="C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Measure'!G54),0)),"")</f>
        <v>BNI</v>
      </c>
      <c r="D54" t="str">
        <f t="array" aca="1" ref="D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Measure'!G54),0)),"")</f>
        <v>Efficient Product Rebates</v>
      </c>
      <c r="E54" t="str">
        <f t="array" aca="1" ref="E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Measure'!G54),0)),"")</f>
        <v>Business Energy Rebates</v>
      </c>
      <c r="F54" s="8" t="str">
        <f t="array" aca="1" ref="F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Measure'!G54),0)),"")</f>
        <v>Per controller - controlling 4 low temp doors</v>
      </c>
      <c r="G54" s="3" t="s">
        <v>81</v>
      </c>
      <c r="H54" s="11">
        <v>4.1939641564079881</v>
      </c>
      <c r="I54" s="11">
        <v>4.3909270425329163</v>
      </c>
      <c r="J54" s="11">
        <v>4.5845317597588728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0">
        <v>0</v>
      </c>
      <c r="U54" s="10">
        <v>0</v>
      </c>
      <c r="V54" s="10">
        <v>0</v>
      </c>
      <c r="W54" s="14">
        <v>0</v>
      </c>
      <c r="X54" s="14">
        <v>0</v>
      </c>
      <c r="Y54" s="14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4">
        <v>8172.73</v>
      </c>
      <c r="AP54" s="14">
        <v>8172.73</v>
      </c>
      <c r="AQ54" s="14">
        <v>8172.73</v>
      </c>
      <c r="AR54" s="14">
        <v>0.93300000000000005</v>
      </c>
      <c r="AS54" s="14">
        <v>0.93300000000000005</v>
      </c>
      <c r="AT54" s="14">
        <v>0.93300000000000005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0">
        <v>0</v>
      </c>
      <c r="BB54" s="10">
        <v>0</v>
      </c>
      <c r="BC54" s="10">
        <v>0</v>
      </c>
      <c r="BD54" s="10">
        <v>7011.9284808569264</v>
      </c>
      <c r="BE54" s="10">
        <v>7341.232599677538</v>
      </c>
      <c r="BF54" s="10">
        <v>7664.9221640413007</v>
      </c>
      <c r="BG54" s="14">
        <v>0</v>
      </c>
      <c r="BH54" s="14">
        <v>0</v>
      </c>
      <c r="BI54" s="14">
        <v>0</v>
      </c>
      <c r="BJ54" s="31">
        <v>15896.605773383766</v>
      </c>
      <c r="BK54" s="31">
        <v>15896.605773383766</v>
      </c>
      <c r="BL54" s="31">
        <v>15896.605773383766</v>
      </c>
      <c r="BM54" s="18">
        <v>0</v>
      </c>
      <c r="BN54" s="18">
        <v>0</v>
      </c>
      <c r="BO54" s="18">
        <v>0</v>
      </c>
      <c r="BP54" s="14">
        <v>0</v>
      </c>
      <c r="BQ54" s="14">
        <v>0</v>
      </c>
      <c r="BR54" s="14">
        <v>0</v>
      </c>
    </row>
    <row r="55" spans="3:70" x14ac:dyDescent="0.25">
      <c r="C55" t="str">
        <f t="array" aca="1" ref="C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Measure'!G55),0)),"")</f>
        <v>BNI</v>
      </c>
      <c r="D55" t="str">
        <f t="array" aca="1" ref="D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Measure'!G55),0)),"")</f>
        <v>Efficient Product Rebates</v>
      </c>
      <c r="E55" t="str">
        <f t="array" aca="1" ref="E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Measure'!G55),0)),"")</f>
        <v>Business Energy Rebates</v>
      </c>
      <c r="F55" s="8" t="str">
        <f t="array" aca="1" ref="F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Measure'!G55),0)),"")</f>
        <v>per Pad</v>
      </c>
      <c r="G55" s="3" t="s">
        <v>83</v>
      </c>
      <c r="H55" s="11">
        <v>4.2926565355245572</v>
      </c>
      <c r="I55" s="11">
        <v>4.4968666343109209</v>
      </c>
      <c r="J55" s="11">
        <v>4.7250892368192066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0">
        <v>0</v>
      </c>
      <c r="U55" s="10">
        <v>0</v>
      </c>
      <c r="V55" s="10">
        <v>0</v>
      </c>
      <c r="W55" s="14">
        <v>0</v>
      </c>
      <c r="X55" s="14">
        <v>0</v>
      </c>
      <c r="Y55" s="14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4">
        <v>1518</v>
      </c>
      <c r="AP55" s="14">
        <v>1518</v>
      </c>
      <c r="AQ55" s="14">
        <v>1518</v>
      </c>
      <c r="AR55" s="14">
        <v>0.18</v>
      </c>
      <c r="AS55" s="14">
        <v>0.18</v>
      </c>
      <c r="AT55" s="14">
        <v>0.18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0">
        <v>0</v>
      </c>
      <c r="BB55" s="10">
        <v>0</v>
      </c>
      <c r="BC55" s="10">
        <v>0</v>
      </c>
      <c r="BD55" s="10">
        <v>1126.0044409094362</v>
      </c>
      <c r="BE55" s="10">
        <v>1179.5706827480467</v>
      </c>
      <c r="BF55" s="10">
        <v>1239.4356316004794</v>
      </c>
      <c r="BG55" s="14">
        <v>0</v>
      </c>
      <c r="BH55" s="14">
        <v>0</v>
      </c>
      <c r="BI55" s="14">
        <v>0</v>
      </c>
      <c r="BJ55" s="31">
        <v>2578.2502194268918</v>
      </c>
      <c r="BK55" s="31">
        <v>2578.2502194268918</v>
      </c>
      <c r="BL55" s="31">
        <v>2578.2502194268918</v>
      </c>
      <c r="BM55" s="18">
        <v>0</v>
      </c>
      <c r="BN55" s="18">
        <v>0</v>
      </c>
      <c r="BO55" s="18">
        <v>0</v>
      </c>
      <c r="BP55" s="14">
        <v>0</v>
      </c>
      <c r="BQ55" s="14">
        <v>0</v>
      </c>
      <c r="BR55" s="14">
        <v>0</v>
      </c>
    </row>
    <row r="56" spans="3:70" x14ac:dyDescent="0.25">
      <c r="C56" t="str">
        <f t="array" aca="1" ref="C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Measure'!G56),0)),"")</f>
        <v>BNI</v>
      </c>
      <c r="D56" t="str">
        <f t="array" aca="1" ref="D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Measure'!G56),0)),"")</f>
        <v>Direct Installation</v>
      </c>
      <c r="E56" t="str">
        <f t="array" aca="1" ref="E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Measure'!G56),0)),"")</f>
        <v>Small Business Energy Solutions</v>
      </c>
      <c r="F56" s="8" t="str">
        <f t="array" aca="1" ref="F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Measure'!G56),0)),"")</f>
        <v>Per Luminaire</v>
      </c>
      <c r="G56" s="3" t="s">
        <v>85</v>
      </c>
      <c r="H56" s="11">
        <v>1.8885451705083327</v>
      </c>
      <c r="I56" s="11">
        <v>1.9774413624979101</v>
      </c>
      <c r="J56" s="11">
        <v>2.0741854617066449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0">
        <v>0</v>
      </c>
      <c r="U56" s="10">
        <v>0</v>
      </c>
      <c r="V56" s="10">
        <v>0</v>
      </c>
      <c r="W56" s="14">
        <v>0</v>
      </c>
      <c r="X56" s="14">
        <v>0</v>
      </c>
      <c r="Y56" s="14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4">
        <v>253.57499999999999</v>
      </c>
      <c r="AP56" s="14">
        <v>253.57499999999999</v>
      </c>
      <c r="AQ56" s="14">
        <v>253.57499999999999</v>
      </c>
      <c r="AR56" s="14">
        <v>2.8379999999999999E-2</v>
      </c>
      <c r="AS56" s="14">
        <v>2.8379999999999999E-2</v>
      </c>
      <c r="AT56" s="14">
        <v>2.8379999999999999E-2</v>
      </c>
      <c r="AU56" s="14">
        <v>253.57499999999999</v>
      </c>
      <c r="AV56" s="14">
        <v>253.57499999999999</v>
      </c>
      <c r="AW56" s="14">
        <v>253.57499999999999</v>
      </c>
      <c r="AX56" s="14">
        <v>2.8379999999999999E-2</v>
      </c>
      <c r="AY56" s="14">
        <v>2.8379999999999999E-2</v>
      </c>
      <c r="AZ56" s="14">
        <v>2.8379999999999999E-2</v>
      </c>
      <c r="BA56" s="10">
        <v>0</v>
      </c>
      <c r="BB56" s="10">
        <v>0</v>
      </c>
      <c r="BC56" s="10">
        <v>0</v>
      </c>
      <c r="BD56" s="10">
        <v>210.74584059401369</v>
      </c>
      <c r="BE56" s="10">
        <v>220.66591187375312</v>
      </c>
      <c r="BF56" s="10">
        <v>231.46174393996074</v>
      </c>
      <c r="BG56" s="14">
        <v>0</v>
      </c>
      <c r="BH56" s="14">
        <v>0</v>
      </c>
      <c r="BI56" s="14">
        <v>0</v>
      </c>
      <c r="BJ56" s="31">
        <v>306.25846433134257</v>
      </c>
      <c r="BK56" s="31">
        <v>306.25846433134257</v>
      </c>
      <c r="BL56" s="31">
        <v>306.25846433134257</v>
      </c>
      <c r="BM56" s="18">
        <v>0</v>
      </c>
      <c r="BN56" s="18">
        <v>0</v>
      </c>
      <c r="BO56" s="18">
        <v>0</v>
      </c>
      <c r="BP56" s="14">
        <v>0</v>
      </c>
      <c r="BQ56" s="14">
        <v>0</v>
      </c>
      <c r="BR56" s="14">
        <v>0</v>
      </c>
    </row>
    <row r="57" spans="3:70" x14ac:dyDescent="0.25">
      <c r="C57" t="str">
        <f t="array" aca="1" ref="C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Measure'!G57),0)),"")</f>
        <v>BNI</v>
      </c>
      <c r="D57" t="str">
        <f t="array" aca="1" ref="D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Measure'!G57),0)),"")</f>
        <v>Direct Installation</v>
      </c>
      <c r="E57" t="str">
        <f t="array" aca="1" ref="E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Measure'!G57),0)),"")</f>
        <v>Small Business Energy Solutions</v>
      </c>
      <c r="F57" s="8" t="str">
        <f t="array" aca="1" ref="F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Measure'!G57),0)),"")</f>
        <v>Per Luminaire</v>
      </c>
      <c r="G57" s="3" t="s">
        <v>86</v>
      </c>
      <c r="H57" s="11">
        <v>1.7635308169830333</v>
      </c>
      <c r="I57" s="11">
        <v>1.8524955398606795</v>
      </c>
      <c r="J57" s="11">
        <v>1.9479771163612358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0">
        <v>0</v>
      </c>
      <c r="U57" s="10">
        <v>0</v>
      </c>
      <c r="V57" s="10">
        <v>0</v>
      </c>
      <c r="W57" s="14">
        <v>0</v>
      </c>
      <c r="X57" s="14">
        <v>0</v>
      </c>
      <c r="Y57" s="14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4">
        <v>633.9375</v>
      </c>
      <c r="AP57" s="14">
        <v>633.9375</v>
      </c>
      <c r="AQ57" s="14">
        <v>633.9375</v>
      </c>
      <c r="AR57" s="14">
        <v>4.9449999999999994E-2</v>
      </c>
      <c r="AS57" s="14">
        <v>4.9449999999999994E-2</v>
      </c>
      <c r="AT57" s="14">
        <v>4.9449999999999994E-2</v>
      </c>
      <c r="AU57" s="14">
        <v>633.9375</v>
      </c>
      <c r="AV57" s="14">
        <v>633.9375</v>
      </c>
      <c r="AW57" s="14">
        <v>633.9375</v>
      </c>
      <c r="AX57" s="14">
        <v>4.9449999999999994E-2</v>
      </c>
      <c r="AY57" s="14">
        <v>4.9449999999999994E-2</v>
      </c>
      <c r="AZ57" s="14">
        <v>4.9449999999999994E-2</v>
      </c>
      <c r="BA57" s="10">
        <v>0</v>
      </c>
      <c r="BB57" s="10">
        <v>0</v>
      </c>
      <c r="BC57" s="10">
        <v>0</v>
      </c>
      <c r="BD57" s="10">
        <v>491.98821166996436</v>
      </c>
      <c r="BE57" s="10">
        <v>516.80750855368206</v>
      </c>
      <c r="BF57" s="10">
        <v>543.44487129072888</v>
      </c>
      <c r="BG57" s="14">
        <v>0</v>
      </c>
      <c r="BH57" s="14">
        <v>0</v>
      </c>
      <c r="BI57" s="14">
        <v>0</v>
      </c>
      <c r="BJ57" s="31">
        <v>667.29858585566637</v>
      </c>
      <c r="BK57" s="31">
        <v>667.29858585566637</v>
      </c>
      <c r="BL57" s="31">
        <v>667.29858585566637</v>
      </c>
      <c r="BM57" s="18">
        <v>0</v>
      </c>
      <c r="BN57" s="18">
        <v>0</v>
      </c>
      <c r="BO57" s="18">
        <v>0</v>
      </c>
      <c r="BP57" s="14">
        <v>0</v>
      </c>
      <c r="BQ57" s="14">
        <v>0</v>
      </c>
      <c r="BR57" s="14">
        <v>0</v>
      </c>
    </row>
    <row r="58" spans="3:70" x14ac:dyDescent="0.25">
      <c r="C58" t="str">
        <f t="array" aca="1" ref="C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Measure'!G58),0)),"")</f>
        <v>BNI</v>
      </c>
      <c r="D58" t="str">
        <f t="array" aca="1" ref="D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Measure'!G58),0)),"")</f>
        <v>Direct Installation</v>
      </c>
      <c r="E58" t="str">
        <f t="array" aca="1" ref="E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Measure'!G58),0)),"")</f>
        <v>Small Business Energy Solutions</v>
      </c>
      <c r="F58" s="8" t="str">
        <f t="array" aca="1" ref="F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Measure'!G58),0)),"")</f>
        <v>Per Luminaire</v>
      </c>
      <c r="G58" s="3" t="s">
        <v>87</v>
      </c>
      <c r="H58" s="11">
        <v>2.4873817247462768</v>
      </c>
      <c r="I58" s="11">
        <v>2.5689957712017875</v>
      </c>
      <c r="J58" s="11">
        <v>2.6657816413446938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0">
        <v>0</v>
      </c>
      <c r="U58" s="10">
        <v>0</v>
      </c>
      <c r="V58" s="10">
        <v>0</v>
      </c>
      <c r="W58" s="14">
        <v>0</v>
      </c>
      <c r="X58" s="14">
        <v>0</v>
      </c>
      <c r="Y58" s="14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4">
        <v>145.53</v>
      </c>
      <c r="AP58" s="14">
        <v>145.53</v>
      </c>
      <c r="AQ58" s="14">
        <v>145.53</v>
      </c>
      <c r="AR58" s="14">
        <v>4.8159999999999994E-2</v>
      </c>
      <c r="AS58" s="14">
        <v>4.8159999999999994E-2</v>
      </c>
      <c r="AT58" s="14">
        <v>4.8159999999999994E-2</v>
      </c>
      <c r="AU58" s="14">
        <v>145.53</v>
      </c>
      <c r="AV58" s="14">
        <v>145.53</v>
      </c>
      <c r="AW58" s="14">
        <v>145.53</v>
      </c>
      <c r="AX58" s="14">
        <v>4.8159999999999994E-2</v>
      </c>
      <c r="AY58" s="14">
        <v>4.8159999999999994E-2</v>
      </c>
      <c r="AZ58" s="14">
        <v>4.8159999999999994E-2</v>
      </c>
      <c r="BA58" s="10">
        <v>0</v>
      </c>
      <c r="BB58" s="10">
        <v>0</v>
      </c>
      <c r="BC58" s="10">
        <v>0</v>
      </c>
      <c r="BD58" s="10">
        <v>172.65176012937408</v>
      </c>
      <c r="BE58" s="10">
        <v>178.31667622634416</v>
      </c>
      <c r="BF58" s="10">
        <v>185.03468443134949</v>
      </c>
      <c r="BG58" s="14">
        <v>0</v>
      </c>
      <c r="BH58" s="14">
        <v>0</v>
      </c>
      <c r="BI58" s="14">
        <v>0</v>
      </c>
      <c r="BJ58" s="31">
        <v>306.46697800170148</v>
      </c>
      <c r="BK58" s="31">
        <v>306.46697800170148</v>
      </c>
      <c r="BL58" s="31">
        <v>306.46697800170148</v>
      </c>
      <c r="BM58" s="18">
        <v>0</v>
      </c>
      <c r="BN58" s="18">
        <v>0</v>
      </c>
      <c r="BO58" s="18">
        <v>0</v>
      </c>
      <c r="BP58" s="14">
        <v>0</v>
      </c>
      <c r="BQ58" s="14">
        <v>0</v>
      </c>
      <c r="BR58" s="14">
        <v>0</v>
      </c>
    </row>
    <row r="59" spans="3:70" x14ac:dyDescent="0.25">
      <c r="C59" t="str">
        <f t="array" aca="1" ref="C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Measure'!G59),0)),"")</f>
        <v>Residential</v>
      </c>
      <c r="D59" t="str">
        <f t="array" aca="1" ref="D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Measure'!G59),0)),"")</f>
        <v>Existing Residential</v>
      </c>
      <c r="E59" t="str">
        <f t="array" aca="1" ref="E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Measure'!G59),0)),"")</f>
        <v>First Nations Home Retrofits</v>
      </c>
      <c r="F59" s="8" t="str">
        <f t="array" aca="1" ref="F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Measure'!G59),0)),"")</f>
        <v>Per DWHR unit</v>
      </c>
      <c r="G59" s="3" t="s">
        <v>88</v>
      </c>
      <c r="H59" s="11">
        <v>1.3289146329295722</v>
      </c>
      <c r="I59" s="11">
        <v>1.3831736911790815</v>
      </c>
      <c r="J59" s="11">
        <v>1.4422458357355206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0">
        <v>0</v>
      </c>
      <c r="U59" s="10">
        <v>0</v>
      </c>
      <c r="V59" s="10">
        <v>0</v>
      </c>
      <c r="W59" s="14">
        <v>0</v>
      </c>
      <c r="X59" s="14">
        <v>0</v>
      </c>
      <c r="Y59" s="14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4">
        <v>805</v>
      </c>
      <c r="AP59" s="14">
        <v>805</v>
      </c>
      <c r="AQ59" s="14">
        <v>805</v>
      </c>
      <c r="AR59" s="14">
        <v>0.13041</v>
      </c>
      <c r="AS59" s="14">
        <v>0.13041</v>
      </c>
      <c r="AT59" s="14">
        <v>0.13041</v>
      </c>
      <c r="AU59" s="14">
        <v>805</v>
      </c>
      <c r="AV59" s="14">
        <v>805</v>
      </c>
      <c r="AW59" s="14">
        <v>805</v>
      </c>
      <c r="AX59" s="14">
        <v>0.13041</v>
      </c>
      <c r="AY59" s="14">
        <v>0.13041</v>
      </c>
      <c r="AZ59" s="14">
        <v>0.13041</v>
      </c>
      <c r="BA59" s="10">
        <v>900</v>
      </c>
      <c r="BB59" s="10">
        <v>900</v>
      </c>
      <c r="BC59" s="10">
        <v>900</v>
      </c>
      <c r="BD59" s="10">
        <v>1371.4664794759772</v>
      </c>
      <c r="BE59" s="10">
        <v>1427.4629127706357</v>
      </c>
      <c r="BF59" s="10">
        <v>1488.4265473957719</v>
      </c>
      <c r="BG59" s="14">
        <v>0</v>
      </c>
      <c r="BH59" s="14">
        <v>0</v>
      </c>
      <c r="BI59" s="14">
        <v>0</v>
      </c>
      <c r="BJ59" s="31">
        <v>1109.4107926032593</v>
      </c>
      <c r="BK59" s="31">
        <v>1109.4107926032593</v>
      </c>
      <c r="BL59" s="31">
        <v>1109.4107926032593</v>
      </c>
      <c r="BM59" s="18">
        <v>0</v>
      </c>
      <c r="BN59" s="18">
        <v>0</v>
      </c>
      <c r="BO59" s="18">
        <v>0</v>
      </c>
      <c r="BP59" s="14">
        <v>0</v>
      </c>
      <c r="BQ59" s="14">
        <v>0</v>
      </c>
      <c r="BR59" s="14">
        <v>0</v>
      </c>
    </row>
    <row r="60" spans="3:70" x14ac:dyDescent="0.25">
      <c r="C60" t="str">
        <f t="array" aca="1" ref="C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Measure'!G60),0)),"")</f>
        <v>Residential</v>
      </c>
      <c r="D60" t="str">
        <f t="array" aca="1" ref="D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Measure'!G60),0)),"")</f>
        <v>Existing Residential</v>
      </c>
      <c r="E60" t="str">
        <f t="array" aca="1" ref="E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Measure'!G60),0)),"")</f>
        <v>Home Energy Assessment</v>
      </c>
      <c r="F60" s="8" t="str">
        <f t="array" aca="1" ref="F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Measure'!G60),0)),"")</f>
        <v>Per DWHR unit</v>
      </c>
      <c r="G60" s="3" t="s">
        <v>89</v>
      </c>
      <c r="H60" s="11">
        <v>1.3430295949471747</v>
      </c>
      <c r="I60" s="11">
        <v>1.3978649615067325</v>
      </c>
      <c r="J60" s="11">
        <v>1.457564536190022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0">
        <v>0</v>
      </c>
      <c r="U60" s="10">
        <v>0</v>
      </c>
      <c r="V60" s="10">
        <v>0</v>
      </c>
      <c r="W60" s="14">
        <v>0</v>
      </c>
      <c r="X60" s="14">
        <v>0</v>
      </c>
      <c r="Y60" s="14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4">
        <v>805</v>
      </c>
      <c r="AP60" s="14">
        <v>805</v>
      </c>
      <c r="AQ60" s="14">
        <v>805</v>
      </c>
      <c r="AR60" s="14">
        <v>0.13041</v>
      </c>
      <c r="AS60" s="14">
        <v>0.13041</v>
      </c>
      <c r="AT60" s="14">
        <v>0.13041</v>
      </c>
      <c r="AU60" s="14">
        <v>805</v>
      </c>
      <c r="AV60" s="14">
        <v>805</v>
      </c>
      <c r="AW60" s="14">
        <v>805</v>
      </c>
      <c r="AX60" s="14">
        <v>0.13041</v>
      </c>
      <c r="AY60" s="14">
        <v>0.13041</v>
      </c>
      <c r="AZ60" s="14">
        <v>0.13041</v>
      </c>
      <c r="BA60" s="10">
        <v>0</v>
      </c>
      <c r="BB60" s="10">
        <v>0</v>
      </c>
      <c r="BC60" s="10">
        <v>0</v>
      </c>
      <c r="BD60" s="10">
        <v>1042.3145244017426</v>
      </c>
      <c r="BE60" s="10">
        <v>1084.8718137056831</v>
      </c>
      <c r="BF60" s="10">
        <v>1131.2041760207865</v>
      </c>
      <c r="BG60" s="14">
        <v>0</v>
      </c>
      <c r="BH60" s="14">
        <v>0</v>
      </c>
      <c r="BI60" s="14">
        <v>0</v>
      </c>
      <c r="BJ60" s="31">
        <v>866.33237577200271</v>
      </c>
      <c r="BK60" s="31">
        <v>866.33237577200271</v>
      </c>
      <c r="BL60" s="31">
        <v>866.33237577200271</v>
      </c>
      <c r="BM60" s="18">
        <v>0</v>
      </c>
      <c r="BN60" s="18">
        <v>0</v>
      </c>
      <c r="BO60" s="18">
        <v>0</v>
      </c>
      <c r="BP60" s="14">
        <v>0</v>
      </c>
      <c r="BQ60" s="14">
        <v>0</v>
      </c>
      <c r="BR60" s="14">
        <v>0</v>
      </c>
    </row>
    <row r="61" spans="3:70" x14ac:dyDescent="0.25">
      <c r="C61" t="str">
        <f t="array" aca="1" ref="C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Measure'!G61),0)),"")</f>
        <v>BNI</v>
      </c>
      <c r="D61" t="str">
        <f t="array" aca="1" ref="D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Measure'!G61),0)),"")</f>
        <v>Efficient Product Rebates</v>
      </c>
      <c r="E61" t="str">
        <f t="array" aca="1" ref="E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Measure'!G61),0)),"")</f>
        <v>Business Energy Rebates</v>
      </c>
      <c r="F61" s="8" t="str">
        <f t="array" aca="1" ref="F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Measure'!G61),0)),"")</f>
        <v>Per Economizer Control - Controlling  8 ton unit</v>
      </c>
      <c r="G61" s="3" t="s">
        <v>90</v>
      </c>
      <c r="H61" s="11">
        <v>1.9961068157770709</v>
      </c>
      <c r="I61" s="11">
        <v>2.0748782756051551</v>
      </c>
      <c r="J61" s="11">
        <v>2.1663803707595894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0">
        <v>0</v>
      </c>
      <c r="U61" s="10">
        <v>0</v>
      </c>
      <c r="V61" s="10">
        <v>0</v>
      </c>
      <c r="W61" s="14">
        <v>0</v>
      </c>
      <c r="X61" s="14">
        <v>0</v>
      </c>
      <c r="Y61" s="14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4">
        <v>2577</v>
      </c>
      <c r="AP61" s="14">
        <v>2577</v>
      </c>
      <c r="AQ61" s="14">
        <v>2577</v>
      </c>
      <c r="AR61" s="14">
        <v>0.57999999999999996</v>
      </c>
      <c r="AS61" s="14">
        <v>0.57999999999999996</v>
      </c>
      <c r="AT61" s="14">
        <v>0.57999999999999996</v>
      </c>
      <c r="AU61" s="14">
        <v>2577</v>
      </c>
      <c r="AV61" s="14">
        <v>2577</v>
      </c>
      <c r="AW61" s="14">
        <v>2577</v>
      </c>
      <c r="AX61" s="14">
        <v>0.57999999999999996</v>
      </c>
      <c r="AY61" s="14">
        <v>0.57999999999999996</v>
      </c>
      <c r="AZ61" s="14">
        <v>0.57999999999999996</v>
      </c>
      <c r="BA61" s="10">
        <v>0</v>
      </c>
      <c r="BB61" s="10">
        <v>0</v>
      </c>
      <c r="BC61" s="10">
        <v>0</v>
      </c>
      <c r="BD61" s="10">
        <v>2312.0916409747015</v>
      </c>
      <c r="BE61" s="10">
        <v>2403.3326669440394</v>
      </c>
      <c r="BF61" s="10">
        <v>2509.3195949310971</v>
      </c>
      <c r="BG61" s="14">
        <v>0</v>
      </c>
      <c r="BH61" s="14">
        <v>0</v>
      </c>
      <c r="BI61" s="14">
        <v>0</v>
      </c>
      <c r="BJ61" s="31">
        <v>3502.6843799414464</v>
      </c>
      <c r="BK61" s="31">
        <v>3502.6843799414464</v>
      </c>
      <c r="BL61" s="31">
        <v>3502.6843799414464</v>
      </c>
      <c r="BM61" s="18">
        <v>0</v>
      </c>
      <c r="BN61" s="18">
        <v>0</v>
      </c>
      <c r="BO61" s="18">
        <v>0</v>
      </c>
      <c r="BP61" s="14">
        <v>0</v>
      </c>
      <c r="BQ61" s="14">
        <v>0</v>
      </c>
      <c r="BR61" s="14">
        <v>0</v>
      </c>
    </row>
    <row r="62" spans="3:70" x14ac:dyDescent="0.25">
      <c r="C62" t="str">
        <f t="array" aca="1" ref="C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Measure'!G62),0)),"")</f>
        <v>BNI</v>
      </c>
      <c r="D62" t="str">
        <f t="array" aca="1" ref="D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Measure'!G62),0)),"")</f>
        <v>Efficient Product Rebates</v>
      </c>
      <c r="E62" t="str">
        <f t="array" aca="1" ref="E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Measure'!G62),0)),"")</f>
        <v>Business Energy Rebates</v>
      </c>
      <c r="F62" s="8" t="str">
        <f t="array" aca="1" ref="F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Measure'!G62),0)),"")</f>
        <v xml:space="preserve">Per 1/50 hp motor </v>
      </c>
      <c r="G62" s="3" t="s">
        <v>92</v>
      </c>
      <c r="H62" s="11">
        <v>2.148904610783005</v>
      </c>
      <c r="I62" s="11">
        <v>2.2517489975966742</v>
      </c>
      <c r="J62" s="11">
        <v>2.365460410390972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0">
        <v>0</v>
      </c>
      <c r="U62" s="10">
        <v>0</v>
      </c>
      <c r="V62" s="10">
        <v>0</v>
      </c>
      <c r="W62" s="14">
        <v>0</v>
      </c>
      <c r="X62" s="14">
        <v>0</v>
      </c>
      <c r="Y62" s="14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4">
        <v>341.64</v>
      </c>
      <c r="AP62" s="14">
        <v>341.64</v>
      </c>
      <c r="AQ62" s="14">
        <v>341.64</v>
      </c>
      <c r="AR62" s="14">
        <v>3.9E-2</v>
      </c>
      <c r="AS62" s="14">
        <v>3.9E-2</v>
      </c>
      <c r="AT62" s="14">
        <v>3.9E-2</v>
      </c>
      <c r="AU62" s="14">
        <v>341.64</v>
      </c>
      <c r="AV62" s="14">
        <v>341.64</v>
      </c>
      <c r="AW62" s="14">
        <v>341.64</v>
      </c>
      <c r="AX62" s="14">
        <v>3.9E-2</v>
      </c>
      <c r="AY62" s="14">
        <v>3.9E-2</v>
      </c>
      <c r="AZ62" s="14">
        <v>3.9E-2</v>
      </c>
      <c r="BA62" s="10">
        <v>0</v>
      </c>
      <c r="BB62" s="10">
        <v>0</v>
      </c>
      <c r="BC62" s="10">
        <v>0</v>
      </c>
      <c r="BD62" s="10">
        <v>350.46643566165386</v>
      </c>
      <c r="BE62" s="10">
        <v>367.23940245298189</v>
      </c>
      <c r="BF62" s="10">
        <v>385.78468051516052</v>
      </c>
      <c r="BG62" s="14">
        <v>0</v>
      </c>
      <c r="BH62" s="14">
        <v>0</v>
      </c>
      <c r="BI62" s="14">
        <v>0</v>
      </c>
      <c r="BJ62" s="31">
        <v>573.54710363222512</v>
      </c>
      <c r="BK62" s="31">
        <v>573.54710363222512</v>
      </c>
      <c r="BL62" s="31">
        <v>573.54710363222512</v>
      </c>
      <c r="BM62" s="18">
        <v>0</v>
      </c>
      <c r="BN62" s="18">
        <v>0</v>
      </c>
      <c r="BO62" s="18">
        <v>0</v>
      </c>
      <c r="BP62" s="14">
        <v>0</v>
      </c>
      <c r="BQ62" s="14">
        <v>0</v>
      </c>
      <c r="BR62" s="14">
        <v>0</v>
      </c>
    </row>
    <row r="63" spans="3:70" x14ac:dyDescent="0.25">
      <c r="C63" t="str">
        <f t="array" aca="1" ref="C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Measure'!G63),0)),"")</f>
        <v>BNI</v>
      </c>
      <c r="D63" t="str">
        <f t="array" aca="1" ref="D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Measure'!G63),0)),"")</f>
        <v>Efficient Product Rebates</v>
      </c>
      <c r="E63" t="str">
        <f t="array" aca="1" ref="E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Measure'!G63),0)),"")</f>
        <v>Business Energy Rebates</v>
      </c>
      <c r="F63" s="8" t="str">
        <f t="array" aca="1" ref="F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Measure'!G63),0)),"")</f>
        <v xml:space="preserve">Per 1/15 hp motor </v>
      </c>
      <c r="G63" s="3" t="s">
        <v>93</v>
      </c>
      <c r="H63" s="11">
        <v>3.1183666172454214</v>
      </c>
      <c r="I63" s="11">
        <v>3.2676084686526665</v>
      </c>
      <c r="J63" s="11">
        <v>3.4326199223385263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0">
        <v>0</v>
      </c>
      <c r="U63" s="10">
        <v>0</v>
      </c>
      <c r="V63" s="10">
        <v>0</v>
      </c>
      <c r="W63" s="14">
        <v>0</v>
      </c>
      <c r="X63" s="14">
        <v>0</v>
      </c>
      <c r="Y63" s="14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4">
        <v>1047.6959999999999</v>
      </c>
      <c r="AP63" s="14">
        <v>1047.6959999999999</v>
      </c>
      <c r="AQ63" s="14">
        <v>1047.6959999999999</v>
      </c>
      <c r="AR63" s="14">
        <v>0.1196</v>
      </c>
      <c r="AS63" s="14">
        <v>0.1196</v>
      </c>
      <c r="AT63" s="14">
        <v>0.1196</v>
      </c>
      <c r="AU63" s="14">
        <v>1047.6959999999999</v>
      </c>
      <c r="AV63" s="14">
        <v>1047.6959999999999</v>
      </c>
      <c r="AW63" s="14">
        <v>1047.6959999999999</v>
      </c>
      <c r="AX63" s="14">
        <v>0.1196</v>
      </c>
      <c r="AY63" s="14">
        <v>0.1196</v>
      </c>
      <c r="AZ63" s="14">
        <v>0.1196</v>
      </c>
      <c r="BA63" s="10">
        <v>0</v>
      </c>
      <c r="BB63" s="10">
        <v>0</v>
      </c>
      <c r="BC63" s="10">
        <v>0</v>
      </c>
      <c r="BD63" s="10">
        <v>1074.7637360290719</v>
      </c>
      <c r="BE63" s="10">
        <v>1126.2008341891446</v>
      </c>
      <c r="BF63" s="10">
        <v>1183.073020246492</v>
      </c>
      <c r="BG63" s="14">
        <v>0</v>
      </c>
      <c r="BH63" s="14">
        <v>0</v>
      </c>
      <c r="BI63" s="14">
        <v>0</v>
      </c>
      <c r="BJ63" s="31">
        <v>2196.1182327516153</v>
      </c>
      <c r="BK63" s="31">
        <v>2196.1182327516153</v>
      </c>
      <c r="BL63" s="31">
        <v>2196.1182327516153</v>
      </c>
      <c r="BM63" s="18">
        <v>0</v>
      </c>
      <c r="BN63" s="18">
        <v>0</v>
      </c>
      <c r="BO63" s="18">
        <v>0</v>
      </c>
      <c r="BP63" s="14">
        <v>0</v>
      </c>
      <c r="BQ63" s="14">
        <v>0</v>
      </c>
      <c r="BR63" s="14">
        <v>0</v>
      </c>
    </row>
    <row r="64" spans="3:70" x14ac:dyDescent="0.25">
      <c r="C64" t="str">
        <f t="array" aca="1" ref="C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Measure'!G64),0)),"")</f>
        <v>Residential</v>
      </c>
      <c r="D64" t="str">
        <f t="array" aca="1" ref="D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Measure'!G64),0)),"")</f>
        <v>Residential Efficient Products</v>
      </c>
      <c r="E64" t="str">
        <f t="array" aca="1" ref="E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Measure'!G64),0)),"")</f>
        <v>Instant Savings</v>
      </c>
      <c r="F64" s="8" t="str">
        <f t="array" aca="1" ref="F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Measure'!G64),0)),"")</f>
        <v>Per pump</v>
      </c>
      <c r="G64" s="3" t="s">
        <v>97</v>
      </c>
      <c r="H64" s="11">
        <v>0.60324051708384463</v>
      </c>
      <c r="I64" s="11">
        <v>0.62697364515321019</v>
      </c>
      <c r="J64" s="11">
        <v>0.65408694044784632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0">
        <v>0</v>
      </c>
      <c r="U64" s="10">
        <v>0</v>
      </c>
      <c r="V64" s="10">
        <v>0</v>
      </c>
      <c r="W64" s="14">
        <v>0</v>
      </c>
      <c r="X64" s="14">
        <v>0</v>
      </c>
      <c r="Y64" s="14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4">
        <v>127</v>
      </c>
      <c r="AP64" s="14">
        <v>127</v>
      </c>
      <c r="AQ64" s="14">
        <v>127</v>
      </c>
      <c r="AR64" s="14">
        <v>2.98E-2</v>
      </c>
      <c r="AS64" s="14">
        <v>2.98E-2</v>
      </c>
      <c r="AT64" s="14">
        <v>2.98E-2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0">
        <v>0</v>
      </c>
      <c r="BB64" s="10">
        <v>0</v>
      </c>
      <c r="BC64" s="10">
        <v>0</v>
      </c>
      <c r="BD64" s="10">
        <v>194.22016796200893</v>
      </c>
      <c r="BE64" s="10">
        <v>201.86131935909816</v>
      </c>
      <c r="BF64" s="10">
        <v>210.59075416494335</v>
      </c>
      <c r="BG64" s="14">
        <v>0</v>
      </c>
      <c r="BH64" s="14">
        <v>0</v>
      </c>
      <c r="BI64" s="14">
        <v>0</v>
      </c>
      <c r="BJ64" s="31">
        <v>-337.7194263003272</v>
      </c>
      <c r="BK64" s="31">
        <v>-337.7194263003272</v>
      </c>
      <c r="BL64" s="31">
        <v>-337.7194263003272</v>
      </c>
      <c r="BM64" s="18">
        <v>0</v>
      </c>
      <c r="BN64" s="18">
        <v>0</v>
      </c>
      <c r="BO64" s="18">
        <v>0</v>
      </c>
      <c r="BP64" s="14">
        <v>0</v>
      </c>
      <c r="BQ64" s="14">
        <v>0</v>
      </c>
      <c r="BR64" s="14">
        <v>0</v>
      </c>
    </row>
    <row r="65" spans="3:70" x14ac:dyDescent="0.25">
      <c r="C65" t="str">
        <f t="array" aca="1" ref="C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Measure'!G65),0)),"")</f>
        <v>Residential</v>
      </c>
      <c r="D65" t="str">
        <f t="array" aca="1" ref="D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Measure'!G65),0)),"")</f>
        <v>Residential Efficient Products</v>
      </c>
      <c r="E65" t="str">
        <f t="array" aca="1" ref="E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Measure'!G65),0)),"")</f>
        <v>Instant Savings</v>
      </c>
      <c r="F65" s="8" t="str">
        <f t="array" aca="1" ref="F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Measure'!G65),0)),"")</f>
        <v>Per appliance</v>
      </c>
      <c r="G65" s="3" t="s">
        <v>98</v>
      </c>
      <c r="H65" s="11">
        <v>0.82297850998530375</v>
      </c>
      <c r="I65" s="11">
        <v>0.85899526519316982</v>
      </c>
      <c r="J65" s="11">
        <v>0.90147556248833527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0">
        <v>0</v>
      </c>
      <c r="U65" s="10">
        <v>0</v>
      </c>
      <c r="V65" s="10">
        <v>0</v>
      </c>
      <c r="W65" s="14">
        <v>0</v>
      </c>
      <c r="X65" s="14">
        <v>0</v>
      </c>
      <c r="Y65" s="14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4">
        <v>188</v>
      </c>
      <c r="AP65" s="14">
        <v>188</v>
      </c>
      <c r="AQ65" s="14">
        <v>188</v>
      </c>
      <c r="AR65" s="14">
        <v>2.5943999999999998E-2</v>
      </c>
      <c r="AS65" s="14">
        <v>2.5943999999999998E-2</v>
      </c>
      <c r="AT65" s="14">
        <v>2.5943999999999998E-2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0">
        <v>0</v>
      </c>
      <c r="BB65" s="10">
        <v>0</v>
      </c>
      <c r="BC65" s="10">
        <v>0</v>
      </c>
      <c r="BD65" s="10">
        <v>232.00411860151132</v>
      </c>
      <c r="BE65" s="10">
        <v>242.15752533753479</v>
      </c>
      <c r="BF65" s="10">
        <v>254.1330554544403</v>
      </c>
      <c r="BG65" s="14">
        <v>0</v>
      </c>
      <c r="BH65" s="14">
        <v>0</v>
      </c>
      <c r="BI65" s="14">
        <v>0</v>
      </c>
      <c r="BJ65" s="31">
        <v>-111.44155372603893</v>
      </c>
      <c r="BK65" s="31">
        <v>-111.44155372603893</v>
      </c>
      <c r="BL65" s="31">
        <v>-111.44155372603893</v>
      </c>
      <c r="BM65" s="18">
        <v>0</v>
      </c>
      <c r="BN65" s="18">
        <v>0</v>
      </c>
      <c r="BO65" s="18">
        <v>0</v>
      </c>
      <c r="BP65" s="14">
        <v>0</v>
      </c>
      <c r="BQ65" s="14">
        <v>0</v>
      </c>
      <c r="BR65" s="14">
        <v>0</v>
      </c>
    </row>
    <row r="66" spans="3:70" x14ac:dyDescent="0.25">
      <c r="C66" t="str">
        <f t="array" aca="1" ref="C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Measure'!G66),0)),"")</f>
        <v>Residential</v>
      </c>
      <c r="D66" t="str">
        <f t="array" aca="1" ref="D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Measure'!G66),0)),"")</f>
        <v>Residential Efficient Products</v>
      </c>
      <c r="E66" t="str">
        <f t="array" aca="1" ref="E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Measure'!G66),0)),"")</f>
        <v>Instant Savings</v>
      </c>
      <c r="F66" s="8" t="str">
        <f t="array" aca="1" ref="F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Measure'!G66),0)),"")</f>
        <v>Per appliance</v>
      </c>
      <c r="G66" s="3" t="s">
        <v>99</v>
      </c>
      <c r="H66" s="11">
        <v>1.8831721018288738</v>
      </c>
      <c r="I66" s="11">
        <v>1.9654666278656034</v>
      </c>
      <c r="J66" s="11">
        <v>2.047809140295485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0">
        <v>0</v>
      </c>
      <c r="U66" s="10">
        <v>0</v>
      </c>
      <c r="V66" s="10">
        <v>0</v>
      </c>
      <c r="W66" s="14">
        <v>0</v>
      </c>
      <c r="X66" s="14">
        <v>0</v>
      </c>
      <c r="Y66" s="14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4">
        <v>49</v>
      </c>
      <c r="AP66" s="14">
        <v>49</v>
      </c>
      <c r="AQ66" s="14">
        <v>49</v>
      </c>
      <c r="AR66" s="14">
        <v>7.4382000000000007E-3</v>
      </c>
      <c r="AS66" s="14">
        <v>7.4382000000000007E-3</v>
      </c>
      <c r="AT66" s="14">
        <v>7.4382000000000007E-3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0">
        <v>0</v>
      </c>
      <c r="BB66" s="10">
        <v>0</v>
      </c>
      <c r="BC66" s="10">
        <v>0</v>
      </c>
      <c r="BD66" s="10">
        <v>54.920584161013984</v>
      </c>
      <c r="BE66" s="10">
        <v>57.320610923730797</v>
      </c>
      <c r="BF66" s="10">
        <v>59.722037155323086</v>
      </c>
      <c r="BG66" s="14">
        <v>0</v>
      </c>
      <c r="BH66" s="14">
        <v>0</v>
      </c>
      <c r="BI66" s="14">
        <v>0</v>
      </c>
      <c r="BJ66" s="31">
        <v>78.881525296814431</v>
      </c>
      <c r="BK66" s="31">
        <v>78.881525296814431</v>
      </c>
      <c r="BL66" s="31">
        <v>78.881525296814431</v>
      </c>
      <c r="BM66" s="18">
        <v>0</v>
      </c>
      <c r="BN66" s="18">
        <v>0</v>
      </c>
      <c r="BO66" s="18">
        <v>0</v>
      </c>
      <c r="BP66" s="14">
        <v>0</v>
      </c>
      <c r="BQ66" s="14">
        <v>0</v>
      </c>
      <c r="BR66" s="14">
        <v>0</v>
      </c>
    </row>
    <row r="67" spans="3:70" x14ac:dyDescent="0.25">
      <c r="C67" t="str">
        <f t="array" aca="1" ref="C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Measure'!G67),0)),"")</f>
        <v>BNI</v>
      </c>
      <c r="D67" t="str">
        <f t="array" aca="1" ref="D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Measure'!G67),0)),"")</f>
        <v>Efficient Product Rebates</v>
      </c>
      <c r="E67" t="str">
        <f t="array" aca="1" ref="E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Measure'!G67),0)),"")</f>
        <v>Business Energy Rebates</v>
      </c>
      <c r="F67" s="8" t="str">
        <f t="array" aca="1" ref="F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Measure'!G67),0)),"")</f>
        <v>Per Oven</v>
      </c>
      <c r="G67" s="3" t="s">
        <v>100</v>
      </c>
      <c r="H67" s="11">
        <v>2.968381970646266</v>
      </c>
      <c r="I67" s="11">
        <v>3.0974112111468322</v>
      </c>
      <c r="J67" s="11">
        <v>3.2267164492268927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0">
        <v>0</v>
      </c>
      <c r="U67" s="10">
        <v>0</v>
      </c>
      <c r="V67" s="10">
        <v>0</v>
      </c>
      <c r="W67" s="14">
        <v>0</v>
      </c>
      <c r="X67" s="14">
        <v>0</v>
      </c>
      <c r="Y67" s="14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4">
        <v>6368</v>
      </c>
      <c r="AP67" s="14">
        <v>6368</v>
      </c>
      <c r="AQ67" s="14">
        <v>6368</v>
      </c>
      <c r="AR67" s="14">
        <v>0.98899999999999999</v>
      </c>
      <c r="AS67" s="14">
        <v>0.98899999999999999</v>
      </c>
      <c r="AT67" s="14">
        <v>0.98899999999999999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0">
        <v>0</v>
      </c>
      <c r="BB67" s="10">
        <v>0</v>
      </c>
      <c r="BC67" s="10">
        <v>0</v>
      </c>
      <c r="BD67" s="10">
        <v>5895.5230841606281</v>
      </c>
      <c r="BE67" s="10">
        <v>6151.788912960682</v>
      </c>
      <c r="BF67" s="10">
        <v>6408.6029023806195</v>
      </c>
      <c r="BG67" s="14">
        <v>0</v>
      </c>
      <c r="BH67" s="14">
        <v>0</v>
      </c>
      <c r="BI67" s="14">
        <v>0</v>
      </c>
      <c r="BJ67" s="31">
        <v>11682.765481316526</v>
      </c>
      <c r="BK67" s="31">
        <v>11682.765481316526</v>
      </c>
      <c r="BL67" s="31">
        <v>11682.765481316526</v>
      </c>
      <c r="BM67" s="18">
        <v>0</v>
      </c>
      <c r="BN67" s="18">
        <v>0</v>
      </c>
      <c r="BO67" s="18">
        <v>0</v>
      </c>
      <c r="BP67" s="14">
        <v>0</v>
      </c>
      <c r="BQ67" s="14">
        <v>0</v>
      </c>
      <c r="BR67" s="14">
        <v>0</v>
      </c>
    </row>
    <row r="68" spans="3:70" x14ac:dyDescent="0.25">
      <c r="C68" t="str">
        <f t="array" aca="1" ref="C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Measure'!G68),0)),"")</f>
        <v>BNI</v>
      </c>
      <c r="D68" t="str">
        <f t="array" aca="1" ref="D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Measure'!G68),0)),"")</f>
        <v>Efficient Product Rebates</v>
      </c>
      <c r="E68" t="str">
        <f t="array" aca="1" ref="E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Measure'!G68),0)),"")</f>
        <v>Business Energy Rebates</v>
      </c>
      <c r="F68" s="8" t="str">
        <f t="array" aca="1" ref="F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Measure'!G68),0)),"")</f>
        <v>Per Oven</v>
      </c>
      <c r="G68" s="3" t="s">
        <v>102</v>
      </c>
      <c r="H68" s="11">
        <v>0.36312813549916167</v>
      </c>
      <c r="I68" s="11">
        <v>0.40034521596325368</v>
      </c>
      <c r="J68" s="11">
        <v>0.43731388206296695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0">
        <v>0</v>
      </c>
      <c r="U68" s="10">
        <v>0</v>
      </c>
      <c r="V68" s="10">
        <v>0</v>
      </c>
      <c r="W68" s="14">
        <v>0</v>
      </c>
      <c r="X68" s="14">
        <v>0</v>
      </c>
      <c r="Y68" s="14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4">
        <v>18282</v>
      </c>
      <c r="AP68" s="14">
        <v>18282</v>
      </c>
      <c r="AQ68" s="14">
        <v>18282</v>
      </c>
      <c r="AR68" s="14">
        <v>2.8380000000000001</v>
      </c>
      <c r="AS68" s="14">
        <v>2.8380000000000001</v>
      </c>
      <c r="AT68" s="14">
        <v>2.8380000000000001</v>
      </c>
      <c r="AU68" s="14">
        <v>18282</v>
      </c>
      <c r="AV68" s="14">
        <v>18282</v>
      </c>
      <c r="AW68" s="14">
        <v>18282</v>
      </c>
      <c r="AX68" s="14">
        <v>2.8380000000000001</v>
      </c>
      <c r="AY68" s="14">
        <v>2.8380000000000001</v>
      </c>
      <c r="AZ68" s="14">
        <v>2.8380000000000001</v>
      </c>
      <c r="BA68" s="10">
        <v>0</v>
      </c>
      <c r="BB68" s="10">
        <v>0</v>
      </c>
      <c r="BC68" s="10">
        <v>0</v>
      </c>
      <c r="BD68" s="10">
        <v>4815.7531042905866</v>
      </c>
      <c r="BE68" s="10">
        <v>5309.3206724747852</v>
      </c>
      <c r="BF68" s="10">
        <v>5799.5938050880177</v>
      </c>
      <c r="BG68" s="14">
        <v>0</v>
      </c>
      <c r="BH68" s="14">
        <v>0</v>
      </c>
      <c r="BI68" s="14">
        <v>0</v>
      </c>
      <c r="BJ68" s="31">
        <v>-22426.874890848674</v>
      </c>
      <c r="BK68" s="31">
        <v>-22426.874890848674</v>
      </c>
      <c r="BL68" s="31">
        <v>-22426.874890848674</v>
      </c>
      <c r="BM68" s="18">
        <v>0</v>
      </c>
      <c r="BN68" s="18">
        <v>0</v>
      </c>
      <c r="BO68" s="18">
        <v>0</v>
      </c>
      <c r="BP68" s="14">
        <v>0</v>
      </c>
      <c r="BQ68" s="14">
        <v>0</v>
      </c>
      <c r="BR68" s="14">
        <v>0</v>
      </c>
    </row>
    <row r="69" spans="3:70" x14ac:dyDescent="0.25">
      <c r="C69" t="str">
        <f t="array" aca="1" ref="C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Measure'!G69),0)),"")</f>
        <v>BNI</v>
      </c>
      <c r="D69" t="str">
        <f t="array" aca="1" ref="D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Measure'!G69),0)),"")</f>
        <v>Efficient Product Rebates</v>
      </c>
      <c r="E69" t="str">
        <f t="array" aca="1" ref="E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Measure'!G69),0)),"")</f>
        <v>Business Energy Rebates</v>
      </c>
      <c r="F69" s="8" t="str">
        <f t="array" aca="1" ref="F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Measure'!G69),0)),"")</f>
        <v>Per Oven</v>
      </c>
      <c r="G69" s="3" t="s">
        <v>104</v>
      </c>
      <c r="H69" s="11">
        <v>1.4886391849142027</v>
      </c>
      <c r="I69" s="11">
        <v>1.5533369467317413</v>
      </c>
      <c r="J69" s="11">
        <v>1.6181757318431229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0">
        <v>0</v>
      </c>
      <c r="U69" s="10">
        <v>0</v>
      </c>
      <c r="V69" s="10">
        <v>0</v>
      </c>
      <c r="W69" s="14">
        <v>0</v>
      </c>
      <c r="X69" s="14">
        <v>0</v>
      </c>
      <c r="Y69" s="14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4">
        <v>1937</v>
      </c>
      <c r="AP69" s="14">
        <v>1937</v>
      </c>
      <c r="AQ69" s="14">
        <v>1937</v>
      </c>
      <c r="AR69" s="14">
        <v>0.30099999999999999</v>
      </c>
      <c r="AS69" s="14">
        <v>0.30099999999999999</v>
      </c>
      <c r="AT69" s="14">
        <v>0.30099999999999999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0">
        <v>0</v>
      </c>
      <c r="BB69" s="10">
        <v>0</v>
      </c>
      <c r="BC69" s="10">
        <v>0</v>
      </c>
      <c r="BD69" s="10">
        <v>1793.5616380724939</v>
      </c>
      <c r="BE69" s="10">
        <v>1871.5116375357798</v>
      </c>
      <c r="BF69" s="10">
        <v>1949.631546519435</v>
      </c>
      <c r="BG69" s="14">
        <v>0</v>
      </c>
      <c r="BH69" s="14">
        <v>0</v>
      </c>
      <c r="BI69" s="14">
        <v>0</v>
      </c>
      <c r="BJ69" s="31">
        <v>1865.2116175514998</v>
      </c>
      <c r="BK69" s="31">
        <v>1865.2116175514998</v>
      </c>
      <c r="BL69" s="31">
        <v>1865.2116175514998</v>
      </c>
      <c r="BM69" s="18">
        <v>0</v>
      </c>
      <c r="BN69" s="18">
        <v>0</v>
      </c>
      <c r="BO69" s="18">
        <v>0</v>
      </c>
      <c r="BP69" s="14">
        <v>0</v>
      </c>
      <c r="BQ69" s="14">
        <v>0</v>
      </c>
      <c r="BR69" s="14">
        <v>0</v>
      </c>
    </row>
    <row r="70" spans="3:70" x14ac:dyDescent="0.25">
      <c r="C70" t="str">
        <f t="array" aca="1" ref="C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Measure'!G70),0)),"")</f>
        <v>BNI</v>
      </c>
      <c r="D70" t="str">
        <f t="array" aca="1" ref="D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Measure'!G70),0)),"")</f>
        <v>Efficient Product Rebates</v>
      </c>
      <c r="E70" t="str">
        <f t="array" aca="1" ref="E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Measure'!G70),0)),"")</f>
        <v>Business Energy Rebates</v>
      </c>
      <c r="F70" s="8" t="str">
        <f t="array" aca="1" ref="F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Measure'!G70),0)),"")</f>
        <v>Per Oven</v>
      </c>
      <c r="G70" s="3" t="s">
        <v>106</v>
      </c>
      <c r="H70" s="11">
        <v>0.33574011180678054</v>
      </c>
      <c r="I70" s="11">
        <v>0.39185272587173936</v>
      </c>
      <c r="J70" s="11">
        <v>0.44745052864205165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0">
        <v>0</v>
      </c>
      <c r="U70" s="10">
        <v>0</v>
      </c>
      <c r="V70" s="10">
        <v>0</v>
      </c>
      <c r="W70" s="14">
        <v>0</v>
      </c>
      <c r="X70" s="14">
        <v>0</v>
      </c>
      <c r="Y70" s="14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4">
        <v>12059</v>
      </c>
      <c r="AP70" s="14">
        <v>12059</v>
      </c>
      <c r="AQ70" s="14">
        <v>12059</v>
      </c>
      <c r="AR70" s="14">
        <v>1.8720000000000001</v>
      </c>
      <c r="AS70" s="14">
        <v>1.8720000000000001</v>
      </c>
      <c r="AT70" s="14">
        <v>1.8720000000000001</v>
      </c>
      <c r="AU70" s="14">
        <v>12059</v>
      </c>
      <c r="AV70" s="14">
        <v>12059</v>
      </c>
      <c r="AW70" s="14">
        <v>12059</v>
      </c>
      <c r="AX70" s="14">
        <v>1.8720000000000001</v>
      </c>
      <c r="AY70" s="14">
        <v>1.8720000000000001</v>
      </c>
      <c r="AZ70" s="14">
        <v>1.8720000000000001</v>
      </c>
      <c r="BA70" s="10">
        <v>0</v>
      </c>
      <c r="BB70" s="10">
        <v>0</v>
      </c>
      <c r="BC70" s="10">
        <v>0</v>
      </c>
      <c r="BD70" s="10">
        <v>1780.9360426619714</v>
      </c>
      <c r="BE70" s="10">
        <v>2078.5858417833169</v>
      </c>
      <c r="BF70" s="10">
        <v>2373.5048203754395</v>
      </c>
      <c r="BG70" s="14">
        <v>0</v>
      </c>
      <c r="BH70" s="14">
        <v>0</v>
      </c>
      <c r="BI70" s="14">
        <v>0</v>
      </c>
      <c r="BJ70" s="31">
        <v>-9110.6920336292114</v>
      </c>
      <c r="BK70" s="31">
        <v>-9110.6920336292114</v>
      </c>
      <c r="BL70" s="31">
        <v>-9110.6920336292114</v>
      </c>
      <c r="BM70" s="18">
        <v>0</v>
      </c>
      <c r="BN70" s="18">
        <v>0</v>
      </c>
      <c r="BO70" s="18">
        <v>0</v>
      </c>
      <c r="BP70" s="14">
        <v>0</v>
      </c>
      <c r="BQ70" s="14">
        <v>0</v>
      </c>
      <c r="BR70" s="14">
        <v>0</v>
      </c>
    </row>
    <row r="71" spans="3:70" x14ac:dyDescent="0.25">
      <c r="C71" t="str">
        <f t="array" aca="1" ref="C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Measure'!G71),0)),"")</f>
        <v>BNI</v>
      </c>
      <c r="D71" t="str">
        <f t="array" aca="1" ref="D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Measure'!G71),0)),"")</f>
        <v>Efficient Product Rebates</v>
      </c>
      <c r="E71" t="str">
        <f t="array" aca="1" ref="E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Measure'!G71),0)),"")</f>
        <v>Business Energy Rebates</v>
      </c>
      <c r="F71" s="8" t="str">
        <f t="array" aca="1" ref="F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Measure'!G71),0)),"")</f>
        <v>Per Fryer</v>
      </c>
      <c r="G71" s="3" t="s">
        <v>108</v>
      </c>
      <c r="H71" s="11">
        <v>1.3962303209072826</v>
      </c>
      <c r="I71" s="11">
        <v>1.3226936702823016</v>
      </c>
      <c r="J71" s="11">
        <v>1.493872231892027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0">
        <v>0</v>
      </c>
      <c r="U71" s="10">
        <v>0</v>
      </c>
      <c r="V71" s="10">
        <v>0</v>
      </c>
      <c r="W71" s="14">
        <v>0</v>
      </c>
      <c r="X71" s="14">
        <v>0</v>
      </c>
      <c r="Y71" s="14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4">
        <v>18189</v>
      </c>
      <c r="AP71" s="14">
        <v>18189</v>
      </c>
      <c r="AQ71" s="14">
        <v>18189</v>
      </c>
      <c r="AR71" s="14">
        <v>2.1179000000000001</v>
      </c>
      <c r="AS71" s="14">
        <v>2.1179000000000001</v>
      </c>
      <c r="AT71" s="14">
        <v>2.1179000000000001</v>
      </c>
      <c r="AU71" s="14">
        <v>18189</v>
      </c>
      <c r="AV71" s="14">
        <v>18189</v>
      </c>
      <c r="AW71" s="14">
        <v>18189</v>
      </c>
      <c r="AX71" s="14">
        <v>2.8239999999999998</v>
      </c>
      <c r="AY71" s="14">
        <v>2.1179000000000001</v>
      </c>
      <c r="AZ71" s="14">
        <v>2.1179000000000001</v>
      </c>
      <c r="BA71" s="10">
        <v>0</v>
      </c>
      <c r="BB71" s="10">
        <v>0</v>
      </c>
      <c r="BC71" s="10">
        <v>0</v>
      </c>
      <c r="BD71" s="10">
        <v>3791.3499300221047</v>
      </c>
      <c r="BE71" s="10">
        <v>3591.6671334044859</v>
      </c>
      <c r="BF71" s="10">
        <v>4056.4886015119773</v>
      </c>
      <c r="BG71" s="14">
        <v>0</v>
      </c>
      <c r="BH71" s="14">
        <v>0</v>
      </c>
      <c r="BI71" s="14">
        <v>0</v>
      </c>
      <c r="BJ71" s="31">
        <v>3070.9347203940615</v>
      </c>
      <c r="BK71" s="31">
        <v>3070.9347203940615</v>
      </c>
      <c r="BL71" s="31">
        <v>3070.9347203940615</v>
      </c>
      <c r="BM71" s="18">
        <v>0</v>
      </c>
      <c r="BN71" s="18">
        <v>0</v>
      </c>
      <c r="BO71" s="18">
        <v>0</v>
      </c>
      <c r="BP71" s="14">
        <v>0</v>
      </c>
      <c r="BQ71" s="14">
        <v>0</v>
      </c>
      <c r="BR71" s="14">
        <v>0</v>
      </c>
    </row>
    <row r="72" spans="3:70" x14ac:dyDescent="0.25">
      <c r="C72" t="str">
        <f t="array" aca="1" ref="C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Measure'!G72),0)),"")</f>
        <v>BNI</v>
      </c>
      <c r="D72" t="str">
        <f t="array" aca="1" ref="D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Measure'!G72),0)),"")</f>
        <v>Efficient Product Rebates</v>
      </c>
      <c r="E72" t="str">
        <f t="array" aca="1" ref="E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Measure'!G72),0)),"")</f>
        <v>Business Energy Rebates</v>
      </c>
      <c r="F72" s="8" t="str">
        <f t="array" aca="1" ref="F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Measure'!G72),0)),"")</f>
        <v>Per Griddle - 3'</v>
      </c>
      <c r="G72" s="3" t="s">
        <v>112</v>
      </c>
      <c r="H72" s="11">
        <v>0.28538728384868189</v>
      </c>
      <c r="I72" s="11">
        <v>0.3780161480276692</v>
      </c>
      <c r="J72" s="11">
        <v>0.46961667864085438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0">
        <v>0</v>
      </c>
      <c r="U72" s="10">
        <v>0</v>
      </c>
      <c r="V72" s="10">
        <v>0</v>
      </c>
      <c r="W72" s="14">
        <v>0</v>
      </c>
      <c r="X72" s="14">
        <v>0</v>
      </c>
      <c r="Y72" s="14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4">
        <v>15815</v>
      </c>
      <c r="AP72" s="14">
        <v>15815</v>
      </c>
      <c r="AQ72" s="14">
        <v>15815</v>
      </c>
      <c r="AR72" s="14">
        <v>2.4550000000000001</v>
      </c>
      <c r="AS72" s="14">
        <v>2.4550000000000001</v>
      </c>
      <c r="AT72" s="14">
        <v>2.4550000000000001</v>
      </c>
      <c r="AU72" s="14">
        <v>15815</v>
      </c>
      <c r="AV72" s="14">
        <v>15815</v>
      </c>
      <c r="AW72" s="14">
        <v>15815</v>
      </c>
      <c r="AX72" s="14">
        <v>2.4550000000000001</v>
      </c>
      <c r="AY72" s="14">
        <v>2.4550000000000001</v>
      </c>
      <c r="AZ72" s="14">
        <v>2.4550000000000001</v>
      </c>
      <c r="BA72" s="10">
        <v>0</v>
      </c>
      <c r="BB72" s="10">
        <v>0</v>
      </c>
      <c r="BC72" s="10">
        <v>0</v>
      </c>
      <c r="BD72" s="10">
        <v>1128.2958983123262</v>
      </c>
      <c r="BE72" s="10">
        <v>1494.5097187357187</v>
      </c>
      <c r="BF72" s="10">
        <v>1856.6579601720441</v>
      </c>
      <c r="BG72" s="14">
        <v>0</v>
      </c>
      <c r="BH72" s="14">
        <v>0</v>
      </c>
      <c r="BI72" s="14">
        <v>0</v>
      </c>
      <c r="BJ72" s="31">
        <v>-6963.8902614481676</v>
      </c>
      <c r="BK72" s="31">
        <v>-6963.8902614481676</v>
      </c>
      <c r="BL72" s="31">
        <v>-6963.8902614481676</v>
      </c>
      <c r="BM72" s="18">
        <v>0</v>
      </c>
      <c r="BN72" s="18">
        <v>0</v>
      </c>
      <c r="BO72" s="18">
        <v>0</v>
      </c>
      <c r="BP72" s="14">
        <v>0</v>
      </c>
      <c r="BQ72" s="14">
        <v>0</v>
      </c>
      <c r="BR72" s="14">
        <v>0</v>
      </c>
    </row>
    <row r="73" spans="3:70" x14ac:dyDescent="0.25">
      <c r="C73" t="str">
        <f t="array" aca="1" ref="C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Measure'!G73),0)),"")</f>
        <v>BNI</v>
      </c>
      <c r="D73" t="str">
        <f t="array" aca="1" ref="D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Measure'!G73),0)),"")</f>
        <v>Efficient Product Rebates</v>
      </c>
      <c r="E73" t="str">
        <f t="array" aca="1" ref="E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Measure'!G73),0)),"")</f>
        <v>Business Energy Rebates</v>
      </c>
      <c r="F73" s="8" t="str">
        <f t="array" aca="1" ref="F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Measure'!G73),0)),"")</f>
        <v>Per Steam Cooker - 3 pan</v>
      </c>
      <c r="G73" s="3" t="s">
        <v>114</v>
      </c>
      <c r="H73" s="11">
        <v>3.4040355563127891</v>
      </c>
      <c r="I73" s="11">
        <v>3.5520273510527995</v>
      </c>
      <c r="J73" s="11">
        <v>3.7003290996424583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0">
        <v>0</v>
      </c>
      <c r="U73" s="10">
        <v>0</v>
      </c>
      <c r="V73" s="10">
        <v>0</v>
      </c>
      <c r="W73" s="14">
        <v>0</v>
      </c>
      <c r="X73" s="14">
        <v>0</v>
      </c>
      <c r="Y73" s="14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4">
        <v>9967</v>
      </c>
      <c r="AP73" s="14">
        <v>9967</v>
      </c>
      <c r="AQ73" s="14">
        <v>9967</v>
      </c>
      <c r="AR73" s="14">
        <v>1.5469999999999999</v>
      </c>
      <c r="AS73" s="14">
        <v>1.5469999999999999</v>
      </c>
      <c r="AT73" s="14">
        <v>1.5469999999999999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0">
        <v>0</v>
      </c>
      <c r="BB73" s="10">
        <v>0</v>
      </c>
      <c r="BC73" s="10">
        <v>0</v>
      </c>
      <c r="BD73" s="10">
        <v>9225.9227746352335</v>
      </c>
      <c r="BE73" s="10">
        <v>9627.0234232518269</v>
      </c>
      <c r="BF73" s="10">
        <v>10028.964136618994</v>
      </c>
      <c r="BG73" s="14">
        <v>0</v>
      </c>
      <c r="BH73" s="14">
        <v>0</v>
      </c>
      <c r="BI73" s="14">
        <v>0</v>
      </c>
      <c r="BJ73" s="31">
        <v>19401.12475999476</v>
      </c>
      <c r="BK73" s="31">
        <v>19401.12475999476</v>
      </c>
      <c r="BL73" s="31">
        <v>19401.12475999476</v>
      </c>
      <c r="BM73" s="18">
        <v>0</v>
      </c>
      <c r="BN73" s="18">
        <v>0</v>
      </c>
      <c r="BO73" s="18">
        <v>0</v>
      </c>
      <c r="BP73" s="14">
        <v>0</v>
      </c>
      <c r="BQ73" s="14">
        <v>0</v>
      </c>
      <c r="BR73" s="14">
        <v>0</v>
      </c>
    </row>
    <row r="74" spans="3:70" x14ac:dyDescent="0.25">
      <c r="C74" t="str">
        <f t="array" aca="1" ref="C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Measure'!G74),0)),"")</f>
        <v>BNI</v>
      </c>
      <c r="D74" t="str">
        <f t="array" aca="1" ref="D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Measure'!G74),0)),"")</f>
        <v>Efficient Product Rebates</v>
      </c>
      <c r="E74" t="str">
        <f t="array" aca="1" ref="E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Measure'!G74),0)),"")</f>
        <v>Business Energy Rebates</v>
      </c>
      <c r="F74" s="8" t="str">
        <f t="array" aca="1" ref="F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Measure'!G74),0)),"")</f>
        <v>Per 60 gal HWH</v>
      </c>
      <c r="G74" s="3" t="s">
        <v>116</v>
      </c>
      <c r="H74" s="11">
        <v>4.6112343696791092</v>
      </c>
      <c r="I74" s="11">
        <v>4.7831605928696073</v>
      </c>
      <c r="J74" s="11">
        <v>4.9817173704954492</v>
      </c>
      <c r="K74" s="14">
        <v>153.86581469648561</v>
      </c>
      <c r="L74" s="14">
        <v>153.86581469648561</v>
      </c>
      <c r="M74" s="14">
        <v>153.86581469648561</v>
      </c>
      <c r="N74" s="14">
        <v>562908.19169329084</v>
      </c>
      <c r="O74" s="14">
        <v>562908.19169329084</v>
      </c>
      <c r="P74" s="14">
        <v>562908.19169329084</v>
      </c>
      <c r="Q74" s="14">
        <v>8443622.8753993623</v>
      </c>
      <c r="R74" s="14">
        <v>8443622.8753993623</v>
      </c>
      <c r="S74" s="14">
        <v>8443622.8753993623</v>
      </c>
      <c r="T74" s="10">
        <v>116825.47598759367</v>
      </c>
      <c r="U74" s="10">
        <v>116825.47598759367</v>
      </c>
      <c r="V74" s="10">
        <v>116825.47598759367</v>
      </c>
      <c r="W74" s="14">
        <v>100</v>
      </c>
      <c r="X74" s="14">
        <v>100</v>
      </c>
      <c r="Y74" s="14">
        <v>100</v>
      </c>
      <c r="Z74" s="10">
        <v>814937.52927124989</v>
      </c>
      <c r="AA74" s="10">
        <v>845321.829940303</v>
      </c>
      <c r="AB74" s="10">
        <v>880412.51430075231</v>
      </c>
      <c r="AC74" s="10">
        <v>86000</v>
      </c>
      <c r="AD74" s="10">
        <v>86000</v>
      </c>
      <c r="AE74" s="10">
        <v>86000</v>
      </c>
      <c r="AF74" s="10">
        <v>16825.47598759368</v>
      </c>
      <c r="AG74" s="10">
        <v>16825.47598759368</v>
      </c>
      <c r="AH74" s="10">
        <v>16825.47598759368</v>
      </c>
      <c r="AI74" s="10">
        <v>159903.24</v>
      </c>
      <c r="AJ74" s="10">
        <v>159903.24</v>
      </c>
      <c r="AK74" s="10">
        <v>159903.24</v>
      </c>
      <c r="AL74" s="10">
        <v>0</v>
      </c>
      <c r="AM74" s="10">
        <v>0</v>
      </c>
      <c r="AN74" s="10">
        <v>0</v>
      </c>
      <c r="AO74" s="14">
        <v>6146.1719999999996</v>
      </c>
      <c r="AP74" s="14">
        <v>6146.1719999999996</v>
      </c>
      <c r="AQ74" s="14">
        <v>6146.1719999999996</v>
      </c>
      <c r="AR74" s="14">
        <v>1.68</v>
      </c>
      <c r="AS74" s="14">
        <v>1.68</v>
      </c>
      <c r="AT74" s="14">
        <v>1.68</v>
      </c>
      <c r="AU74" s="14">
        <v>0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0">
        <v>0</v>
      </c>
      <c r="BB74" s="10">
        <v>0</v>
      </c>
      <c r="BC74" s="10">
        <v>0</v>
      </c>
      <c r="BD74" s="10">
        <v>8149.3752927124988</v>
      </c>
      <c r="BE74" s="10">
        <v>8453.21829940303</v>
      </c>
      <c r="BF74" s="10">
        <v>8804.1251430075226</v>
      </c>
      <c r="BG74" s="14">
        <v>0</v>
      </c>
      <c r="BH74" s="14">
        <v>0</v>
      </c>
      <c r="BI74" s="14">
        <v>0</v>
      </c>
      <c r="BJ74" s="31">
        <v>18804.648932053267</v>
      </c>
      <c r="BK74" s="31">
        <v>18804.648932053267</v>
      </c>
      <c r="BL74" s="31">
        <v>18804.648932053267</v>
      </c>
      <c r="BM74" s="18">
        <v>2.1112825234669241E-2</v>
      </c>
      <c r="BN74" s="18">
        <v>2.1112825234669241E-2</v>
      </c>
      <c r="BO74" s="18">
        <v>2.1112825234669241E-2</v>
      </c>
      <c r="BP74" s="14">
        <v>8443622.8753993623</v>
      </c>
      <c r="BQ74" s="14">
        <v>8443622.8753993623</v>
      </c>
      <c r="BR74" s="14">
        <v>8443622.8753993623</v>
      </c>
    </row>
    <row r="75" spans="3:70" x14ac:dyDescent="0.25">
      <c r="C75" t="str">
        <f t="array" aca="1" ref="C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Measure'!G75),0)),"")</f>
        <v>BNI</v>
      </c>
      <c r="D75" t="str">
        <f t="array" aca="1" ref="D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Measure'!G75),0)),"")</f>
        <v>Custom Incentives</v>
      </c>
      <c r="E75" t="str">
        <f t="array" aca="1" ref="E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Measure'!G75),0)),"")</f>
        <v>EMIS</v>
      </c>
      <c r="F75" s="8" t="str">
        <f t="array" aca="1" ref="F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Measure'!G75),0)),"")</f>
        <v xml:space="preserve">Per Gross GWh </v>
      </c>
      <c r="G75" s="3" t="s">
        <v>118</v>
      </c>
      <c r="H75" s="11">
        <v>1.1754144947820311</v>
      </c>
      <c r="I75" s="11">
        <v>1.2792839252442487</v>
      </c>
      <c r="J75" s="11">
        <v>1.3937278323215365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0">
        <v>0</v>
      </c>
      <c r="U75" s="10">
        <v>0</v>
      </c>
      <c r="V75" s="10">
        <v>0</v>
      </c>
      <c r="W75" s="14">
        <v>0</v>
      </c>
      <c r="X75" s="14">
        <v>0</v>
      </c>
      <c r="Y75" s="14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4">
        <v>1000000</v>
      </c>
      <c r="AP75" s="14">
        <v>1000000</v>
      </c>
      <c r="AQ75" s="14">
        <v>1000000</v>
      </c>
      <c r="AR75" s="14">
        <v>168.5</v>
      </c>
      <c r="AS75" s="14">
        <v>168.5</v>
      </c>
      <c r="AT75" s="14">
        <v>168.5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0">
        <v>0</v>
      </c>
      <c r="BB75" s="10">
        <v>0</v>
      </c>
      <c r="BC75" s="10">
        <v>0</v>
      </c>
      <c r="BD75" s="10">
        <v>297758.10270837951</v>
      </c>
      <c r="BE75" s="10">
        <v>324070.49266198918</v>
      </c>
      <c r="BF75" s="10">
        <v>353061.6279501298</v>
      </c>
      <c r="BG75" s="14">
        <v>0</v>
      </c>
      <c r="BH75" s="14">
        <v>0</v>
      </c>
      <c r="BI75" s="14">
        <v>0</v>
      </c>
      <c r="BJ75" s="31">
        <v>198033.37622476462</v>
      </c>
      <c r="BK75" s="31">
        <v>198033.37622476462</v>
      </c>
      <c r="BL75" s="31">
        <v>198033.37622476462</v>
      </c>
      <c r="BM75" s="18">
        <v>0</v>
      </c>
      <c r="BN75" s="18">
        <v>0</v>
      </c>
      <c r="BO75" s="18">
        <v>0</v>
      </c>
      <c r="BP75" s="14">
        <v>0</v>
      </c>
      <c r="BQ75" s="14">
        <v>0</v>
      </c>
      <c r="BR75" s="14">
        <v>0</v>
      </c>
    </row>
    <row r="76" spans="3:70" x14ac:dyDescent="0.25">
      <c r="C76" t="str">
        <f t="array" aca="1" ref="C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Measure'!G76),0)),"")</f>
        <v>BNI</v>
      </c>
      <c r="D76" t="str">
        <f t="array" aca="1" ref="D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Measure'!G76),0)),"")</f>
        <v>Efficient Product Rebates</v>
      </c>
      <c r="E76" t="str">
        <f t="array" aca="1" ref="E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Measure'!G76),0)),"")</f>
        <v>Business Energy Rebates</v>
      </c>
      <c r="F76" s="8" t="str">
        <f t="array" aca="1" ref="F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Measure'!G76),0)),"")</f>
        <v>Per Pool Pump</v>
      </c>
      <c r="G76" s="3" t="s">
        <v>119</v>
      </c>
      <c r="H76" s="11">
        <v>6.1526486012138193</v>
      </c>
      <c r="I76" s="11">
        <v>6.5235647760870483</v>
      </c>
      <c r="J76" s="11">
        <v>6.9204254695094649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0">
        <v>0</v>
      </c>
      <c r="U76" s="10">
        <v>0</v>
      </c>
      <c r="V76" s="10">
        <v>0</v>
      </c>
      <c r="W76" s="14">
        <v>0</v>
      </c>
      <c r="X76" s="14">
        <v>0</v>
      </c>
      <c r="Y76" s="14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4">
        <v>3847</v>
      </c>
      <c r="AP76" s="14">
        <v>3847</v>
      </c>
      <c r="AQ76" s="14">
        <v>3847</v>
      </c>
      <c r="AR76" s="14">
        <v>0</v>
      </c>
      <c r="AS76" s="14">
        <v>0</v>
      </c>
      <c r="AT76" s="14">
        <v>0</v>
      </c>
      <c r="AU76" s="14">
        <v>3847</v>
      </c>
      <c r="AV76" s="14">
        <v>3847</v>
      </c>
      <c r="AW76" s="14">
        <v>3847</v>
      </c>
      <c r="AX76" s="14">
        <v>0</v>
      </c>
      <c r="AY76" s="14">
        <v>0</v>
      </c>
      <c r="AZ76" s="14">
        <v>0</v>
      </c>
      <c r="BA76" s="10">
        <v>0</v>
      </c>
      <c r="BB76" s="10">
        <v>0</v>
      </c>
      <c r="BC76" s="10">
        <v>0</v>
      </c>
      <c r="BD76" s="10">
        <v>3116.7482441189059</v>
      </c>
      <c r="BE76" s="10">
        <v>3304.6433136542223</v>
      </c>
      <c r="BF76" s="10">
        <v>3505.6811023457631</v>
      </c>
      <c r="BG76" s="14">
        <v>0</v>
      </c>
      <c r="BH76" s="14">
        <v>0</v>
      </c>
      <c r="BI76" s="14">
        <v>0</v>
      </c>
      <c r="BJ76" s="31">
        <v>7856.507257017809</v>
      </c>
      <c r="BK76" s="31">
        <v>7856.507257017809</v>
      </c>
      <c r="BL76" s="31">
        <v>7856.507257017809</v>
      </c>
      <c r="BM76" s="18">
        <v>0</v>
      </c>
      <c r="BN76" s="18">
        <v>0</v>
      </c>
      <c r="BO76" s="18">
        <v>0</v>
      </c>
      <c r="BP76" s="14">
        <v>0</v>
      </c>
      <c r="BQ76" s="14">
        <v>0</v>
      </c>
      <c r="BR76" s="14">
        <v>0</v>
      </c>
    </row>
    <row r="77" spans="3:70" x14ac:dyDescent="0.25">
      <c r="C77" t="str">
        <f t="array" aca="1" ref="C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Measure'!G77),0)),"")</f>
        <v>BNI</v>
      </c>
      <c r="D77" t="str">
        <f t="array" aca="1" ref="D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Measure'!G77),0)),"")</f>
        <v>Efficient Product Rebates</v>
      </c>
      <c r="E77" t="str">
        <f t="array" aca="1" ref="E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Measure'!G77),0)),"")</f>
        <v>Business Energy Rebates</v>
      </c>
      <c r="F77" s="8" t="str">
        <f t="array" aca="1" ref="F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Measure'!G77),0)),"")</f>
        <v xml:space="preserve">Per 30 kVA Power Supply </v>
      </c>
      <c r="G77" s="3" t="s">
        <v>121</v>
      </c>
      <c r="H77" s="11">
        <v>9.4788501458510019E-2</v>
      </c>
      <c r="I77" s="11">
        <v>0.10064812724566259</v>
      </c>
      <c r="J77" s="11">
        <v>0.10690745804408121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0">
        <v>0</v>
      </c>
      <c r="U77" s="10">
        <v>0</v>
      </c>
      <c r="V77" s="10">
        <v>0</v>
      </c>
      <c r="W77" s="14">
        <v>0</v>
      </c>
      <c r="X77" s="14">
        <v>0</v>
      </c>
      <c r="Y77" s="14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4">
        <v>6120</v>
      </c>
      <c r="AP77" s="14">
        <v>6120</v>
      </c>
      <c r="AQ77" s="14">
        <v>6120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0">
        <v>0</v>
      </c>
      <c r="BB77" s="10">
        <v>0</v>
      </c>
      <c r="BC77" s="10">
        <v>0</v>
      </c>
      <c r="BD77" s="10">
        <v>3480.4004315003222</v>
      </c>
      <c r="BE77" s="10">
        <v>3695.5514656894516</v>
      </c>
      <c r="BF77" s="10">
        <v>3925.3786839333748</v>
      </c>
      <c r="BG77" s="14">
        <v>0</v>
      </c>
      <c r="BH77" s="14">
        <v>0</v>
      </c>
      <c r="BI77" s="14">
        <v>0</v>
      </c>
      <c r="BJ77" s="31">
        <v>-92872.818024538472</v>
      </c>
      <c r="BK77" s="31">
        <v>-92872.818024538472</v>
      </c>
      <c r="BL77" s="31">
        <v>-92872.818024538472</v>
      </c>
      <c r="BM77" s="18">
        <v>0</v>
      </c>
      <c r="BN77" s="18">
        <v>0</v>
      </c>
      <c r="BO77" s="18">
        <v>0</v>
      </c>
      <c r="BP77" s="14">
        <v>0</v>
      </c>
      <c r="BQ77" s="14">
        <v>0</v>
      </c>
      <c r="BR77" s="14">
        <v>0</v>
      </c>
    </row>
    <row r="78" spans="3:70" x14ac:dyDescent="0.25">
      <c r="C78" t="str">
        <f t="array" aca="1" ref="C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Measure'!G78),0)),"")</f>
        <v>BNI</v>
      </c>
      <c r="D78" t="str">
        <f t="array" aca="1" ref="D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Measure'!G78),0)),"")</f>
        <v>Efficient Product Rebates</v>
      </c>
      <c r="E78" t="str">
        <f t="array" aca="1" ref="E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Measure'!G78),0)),"")</f>
        <v>Business Energy Rebates</v>
      </c>
      <c r="F78" s="8" t="str">
        <f t="array" aca="1" ref="F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Measure'!G78),0)),"")</f>
        <v>Per Washer - 3 cubic feet</v>
      </c>
      <c r="G78" s="3" t="s">
        <v>123</v>
      </c>
      <c r="H78" s="11">
        <v>4.5837748900760156</v>
      </c>
      <c r="I78" s="11">
        <v>4.7053786214561075</v>
      </c>
      <c r="J78" s="11">
        <v>4.8641542817655141</v>
      </c>
      <c r="K78" s="14">
        <v>0.7143769968051118</v>
      </c>
      <c r="L78" s="14">
        <v>0.7143769968051118</v>
      </c>
      <c r="M78" s="14">
        <v>0.7143769968051118</v>
      </c>
      <c r="N78" s="14">
        <v>1432.6794036208732</v>
      </c>
      <c r="O78" s="14">
        <v>1432.6794036208732</v>
      </c>
      <c r="P78" s="14">
        <v>1432.6794036208732</v>
      </c>
      <c r="Q78" s="14">
        <v>15759.473439829608</v>
      </c>
      <c r="R78" s="14">
        <v>15759.473439829608</v>
      </c>
      <c r="S78" s="14">
        <v>15759.473439829608</v>
      </c>
      <c r="T78" s="10">
        <v>342.82316949595452</v>
      </c>
      <c r="U78" s="10">
        <v>342.82316949595452</v>
      </c>
      <c r="V78" s="10">
        <v>342.82316949595452</v>
      </c>
      <c r="W78" s="14">
        <v>2</v>
      </c>
      <c r="X78" s="14">
        <v>2</v>
      </c>
      <c r="Y78" s="14">
        <v>2</v>
      </c>
      <c r="Z78" s="10">
        <v>2188.6020223712253</v>
      </c>
      <c r="AA78" s="10">
        <v>2246.663811793424</v>
      </c>
      <c r="AB78" s="10">
        <v>2322.4739769062076</v>
      </c>
      <c r="AC78" s="10">
        <v>258</v>
      </c>
      <c r="AD78" s="10">
        <v>258</v>
      </c>
      <c r="AE78" s="10">
        <v>258</v>
      </c>
      <c r="AF78" s="10">
        <v>42.82316949595451</v>
      </c>
      <c r="AG78" s="10">
        <v>42.82316949595451</v>
      </c>
      <c r="AH78" s="10">
        <v>42.82316949595451</v>
      </c>
      <c r="AI78" s="10">
        <v>434.64400000000001</v>
      </c>
      <c r="AJ78" s="10">
        <v>434.64400000000001</v>
      </c>
      <c r="AK78" s="10">
        <v>434.64400000000001</v>
      </c>
      <c r="AL78" s="10">
        <v>0</v>
      </c>
      <c r="AM78" s="10">
        <v>0</v>
      </c>
      <c r="AN78" s="10">
        <v>0</v>
      </c>
      <c r="AO78" s="14">
        <v>782.14300000000003</v>
      </c>
      <c r="AP78" s="14">
        <v>782.14300000000003</v>
      </c>
      <c r="AQ78" s="14">
        <v>782.14300000000003</v>
      </c>
      <c r="AR78" s="14">
        <v>0.39</v>
      </c>
      <c r="AS78" s="14">
        <v>0.39</v>
      </c>
      <c r="AT78" s="14">
        <v>0.39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0">
        <v>0</v>
      </c>
      <c r="BB78" s="10">
        <v>0</v>
      </c>
      <c r="BC78" s="10">
        <v>0</v>
      </c>
      <c r="BD78" s="10">
        <v>1094.3010111856127</v>
      </c>
      <c r="BE78" s="10">
        <v>1123.331905896712</v>
      </c>
      <c r="BF78" s="10">
        <v>1161.2369884531038</v>
      </c>
      <c r="BG78" s="14">
        <v>0</v>
      </c>
      <c r="BH78" s="14">
        <v>0</v>
      </c>
      <c r="BI78" s="14">
        <v>0</v>
      </c>
      <c r="BJ78" s="31">
        <v>2491.6982443659499</v>
      </c>
      <c r="BK78" s="31">
        <v>2491.6982443659499</v>
      </c>
      <c r="BL78" s="31">
        <v>2491.6982443659499</v>
      </c>
      <c r="BM78" s="18">
        <v>2.9630182551254016E-2</v>
      </c>
      <c r="BN78" s="18">
        <v>2.9630182551254016E-2</v>
      </c>
      <c r="BO78" s="18">
        <v>2.9630182551254016E-2</v>
      </c>
      <c r="BP78" s="14">
        <v>15759.473439829608</v>
      </c>
      <c r="BQ78" s="14">
        <v>15759.473439829608</v>
      </c>
      <c r="BR78" s="14">
        <v>15759.473439829608</v>
      </c>
    </row>
    <row r="79" spans="3:70" x14ac:dyDescent="0.25">
      <c r="C79" t="str">
        <f t="array" aca="1" ref="C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Measure'!G79),0)),"")</f>
        <v>BNI</v>
      </c>
      <c r="D79" t="str">
        <f t="array" aca="1" ref="D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Measure'!G79),0)),"")</f>
        <v>Efficient Product Rebates</v>
      </c>
      <c r="E79" t="str">
        <f t="array" aca="1" ref="E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Measure'!G79),0)),"")</f>
        <v>Business Energy Rebates</v>
      </c>
      <c r="F79" s="8" t="str">
        <f t="array" aca="1" ref="F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Measure'!G79),0)),"")</f>
        <v>Per controller - controlling 500 W of fan power - medium temp</v>
      </c>
      <c r="G79" s="3" t="s">
        <v>127</v>
      </c>
      <c r="H79" s="11">
        <v>1.3117410566170655</v>
      </c>
      <c r="I79" s="11">
        <v>1.3746937105234749</v>
      </c>
      <c r="J79" s="11">
        <v>1.444930837211112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0">
        <v>0</v>
      </c>
      <c r="U79" s="10">
        <v>0</v>
      </c>
      <c r="V79" s="10">
        <v>0</v>
      </c>
      <c r="W79" s="14">
        <v>0</v>
      </c>
      <c r="X79" s="14">
        <v>0</v>
      </c>
      <c r="Y79" s="14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4">
        <v>2647.71</v>
      </c>
      <c r="AP79" s="14">
        <v>2647.71</v>
      </c>
      <c r="AQ79" s="14">
        <v>2647.71</v>
      </c>
      <c r="AR79" s="14">
        <v>0.30199999999999999</v>
      </c>
      <c r="AS79" s="14">
        <v>0.30199999999999999</v>
      </c>
      <c r="AT79" s="14">
        <v>0.30199999999999999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0">
        <v>0</v>
      </c>
      <c r="BB79" s="10">
        <v>0</v>
      </c>
      <c r="BC79" s="10">
        <v>0</v>
      </c>
      <c r="BD79" s="10">
        <v>1946.5341143963001</v>
      </c>
      <c r="BE79" s="10">
        <v>2039.951552085286</v>
      </c>
      <c r="BF79" s="10">
        <v>2144.1786497315652</v>
      </c>
      <c r="BG79" s="14">
        <v>0</v>
      </c>
      <c r="BH79" s="14">
        <v>0</v>
      </c>
      <c r="BI79" s="14">
        <v>0</v>
      </c>
      <c r="BJ79" s="31">
        <v>1561.4391834573307</v>
      </c>
      <c r="BK79" s="31">
        <v>1561.4391834573307</v>
      </c>
      <c r="BL79" s="31">
        <v>1561.4391834573307</v>
      </c>
      <c r="BM79" s="18">
        <v>0</v>
      </c>
      <c r="BN79" s="18">
        <v>0</v>
      </c>
      <c r="BO79" s="18">
        <v>0</v>
      </c>
      <c r="BP79" s="14">
        <v>0</v>
      </c>
      <c r="BQ79" s="14">
        <v>0</v>
      </c>
      <c r="BR79" s="14">
        <v>0</v>
      </c>
    </row>
    <row r="80" spans="3:70" x14ac:dyDescent="0.25">
      <c r="C80" t="str">
        <f t="array" aca="1" ref="C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Measure'!G80),0)),"")</f>
        <v>Residential</v>
      </c>
      <c r="D80" t="str">
        <f t="array" aca="1" ref="D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Measure'!G80),0)),"")</f>
        <v>Existing Residential</v>
      </c>
      <c r="E80" t="str">
        <f t="array" aca="1" ref="E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Measure'!G80),0)),"")</f>
        <v>Efficient Products Installation</v>
      </c>
      <c r="F80" s="8" t="str">
        <f t="array" aca="1" ref="F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Measure'!G80),0)),"")</f>
        <v>Per faucet aerator</v>
      </c>
      <c r="G80" s="3" t="s">
        <v>129</v>
      </c>
      <c r="H80" s="11">
        <v>5.0093502757017818</v>
      </c>
      <c r="I80" s="11">
        <v>5.3940805777046119</v>
      </c>
      <c r="J80" s="11">
        <v>5.6512534941032673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0">
        <v>0</v>
      </c>
      <c r="U80" s="10">
        <v>0</v>
      </c>
      <c r="V80" s="10">
        <v>0</v>
      </c>
      <c r="W80" s="14">
        <v>0</v>
      </c>
      <c r="X80" s="14">
        <v>0</v>
      </c>
      <c r="Y80" s="14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4">
        <v>95</v>
      </c>
      <c r="AP80" s="14">
        <v>98</v>
      </c>
      <c r="AQ80" s="14">
        <v>98</v>
      </c>
      <c r="AR80" s="14">
        <v>1.5389999999999999E-2</v>
      </c>
      <c r="AS80" s="14">
        <v>1.5876000000000001E-2</v>
      </c>
      <c r="AT80" s="14">
        <v>1.5876000000000001E-2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0">
        <v>16.1568</v>
      </c>
      <c r="BB80" s="10">
        <v>16.1568</v>
      </c>
      <c r="BC80" s="10">
        <v>16.1568</v>
      </c>
      <c r="BD80" s="10">
        <v>96.93141392110816</v>
      </c>
      <c r="BE80" s="10">
        <v>104.37598259747305</v>
      </c>
      <c r="BF80" s="10">
        <v>109.35230348476503</v>
      </c>
      <c r="BG80" s="14">
        <v>0</v>
      </c>
      <c r="BH80" s="14">
        <v>0</v>
      </c>
      <c r="BI80" s="14">
        <v>0</v>
      </c>
      <c r="BJ80" s="31">
        <v>236.01080379838479</v>
      </c>
      <c r="BK80" s="31">
        <v>236.01080379838479</v>
      </c>
      <c r="BL80" s="31">
        <v>236.01080379838479</v>
      </c>
      <c r="BM80" s="18">
        <v>0</v>
      </c>
      <c r="BN80" s="18">
        <v>0</v>
      </c>
      <c r="BO80" s="18">
        <v>0</v>
      </c>
      <c r="BP80" s="14">
        <v>0</v>
      </c>
      <c r="BQ80" s="14">
        <v>0</v>
      </c>
      <c r="BR80" s="14">
        <v>0</v>
      </c>
    </row>
    <row r="81" spans="3:70" x14ac:dyDescent="0.25">
      <c r="C81" t="str">
        <f t="array" aca="1" ref="C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Measure'!G81),0)),"")</f>
        <v>Residential</v>
      </c>
      <c r="D81" t="str">
        <f t="array" aca="1" ref="D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Measure'!G81),0)),"")</f>
        <v>Existing Residential</v>
      </c>
      <c r="E81" t="str">
        <f t="array" aca="1" ref="E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Measure'!G81),0)),"")</f>
        <v>Efficient Products Installation</v>
      </c>
      <c r="F81" s="8" t="str">
        <f t="array" aca="1" ref="F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Measure'!G81),0)),"")</f>
        <v>Per faucet aerator</v>
      </c>
      <c r="G81" s="3" t="s">
        <v>130</v>
      </c>
      <c r="H81" s="11">
        <v>5.1407499093075542</v>
      </c>
      <c r="I81" s="11">
        <v>5.3661161367225576</v>
      </c>
      <c r="J81" s="11">
        <v>5.6219557821749184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0">
        <v>0</v>
      </c>
      <c r="U81" s="10">
        <v>0</v>
      </c>
      <c r="V81" s="10">
        <v>0</v>
      </c>
      <c r="W81" s="14">
        <v>0</v>
      </c>
      <c r="X81" s="14">
        <v>0</v>
      </c>
      <c r="Y81" s="14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4">
        <v>98</v>
      </c>
      <c r="AP81" s="14">
        <v>98</v>
      </c>
      <c r="AQ81" s="14">
        <v>98</v>
      </c>
      <c r="AR81" s="14">
        <v>1.5876000000000001E-2</v>
      </c>
      <c r="AS81" s="14">
        <v>1.5876000000000001E-2</v>
      </c>
      <c r="AT81" s="14">
        <v>1.5876000000000001E-2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0">
        <v>16.1568</v>
      </c>
      <c r="BB81" s="10">
        <v>16.1568</v>
      </c>
      <c r="BC81" s="10">
        <v>16.1568</v>
      </c>
      <c r="BD81" s="10">
        <v>99.992407732810108</v>
      </c>
      <c r="BE81" s="10">
        <v>104.37599224838551</v>
      </c>
      <c r="BF81" s="10">
        <v>109.35231332869574</v>
      </c>
      <c r="BG81" s="14">
        <v>0</v>
      </c>
      <c r="BH81" s="14">
        <v>0</v>
      </c>
      <c r="BI81" s="14">
        <v>0</v>
      </c>
      <c r="BJ81" s="31">
        <v>238.78824688147841</v>
      </c>
      <c r="BK81" s="31">
        <v>238.78824688147841</v>
      </c>
      <c r="BL81" s="31">
        <v>238.78824688147841</v>
      </c>
      <c r="BM81" s="18">
        <v>0</v>
      </c>
      <c r="BN81" s="18">
        <v>0</v>
      </c>
      <c r="BO81" s="18">
        <v>0</v>
      </c>
      <c r="BP81" s="14">
        <v>0</v>
      </c>
      <c r="BQ81" s="14">
        <v>0</v>
      </c>
      <c r="BR81" s="14">
        <v>0</v>
      </c>
    </row>
    <row r="82" spans="3:70" x14ac:dyDescent="0.25">
      <c r="C82" t="str">
        <f t="array" aca="1" ref="C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Measure'!G82),0)),"")</f>
        <v>BNI</v>
      </c>
      <c r="D82" t="str">
        <f t="array" aca="1" ref="D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Measure'!G82),0)),"")</f>
        <v>Efficient Product Rebates</v>
      </c>
      <c r="E82" t="str">
        <f t="array" aca="1" ref="E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Measure'!G82),0)),"")</f>
        <v>Business Energy Rebates</v>
      </c>
      <c r="F82" s="8" t="str">
        <f t="array" aca="1" ref="F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Measure'!G82),0)),"")</f>
        <v>Per Luminaire</v>
      </c>
      <c r="G82" s="3" t="s">
        <v>131</v>
      </c>
      <c r="H82" s="11">
        <v>3.7369923887478764</v>
      </c>
      <c r="I82" s="11">
        <v>3.8832430033259788</v>
      </c>
      <c r="J82" s="11">
        <v>4.0495297762376259</v>
      </c>
      <c r="K82" s="14">
        <v>1781.3506631813343</v>
      </c>
      <c r="L82" s="14">
        <v>1781.3506631813343</v>
      </c>
      <c r="M82" s="14">
        <v>1781.3506631813343</v>
      </c>
      <c r="N82" s="14">
        <v>7802315.9047342455</v>
      </c>
      <c r="O82" s="14">
        <v>7802315.9047342455</v>
      </c>
      <c r="P82" s="14">
        <v>7802315.9047342455</v>
      </c>
      <c r="Q82" s="14">
        <v>133419601.97095563</v>
      </c>
      <c r="R82" s="14">
        <v>133419601.97095563</v>
      </c>
      <c r="S82" s="14">
        <v>133419601.97095563</v>
      </c>
      <c r="T82" s="10">
        <v>1186213.3034124596</v>
      </c>
      <c r="U82" s="10">
        <v>1186213.3034124596</v>
      </c>
      <c r="V82" s="10">
        <v>1186213.3034124596</v>
      </c>
      <c r="W82" s="14">
        <v>9530</v>
      </c>
      <c r="X82" s="14">
        <v>9530</v>
      </c>
      <c r="Y82" s="14">
        <v>9530</v>
      </c>
      <c r="Z82" s="10">
        <v>11715110.557122961</v>
      </c>
      <c r="AA82" s="10">
        <v>12173592.122134583</v>
      </c>
      <c r="AB82" s="10">
        <v>12694885.110237209</v>
      </c>
      <c r="AC82" s="10">
        <v>819580</v>
      </c>
      <c r="AD82" s="10">
        <v>819580</v>
      </c>
      <c r="AE82" s="10">
        <v>819580</v>
      </c>
      <c r="AF82" s="10">
        <v>233213.30341245947</v>
      </c>
      <c r="AG82" s="10">
        <v>233213.30341245947</v>
      </c>
      <c r="AH82" s="10">
        <v>233213.30341245947</v>
      </c>
      <c r="AI82" s="10">
        <v>2901690.2067999998</v>
      </c>
      <c r="AJ82" s="10">
        <v>2901690.2067999998</v>
      </c>
      <c r="AK82" s="10">
        <v>2901690.2067999998</v>
      </c>
      <c r="AL82" s="10">
        <v>0</v>
      </c>
      <c r="AM82" s="10">
        <v>0</v>
      </c>
      <c r="AN82" s="10">
        <v>0</v>
      </c>
      <c r="AO82" s="14">
        <v>893.91818181818189</v>
      </c>
      <c r="AP82" s="14">
        <v>893.91818181818189</v>
      </c>
      <c r="AQ82" s="14">
        <v>893.91818181818189</v>
      </c>
      <c r="AR82" s="14">
        <v>0.2040909090909091</v>
      </c>
      <c r="AS82" s="14">
        <v>0.2040909090909091</v>
      </c>
      <c r="AT82" s="14">
        <v>0.2040909090909091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0">
        <v>0</v>
      </c>
      <c r="BB82" s="10">
        <v>0</v>
      </c>
      <c r="BC82" s="10">
        <v>0</v>
      </c>
      <c r="BD82" s="10">
        <v>1229.2875715763862</v>
      </c>
      <c r="BE82" s="10">
        <v>1277.3968648619709</v>
      </c>
      <c r="BF82" s="10">
        <v>1332.0970734771468</v>
      </c>
      <c r="BG82" s="14">
        <v>0</v>
      </c>
      <c r="BH82" s="14">
        <v>0</v>
      </c>
      <c r="BI82" s="14">
        <v>0</v>
      </c>
      <c r="BJ82" s="31">
        <v>2666.8747654705617</v>
      </c>
      <c r="BK82" s="31">
        <v>2666.8747654705617</v>
      </c>
      <c r="BL82" s="31">
        <v>2666.8747654705617</v>
      </c>
      <c r="BM82" s="18">
        <v>1.4369769412594218E-2</v>
      </c>
      <c r="BN82" s="18">
        <v>1.4369769412594218E-2</v>
      </c>
      <c r="BO82" s="18">
        <v>1.4369769412594218E-2</v>
      </c>
      <c r="BP82" s="14">
        <v>133419601.97095563</v>
      </c>
      <c r="BQ82" s="14">
        <v>133419601.97095563</v>
      </c>
      <c r="BR82" s="14">
        <v>133419601.97095563</v>
      </c>
    </row>
    <row r="83" spans="3:70" x14ac:dyDescent="0.25">
      <c r="C83" t="str">
        <f t="array" aca="1" ref="C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Measure'!G83),0)),"")</f>
        <v>BNI</v>
      </c>
      <c r="D83" t="str">
        <f t="array" aca="1" ref="D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Measure'!G83),0)),"")</f>
        <v>Direct Installation</v>
      </c>
      <c r="E83" t="str">
        <f t="array" aca="1" ref="E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Measure'!G83),0)),"")</f>
        <v>Small Business Energy Solutions</v>
      </c>
      <c r="F83" s="8" t="str">
        <f t="array" aca="1" ref="F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Measure'!G83),0)),"")</f>
        <v>Per Luminaire</v>
      </c>
      <c r="G83" s="3" t="s">
        <v>132</v>
      </c>
      <c r="H83" s="11">
        <v>2.5109182595854733</v>
      </c>
      <c r="I83" s="11">
        <v>2.6091853418855249</v>
      </c>
      <c r="J83" s="11">
        <v>2.7209148962963376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0">
        <v>0</v>
      </c>
      <c r="U83" s="10">
        <v>0</v>
      </c>
      <c r="V83" s="10">
        <v>0</v>
      </c>
      <c r="W83" s="14">
        <v>0</v>
      </c>
      <c r="X83" s="14">
        <v>0</v>
      </c>
      <c r="Y83" s="14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0">
        <v>0</v>
      </c>
      <c r="AF83" s="10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4">
        <v>893.91818181818189</v>
      </c>
      <c r="AP83" s="14">
        <v>893.91818181818189</v>
      </c>
      <c r="AQ83" s="14">
        <v>893.91818181818189</v>
      </c>
      <c r="AR83" s="14">
        <v>0.2040909090909091</v>
      </c>
      <c r="AS83" s="14">
        <v>0.2040909090909091</v>
      </c>
      <c r="AT83" s="14">
        <v>0.2040909090909091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0">
        <v>0</v>
      </c>
      <c r="BB83" s="10">
        <v>0</v>
      </c>
      <c r="BC83" s="10">
        <v>0</v>
      </c>
      <c r="BD83" s="10">
        <v>1257.875654636302</v>
      </c>
      <c r="BE83" s="10">
        <v>1307.1037686959701</v>
      </c>
      <c r="BF83" s="10">
        <v>1363.0760751859175</v>
      </c>
      <c r="BG83" s="14">
        <v>0</v>
      </c>
      <c r="BH83" s="14">
        <v>0</v>
      </c>
      <c r="BI83" s="14">
        <v>0</v>
      </c>
      <c r="BJ83" s="31">
        <v>2266.7051613954773</v>
      </c>
      <c r="BK83" s="31">
        <v>2266.7051613954773</v>
      </c>
      <c r="BL83" s="31">
        <v>2266.7051613954773</v>
      </c>
      <c r="BM83" s="18">
        <v>0</v>
      </c>
      <c r="BN83" s="18">
        <v>0</v>
      </c>
      <c r="BO83" s="18">
        <v>0</v>
      </c>
      <c r="BP83" s="14">
        <v>0</v>
      </c>
      <c r="BQ83" s="14">
        <v>0</v>
      </c>
      <c r="BR83" s="14">
        <v>0</v>
      </c>
    </row>
    <row r="84" spans="3:70" x14ac:dyDescent="0.25">
      <c r="C84" t="str">
        <f t="array" aca="1" ref="C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Measure'!G84),0)),"")</f>
        <v>BNI</v>
      </c>
      <c r="D84" t="str">
        <f t="array" aca="1" ref="D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Measure'!G84),0)),"")</f>
        <v>Efficient Product Rebates</v>
      </c>
      <c r="E84" t="str">
        <f t="array" aca="1" ref="E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Measure'!G84),0)),"")</f>
        <v>Business Energy Rebates</v>
      </c>
      <c r="F84" s="8" t="str">
        <f t="array" aca="1" ref="F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Measure'!G84),0)),"")</f>
        <v>Per Luminaire</v>
      </c>
      <c r="G84" s="3" t="s">
        <v>133</v>
      </c>
      <c r="H84" s="11">
        <v>2.3891209675789362</v>
      </c>
      <c r="I84" s="11">
        <v>2.4826214014738315</v>
      </c>
      <c r="J84" s="11">
        <v>2.588931282379789</v>
      </c>
      <c r="K84" s="14">
        <v>214.57287249491722</v>
      </c>
      <c r="L84" s="14">
        <v>214.57287249491722</v>
      </c>
      <c r="M84" s="14">
        <v>214.57287249491722</v>
      </c>
      <c r="N84" s="14">
        <v>939829.18152773741</v>
      </c>
      <c r="O84" s="14">
        <v>939829.18152773741</v>
      </c>
      <c r="P84" s="14">
        <v>939829.18152773741</v>
      </c>
      <c r="Q84" s="14">
        <v>16071079.00412431</v>
      </c>
      <c r="R84" s="14">
        <v>16071079.00412431</v>
      </c>
      <c r="S84" s="14">
        <v>16071079.00412431</v>
      </c>
      <c r="T84" s="10">
        <v>202811.7449054477</v>
      </c>
      <c r="U84" s="10">
        <v>202811.7449054477</v>
      </c>
      <c r="V84" s="10">
        <v>202811.7449054477</v>
      </c>
      <c r="W84" s="14">
        <v>364</v>
      </c>
      <c r="X84" s="14">
        <v>364</v>
      </c>
      <c r="Y84" s="14">
        <v>364</v>
      </c>
      <c r="Z84" s="10">
        <v>1411145.4728111075</v>
      </c>
      <c r="AA84" s="10">
        <v>1466371.941368856</v>
      </c>
      <c r="AB84" s="10">
        <v>1529164.3697102114</v>
      </c>
      <c r="AC84" s="10">
        <v>150259.20000000001</v>
      </c>
      <c r="AD84" s="10">
        <v>150259.20000000001</v>
      </c>
      <c r="AE84" s="10">
        <v>150259.20000000001</v>
      </c>
      <c r="AF84" s="10">
        <v>28091.744905447689</v>
      </c>
      <c r="AG84" s="10">
        <v>28091.744905447689</v>
      </c>
      <c r="AH84" s="10">
        <v>28091.744905447689</v>
      </c>
      <c r="AI84" s="10">
        <v>562562.93183999986</v>
      </c>
      <c r="AJ84" s="10">
        <v>562562.93183999986</v>
      </c>
      <c r="AK84" s="10">
        <v>562562.93183999986</v>
      </c>
      <c r="AL84" s="10">
        <v>0</v>
      </c>
      <c r="AM84" s="10">
        <v>0</v>
      </c>
      <c r="AN84" s="10">
        <v>0</v>
      </c>
      <c r="AO84" s="14">
        <v>2819.1272727272726</v>
      </c>
      <c r="AP84" s="14">
        <v>2819.1272727272726</v>
      </c>
      <c r="AQ84" s="14">
        <v>2819.1272727272726</v>
      </c>
      <c r="AR84" s="14">
        <v>0.64363636363636367</v>
      </c>
      <c r="AS84" s="14">
        <v>0.64363636363636367</v>
      </c>
      <c r="AT84" s="14">
        <v>0.64363636363636367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0">
        <v>0</v>
      </c>
      <c r="BB84" s="10">
        <v>0</v>
      </c>
      <c r="BC84" s="10">
        <v>0</v>
      </c>
      <c r="BD84" s="10">
        <v>3876.7732769535924</v>
      </c>
      <c r="BE84" s="10">
        <v>4028.4943444199344</v>
      </c>
      <c r="BF84" s="10">
        <v>4201.0010156873941</v>
      </c>
      <c r="BG84" s="14">
        <v>0</v>
      </c>
      <c r="BH84" s="14">
        <v>0</v>
      </c>
      <c r="BI84" s="14">
        <v>0</v>
      </c>
      <c r="BJ84" s="31">
        <v>6764.6471128289577</v>
      </c>
      <c r="BK84" s="31">
        <v>6764.6471128289577</v>
      </c>
      <c r="BL84" s="31">
        <v>6764.6471128289577</v>
      </c>
      <c r="BM84" s="18">
        <v>2.0396456102634214E-2</v>
      </c>
      <c r="BN84" s="18">
        <v>2.0396456102634214E-2</v>
      </c>
      <c r="BO84" s="18">
        <v>2.0396456102634214E-2</v>
      </c>
      <c r="BP84" s="14">
        <v>16071079.00412431</v>
      </c>
      <c r="BQ84" s="14">
        <v>16071079.00412431</v>
      </c>
      <c r="BR84" s="14">
        <v>16071079.00412431</v>
      </c>
    </row>
    <row r="85" spans="3:70" x14ac:dyDescent="0.25">
      <c r="C85" t="str">
        <f t="array" aca="1" ref="C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Measure'!G85),0)),"")</f>
        <v>BNI</v>
      </c>
      <c r="D85" t="str">
        <f t="array" aca="1" ref="D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Measure'!G85),0)),"")</f>
        <v>Direct Installation</v>
      </c>
      <c r="E85" t="str">
        <f t="array" aca="1" ref="E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Measure'!G85),0)),"")</f>
        <v>Small Business Energy Solutions</v>
      </c>
      <c r="F85" s="8" t="str">
        <f t="array" aca="1" ref="F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Measure'!G85),0)),"")</f>
        <v>Per Luminaire</v>
      </c>
      <c r="G85" s="3" t="s">
        <v>134</v>
      </c>
      <c r="H85" s="11">
        <v>1.8207315355048816</v>
      </c>
      <c r="I85" s="11">
        <v>1.89198752918876</v>
      </c>
      <c r="J85" s="11">
        <v>1.9730055083233176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0">
        <v>0</v>
      </c>
      <c r="U85" s="10">
        <v>0</v>
      </c>
      <c r="V85" s="10">
        <v>0</v>
      </c>
      <c r="W85" s="14">
        <v>0</v>
      </c>
      <c r="X85" s="14">
        <v>0</v>
      </c>
      <c r="Y85" s="14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4">
        <v>2819.1272727272726</v>
      </c>
      <c r="AP85" s="14">
        <v>2819.1272727272726</v>
      </c>
      <c r="AQ85" s="14">
        <v>2819.1272727272726</v>
      </c>
      <c r="AR85" s="14">
        <v>0.64363636363636367</v>
      </c>
      <c r="AS85" s="14">
        <v>0.64363636363636367</v>
      </c>
      <c r="AT85" s="14">
        <v>0.64363636363636367</v>
      </c>
      <c r="AU85" s="14">
        <v>0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0">
        <v>0</v>
      </c>
      <c r="BB85" s="10">
        <v>0</v>
      </c>
      <c r="BC85" s="10">
        <v>0</v>
      </c>
      <c r="BD85" s="10">
        <v>3966.9307950222801</v>
      </c>
      <c r="BE85" s="10">
        <v>4122.1802594064447</v>
      </c>
      <c r="BF85" s="10">
        <v>4298.6987137266351</v>
      </c>
      <c r="BG85" s="14">
        <v>0</v>
      </c>
      <c r="BH85" s="14">
        <v>0</v>
      </c>
      <c r="BI85" s="14">
        <v>0</v>
      </c>
      <c r="BJ85" s="31">
        <v>5464.3676821991421</v>
      </c>
      <c r="BK85" s="31">
        <v>5464.3676821991421</v>
      </c>
      <c r="BL85" s="31">
        <v>5464.3676821991421</v>
      </c>
      <c r="BM85" s="18">
        <v>0</v>
      </c>
      <c r="BN85" s="18">
        <v>0</v>
      </c>
      <c r="BO85" s="18">
        <v>0</v>
      </c>
      <c r="BP85" s="14">
        <v>0</v>
      </c>
      <c r="BQ85" s="14">
        <v>0</v>
      </c>
      <c r="BR85" s="14">
        <v>0</v>
      </c>
    </row>
    <row r="86" spans="3:70" x14ac:dyDescent="0.25">
      <c r="C86" t="str">
        <f t="array" aca="1" ref="C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Measure'!G86),0)),"")</f>
        <v>BNI</v>
      </c>
      <c r="D86" t="str">
        <f t="array" aca="1" ref="D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Measure'!G86),0)),"")</f>
        <v>Efficient Product Rebates</v>
      </c>
      <c r="E86" t="str">
        <f t="array" aca="1" ref="E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Measure'!G86),0)),"")</f>
        <v>Business Energy Rebates</v>
      </c>
      <c r="F86" s="8" t="str">
        <f t="array" aca="1" ref="F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Measure'!G86),0)),"")</f>
        <v>Per Lamp</v>
      </c>
      <c r="G86" s="3" t="s">
        <v>135</v>
      </c>
      <c r="H86" s="11">
        <v>3.0327818765235208</v>
      </c>
      <c r="I86" s="11">
        <v>3.1678574060067555</v>
      </c>
      <c r="J86" s="11">
        <v>3.3144612529253563</v>
      </c>
      <c r="K86" s="14">
        <v>0.98533802108626201</v>
      </c>
      <c r="L86" s="14">
        <v>0.98533802108626201</v>
      </c>
      <c r="M86" s="14">
        <v>0.98533802108626201</v>
      </c>
      <c r="N86" s="14">
        <v>6993.2878274760396</v>
      </c>
      <c r="O86" s="14">
        <v>6993.2878274760396</v>
      </c>
      <c r="P86" s="14">
        <v>6993.2878274760396</v>
      </c>
      <c r="Q86" s="14">
        <v>79723.481233226819</v>
      </c>
      <c r="R86" s="14">
        <v>79723.481233226819</v>
      </c>
      <c r="S86" s="14">
        <v>79723.481233226819</v>
      </c>
      <c r="T86" s="10">
        <v>709.03123840066814</v>
      </c>
      <c r="U86" s="10">
        <v>709.03123840066814</v>
      </c>
      <c r="V86" s="10">
        <v>709.03123840066814</v>
      </c>
      <c r="W86" s="14">
        <v>100</v>
      </c>
      <c r="X86" s="14">
        <v>100</v>
      </c>
      <c r="Y86" s="14">
        <v>100</v>
      </c>
      <c r="Z86" s="10">
        <v>6600.4471172810909</v>
      </c>
      <c r="AA86" s="10">
        <v>6894.421074358027</v>
      </c>
      <c r="AB86" s="10">
        <v>7213.4848838151765</v>
      </c>
      <c r="AC86" s="10">
        <v>430</v>
      </c>
      <c r="AD86" s="10">
        <v>430</v>
      </c>
      <c r="AE86" s="10">
        <v>430</v>
      </c>
      <c r="AF86" s="10">
        <v>209.03123840066814</v>
      </c>
      <c r="AG86" s="10">
        <v>209.03123840066814</v>
      </c>
      <c r="AH86" s="10">
        <v>209.03123840066814</v>
      </c>
      <c r="AI86" s="10">
        <v>1967.336</v>
      </c>
      <c r="AJ86" s="10">
        <v>1967.336</v>
      </c>
      <c r="AK86" s="10">
        <v>1967.336</v>
      </c>
      <c r="AL86" s="10">
        <v>0</v>
      </c>
      <c r="AM86" s="10">
        <v>0</v>
      </c>
      <c r="AN86" s="10">
        <v>0</v>
      </c>
      <c r="AO86" s="14">
        <v>76.356944999999996</v>
      </c>
      <c r="AP86" s="14">
        <v>76.356944999999996</v>
      </c>
      <c r="AQ86" s="14">
        <v>76.356944999999996</v>
      </c>
      <c r="AR86" s="14">
        <v>1.07585163E-2</v>
      </c>
      <c r="AS86" s="14">
        <v>1.07585163E-2</v>
      </c>
      <c r="AT86" s="14">
        <v>1.07585163E-2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0">
        <v>0</v>
      </c>
      <c r="BB86" s="10">
        <v>0</v>
      </c>
      <c r="BC86" s="10">
        <v>0</v>
      </c>
      <c r="BD86" s="10">
        <v>66.004471172810909</v>
      </c>
      <c r="BE86" s="10">
        <v>68.944210743580271</v>
      </c>
      <c r="BF86" s="10">
        <v>72.134848838151768</v>
      </c>
      <c r="BG86" s="14">
        <v>0</v>
      </c>
      <c r="BH86" s="14">
        <v>0</v>
      </c>
      <c r="BI86" s="14">
        <v>0</v>
      </c>
      <c r="BJ86" s="31">
        <v>132.528802759298</v>
      </c>
      <c r="BK86" s="31">
        <v>132.528802759298</v>
      </c>
      <c r="BL86" s="31">
        <v>132.528802759298</v>
      </c>
      <c r="BM86" s="18">
        <v>1.2261121631216464E-2</v>
      </c>
      <c r="BN86" s="18">
        <v>1.2261121631216464E-2</v>
      </c>
      <c r="BO86" s="18">
        <v>1.2261121631216464E-2</v>
      </c>
      <c r="BP86" s="14">
        <v>79723.481233226819</v>
      </c>
      <c r="BQ86" s="14">
        <v>79723.481233226819</v>
      </c>
      <c r="BR86" s="14">
        <v>79723.481233226819</v>
      </c>
    </row>
    <row r="87" spans="3:70" x14ac:dyDescent="0.25">
      <c r="C87" t="str">
        <f t="array" aca="1" ref="C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Measure'!G87),0)),"")</f>
        <v>BNI</v>
      </c>
      <c r="D87" t="str">
        <f t="array" aca="1" ref="D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Measure'!G87),0)),"")</f>
        <v>Direct Installation</v>
      </c>
      <c r="E87" t="str">
        <f t="array" aca="1" ref="E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Measure'!G87),0)),"")</f>
        <v>Small Business Energy Solutions</v>
      </c>
      <c r="F87" s="8" t="str">
        <f t="array" aca="1" ref="F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Measure'!G87),0)),"")</f>
        <v>Per Lamp</v>
      </c>
      <c r="G87" s="3" t="s">
        <v>136</v>
      </c>
      <c r="H87" s="11">
        <v>1.8601163880541676</v>
      </c>
      <c r="I87" s="11">
        <v>1.9429631657805222</v>
      </c>
      <c r="J87" s="11">
        <v>2.0328806835275186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0">
        <v>0</v>
      </c>
      <c r="U87" s="10">
        <v>0</v>
      </c>
      <c r="V87" s="10">
        <v>0</v>
      </c>
      <c r="W87" s="14">
        <v>0</v>
      </c>
      <c r="X87" s="14">
        <v>0</v>
      </c>
      <c r="Y87" s="14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4">
        <v>76.356944999999996</v>
      </c>
      <c r="AP87" s="14">
        <v>76.356944999999996</v>
      </c>
      <c r="AQ87" s="14">
        <v>76.356944999999996</v>
      </c>
      <c r="AR87" s="14">
        <v>1.07585163E-2</v>
      </c>
      <c r="AS87" s="14">
        <v>1.07585163E-2</v>
      </c>
      <c r="AT87" s="14">
        <v>1.07585163E-2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0">
        <v>0</v>
      </c>
      <c r="BB87" s="10">
        <v>0</v>
      </c>
      <c r="BC87" s="10">
        <v>0</v>
      </c>
      <c r="BD87" s="10">
        <v>67.539458874504191</v>
      </c>
      <c r="BE87" s="10">
        <v>70.547564481803093</v>
      </c>
      <c r="BF87" s="10">
        <v>73.812403462294839</v>
      </c>
      <c r="BG87" s="14">
        <v>0</v>
      </c>
      <c r="BH87" s="14">
        <v>0</v>
      </c>
      <c r="BI87" s="14">
        <v>0</v>
      </c>
      <c r="BJ87" s="31">
        <v>96.131402016107472</v>
      </c>
      <c r="BK87" s="31">
        <v>96.131402016107472</v>
      </c>
      <c r="BL87" s="31">
        <v>96.131402016107472</v>
      </c>
      <c r="BM87" s="18">
        <v>0</v>
      </c>
      <c r="BN87" s="18">
        <v>0</v>
      </c>
      <c r="BO87" s="18">
        <v>0</v>
      </c>
      <c r="BP87" s="14">
        <v>0</v>
      </c>
      <c r="BQ87" s="14">
        <v>0</v>
      </c>
      <c r="BR87" s="14">
        <v>0</v>
      </c>
    </row>
    <row r="88" spans="3:70" x14ac:dyDescent="0.25">
      <c r="C88" t="str">
        <f t="array" aca="1" ref="C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Measure'!G88),0)),"")</f>
        <v>Residential</v>
      </c>
      <c r="D88" t="str">
        <f t="array" aca="1" ref="D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Measure'!G88),0)),"")</f>
        <v>Residential Efficient Products</v>
      </c>
      <c r="E88" t="str">
        <f t="array" aca="1" ref="E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Measure'!G88),0)),"")</f>
        <v>Appliance Retirement</v>
      </c>
      <c r="F88" s="8" t="str">
        <f t="array" aca="1" ref="F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Measure'!G88),0)),"")</f>
        <v>Per appliance</v>
      </c>
      <c r="G88" s="3" t="s">
        <v>137</v>
      </c>
      <c r="H88" s="11">
        <v>0.67048120879659101</v>
      </c>
      <c r="I88" s="11">
        <v>0.70547150068568265</v>
      </c>
      <c r="J88" s="11">
        <v>0.74595399713192079</v>
      </c>
      <c r="K88" s="14">
        <v>87.092413333333354</v>
      </c>
      <c r="L88" s="14">
        <v>0</v>
      </c>
      <c r="M88" s="14">
        <v>0</v>
      </c>
      <c r="N88" s="14">
        <v>631104.44444444461</v>
      </c>
      <c r="O88" s="14">
        <v>0</v>
      </c>
      <c r="P88" s="14">
        <v>0</v>
      </c>
      <c r="Q88" s="14">
        <v>2690426.666666667</v>
      </c>
      <c r="R88" s="14">
        <v>0</v>
      </c>
      <c r="S88" s="14">
        <v>0</v>
      </c>
      <c r="T88" s="10">
        <v>362645.98280814511</v>
      </c>
      <c r="U88" s="10">
        <v>0</v>
      </c>
      <c r="V88" s="10">
        <v>0</v>
      </c>
      <c r="W88" s="14">
        <v>406.00000000000006</v>
      </c>
      <c r="X88" s="14">
        <v>0</v>
      </c>
      <c r="Y88" s="14">
        <v>0</v>
      </c>
      <c r="Z88" s="10">
        <v>243147.31691843292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362645.98280814511</v>
      </c>
      <c r="AG88" s="10">
        <v>0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4">
        <v>1399</v>
      </c>
      <c r="AP88" s="14">
        <v>1399</v>
      </c>
      <c r="AQ88" s="14">
        <v>1399</v>
      </c>
      <c r="AR88" s="14">
        <v>0.19306200000000001</v>
      </c>
      <c r="AS88" s="14">
        <v>0.19306200000000001</v>
      </c>
      <c r="AT88" s="14">
        <v>0.19306200000000001</v>
      </c>
      <c r="AU88" s="14">
        <v>46</v>
      </c>
      <c r="AV88" s="14">
        <v>46</v>
      </c>
      <c r="AW88" s="14">
        <v>46</v>
      </c>
      <c r="AX88" s="14">
        <v>6.3480000000000003E-3</v>
      </c>
      <c r="AY88" s="14">
        <v>6.3480000000000003E-3</v>
      </c>
      <c r="AZ88" s="14">
        <v>6.3480000000000003E-3</v>
      </c>
      <c r="BA88" s="10">
        <v>680.84414152000011</v>
      </c>
      <c r="BB88" s="10">
        <v>693.09933606736013</v>
      </c>
      <c r="BC88" s="10">
        <v>705.57512411657262</v>
      </c>
      <c r="BD88" s="10">
        <v>598.88501704047508</v>
      </c>
      <c r="BE88" s="10">
        <v>638.784620806985</v>
      </c>
      <c r="BF88" s="10">
        <v>684.74674778290739</v>
      </c>
      <c r="BG88" s="14">
        <v>0</v>
      </c>
      <c r="BH88" s="14">
        <v>0</v>
      </c>
      <c r="BI88" s="14">
        <v>0</v>
      </c>
      <c r="BJ88" s="31">
        <v>-748.24265146527614</v>
      </c>
      <c r="BK88" s="31">
        <v>-748.24265146527614</v>
      </c>
      <c r="BL88" s="31">
        <v>-748.24265146527614</v>
      </c>
      <c r="BM88" s="18">
        <v>0.15145513471736616</v>
      </c>
      <c r="BN88" s="18">
        <v>0</v>
      </c>
      <c r="BO88" s="18">
        <v>0</v>
      </c>
      <c r="BP88" s="14">
        <v>2690426.666666667</v>
      </c>
      <c r="BQ88" s="14">
        <v>0</v>
      </c>
      <c r="BR88" s="14">
        <v>0</v>
      </c>
    </row>
    <row r="89" spans="3:70" x14ac:dyDescent="0.25">
      <c r="C89" t="str">
        <f t="array" aca="1" ref="C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Measure'!G89),0)),"")</f>
        <v>Residential</v>
      </c>
      <c r="D89" t="str">
        <f t="array" aca="1" ref="D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Measure'!G89),0)),"")</f>
        <v>Existing Residential</v>
      </c>
      <c r="E89" t="str">
        <f t="array" aca="1" ref="E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Measure'!G89),0)),"")</f>
        <v>First Nations Home Retrofits</v>
      </c>
      <c r="F89" s="8" t="str">
        <f t="array" aca="1" ref="F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Measure'!G89),0)),"")</f>
        <v>Per appliance</v>
      </c>
      <c r="G89" s="3" t="s">
        <v>138</v>
      </c>
      <c r="H89" s="11">
        <v>0.68098760687585569</v>
      </c>
      <c r="I89" s="11">
        <v>0.72635714344987579</v>
      </c>
      <c r="J89" s="11">
        <v>0.77862032914607471</v>
      </c>
      <c r="K89" s="14">
        <v>21.451333333333338</v>
      </c>
      <c r="L89" s="14">
        <v>21.451333333333338</v>
      </c>
      <c r="M89" s="14">
        <v>21.451333333333338</v>
      </c>
      <c r="N89" s="14">
        <v>155444.44444444447</v>
      </c>
      <c r="O89" s="14">
        <v>155444.44444444447</v>
      </c>
      <c r="P89" s="14">
        <v>155444.44444444447</v>
      </c>
      <c r="Q89" s="14">
        <v>662666.66666666674</v>
      </c>
      <c r="R89" s="14">
        <v>662666.66666666674</v>
      </c>
      <c r="S89" s="14">
        <v>662666.66666666674</v>
      </c>
      <c r="T89" s="10">
        <v>87943.60000000002</v>
      </c>
      <c r="U89" s="10">
        <v>87943.60000000002</v>
      </c>
      <c r="V89" s="10">
        <v>87943.60000000002</v>
      </c>
      <c r="W89" s="14">
        <v>100.00000000000001</v>
      </c>
      <c r="X89" s="14">
        <v>100.00000000000001</v>
      </c>
      <c r="Y89" s="14">
        <v>100.00000000000001</v>
      </c>
      <c r="Z89" s="10">
        <v>59888.501704047514</v>
      </c>
      <c r="AA89" s="10">
        <v>63878.462080698511</v>
      </c>
      <c r="AB89" s="10">
        <v>68474.674778290748</v>
      </c>
      <c r="AC89" s="10">
        <v>0</v>
      </c>
      <c r="AD89" s="10">
        <v>0</v>
      </c>
      <c r="AE89" s="10">
        <v>0</v>
      </c>
      <c r="AF89" s="10">
        <v>87943.60000000002</v>
      </c>
      <c r="AG89" s="10">
        <v>87943.60000000002</v>
      </c>
      <c r="AH89" s="10">
        <v>87943.60000000002</v>
      </c>
      <c r="AI89" s="10">
        <v>0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4">
        <v>1399</v>
      </c>
      <c r="AP89" s="14">
        <v>1399</v>
      </c>
      <c r="AQ89" s="14">
        <v>1399</v>
      </c>
      <c r="AR89" s="14">
        <v>0.19306200000000001</v>
      </c>
      <c r="AS89" s="14">
        <v>0.19306200000000001</v>
      </c>
      <c r="AT89" s="14">
        <v>0.19306200000000001</v>
      </c>
      <c r="AU89" s="14">
        <v>46</v>
      </c>
      <c r="AV89" s="14">
        <v>46</v>
      </c>
      <c r="AW89" s="14">
        <v>46</v>
      </c>
      <c r="AX89" s="14">
        <v>6.3480000000000003E-3</v>
      </c>
      <c r="AY89" s="14">
        <v>6.3480000000000003E-3</v>
      </c>
      <c r="AZ89" s="14">
        <v>6.3480000000000003E-3</v>
      </c>
      <c r="BA89" s="10">
        <v>650</v>
      </c>
      <c r="BB89" s="10">
        <v>650</v>
      </c>
      <c r="BC89" s="10">
        <v>650</v>
      </c>
      <c r="BD89" s="10">
        <v>598.88501704047508</v>
      </c>
      <c r="BE89" s="10">
        <v>638.784620806985</v>
      </c>
      <c r="BF89" s="10">
        <v>684.74674778290739</v>
      </c>
      <c r="BG89" s="14">
        <v>0</v>
      </c>
      <c r="BH89" s="14">
        <v>0</v>
      </c>
      <c r="BI89" s="14">
        <v>0</v>
      </c>
      <c r="BJ89" s="31">
        <v>-676.35446239317298</v>
      </c>
      <c r="BK89" s="31">
        <v>-676.35446239317298</v>
      </c>
      <c r="BL89" s="31">
        <v>-676.35446239317298</v>
      </c>
      <c r="BM89" s="18">
        <v>0.14911845792556752</v>
      </c>
      <c r="BN89" s="18">
        <v>0.14911845792556752</v>
      </c>
      <c r="BO89" s="18">
        <v>0.14911845792556752</v>
      </c>
      <c r="BP89" s="14">
        <v>662666.66666666674</v>
      </c>
      <c r="BQ89" s="14">
        <v>662666.66666666674</v>
      </c>
      <c r="BR89" s="14">
        <v>662666.66666666674</v>
      </c>
    </row>
    <row r="90" spans="3:70" x14ac:dyDescent="0.25">
      <c r="C90" t="str">
        <f t="array" aca="1" ref="C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Measure'!G90),0)),"")</f>
        <v>Residential</v>
      </c>
      <c r="D90" t="str">
        <f t="array" aca="1" ref="D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Measure'!G90),0)),"")</f>
        <v>Residential Efficient Products</v>
      </c>
      <c r="E90" t="str">
        <f t="array" aca="1" ref="E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Measure'!G90),0)),"")</f>
        <v>Appliance Retirement</v>
      </c>
      <c r="F90" s="8" t="str">
        <f t="array" aca="1" ref="F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Measure'!G90),0)),"")</f>
        <v>Per appliance</v>
      </c>
      <c r="G90" s="3" t="s">
        <v>139</v>
      </c>
      <c r="H90" s="11">
        <v>1.8878638565492469</v>
      </c>
      <c r="I90" s="11">
        <v>1.9779408830393461</v>
      </c>
      <c r="J90" s="11">
        <v>2.0803009346154746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0">
        <v>0</v>
      </c>
      <c r="U90" s="10">
        <v>0</v>
      </c>
      <c r="V90" s="10">
        <v>0</v>
      </c>
      <c r="W90" s="14">
        <v>0</v>
      </c>
      <c r="X90" s="14">
        <v>0</v>
      </c>
      <c r="Y90" s="14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4">
        <v>863</v>
      </c>
      <c r="AP90" s="14">
        <v>863</v>
      </c>
      <c r="AQ90" s="14">
        <v>863</v>
      </c>
      <c r="AR90" s="14">
        <v>0.11909400000000001</v>
      </c>
      <c r="AS90" s="14">
        <v>0.11909400000000001</v>
      </c>
      <c r="AT90" s="14">
        <v>0.11909400000000001</v>
      </c>
      <c r="AU90" s="14">
        <v>863</v>
      </c>
      <c r="AV90" s="14">
        <v>863</v>
      </c>
      <c r="AW90" s="14">
        <v>863</v>
      </c>
      <c r="AX90" s="14">
        <v>0.11909400000000001</v>
      </c>
      <c r="AY90" s="14">
        <v>0.11909400000000001</v>
      </c>
      <c r="AZ90" s="14">
        <v>0.11909400000000001</v>
      </c>
      <c r="BA90" s="10">
        <v>0</v>
      </c>
      <c r="BB90" s="10">
        <v>0</v>
      </c>
      <c r="BC90" s="10">
        <v>0</v>
      </c>
      <c r="BD90" s="10">
        <v>367.20342202018088</v>
      </c>
      <c r="BE90" s="10">
        <v>384.72406698502823</v>
      </c>
      <c r="BF90" s="10">
        <v>404.63385077930053</v>
      </c>
      <c r="BG90" s="14">
        <v>0</v>
      </c>
      <c r="BH90" s="14">
        <v>0</v>
      </c>
      <c r="BI90" s="14">
        <v>0</v>
      </c>
      <c r="BJ90" s="31">
        <v>534.81763196576276</v>
      </c>
      <c r="BK90" s="31">
        <v>534.81763196576276</v>
      </c>
      <c r="BL90" s="31">
        <v>534.81763196576276</v>
      </c>
      <c r="BM90" s="18">
        <v>0</v>
      </c>
      <c r="BN90" s="18">
        <v>0</v>
      </c>
      <c r="BO90" s="18">
        <v>0</v>
      </c>
      <c r="BP90" s="14">
        <v>0</v>
      </c>
      <c r="BQ90" s="14">
        <v>0</v>
      </c>
      <c r="BR90" s="14">
        <v>0</v>
      </c>
    </row>
    <row r="91" spans="3:70" x14ac:dyDescent="0.25">
      <c r="C91" t="str">
        <f t="array" aca="1" ref="C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Measure'!G91),0)),"")</f>
        <v>BNI</v>
      </c>
      <c r="D91" t="str">
        <f t="array" aca="1" ref="D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Measure'!G91),0)),"")</f>
        <v>Direct Installation</v>
      </c>
      <c r="E91" t="str">
        <f t="array" aca="1" ref="E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Measure'!G91),0)),"")</f>
        <v>Small Business Energy Solutions</v>
      </c>
      <c r="F91" s="8" t="str">
        <f t="array" aca="1" ref="F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Measure'!G91),0)),"")</f>
        <v>Per Luminaire</v>
      </c>
      <c r="G91" s="3" t="s">
        <v>141</v>
      </c>
      <c r="H91" s="11">
        <v>3.4715020430854682</v>
      </c>
      <c r="I91" s="11">
        <v>3.6043726889696104</v>
      </c>
      <c r="J91" s="11">
        <v>3.7537922795712819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0">
        <v>0</v>
      </c>
      <c r="U91" s="10">
        <v>0</v>
      </c>
      <c r="V91" s="10">
        <v>0</v>
      </c>
      <c r="W91" s="14">
        <v>0</v>
      </c>
      <c r="X91" s="14">
        <v>0</v>
      </c>
      <c r="Y91" s="14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4">
        <v>571.15200000000004</v>
      </c>
      <c r="AP91" s="14">
        <v>571.15200000000004</v>
      </c>
      <c r="AQ91" s="14">
        <v>571.15200000000004</v>
      </c>
      <c r="AR91" s="14">
        <v>0.13040000000000002</v>
      </c>
      <c r="AS91" s="14">
        <v>0.13040000000000002</v>
      </c>
      <c r="AT91" s="14">
        <v>0.13040000000000002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0">
        <v>0</v>
      </c>
      <c r="BB91" s="10">
        <v>0</v>
      </c>
      <c r="BC91" s="10">
        <v>0</v>
      </c>
      <c r="BD91" s="10">
        <v>586.64722262449004</v>
      </c>
      <c r="BE91" s="10">
        <v>609.10096005826495</v>
      </c>
      <c r="BF91" s="10">
        <v>634.35129456598997</v>
      </c>
      <c r="BG91" s="14">
        <v>0</v>
      </c>
      <c r="BH91" s="14">
        <v>0</v>
      </c>
      <c r="BI91" s="14">
        <v>0</v>
      </c>
      <c r="BJ91" s="31">
        <v>1237.2763034797463</v>
      </c>
      <c r="BK91" s="31">
        <v>1237.2763034797463</v>
      </c>
      <c r="BL91" s="31">
        <v>1237.2763034797463</v>
      </c>
      <c r="BM91" s="18">
        <v>0</v>
      </c>
      <c r="BN91" s="18">
        <v>0</v>
      </c>
      <c r="BO91" s="18">
        <v>0</v>
      </c>
      <c r="BP91" s="14">
        <v>0</v>
      </c>
      <c r="BQ91" s="14">
        <v>0</v>
      </c>
      <c r="BR91" s="14">
        <v>0</v>
      </c>
    </row>
    <row r="92" spans="3:70" x14ac:dyDescent="0.25">
      <c r="C92" t="str">
        <f t="array" aca="1" ref="C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Measure'!G92),0)),"")</f>
        <v>BNI</v>
      </c>
      <c r="D92" t="str">
        <f t="array" aca="1" ref="D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Measure'!G92),0)),"")</f>
        <v>Direct Installation</v>
      </c>
      <c r="E92" t="str">
        <f t="array" aca="1" ref="E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Measure'!G92),0)),"")</f>
        <v>Small Business Energy Solutions</v>
      </c>
      <c r="F92" s="8" t="str">
        <f t="array" aca="1" ref="F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Measure'!G92),0)),"")</f>
        <v>Per 800 lumen A-lamp</v>
      </c>
      <c r="G92" s="3" t="s">
        <v>684</v>
      </c>
      <c r="H92" s="11">
        <v>1.5226625843043751</v>
      </c>
      <c r="I92" s="11">
        <v>1.3608648301250093</v>
      </c>
      <c r="J92" s="11">
        <v>1.1876023775303679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0">
        <v>0</v>
      </c>
      <c r="U92" s="10">
        <v>0</v>
      </c>
      <c r="V92" s="10">
        <v>0</v>
      </c>
      <c r="W92" s="14">
        <v>0</v>
      </c>
      <c r="X92" s="14">
        <v>0</v>
      </c>
      <c r="Y92" s="14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4">
        <v>145.53</v>
      </c>
      <c r="AP92" s="14">
        <v>145.53</v>
      </c>
      <c r="AQ92" s="14">
        <v>145.53</v>
      </c>
      <c r="AR92" s="14">
        <v>1.763E-2</v>
      </c>
      <c r="AS92" s="14">
        <v>1.763E-2</v>
      </c>
      <c r="AT92" s="14">
        <v>1.763E-2</v>
      </c>
      <c r="AU92" s="14">
        <v>34.299999999999997</v>
      </c>
      <c r="AV92" s="14">
        <v>34.299999999999997</v>
      </c>
      <c r="AW92" s="14">
        <v>34.299999999999997</v>
      </c>
      <c r="AX92" s="14">
        <v>6.6888888888888892E-3</v>
      </c>
      <c r="AY92" s="14">
        <v>6.6888888888888892E-3</v>
      </c>
      <c r="AZ92" s="14">
        <v>6.6888888888888892E-3</v>
      </c>
      <c r="BA92" s="10">
        <v>0</v>
      </c>
      <c r="BB92" s="10">
        <v>0</v>
      </c>
      <c r="BC92" s="10">
        <v>0</v>
      </c>
      <c r="BD92" s="10">
        <v>53.127919299797597</v>
      </c>
      <c r="BE92" s="10">
        <v>47.482559575629367</v>
      </c>
      <c r="BF92" s="10">
        <v>41.437179795486919</v>
      </c>
      <c r="BG92" s="14">
        <v>0</v>
      </c>
      <c r="BH92" s="14">
        <v>0</v>
      </c>
      <c r="BI92" s="14">
        <v>0</v>
      </c>
      <c r="BJ92" s="31">
        <v>35.755889043901448</v>
      </c>
      <c r="BK92" s="31">
        <v>35.755889043901448</v>
      </c>
      <c r="BL92" s="31">
        <v>35.755889043901448</v>
      </c>
      <c r="BM92" s="18">
        <v>0</v>
      </c>
      <c r="BN92" s="18">
        <v>0</v>
      </c>
      <c r="BO92" s="18">
        <v>0</v>
      </c>
      <c r="BP92" s="14">
        <v>0</v>
      </c>
      <c r="BQ92" s="14">
        <v>0</v>
      </c>
      <c r="BR92" s="14">
        <v>0</v>
      </c>
    </row>
    <row r="93" spans="3:70" x14ac:dyDescent="0.25">
      <c r="C93" t="str">
        <f t="array" aca="1" ref="C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Measure'!G93),0)),"")</f>
        <v>BNI</v>
      </c>
      <c r="D93" t="str">
        <f t="array" aca="1" ref="D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Measure'!G93),0)),"")</f>
        <v>Efficient Product Rebates</v>
      </c>
      <c r="E93" t="str">
        <f t="array" aca="1" ref="E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Measure'!G93),0)),"")</f>
        <v>Business Energy Rebates</v>
      </c>
      <c r="F93" s="8" t="str">
        <f t="array" aca="1" ref="F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Measure'!G93),0)),"")</f>
        <v>Per 30 cubic foot refrigerator</v>
      </c>
      <c r="G93" s="3" t="s">
        <v>148</v>
      </c>
      <c r="H93" s="11">
        <v>29.133994698376675</v>
      </c>
      <c r="I93" s="11">
        <v>30.607493385527984</v>
      </c>
      <c r="J93" s="11">
        <v>32.03075088323429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0">
        <v>0</v>
      </c>
      <c r="U93" s="10">
        <v>0</v>
      </c>
      <c r="V93" s="10">
        <v>0</v>
      </c>
      <c r="W93" s="14">
        <v>0</v>
      </c>
      <c r="X93" s="14">
        <v>0</v>
      </c>
      <c r="Y93" s="14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4">
        <v>774</v>
      </c>
      <c r="AP93" s="14">
        <v>774</v>
      </c>
      <c r="AQ93" s="14">
        <v>774</v>
      </c>
      <c r="AR93" s="14">
        <v>0.06</v>
      </c>
      <c r="AS93" s="14">
        <v>0.06</v>
      </c>
      <c r="AT93" s="14">
        <v>0.06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0">
        <v>0</v>
      </c>
      <c r="BB93" s="10">
        <v>0</v>
      </c>
      <c r="BC93" s="10">
        <v>0</v>
      </c>
      <c r="BD93" s="10">
        <v>617.3104755975736</v>
      </c>
      <c r="BE93" s="10">
        <v>648.53194676123996</v>
      </c>
      <c r="BF93" s="10">
        <v>678.68887415492304</v>
      </c>
      <c r="BG93" s="14">
        <v>0</v>
      </c>
      <c r="BH93" s="14">
        <v>0</v>
      </c>
      <c r="BI93" s="14">
        <v>0</v>
      </c>
      <c r="BJ93" s="31">
        <v>1759.3094651991407</v>
      </c>
      <c r="BK93" s="31">
        <v>1759.3094651991407</v>
      </c>
      <c r="BL93" s="31">
        <v>1759.3094651991407</v>
      </c>
      <c r="BM93" s="18">
        <v>0</v>
      </c>
      <c r="BN93" s="18">
        <v>0</v>
      </c>
      <c r="BO93" s="18">
        <v>0</v>
      </c>
      <c r="BP93" s="14">
        <v>0</v>
      </c>
      <c r="BQ93" s="14">
        <v>0</v>
      </c>
      <c r="BR93" s="14">
        <v>0</v>
      </c>
    </row>
    <row r="94" spans="3:70" x14ac:dyDescent="0.25">
      <c r="C94" t="str">
        <f t="array" aca="1" ref="C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Measure'!G94),0)),"")</f>
        <v>BNI</v>
      </c>
      <c r="D94" t="str">
        <f t="array" aca="1" ref="D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Measure'!G94),0)),"")</f>
        <v>Direct Installation</v>
      </c>
      <c r="E94" t="str">
        <f t="array" aca="1" ref="E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Measure'!G94),0)),"")</f>
        <v>Small Business Energy Solutions</v>
      </c>
      <c r="F94" s="8" t="str">
        <f t="array" aca="1" ref="F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Measure'!G94),0)),"")</f>
        <v>Per 30 cubic foot refrigerator</v>
      </c>
      <c r="G94" s="3" t="s">
        <v>149</v>
      </c>
      <c r="H94" s="11">
        <v>3.8517694561984843</v>
      </c>
      <c r="I94" s="11">
        <v>4.0465788977349799</v>
      </c>
      <c r="J94" s="11">
        <v>4.2347460136669426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0">
        <v>0</v>
      </c>
      <c r="U94" s="10">
        <v>0</v>
      </c>
      <c r="V94" s="10">
        <v>0</v>
      </c>
      <c r="W94" s="14">
        <v>0</v>
      </c>
      <c r="X94" s="14">
        <v>0</v>
      </c>
      <c r="Y94" s="14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4">
        <v>774</v>
      </c>
      <c r="AP94" s="14">
        <v>774</v>
      </c>
      <c r="AQ94" s="14">
        <v>774</v>
      </c>
      <c r="AR94" s="14">
        <v>0.06</v>
      </c>
      <c r="AS94" s="14">
        <v>0.06</v>
      </c>
      <c r="AT94" s="14">
        <v>0.06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0">
        <v>0</v>
      </c>
      <c r="BB94" s="10">
        <v>0</v>
      </c>
      <c r="BC94" s="10">
        <v>0</v>
      </c>
      <c r="BD94" s="10">
        <v>631.66653316961026</v>
      </c>
      <c r="BE94" s="10">
        <v>663.61408505801307</v>
      </c>
      <c r="BF94" s="10">
        <v>694.47233634457245</v>
      </c>
      <c r="BG94" s="14">
        <v>0</v>
      </c>
      <c r="BH94" s="14">
        <v>0</v>
      </c>
      <c r="BI94" s="14">
        <v>0</v>
      </c>
      <c r="BJ94" s="31">
        <v>1400.03598561071</v>
      </c>
      <c r="BK94" s="31">
        <v>1400.03598561071</v>
      </c>
      <c r="BL94" s="31">
        <v>1400.03598561071</v>
      </c>
      <c r="BM94" s="18">
        <v>0</v>
      </c>
      <c r="BN94" s="18">
        <v>0</v>
      </c>
      <c r="BO94" s="18">
        <v>0</v>
      </c>
      <c r="BP94" s="14">
        <v>0</v>
      </c>
      <c r="BQ94" s="14">
        <v>0</v>
      </c>
      <c r="BR94" s="14">
        <v>0</v>
      </c>
    </row>
    <row r="95" spans="3:70" x14ac:dyDescent="0.25">
      <c r="C95" t="str">
        <f t="array" aca="1" ref="C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Measure'!G95),0)),"")</f>
        <v>BNI</v>
      </c>
      <c r="D95" t="str">
        <f t="array" aca="1" ref="D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Measure'!G95),0)),"")</f>
        <v>Efficient Product Rebates</v>
      </c>
      <c r="E95" t="str">
        <f t="array" aca="1" ref="E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Measure'!G95),0)),"")</f>
        <v>Business Energy Rebates</v>
      </c>
      <c r="F95" s="8" t="str">
        <f t="array" aca="1" ref="F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Measure'!G95),0)),"")</f>
        <v>Per Heat Pump - 3.5 COP, 15 EER</v>
      </c>
      <c r="G95" s="3" t="s">
        <v>150</v>
      </c>
      <c r="H95" s="11">
        <v>6.5036560503813519</v>
      </c>
      <c r="I95" s="11">
        <v>6.6997436494893616</v>
      </c>
      <c r="J95" s="11">
        <v>6.923992402985724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0">
        <v>0</v>
      </c>
      <c r="U95" s="10">
        <v>0</v>
      </c>
      <c r="V95" s="10">
        <v>0</v>
      </c>
      <c r="W95" s="14">
        <v>0</v>
      </c>
      <c r="X95" s="14">
        <v>0</v>
      </c>
      <c r="Y95" s="14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4">
        <v>33285</v>
      </c>
      <c r="AP95" s="14">
        <v>33285</v>
      </c>
      <c r="AQ95" s="14">
        <v>33285</v>
      </c>
      <c r="AR95" s="14">
        <v>12.505861664712778</v>
      </c>
      <c r="AS95" s="14">
        <v>12.505861664712778</v>
      </c>
      <c r="AT95" s="14">
        <v>12.505861664712778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0">
        <v>0</v>
      </c>
      <c r="BB95" s="10">
        <v>0</v>
      </c>
      <c r="BC95" s="10">
        <v>0</v>
      </c>
      <c r="BD95" s="10">
        <v>71569.75455890056</v>
      </c>
      <c r="BE95" s="10">
        <v>73727.608730690816</v>
      </c>
      <c r="BF95" s="10">
        <v>76195.363501783446</v>
      </c>
      <c r="BG95" s="14">
        <v>0</v>
      </c>
      <c r="BH95" s="14">
        <v>0</v>
      </c>
      <c r="BI95" s="14">
        <v>0</v>
      </c>
      <c r="BJ95" s="31">
        <v>176383.54802291834</v>
      </c>
      <c r="BK95" s="31">
        <v>176383.54802291834</v>
      </c>
      <c r="BL95" s="31">
        <v>176383.54802291834</v>
      </c>
      <c r="BM95" s="18">
        <v>0</v>
      </c>
      <c r="BN95" s="18">
        <v>0</v>
      </c>
      <c r="BO95" s="18">
        <v>0</v>
      </c>
      <c r="BP95" s="14">
        <v>0</v>
      </c>
      <c r="BQ95" s="14">
        <v>0</v>
      </c>
      <c r="BR95" s="14">
        <v>0</v>
      </c>
    </row>
    <row r="96" spans="3:70" x14ac:dyDescent="0.25">
      <c r="C96" t="str">
        <f t="array" aca="1" ref="C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Measure'!G96),0)),"")</f>
        <v>BNI</v>
      </c>
      <c r="D96" t="str">
        <f t="array" aca="1" ref="D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Measure'!G96),0)),"")</f>
        <v>Direct Installation</v>
      </c>
      <c r="E96" t="str">
        <f t="array" aca="1" ref="E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Measure'!G96),0)),"")</f>
        <v>Small Business Energy Solutions</v>
      </c>
      <c r="F96" s="8" t="str">
        <f t="array" aca="1" ref="F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Measure'!G96),0)),"")</f>
        <v>Per Heat Pump - 3.5 COP, 15 EER</v>
      </c>
      <c r="G96" s="3" t="s">
        <v>151</v>
      </c>
      <c r="H96" s="11">
        <v>4.2135950375662832</v>
      </c>
      <c r="I96" s="11">
        <v>4.3406364629013989</v>
      </c>
      <c r="J96" s="11">
        <v>4.485922964461901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0">
        <v>0</v>
      </c>
      <c r="U96" s="10">
        <v>0</v>
      </c>
      <c r="V96" s="10">
        <v>0</v>
      </c>
      <c r="W96" s="14">
        <v>0</v>
      </c>
      <c r="X96" s="14">
        <v>0</v>
      </c>
      <c r="Y96" s="14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4">
        <v>33285</v>
      </c>
      <c r="AP96" s="14">
        <v>33285</v>
      </c>
      <c r="AQ96" s="14">
        <v>33285</v>
      </c>
      <c r="AR96" s="14">
        <v>12.505861664712778</v>
      </c>
      <c r="AS96" s="14">
        <v>12.505861664712778</v>
      </c>
      <c r="AT96" s="14">
        <v>12.505861664712778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0">
        <v>0</v>
      </c>
      <c r="BB96" s="10">
        <v>0</v>
      </c>
      <c r="BC96" s="10">
        <v>0</v>
      </c>
      <c r="BD96" s="10">
        <v>73234.167455619172</v>
      </c>
      <c r="BE96" s="10">
        <v>75442.204282567342</v>
      </c>
      <c r="BF96" s="10">
        <v>77967.348699499344</v>
      </c>
      <c r="BG96" s="14">
        <v>0</v>
      </c>
      <c r="BH96" s="14">
        <v>0</v>
      </c>
      <c r="BI96" s="14">
        <v>0</v>
      </c>
      <c r="BJ96" s="31">
        <v>163275.87079775895</v>
      </c>
      <c r="BK96" s="31">
        <v>163275.87079775895</v>
      </c>
      <c r="BL96" s="31">
        <v>163275.87079775895</v>
      </c>
      <c r="BM96" s="18">
        <v>0</v>
      </c>
      <c r="BN96" s="18">
        <v>0</v>
      </c>
      <c r="BO96" s="18">
        <v>0</v>
      </c>
      <c r="BP96" s="14">
        <v>0</v>
      </c>
      <c r="BQ96" s="14">
        <v>0</v>
      </c>
      <c r="BR96" s="14">
        <v>0</v>
      </c>
    </row>
    <row r="97" spans="3:70" x14ac:dyDescent="0.25">
      <c r="C97" t="str">
        <f t="array" aca="1" ref="C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Measure'!G97),0)),"")</f>
        <v>Residential</v>
      </c>
      <c r="D97" t="str">
        <f t="array" aca="1" ref="D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Measure'!G97),0)),"")</f>
        <v>Existing Residential</v>
      </c>
      <c r="E97" t="str">
        <f t="array" aca="1" ref="E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Measure'!G97),0)),"")</f>
        <v>Green Heat</v>
      </c>
      <c r="F97" s="8" t="str">
        <f t="array" aca="1" ref="F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Measure'!G97),0)),"")</f>
        <v>Per GSHP</v>
      </c>
      <c r="G97" s="3" t="s">
        <v>152</v>
      </c>
      <c r="H97" s="11">
        <v>2.4993952916112203</v>
      </c>
      <c r="I97" s="11">
        <v>2.5481445267880667</v>
      </c>
      <c r="J97" s="11">
        <v>2.6090169212985064</v>
      </c>
      <c r="K97" s="14">
        <v>92.530411001748561</v>
      </c>
      <c r="L97" s="14">
        <v>92.530411001748561</v>
      </c>
      <c r="M97" s="14">
        <v>92.530411001748561</v>
      </c>
      <c r="N97" s="14">
        <v>122778.28328783743</v>
      </c>
      <c r="O97" s="14">
        <v>122778.28328783743</v>
      </c>
      <c r="P97" s="14">
        <v>122778.28328783743</v>
      </c>
      <c r="Q97" s="14">
        <v>3069457.0821959353</v>
      </c>
      <c r="R97" s="14">
        <v>3069457.0821959353</v>
      </c>
      <c r="S97" s="14">
        <v>3069457.0821959353</v>
      </c>
      <c r="T97" s="10">
        <v>74770.480864942001</v>
      </c>
      <c r="U97" s="10">
        <v>74770.480864942001</v>
      </c>
      <c r="V97" s="10">
        <v>74770.480864942001</v>
      </c>
      <c r="W97" s="14">
        <v>12</v>
      </c>
      <c r="X97" s="14">
        <v>12</v>
      </c>
      <c r="Y97" s="14">
        <v>12</v>
      </c>
      <c r="Z97" s="10">
        <v>412771.9353454517</v>
      </c>
      <c r="AA97" s="10">
        <v>420822.80917805212</v>
      </c>
      <c r="AB97" s="10">
        <v>430875.80726743734</v>
      </c>
      <c r="AC97" s="10">
        <v>26880</v>
      </c>
      <c r="AD97" s="10">
        <v>26880</v>
      </c>
      <c r="AE97" s="10">
        <v>26880</v>
      </c>
      <c r="AF97" s="10">
        <v>26770.480864941997</v>
      </c>
      <c r="AG97" s="10">
        <v>26770.480864941997</v>
      </c>
      <c r="AH97" s="10">
        <v>26770.480864941997</v>
      </c>
      <c r="AI97" s="10">
        <v>138378.23999999999</v>
      </c>
      <c r="AJ97" s="10">
        <v>138378.23999999999</v>
      </c>
      <c r="AK97" s="10">
        <v>138378.23999999999</v>
      </c>
      <c r="AL97" s="10">
        <v>0</v>
      </c>
      <c r="AM97" s="10">
        <v>0</v>
      </c>
      <c r="AN97" s="10">
        <v>0</v>
      </c>
      <c r="AO97" s="14">
        <v>16443.52008319251</v>
      </c>
      <c r="AP97" s="14">
        <v>16443.52008319251</v>
      </c>
      <c r="AQ97" s="14">
        <v>16443.52008319251</v>
      </c>
      <c r="AR97" s="14">
        <v>12.392465759162754</v>
      </c>
      <c r="AS97" s="14">
        <v>12.392465759162754</v>
      </c>
      <c r="AT97" s="14">
        <v>12.392465759162754</v>
      </c>
      <c r="AU97" s="14">
        <v>16443.52008319251</v>
      </c>
      <c r="AV97" s="14">
        <v>16443.52008319251</v>
      </c>
      <c r="AW97" s="14">
        <v>16443.52008319251</v>
      </c>
      <c r="AX97" s="14">
        <v>12.392465759162754</v>
      </c>
      <c r="AY97" s="14">
        <v>12.392465759162754</v>
      </c>
      <c r="AZ97" s="14">
        <v>12.392465759162754</v>
      </c>
      <c r="BA97" s="10">
        <v>0</v>
      </c>
      <c r="BB97" s="10">
        <v>0</v>
      </c>
      <c r="BC97" s="10">
        <v>0</v>
      </c>
      <c r="BD97" s="10">
        <v>34397.661278787644</v>
      </c>
      <c r="BE97" s="10">
        <v>35068.567431504343</v>
      </c>
      <c r="BF97" s="10">
        <v>35906.317272286447</v>
      </c>
      <c r="BG97" s="14">
        <v>0</v>
      </c>
      <c r="BH97" s="14">
        <v>0</v>
      </c>
      <c r="BI97" s="14">
        <v>0</v>
      </c>
      <c r="BJ97" s="31">
        <v>59976.734082212744</v>
      </c>
      <c r="BK97" s="31">
        <v>59976.734082212744</v>
      </c>
      <c r="BL97" s="31">
        <v>59976.734082212744</v>
      </c>
      <c r="BM97" s="18">
        <v>4.8209068739467231E-2</v>
      </c>
      <c r="BN97" s="18">
        <v>4.8209068739467231E-2</v>
      </c>
      <c r="BO97" s="18">
        <v>4.8209068739467231E-2</v>
      </c>
      <c r="BP97" s="14">
        <v>3069457.0821959353</v>
      </c>
      <c r="BQ97" s="14">
        <v>3069457.0821959353</v>
      </c>
      <c r="BR97" s="14">
        <v>3069457.0821959353</v>
      </c>
    </row>
    <row r="98" spans="3:70" x14ac:dyDescent="0.25">
      <c r="C98" t="str">
        <f t="array" aca="1" ref="C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Measure'!G98),0)),"")</f>
        <v>BNI</v>
      </c>
      <c r="D98" t="str">
        <f t="array" aca="1" ref="D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Measure'!G98),0)),"")</f>
        <v>Efficient Product Rebates</v>
      </c>
      <c r="E98" t="str">
        <f t="array" aca="1" ref="E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Measure'!G98),0)),"")</f>
        <v>Business Energy Rebates</v>
      </c>
      <c r="F98" s="8" t="str">
        <f t="array" aca="1" ref="F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Measure'!G98),0)),"")</f>
        <v>Per Dryer</v>
      </c>
      <c r="G98" s="3" t="s">
        <v>153</v>
      </c>
      <c r="H98" s="11">
        <v>3.5418699072254793</v>
      </c>
      <c r="I98" s="11">
        <v>3.619397137477141</v>
      </c>
      <c r="J98" s="11">
        <v>3.7270267622792783</v>
      </c>
      <c r="K98" s="14">
        <v>102.30244941427048</v>
      </c>
      <c r="L98" s="14">
        <v>102.30244941427051</v>
      </c>
      <c r="M98" s="14">
        <v>102.3024494142705</v>
      </c>
      <c r="N98" s="14">
        <v>149303.87646432375</v>
      </c>
      <c r="O98" s="14">
        <v>149303.87646432378</v>
      </c>
      <c r="P98" s="14">
        <v>149303.87646432375</v>
      </c>
      <c r="Q98" s="14">
        <v>1642342.6411075611</v>
      </c>
      <c r="R98" s="14">
        <v>1642342.6411075615</v>
      </c>
      <c r="S98" s="14">
        <v>1642342.6411075613</v>
      </c>
      <c r="T98" s="10">
        <v>39462.732689585537</v>
      </c>
      <c r="U98" s="10">
        <v>39462.732689585551</v>
      </c>
      <c r="V98" s="10">
        <v>39462.732689585544</v>
      </c>
      <c r="W98" s="14">
        <v>99.999999999999986</v>
      </c>
      <c r="X98" s="14">
        <v>100.00000000000001</v>
      </c>
      <c r="Y98" s="14">
        <v>100</v>
      </c>
      <c r="Z98" s="10">
        <v>275082.62980984262</v>
      </c>
      <c r="AA98" s="10">
        <v>281103.85445617826</v>
      </c>
      <c r="AB98" s="10">
        <v>289463.00965146639</v>
      </c>
      <c r="AC98" s="10">
        <v>30099.999999999996</v>
      </c>
      <c r="AD98" s="10">
        <v>30100.000000000004</v>
      </c>
      <c r="AE98" s="10">
        <v>30100</v>
      </c>
      <c r="AF98" s="10">
        <v>4462.7326895855404</v>
      </c>
      <c r="AG98" s="10">
        <v>4462.7326895855422</v>
      </c>
      <c r="AH98" s="10">
        <v>4462.7326895855413</v>
      </c>
      <c r="AI98" s="10">
        <v>73203.199999999997</v>
      </c>
      <c r="AJ98" s="10">
        <v>73203.200000000012</v>
      </c>
      <c r="AK98" s="10">
        <v>73203.199999999997</v>
      </c>
      <c r="AL98" s="10">
        <v>0</v>
      </c>
      <c r="AM98" s="10">
        <v>0</v>
      </c>
      <c r="AN98" s="10">
        <v>0</v>
      </c>
      <c r="AO98" s="14">
        <v>1630.19</v>
      </c>
      <c r="AP98" s="14">
        <v>1630.19</v>
      </c>
      <c r="AQ98" s="14">
        <v>1630.19</v>
      </c>
      <c r="AR98" s="14">
        <v>1.117</v>
      </c>
      <c r="AS98" s="14">
        <v>1.117</v>
      </c>
      <c r="AT98" s="14">
        <v>1.117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0">
        <v>0</v>
      </c>
      <c r="BB98" s="10">
        <v>0</v>
      </c>
      <c r="BC98" s="10">
        <v>0</v>
      </c>
      <c r="BD98" s="10">
        <v>2750.8262980984268</v>
      </c>
      <c r="BE98" s="10">
        <v>2811.0385445617821</v>
      </c>
      <c r="BF98" s="10">
        <v>2894.6300965146638</v>
      </c>
      <c r="BG98" s="14">
        <v>0</v>
      </c>
      <c r="BH98" s="14">
        <v>0</v>
      </c>
      <c r="BI98" s="14">
        <v>0</v>
      </c>
      <c r="BJ98" s="31">
        <v>5733.7658600096329</v>
      </c>
      <c r="BK98" s="31">
        <v>5733.7658600096329</v>
      </c>
      <c r="BL98" s="31">
        <v>5733.7658600096329</v>
      </c>
      <c r="BM98" s="18">
        <v>3.2728737347673661E-2</v>
      </c>
      <c r="BN98" s="18">
        <v>3.2728737347673661E-2</v>
      </c>
      <c r="BO98" s="18">
        <v>3.2728737347673661E-2</v>
      </c>
      <c r="BP98" s="14">
        <v>1642342.6411075611</v>
      </c>
      <c r="BQ98" s="14">
        <v>1642342.6411075615</v>
      </c>
      <c r="BR98" s="14">
        <v>1642342.6411075613</v>
      </c>
    </row>
    <row r="99" spans="3:70" x14ac:dyDescent="0.25">
      <c r="C99" t="str">
        <f t="array" aca="1" ref="C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Measure'!G99),0)),"")</f>
        <v>BNI</v>
      </c>
      <c r="D99" t="str">
        <f t="array" aca="1" ref="D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Measure'!G99),0)),"")</f>
        <v>Efficient Product Rebates</v>
      </c>
      <c r="E99" t="str">
        <f t="array" aca="1" ref="E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Measure'!G99),0)),"")</f>
        <v>Business Energy Rebates</v>
      </c>
      <c r="F99" s="8" t="str">
        <f t="array" aca="1" ref="F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Measure'!G99),0)),"")</f>
        <v>Per 60 gal HWH</v>
      </c>
      <c r="G99" s="3" t="s">
        <v>155</v>
      </c>
      <c r="H99" s="11">
        <v>2.6402668395359976</v>
      </c>
      <c r="I99" s="11">
        <v>2.7411793571095373</v>
      </c>
      <c r="J99" s="11">
        <v>2.8592477599101604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0">
        <v>0</v>
      </c>
      <c r="U99" s="10">
        <v>0</v>
      </c>
      <c r="V99" s="10">
        <v>0</v>
      </c>
      <c r="W99" s="14">
        <v>0</v>
      </c>
      <c r="X99" s="14">
        <v>0</v>
      </c>
      <c r="Y99" s="14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4">
        <v>2688.9520000000002</v>
      </c>
      <c r="AP99" s="14">
        <v>2688.9520000000002</v>
      </c>
      <c r="AQ99" s="14">
        <v>2688.9520000000002</v>
      </c>
      <c r="AR99" s="14">
        <v>0.66</v>
      </c>
      <c r="AS99" s="14">
        <v>0.66</v>
      </c>
      <c r="AT99" s="14">
        <v>0.66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0">
        <v>0</v>
      </c>
      <c r="BB99" s="10">
        <v>0</v>
      </c>
      <c r="BC99" s="10">
        <v>0</v>
      </c>
      <c r="BD99" s="10">
        <v>2492.5262342092506</v>
      </c>
      <c r="BE99" s="10">
        <v>2587.792020850859</v>
      </c>
      <c r="BF99" s="10">
        <v>2699.2537060884983</v>
      </c>
      <c r="BG99" s="14">
        <v>0</v>
      </c>
      <c r="BH99" s="14">
        <v>0</v>
      </c>
      <c r="BI99" s="14">
        <v>0</v>
      </c>
      <c r="BJ99" s="31">
        <v>4624.6611869688622</v>
      </c>
      <c r="BK99" s="31">
        <v>4624.6611869688622</v>
      </c>
      <c r="BL99" s="31">
        <v>4624.6611869688622</v>
      </c>
      <c r="BM99" s="18">
        <v>0</v>
      </c>
      <c r="BN99" s="18">
        <v>0</v>
      </c>
      <c r="BO99" s="18">
        <v>0</v>
      </c>
      <c r="BP99" s="14">
        <v>0</v>
      </c>
      <c r="BQ99" s="14">
        <v>0</v>
      </c>
      <c r="BR99" s="14">
        <v>0</v>
      </c>
    </row>
    <row r="100" spans="3:70" x14ac:dyDescent="0.25">
      <c r="C100" t="str">
        <f t="array" aca="1" ref="C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Measure'!G100),0)),"")</f>
        <v>Residential</v>
      </c>
      <c r="D100" t="str">
        <f t="array" aca="1" ref="D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Measure'!G100),0)),"")</f>
        <v>Existing Residential</v>
      </c>
      <c r="E100" t="str">
        <f t="array" aca="1" ref="E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Measure'!G100),0)),"")</f>
        <v>Green Heat</v>
      </c>
      <c r="F100" s="8" t="str">
        <f t="array" aca="1" ref="F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Measure'!G100),0)),"")</f>
        <v>Per HPWH</v>
      </c>
      <c r="G100" s="3" t="s">
        <v>156</v>
      </c>
      <c r="H100" s="11">
        <v>0.36796718410789531</v>
      </c>
      <c r="I100" s="11">
        <v>0.37949285218326562</v>
      </c>
      <c r="J100" s="11">
        <v>0.3936380922472168</v>
      </c>
      <c r="K100" s="14">
        <v>2</v>
      </c>
      <c r="L100" s="14">
        <v>2</v>
      </c>
      <c r="M100" s="14">
        <v>2</v>
      </c>
      <c r="N100" s="14">
        <v>5140</v>
      </c>
      <c r="O100" s="14">
        <v>5140</v>
      </c>
      <c r="P100" s="14">
        <v>5140</v>
      </c>
      <c r="Q100" s="14">
        <v>51400</v>
      </c>
      <c r="R100" s="14">
        <v>51400</v>
      </c>
      <c r="S100" s="14">
        <v>51400</v>
      </c>
      <c r="T100" s="10">
        <v>3027.6040848445577</v>
      </c>
      <c r="U100" s="10">
        <v>3027.6040848445577</v>
      </c>
      <c r="V100" s="10">
        <v>3027.6040848445577</v>
      </c>
      <c r="W100" s="14">
        <v>6</v>
      </c>
      <c r="X100" s="14">
        <v>6</v>
      </c>
      <c r="Y100" s="14">
        <v>6</v>
      </c>
      <c r="Z100" s="10">
        <v>6426.6955604067844</v>
      </c>
      <c r="AA100" s="10">
        <v>6627.9960106909193</v>
      </c>
      <c r="AB100" s="10">
        <v>6875.0483442849591</v>
      </c>
      <c r="AC100" s="10">
        <v>2400</v>
      </c>
      <c r="AD100" s="10">
        <v>2400</v>
      </c>
      <c r="AE100" s="10">
        <v>2400</v>
      </c>
      <c r="AF100" s="10">
        <v>627.60408484455763</v>
      </c>
      <c r="AG100" s="10">
        <v>627.60408484455763</v>
      </c>
      <c r="AH100" s="10">
        <v>627.60408484455763</v>
      </c>
      <c r="AI100" s="10">
        <v>16837.800000000003</v>
      </c>
      <c r="AJ100" s="10">
        <v>16837.800000000003</v>
      </c>
      <c r="AK100" s="10">
        <v>16837.800000000003</v>
      </c>
      <c r="AL100" s="10">
        <v>0</v>
      </c>
      <c r="AM100" s="10">
        <v>0</v>
      </c>
      <c r="AN100" s="10">
        <v>0</v>
      </c>
      <c r="AO100" s="14">
        <v>771</v>
      </c>
      <c r="AP100" s="14">
        <v>771</v>
      </c>
      <c r="AQ100" s="14">
        <v>771</v>
      </c>
      <c r="AR100" s="14">
        <v>0.3</v>
      </c>
      <c r="AS100" s="14">
        <v>0.3</v>
      </c>
      <c r="AT100" s="14">
        <v>0.3</v>
      </c>
      <c r="AU100" s="14">
        <v>771</v>
      </c>
      <c r="AV100" s="14">
        <v>771</v>
      </c>
      <c r="AW100" s="14">
        <v>771</v>
      </c>
      <c r="AX100" s="14">
        <v>0.3</v>
      </c>
      <c r="AY100" s="14">
        <v>0.3</v>
      </c>
      <c r="AZ100" s="14">
        <v>0.3</v>
      </c>
      <c r="BA100" s="10">
        <v>0</v>
      </c>
      <c r="BB100" s="10">
        <v>0</v>
      </c>
      <c r="BC100" s="10">
        <v>0</v>
      </c>
      <c r="BD100" s="10">
        <v>1071.115926734464</v>
      </c>
      <c r="BE100" s="10">
        <v>1104.6660017818199</v>
      </c>
      <c r="BF100" s="10">
        <v>1145.8413907141598</v>
      </c>
      <c r="BG100" s="14">
        <v>0</v>
      </c>
      <c r="BH100" s="14">
        <v>0</v>
      </c>
      <c r="BI100" s="14">
        <v>0</v>
      </c>
      <c r="BJ100" s="31">
        <v>-5076.6746534016229</v>
      </c>
      <c r="BK100" s="31">
        <v>-5076.6746534016229</v>
      </c>
      <c r="BL100" s="31">
        <v>-5076.6746534016229</v>
      </c>
      <c r="BM100" s="18">
        <v>7.7915720338050179E-2</v>
      </c>
      <c r="BN100" s="18">
        <v>7.7915720338050179E-2</v>
      </c>
      <c r="BO100" s="18">
        <v>7.7915720338050179E-2</v>
      </c>
      <c r="BP100" s="14">
        <v>51400</v>
      </c>
      <c r="BQ100" s="14">
        <v>51400</v>
      </c>
      <c r="BR100" s="14">
        <v>51400</v>
      </c>
    </row>
    <row r="101" spans="3:70" x14ac:dyDescent="0.25">
      <c r="C101" t="str">
        <f t="array" aca="1" ref="C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Measure'!G101),0)),"")</f>
        <v>Residential</v>
      </c>
      <c r="D101" t="str">
        <f t="array" aca="1" ref="D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Measure'!G101),0)),"")</f>
        <v>Existing Residential</v>
      </c>
      <c r="E101" t="str">
        <f t="array" aca="1" ref="E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Measure'!G101),0)),"")</f>
        <v>Home Energy Assessment</v>
      </c>
      <c r="F101" s="8" t="str">
        <f t="array" aca="1" ref="F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Measure'!G101),0)),"")</f>
        <v>Per HPWH</v>
      </c>
      <c r="G101" s="3" t="s">
        <v>157</v>
      </c>
      <c r="H101" s="11">
        <v>0.36652481898084421</v>
      </c>
      <c r="I101" s="11">
        <v>0.37800530851199676</v>
      </c>
      <c r="J101" s="11">
        <v>0.39209510178106183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0">
        <v>0</v>
      </c>
      <c r="U101" s="10">
        <v>0</v>
      </c>
      <c r="V101" s="10">
        <v>0</v>
      </c>
      <c r="W101" s="14">
        <v>0</v>
      </c>
      <c r="X101" s="14">
        <v>0</v>
      </c>
      <c r="Y101" s="14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4">
        <v>771</v>
      </c>
      <c r="AP101" s="14">
        <v>771</v>
      </c>
      <c r="AQ101" s="14">
        <v>771</v>
      </c>
      <c r="AR101" s="14">
        <v>0.3</v>
      </c>
      <c r="AS101" s="14">
        <v>0.3</v>
      </c>
      <c r="AT101" s="14">
        <v>0.3</v>
      </c>
      <c r="AU101" s="14">
        <v>771</v>
      </c>
      <c r="AV101" s="14">
        <v>771</v>
      </c>
      <c r="AW101" s="14">
        <v>771</v>
      </c>
      <c r="AX101" s="14">
        <v>0.3</v>
      </c>
      <c r="AY101" s="14">
        <v>0.3</v>
      </c>
      <c r="AZ101" s="14">
        <v>0.3</v>
      </c>
      <c r="BA101" s="10">
        <v>0</v>
      </c>
      <c r="BB101" s="10">
        <v>0</v>
      </c>
      <c r="BC101" s="10">
        <v>0</v>
      </c>
      <c r="BD101" s="10">
        <v>814.04810431819283</v>
      </c>
      <c r="BE101" s="10">
        <v>839.54616135418314</v>
      </c>
      <c r="BF101" s="10">
        <v>870.83945694276133</v>
      </c>
      <c r="BG101" s="14">
        <v>0</v>
      </c>
      <c r="BH101" s="14">
        <v>0</v>
      </c>
      <c r="BI101" s="14">
        <v>0</v>
      </c>
      <c r="BJ101" s="31">
        <v>-3882.7539899692847</v>
      </c>
      <c r="BK101" s="31">
        <v>-3882.7539899692847</v>
      </c>
      <c r="BL101" s="31">
        <v>-3882.7539899692847</v>
      </c>
      <c r="BM101" s="18">
        <v>0</v>
      </c>
      <c r="BN101" s="18">
        <v>0</v>
      </c>
      <c r="BO101" s="18">
        <v>0</v>
      </c>
      <c r="BP101" s="14">
        <v>0</v>
      </c>
      <c r="BQ101" s="14">
        <v>0</v>
      </c>
      <c r="BR101" s="14">
        <v>0</v>
      </c>
    </row>
    <row r="102" spans="3:70" x14ac:dyDescent="0.25">
      <c r="C102" t="str">
        <f t="array" aca="1" ref="C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Measure'!G102),0)),"")</f>
        <v>BNI</v>
      </c>
      <c r="D102" t="str">
        <f t="array" aca="1" ref="D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Measure'!G102),0)),"")</f>
        <v>Direct Installation</v>
      </c>
      <c r="E102" t="str">
        <f t="array" aca="1" ref="E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Measure'!G102),0)),"")</f>
        <v>Small Business Energy Solutions</v>
      </c>
      <c r="F102" s="8" t="str">
        <f t="array" aca="1" ref="F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Measure'!G102),0)),"")</f>
        <v>Per 60 gal HWH</v>
      </c>
      <c r="G102" s="3" t="s">
        <v>158</v>
      </c>
      <c r="H102" s="11">
        <v>1.7464276497050135</v>
      </c>
      <c r="I102" s="11">
        <v>1.8131771192104313</v>
      </c>
      <c r="J102" s="11">
        <v>1.8912744994145301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0">
        <v>0</v>
      </c>
      <c r="U102" s="10">
        <v>0</v>
      </c>
      <c r="V102" s="10">
        <v>0</v>
      </c>
      <c r="W102" s="14">
        <v>0</v>
      </c>
      <c r="X102" s="14">
        <v>0</v>
      </c>
      <c r="Y102" s="14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4">
        <v>2688.9520000000002</v>
      </c>
      <c r="AP102" s="14">
        <v>2688.9520000000002</v>
      </c>
      <c r="AQ102" s="14">
        <v>2688.9520000000002</v>
      </c>
      <c r="AR102" s="14">
        <v>0.66</v>
      </c>
      <c r="AS102" s="14">
        <v>0.66</v>
      </c>
      <c r="AT102" s="14">
        <v>0.66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0">
        <v>0</v>
      </c>
      <c r="BB102" s="10">
        <v>0</v>
      </c>
      <c r="BC102" s="10">
        <v>0</v>
      </c>
      <c r="BD102" s="10">
        <v>2550.4919605862096</v>
      </c>
      <c r="BE102" s="10">
        <v>2647.9732306380884</v>
      </c>
      <c r="BF102" s="10">
        <v>2762.0270480905565</v>
      </c>
      <c r="BG102" s="14">
        <v>0</v>
      </c>
      <c r="BH102" s="14">
        <v>0</v>
      </c>
      <c r="BI102" s="14">
        <v>0</v>
      </c>
      <c r="BJ102" s="31">
        <v>3341.9202450103894</v>
      </c>
      <c r="BK102" s="31">
        <v>3341.9202450103894</v>
      </c>
      <c r="BL102" s="31">
        <v>3341.9202450103894</v>
      </c>
      <c r="BM102" s="18">
        <v>0</v>
      </c>
      <c r="BN102" s="18">
        <v>0</v>
      </c>
      <c r="BO102" s="18">
        <v>0</v>
      </c>
      <c r="BP102" s="14">
        <v>0</v>
      </c>
      <c r="BQ102" s="14">
        <v>0</v>
      </c>
      <c r="BR102" s="14">
        <v>0</v>
      </c>
    </row>
    <row r="103" spans="3:70" x14ac:dyDescent="0.25">
      <c r="C103" t="str">
        <f t="array" aca="1" ref="C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Measure'!G103),0)),"")</f>
        <v>BNI</v>
      </c>
      <c r="D103" t="str">
        <f t="array" aca="1" ref="D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Measure'!G103),0)),"")</f>
        <v>Efficient Product Rebates</v>
      </c>
      <c r="E103" t="str">
        <f t="array" aca="1" ref="E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Measure'!G103),0)),"")</f>
        <v>Business Energy Rebates</v>
      </c>
      <c r="F103" s="8" t="str">
        <f t="array" aca="1" ref="F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Measure'!G103),0)),"")</f>
        <v>per heat reclaimer</v>
      </c>
      <c r="G103" s="3" t="s">
        <v>159</v>
      </c>
      <c r="H103" s="11">
        <v>3.6071789422550129</v>
      </c>
      <c r="I103" s="11">
        <v>3.7390234184510707</v>
      </c>
      <c r="J103" s="11">
        <v>3.8918674578659038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0">
        <v>0</v>
      </c>
      <c r="U103" s="10">
        <v>0</v>
      </c>
      <c r="V103" s="10">
        <v>0</v>
      </c>
      <c r="W103" s="14">
        <v>0</v>
      </c>
      <c r="X103" s="14">
        <v>0</v>
      </c>
      <c r="Y103" s="14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4">
        <v>11434</v>
      </c>
      <c r="AP103" s="14">
        <v>11434</v>
      </c>
      <c r="AQ103" s="14">
        <v>11434</v>
      </c>
      <c r="AR103" s="14">
        <v>3.29</v>
      </c>
      <c r="AS103" s="14">
        <v>3.29</v>
      </c>
      <c r="AT103" s="14">
        <v>3.29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0">
        <v>0</v>
      </c>
      <c r="BB103" s="10">
        <v>0</v>
      </c>
      <c r="BC103" s="10">
        <v>0</v>
      </c>
      <c r="BD103" s="10">
        <v>15478.939755906704</v>
      </c>
      <c r="BE103" s="10">
        <v>16044.703954705239</v>
      </c>
      <c r="BF103" s="10">
        <v>16700.580393336426</v>
      </c>
      <c r="BG103" s="14">
        <v>0</v>
      </c>
      <c r="BH103" s="14">
        <v>0</v>
      </c>
      <c r="BI103" s="14">
        <v>0</v>
      </c>
      <c r="BJ103" s="31">
        <v>33060.239924384136</v>
      </c>
      <c r="BK103" s="31">
        <v>33060.239924384136</v>
      </c>
      <c r="BL103" s="31">
        <v>33060.239924384136</v>
      </c>
      <c r="BM103" s="18">
        <v>0</v>
      </c>
      <c r="BN103" s="18">
        <v>0</v>
      </c>
      <c r="BO103" s="18">
        <v>0</v>
      </c>
      <c r="BP103" s="14">
        <v>0</v>
      </c>
      <c r="BQ103" s="14">
        <v>0</v>
      </c>
      <c r="BR103" s="14">
        <v>0</v>
      </c>
    </row>
    <row r="104" spans="3:70" x14ac:dyDescent="0.25">
      <c r="C104" t="str">
        <f t="array" aca="1" ref="C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Measure'!G104),0)),"")</f>
        <v>BNI</v>
      </c>
      <c r="D104" t="str">
        <f t="array" aca="1" ref="D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Measure'!G104),0)),"")</f>
        <v>Direct Installation</v>
      </c>
      <c r="E104" t="str">
        <f t="array" aca="1" ref="E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Measure'!G104),0)),"")</f>
        <v>Small Business Energy Solutions</v>
      </c>
      <c r="F104" s="8" t="str">
        <f t="array" aca="1" ref="F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Measure'!G104),0)),"")</f>
        <v>per heat reclaimer</v>
      </c>
      <c r="G104" s="3" t="s">
        <v>160</v>
      </c>
      <c r="H104" s="11">
        <v>2.4392823361595588</v>
      </c>
      <c r="I104" s="11">
        <v>2.5284395160648634</v>
      </c>
      <c r="J104" s="11">
        <v>2.6317972289757745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0">
        <v>0</v>
      </c>
      <c r="U104" s="10">
        <v>0</v>
      </c>
      <c r="V104" s="10">
        <v>0</v>
      </c>
      <c r="W104" s="14">
        <v>0</v>
      </c>
      <c r="X104" s="14">
        <v>0</v>
      </c>
      <c r="Y104" s="14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4">
        <v>11434</v>
      </c>
      <c r="AP104" s="14">
        <v>11434</v>
      </c>
      <c r="AQ104" s="14">
        <v>11434</v>
      </c>
      <c r="AR104" s="14">
        <v>3.29</v>
      </c>
      <c r="AS104" s="14">
        <v>3.29</v>
      </c>
      <c r="AT104" s="14">
        <v>3.29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0">
        <v>0</v>
      </c>
      <c r="BB104" s="10">
        <v>0</v>
      </c>
      <c r="BC104" s="10">
        <v>0</v>
      </c>
      <c r="BD104" s="10">
        <v>15838.915099067321</v>
      </c>
      <c r="BE104" s="10">
        <v>16417.836604814664</v>
      </c>
      <c r="BF104" s="10">
        <v>17088.965983879134</v>
      </c>
      <c r="BG104" s="14">
        <v>0</v>
      </c>
      <c r="BH104" s="14">
        <v>0</v>
      </c>
      <c r="BI104" s="14">
        <v>0</v>
      </c>
      <c r="BJ104" s="31">
        <v>27917.266658203589</v>
      </c>
      <c r="BK104" s="31">
        <v>27917.266658203589</v>
      </c>
      <c r="BL104" s="31">
        <v>27917.266658203589</v>
      </c>
      <c r="BM104" s="18">
        <v>0</v>
      </c>
      <c r="BN104" s="18">
        <v>0</v>
      </c>
      <c r="BO104" s="18">
        <v>0</v>
      </c>
      <c r="BP104" s="14">
        <v>0</v>
      </c>
      <c r="BQ104" s="14">
        <v>0</v>
      </c>
      <c r="BR104" s="14">
        <v>0</v>
      </c>
    </row>
    <row r="105" spans="3:70" x14ac:dyDescent="0.25">
      <c r="C105" t="str">
        <f t="array" aca="1" ref="C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Measure'!G105),0)),"")</f>
        <v>Residential</v>
      </c>
      <c r="D105" t="str">
        <f t="array" aca="1" ref="D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Measure'!G105),0)),"")</f>
        <v>Residential Efficient Products</v>
      </c>
      <c r="E105" t="str">
        <f t="array" aca="1" ref="E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Measure'!G105),0)),"")</f>
        <v>Instant Savings</v>
      </c>
      <c r="F105" s="8" t="str">
        <f t="array" aca="1" ref="F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Measure'!G105),0)),"")</f>
        <v>Per timer</v>
      </c>
      <c r="G105" s="3" t="s">
        <v>161</v>
      </c>
      <c r="H105" s="11">
        <v>2.6171274540857516</v>
      </c>
      <c r="I105" s="11">
        <v>2.7789127685728494</v>
      </c>
      <c r="J105" s="11">
        <v>2.9517340098065894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0">
        <v>0</v>
      </c>
      <c r="U105" s="10">
        <v>0</v>
      </c>
      <c r="V105" s="10">
        <v>0</v>
      </c>
      <c r="W105" s="14">
        <v>0</v>
      </c>
      <c r="X105" s="14">
        <v>0</v>
      </c>
      <c r="Y105" s="14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0">
        <v>0</v>
      </c>
      <c r="AH105" s="10">
        <v>0</v>
      </c>
      <c r="AI105" s="10">
        <v>0</v>
      </c>
      <c r="AJ105" s="10">
        <v>0</v>
      </c>
      <c r="AK105" s="10">
        <v>0</v>
      </c>
      <c r="AL105" s="10">
        <v>0</v>
      </c>
      <c r="AM105" s="10">
        <v>0</v>
      </c>
      <c r="AN105" s="10">
        <v>0</v>
      </c>
      <c r="AO105" s="14">
        <v>122</v>
      </c>
      <c r="AP105" s="14">
        <v>122</v>
      </c>
      <c r="AQ105" s="14">
        <v>122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0">
        <v>0</v>
      </c>
      <c r="BB105" s="10">
        <v>0</v>
      </c>
      <c r="BC105" s="10">
        <v>0</v>
      </c>
      <c r="BD105" s="10">
        <v>84.170954854632981</v>
      </c>
      <c r="BE105" s="10">
        <v>89.374226243107714</v>
      </c>
      <c r="BF105" s="10">
        <v>94.932430476186752</v>
      </c>
      <c r="BG105" s="14">
        <v>0</v>
      </c>
      <c r="BH105" s="14">
        <v>0</v>
      </c>
      <c r="BI105" s="14">
        <v>0</v>
      </c>
      <c r="BJ105" s="31">
        <v>160.55003868931061</v>
      </c>
      <c r="BK105" s="31">
        <v>160.55003868931061</v>
      </c>
      <c r="BL105" s="31">
        <v>160.55003868931061</v>
      </c>
      <c r="BM105" s="18">
        <v>0</v>
      </c>
      <c r="BN105" s="18">
        <v>0</v>
      </c>
      <c r="BO105" s="18">
        <v>0</v>
      </c>
      <c r="BP105" s="14">
        <v>0</v>
      </c>
      <c r="BQ105" s="14">
        <v>0</v>
      </c>
      <c r="BR105" s="14">
        <v>0</v>
      </c>
    </row>
    <row r="106" spans="3:70" x14ac:dyDescent="0.25">
      <c r="C106" t="str">
        <f t="array" aca="1" ref="C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Measure'!G106),0)),"")</f>
        <v>BNI</v>
      </c>
      <c r="D106" t="str">
        <f t="array" aca="1" ref="D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Measure'!G106),0)),"")</f>
        <v>Efficient Product Rebates</v>
      </c>
      <c r="E106" t="str">
        <f t="array" aca="1" ref="E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Measure'!G106),0)),"")</f>
        <v>Business Energy Rebates</v>
      </c>
      <c r="F106" s="8" t="str">
        <f t="array" aca="1" ref="F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Measure'!G106),0)),"")</f>
        <v>Per Luminaire</v>
      </c>
      <c r="G106" s="3" t="s">
        <v>162</v>
      </c>
      <c r="H106" s="11">
        <v>3.0936326513182837</v>
      </c>
      <c r="I106" s="11">
        <v>3.215442496910645</v>
      </c>
      <c r="J106" s="11">
        <v>3.3491243655484886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0">
        <v>0</v>
      </c>
      <c r="U106" s="10">
        <v>0</v>
      </c>
      <c r="V106" s="10">
        <v>0</v>
      </c>
      <c r="W106" s="14">
        <v>0</v>
      </c>
      <c r="X106" s="14">
        <v>0</v>
      </c>
      <c r="Y106" s="14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4">
        <v>387.69230769230768</v>
      </c>
      <c r="AP106" s="14">
        <v>387.69230769230768</v>
      </c>
      <c r="AQ106" s="14">
        <v>387.69230769230768</v>
      </c>
      <c r="AR106" s="14">
        <v>7.5604395604395608E-2</v>
      </c>
      <c r="AS106" s="14">
        <v>7.5604395604395608E-2</v>
      </c>
      <c r="AT106" s="14">
        <v>7.5604395604395608E-2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0">
        <v>0</v>
      </c>
      <c r="BB106" s="10">
        <v>0</v>
      </c>
      <c r="BC106" s="10">
        <v>0</v>
      </c>
      <c r="BD106" s="10">
        <v>623.7626089764783</v>
      </c>
      <c r="BE106" s="10">
        <v>648.32287053608388</v>
      </c>
      <c r="BF106" s="10">
        <v>675.27686299503318</v>
      </c>
      <c r="BG106" s="14">
        <v>0</v>
      </c>
      <c r="BH106" s="14">
        <v>0</v>
      </c>
      <c r="BI106" s="14">
        <v>0</v>
      </c>
      <c r="BJ106" s="31">
        <v>1255.1752499394509</v>
      </c>
      <c r="BK106" s="31">
        <v>1255.1752499394509</v>
      </c>
      <c r="BL106" s="31">
        <v>1255.1752499394509</v>
      </c>
      <c r="BM106" s="18">
        <v>0</v>
      </c>
      <c r="BN106" s="18">
        <v>0</v>
      </c>
      <c r="BO106" s="18">
        <v>0</v>
      </c>
      <c r="BP106" s="14">
        <v>0</v>
      </c>
      <c r="BQ106" s="14">
        <v>0</v>
      </c>
      <c r="BR106" s="14">
        <v>0</v>
      </c>
    </row>
    <row r="107" spans="3:70" x14ac:dyDescent="0.25">
      <c r="C107" t="str">
        <f t="array" aca="1" ref="C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Measure'!G107),0)),"")</f>
        <v>BNI</v>
      </c>
      <c r="D107" t="str">
        <f t="array" aca="1" ref="D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Measure'!G107),0)),"")</f>
        <v>Direct Installation</v>
      </c>
      <c r="E107" t="str">
        <f t="array" aca="1" ref="E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Measure'!G107),0)),"")</f>
        <v>Small Business Energy Solutions</v>
      </c>
      <c r="F107" s="8" t="str">
        <f t="array" aca="1" ref="F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Measure'!G107),0)),"")</f>
        <v>Per Luminaire</v>
      </c>
      <c r="G107" s="3" t="s">
        <v>163</v>
      </c>
      <c r="H107" s="11">
        <v>2.2992354619759223</v>
      </c>
      <c r="I107" s="11">
        <v>2.3897664164137171</v>
      </c>
      <c r="J107" s="11">
        <v>2.4891208413369093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0">
        <v>0</v>
      </c>
      <c r="U107" s="10">
        <v>0</v>
      </c>
      <c r="V107" s="10">
        <v>0</v>
      </c>
      <c r="W107" s="14">
        <v>0</v>
      </c>
      <c r="X107" s="14">
        <v>0</v>
      </c>
      <c r="Y107" s="14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0</v>
      </c>
      <c r="AM107" s="10">
        <v>0</v>
      </c>
      <c r="AN107" s="10">
        <v>0</v>
      </c>
      <c r="AO107" s="14">
        <v>387.69230769230768</v>
      </c>
      <c r="AP107" s="14">
        <v>387.69230769230768</v>
      </c>
      <c r="AQ107" s="14">
        <v>387.69230769230768</v>
      </c>
      <c r="AR107" s="14">
        <v>7.5604395604395608E-2</v>
      </c>
      <c r="AS107" s="14">
        <v>7.5604395604395608E-2</v>
      </c>
      <c r="AT107" s="14">
        <v>7.5604395604395608E-2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0">
        <v>0</v>
      </c>
      <c r="BB107" s="10">
        <v>0</v>
      </c>
      <c r="BC107" s="10">
        <v>0</v>
      </c>
      <c r="BD107" s="10">
        <v>638.26871616197764</v>
      </c>
      <c r="BE107" s="10">
        <v>663.40014659506255</v>
      </c>
      <c r="BF107" s="10">
        <v>690.98097608794092</v>
      </c>
      <c r="BG107" s="14">
        <v>0</v>
      </c>
      <c r="BH107" s="14">
        <v>0</v>
      </c>
      <c r="BI107" s="14">
        <v>0</v>
      </c>
      <c r="BJ107" s="31">
        <v>1083.9135958318539</v>
      </c>
      <c r="BK107" s="31">
        <v>1083.9135958318539</v>
      </c>
      <c r="BL107" s="31">
        <v>1083.9135958318539</v>
      </c>
      <c r="BM107" s="18">
        <v>0</v>
      </c>
      <c r="BN107" s="18">
        <v>0</v>
      </c>
      <c r="BO107" s="18">
        <v>0</v>
      </c>
      <c r="BP107" s="14">
        <v>0</v>
      </c>
      <c r="BQ107" s="14">
        <v>0</v>
      </c>
      <c r="BR107" s="14">
        <v>0</v>
      </c>
    </row>
    <row r="108" spans="3:70" x14ac:dyDescent="0.25">
      <c r="C108" t="str">
        <f t="array" aca="1" ref="C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Measure'!G108),0)),"")</f>
        <v>BNI</v>
      </c>
      <c r="D108" t="str">
        <f t="array" aca="1" ref="D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Measure'!G108),0)),"")</f>
        <v>Direct Installation</v>
      </c>
      <c r="E108" t="str">
        <f t="array" aca="1" ref="E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Measure'!G108),0)),"")</f>
        <v>Small Business Energy Solutions</v>
      </c>
      <c r="F108" s="8" t="str">
        <f t="array" aca="1" ref="F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Measure'!G108),0)),"")</f>
        <v>Per Luminaire</v>
      </c>
      <c r="G108" s="3" t="s">
        <v>165</v>
      </c>
      <c r="H108" s="11">
        <v>3.0170142518930634</v>
      </c>
      <c r="I108" s="11">
        <v>3.1358072960563526</v>
      </c>
      <c r="J108" s="11">
        <v>3.2661783350121918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0">
        <v>0</v>
      </c>
      <c r="U108" s="10">
        <v>0</v>
      </c>
      <c r="V108" s="10">
        <v>0</v>
      </c>
      <c r="W108" s="14">
        <v>0</v>
      </c>
      <c r="X108" s="14">
        <v>0</v>
      </c>
      <c r="Y108" s="14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0</v>
      </c>
      <c r="AN108" s="10">
        <v>0</v>
      </c>
      <c r="AO108" s="14">
        <v>904.61538461538464</v>
      </c>
      <c r="AP108" s="14">
        <v>904.61538461538464</v>
      </c>
      <c r="AQ108" s="14">
        <v>904.61538461538464</v>
      </c>
      <c r="AR108" s="14">
        <v>0.1764102564102564</v>
      </c>
      <c r="AS108" s="14">
        <v>0.1764102564102564</v>
      </c>
      <c r="AT108" s="14">
        <v>0.1764102564102564</v>
      </c>
      <c r="AU108" s="14">
        <v>0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0">
        <v>0</v>
      </c>
      <c r="BB108" s="10">
        <v>0</v>
      </c>
      <c r="BC108" s="10">
        <v>0</v>
      </c>
      <c r="BD108" s="10">
        <v>1489.2936710446147</v>
      </c>
      <c r="BE108" s="10">
        <v>1547.9336753884791</v>
      </c>
      <c r="BF108" s="10">
        <v>1612.2889442051953</v>
      </c>
      <c r="BG108" s="14">
        <v>0</v>
      </c>
      <c r="BH108" s="14">
        <v>0</v>
      </c>
      <c r="BI108" s="14">
        <v>0</v>
      </c>
      <c r="BJ108" s="31">
        <v>2962.4739370366683</v>
      </c>
      <c r="BK108" s="31">
        <v>2962.4739370366683</v>
      </c>
      <c r="BL108" s="31">
        <v>2962.4739370366683</v>
      </c>
      <c r="BM108" s="18">
        <v>0</v>
      </c>
      <c r="BN108" s="18">
        <v>0</v>
      </c>
      <c r="BO108" s="18">
        <v>0</v>
      </c>
      <c r="BP108" s="14">
        <v>0</v>
      </c>
      <c r="BQ108" s="14">
        <v>0</v>
      </c>
      <c r="BR108" s="14">
        <v>0</v>
      </c>
    </row>
    <row r="109" spans="3:70" x14ac:dyDescent="0.25">
      <c r="C109" t="str">
        <f t="array" aca="1" ref="C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Measure'!G109),0)),"")</f>
        <v>BNI</v>
      </c>
      <c r="D109" t="str">
        <f t="array" aca="1" ref="D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Measure'!G109),0)),"")</f>
        <v>Efficient Product Rebates</v>
      </c>
      <c r="E109" t="str">
        <f t="array" aca="1" ref="E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Measure'!G109),0)),"")</f>
        <v>Business Energy Rebates</v>
      </c>
      <c r="F109" s="8" t="str">
        <f t="array" aca="1" ref="F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Measure'!G109),0)),"")</f>
        <v xml:space="preserve">Per 1.5 kW pump </v>
      </c>
      <c r="G109" s="3" t="s">
        <v>168</v>
      </c>
      <c r="H109" s="11">
        <v>1.0351433157583256</v>
      </c>
      <c r="I109" s="11">
        <v>1.077564908257624</v>
      </c>
      <c r="J109" s="11">
        <v>1.1257025863773271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0">
        <v>0</v>
      </c>
      <c r="U109" s="10">
        <v>0</v>
      </c>
      <c r="V109" s="10">
        <v>0</v>
      </c>
      <c r="W109" s="14">
        <v>0</v>
      </c>
      <c r="X109" s="14">
        <v>0</v>
      </c>
      <c r="Y109" s="14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0">
        <v>0</v>
      </c>
      <c r="AO109" s="14">
        <v>2558</v>
      </c>
      <c r="AP109" s="14">
        <v>2558</v>
      </c>
      <c r="AQ109" s="14">
        <v>2558</v>
      </c>
      <c r="AR109" s="14">
        <v>0.53200000000000003</v>
      </c>
      <c r="AS109" s="14">
        <v>0.53200000000000003</v>
      </c>
      <c r="AT109" s="14">
        <v>0.53200000000000003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0">
        <v>0</v>
      </c>
      <c r="BB109" s="10">
        <v>0</v>
      </c>
      <c r="BC109" s="10">
        <v>0</v>
      </c>
      <c r="BD109" s="10">
        <v>3077.4717863164587</v>
      </c>
      <c r="BE109" s="10">
        <v>3203.590800041206</v>
      </c>
      <c r="BF109" s="10">
        <v>3346.7036850079057</v>
      </c>
      <c r="BG109" s="14">
        <v>0</v>
      </c>
      <c r="BH109" s="14">
        <v>0</v>
      </c>
      <c r="BI109" s="14">
        <v>0</v>
      </c>
      <c r="BJ109" s="31">
        <v>647.71081798119849</v>
      </c>
      <c r="BK109" s="31">
        <v>647.71081798119849</v>
      </c>
      <c r="BL109" s="31">
        <v>647.71081798119849</v>
      </c>
      <c r="BM109" s="18">
        <v>0</v>
      </c>
      <c r="BN109" s="18">
        <v>0</v>
      </c>
      <c r="BO109" s="18">
        <v>0</v>
      </c>
      <c r="BP109" s="14">
        <v>0</v>
      </c>
      <c r="BQ109" s="14">
        <v>0</v>
      </c>
      <c r="BR109" s="14">
        <v>0</v>
      </c>
    </row>
    <row r="110" spans="3:70" x14ac:dyDescent="0.25">
      <c r="C110" t="str">
        <f t="array" aca="1" ref="C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Measure'!G110),0)),"")</f>
        <v>BNI</v>
      </c>
      <c r="D110" t="str">
        <f t="array" aca="1" ref="D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Measure'!G110),0)),"")</f>
        <v>Efficient Product Rebates</v>
      </c>
      <c r="E110" t="str">
        <f t="array" aca="1" ref="E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Measure'!G110),0)),"")</f>
        <v>Business Energy Rebates</v>
      </c>
      <c r="F110" s="8" t="str">
        <f t="array" aca="1" ref="F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Measure'!G110),0)),"")</f>
        <v>Per 100 W pump</v>
      </c>
      <c r="G110" s="3" t="s">
        <v>170</v>
      </c>
      <c r="H110" s="11">
        <v>4.4101610741663455</v>
      </c>
      <c r="I110" s="11">
        <v>4.5908729505682242</v>
      </c>
      <c r="J110" s="11">
        <v>4.7959393658011349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0">
        <v>0</v>
      </c>
      <c r="U110" s="10">
        <v>0</v>
      </c>
      <c r="V110" s="10">
        <v>0</v>
      </c>
      <c r="W110" s="14">
        <v>0</v>
      </c>
      <c r="X110" s="14">
        <v>0</v>
      </c>
      <c r="Y110" s="14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0">
        <v>0</v>
      </c>
      <c r="AO110" s="14">
        <v>422</v>
      </c>
      <c r="AP110" s="14">
        <v>422</v>
      </c>
      <c r="AQ110" s="14">
        <v>422</v>
      </c>
      <c r="AR110" s="14">
        <v>8.7800000000000003E-2</v>
      </c>
      <c r="AS110" s="14">
        <v>8.7800000000000003E-2</v>
      </c>
      <c r="AT110" s="14">
        <v>8.7800000000000003E-2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0">
        <v>0</v>
      </c>
      <c r="BB110" s="10">
        <v>0</v>
      </c>
      <c r="BC110" s="10">
        <v>0</v>
      </c>
      <c r="BD110" s="10">
        <v>507.76391588956955</v>
      </c>
      <c r="BE110" s="10">
        <v>528.57017862384282</v>
      </c>
      <c r="BF110" s="10">
        <v>552.18050130027302</v>
      </c>
      <c r="BG110" s="14">
        <v>0</v>
      </c>
      <c r="BH110" s="14">
        <v>0</v>
      </c>
      <c r="BI110" s="14">
        <v>0</v>
      </c>
      <c r="BJ110" s="31">
        <v>1162.4722243239523</v>
      </c>
      <c r="BK110" s="31">
        <v>1162.4722243239523</v>
      </c>
      <c r="BL110" s="31">
        <v>1162.4722243239523</v>
      </c>
      <c r="BM110" s="18">
        <v>0</v>
      </c>
      <c r="BN110" s="18">
        <v>0</v>
      </c>
      <c r="BO110" s="18">
        <v>0</v>
      </c>
      <c r="BP110" s="14">
        <v>0</v>
      </c>
      <c r="BQ110" s="14">
        <v>0</v>
      </c>
      <c r="BR110" s="14">
        <v>0</v>
      </c>
    </row>
    <row r="111" spans="3:70" x14ac:dyDescent="0.25">
      <c r="C111" t="str">
        <f t="array" aca="1" ref="C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Measure'!G111),0)),"")</f>
        <v>BNI</v>
      </c>
      <c r="D111" t="str">
        <f t="array" aca="1" ref="D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Measure'!G111),0)),"")</f>
        <v>Efficient Product Rebates</v>
      </c>
      <c r="E111" t="str">
        <f t="array" aca="1" ref="E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Measure'!G111),0)),"")</f>
        <v>Business Energy Rebates</v>
      </c>
      <c r="F111" s="8" t="str">
        <f t="array" aca="1" ref="F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Measure'!G111),0)),"")</f>
        <v>Per 300 W pump</v>
      </c>
      <c r="G111" s="3" t="s">
        <v>172</v>
      </c>
      <c r="H111" s="11">
        <v>1.0754305928657539</v>
      </c>
      <c r="I111" s="11">
        <v>1.1195319907470382</v>
      </c>
      <c r="J111" s="11">
        <v>1.169569995799753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0">
        <v>0</v>
      </c>
      <c r="U111" s="10">
        <v>0</v>
      </c>
      <c r="V111" s="10">
        <v>0</v>
      </c>
      <c r="W111" s="14">
        <v>0</v>
      </c>
      <c r="X111" s="14">
        <v>0</v>
      </c>
      <c r="Y111" s="14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4">
        <v>795</v>
      </c>
      <c r="AP111" s="14">
        <v>795</v>
      </c>
      <c r="AQ111" s="14">
        <v>795</v>
      </c>
      <c r="AR111" s="14">
        <v>0.16500000000000001</v>
      </c>
      <c r="AS111" s="14">
        <v>0.16500000000000001</v>
      </c>
      <c r="AT111" s="14">
        <v>0.16500000000000001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0">
        <v>0</v>
      </c>
      <c r="BB111" s="10">
        <v>0</v>
      </c>
      <c r="BC111" s="10">
        <v>0</v>
      </c>
      <c r="BD111" s="10">
        <v>955.80394384829083</v>
      </c>
      <c r="BE111" s="10">
        <v>994.99967651926568</v>
      </c>
      <c r="BF111" s="10">
        <v>1039.4716516415651</v>
      </c>
      <c r="BG111" s="14">
        <v>0</v>
      </c>
      <c r="BH111" s="14">
        <v>0</v>
      </c>
      <c r="BI111" s="14">
        <v>0</v>
      </c>
      <c r="BJ111" s="31">
        <v>298.50290046811142</v>
      </c>
      <c r="BK111" s="31">
        <v>298.50290046811142</v>
      </c>
      <c r="BL111" s="31">
        <v>298.50290046811142</v>
      </c>
      <c r="BM111" s="18">
        <v>0</v>
      </c>
      <c r="BN111" s="18">
        <v>0</v>
      </c>
      <c r="BO111" s="18">
        <v>0</v>
      </c>
      <c r="BP111" s="14">
        <v>0</v>
      </c>
      <c r="BQ111" s="14">
        <v>0</v>
      </c>
      <c r="BR111" s="14">
        <v>0</v>
      </c>
    </row>
    <row r="112" spans="3:70" x14ac:dyDescent="0.25">
      <c r="C112" t="str">
        <f t="array" aca="1" ref="C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Measure'!G112),0)),"")</f>
        <v>BNI</v>
      </c>
      <c r="D112" t="str">
        <f t="array" aca="1" ref="D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Measure'!G112),0)),"")</f>
        <v>Efficient Product Rebates</v>
      </c>
      <c r="E112" t="str">
        <f t="array" aca="1" ref="E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Measure'!G112),0)),"")</f>
        <v>Business Energy Rebates</v>
      </c>
      <c r="F112" s="8" t="str">
        <f t="array" aca="1" ref="F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Measure'!G112),0)),"")</f>
        <v>per 22' Fan</v>
      </c>
      <c r="G112" s="3" t="s">
        <v>174</v>
      </c>
      <c r="H112" s="11">
        <v>4.3749750329756312</v>
      </c>
      <c r="I112" s="11">
        <v>4.5350609555466495</v>
      </c>
      <c r="J112" s="11">
        <v>4.7206042063869011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0">
        <v>0</v>
      </c>
      <c r="U112" s="10">
        <v>0</v>
      </c>
      <c r="V112" s="10">
        <v>0</v>
      </c>
      <c r="W112" s="14">
        <v>0</v>
      </c>
      <c r="X112" s="14">
        <v>0</v>
      </c>
      <c r="Y112" s="14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4">
        <v>13512.72</v>
      </c>
      <c r="AP112" s="14">
        <v>13512.72</v>
      </c>
      <c r="AQ112" s="14">
        <v>13512.72</v>
      </c>
      <c r="AR112" s="14">
        <v>3.8769999999999998</v>
      </c>
      <c r="AS112" s="14">
        <v>3.8769999999999998</v>
      </c>
      <c r="AT112" s="14">
        <v>3.8769999999999998</v>
      </c>
      <c r="AU112" s="14">
        <v>0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0">
        <v>0</v>
      </c>
      <c r="BB112" s="10">
        <v>0</v>
      </c>
      <c r="BC112" s="10">
        <v>0</v>
      </c>
      <c r="BD112" s="10">
        <v>18272.014836789131</v>
      </c>
      <c r="BE112" s="10">
        <v>18940.611189986885</v>
      </c>
      <c r="BF112" s="10">
        <v>19715.529676758975</v>
      </c>
      <c r="BG112" s="14">
        <v>0</v>
      </c>
      <c r="BH112" s="14">
        <v>0</v>
      </c>
      <c r="BI112" s="14">
        <v>0</v>
      </c>
      <c r="BJ112" s="31">
        <v>41527.529195516719</v>
      </c>
      <c r="BK112" s="31">
        <v>41527.529195516719</v>
      </c>
      <c r="BL112" s="31">
        <v>41527.529195516719</v>
      </c>
      <c r="BM112" s="18">
        <v>0</v>
      </c>
      <c r="BN112" s="18">
        <v>0</v>
      </c>
      <c r="BO112" s="18">
        <v>0</v>
      </c>
      <c r="BP112" s="14">
        <v>0</v>
      </c>
      <c r="BQ112" s="14">
        <v>0</v>
      </c>
      <c r="BR112" s="14">
        <v>0</v>
      </c>
    </row>
    <row r="113" spans="3:70" x14ac:dyDescent="0.25">
      <c r="C113" t="str">
        <f t="array" aca="1" ref="C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Measure'!G113),0)),"")</f>
        <v>BNI</v>
      </c>
      <c r="D113" t="str">
        <f t="array" aca="1" ref="D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Measure'!G113),0)),"")</f>
        <v>Direct Installation</v>
      </c>
      <c r="E113" t="str">
        <f t="array" aca="1" ref="E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Measure'!G113),0)),"")</f>
        <v>Small Business Energy Solutions</v>
      </c>
      <c r="F113" s="8" t="str">
        <f t="array" aca="1" ref="F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Measure'!G113),0)),"")</f>
        <v>per 22' Fan</v>
      </c>
      <c r="G113" s="3" t="s">
        <v>175</v>
      </c>
      <c r="H113" s="11">
        <v>2.7665797942937185</v>
      </c>
      <c r="I113" s="11">
        <v>2.8678124814285324</v>
      </c>
      <c r="J113" s="11">
        <v>2.98514348443384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0">
        <v>0</v>
      </c>
      <c r="U113" s="10">
        <v>0</v>
      </c>
      <c r="V113" s="10">
        <v>0</v>
      </c>
      <c r="W113" s="14">
        <v>0</v>
      </c>
      <c r="X113" s="14">
        <v>0</v>
      </c>
      <c r="Y113" s="14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4">
        <v>13512.72</v>
      </c>
      <c r="AP113" s="14">
        <v>13512.72</v>
      </c>
      <c r="AQ113" s="14">
        <v>13512.72</v>
      </c>
      <c r="AR113" s="14">
        <v>3.8769999999999998</v>
      </c>
      <c r="AS113" s="14">
        <v>3.8769999999999998</v>
      </c>
      <c r="AT113" s="14">
        <v>3.8769999999999998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0">
        <v>0</v>
      </c>
      <c r="BB113" s="10">
        <v>0</v>
      </c>
      <c r="BC113" s="10">
        <v>0</v>
      </c>
      <c r="BD113" s="10">
        <v>18696.945414388887</v>
      </c>
      <c r="BE113" s="10">
        <v>19381.090519986581</v>
      </c>
      <c r="BF113" s="10">
        <v>20174.030366916162</v>
      </c>
      <c r="BG113" s="14">
        <v>0</v>
      </c>
      <c r="BH113" s="14">
        <v>0</v>
      </c>
      <c r="BI113" s="14">
        <v>0</v>
      </c>
      <c r="BJ113" s="31">
        <v>35506.691754175001</v>
      </c>
      <c r="BK113" s="31">
        <v>35506.691754175001</v>
      </c>
      <c r="BL113" s="31">
        <v>35506.691754175001</v>
      </c>
      <c r="BM113" s="18">
        <v>0</v>
      </c>
      <c r="BN113" s="18">
        <v>0</v>
      </c>
      <c r="BO113" s="18">
        <v>0</v>
      </c>
      <c r="BP113" s="14">
        <v>0</v>
      </c>
      <c r="BQ113" s="14">
        <v>0</v>
      </c>
      <c r="BR113" s="14">
        <v>0</v>
      </c>
    </row>
    <row r="114" spans="3:70" x14ac:dyDescent="0.25">
      <c r="C114" t="str">
        <f t="array" aca="1" ref="C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Measure'!G114),0)),"")</f>
        <v>Residential</v>
      </c>
      <c r="D114" t="str">
        <f t="array" aca="1" ref="D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Measure'!G114),0)),"")</f>
        <v>Existing Residential</v>
      </c>
      <c r="E114" t="str">
        <f t="array" aca="1" ref="E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Measure'!G114),0)),"")</f>
        <v>Efficient Products Installation</v>
      </c>
      <c r="F114" s="8" t="str">
        <f t="array" aca="1" ref="F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Measure'!G114),0)),"")</f>
        <v>Per string of lights</v>
      </c>
      <c r="G114" s="3" t="s">
        <v>176</v>
      </c>
      <c r="H114" s="11">
        <v>7.8472230356342001</v>
      </c>
      <c r="I114" s="11">
        <v>7.9499526510979033</v>
      </c>
      <c r="J114" s="11">
        <v>8.09543045203589</v>
      </c>
      <c r="K114" s="14">
        <v>6.1518104035555554</v>
      </c>
      <c r="L114" s="14">
        <v>6.1518104035555554</v>
      </c>
      <c r="M114" s="14">
        <v>6.1518104035555554</v>
      </c>
      <c r="N114" s="14">
        <v>4615.0115555555558</v>
      </c>
      <c r="O114" s="14">
        <v>4615.0115555555558</v>
      </c>
      <c r="P114" s="14">
        <v>4615.0115555555558</v>
      </c>
      <c r="Q114" s="14">
        <v>115375.28888888894</v>
      </c>
      <c r="R114" s="14">
        <v>115375.28888888894</v>
      </c>
      <c r="S114" s="14">
        <v>115375.28888888894</v>
      </c>
      <c r="T114" s="10">
        <v>2888.2448628386364</v>
      </c>
      <c r="U114" s="10">
        <v>2888.2448628386364</v>
      </c>
      <c r="V114" s="10">
        <v>2888.2448628386364</v>
      </c>
      <c r="W114" s="14">
        <v>100</v>
      </c>
      <c r="X114" s="14">
        <v>100</v>
      </c>
      <c r="Y114" s="14">
        <v>100</v>
      </c>
      <c r="Z114" s="10">
        <v>22664.70162021949</v>
      </c>
      <c r="AA114" s="10">
        <v>22961.40990434392</v>
      </c>
      <c r="AB114" s="10">
        <v>23381.585415560119</v>
      </c>
      <c r="AC114" s="10">
        <v>0</v>
      </c>
      <c r="AD114" s="10">
        <v>0</v>
      </c>
      <c r="AE114" s="10">
        <v>0</v>
      </c>
      <c r="AF114" s="10">
        <v>2888.2448628386364</v>
      </c>
      <c r="AG114" s="10">
        <v>2888.2448628386364</v>
      </c>
      <c r="AH114" s="10">
        <v>2888.2448628386364</v>
      </c>
      <c r="AI114" s="10">
        <v>0</v>
      </c>
      <c r="AJ114" s="10">
        <v>0</v>
      </c>
      <c r="AK114" s="10">
        <v>0</v>
      </c>
      <c r="AL114" s="10">
        <v>0</v>
      </c>
      <c r="AM114" s="10">
        <v>0</v>
      </c>
      <c r="AN114" s="10">
        <v>0</v>
      </c>
      <c r="AO114" s="14">
        <v>39.937600000000003</v>
      </c>
      <c r="AP114" s="14">
        <v>39.937600000000003</v>
      </c>
      <c r="AQ114" s="14">
        <v>39.937600000000003</v>
      </c>
      <c r="AR114" s="14">
        <v>5.3236820800000001E-2</v>
      </c>
      <c r="AS114" s="14">
        <v>5.3236820800000001E-2</v>
      </c>
      <c r="AT114" s="14">
        <v>5.3236820800000001E-2</v>
      </c>
      <c r="AU114" s="14">
        <v>39.937600000000003</v>
      </c>
      <c r="AV114" s="14">
        <v>39.937600000000003</v>
      </c>
      <c r="AW114" s="14">
        <v>39.937600000000003</v>
      </c>
      <c r="AX114" s="14">
        <v>5.3236820800000001E-2</v>
      </c>
      <c r="AY114" s="14">
        <v>5.3236820800000001E-2</v>
      </c>
      <c r="AZ114" s="14">
        <v>5.3236820800000001E-2</v>
      </c>
      <c r="BA114" s="10">
        <v>27.54</v>
      </c>
      <c r="BB114" s="10">
        <v>27.54</v>
      </c>
      <c r="BC114" s="10">
        <v>27.54</v>
      </c>
      <c r="BD114" s="10">
        <v>226.64701620219489</v>
      </c>
      <c r="BE114" s="10">
        <v>229.61409904343918</v>
      </c>
      <c r="BF114" s="10">
        <v>233.81585415560119</v>
      </c>
      <c r="BG114" s="14">
        <v>0</v>
      </c>
      <c r="BH114" s="14">
        <v>0</v>
      </c>
      <c r="BI114" s="14">
        <v>0</v>
      </c>
      <c r="BJ114" s="31">
        <v>565.17847750362546</v>
      </c>
      <c r="BK114" s="31">
        <v>565.17847750362546</v>
      </c>
      <c r="BL114" s="31">
        <v>565.17847750362546</v>
      </c>
      <c r="BM114" s="18">
        <v>4.9542890591275618E-2</v>
      </c>
      <c r="BN114" s="18">
        <v>4.9542890591275618E-2</v>
      </c>
      <c r="BO114" s="18">
        <v>4.9542890591275618E-2</v>
      </c>
      <c r="BP114" s="14">
        <v>115375.28888888894</v>
      </c>
      <c r="BQ114" s="14">
        <v>115375.28888888894</v>
      </c>
      <c r="BR114" s="14">
        <v>115375.28888888894</v>
      </c>
    </row>
    <row r="115" spans="3:70" x14ac:dyDescent="0.25">
      <c r="C115" t="str">
        <f t="array" aca="1" ref="C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Measure'!G115),0)),"")</f>
        <v>Residential</v>
      </c>
      <c r="D115" t="str">
        <f t="array" aca="1" ref="D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Measure'!G115),0)),"")</f>
        <v>Existing Residential</v>
      </c>
      <c r="E115" t="str">
        <f t="array" aca="1" ref="E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Measure'!G115),0)),"")</f>
        <v>Efficient Products Installation</v>
      </c>
      <c r="F115" s="8" t="str">
        <f t="array" aca="1" ref="F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Measure'!G115),0)),"")</f>
        <v>Per string of lights</v>
      </c>
      <c r="G115" s="3" t="s">
        <v>177</v>
      </c>
      <c r="H115" s="11">
        <v>7.8472230356342001</v>
      </c>
      <c r="I115" s="11">
        <v>7.9499526510979033</v>
      </c>
      <c r="J115" s="11">
        <v>8.09543045203589</v>
      </c>
      <c r="K115" s="14">
        <v>81.326933535004443</v>
      </c>
      <c r="L115" s="14">
        <v>81.326933535004443</v>
      </c>
      <c r="M115" s="14">
        <v>81.326933535004443</v>
      </c>
      <c r="N115" s="14">
        <v>61010.452764444439</v>
      </c>
      <c r="O115" s="14">
        <v>61010.452764444439</v>
      </c>
      <c r="P115" s="14">
        <v>61010.452764444439</v>
      </c>
      <c r="Q115" s="14">
        <v>1525261.3191111118</v>
      </c>
      <c r="R115" s="14">
        <v>1525261.3191111118</v>
      </c>
      <c r="S115" s="14">
        <v>1525261.3191111118</v>
      </c>
      <c r="T115" s="10">
        <v>38182.597086726775</v>
      </c>
      <c r="U115" s="10">
        <v>38182.597086726775</v>
      </c>
      <c r="V115" s="10">
        <v>38182.597086726775</v>
      </c>
      <c r="W115" s="14">
        <v>1322</v>
      </c>
      <c r="X115" s="14">
        <v>1322</v>
      </c>
      <c r="Y115" s="14">
        <v>1322</v>
      </c>
      <c r="Z115" s="10">
        <v>299627.35541930166</v>
      </c>
      <c r="AA115" s="10">
        <v>303549.83893542661</v>
      </c>
      <c r="AB115" s="10">
        <v>309104.55919370474</v>
      </c>
      <c r="AC115" s="10">
        <v>0</v>
      </c>
      <c r="AD115" s="10">
        <v>0</v>
      </c>
      <c r="AE115" s="10">
        <v>0</v>
      </c>
      <c r="AF115" s="10">
        <v>38182.597086726775</v>
      </c>
      <c r="AG115" s="10">
        <v>38182.597086726775</v>
      </c>
      <c r="AH115" s="10">
        <v>38182.597086726775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0">
        <v>0</v>
      </c>
      <c r="AO115" s="14">
        <v>39.937600000000003</v>
      </c>
      <c r="AP115" s="14">
        <v>39.937600000000003</v>
      </c>
      <c r="AQ115" s="14">
        <v>39.937600000000003</v>
      </c>
      <c r="AR115" s="14">
        <v>5.3236820800000001E-2</v>
      </c>
      <c r="AS115" s="14">
        <v>5.3236820800000001E-2</v>
      </c>
      <c r="AT115" s="14">
        <v>5.3236820800000001E-2</v>
      </c>
      <c r="AU115" s="14">
        <v>39.937600000000003</v>
      </c>
      <c r="AV115" s="14">
        <v>39.937600000000003</v>
      </c>
      <c r="AW115" s="14">
        <v>39.937600000000003</v>
      </c>
      <c r="AX115" s="14">
        <v>5.3236820800000001E-2</v>
      </c>
      <c r="AY115" s="14">
        <v>5.3236820800000001E-2</v>
      </c>
      <c r="AZ115" s="14">
        <v>5.3236820800000001E-2</v>
      </c>
      <c r="BA115" s="10">
        <v>27.54</v>
      </c>
      <c r="BB115" s="10">
        <v>27.54</v>
      </c>
      <c r="BC115" s="10">
        <v>27.54</v>
      </c>
      <c r="BD115" s="10">
        <v>226.64701620219489</v>
      </c>
      <c r="BE115" s="10">
        <v>229.61409904343918</v>
      </c>
      <c r="BF115" s="10">
        <v>233.81585415560119</v>
      </c>
      <c r="BG115" s="14">
        <v>0</v>
      </c>
      <c r="BH115" s="14">
        <v>0</v>
      </c>
      <c r="BI115" s="14">
        <v>0</v>
      </c>
      <c r="BJ115" s="31">
        <v>565.17847750362546</v>
      </c>
      <c r="BK115" s="31">
        <v>565.17847750362546</v>
      </c>
      <c r="BL115" s="31">
        <v>565.17847750362546</v>
      </c>
      <c r="BM115" s="18">
        <v>4.9542890591275618E-2</v>
      </c>
      <c r="BN115" s="18">
        <v>4.9542890591275618E-2</v>
      </c>
      <c r="BO115" s="18">
        <v>4.9542890591275618E-2</v>
      </c>
      <c r="BP115" s="14">
        <v>1525261.3191111118</v>
      </c>
      <c r="BQ115" s="14">
        <v>1525261.3191111118</v>
      </c>
      <c r="BR115" s="14">
        <v>1525261.3191111118</v>
      </c>
    </row>
    <row r="116" spans="3:70" x14ac:dyDescent="0.25">
      <c r="C116" t="str">
        <f t="array" aca="1" ref="C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Measure'!G116),0)),"")</f>
        <v>Residential</v>
      </c>
      <c r="D116" t="str">
        <f t="array" aca="1" ref="D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Measure'!G116),0)),"")</f>
        <v>Existing Residential</v>
      </c>
      <c r="E116" t="str">
        <f t="array" aca="1" ref="E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Measure'!G116),0)),"")</f>
        <v>Efficient Products Installation</v>
      </c>
      <c r="F116" s="8" t="str">
        <f t="array" aca="1" ref="F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Measure'!G116),0)),"")</f>
        <v>Per tank wrap</v>
      </c>
      <c r="G116" s="3" t="s">
        <v>178</v>
      </c>
      <c r="H116" s="11">
        <v>2.3136416061242335</v>
      </c>
      <c r="I116" s="11">
        <v>2.4204833554436309</v>
      </c>
      <c r="J116" s="11">
        <v>2.5482087886523264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0">
        <v>0</v>
      </c>
      <c r="U116" s="10">
        <v>0</v>
      </c>
      <c r="V116" s="10">
        <v>0</v>
      </c>
      <c r="W116" s="14">
        <v>0</v>
      </c>
      <c r="X116" s="14">
        <v>0</v>
      </c>
      <c r="Y116" s="14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4">
        <v>102.77800000000001</v>
      </c>
      <c r="AP116" s="14">
        <v>102.77800000000001</v>
      </c>
      <c r="AQ116" s="14">
        <v>102.77800000000001</v>
      </c>
      <c r="AR116" s="14">
        <v>1.6650036E-2</v>
      </c>
      <c r="AS116" s="14">
        <v>1.6650036E-2</v>
      </c>
      <c r="AT116" s="14">
        <v>1.6650036E-2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0">
        <v>29.855399999999999</v>
      </c>
      <c r="BB116" s="10">
        <v>29.855399999999999</v>
      </c>
      <c r="BC116" s="10">
        <v>29.855399999999999</v>
      </c>
      <c r="BD116" s="10">
        <v>77.067735131236191</v>
      </c>
      <c r="BE116" s="10">
        <v>80.626649189364144</v>
      </c>
      <c r="BF116" s="10">
        <v>84.881201765698464</v>
      </c>
      <c r="BG116" s="14">
        <v>0</v>
      </c>
      <c r="BH116" s="14">
        <v>0</v>
      </c>
      <c r="BI116" s="14">
        <v>0</v>
      </c>
      <c r="BJ116" s="31">
        <v>133.22402124734276</v>
      </c>
      <c r="BK116" s="31">
        <v>133.22402124734276</v>
      </c>
      <c r="BL116" s="31">
        <v>133.22402124734276</v>
      </c>
      <c r="BM116" s="18">
        <v>0</v>
      </c>
      <c r="BN116" s="18">
        <v>0</v>
      </c>
      <c r="BO116" s="18">
        <v>0</v>
      </c>
      <c r="BP116" s="14">
        <v>0</v>
      </c>
      <c r="BQ116" s="14">
        <v>0</v>
      </c>
      <c r="BR116" s="14">
        <v>0</v>
      </c>
    </row>
    <row r="117" spans="3:70" x14ac:dyDescent="0.25">
      <c r="C117" t="str">
        <f t="array" aca="1" ref="C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Measure'!G117),0)),"")</f>
        <v>Residential</v>
      </c>
      <c r="D117" t="str">
        <f t="array" aca="1" ref="D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Measure'!G117),0)),"")</f>
        <v>Existing Residential</v>
      </c>
      <c r="E117" t="str">
        <f t="array" aca="1" ref="E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Measure'!G117),0)),"")</f>
        <v>Efficient Products Installation</v>
      </c>
      <c r="F117" s="8" t="str">
        <f t="array" aca="1" ref="F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Measure'!G117),0)),"")</f>
        <v>Per tank wrap</v>
      </c>
      <c r="G117" s="3" t="s">
        <v>179</v>
      </c>
      <c r="H117" s="11">
        <v>3.0090970498875045</v>
      </c>
      <c r="I117" s="11">
        <v>3.1480542642766363</v>
      </c>
      <c r="J117" s="11">
        <v>3.3141725702608227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0">
        <v>0</v>
      </c>
      <c r="U117" s="10">
        <v>0</v>
      </c>
      <c r="V117" s="10">
        <v>0</v>
      </c>
      <c r="W117" s="14">
        <v>0</v>
      </c>
      <c r="X117" s="14">
        <v>0</v>
      </c>
      <c r="Y117" s="14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4">
        <v>138.489</v>
      </c>
      <c r="AP117" s="14">
        <v>138.489</v>
      </c>
      <c r="AQ117" s="14">
        <v>138.489</v>
      </c>
      <c r="AR117" s="14">
        <v>2.2435218000000003E-2</v>
      </c>
      <c r="AS117" s="14">
        <v>2.2435218000000003E-2</v>
      </c>
      <c r="AT117" s="14">
        <v>2.2435218000000003E-2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0">
        <v>29.855399999999999</v>
      </c>
      <c r="BB117" s="10">
        <v>29.855399999999999</v>
      </c>
      <c r="BC117" s="10">
        <v>29.855399999999999</v>
      </c>
      <c r="BD117" s="10">
        <v>103.84550750734365</v>
      </c>
      <c r="BE117" s="10">
        <v>108.64099339922794</v>
      </c>
      <c r="BF117" s="10">
        <v>114.37382271818691</v>
      </c>
      <c r="BG117" s="14">
        <v>0</v>
      </c>
      <c r="BH117" s="14">
        <v>0</v>
      </c>
      <c r="BI117" s="14">
        <v>0</v>
      </c>
      <c r="BJ117" s="31">
        <v>208.68433864490353</v>
      </c>
      <c r="BK117" s="31">
        <v>208.68433864490353</v>
      </c>
      <c r="BL117" s="31">
        <v>208.68433864490353</v>
      </c>
      <c r="BM117" s="18">
        <v>0</v>
      </c>
      <c r="BN117" s="18">
        <v>0</v>
      </c>
      <c r="BO117" s="18">
        <v>0</v>
      </c>
      <c r="BP117" s="14">
        <v>0</v>
      </c>
      <c r="BQ117" s="14">
        <v>0</v>
      </c>
      <c r="BR117" s="14">
        <v>0</v>
      </c>
    </row>
    <row r="118" spans="3:70" x14ac:dyDescent="0.25">
      <c r="C118" t="str">
        <f t="array" aca="1" ref="C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Measure'!G118),0)),"")</f>
        <v>BNI</v>
      </c>
      <c r="D118" t="str">
        <f t="array" aca="1" ref="D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Measure'!G118),0)),"")</f>
        <v>Efficient Product Rebates</v>
      </c>
      <c r="E118" t="str">
        <f t="array" aca="1" ref="E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Measure'!G118),0)),"")</f>
        <v>Business Energy Rebates</v>
      </c>
      <c r="F118" s="8" t="str">
        <f t="array" aca="1" ref="F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Measure'!G118),0)),"")</f>
        <v xml:space="preserve">Per Hotel Room </v>
      </c>
      <c r="G118" s="3" t="s">
        <v>180</v>
      </c>
      <c r="H118" s="11">
        <v>2.2849722654341056</v>
      </c>
      <c r="I118" s="11">
        <v>2.3817326350551618</v>
      </c>
      <c r="J118" s="11">
        <v>2.4953334902524182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0">
        <v>0</v>
      </c>
      <c r="U118" s="10">
        <v>0</v>
      </c>
      <c r="V118" s="10">
        <v>0</v>
      </c>
      <c r="W118" s="14">
        <v>0</v>
      </c>
      <c r="X118" s="14">
        <v>0</v>
      </c>
      <c r="Y118" s="14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  <c r="AO118" s="14">
        <v>438</v>
      </c>
      <c r="AP118" s="14">
        <v>438</v>
      </c>
      <c r="AQ118" s="14">
        <v>438</v>
      </c>
      <c r="AR118" s="14">
        <v>0.09</v>
      </c>
      <c r="AS118" s="14">
        <v>0.09</v>
      </c>
      <c r="AT118" s="14">
        <v>0.09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0">
        <v>0</v>
      </c>
      <c r="BB118" s="10">
        <v>0</v>
      </c>
      <c r="BC118" s="10">
        <v>0</v>
      </c>
      <c r="BD118" s="10">
        <v>314.88856678074796</v>
      </c>
      <c r="BE118" s="10">
        <v>328.22296675227733</v>
      </c>
      <c r="BF118" s="10">
        <v>343.87812853225427</v>
      </c>
      <c r="BG118" s="14">
        <v>0</v>
      </c>
      <c r="BH118" s="14">
        <v>0</v>
      </c>
      <c r="BI118" s="14">
        <v>0</v>
      </c>
      <c r="BJ118" s="31">
        <v>535.83274637174486</v>
      </c>
      <c r="BK118" s="31">
        <v>535.83274637174486</v>
      </c>
      <c r="BL118" s="31">
        <v>535.83274637174486</v>
      </c>
      <c r="BM118" s="18">
        <v>0</v>
      </c>
      <c r="BN118" s="18">
        <v>0</v>
      </c>
      <c r="BO118" s="18">
        <v>0</v>
      </c>
      <c r="BP118" s="14">
        <v>0</v>
      </c>
      <c r="BQ118" s="14">
        <v>0</v>
      </c>
      <c r="BR118" s="14">
        <v>0</v>
      </c>
    </row>
    <row r="119" spans="3:70" x14ac:dyDescent="0.25">
      <c r="C119" t="str">
        <f t="array" aca="1" ref="C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Measure'!G119),0)),"")</f>
        <v>BNI</v>
      </c>
      <c r="D119" t="str">
        <f t="array" aca="1" ref="D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Measure'!G119),0)),"")</f>
        <v>Efficient Product Rebates</v>
      </c>
      <c r="E119" t="str">
        <f t="array" aca="1" ref="E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Measure'!G119),0)),"")</f>
        <v>Business Energy Rebates</v>
      </c>
      <c r="F119" s="8" t="str">
        <f t="array" aca="1" ref="F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Measure'!G119),0)),"")</f>
        <v>Per 500 lb/day head</v>
      </c>
      <c r="G119" s="3" t="s">
        <v>182</v>
      </c>
      <c r="H119" s="11">
        <v>2.7996141595999404</v>
      </c>
      <c r="I119" s="11">
        <v>2.923937180307834</v>
      </c>
      <c r="J119" s="11">
        <v>3.0647772815250356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0">
        <v>0</v>
      </c>
      <c r="U119" s="10">
        <v>0</v>
      </c>
      <c r="V119" s="10">
        <v>0</v>
      </c>
      <c r="W119" s="14">
        <v>0</v>
      </c>
      <c r="X119" s="14">
        <v>0</v>
      </c>
      <c r="Y119" s="14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4">
        <v>1216</v>
      </c>
      <c r="AP119" s="14">
        <v>1216</v>
      </c>
      <c r="AQ119" s="14">
        <v>1216</v>
      </c>
      <c r="AR119" s="14">
        <v>0.189</v>
      </c>
      <c r="AS119" s="14">
        <v>0.189</v>
      </c>
      <c r="AT119" s="14">
        <v>0.189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0">
        <v>0</v>
      </c>
      <c r="BB119" s="10">
        <v>0</v>
      </c>
      <c r="BC119" s="10">
        <v>0</v>
      </c>
      <c r="BD119" s="10">
        <v>967.39562323857285</v>
      </c>
      <c r="BE119" s="10">
        <v>1010.3549523619122</v>
      </c>
      <c r="BF119" s="10">
        <v>1059.0216934650748</v>
      </c>
      <c r="BG119" s="14">
        <v>0</v>
      </c>
      <c r="BH119" s="14">
        <v>0</v>
      </c>
      <c r="BI119" s="14">
        <v>0</v>
      </c>
      <c r="BJ119" s="31">
        <v>1869.1419136087063</v>
      </c>
      <c r="BK119" s="31">
        <v>1869.1419136087063</v>
      </c>
      <c r="BL119" s="31">
        <v>1869.1419136087063</v>
      </c>
      <c r="BM119" s="18">
        <v>0</v>
      </c>
      <c r="BN119" s="18">
        <v>0</v>
      </c>
      <c r="BO119" s="18">
        <v>0</v>
      </c>
      <c r="BP119" s="14">
        <v>0</v>
      </c>
      <c r="BQ119" s="14">
        <v>0</v>
      </c>
      <c r="BR119" s="14">
        <v>0</v>
      </c>
    </row>
    <row r="120" spans="3:70" x14ac:dyDescent="0.25">
      <c r="C120" t="str">
        <f t="array" aca="1" ref="C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Measure'!G120),0)),"")</f>
        <v>Residential</v>
      </c>
      <c r="D120" t="str">
        <f t="array" aca="1" ref="D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Measure'!G120),0)),"")</f>
        <v>Residential Efficient Products</v>
      </c>
      <c r="E120" t="str">
        <f t="array" aca="1" ref="E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Measure'!G120),0)),"")</f>
        <v>Instant Savings</v>
      </c>
      <c r="F120" s="8" t="str">
        <f t="array" aca="1" ref="F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Measure'!G120),0)),"")</f>
        <v>Per sensor</v>
      </c>
      <c r="G120" s="3" t="s">
        <v>184</v>
      </c>
      <c r="H120" s="11">
        <v>0.92115268514998461</v>
      </c>
      <c r="I120" s="11">
        <v>0.9780964066431691</v>
      </c>
      <c r="J120" s="11">
        <v>1.0389244531201891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0">
        <v>0</v>
      </c>
      <c r="U120" s="10">
        <v>0</v>
      </c>
      <c r="V120" s="10">
        <v>0</v>
      </c>
      <c r="W120" s="14">
        <v>0</v>
      </c>
      <c r="X120" s="14">
        <v>0</v>
      </c>
      <c r="Y120" s="14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4">
        <v>37.555999999999997</v>
      </c>
      <c r="AP120" s="14">
        <v>37.555999999999997</v>
      </c>
      <c r="AQ120" s="14">
        <v>37.555999999999997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0">
        <v>0</v>
      </c>
      <c r="BB120" s="10">
        <v>0</v>
      </c>
      <c r="BC120" s="10">
        <v>0</v>
      </c>
      <c r="BD120" s="10">
        <v>25.910855578037665</v>
      </c>
      <c r="BE120" s="10">
        <v>27.512610170378309</v>
      </c>
      <c r="BF120" s="10">
        <v>29.223625893144835</v>
      </c>
      <c r="BG120" s="14">
        <v>0</v>
      </c>
      <c r="BH120" s="14">
        <v>0</v>
      </c>
      <c r="BI120" s="14">
        <v>0</v>
      </c>
      <c r="BJ120" s="31">
        <v>-1.8353599723857883</v>
      </c>
      <c r="BK120" s="31">
        <v>-1.8353599723857883</v>
      </c>
      <c r="BL120" s="31">
        <v>-1.8353599723857883</v>
      </c>
      <c r="BM120" s="18">
        <v>0</v>
      </c>
      <c r="BN120" s="18">
        <v>0</v>
      </c>
      <c r="BO120" s="18">
        <v>0</v>
      </c>
      <c r="BP120" s="14">
        <v>0</v>
      </c>
      <c r="BQ120" s="14">
        <v>0</v>
      </c>
      <c r="BR120" s="14">
        <v>0</v>
      </c>
    </row>
    <row r="121" spans="3:70" x14ac:dyDescent="0.25">
      <c r="C121" t="str">
        <f t="array" aca="1" ref="C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Measure'!G121),0)),"")</f>
        <v>BNI</v>
      </c>
      <c r="D121" t="str">
        <f t="array" aca="1" ref="D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Measure'!G121),0)),"")</f>
        <v>Efficient Product Rebates</v>
      </c>
      <c r="E121" t="str">
        <f t="array" aca="1" ref="E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Measure'!G121),0)),"")</f>
        <v xml:space="preserve">ETS Business Energy Rebates </v>
      </c>
      <c r="F121" s="8" t="str">
        <f t="array" aca="1" ref="F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Measure'!G121),0)),"")</f>
        <v>Per ETS</v>
      </c>
      <c r="G121" s="3" t="s">
        <v>187</v>
      </c>
      <c r="H121" s="11">
        <v>4.0510074304857309</v>
      </c>
      <c r="I121" s="11">
        <v>4.0560882821201574</v>
      </c>
      <c r="J121" s="11">
        <v>4.0804446526521279</v>
      </c>
      <c r="K121" s="14">
        <v>487.77568205964332</v>
      </c>
      <c r="L121" s="14">
        <v>487.77568205964332</v>
      </c>
      <c r="M121" s="14">
        <v>487.77568205964332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0">
        <v>159859.30932863487</v>
      </c>
      <c r="U121" s="10">
        <v>159859.30932863487</v>
      </c>
      <c r="V121" s="10">
        <v>159859.30932863487</v>
      </c>
      <c r="W121" s="14">
        <v>26.62914915430262</v>
      </c>
      <c r="X121" s="14">
        <v>26.62914915430262</v>
      </c>
      <c r="Y121" s="14">
        <v>26.62914915430262</v>
      </c>
      <c r="Z121" s="10">
        <v>1113610.7362382973</v>
      </c>
      <c r="AA121" s="10">
        <v>1115007.4482973153</v>
      </c>
      <c r="AB121" s="10">
        <v>1121702.9471789228</v>
      </c>
      <c r="AC121" s="10">
        <v>137406.40963620151</v>
      </c>
      <c r="AD121" s="10">
        <v>137406.40963620151</v>
      </c>
      <c r="AE121" s="10">
        <v>137406.40963620151</v>
      </c>
      <c r="AF121" s="10">
        <v>84.414402819139312</v>
      </c>
      <c r="AG121" s="10">
        <v>84.414402819139312</v>
      </c>
      <c r="AH121" s="10">
        <v>84.414402819139312</v>
      </c>
      <c r="AI121" s="10">
        <v>274812.81927240302</v>
      </c>
      <c r="AJ121" s="10">
        <v>274812.81927240302</v>
      </c>
      <c r="AK121" s="10">
        <v>274812.81927240302</v>
      </c>
      <c r="AL121" s="10">
        <v>0</v>
      </c>
      <c r="AM121" s="10">
        <v>0</v>
      </c>
      <c r="AN121" s="10">
        <v>0</v>
      </c>
      <c r="AO121" s="14">
        <v>0</v>
      </c>
      <c r="AP121" s="14">
        <v>0</v>
      </c>
      <c r="AQ121" s="14">
        <v>0</v>
      </c>
      <c r="AR121" s="14">
        <v>20</v>
      </c>
      <c r="AS121" s="14">
        <v>20</v>
      </c>
      <c r="AT121" s="14">
        <v>20</v>
      </c>
      <c r="AU121" s="14">
        <v>0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0">
        <v>0</v>
      </c>
      <c r="BB121" s="10">
        <v>0</v>
      </c>
      <c r="BC121" s="10">
        <v>0</v>
      </c>
      <c r="BD121" s="10">
        <v>41819.238376167385</v>
      </c>
      <c r="BE121" s="10">
        <v>41871.688871334343</v>
      </c>
      <c r="BF121" s="10">
        <v>42123.123824918868</v>
      </c>
      <c r="BG121" s="14">
        <v>0</v>
      </c>
      <c r="BH121" s="14">
        <v>0</v>
      </c>
      <c r="BI121" s="14">
        <v>0</v>
      </c>
      <c r="BJ121" s="31">
        <v>88883.384864225198</v>
      </c>
      <c r="BK121" s="31">
        <v>88883.384864225198</v>
      </c>
      <c r="BL121" s="31">
        <v>88883.384864225198</v>
      </c>
      <c r="BM121" s="18">
        <v>0</v>
      </c>
      <c r="BN121" s="18">
        <v>0</v>
      </c>
      <c r="BO121" s="18">
        <v>0</v>
      </c>
      <c r="BP121" s="14">
        <v>0</v>
      </c>
      <c r="BQ121" s="14">
        <v>0</v>
      </c>
      <c r="BR121" s="14">
        <v>0</v>
      </c>
    </row>
    <row r="122" spans="3:70" x14ac:dyDescent="0.25">
      <c r="C122" t="str">
        <f t="array" aca="1" ref="C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Measure'!G122),0)),"")</f>
        <v>Residential</v>
      </c>
      <c r="D122" t="str">
        <f t="array" aca="1" ref="D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Measure'!G122),0)),"")</f>
        <v>Residential Efficient Products</v>
      </c>
      <c r="E122" t="str">
        <f t="array" aca="1" ref="E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Measure'!G122),0)),"")</f>
        <v>Instant Savings</v>
      </c>
      <c r="F122" s="8" t="str">
        <f t="array" aca="1" ref="F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Measure'!G122),0)),"")</f>
        <v>Per fixture</v>
      </c>
      <c r="G122" s="3" t="s">
        <v>188</v>
      </c>
      <c r="H122" s="11">
        <v>3.074101751082877</v>
      </c>
      <c r="I122" s="11">
        <v>2.8732436032909416</v>
      </c>
      <c r="J122" s="11">
        <v>2.6605563839705226</v>
      </c>
      <c r="K122" s="14">
        <v>150.59762899999993</v>
      </c>
      <c r="L122" s="14">
        <v>150.59762899999993</v>
      </c>
      <c r="M122" s="14">
        <v>150.59762899999993</v>
      </c>
      <c r="N122" s="14">
        <v>935388.99999999965</v>
      </c>
      <c r="O122" s="14">
        <v>935388.99999999965</v>
      </c>
      <c r="P122" s="14">
        <v>935388.99999999965</v>
      </c>
      <c r="Q122" s="14">
        <v>7883731.9133999953</v>
      </c>
      <c r="R122" s="14">
        <v>7145589.3854666613</v>
      </c>
      <c r="S122" s="14">
        <v>6407446.8575333282</v>
      </c>
      <c r="T122" s="10">
        <v>86817.21000934788</v>
      </c>
      <c r="U122" s="10">
        <v>86817.21000934788</v>
      </c>
      <c r="V122" s="10">
        <v>86817.21000934788</v>
      </c>
      <c r="W122" s="14">
        <v>3245.9999999999995</v>
      </c>
      <c r="X122" s="14">
        <v>3245.9999999999995</v>
      </c>
      <c r="Y122" s="14">
        <v>3245.9999999999995</v>
      </c>
      <c r="Z122" s="10">
        <v>632789.14759101451</v>
      </c>
      <c r="AA122" s="10">
        <v>591443.4582093287</v>
      </c>
      <c r="AB122" s="10">
        <v>547662.81101056188</v>
      </c>
      <c r="AC122" s="10">
        <v>32459.999999999996</v>
      </c>
      <c r="AD122" s="10">
        <v>32459.999999999996</v>
      </c>
      <c r="AE122" s="10">
        <v>32459.999999999996</v>
      </c>
      <c r="AF122" s="10">
        <v>54357.210009347888</v>
      </c>
      <c r="AG122" s="10">
        <v>54357.210009347888</v>
      </c>
      <c r="AH122" s="10">
        <v>54357.210009347888</v>
      </c>
      <c r="AI122" s="10">
        <v>151488.0087990762</v>
      </c>
      <c r="AJ122" s="10">
        <v>151488.0087990762</v>
      </c>
      <c r="AK122" s="10">
        <v>151488.0087990762</v>
      </c>
      <c r="AL122" s="10">
        <v>0</v>
      </c>
      <c r="AM122" s="10">
        <v>0</v>
      </c>
      <c r="AN122" s="10">
        <v>0</v>
      </c>
      <c r="AO122" s="14">
        <v>259.34999999999997</v>
      </c>
      <c r="AP122" s="14">
        <v>259.34999999999997</v>
      </c>
      <c r="AQ122" s="14">
        <v>259.34999999999997</v>
      </c>
      <c r="AR122" s="14">
        <v>4.175534999999999E-2</v>
      </c>
      <c r="AS122" s="14">
        <v>4.175534999999999E-2</v>
      </c>
      <c r="AT122" s="14">
        <v>4.175534999999999E-2</v>
      </c>
      <c r="AU122" s="14">
        <v>54.689409999999995</v>
      </c>
      <c r="AV122" s="14">
        <v>54.689409999999995</v>
      </c>
      <c r="AW122" s="14">
        <v>54.689409999999995</v>
      </c>
      <c r="AX122" s="14">
        <v>8.8049950099999986E-3</v>
      </c>
      <c r="AY122" s="14">
        <v>8.8049950099999986E-3</v>
      </c>
      <c r="AZ122" s="14">
        <v>8.8049950099999986E-3</v>
      </c>
      <c r="BA122" s="10">
        <v>0</v>
      </c>
      <c r="BB122" s="10">
        <v>0</v>
      </c>
      <c r="BC122" s="10">
        <v>0</v>
      </c>
      <c r="BD122" s="10">
        <v>194.94428453204392</v>
      </c>
      <c r="BE122" s="10">
        <v>182.20685711932495</v>
      </c>
      <c r="BF122" s="10">
        <v>168.71928866622363</v>
      </c>
      <c r="BG122" s="14">
        <v>0</v>
      </c>
      <c r="BH122" s="14">
        <v>0</v>
      </c>
      <c r="BI122" s="14">
        <v>0</v>
      </c>
      <c r="BJ122" s="31">
        <v>334.96839374971034</v>
      </c>
      <c r="BK122" s="31">
        <v>334.96839374971034</v>
      </c>
      <c r="BL122" s="31">
        <v>334.96839374971034</v>
      </c>
      <c r="BM122" s="18">
        <v>1.6784054976408617E-2</v>
      </c>
      <c r="BN122" s="18">
        <v>1.9008243786027588E-2</v>
      </c>
      <c r="BO122" s="18">
        <v>2.2143347503330968E-2</v>
      </c>
      <c r="BP122" s="14">
        <v>7883731.9133999953</v>
      </c>
      <c r="BQ122" s="14">
        <v>7145589.3854666613</v>
      </c>
      <c r="BR122" s="14">
        <v>6407446.8575333282</v>
      </c>
    </row>
    <row r="123" spans="3:70" x14ac:dyDescent="0.25">
      <c r="C123" t="str">
        <f t="array" aca="1" ref="C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Measure'!G123),0)),"")</f>
        <v>Residential</v>
      </c>
      <c r="D123" t="str">
        <f t="array" aca="1" ref="D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Measure'!G123),0)),"")</f>
        <v>Residential Efficient Products</v>
      </c>
      <c r="E123" t="str">
        <f t="array" aca="1" ref="E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Measure'!G123),0)),"")</f>
        <v>Instant Savings</v>
      </c>
      <c r="F123" s="8" t="str">
        <f t="array" aca="1" ref="F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Measure'!G123),0)),"")</f>
        <v>Per fixture</v>
      </c>
      <c r="G123" s="3" t="s">
        <v>189</v>
      </c>
      <c r="H123" s="11">
        <v>1.0900096158813175</v>
      </c>
      <c r="I123" s="11">
        <v>1.0046538119135124</v>
      </c>
      <c r="J123" s="11">
        <v>0.9012015814610902</v>
      </c>
      <c r="K123" s="14">
        <v>462.11981120066656</v>
      </c>
      <c r="L123" s="14">
        <v>462.11981120066656</v>
      </c>
      <c r="M123" s="14">
        <v>462.11981120066656</v>
      </c>
      <c r="N123" s="14">
        <v>3231607.0713333329</v>
      </c>
      <c r="O123" s="14">
        <v>3231607.0713333329</v>
      </c>
      <c r="P123" s="14">
        <v>3231607.0713333329</v>
      </c>
      <c r="Q123" s="14">
        <v>22731295.155733328</v>
      </c>
      <c r="R123" s="14">
        <v>20279750.082799982</v>
      </c>
      <c r="S123" s="14">
        <v>17529276.141866658</v>
      </c>
      <c r="T123" s="10">
        <v>591234.75089418376</v>
      </c>
      <c r="U123" s="10">
        <v>591234.75089418376</v>
      </c>
      <c r="V123" s="10">
        <v>591234.75089418376</v>
      </c>
      <c r="W123" s="14">
        <v>40344</v>
      </c>
      <c r="X123" s="14">
        <v>40344</v>
      </c>
      <c r="Y123" s="14">
        <v>40344</v>
      </c>
      <c r="Z123" s="10">
        <v>1826736.5838967247</v>
      </c>
      <c r="AA123" s="10">
        <v>1683689.6167102593</v>
      </c>
      <c r="AB123" s="10">
        <v>1510315.0232206811</v>
      </c>
      <c r="AC123" s="10">
        <v>403440</v>
      </c>
      <c r="AD123" s="10">
        <v>403440</v>
      </c>
      <c r="AE123" s="10">
        <v>403440</v>
      </c>
      <c r="AF123" s="10">
        <v>187794.75089418382</v>
      </c>
      <c r="AG123" s="10">
        <v>187794.75089418382</v>
      </c>
      <c r="AH123" s="10">
        <v>187794.75089418382</v>
      </c>
      <c r="AI123" s="10">
        <v>1488095.5873940093</v>
      </c>
      <c r="AJ123" s="10">
        <v>1488095.5873940093</v>
      </c>
      <c r="AK123" s="10">
        <v>1488095.5873940093</v>
      </c>
      <c r="AL123" s="10">
        <v>0</v>
      </c>
      <c r="AM123" s="10">
        <v>0</v>
      </c>
      <c r="AN123" s="10">
        <v>0</v>
      </c>
      <c r="AO123" s="14">
        <v>72.091174999999993</v>
      </c>
      <c r="AP123" s="14">
        <v>72.091174999999993</v>
      </c>
      <c r="AQ123" s="14">
        <v>72.091174999999993</v>
      </c>
      <c r="AR123" s="14">
        <v>1.0309038024999998E-2</v>
      </c>
      <c r="AS123" s="14">
        <v>1.0309038024999998E-2</v>
      </c>
      <c r="AT123" s="14">
        <v>1.0309038024999998E-2</v>
      </c>
      <c r="AU123" s="14">
        <v>10.415640000000002</v>
      </c>
      <c r="AV123" s="14">
        <v>10.73319</v>
      </c>
      <c r="AW123" s="14">
        <v>10.73319</v>
      </c>
      <c r="AX123" s="14">
        <v>1.4894365199999999E-3</v>
      </c>
      <c r="AY123" s="14">
        <v>1.5348461700000001E-3</v>
      </c>
      <c r="AZ123" s="14">
        <v>1.5348461700000001E-3</v>
      </c>
      <c r="BA123" s="10">
        <v>0</v>
      </c>
      <c r="BB123" s="10">
        <v>0</v>
      </c>
      <c r="BC123" s="10">
        <v>0</v>
      </c>
      <c r="BD123" s="10">
        <v>45.279015067834742</v>
      </c>
      <c r="BE123" s="10">
        <v>41.733333747527745</v>
      </c>
      <c r="BF123" s="10">
        <v>37.435926611656782</v>
      </c>
      <c r="BG123" s="14">
        <v>0</v>
      </c>
      <c r="BH123" s="14">
        <v>0</v>
      </c>
      <c r="BI123" s="14">
        <v>0</v>
      </c>
      <c r="BJ123" s="31">
        <v>0.32452989111024522</v>
      </c>
      <c r="BK123" s="31">
        <v>0.32452989111024522</v>
      </c>
      <c r="BL123" s="31">
        <v>0.32452989111024522</v>
      </c>
      <c r="BM123" s="18">
        <v>3.7092646147030089E-2</v>
      </c>
      <c r="BN123" s="18">
        <v>4.280521397287769E-2</v>
      </c>
      <c r="BO123" s="18">
        <v>5.1850680130583547E-2</v>
      </c>
      <c r="BP123" s="14">
        <v>22731295.155733328</v>
      </c>
      <c r="BQ123" s="14">
        <v>20279750.082799982</v>
      </c>
      <c r="BR123" s="14">
        <v>17529276.141866658</v>
      </c>
    </row>
    <row r="124" spans="3:70" x14ac:dyDescent="0.25">
      <c r="C124" t="str">
        <f t="array" aca="1" ref="C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Measure'!G124),0)),"")</f>
        <v>Residential</v>
      </c>
      <c r="D124" t="str">
        <f t="array" aca="1" ref="D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Measure'!G124),0)),"")</f>
        <v>Residential Efficient Products</v>
      </c>
      <c r="E124" t="str">
        <f t="array" aca="1" ref="E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Measure'!G124),0)),"")</f>
        <v>Instant Savings</v>
      </c>
      <c r="F124" s="8" t="str">
        <f t="array" aca="1" ref="F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Measure'!G124),0)),"")</f>
        <v>Per lamp</v>
      </c>
      <c r="G124" s="3" t="s">
        <v>190</v>
      </c>
      <c r="H124" s="11">
        <v>2.5938364375624716</v>
      </c>
      <c r="I124" s="11">
        <v>2.2840494891863226</v>
      </c>
      <c r="J124" s="11">
        <v>1.9528938879392961</v>
      </c>
      <c r="K124" s="14">
        <v>848.6036357030398</v>
      </c>
      <c r="L124" s="14">
        <v>848.6036357030398</v>
      </c>
      <c r="M124" s="14">
        <v>848.6036357030398</v>
      </c>
      <c r="N124" s="14">
        <v>6018465.5014399998</v>
      </c>
      <c r="O124" s="14">
        <v>6018465.5014399998</v>
      </c>
      <c r="P124" s="14">
        <v>6018465.5014399998</v>
      </c>
      <c r="Q124" s="14">
        <v>34968602.47551997</v>
      </c>
      <c r="R124" s="14">
        <v>29494873.997567985</v>
      </c>
      <c r="S124" s="14">
        <v>24021145.519616015</v>
      </c>
      <c r="T124" s="10">
        <v>740470.77011188236</v>
      </c>
      <c r="U124" s="10">
        <v>740470.77011188236</v>
      </c>
      <c r="V124" s="10">
        <v>740470.77011188236</v>
      </c>
      <c r="W124" s="14">
        <v>161248</v>
      </c>
      <c r="X124" s="14">
        <v>161248</v>
      </c>
      <c r="Y124" s="14">
        <v>161248</v>
      </c>
      <c r="Z124" s="10">
        <v>2925154.0571482088</v>
      </c>
      <c r="AA124" s="10">
        <v>2575797.1988007245</v>
      </c>
      <c r="AB124" s="10">
        <v>2202342.2127780127</v>
      </c>
      <c r="AC124" s="10">
        <v>272251.12319999997</v>
      </c>
      <c r="AD124" s="10">
        <v>272251.12319999997</v>
      </c>
      <c r="AE124" s="10">
        <v>272251.12319999997</v>
      </c>
      <c r="AF124" s="10">
        <v>416362.29011188238</v>
      </c>
      <c r="AG124" s="10">
        <v>416362.29011188238</v>
      </c>
      <c r="AH124" s="10">
        <v>416362.29011188238</v>
      </c>
      <c r="AI124" s="10">
        <v>711370.36673100223</v>
      </c>
      <c r="AJ124" s="10">
        <v>711370.36673100223</v>
      </c>
      <c r="AK124" s="10">
        <v>711370.36673100223</v>
      </c>
      <c r="AL124" s="10">
        <v>0</v>
      </c>
      <c r="AM124" s="10">
        <v>0</v>
      </c>
      <c r="AN124" s="10">
        <v>0</v>
      </c>
      <c r="AO124" s="14">
        <v>39.990299999999998</v>
      </c>
      <c r="AP124" s="14">
        <v>39.990299999999998</v>
      </c>
      <c r="AQ124" s="14">
        <v>39.990299999999998</v>
      </c>
      <c r="AR124" s="14">
        <v>5.638632299999999E-3</v>
      </c>
      <c r="AS124" s="14">
        <v>5.638632299999999E-3</v>
      </c>
      <c r="AT124" s="14">
        <v>5.638632299999999E-3</v>
      </c>
      <c r="AU124" s="14">
        <v>3.6195599999999999</v>
      </c>
      <c r="AV124" s="14">
        <v>3.6195599999999999</v>
      </c>
      <c r="AW124" s="14">
        <v>3.6195599999999999</v>
      </c>
      <c r="AX124" s="14">
        <v>5.1035795999999987E-4</v>
      </c>
      <c r="AY124" s="14">
        <v>5.1035795999999987E-4</v>
      </c>
      <c r="AZ124" s="14">
        <v>5.1035795999999987E-4</v>
      </c>
      <c r="BA124" s="10">
        <v>0</v>
      </c>
      <c r="BB124" s="10">
        <v>0</v>
      </c>
      <c r="BC124" s="10">
        <v>0</v>
      </c>
      <c r="BD124" s="10">
        <v>18.140715278007843</v>
      </c>
      <c r="BE124" s="10">
        <v>15.974134245390482</v>
      </c>
      <c r="BF124" s="10">
        <v>13.658105606134729</v>
      </c>
      <c r="BG124" s="14">
        <v>0</v>
      </c>
      <c r="BH124" s="14">
        <v>0</v>
      </c>
      <c r="BI124" s="14">
        <v>0</v>
      </c>
      <c r="BJ124" s="31">
        <v>25.390692653753192</v>
      </c>
      <c r="BK124" s="31">
        <v>25.390692653753192</v>
      </c>
      <c r="BL124" s="31">
        <v>25.390692653753192</v>
      </c>
      <c r="BM124" s="18">
        <v>2.7784458122565577E-2</v>
      </c>
      <c r="BN124" s="18">
        <v>3.3411366794891678E-2</v>
      </c>
      <c r="BO124" s="18">
        <v>4.2636790460540371E-2</v>
      </c>
      <c r="BP124" s="14">
        <v>34968602.47551997</v>
      </c>
      <c r="BQ124" s="14">
        <v>29494873.997567985</v>
      </c>
      <c r="BR124" s="14">
        <v>24021145.519616015</v>
      </c>
    </row>
    <row r="125" spans="3:70" x14ac:dyDescent="0.25">
      <c r="C125" t="str">
        <f t="array" aca="1" ref="C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Measure'!G125),0)),"")</f>
        <v>Residential</v>
      </c>
      <c r="D125" t="str">
        <f t="array" aca="1" ref="D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Measure'!G125),0)),"")</f>
        <v>Residential Efficient Products</v>
      </c>
      <c r="E125" t="str">
        <f t="array" aca="1" ref="E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Measure'!G125),0)),"")</f>
        <v>Instant Savings</v>
      </c>
      <c r="F125" s="8" t="str">
        <f t="array" aca="1" ref="F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Measure'!G125),0)),"")</f>
        <v>Per lamp</v>
      </c>
      <c r="G125" s="3" t="s">
        <v>191</v>
      </c>
      <c r="H125" s="11">
        <v>2.3420175523464146</v>
      </c>
      <c r="I125" s="11">
        <v>2.0415618618248317</v>
      </c>
      <c r="J125" s="11">
        <v>1.7211914647030035</v>
      </c>
      <c r="K125" s="14">
        <v>536.89129166023667</v>
      </c>
      <c r="L125" s="14">
        <v>536.89129166023679</v>
      </c>
      <c r="M125" s="14">
        <v>536.89129166023679</v>
      </c>
      <c r="N125" s="14">
        <v>3807739.657164799</v>
      </c>
      <c r="O125" s="14">
        <v>3807739.6571647995</v>
      </c>
      <c r="P125" s="14">
        <v>3807739.6571647995</v>
      </c>
      <c r="Q125" s="14">
        <v>19682699.019468803</v>
      </c>
      <c r="R125" s="14">
        <v>16245937.728204789</v>
      </c>
      <c r="S125" s="14">
        <v>12809176.436940789</v>
      </c>
      <c r="T125" s="10">
        <v>483825.05588830268</v>
      </c>
      <c r="U125" s="10">
        <v>483825.05588830274</v>
      </c>
      <c r="V125" s="10">
        <v>483825.05588830274</v>
      </c>
      <c r="W125" s="14">
        <v>118496</v>
      </c>
      <c r="X125" s="14">
        <v>118496.00000000001</v>
      </c>
      <c r="Y125" s="14">
        <v>118496.00000000001</v>
      </c>
      <c r="Z125" s="10">
        <v>1723617.025984514</v>
      </c>
      <c r="AA125" s="10">
        <v>1502495.4792146827</v>
      </c>
      <c r="AB125" s="10">
        <v>1266717.6258218372</v>
      </c>
      <c r="AC125" s="10">
        <v>185138.15040000001</v>
      </c>
      <c r="AD125" s="10">
        <v>185138.15040000001</v>
      </c>
      <c r="AE125" s="10">
        <v>185138.15040000001</v>
      </c>
      <c r="AF125" s="10">
        <v>263422.49588830268</v>
      </c>
      <c r="AG125" s="10">
        <v>263422.49588830274</v>
      </c>
      <c r="AH125" s="10">
        <v>263422.49588830274</v>
      </c>
      <c r="AI125" s="10">
        <v>472531.4359076657</v>
      </c>
      <c r="AJ125" s="10">
        <v>472531.43590766576</v>
      </c>
      <c r="AK125" s="10">
        <v>472531.43590766576</v>
      </c>
      <c r="AL125" s="10">
        <v>0</v>
      </c>
      <c r="AM125" s="10">
        <v>0</v>
      </c>
      <c r="AN125" s="10">
        <v>0</v>
      </c>
      <c r="AO125" s="14">
        <v>34.429187999999996</v>
      </c>
      <c r="AP125" s="14">
        <v>34.429187999999996</v>
      </c>
      <c r="AQ125" s="14">
        <v>34.429187999999996</v>
      </c>
      <c r="AR125" s="14">
        <v>4.8545155079999991E-3</v>
      </c>
      <c r="AS125" s="14">
        <v>4.8545155079999991E-3</v>
      </c>
      <c r="AT125" s="14">
        <v>4.8545155079999991E-3</v>
      </c>
      <c r="AU125" s="14">
        <v>3.3543479999999999</v>
      </c>
      <c r="AV125" s="14">
        <v>3.3543479999999999</v>
      </c>
      <c r="AW125" s="14">
        <v>3.3543479999999999</v>
      </c>
      <c r="AX125" s="14">
        <v>4.7296306799999991E-4</v>
      </c>
      <c r="AY125" s="14">
        <v>4.7296306799999991E-4</v>
      </c>
      <c r="AZ125" s="14">
        <v>4.7296306799999991E-4</v>
      </c>
      <c r="BA125" s="10">
        <v>0</v>
      </c>
      <c r="BB125" s="10">
        <v>0</v>
      </c>
      <c r="BC125" s="10">
        <v>0</v>
      </c>
      <c r="BD125" s="10">
        <v>14.545782355391861</v>
      </c>
      <c r="BE125" s="10">
        <v>12.679714751676702</v>
      </c>
      <c r="BF125" s="10">
        <v>10.689961060473241</v>
      </c>
      <c r="BG125" s="14">
        <v>0</v>
      </c>
      <c r="BH125" s="14">
        <v>0</v>
      </c>
      <c r="BI125" s="14">
        <v>0</v>
      </c>
      <c r="BJ125" s="31">
        <v>18.313774551877298</v>
      </c>
      <c r="BK125" s="31">
        <v>18.313774551877298</v>
      </c>
      <c r="BL125" s="31">
        <v>18.313774551877298</v>
      </c>
      <c r="BM125" s="18">
        <v>2.9743520791393831E-2</v>
      </c>
      <c r="BN125" s="18">
        <v>3.5976065722171179E-2</v>
      </c>
      <c r="BO125" s="18">
        <v>4.6353483444075964E-2</v>
      </c>
      <c r="BP125" s="14">
        <v>19682699.019468803</v>
      </c>
      <c r="BQ125" s="14">
        <v>16245937.728204789</v>
      </c>
      <c r="BR125" s="14">
        <v>12809176.436940789</v>
      </c>
    </row>
    <row r="126" spans="3:70" x14ac:dyDescent="0.25">
      <c r="C126" t="str">
        <f t="array" aca="1" ref="C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Measure'!G126),0)),"")</f>
        <v>Residential</v>
      </c>
      <c r="D126" t="str">
        <f t="array" aca="1" ref="D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Measure'!G126),0)),"")</f>
        <v>Residential Efficient Products</v>
      </c>
      <c r="E126" t="str">
        <f t="array" aca="1" ref="E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Measure'!G126),0)),"")</f>
        <v>Instant Savings</v>
      </c>
      <c r="F126" s="8" t="str">
        <f t="array" aca="1" ref="F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Measure'!G126),0)),"")</f>
        <v>Per fixture</v>
      </c>
      <c r="G126" s="3" t="s">
        <v>192</v>
      </c>
      <c r="H126" s="11">
        <v>1.0149577067557112</v>
      </c>
      <c r="I126" s="11">
        <v>0.88065389379917347</v>
      </c>
      <c r="J126" s="11">
        <v>0.7369633407221462</v>
      </c>
      <c r="K126" s="14">
        <v>155.98744753920008</v>
      </c>
      <c r="L126" s="14">
        <v>155.98744753920002</v>
      </c>
      <c r="M126" s="14">
        <v>155.98744753920002</v>
      </c>
      <c r="N126" s="14">
        <v>1122211.8528000002</v>
      </c>
      <c r="O126" s="14">
        <v>1122211.8528</v>
      </c>
      <c r="P126" s="14">
        <v>1122211.8528</v>
      </c>
      <c r="Q126" s="14">
        <v>6104964.7690666607</v>
      </c>
      <c r="R126" s="14">
        <v>5059710.8856888833</v>
      </c>
      <c r="S126" s="14">
        <v>4014457.0023111119</v>
      </c>
      <c r="T126" s="10">
        <v>219677.83655102749</v>
      </c>
      <c r="U126" s="10">
        <v>219677.83655102743</v>
      </c>
      <c r="V126" s="10">
        <v>219677.83655102743</v>
      </c>
      <c r="W126" s="14">
        <v>25744.000000000004</v>
      </c>
      <c r="X126" s="14">
        <v>25744</v>
      </c>
      <c r="Y126" s="14">
        <v>25744</v>
      </c>
      <c r="Z126" s="10">
        <v>514487.72887138231</v>
      </c>
      <c r="AA126" s="10">
        <v>446408.37615860265</v>
      </c>
      <c r="AB126" s="10">
        <v>373570.83246510371</v>
      </c>
      <c r="AC126" s="10">
        <v>154464.00000000003</v>
      </c>
      <c r="AD126" s="10">
        <v>154464</v>
      </c>
      <c r="AE126" s="10">
        <v>154464</v>
      </c>
      <c r="AF126" s="10">
        <v>65213.83655102746</v>
      </c>
      <c r="AG126" s="10">
        <v>65213.836551027445</v>
      </c>
      <c r="AH126" s="10">
        <v>65213.836551027445</v>
      </c>
      <c r="AI126" s="10">
        <v>441691.7472450998</v>
      </c>
      <c r="AJ126" s="10">
        <v>441691.74724509974</v>
      </c>
      <c r="AK126" s="10">
        <v>441691.74724509974</v>
      </c>
      <c r="AL126" s="10">
        <v>0</v>
      </c>
      <c r="AM126" s="10">
        <v>0</v>
      </c>
      <c r="AN126" s="10">
        <v>0</v>
      </c>
      <c r="AO126" s="14">
        <v>39.232080000000003</v>
      </c>
      <c r="AP126" s="14">
        <v>39.232080000000003</v>
      </c>
      <c r="AQ126" s="14">
        <v>39.232080000000003</v>
      </c>
      <c r="AR126" s="14">
        <v>5.4532591200000015E-3</v>
      </c>
      <c r="AS126" s="14">
        <v>5.4532591200000015E-3</v>
      </c>
      <c r="AT126" s="14">
        <v>5.4532591200000015E-3</v>
      </c>
      <c r="AU126" s="14">
        <v>2.6904200000000005</v>
      </c>
      <c r="AV126" s="14">
        <v>2.6904200000000005</v>
      </c>
      <c r="AW126" s="14">
        <v>2.6904200000000005</v>
      </c>
      <c r="AX126" s="14">
        <v>3.7396838000000008E-4</v>
      </c>
      <c r="AY126" s="14">
        <v>3.7396838000000008E-4</v>
      </c>
      <c r="AZ126" s="14">
        <v>3.7396838000000008E-4</v>
      </c>
      <c r="BA126" s="10">
        <v>0</v>
      </c>
      <c r="BB126" s="10">
        <v>0</v>
      </c>
      <c r="BC126" s="10">
        <v>0</v>
      </c>
      <c r="BD126" s="10">
        <v>19.984762619304778</v>
      </c>
      <c r="BE126" s="10">
        <v>17.340288073283197</v>
      </c>
      <c r="BF126" s="10">
        <v>14.510986344977614</v>
      </c>
      <c r="BG126" s="14">
        <v>0</v>
      </c>
      <c r="BH126" s="14">
        <v>0</v>
      </c>
      <c r="BI126" s="14">
        <v>0</v>
      </c>
      <c r="BJ126" s="31">
        <v>-6.4423081922804286</v>
      </c>
      <c r="BK126" s="31">
        <v>-6.4423081922804286</v>
      </c>
      <c r="BL126" s="31">
        <v>-6.4423081922804286</v>
      </c>
      <c r="BM126" s="18">
        <v>4.6068353571349807E-2</v>
      </c>
      <c r="BN126" s="18">
        <v>5.6162880590610711E-2</v>
      </c>
      <c r="BO126" s="18">
        <v>7.3330073279457023E-2</v>
      </c>
      <c r="BP126" s="14">
        <v>6104964.7690666607</v>
      </c>
      <c r="BQ126" s="14">
        <v>5059710.8856888833</v>
      </c>
      <c r="BR126" s="14">
        <v>4014457.0023111119</v>
      </c>
    </row>
    <row r="127" spans="3:70" x14ac:dyDescent="0.25">
      <c r="C127" t="str">
        <f t="array" aca="1" ref="C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Measure'!G127),0)),"")</f>
        <v>Residential</v>
      </c>
      <c r="D127" t="str">
        <f t="array" aca="1" ref="D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Measure'!G127),0)),"")</f>
        <v>Existing Residential</v>
      </c>
      <c r="E127" t="str">
        <f t="array" aca="1" ref="E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Measure'!G127),0)),"")</f>
        <v>Efficient Products Installation</v>
      </c>
      <c r="F127" s="8" t="str">
        <f t="array" aca="1" ref="F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Measure'!G127),0)),"")</f>
        <v>Per nightlight</v>
      </c>
      <c r="G127" s="3" t="s">
        <v>193</v>
      </c>
      <c r="H127" s="11">
        <v>17.382695999337024</v>
      </c>
      <c r="I127" s="11">
        <v>18.105870531897537</v>
      </c>
      <c r="J127" s="11">
        <v>18.882078825181367</v>
      </c>
      <c r="K127" s="14">
        <v>0.31711835999999999</v>
      </c>
      <c r="L127" s="14">
        <v>0.31711835999999999</v>
      </c>
      <c r="M127" s="14">
        <v>0.31711835999999999</v>
      </c>
      <c r="N127" s="14">
        <v>2710.413333333333</v>
      </c>
      <c r="O127" s="14">
        <v>2710.413333333333</v>
      </c>
      <c r="P127" s="14">
        <v>2710.413333333333</v>
      </c>
      <c r="Q127" s="14">
        <v>62339.506666666646</v>
      </c>
      <c r="R127" s="14">
        <v>62339.506666666646</v>
      </c>
      <c r="S127" s="14">
        <v>62339.506666666646</v>
      </c>
      <c r="T127" s="10">
        <v>245.1025038137403</v>
      </c>
      <c r="U127" s="10">
        <v>245.1025038137403</v>
      </c>
      <c r="V127" s="10">
        <v>245.1025038137403</v>
      </c>
      <c r="W127" s="14">
        <v>100</v>
      </c>
      <c r="X127" s="14">
        <v>100</v>
      </c>
      <c r="Y127" s="14">
        <v>100</v>
      </c>
      <c r="Z127" s="10">
        <v>4260.5423124705903</v>
      </c>
      <c r="AA127" s="10">
        <v>4437.7942010955048</v>
      </c>
      <c r="AB127" s="10">
        <v>4628.0447972603615</v>
      </c>
      <c r="AC127" s="10">
        <v>0</v>
      </c>
      <c r="AD127" s="10">
        <v>0</v>
      </c>
      <c r="AE127" s="10">
        <v>0</v>
      </c>
      <c r="AF127" s="10">
        <v>245.1025038137403</v>
      </c>
      <c r="AG127" s="10">
        <v>245.1025038137403</v>
      </c>
      <c r="AH127" s="10">
        <v>245.1025038137403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4">
        <v>23.455499999999997</v>
      </c>
      <c r="AP127" s="14">
        <v>23.455499999999997</v>
      </c>
      <c r="AQ127" s="14">
        <v>23.455499999999997</v>
      </c>
      <c r="AR127" s="14">
        <v>2.7442934999999998E-3</v>
      </c>
      <c r="AS127" s="14">
        <v>2.7442934999999998E-3</v>
      </c>
      <c r="AT127" s="14">
        <v>2.7442934999999998E-3</v>
      </c>
      <c r="AU127" s="14">
        <v>23.455499999999997</v>
      </c>
      <c r="AV127" s="14">
        <v>23.455499999999997</v>
      </c>
      <c r="AW127" s="14">
        <v>23.455499999999997</v>
      </c>
      <c r="AX127" s="14">
        <v>2.7442934999999998E-3</v>
      </c>
      <c r="AY127" s="14">
        <v>2.7442934999999998E-3</v>
      </c>
      <c r="AZ127" s="14">
        <v>2.7442934999999998E-3</v>
      </c>
      <c r="BA127" s="10">
        <v>1.6625999999999999</v>
      </c>
      <c r="BB127" s="10">
        <v>1.6625999999999999</v>
      </c>
      <c r="BC127" s="10">
        <v>1.6625999999999999</v>
      </c>
      <c r="BD127" s="10">
        <v>42.605423124705908</v>
      </c>
      <c r="BE127" s="10">
        <v>44.377942010955046</v>
      </c>
      <c r="BF127" s="10">
        <v>46.280447972603611</v>
      </c>
      <c r="BG127" s="14">
        <v>0</v>
      </c>
      <c r="BH127" s="14">
        <v>0</v>
      </c>
      <c r="BI127" s="14">
        <v>0</v>
      </c>
      <c r="BJ127" s="31">
        <v>117.79417524385875</v>
      </c>
      <c r="BK127" s="31">
        <v>117.79417524385875</v>
      </c>
      <c r="BL127" s="31">
        <v>117.79417524385875</v>
      </c>
      <c r="BM127" s="18">
        <v>7.4065005006861357E-3</v>
      </c>
      <c r="BN127" s="18">
        <v>7.4065005006861357E-3</v>
      </c>
      <c r="BO127" s="18">
        <v>7.4065005006861357E-3</v>
      </c>
      <c r="BP127" s="14">
        <v>62339.506666666646</v>
      </c>
      <c r="BQ127" s="14">
        <v>62339.506666666646</v>
      </c>
      <c r="BR127" s="14">
        <v>62339.506666666646</v>
      </c>
    </row>
    <row r="128" spans="3:70" x14ac:dyDescent="0.25">
      <c r="C128" t="str">
        <f t="array" aca="1" ref="C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Measure'!G128),0)),"")</f>
        <v>Residential</v>
      </c>
      <c r="D128" t="str">
        <f t="array" aca="1" ref="D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Measure'!G128),0)),"")</f>
        <v>Existing Residential</v>
      </c>
      <c r="E128" t="str">
        <f t="array" aca="1" ref="E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Measure'!G128),0)),"")</f>
        <v>Efficient Products Installation</v>
      </c>
      <c r="F128" s="8" t="str">
        <f t="array" aca="1" ref="F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Measure'!G128),0)),"")</f>
        <v>Per nightlight</v>
      </c>
      <c r="G128" s="3" t="s">
        <v>194</v>
      </c>
      <c r="H128" s="11">
        <v>17.382695999337024</v>
      </c>
      <c r="I128" s="11">
        <v>18.105870531897537</v>
      </c>
      <c r="J128" s="11">
        <v>18.882078825181367</v>
      </c>
      <c r="K128" s="14">
        <v>54.119419317599991</v>
      </c>
      <c r="L128" s="14">
        <v>54.119419317599991</v>
      </c>
      <c r="M128" s="14">
        <v>54.119419317599991</v>
      </c>
      <c r="N128" s="14">
        <v>462559.13946666662</v>
      </c>
      <c r="O128" s="14">
        <v>462559.13946666662</v>
      </c>
      <c r="P128" s="14">
        <v>462559.13946666662</v>
      </c>
      <c r="Q128" s="14">
        <v>10638860.207733329</v>
      </c>
      <c r="R128" s="14">
        <v>10638860.207733329</v>
      </c>
      <c r="S128" s="14">
        <v>10638860.207733329</v>
      </c>
      <c r="T128" s="10">
        <v>41829.193300852923</v>
      </c>
      <c r="U128" s="10">
        <v>41829.193300852923</v>
      </c>
      <c r="V128" s="10">
        <v>41829.193300852923</v>
      </c>
      <c r="W128" s="14">
        <v>17066</v>
      </c>
      <c r="X128" s="14">
        <v>17066</v>
      </c>
      <c r="Y128" s="14">
        <v>17066</v>
      </c>
      <c r="Z128" s="10">
        <v>727104.15104623104</v>
      </c>
      <c r="AA128" s="10">
        <v>757353.95835895883</v>
      </c>
      <c r="AB128" s="10">
        <v>789822.12510045327</v>
      </c>
      <c r="AC128" s="10">
        <v>0</v>
      </c>
      <c r="AD128" s="10">
        <v>0</v>
      </c>
      <c r="AE128" s="10">
        <v>0</v>
      </c>
      <c r="AF128" s="10">
        <v>41829.193300852923</v>
      </c>
      <c r="AG128" s="10">
        <v>41829.193300852923</v>
      </c>
      <c r="AH128" s="10">
        <v>41829.193300852923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4">
        <v>23.455499999999997</v>
      </c>
      <c r="AP128" s="14">
        <v>23.455499999999997</v>
      </c>
      <c r="AQ128" s="14">
        <v>23.455499999999997</v>
      </c>
      <c r="AR128" s="14">
        <v>2.7442934999999998E-3</v>
      </c>
      <c r="AS128" s="14">
        <v>2.7442934999999998E-3</v>
      </c>
      <c r="AT128" s="14">
        <v>2.7442934999999998E-3</v>
      </c>
      <c r="AU128" s="14">
        <v>23.455499999999997</v>
      </c>
      <c r="AV128" s="14">
        <v>23.455499999999997</v>
      </c>
      <c r="AW128" s="14">
        <v>23.455499999999997</v>
      </c>
      <c r="AX128" s="14">
        <v>2.7442934999999998E-3</v>
      </c>
      <c r="AY128" s="14">
        <v>2.7442934999999998E-3</v>
      </c>
      <c r="AZ128" s="14">
        <v>2.7442934999999998E-3</v>
      </c>
      <c r="BA128" s="10">
        <v>1.6625999999999999</v>
      </c>
      <c r="BB128" s="10">
        <v>1.6625999999999999</v>
      </c>
      <c r="BC128" s="10">
        <v>1.6625999999999999</v>
      </c>
      <c r="BD128" s="10">
        <v>42.605423124705908</v>
      </c>
      <c r="BE128" s="10">
        <v>44.377942010955046</v>
      </c>
      <c r="BF128" s="10">
        <v>46.280447972603611</v>
      </c>
      <c r="BG128" s="14">
        <v>0</v>
      </c>
      <c r="BH128" s="14">
        <v>0</v>
      </c>
      <c r="BI128" s="14">
        <v>0</v>
      </c>
      <c r="BJ128" s="31">
        <v>117.79417524385875</v>
      </c>
      <c r="BK128" s="31">
        <v>117.79417524385875</v>
      </c>
      <c r="BL128" s="31">
        <v>117.79417524385875</v>
      </c>
      <c r="BM128" s="18">
        <v>7.4065005006861374E-3</v>
      </c>
      <c r="BN128" s="18">
        <v>7.4065005006861374E-3</v>
      </c>
      <c r="BO128" s="18">
        <v>7.4065005006861374E-3</v>
      </c>
      <c r="BP128" s="14">
        <v>10638860.207733329</v>
      </c>
      <c r="BQ128" s="14">
        <v>10638860.207733329</v>
      </c>
      <c r="BR128" s="14">
        <v>10638860.207733329</v>
      </c>
    </row>
    <row r="129" spans="3:70" x14ac:dyDescent="0.25">
      <c r="C129" t="str">
        <f t="array" aca="1" ref="C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Measure'!G129),0)),"")</f>
        <v>BNI</v>
      </c>
      <c r="D129" t="str">
        <f t="array" aca="1" ref="D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Measure'!G129),0)),"")</f>
        <v>Efficient Product Rebates</v>
      </c>
      <c r="E129" t="str">
        <f t="array" aca="1" ref="E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Measure'!G129),0)),"")</f>
        <v>Business Energy Rebates</v>
      </c>
      <c r="F129" s="8" t="str">
        <f t="array" aca="1" ref="F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Measure'!G129),0)),"")</f>
        <v>Per Lamp</v>
      </c>
      <c r="G129" s="3" t="s">
        <v>195</v>
      </c>
      <c r="H129" s="11">
        <v>1.8993765670707365</v>
      </c>
      <c r="I129" s="11">
        <v>1.9776964673481714</v>
      </c>
      <c r="J129" s="11">
        <v>2.0642039922725557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0">
        <v>0</v>
      </c>
      <c r="U129" s="10">
        <v>0</v>
      </c>
      <c r="V129" s="10">
        <v>0</v>
      </c>
      <c r="W129" s="14">
        <v>0</v>
      </c>
      <c r="X129" s="14">
        <v>0</v>
      </c>
      <c r="Y129" s="14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4">
        <v>185.00320512820511</v>
      </c>
      <c r="AP129" s="14">
        <v>185.00320512820511</v>
      </c>
      <c r="AQ129" s="14">
        <v>185.00320512820511</v>
      </c>
      <c r="AR129" s="14">
        <v>3.3992713675213664E-2</v>
      </c>
      <c r="AS129" s="14">
        <v>3.3992713675213664E-2</v>
      </c>
      <c r="AT129" s="14">
        <v>3.3992713675213664E-2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0">
        <v>0</v>
      </c>
      <c r="BB129" s="10">
        <v>0</v>
      </c>
      <c r="BC129" s="10">
        <v>0</v>
      </c>
      <c r="BD129" s="10">
        <v>172.55752940728823</v>
      </c>
      <c r="BE129" s="10">
        <v>179.67285805227726</v>
      </c>
      <c r="BF129" s="10">
        <v>187.5320288111925</v>
      </c>
      <c r="BG129" s="14">
        <v>0</v>
      </c>
      <c r="BH129" s="14">
        <v>0</v>
      </c>
      <c r="BI129" s="14">
        <v>0</v>
      </c>
      <c r="BJ129" s="31">
        <v>249.544037800647</v>
      </c>
      <c r="BK129" s="31">
        <v>249.544037800647</v>
      </c>
      <c r="BL129" s="31">
        <v>249.544037800647</v>
      </c>
      <c r="BM129" s="18">
        <v>0</v>
      </c>
      <c r="BN129" s="18">
        <v>0</v>
      </c>
      <c r="BO129" s="18">
        <v>0</v>
      </c>
      <c r="BP129" s="14">
        <v>0</v>
      </c>
      <c r="BQ129" s="14">
        <v>0</v>
      </c>
      <c r="BR129" s="14">
        <v>0</v>
      </c>
    </row>
    <row r="130" spans="3:70" x14ac:dyDescent="0.25">
      <c r="C130" t="str">
        <f t="array" aca="1" ref="C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Measure'!G130),0)),"")</f>
        <v>BNI</v>
      </c>
      <c r="D130" t="str">
        <f t="array" aca="1" ref="D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Measure'!G130),0)),"")</f>
        <v>Direct Installation</v>
      </c>
      <c r="E130" t="str">
        <f t="array" aca="1" ref="E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Measure'!G130),0)),"")</f>
        <v>Small Business Energy Solutions</v>
      </c>
      <c r="F130" s="8" t="str">
        <f t="array" aca="1" ref="F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Measure'!G130),0)),"")</f>
        <v>Per Lamp</v>
      </c>
      <c r="G130" s="3" t="s">
        <v>196</v>
      </c>
      <c r="H130" s="11">
        <v>1.3905578009634232</v>
      </c>
      <c r="I130" s="11">
        <v>1.4478967985006124</v>
      </c>
      <c r="J130" s="11">
        <v>1.5112300604304254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0">
        <v>0</v>
      </c>
      <c r="U130" s="10">
        <v>0</v>
      </c>
      <c r="V130" s="10">
        <v>0</v>
      </c>
      <c r="W130" s="14">
        <v>0</v>
      </c>
      <c r="X130" s="14">
        <v>0</v>
      </c>
      <c r="Y130" s="14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4">
        <v>185.00320512820511</v>
      </c>
      <c r="AP130" s="14">
        <v>185.00320512820511</v>
      </c>
      <c r="AQ130" s="14">
        <v>185.00320512820511</v>
      </c>
      <c r="AR130" s="14">
        <v>3.3992713675213664E-2</v>
      </c>
      <c r="AS130" s="14">
        <v>3.3992713675213664E-2</v>
      </c>
      <c r="AT130" s="14">
        <v>3.3992713675213664E-2</v>
      </c>
      <c r="AU130" s="14">
        <v>0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0">
        <v>0</v>
      </c>
      <c r="BB130" s="10">
        <v>0</v>
      </c>
      <c r="BC130" s="10">
        <v>0</v>
      </c>
      <c r="BD130" s="10">
        <v>176.57049520745772</v>
      </c>
      <c r="BE130" s="10">
        <v>183.85129661163251</v>
      </c>
      <c r="BF130" s="10">
        <v>191.89323878354577</v>
      </c>
      <c r="BG130" s="14">
        <v>0</v>
      </c>
      <c r="BH130" s="14">
        <v>0</v>
      </c>
      <c r="BI130" s="14">
        <v>0</v>
      </c>
      <c r="BJ130" s="31">
        <v>159.69364269224906</v>
      </c>
      <c r="BK130" s="31">
        <v>159.69364269224906</v>
      </c>
      <c r="BL130" s="31">
        <v>159.69364269224906</v>
      </c>
      <c r="BM130" s="18">
        <v>0</v>
      </c>
      <c r="BN130" s="18">
        <v>0</v>
      </c>
      <c r="BO130" s="18">
        <v>0</v>
      </c>
      <c r="BP130" s="14">
        <v>0</v>
      </c>
      <c r="BQ130" s="14">
        <v>0</v>
      </c>
      <c r="BR130" s="14">
        <v>0</v>
      </c>
    </row>
    <row r="131" spans="3:70" x14ac:dyDescent="0.25">
      <c r="C131" t="str">
        <f t="array" aca="1" ref="C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Measure'!G131),0)),"")</f>
        <v>BNI</v>
      </c>
      <c r="D131" t="str">
        <f t="array" aca="1" ref="D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Measure'!G131),0)),"")</f>
        <v>Efficient Product Rebates</v>
      </c>
      <c r="E131" t="str">
        <f t="array" aca="1" ref="E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Measure'!G131),0)),"")</f>
        <v>Business Energy Rebates</v>
      </c>
      <c r="F131" s="8" t="str">
        <f t="array" aca="1" ref="F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Measure'!G131),0)),"")</f>
        <v>Per Lamp</v>
      </c>
      <c r="G131" s="3" t="s">
        <v>197</v>
      </c>
      <c r="H131" s="11">
        <v>1.1017728547942385</v>
      </c>
      <c r="I131" s="11">
        <v>1.1472039407683847</v>
      </c>
      <c r="J131" s="11">
        <v>1.1973844285924049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0">
        <v>0</v>
      </c>
      <c r="U131" s="10">
        <v>0</v>
      </c>
      <c r="V131" s="10">
        <v>0</v>
      </c>
      <c r="W131" s="14">
        <v>0</v>
      </c>
      <c r="X131" s="14">
        <v>0</v>
      </c>
      <c r="Y131" s="14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4">
        <v>74.001282051282061</v>
      </c>
      <c r="AP131" s="14">
        <v>74.001282051282061</v>
      </c>
      <c r="AQ131" s="14">
        <v>74.001282051282061</v>
      </c>
      <c r="AR131" s="14">
        <v>1.3597085470085474E-2</v>
      </c>
      <c r="AS131" s="14">
        <v>1.3597085470085474E-2</v>
      </c>
      <c r="AT131" s="14">
        <v>1.3597085470085474E-2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0">
        <v>0</v>
      </c>
      <c r="BB131" s="10">
        <v>0</v>
      </c>
      <c r="BC131" s="10">
        <v>0</v>
      </c>
      <c r="BD131" s="10">
        <v>69.023011762915317</v>
      </c>
      <c r="BE131" s="10">
        <v>71.869143220910928</v>
      </c>
      <c r="BF131" s="10">
        <v>75.012811524477016</v>
      </c>
      <c r="BG131" s="14">
        <v>0</v>
      </c>
      <c r="BH131" s="14">
        <v>0</v>
      </c>
      <c r="BI131" s="14">
        <v>0</v>
      </c>
      <c r="BJ131" s="31">
        <v>25.840264876077299</v>
      </c>
      <c r="BK131" s="31">
        <v>25.840264876077299</v>
      </c>
      <c r="BL131" s="31">
        <v>25.840264876077299</v>
      </c>
      <c r="BM131" s="18">
        <v>0</v>
      </c>
      <c r="BN131" s="18">
        <v>0</v>
      </c>
      <c r="BO131" s="18">
        <v>0</v>
      </c>
      <c r="BP131" s="14">
        <v>0</v>
      </c>
      <c r="BQ131" s="14">
        <v>0</v>
      </c>
      <c r="BR131" s="14">
        <v>0</v>
      </c>
    </row>
    <row r="132" spans="3:70" x14ac:dyDescent="0.25">
      <c r="C132" t="str">
        <f t="array" aca="1" ref="C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Measure'!G132),0)),"")</f>
        <v>BNI</v>
      </c>
      <c r="D132" t="str">
        <f t="array" aca="1" ref="D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Measure'!G132),0)),"")</f>
        <v>Direct Installation</v>
      </c>
      <c r="E132" t="str">
        <f t="array" aca="1" ref="E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Measure'!G132),0)),"")</f>
        <v>Small Business Energy Solutions</v>
      </c>
      <c r="F132" s="8" t="str">
        <f t="array" aca="1" ref="F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Measure'!G132),0)),"")</f>
        <v>Per Lamp</v>
      </c>
      <c r="G132" s="3" t="s">
        <v>198</v>
      </c>
      <c r="H132" s="11">
        <v>0.90886333838555855</v>
      </c>
      <c r="I132" s="11">
        <v>0.94633989109356209</v>
      </c>
      <c r="J132" s="11">
        <v>0.98773427241916856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0">
        <v>0</v>
      </c>
      <c r="U132" s="10">
        <v>0</v>
      </c>
      <c r="V132" s="10">
        <v>0</v>
      </c>
      <c r="W132" s="14">
        <v>0</v>
      </c>
      <c r="X132" s="14">
        <v>0</v>
      </c>
      <c r="Y132" s="14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4">
        <v>74.001282051282061</v>
      </c>
      <c r="AP132" s="14">
        <v>74.001282051282061</v>
      </c>
      <c r="AQ132" s="14">
        <v>74.001282051282061</v>
      </c>
      <c r="AR132" s="14">
        <v>1.3597085470085474E-2</v>
      </c>
      <c r="AS132" s="14">
        <v>1.3597085470085474E-2</v>
      </c>
      <c r="AT132" s="14">
        <v>1.3597085470085474E-2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0">
        <v>0</v>
      </c>
      <c r="BB132" s="10">
        <v>0</v>
      </c>
      <c r="BC132" s="10">
        <v>0</v>
      </c>
      <c r="BD132" s="10">
        <v>70.628198082983118</v>
      </c>
      <c r="BE132" s="10">
        <v>73.540518644653048</v>
      </c>
      <c r="BF132" s="10">
        <v>76.757295513418342</v>
      </c>
      <c r="BG132" s="14">
        <v>0</v>
      </c>
      <c r="BH132" s="14">
        <v>0</v>
      </c>
      <c r="BI132" s="14">
        <v>0</v>
      </c>
      <c r="BJ132" s="31">
        <v>-11.82029666133252</v>
      </c>
      <c r="BK132" s="31">
        <v>-11.82029666133252</v>
      </c>
      <c r="BL132" s="31">
        <v>-11.82029666133252</v>
      </c>
      <c r="BM132" s="18">
        <v>0</v>
      </c>
      <c r="BN132" s="18">
        <v>0</v>
      </c>
      <c r="BO132" s="18">
        <v>0</v>
      </c>
      <c r="BP132" s="14">
        <v>0</v>
      </c>
      <c r="BQ132" s="14">
        <v>0</v>
      </c>
      <c r="BR132" s="14">
        <v>0</v>
      </c>
    </row>
    <row r="133" spans="3:70" x14ac:dyDescent="0.25">
      <c r="C133" t="str">
        <f t="array" aca="1" ref="C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Measure'!G133),0)),"")</f>
        <v>BNI</v>
      </c>
      <c r="D133" t="str">
        <f t="array" aca="1" ref="D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Measure'!G133),0)),"")</f>
        <v>Efficient Product Rebates</v>
      </c>
      <c r="E133" t="str">
        <f t="array" aca="1" ref="E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Measure'!G133),0)),"")</f>
        <v>Business Energy Rebates</v>
      </c>
      <c r="F133" s="8" t="str">
        <f t="array" aca="1" ref="F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Measure'!G133),0)),"")</f>
        <v>Per Troffer</v>
      </c>
      <c r="G133" s="3" t="s">
        <v>199</v>
      </c>
      <c r="H133" s="11">
        <v>1.1938686912731322</v>
      </c>
      <c r="I133" s="11">
        <v>1.2074318223425968</v>
      </c>
      <c r="J133" s="11">
        <v>1.2629360854472009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0">
        <v>0</v>
      </c>
      <c r="U133" s="10">
        <v>0</v>
      </c>
      <c r="V133" s="10">
        <v>0</v>
      </c>
      <c r="W133" s="14">
        <v>0</v>
      </c>
      <c r="X133" s="14">
        <v>0</v>
      </c>
      <c r="Y133" s="14">
        <v>0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0">
        <v>0</v>
      </c>
      <c r="AF133" s="10">
        <v>0</v>
      </c>
      <c r="AG133" s="10">
        <v>0</v>
      </c>
      <c r="AH133" s="10">
        <v>0</v>
      </c>
      <c r="AI133" s="10">
        <v>0</v>
      </c>
      <c r="AJ133" s="10">
        <v>0</v>
      </c>
      <c r="AK133" s="10">
        <v>0</v>
      </c>
      <c r="AL133" s="10">
        <v>0</v>
      </c>
      <c r="AM133" s="10">
        <v>0</v>
      </c>
      <c r="AN133" s="10">
        <v>0</v>
      </c>
      <c r="AO133" s="14">
        <v>146.19039749999999</v>
      </c>
      <c r="AP133" s="14">
        <v>146.19039749999999</v>
      </c>
      <c r="AQ133" s="14">
        <v>146.19039749999999</v>
      </c>
      <c r="AR133" s="14">
        <v>2.059788765E-2</v>
      </c>
      <c r="AS133" s="14">
        <v>2.059788765E-2</v>
      </c>
      <c r="AT133" s="14">
        <v>2.059788765E-2</v>
      </c>
      <c r="AU133" s="14">
        <v>146.19039749999999</v>
      </c>
      <c r="AV133" s="14">
        <v>146.19039749999999</v>
      </c>
      <c r="AW133" s="14">
        <v>146.19039749999999</v>
      </c>
      <c r="AX133" s="14">
        <v>2.6225314999999999E-2</v>
      </c>
      <c r="AY133" s="14">
        <v>2.059788765E-2</v>
      </c>
      <c r="AZ133" s="14">
        <v>2.059788765E-2</v>
      </c>
      <c r="BA133" s="10">
        <v>0</v>
      </c>
      <c r="BB133" s="10">
        <v>0</v>
      </c>
      <c r="BC133" s="10">
        <v>0</v>
      </c>
      <c r="BD133" s="10">
        <v>206.87886838490036</v>
      </c>
      <c r="BE133" s="10">
        <v>209.22914796582705</v>
      </c>
      <c r="BF133" s="10">
        <v>218.84717315197486</v>
      </c>
      <c r="BG133" s="14">
        <v>0</v>
      </c>
      <c r="BH133" s="14">
        <v>0</v>
      </c>
      <c r="BI133" s="14">
        <v>0</v>
      </c>
      <c r="BJ133" s="31">
        <v>107.15345960708765</v>
      </c>
      <c r="BK133" s="31">
        <v>107.15345960708765</v>
      </c>
      <c r="BL133" s="31">
        <v>107.15345960708765</v>
      </c>
      <c r="BM133" s="18">
        <v>0</v>
      </c>
      <c r="BN133" s="18">
        <v>0</v>
      </c>
      <c r="BO133" s="18">
        <v>0</v>
      </c>
      <c r="BP133" s="14">
        <v>0</v>
      </c>
      <c r="BQ133" s="14">
        <v>0</v>
      </c>
      <c r="BR133" s="14">
        <v>0</v>
      </c>
    </row>
    <row r="134" spans="3:70" x14ac:dyDescent="0.25">
      <c r="C134" t="str">
        <f t="array" aca="1" ref="C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Measure'!G134),0)),"")</f>
        <v>BNI</v>
      </c>
      <c r="D134" t="str">
        <f t="array" aca="1" ref="D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Measure'!G134),0)),"")</f>
        <v>Direct Installation</v>
      </c>
      <c r="E134" t="str">
        <f t="array" aca="1" ref="E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Measure'!G134),0)),"")</f>
        <v>Small Business Energy Solutions</v>
      </c>
      <c r="F134" s="8" t="str">
        <f t="array" aca="1" ref="F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Measure'!G134),0)),"")</f>
        <v>Per Troffer</v>
      </c>
      <c r="G134" s="3" t="s">
        <v>200</v>
      </c>
      <c r="H134" s="11">
        <v>1.0367113126093195</v>
      </c>
      <c r="I134" s="11">
        <v>1.0484890328200087</v>
      </c>
      <c r="J134" s="11">
        <v>1.096686877255669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0">
        <v>0</v>
      </c>
      <c r="U134" s="10">
        <v>0</v>
      </c>
      <c r="V134" s="10">
        <v>0</v>
      </c>
      <c r="W134" s="14">
        <v>0</v>
      </c>
      <c r="X134" s="14">
        <v>0</v>
      </c>
      <c r="Y134" s="14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  <c r="AF134" s="10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0</v>
      </c>
      <c r="AM134" s="10">
        <v>0</v>
      </c>
      <c r="AN134" s="10">
        <v>0</v>
      </c>
      <c r="AO134" s="14">
        <v>146.19039749999999</v>
      </c>
      <c r="AP134" s="14">
        <v>146.19039749999999</v>
      </c>
      <c r="AQ134" s="14">
        <v>146.19039749999999</v>
      </c>
      <c r="AR134" s="14">
        <v>2.059788765E-2</v>
      </c>
      <c r="AS134" s="14">
        <v>2.059788765E-2</v>
      </c>
      <c r="AT134" s="14">
        <v>2.059788765E-2</v>
      </c>
      <c r="AU134" s="14">
        <v>146.19039749999999</v>
      </c>
      <c r="AV134" s="14">
        <v>146.19039749999999</v>
      </c>
      <c r="AW134" s="14">
        <v>146.19039749999999</v>
      </c>
      <c r="AX134" s="14">
        <v>2.6225314999999999E-2</v>
      </c>
      <c r="AY134" s="14">
        <v>2.059788765E-2</v>
      </c>
      <c r="AZ134" s="14">
        <v>2.059788765E-2</v>
      </c>
      <c r="BA134" s="10">
        <v>0</v>
      </c>
      <c r="BB134" s="10">
        <v>0</v>
      </c>
      <c r="BC134" s="10">
        <v>0</v>
      </c>
      <c r="BD134" s="10">
        <v>211.69000485896774</v>
      </c>
      <c r="BE134" s="10">
        <v>214.09494210456711</v>
      </c>
      <c r="BF134" s="10">
        <v>223.93664229504401</v>
      </c>
      <c r="BG134" s="14">
        <v>0</v>
      </c>
      <c r="BH134" s="14">
        <v>0</v>
      </c>
      <c r="BI134" s="14">
        <v>0</v>
      </c>
      <c r="BJ134" s="31">
        <v>34.059364229001972</v>
      </c>
      <c r="BK134" s="31">
        <v>34.059364229001972</v>
      </c>
      <c r="BL134" s="31">
        <v>34.059364229001972</v>
      </c>
      <c r="BM134" s="18">
        <v>0</v>
      </c>
      <c r="BN134" s="18">
        <v>0</v>
      </c>
      <c r="BO134" s="18">
        <v>0</v>
      </c>
      <c r="BP134" s="14">
        <v>0</v>
      </c>
      <c r="BQ134" s="14">
        <v>0</v>
      </c>
      <c r="BR134" s="14">
        <v>0</v>
      </c>
    </row>
    <row r="135" spans="3:70" x14ac:dyDescent="0.25">
      <c r="C135" t="str">
        <f t="array" aca="1" ref="C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Measure'!G135),0)),"")</f>
        <v>BNI</v>
      </c>
      <c r="D135" t="str">
        <f t="array" aca="1" ref="D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Measure'!G135),0)),"")</f>
        <v>Efficient Product Rebates</v>
      </c>
      <c r="E135" t="str">
        <f t="array" aca="1" ref="E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Measure'!G135),0)),"")</f>
        <v>Business Energy Rebates</v>
      </c>
      <c r="F135" s="8" t="str">
        <f t="array" aca="1" ref="F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Measure'!G135),0)),"")</f>
        <v>Per Troffer</v>
      </c>
      <c r="G135" s="3" t="s">
        <v>201</v>
      </c>
      <c r="H135" s="11">
        <v>1.0871192816868336</v>
      </c>
      <c r="I135" s="11">
        <v>1.0986018175868424</v>
      </c>
      <c r="J135" s="11">
        <v>1.1491032895558622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0">
        <v>0</v>
      </c>
      <c r="U135" s="10">
        <v>0</v>
      </c>
      <c r="V135" s="10">
        <v>0</v>
      </c>
      <c r="W135" s="14">
        <v>0</v>
      </c>
      <c r="X135" s="14">
        <v>0</v>
      </c>
      <c r="Y135" s="14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10">
        <v>0</v>
      </c>
      <c r="AG135" s="10">
        <v>0</v>
      </c>
      <c r="AH135" s="10">
        <v>0</v>
      </c>
      <c r="AI135" s="10">
        <v>0</v>
      </c>
      <c r="AJ135" s="10">
        <v>0</v>
      </c>
      <c r="AK135" s="10">
        <v>0</v>
      </c>
      <c r="AL135" s="10">
        <v>0</v>
      </c>
      <c r="AM135" s="10">
        <v>0</v>
      </c>
      <c r="AN135" s="10">
        <v>0</v>
      </c>
      <c r="AO135" s="14">
        <v>116.13955499999999</v>
      </c>
      <c r="AP135" s="14">
        <v>116.13955499999999</v>
      </c>
      <c r="AQ135" s="14">
        <v>116.13955499999999</v>
      </c>
      <c r="AR135" s="14">
        <v>1.6363793700000004E-2</v>
      </c>
      <c r="AS135" s="14">
        <v>1.6363793700000004E-2</v>
      </c>
      <c r="AT135" s="14">
        <v>1.6363793700000004E-2</v>
      </c>
      <c r="AU135" s="14">
        <v>116.13955499999999</v>
      </c>
      <c r="AV135" s="14">
        <v>116.13955499999999</v>
      </c>
      <c r="AW135" s="14">
        <v>116.13955499999999</v>
      </c>
      <c r="AX135" s="14">
        <v>2.0949658999999999E-2</v>
      </c>
      <c r="AY135" s="14">
        <v>1.6363793700000004E-2</v>
      </c>
      <c r="AZ135" s="14">
        <v>1.6363793700000004E-2</v>
      </c>
      <c r="BA135" s="10">
        <v>0</v>
      </c>
      <c r="BB135" s="10">
        <v>0</v>
      </c>
      <c r="BC135" s="10">
        <v>0</v>
      </c>
      <c r="BD135" s="10">
        <v>164.48275919285157</v>
      </c>
      <c r="BE135" s="10">
        <v>166.22008389969869</v>
      </c>
      <c r="BF135" s="10">
        <v>173.86103148723095</v>
      </c>
      <c r="BG135" s="14">
        <v>0</v>
      </c>
      <c r="BH135" s="14">
        <v>0</v>
      </c>
      <c r="BI135" s="14">
        <v>0</v>
      </c>
      <c r="BJ135" s="31">
        <v>46.908219470609879</v>
      </c>
      <c r="BK135" s="31">
        <v>46.908219470609879</v>
      </c>
      <c r="BL135" s="31">
        <v>46.908219470609879</v>
      </c>
      <c r="BM135" s="18">
        <v>0</v>
      </c>
      <c r="BN135" s="18">
        <v>0</v>
      </c>
      <c r="BO135" s="18">
        <v>0</v>
      </c>
      <c r="BP135" s="14">
        <v>0</v>
      </c>
      <c r="BQ135" s="14">
        <v>0</v>
      </c>
      <c r="BR135" s="14">
        <v>0</v>
      </c>
    </row>
    <row r="136" spans="3:70" x14ac:dyDescent="0.25">
      <c r="C136" t="str">
        <f t="array" aca="1" ref="C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Measure'!G136),0)),"")</f>
        <v>BNI</v>
      </c>
      <c r="D136" t="str">
        <f t="array" aca="1" ref="D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Measure'!G136),0)),"")</f>
        <v>Direct Installation</v>
      </c>
      <c r="E136" t="str">
        <f t="array" aca="1" ref="E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Measure'!G136),0)),"")</f>
        <v>Small Business Energy Solutions</v>
      </c>
      <c r="F136" s="8" t="str">
        <f t="array" aca="1" ref="F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Measure'!G136),0)),"")</f>
        <v>Per Troffer</v>
      </c>
      <c r="G136" s="3" t="s">
        <v>202</v>
      </c>
      <c r="H136" s="11">
        <v>0.95534920977154847</v>
      </c>
      <c r="I136" s="11">
        <v>0.96543994386397047</v>
      </c>
      <c r="J136" s="11">
        <v>1.0098201164454381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0">
        <v>0</v>
      </c>
      <c r="U136" s="10">
        <v>0</v>
      </c>
      <c r="V136" s="10">
        <v>0</v>
      </c>
      <c r="W136" s="14">
        <v>0</v>
      </c>
      <c r="X136" s="14">
        <v>0</v>
      </c>
      <c r="Y136" s="14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0</v>
      </c>
      <c r="AG136" s="10">
        <v>0</v>
      </c>
      <c r="AH136" s="10">
        <v>0</v>
      </c>
      <c r="AI136" s="10">
        <v>0</v>
      </c>
      <c r="AJ136" s="10">
        <v>0</v>
      </c>
      <c r="AK136" s="10">
        <v>0</v>
      </c>
      <c r="AL136" s="10">
        <v>0</v>
      </c>
      <c r="AM136" s="10">
        <v>0</v>
      </c>
      <c r="AN136" s="10">
        <v>0</v>
      </c>
      <c r="AO136" s="14">
        <v>116.13955499999999</v>
      </c>
      <c r="AP136" s="14">
        <v>116.13955499999999</v>
      </c>
      <c r="AQ136" s="14">
        <v>116.13955499999999</v>
      </c>
      <c r="AR136" s="14">
        <v>1.6363793700000004E-2</v>
      </c>
      <c r="AS136" s="14">
        <v>1.6363793700000004E-2</v>
      </c>
      <c r="AT136" s="14">
        <v>1.6363793700000004E-2</v>
      </c>
      <c r="AU136" s="14">
        <v>116.13955499999999</v>
      </c>
      <c r="AV136" s="14">
        <v>116.13955499999999</v>
      </c>
      <c r="AW136" s="14">
        <v>116.13955499999999</v>
      </c>
      <c r="AX136" s="14">
        <v>2.0949658999999999E-2</v>
      </c>
      <c r="AY136" s="14">
        <v>1.6363793700000004E-2</v>
      </c>
      <c r="AZ136" s="14">
        <v>1.6363793700000004E-2</v>
      </c>
      <c r="BA136" s="10">
        <v>0</v>
      </c>
      <c r="BB136" s="10">
        <v>0</v>
      </c>
      <c r="BC136" s="10">
        <v>0</v>
      </c>
      <c r="BD136" s="10">
        <v>168.307939639197</v>
      </c>
      <c r="BE136" s="10">
        <v>170.08566724620331</v>
      </c>
      <c r="BF136" s="10">
        <v>177.90431128925957</v>
      </c>
      <c r="BG136" s="14">
        <v>0</v>
      </c>
      <c r="BH136" s="14">
        <v>0</v>
      </c>
      <c r="BI136" s="14">
        <v>0</v>
      </c>
      <c r="BJ136" s="31">
        <v>-12.049491134565415</v>
      </c>
      <c r="BK136" s="31">
        <v>-12.049491134565415</v>
      </c>
      <c r="BL136" s="31">
        <v>-12.049491134565415</v>
      </c>
      <c r="BM136" s="18">
        <v>0</v>
      </c>
      <c r="BN136" s="18">
        <v>0</v>
      </c>
      <c r="BO136" s="18">
        <v>0</v>
      </c>
      <c r="BP136" s="14">
        <v>0</v>
      </c>
      <c r="BQ136" s="14">
        <v>0</v>
      </c>
      <c r="BR136" s="14">
        <v>0</v>
      </c>
    </row>
    <row r="137" spans="3:70" x14ac:dyDescent="0.25">
      <c r="C137" t="str">
        <f t="array" aca="1" ref="C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Measure'!G137),0)),"")</f>
        <v>BNI</v>
      </c>
      <c r="D137" t="str">
        <f t="array" aca="1" ref="D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Measure'!G137),0)),"")</f>
        <v>Efficient Product Rebates</v>
      </c>
      <c r="E137" t="str">
        <f t="array" aca="1" ref="E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Measure'!G137),0)),"")</f>
        <v>Business Energy Rebates</v>
      </c>
      <c r="F137" s="8" t="str">
        <f t="array" aca="1" ref="F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Measure'!G137),0)),"")</f>
        <v>Per Troffer</v>
      </c>
      <c r="G137" s="3" t="s">
        <v>203</v>
      </c>
      <c r="H137" s="11">
        <v>1.3991325622448074</v>
      </c>
      <c r="I137" s="11">
        <v>1.4137798822568814</v>
      </c>
      <c r="J137" s="11">
        <v>1.4787697302174378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0">
        <v>0</v>
      </c>
      <c r="U137" s="10">
        <v>0</v>
      </c>
      <c r="V137" s="10">
        <v>0</v>
      </c>
      <c r="W137" s="14">
        <v>0</v>
      </c>
      <c r="X137" s="14">
        <v>0</v>
      </c>
      <c r="Y137" s="14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0</v>
      </c>
      <c r="AN137" s="10">
        <v>0</v>
      </c>
      <c r="AO137" s="14">
        <v>193.35204000000002</v>
      </c>
      <c r="AP137" s="14">
        <v>193.35204000000002</v>
      </c>
      <c r="AQ137" s="14">
        <v>193.35204000000002</v>
      </c>
      <c r="AR137" s="14">
        <v>2.7242853599999999E-2</v>
      </c>
      <c r="AS137" s="14">
        <v>2.7242853599999999E-2</v>
      </c>
      <c r="AT137" s="14">
        <v>2.7242853599999999E-2</v>
      </c>
      <c r="AU137" s="14">
        <v>193.35204000000002</v>
      </c>
      <c r="AV137" s="14">
        <v>193.35204000000002</v>
      </c>
      <c r="AW137" s="14">
        <v>193.35204000000002</v>
      </c>
      <c r="AX137" s="14">
        <v>3.49E-2</v>
      </c>
      <c r="AY137" s="14">
        <v>2.7242853599999999E-2</v>
      </c>
      <c r="AZ137" s="14">
        <v>2.7242853599999999E-2</v>
      </c>
      <c r="BA137" s="10">
        <v>0</v>
      </c>
      <c r="BB137" s="10">
        <v>0</v>
      </c>
      <c r="BC137" s="10">
        <v>0</v>
      </c>
      <c r="BD137" s="10">
        <v>273.86035369708952</v>
      </c>
      <c r="BE137" s="10">
        <v>276.72735883117429</v>
      </c>
      <c r="BF137" s="10">
        <v>289.44819975038081</v>
      </c>
      <c r="BG137" s="14">
        <v>0</v>
      </c>
      <c r="BH137" s="14">
        <v>0</v>
      </c>
      <c r="BI137" s="14">
        <v>0</v>
      </c>
      <c r="BJ137" s="31">
        <v>236.02829040776817</v>
      </c>
      <c r="BK137" s="31">
        <v>236.02829040776817</v>
      </c>
      <c r="BL137" s="31">
        <v>236.02829040776817</v>
      </c>
      <c r="BM137" s="18">
        <v>0</v>
      </c>
      <c r="BN137" s="18">
        <v>0</v>
      </c>
      <c r="BO137" s="18">
        <v>0</v>
      </c>
      <c r="BP137" s="14">
        <v>0</v>
      </c>
      <c r="BQ137" s="14">
        <v>0</v>
      </c>
      <c r="BR137" s="14">
        <v>0</v>
      </c>
    </row>
    <row r="138" spans="3:70" x14ac:dyDescent="0.25">
      <c r="C138" t="str">
        <f t="array" aca="1" ref="C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Measure'!G138),0)),"")</f>
        <v>BNI</v>
      </c>
      <c r="D138" t="str">
        <f t="array" aca="1" ref="D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Measure'!G138),0)),"")</f>
        <v>Direct Installation</v>
      </c>
      <c r="E138" t="str">
        <f t="array" aca="1" ref="E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Measure'!G138),0)),"")</f>
        <v>Small Business Energy Solutions</v>
      </c>
      <c r="F138" s="8" t="str">
        <f t="array" aca="1" ref="F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Measure'!G138),0)),"")</f>
        <v>Per Troffer</v>
      </c>
      <c r="G138" s="3" t="s">
        <v>204</v>
      </c>
      <c r="H138" s="11">
        <v>1.1882239061808604</v>
      </c>
      <c r="I138" s="11">
        <v>1.2006632534374948</v>
      </c>
      <c r="J138" s="11">
        <v>1.2558563731529664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0">
        <v>0</v>
      </c>
      <c r="U138" s="10">
        <v>0</v>
      </c>
      <c r="V138" s="10">
        <v>0</v>
      </c>
      <c r="W138" s="14">
        <v>0</v>
      </c>
      <c r="X138" s="14">
        <v>0</v>
      </c>
      <c r="Y138" s="14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0">
        <v>0</v>
      </c>
      <c r="AH138" s="10">
        <v>0</v>
      </c>
      <c r="AI138" s="10">
        <v>0</v>
      </c>
      <c r="AJ138" s="10">
        <v>0</v>
      </c>
      <c r="AK138" s="10">
        <v>0</v>
      </c>
      <c r="AL138" s="10">
        <v>0</v>
      </c>
      <c r="AM138" s="10">
        <v>0</v>
      </c>
      <c r="AN138" s="10">
        <v>0</v>
      </c>
      <c r="AO138" s="14">
        <v>193.35204000000002</v>
      </c>
      <c r="AP138" s="14">
        <v>193.35204000000002</v>
      </c>
      <c r="AQ138" s="14">
        <v>193.35204000000002</v>
      </c>
      <c r="AR138" s="14">
        <v>2.7242853599999999E-2</v>
      </c>
      <c r="AS138" s="14">
        <v>2.7242853599999999E-2</v>
      </c>
      <c r="AT138" s="14">
        <v>2.7242853599999999E-2</v>
      </c>
      <c r="AU138" s="14">
        <v>193.35204000000002</v>
      </c>
      <c r="AV138" s="14">
        <v>193.35204000000002</v>
      </c>
      <c r="AW138" s="14">
        <v>193.35204000000002</v>
      </c>
      <c r="AX138" s="14">
        <v>3.49E-2</v>
      </c>
      <c r="AY138" s="14">
        <v>2.7242853599999999E-2</v>
      </c>
      <c r="AZ138" s="14">
        <v>2.7242853599999999E-2</v>
      </c>
      <c r="BA138" s="10">
        <v>0</v>
      </c>
      <c r="BB138" s="10">
        <v>0</v>
      </c>
      <c r="BC138" s="10">
        <v>0</v>
      </c>
      <c r="BD138" s="10">
        <v>280.22919913190555</v>
      </c>
      <c r="BE138" s="10">
        <v>283.16287880399233</v>
      </c>
      <c r="BF138" s="10">
        <v>296.1795532329478</v>
      </c>
      <c r="BG138" s="14">
        <v>0</v>
      </c>
      <c r="BH138" s="14">
        <v>0</v>
      </c>
      <c r="BI138" s="14">
        <v>0</v>
      </c>
      <c r="BJ138" s="31">
        <v>141.54690810641091</v>
      </c>
      <c r="BK138" s="31">
        <v>141.54690810641091</v>
      </c>
      <c r="BL138" s="31">
        <v>141.54690810641091</v>
      </c>
      <c r="BM138" s="18">
        <v>0</v>
      </c>
      <c r="BN138" s="18">
        <v>0</v>
      </c>
      <c r="BO138" s="18">
        <v>0</v>
      </c>
      <c r="BP138" s="14">
        <v>0</v>
      </c>
      <c r="BQ138" s="14">
        <v>0</v>
      </c>
      <c r="BR138" s="14">
        <v>0</v>
      </c>
    </row>
    <row r="139" spans="3:70" x14ac:dyDescent="0.25">
      <c r="C139" t="str">
        <f t="array" aca="1" ref="C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Measure'!G139),0)),"")</f>
        <v>BNI</v>
      </c>
      <c r="D139" t="str">
        <f t="array" aca="1" ref="D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Measure'!G139),0)),"")</f>
        <v>Direct Installation</v>
      </c>
      <c r="E139" t="str">
        <f t="array" aca="1" ref="E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Measure'!G139),0)),"")</f>
        <v>Small Business Energy Solutions</v>
      </c>
      <c r="F139" s="8" t="str">
        <f t="array" aca="1" ref="F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Measure'!G139),0)),"")</f>
        <v>Per Wall Sconce</v>
      </c>
      <c r="G139" s="3" t="s">
        <v>205</v>
      </c>
      <c r="H139" s="11">
        <v>1.7418837149652255</v>
      </c>
      <c r="I139" s="11">
        <v>1.5974181457577314</v>
      </c>
      <c r="J139" s="11">
        <v>1.4419366544399825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0">
        <v>0</v>
      </c>
      <c r="U139" s="10">
        <v>0</v>
      </c>
      <c r="V139" s="10">
        <v>0</v>
      </c>
      <c r="W139" s="14">
        <v>0</v>
      </c>
      <c r="X139" s="14">
        <v>0</v>
      </c>
      <c r="Y139" s="14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0</v>
      </c>
      <c r="AG139" s="10">
        <v>0</v>
      </c>
      <c r="AH139" s="10">
        <v>0</v>
      </c>
      <c r="AI139" s="10">
        <v>0</v>
      </c>
      <c r="AJ139" s="10">
        <v>0</v>
      </c>
      <c r="AK139" s="10">
        <v>0</v>
      </c>
      <c r="AL139" s="10">
        <v>0</v>
      </c>
      <c r="AM139" s="10">
        <v>0</v>
      </c>
      <c r="AN139" s="10">
        <v>0</v>
      </c>
      <c r="AO139" s="14">
        <v>253.57499999999999</v>
      </c>
      <c r="AP139" s="14">
        <v>253.57499999999999</v>
      </c>
      <c r="AQ139" s="14">
        <v>253.57499999999999</v>
      </c>
      <c r="AR139" s="14">
        <v>2.8379999999999999E-2</v>
      </c>
      <c r="AS139" s="14">
        <v>2.8379999999999999E-2</v>
      </c>
      <c r="AT139" s="14">
        <v>2.8379999999999999E-2</v>
      </c>
      <c r="AU139" s="14">
        <v>53.655000000000008</v>
      </c>
      <c r="AV139" s="14">
        <v>53.655000000000008</v>
      </c>
      <c r="AW139" s="14">
        <v>53.655000000000008</v>
      </c>
      <c r="AX139" s="14">
        <v>1.0463333333333337E-2</v>
      </c>
      <c r="AY139" s="14">
        <v>1.0463333333333337E-2</v>
      </c>
      <c r="AZ139" s="14">
        <v>1.0463333333333337E-2</v>
      </c>
      <c r="BA139" s="10">
        <v>0</v>
      </c>
      <c r="BB139" s="10">
        <v>0</v>
      </c>
      <c r="BC139" s="10">
        <v>0</v>
      </c>
      <c r="BD139" s="10">
        <v>113.15781330456542</v>
      </c>
      <c r="BE139" s="10">
        <v>103.77291133385852</v>
      </c>
      <c r="BF139" s="10">
        <v>93.672383143777537</v>
      </c>
      <c r="BG139" s="14">
        <v>0</v>
      </c>
      <c r="BH139" s="14">
        <v>0</v>
      </c>
      <c r="BI139" s="14">
        <v>0</v>
      </c>
      <c r="BJ139" s="31">
        <v>109.67141369912872</v>
      </c>
      <c r="BK139" s="31">
        <v>109.67141369912872</v>
      </c>
      <c r="BL139" s="31">
        <v>109.67141369912872</v>
      </c>
      <c r="BM139" s="18">
        <v>0</v>
      </c>
      <c r="BN139" s="18">
        <v>0</v>
      </c>
      <c r="BO139" s="18">
        <v>0</v>
      </c>
      <c r="BP139" s="14">
        <v>0</v>
      </c>
      <c r="BQ139" s="14">
        <v>0</v>
      </c>
      <c r="BR139" s="14">
        <v>0</v>
      </c>
    </row>
    <row r="140" spans="3:70" x14ac:dyDescent="0.25">
      <c r="C140" t="str">
        <f t="array" aca="1" ref="C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Measure'!G140),0)),"")</f>
        <v>BNI</v>
      </c>
      <c r="D140" t="str">
        <f t="array" aca="1" ref="D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Measure'!G140),0)),"")</f>
        <v>Efficient Product Rebates</v>
      </c>
      <c r="E140" t="str">
        <f t="array" aca="1" ref="E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Measure'!G140),0)),"")</f>
        <v>Business Energy Rebates</v>
      </c>
      <c r="F140" s="8" t="str">
        <f t="array" aca="1" ref="F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Measure'!G140),0)),"")</f>
        <v>Per Luminaire</v>
      </c>
      <c r="G140" s="3" t="s">
        <v>208</v>
      </c>
      <c r="H140" s="11">
        <v>0.8539499830867836</v>
      </c>
      <c r="I140" s="11">
        <v>0.89196960682839532</v>
      </c>
      <c r="J140" s="11">
        <v>0.93383460615450864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0">
        <v>0</v>
      </c>
      <c r="U140" s="10">
        <v>0</v>
      </c>
      <c r="V140" s="10">
        <v>0</v>
      </c>
      <c r="W140" s="14">
        <v>0</v>
      </c>
      <c r="X140" s="14">
        <v>0</v>
      </c>
      <c r="Y140" s="14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0</v>
      </c>
      <c r="AG140" s="10">
        <v>0</v>
      </c>
      <c r="AH140" s="10">
        <v>0</v>
      </c>
      <c r="AI140" s="10">
        <v>0</v>
      </c>
      <c r="AJ140" s="10">
        <v>0</v>
      </c>
      <c r="AK140" s="10">
        <v>0</v>
      </c>
      <c r="AL140" s="10">
        <v>0</v>
      </c>
      <c r="AM140" s="10">
        <v>0</v>
      </c>
      <c r="AN140" s="10">
        <v>0</v>
      </c>
      <c r="AO140" s="14">
        <v>448.14</v>
      </c>
      <c r="AP140" s="14">
        <v>448.14</v>
      </c>
      <c r="AQ140" s="14">
        <v>448.14</v>
      </c>
      <c r="AR140" s="14">
        <v>6.3141885714285723E-2</v>
      </c>
      <c r="AS140" s="14">
        <v>6.3141885714285723E-2</v>
      </c>
      <c r="AT140" s="14">
        <v>6.3141885714285723E-2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0">
        <v>0</v>
      </c>
      <c r="BB140" s="10">
        <v>0</v>
      </c>
      <c r="BC140" s="10">
        <v>0</v>
      </c>
      <c r="BD140" s="10">
        <v>384.57080133558441</v>
      </c>
      <c r="BE140" s="10">
        <v>401.69269074172678</v>
      </c>
      <c r="BF140" s="10">
        <v>420.54631994441149</v>
      </c>
      <c r="BG140" s="14">
        <v>0</v>
      </c>
      <c r="BH140" s="14">
        <v>0</v>
      </c>
      <c r="BI140" s="14">
        <v>0</v>
      </c>
      <c r="BJ140" s="31">
        <v>-137.41278158634373</v>
      </c>
      <c r="BK140" s="31">
        <v>-137.41278158634373</v>
      </c>
      <c r="BL140" s="31">
        <v>-137.41278158634373</v>
      </c>
      <c r="BM140" s="18">
        <v>0</v>
      </c>
      <c r="BN140" s="18">
        <v>0</v>
      </c>
      <c r="BO140" s="18">
        <v>0</v>
      </c>
      <c r="BP140" s="14">
        <v>0</v>
      </c>
      <c r="BQ140" s="14">
        <v>0</v>
      </c>
      <c r="BR140" s="14">
        <v>0</v>
      </c>
    </row>
    <row r="141" spans="3:70" x14ac:dyDescent="0.25">
      <c r="C141" t="str">
        <f t="array" aca="1" ref="C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Measure'!G141),0)),"")</f>
        <v>BNI</v>
      </c>
      <c r="D141" t="str">
        <f t="array" aca="1" ref="D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Measure'!G141),0)),"")</f>
        <v>Direct Installation</v>
      </c>
      <c r="E141" t="str">
        <f t="array" aca="1" ref="E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Measure'!G141),0)),"")</f>
        <v>Small Business Energy Solutions</v>
      </c>
      <c r="F141" s="8" t="str">
        <f t="array" aca="1" ref="F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Measure'!G141),0)),"")</f>
        <v>Per Luminaire</v>
      </c>
      <c r="G141" s="3" t="s">
        <v>209</v>
      </c>
      <c r="H141" s="11">
        <v>0.72441807187907037</v>
      </c>
      <c r="I141" s="11">
        <v>0.75667066637518987</v>
      </c>
      <c r="J141" s="11">
        <v>0.79218534837262422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0">
        <v>0</v>
      </c>
      <c r="U141" s="10">
        <v>0</v>
      </c>
      <c r="V141" s="10">
        <v>0</v>
      </c>
      <c r="W141" s="14">
        <v>0</v>
      </c>
      <c r="X141" s="14">
        <v>0</v>
      </c>
      <c r="Y141" s="14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0</v>
      </c>
      <c r="AH141" s="10">
        <v>0</v>
      </c>
      <c r="AI141" s="10">
        <v>0</v>
      </c>
      <c r="AJ141" s="10">
        <v>0</v>
      </c>
      <c r="AK141" s="10">
        <v>0</v>
      </c>
      <c r="AL141" s="10">
        <v>0</v>
      </c>
      <c r="AM141" s="10">
        <v>0</v>
      </c>
      <c r="AN141" s="10">
        <v>0</v>
      </c>
      <c r="AO141" s="14">
        <v>448.14</v>
      </c>
      <c r="AP141" s="14">
        <v>448.14</v>
      </c>
      <c r="AQ141" s="14">
        <v>448.14</v>
      </c>
      <c r="AR141" s="14">
        <v>6.3141885714285723E-2</v>
      </c>
      <c r="AS141" s="14">
        <v>6.3141885714285723E-2</v>
      </c>
      <c r="AT141" s="14">
        <v>6.3141885714285723E-2</v>
      </c>
      <c r="AU141" s="14">
        <v>0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0">
        <v>0</v>
      </c>
      <c r="BB141" s="10">
        <v>0</v>
      </c>
      <c r="BC141" s="10">
        <v>0</v>
      </c>
      <c r="BD141" s="10">
        <v>393.51430834338873</v>
      </c>
      <c r="BE141" s="10">
        <v>411.03438122409256</v>
      </c>
      <c r="BF141" s="10">
        <v>430.32646691986292</v>
      </c>
      <c r="BG141" s="14">
        <v>0</v>
      </c>
      <c r="BH141" s="14">
        <v>0</v>
      </c>
      <c r="BI141" s="14">
        <v>0</v>
      </c>
      <c r="BJ141" s="31">
        <v>-372.31397664135307</v>
      </c>
      <c r="BK141" s="31">
        <v>-372.31397664135307</v>
      </c>
      <c r="BL141" s="31">
        <v>-372.31397664135307</v>
      </c>
      <c r="BM141" s="18">
        <v>0</v>
      </c>
      <c r="BN141" s="18">
        <v>0</v>
      </c>
      <c r="BO141" s="18">
        <v>0</v>
      </c>
      <c r="BP141" s="14">
        <v>0</v>
      </c>
      <c r="BQ141" s="14">
        <v>0</v>
      </c>
      <c r="BR141" s="14">
        <v>0</v>
      </c>
    </row>
    <row r="142" spans="3:70" x14ac:dyDescent="0.25">
      <c r="C142" t="str">
        <f t="array" aca="1" ref="C1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Measure'!G142),0)),"")</f>
        <v>BNI</v>
      </c>
      <c r="D142" t="str">
        <f t="array" aca="1" ref="D1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Measure'!G142),0)),"")</f>
        <v>Efficient Product Rebates</v>
      </c>
      <c r="E142" t="str">
        <f t="array" aca="1" ref="E1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Measure'!G142),0)),"")</f>
        <v>Business Energy Rebates</v>
      </c>
      <c r="F142" s="8" t="str">
        <f t="array" aca="1" ref="F1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Measure'!G142),0)),"")</f>
        <v>Per Luminaire</v>
      </c>
      <c r="G142" s="3" t="s">
        <v>210</v>
      </c>
      <c r="H142" s="11">
        <v>31.347286128924928</v>
      </c>
      <c r="I142" s="11">
        <v>32.74293229971623</v>
      </c>
      <c r="J142" s="11">
        <v>34.279736724630141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0">
        <v>0</v>
      </c>
      <c r="U142" s="10">
        <v>0</v>
      </c>
      <c r="V142" s="10">
        <v>0</v>
      </c>
      <c r="W142" s="14">
        <v>0</v>
      </c>
      <c r="X142" s="14">
        <v>0</v>
      </c>
      <c r="Y142" s="14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0">
        <v>0</v>
      </c>
      <c r="AO142" s="14">
        <v>46.850999999999999</v>
      </c>
      <c r="AP142" s="14">
        <v>46.850999999999999</v>
      </c>
      <c r="AQ142" s="14">
        <v>46.850999999999999</v>
      </c>
      <c r="AR142" s="14">
        <v>6.6011971428571441E-3</v>
      </c>
      <c r="AS142" s="14">
        <v>6.6011971428571441E-3</v>
      </c>
      <c r="AT142" s="14">
        <v>6.6011971428571441E-3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0">
        <v>0</v>
      </c>
      <c r="BB142" s="10">
        <v>0</v>
      </c>
      <c r="BC142" s="10">
        <v>0</v>
      </c>
      <c r="BD142" s="10">
        <v>40.205129230538375</v>
      </c>
      <c r="BE142" s="10">
        <v>41.995144941180527</v>
      </c>
      <c r="BF142" s="10">
        <v>43.966206176006658</v>
      </c>
      <c r="BG142" s="14">
        <v>0</v>
      </c>
      <c r="BH142" s="14">
        <v>0</v>
      </c>
      <c r="BI142" s="14">
        <v>0</v>
      </c>
      <c r="BJ142" s="31">
        <v>114.42195985016198</v>
      </c>
      <c r="BK142" s="31">
        <v>114.42195985016198</v>
      </c>
      <c r="BL142" s="31">
        <v>114.42195985016198</v>
      </c>
      <c r="BM142" s="18">
        <v>0</v>
      </c>
      <c r="BN142" s="18">
        <v>0</v>
      </c>
      <c r="BO142" s="18">
        <v>0</v>
      </c>
      <c r="BP142" s="14">
        <v>0</v>
      </c>
      <c r="BQ142" s="14">
        <v>0</v>
      </c>
      <c r="BR142" s="14">
        <v>0</v>
      </c>
    </row>
    <row r="143" spans="3:70" x14ac:dyDescent="0.25">
      <c r="C143" t="str">
        <f t="array" aca="1" ref="C1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Measure'!G143),0)),"")</f>
        <v>BNI</v>
      </c>
      <c r="D143" t="str">
        <f t="array" aca="1" ref="D1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Measure'!G143),0)),"")</f>
        <v>Direct Installation</v>
      </c>
      <c r="E143" t="str">
        <f t="array" aca="1" ref="E1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Measure'!G143),0)),"")</f>
        <v>Small Business Energy Solutions</v>
      </c>
      <c r="F143" s="8" t="str">
        <f t="array" aca="1" ref="F1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Measure'!G143),0)),"")</f>
        <v>Per Luminaire</v>
      </c>
      <c r="G143" s="3" t="s">
        <v>211</v>
      </c>
      <c r="H143" s="11">
        <v>4.1443859826347511</v>
      </c>
      <c r="I143" s="11">
        <v>4.3289026391375369</v>
      </c>
      <c r="J143" s="11">
        <v>4.5320816540758431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0">
        <v>0</v>
      </c>
      <c r="U143" s="10">
        <v>0</v>
      </c>
      <c r="V143" s="10">
        <v>0</v>
      </c>
      <c r="W143" s="14">
        <v>0</v>
      </c>
      <c r="X143" s="14">
        <v>0</v>
      </c>
      <c r="Y143" s="14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4">
        <v>46.850999999999999</v>
      </c>
      <c r="AP143" s="14">
        <v>46.850999999999999</v>
      </c>
      <c r="AQ143" s="14">
        <v>46.850999999999999</v>
      </c>
      <c r="AR143" s="14">
        <v>6.6011971428571441E-3</v>
      </c>
      <c r="AS143" s="14">
        <v>6.6011971428571441E-3</v>
      </c>
      <c r="AT143" s="14">
        <v>6.6011971428571441E-3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0">
        <v>0</v>
      </c>
      <c r="BB143" s="10">
        <v>0</v>
      </c>
      <c r="BC143" s="10">
        <v>0</v>
      </c>
      <c r="BD143" s="10">
        <v>41.140132235899728</v>
      </c>
      <c r="BE143" s="10">
        <v>42.971776218882404</v>
      </c>
      <c r="BF143" s="10">
        <v>44.98867608707657</v>
      </c>
      <c r="BG143" s="14">
        <v>0</v>
      </c>
      <c r="BH143" s="14">
        <v>0</v>
      </c>
      <c r="BI143" s="14">
        <v>0</v>
      </c>
      <c r="BJ143" s="31">
        <v>92.859173722690187</v>
      </c>
      <c r="BK143" s="31">
        <v>92.859173722690187</v>
      </c>
      <c r="BL143" s="31">
        <v>92.859173722690187</v>
      </c>
      <c r="BM143" s="18">
        <v>0</v>
      </c>
      <c r="BN143" s="18">
        <v>0</v>
      </c>
      <c r="BO143" s="18">
        <v>0</v>
      </c>
      <c r="BP143" s="14">
        <v>0</v>
      </c>
      <c r="BQ143" s="14">
        <v>0</v>
      </c>
      <c r="BR143" s="14">
        <v>0</v>
      </c>
    </row>
    <row r="144" spans="3:70" x14ac:dyDescent="0.25">
      <c r="C144" t="str">
        <f t="array" aca="1" ref="C1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Measure'!G144),0)),"")</f>
        <v>BNI</v>
      </c>
      <c r="D144" t="str">
        <f t="array" aca="1" ref="D1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Measure'!G144),0)),"")</f>
        <v>Efficient Product Rebates</v>
      </c>
      <c r="E144" t="str">
        <f t="array" aca="1" ref="E1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Measure'!G144),0)),"")</f>
        <v>Business Energy Rebates</v>
      </c>
      <c r="F144" s="8" t="str">
        <f t="array" aca="1" ref="F1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Measure'!G144),0)),"")</f>
        <v>Per Luminaire</v>
      </c>
      <c r="G144" s="3" t="s">
        <v>212</v>
      </c>
      <c r="H144" s="11">
        <v>1.4843246026835581</v>
      </c>
      <c r="I144" s="11">
        <v>1.5504098114453826</v>
      </c>
      <c r="J144" s="11">
        <v>1.6231790013532712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0">
        <v>0</v>
      </c>
      <c r="U144" s="10">
        <v>0</v>
      </c>
      <c r="V144" s="10">
        <v>0</v>
      </c>
      <c r="W144" s="14">
        <v>0</v>
      </c>
      <c r="X144" s="14">
        <v>0</v>
      </c>
      <c r="Y144" s="14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4">
        <v>85.146599999999992</v>
      </c>
      <c r="AP144" s="14">
        <v>85.146599999999992</v>
      </c>
      <c r="AQ144" s="14">
        <v>85.146599999999992</v>
      </c>
      <c r="AR144" s="14">
        <v>1.1996958285714288E-2</v>
      </c>
      <c r="AS144" s="14">
        <v>1.1996958285714288E-2</v>
      </c>
      <c r="AT144" s="14">
        <v>1.1996958285714288E-2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0">
        <v>0</v>
      </c>
      <c r="BB144" s="10">
        <v>0</v>
      </c>
      <c r="BC144" s="10">
        <v>0</v>
      </c>
      <c r="BD144" s="10">
        <v>73.068452253761038</v>
      </c>
      <c r="BE144" s="10">
        <v>76.321611240928092</v>
      </c>
      <c r="BF144" s="10">
        <v>79.903800789438179</v>
      </c>
      <c r="BG144" s="14">
        <v>0</v>
      </c>
      <c r="BH144" s="14">
        <v>0</v>
      </c>
      <c r="BI144" s="14">
        <v>0</v>
      </c>
      <c r="BJ144" s="31">
        <v>76.076807031535907</v>
      </c>
      <c r="BK144" s="31">
        <v>76.076807031535907</v>
      </c>
      <c r="BL144" s="31">
        <v>76.076807031535907</v>
      </c>
      <c r="BM144" s="18">
        <v>0</v>
      </c>
      <c r="BN144" s="18">
        <v>0</v>
      </c>
      <c r="BO144" s="18">
        <v>0</v>
      </c>
      <c r="BP144" s="14">
        <v>0</v>
      </c>
      <c r="BQ144" s="14">
        <v>0</v>
      </c>
      <c r="BR144" s="14">
        <v>0</v>
      </c>
    </row>
    <row r="145" spans="3:70" x14ac:dyDescent="0.25">
      <c r="C145" t="str">
        <f t="array" aca="1" ref="C1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Measure'!G145),0)),"")</f>
        <v>BNI</v>
      </c>
      <c r="D145" t="str">
        <f t="array" aca="1" ref="D1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Measure'!G145),0)),"")</f>
        <v>Direct Installation</v>
      </c>
      <c r="E145" t="str">
        <f t="array" aca="1" ref="E1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Measure'!G145),0)),"")</f>
        <v>Small Business Energy Solutions</v>
      </c>
      <c r="F145" s="8" t="str">
        <f t="array" aca="1" ref="F1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Measure'!G145),0)),"")</f>
        <v>Per Luminaire</v>
      </c>
      <c r="G145" s="3" t="s">
        <v>213</v>
      </c>
      <c r="H145" s="11">
        <v>1.1323788686059673</v>
      </c>
      <c r="I145" s="11">
        <v>1.1827947235975307</v>
      </c>
      <c r="J145" s="11">
        <v>1.2383097320992356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0">
        <v>0</v>
      </c>
      <c r="U145" s="10">
        <v>0</v>
      </c>
      <c r="V145" s="10">
        <v>0</v>
      </c>
      <c r="W145" s="14">
        <v>0</v>
      </c>
      <c r="X145" s="14">
        <v>0</v>
      </c>
      <c r="Y145" s="14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4">
        <v>85.146599999999992</v>
      </c>
      <c r="AP145" s="14">
        <v>85.146599999999992</v>
      </c>
      <c r="AQ145" s="14">
        <v>85.146599999999992</v>
      </c>
      <c r="AR145" s="14">
        <v>1.1996958285714288E-2</v>
      </c>
      <c r="AS145" s="14">
        <v>1.1996958285714288E-2</v>
      </c>
      <c r="AT145" s="14">
        <v>1.1996958285714288E-2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0">
        <v>0</v>
      </c>
      <c r="BB145" s="10">
        <v>0</v>
      </c>
      <c r="BC145" s="10">
        <v>0</v>
      </c>
      <c r="BD145" s="10">
        <v>74.767718585243841</v>
      </c>
      <c r="BE145" s="10">
        <v>78.096532432577604</v>
      </c>
      <c r="BF145" s="10">
        <v>81.762028714773962</v>
      </c>
      <c r="BG145" s="14">
        <v>0</v>
      </c>
      <c r="BH145" s="14">
        <v>0</v>
      </c>
      <c r="BI145" s="14">
        <v>0</v>
      </c>
      <c r="BJ145" s="31">
        <v>33.82198079743165</v>
      </c>
      <c r="BK145" s="31">
        <v>33.82198079743165</v>
      </c>
      <c r="BL145" s="31">
        <v>33.82198079743165</v>
      </c>
      <c r="BM145" s="18">
        <v>0</v>
      </c>
      <c r="BN145" s="18">
        <v>0</v>
      </c>
      <c r="BO145" s="18">
        <v>0</v>
      </c>
      <c r="BP145" s="14">
        <v>0</v>
      </c>
      <c r="BQ145" s="14">
        <v>0</v>
      </c>
      <c r="BR145" s="14">
        <v>0</v>
      </c>
    </row>
    <row r="146" spans="3:70" x14ac:dyDescent="0.25">
      <c r="C146" t="str">
        <f t="array" aca="1" ref="C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Measure'!G146),0)),"")</f>
        <v>BNI</v>
      </c>
      <c r="D146" t="str">
        <f t="array" aca="1" ref="D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Measure'!G146),0)),"")</f>
        <v>Efficient Product Rebates</v>
      </c>
      <c r="E146" t="str">
        <f t="array" aca="1" ref="E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Measure'!G146),0)),"")</f>
        <v>Business Energy Rebates</v>
      </c>
      <c r="F146" s="8" t="str">
        <f t="array" aca="1" ref="F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Measure'!G146),0)),"")</f>
        <v>Per Luminaire</v>
      </c>
      <c r="G146" s="3" t="s">
        <v>214</v>
      </c>
      <c r="H146" s="11">
        <v>0.38949496288682883</v>
      </c>
      <c r="I146" s="11">
        <v>0.40683608617449724</v>
      </c>
      <c r="J146" s="11">
        <v>0.4259311229819685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0">
        <v>0</v>
      </c>
      <c r="U146" s="10">
        <v>0</v>
      </c>
      <c r="V146" s="10">
        <v>0</v>
      </c>
      <c r="W146" s="14">
        <v>0</v>
      </c>
      <c r="X146" s="14">
        <v>0</v>
      </c>
      <c r="Y146" s="14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  <c r="AM146" s="10">
        <v>0</v>
      </c>
      <c r="AN146" s="10">
        <v>0</v>
      </c>
      <c r="AO146" s="14">
        <v>153.1824</v>
      </c>
      <c r="AP146" s="14">
        <v>153.1824</v>
      </c>
      <c r="AQ146" s="14">
        <v>153.1824</v>
      </c>
      <c r="AR146" s="14">
        <v>2.1583044571428577E-2</v>
      </c>
      <c r="AS146" s="14">
        <v>2.1583044571428577E-2</v>
      </c>
      <c r="AT146" s="14">
        <v>2.1583044571428577E-2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0">
        <v>0</v>
      </c>
      <c r="BB146" s="10">
        <v>0</v>
      </c>
      <c r="BC146" s="10">
        <v>0</v>
      </c>
      <c r="BD146" s="10">
        <v>131.45329209289068</v>
      </c>
      <c r="BE146" s="10">
        <v>137.30586519899026</v>
      </c>
      <c r="BF146" s="10">
        <v>143.75037845372611</v>
      </c>
      <c r="BG146" s="14">
        <v>0</v>
      </c>
      <c r="BH146" s="14">
        <v>0</v>
      </c>
      <c r="BI146" s="14">
        <v>0</v>
      </c>
      <c r="BJ146" s="31">
        <v>-563.15080349662264</v>
      </c>
      <c r="BK146" s="31">
        <v>-563.15080349662264</v>
      </c>
      <c r="BL146" s="31">
        <v>-563.15080349662264</v>
      </c>
      <c r="BM146" s="18">
        <v>0</v>
      </c>
      <c r="BN146" s="18">
        <v>0</v>
      </c>
      <c r="BO146" s="18">
        <v>0</v>
      </c>
      <c r="BP146" s="14">
        <v>0</v>
      </c>
      <c r="BQ146" s="14">
        <v>0</v>
      </c>
      <c r="BR146" s="14">
        <v>0</v>
      </c>
    </row>
    <row r="147" spans="3:70" x14ac:dyDescent="0.25">
      <c r="C147" t="str">
        <f t="array" aca="1" ref="C1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Measure'!G147),0)),"")</f>
        <v>BNI</v>
      </c>
      <c r="D147" t="str">
        <f t="array" aca="1" ref="D1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Measure'!G147),0)),"")</f>
        <v>Direct Installation</v>
      </c>
      <c r="E147" t="str">
        <f t="array" aca="1" ref="E1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Measure'!G147),0)),"")</f>
        <v>Small Business Energy Solutions</v>
      </c>
      <c r="F147" s="8" t="str">
        <f t="array" aca="1" ref="F1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Measure'!G147),0)),"")</f>
        <v>Per Luminaire</v>
      </c>
      <c r="G147" s="3" t="s">
        <v>215</v>
      </c>
      <c r="H147" s="11">
        <v>0.36012457591666408</v>
      </c>
      <c r="I147" s="11">
        <v>0.3761580686827945</v>
      </c>
      <c r="J147" s="11">
        <v>0.39381321878136388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0">
        <v>0</v>
      </c>
      <c r="U147" s="10">
        <v>0</v>
      </c>
      <c r="V147" s="10">
        <v>0</v>
      </c>
      <c r="W147" s="14">
        <v>0</v>
      </c>
      <c r="X147" s="14">
        <v>0</v>
      </c>
      <c r="Y147" s="14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0</v>
      </c>
      <c r="AM147" s="10">
        <v>0</v>
      </c>
      <c r="AN147" s="10">
        <v>0</v>
      </c>
      <c r="AO147" s="14">
        <v>153.1824</v>
      </c>
      <c r="AP147" s="14">
        <v>153.1824</v>
      </c>
      <c r="AQ147" s="14">
        <v>153.1824</v>
      </c>
      <c r="AR147" s="14">
        <v>2.1583044571428577E-2</v>
      </c>
      <c r="AS147" s="14">
        <v>2.1583044571428577E-2</v>
      </c>
      <c r="AT147" s="14">
        <v>2.1583044571428577E-2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0">
        <v>0</v>
      </c>
      <c r="BB147" s="10">
        <v>0</v>
      </c>
      <c r="BC147" s="10">
        <v>0</v>
      </c>
      <c r="BD147" s="10">
        <v>134.51034539737651</v>
      </c>
      <c r="BE147" s="10">
        <v>140.49902485478074</v>
      </c>
      <c r="BF147" s="10">
        <v>147.09341051078951</v>
      </c>
      <c r="BG147" s="14">
        <v>0</v>
      </c>
      <c r="BH147" s="14">
        <v>0</v>
      </c>
      <c r="BI147" s="14">
        <v>0</v>
      </c>
      <c r="BJ147" s="31">
        <v>-655.44850327715562</v>
      </c>
      <c r="BK147" s="31">
        <v>-655.44850327715562</v>
      </c>
      <c r="BL147" s="31">
        <v>-655.44850327715562</v>
      </c>
      <c r="BM147" s="18">
        <v>0</v>
      </c>
      <c r="BN147" s="18">
        <v>0</v>
      </c>
      <c r="BO147" s="18">
        <v>0</v>
      </c>
      <c r="BP147" s="14">
        <v>0</v>
      </c>
      <c r="BQ147" s="14">
        <v>0</v>
      </c>
      <c r="BR147" s="14">
        <v>0</v>
      </c>
    </row>
    <row r="148" spans="3:70" x14ac:dyDescent="0.25">
      <c r="C148" t="str">
        <f t="array" aca="1" ref="C1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Measure'!G148),0)),"")</f>
        <v>BNI</v>
      </c>
      <c r="D148" t="str">
        <f t="array" aca="1" ref="D1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Measure'!G148),0)),"")</f>
        <v>Efficient Product Rebates</v>
      </c>
      <c r="E148" t="str">
        <f t="array" aca="1" ref="E1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Measure'!G148),0)),"")</f>
        <v>Business Energy Rebates</v>
      </c>
      <c r="F148" s="8" t="str">
        <f t="array" aca="1" ref="F1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Measure'!G148),0)),"")</f>
        <v>Per Lamp</v>
      </c>
      <c r="G148" s="3" t="s">
        <v>216</v>
      </c>
      <c r="H148" s="11">
        <v>2.2813527747167486</v>
      </c>
      <c r="I148" s="11">
        <v>2.3829233301760819</v>
      </c>
      <c r="J148" s="11">
        <v>2.4947669208638019</v>
      </c>
      <c r="K148" s="14">
        <v>6.6890375374313118</v>
      </c>
      <c r="L148" s="14">
        <v>6.6890375374313118</v>
      </c>
      <c r="M148" s="14">
        <v>6.6890375374313118</v>
      </c>
      <c r="N148" s="14">
        <v>47474.433937380185</v>
      </c>
      <c r="O148" s="14">
        <v>47474.433937380185</v>
      </c>
      <c r="P148" s="14">
        <v>47474.433937380185</v>
      </c>
      <c r="Q148" s="14">
        <v>536461.1034923963</v>
      </c>
      <c r="R148" s="14">
        <v>536461.1034923963</v>
      </c>
      <c r="S148" s="14">
        <v>536461.1034923963</v>
      </c>
      <c r="T148" s="10">
        <v>5874.0234926856783</v>
      </c>
      <c r="U148" s="10">
        <v>5874.0234926856783</v>
      </c>
      <c r="V148" s="10">
        <v>5874.0234926856783</v>
      </c>
      <c r="W148" s="14">
        <v>1782</v>
      </c>
      <c r="X148" s="14">
        <v>1782</v>
      </c>
      <c r="Y148" s="14">
        <v>1782</v>
      </c>
      <c r="Z148" s="10">
        <v>44482.53544888438</v>
      </c>
      <c r="AA148" s="10">
        <v>46462.990152714061</v>
      </c>
      <c r="AB148" s="10">
        <v>48643.751735330196</v>
      </c>
      <c r="AC148" s="10">
        <v>3831.3</v>
      </c>
      <c r="AD148" s="10">
        <v>3831.3</v>
      </c>
      <c r="AE148" s="10">
        <v>3831.3</v>
      </c>
      <c r="AF148" s="10">
        <v>1419.0234926856785</v>
      </c>
      <c r="AG148" s="10">
        <v>1419.0234926856785</v>
      </c>
      <c r="AH148" s="10">
        <v>1419.0234926856785</v>
      </c>
      <c r="AI148" s="10">
        <v>18079.291691999999</v>
      </c>
      <c r="AJ148" s="10">
        <v>18079.291691999999</v>
      </c>
      <c r="AK148" s="10">
        <v>18079.291691999999</v>
      </c>
      <c r="AL148" s="10">
        <v>0</v>
      </c>
      <c r="AM148" s="10">
        <v>0</v>
      </c>
      <c r="AN148" s="10">
        <v>0</v>
      </c>
      <c r="AO148" s="14">
        <v>29.088359999999998</v>
      </c>
      <c r="AP148" s="14">
        <v>29.088359999999998</v>
      </c>
      <c r="AQ148" s="14">
        <v>29.088359999999998</v>
      </c>
      <c r="AR148" s="14">
        <v>4.0984824000000006E-3</v>
      </c>
      <c r="AS148" s="14">
        <v>4.0984824000000006E-3</v>
      </c>
      <c r="AT148" s="14">
        <v>4.0984824000000006E-3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0">
        <v>0</v>
      </c>
      <c r="BB148" s="10">
        <v>0</v>
      </c>
      <c r="BC148" s="10">
        <v>0</v>
      </c>
      <c r="BD148" s="10">
        <v>24.962141104873389</v>
      </c>
      <c r="BE148" s="10">
        <v>26.073507380872087</v>
      </c>
      <c r="BF148" s="10">
        <v>27.297279312755443</v>
      </c>
      <c r="BG148" s="14">
        <v>0</v>
      </c>
      <c r="BH148" s="14">
        <v>0</v>
      </c>
      <c r="BI148" s="14">
        <v>0</v>
      </c>
      <c r="BJ148" s="31">
        <v>42.511586521496646</v>
      </c>
      <c r="BK148" s="31">
        <v>42.511586521496646</v>
      </c>
      <c r="BL148" s="31">
        <v>42.511586521496646</v>
      </c>
      <c r="BM148" s="18">
        <v>1.5051028894815277E-2</v>
      </c>
      <c r="BN148" s="18">
        <v>1.5051028894815277E-2</v>
      </c>
      <c r="BO148" s="18">
        <v>1.5051028894815277E-2</v>
      </c>
      <c r="BP148" s="14">
        <v>536461.1034923963</v>
      </c>
      <c r="BQ148" s="14">
        <v>536461.1034923963</v>
      </c>
      <c r="BR148" s="14">
        <v>536461.1034923963</v>
      </c>
    </row>
    <row r="149" spans="3:70" x14ac:dyDescent="0.25">
      <c r="C149" t="str">
        <f t="array" aca="1" ref="C1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Measure'!G149),0)),"")</f>
        <v>BNI</v>
      </c>
      <c r="D149" t="str">
        <f t="array" aca="1" ref="D1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Measure'!G149),0)),"")</f>
        <v>Direct Installation</v>
      </c>
      <c r="E149" t="str">
        <f t="array" aca="1" ref="E1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Measure'!G149),0)),"")</f>
        <v>Small Business Energy Solutions</v>
      </c>
      <c r="F149" s="8" t="str">
        <f t="array" aca="1" ref="F1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Measure'!G149),0)),"")</f>
        <v>Per Lamp</v>
      </c>
      <c r="G149" s="3" t="s">
        <v>217</v>
      </c>
      <c r="H149" s="11">
        <v>1.5438626940423374</v>
      </c>
      <c r="I149" s="11">
        <v>1.6125986620717854</v>
      </c>
      <c r="J149" s="11">
        <v>1.6882867139785971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0">
        <v>0</v>
      </c>
      <c r="U149" s="10">
        <v>0</v>
      </c>
      <c r="V149" s="10">
        <v>0</v>
      </c>
      <c r="W149" s="14">
        <v>0</v>
      </c>
      <c r="X149" s="14">
        <v>0</v>
      </c>
      <c r="Y149" s="14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0</v>
      </c>
      <c r="AK149" s="10">
        <v>0</v>
      </c>
      <c r="AL149" s="10">
        <v>0</v>
      </c>
      <c r="AM149" s="10">
        <v>0</v>
      </c>
      <c r="AN149" s="10">
        <v>0</v>
      </c>
      <c r="AO149" s="14">
        <v>29.088359999999998</v>
      </c>
      <c r="AP149" s="14">
        <v>29.088359999999998</v>
      </c>
      <c r="AQ149" s="14">
        <v>29.088359999999998</v>
      </c>
      <c r="AR149" s="14">
        <v>4.0984824000000006E-3</v>
      </c>
      <c r="AS149" s="14">
        <v>4.0984824000000006E-3</v>
      </c>
      <c r="AT149" s="14">
        <v>4.0984824000000006E-3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0">
        <v>0</v>
      </c>
      <c r="BB149" s="10">
        <v>0</v>
      </c>
      <c r="BC149" s="10">
        <v>0</v>
      </c>
      <c r="BD149" s="10">
        <v>25.542656014289051</v>
      </c>
      <c r="BE149" s="10">
        <v>26.679868017636554</v>
      </c>
      <c r="BF149" s="10">
        <v>27.93209976188928</v>
      </c>
      <c r="BG149" s="14">
        <v>0</v>
      </c>
      <c r="BH149" s="14">
        <v>0</v>
      </c>
      <c r="BI149" s="14">
        <v>0</v>
      </c>
      <c r="BJ149" s="31">
        <v>28.460431526169387</v>
      </c>
      <c r="BK149" s="31">
        <v>28.460431526169387</v>
      </c>
      <c r="BL149" s="31">
        <v>28.460431526169387</v>
      </c>
      <c r="BM149" s="18">
        <v>0</v>
      </c>
      <c r="BN149" s="18">
        <v>0</v>
      </c>
      <c r="BO149" s="18">
        <v>0</v>
      </c>
      <c r="BP149" s="14">
        <v>0</v>
      </c>
      <c r="BQ149" s="14">
        <v>0</v>
      </c>
      <c r="BR149" s="14">
        <v>0</v>
      </c>
    </row>
    <row r="150" spans="3:70" x14ac:dyDescent="0.25">
      <c r="C150" t="str">
        <f t="array" aca="1" ref="C1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Measure'!G150),0)),"")</f>
        <v>BNI</v>
      </c>
      <c r="D150" t="str">
        <f t="array" aca="1" ref="D1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Measure'!G150),0)),"")</f>
        <v>Efficient Product Rebates</v>
      </c>
      <c r="E150" t="str">
        <f t="array" aca="1" ref="E1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Measure'!G150),0)),"")</f>
        <v>Business Energy Rebates</v>
      </c>
      <c r="F150" s="8" t="str">
        <f t="array" aca="1" ref="F1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Measure'!G150),0)),"")</f>
        <v>Per Lamp</v>
      </c>
      <c r="G150" s="3" t="s">
        <v>218</v>
      </c>
      <c r="H150" s="11">
        <v>4.577818522272457</v>
      </c>
      <c r="I150" s="11">
        <v>4.7816324940756418</v>
      </c>
      <c r="J150" s="11">
        <v>5.0060605907391542</v>
      </c>
      <c r="K150" s="14">
        <v>1764.6770526069965</v>
      </c>
      <c r="L150" s="14">
        <v>1764.6770526069965</v>
      </c>
      <c r="M150" s="14">
        <v>1764.6770526069965</v>
      </c>
      <c r="N150" s="14">
        <v>12524528.930506391</v>
      </c>
      <c r="O150" s="14">
        <v>12524528.930506391</v>
      </c>
      <c r="P150" s="14">
        <v>12524528.930506391</v>
      </c>
      <c r="Q150" s="14">
        <v>141527176.9147222</v>
      </c>
      <c r="R150" s="14">
        <v>141527176.9147222</v>
      </c>
      <c r="S150" s="14">
        <v>141527176.9147222</v>
      </c>
      <c r="T150" s="10">
        <v>1488721.5102531281</v>
      </c>
      <c r="U150" s="10">
        <v>1349426.5102531281</v>
      </c>
      <c r="V150" s="10">
        <v>1349426.5102531281</v>
      </c>
      <c r="W150" s="14">
        <v>278590</v>
      </c>
      <c r="X150" s="14">
        <v>278590</v>
      </c>
      <c r="Y150" s="14">
        <v>278590</v>
      </c>
      <c r="Z150" s="10">
        <v>11735217.377561267</v>
      </c>
      <c r="AA150" s="10">
        <v>12257693.585837696</v>
      </c>
      <c r="AB150" s="10">
        <v>12833014.011312155</v>
      </c>
      <c r="AC150" s="10">
        <v>958349.6</v>
      </c>
      <c r="AD150" s="10">
        <v>838555.9</v>
      </c>
      <c r="AE150" s="10">
        <v>838555.9</v>
      </c>
      <c r="AF150" s="10">
        <v>374361.51025312807</v>
      </c>
      <c r="AG150" s="10">
        <v>374361.51025312807</v>
      </c>
      <c r="AH150" s="10">
        <v>374361.51025312807</v>
      </c>
      <c r="AI150" s="10">
        <v>2189134.03254</v>
      </c>
      <c r="AJ150" s="10">
        <v>2189134.03254</v>
      </c>
      <c r="AK150" s="10">
        <v>2189134.03254</v>
      </c>
      <c r="AL150" s="10">
        <v>0</v>
      </c>
      <c r="AM150" s="10">
        <v>0</v>
      </c>
      <c r="AN150" s="10">
        <v>0</v>
      </c>
      <c r="AO150" s="14">
        <v>49.0866075</v>
      </c>
      <c r="AP150" s="14">
        <v>49.0866075</v>
      </c>
      <c r="AQ150" s="14">
        <v>49.0866075</v>
      </c>
      <c r="AR150" s="14">
        <v>6.9161890499999995E-3</v>
      </c>
      <c r="AS150" s="14">
        <v>6.9161890499999995E-3</v>
      </c>
      <c r="AT150" s="14">
        <v>6.9161890499999995E-3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0">
        <v>0</v>
      </c>
      <c r="BB150" s="10">
        <v>0</v>
      </c>
      <c r="BC150" s="10">
        <v>0</v>
      </c>
      <c r="BD150" s="10">
        <v>42.123613114473841</v>
      </c>
      <c r="BE150" s="10">
        <v>43.999043705221638</v>
      </c>
      <c r="BF150" s="10">
        <v>46.064158840274793</v>
      </c>
      <c r="BG150" s="14">
        <v>0</v>
      </c>
      <c r="BH150" s="14">
        <v>0</v>
      </c>
      <c r="BI150" s="14">
        <v>0</v>
      </c>
      <c r="BJ150" s="31">
        <v>97.785164404858719</v>
      </c>
      <c r="BK150" s="31">
        <v>97.785164404858719</v>
      </c>
      <c r="BL150" s="31">
        <v>97.785164404858719</v>
      </c>
      <c r="BM150" s="18">
        <v>1.4459136867309496E-2</v>
      </c>
      <c r="BN150" s="18">
        <v>1.3106240804439133E-2</v>
      </c>
      <c r="BO150" s="18">
        <v>1.3106240804439133E-2</v>
      </c>
      <c r="BP150" s="14">
        <v>141527176.9147222</v>
      </c>
      <c r="BQ150" s="14">
        <v>141527176.9147222</v>
      </c>
      <c r="BR150" s="14">
        <v>141527176.9147222</v>
      </c>
    </row>
    <row r="151" spans="3:70" x14ac:dyDescent="0.25">
      <c r="C151" t="str">
        <f t="array" aca="1" ref="C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Measure'!G151),0)),"")</f>
        <v>BNI</v>
      </c>
      <c r="D151" t="str">
        <f t="array" aca="1" ref="D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Measure'!G151),0)),"")</f>
        <v>Direct Installation</v>
      </c>
      <c r="E151" t="str">
        <f t="array" aca="1" ref="E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Measure'!G151),0)),"")</f>
        <v>Small Business Energy Solutions</v>
      </c>
      <c r="F151" s="8" t="str">
        <f t="array" aca="1" ref="F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Measure'!G151),0)),"")</f>
        <v>Per Lamp</v>
      </c>
      <c r="G151" s="3" t="s">
        <v>219</v>
      </c>
      <c r="H151" s="11">
        <v>2.33735385076616</v>
      </c>
      <c r="I151" s="11">
        <v>2.4414176902382501</v>
      </c>
      <c r="J151" s="11">
        <v>2.5560067403293356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0">
        <v>0</v>
      </c>
      <c r="U151" s="10">
        <v>0</v>
      </c>
      <c r="V151" s="10">
        <v>0</v>
      </c>
      <c r="W151" s="14">
        <v>0</v>
      </c>
      <c r="X151" s="14">
        <v>0</v>
      </c>
      <c r="Y151" s="14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4">
        <v>49.0866075</v>
      </c>
      <c r="AP151" s="14">
        <v>49.0866075</v>
      </c>
      <c r="AQ151" s="14">
        <v>49.0866075</v>
      </c>
      <c r="AR151" s="14">
        <v>6.9161890499999995E-3</v>
      </c>
      <c r="AS151" s="14">
        <v>6.9161890499999995E-3</v>
      </c>
      <c r="AT151" s="14">
        <v>6.9161890499999995E-3</v>
      </c>
      <c r="AU151" s="14">
        <v>0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0">
        <v>0</v>
      </c>
      <c r="BB151" s="10">
        <v>0</v>
      </c>
      <c r="BC151" s="10">
        <v>0</v>
      </c>
      <c r="BD151" s="10">
        <v>43.103232024112764</v>
      </c>
      <c r="BE151" s="10">
        <v>45.022277279761681</v>
      </c>
      <c r="BF151" s="10">
        <v>47.135418348188161</v>
      </c>
      <c r="BG151" s="14">
        <v>0</v>
      </c>
      <c r="BH151" s="14">
        <v>0</v>
      </c>
      <c r="BI151" s="14">
        <v>0</v>
      </c>
      <c r="BJ151" s="31">
        <v>74.679581330472644</v>
      </c>
      <c r="BK151" s="31">
        <v>74.679581330472644</v>
      </c>
      <c r="BL151" s="31">
        <v>74.679581330472644</v>
      </c>
      <c r="BM151" s="18">
        <v>0</v>
      </c>
      <c r="BN151" s="18">
        <v>0</v>
      </c>
      <c r="BO151" s="18">
        <v>0</v>
      </c>
      <c r="BP151" s="14">
        <v>0</v>
      </c>
      <c r="BQ151" s="14">
        <v>0</v>
      </c>
      <c r="BR151" s="14">
        <v>0</v>
      </c>
    </row>
    <row r="152" spans="3:70" x14ac:dyDescent="0.25">
      <c r="C152" t="str">
        <f t="array" aca="1" ref="C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Measure'!G152),0)),"")</f>
        <v>BNI</v>
      </c>
      <c r="D152" t="str">
        <f t="array" aca="1" ref="D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Measure'!G152),0)),"")</f>
        <v>Efficient Product Rebates</v>
      </c>
      <c r="E152" t="str">
        <f t="array" aca="1" ref="E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Measure'!G152),0)),"")</f>
        <v>Business Energy Rebates</v>
      </c>
      <c r="F152" s="8" t="str">
        <f t="array" aca="1" ref="F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Measure'!G152),0)),"")</f>
        <v>per 100W Waterer</v>
      </c>
      <c r="G152" s="3" t="s">
        <v>230</v>
      </c>
      <c r="H152" s="11">
        <v>1.7648729498914315</v>
      </c>
      <c r="I152" s="11">
        <v>1.817983310258954</v>
      </c>
      <c r="J152" s="11">
        <v>1.8839479710762208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0">
        <v>0</v>
      </c>
      <c r="U152" s="10">
        <v>0</v>
      </c>
      <c r="V152" s="10">
        <v>0</v>
      </c>
      <c r="W152" s="14">
        <v>0</v>
      </c>
      <c r="X152" s="14">
        <v>0</v>
      </c>
      <c r="Y152" s="14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  <c r="AM152" s="10">
        <v>0</v>
      </c>
      <c r="AN152" s="10">
        <v>0</v>
      </c>
      <c r="AO152" s="14">
        <v>1400</v>
      </c>
      <c r="AP152" s="14">
        <v>1400</v>
      </c>
      <c r="AQ152" s="14">
        <v>1400</v>
      </c>
      <c r="AR152" s="14">
        <v>0.59</v>
      </c>
      <c r="AS152" s="14">
        <v>0.59</v>
      </c>
      <c r="AT152" s="14">
        <v>0.59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0">
        <v>0</v>
      </c>
      <c r="BB152" s="10">
        <v>0</v>
      </c>
      <c r="BC152" s="10">
        <v>0</v>
      </c>
      <c r="BD152" s="10">
        <v>1657.3361560580565</v>
      </c>
      <c r="BE152" s="10">
        <v>1707.210409331519</v>
      </c>
      <c r="BF152" s="10">
        <v>1769.1557280590159</v>
      </c>
      <c r="BG152" s="14">
        <v>0</v>
      </c>
      <c r="BH152" s="14">
        <v>0</v>
      </c>
      <c r="BI152" s="14">
        <v>0</v>
      </c>
      <c r="BJ152" s="31">
        <v>2164.4365968361471</v>
      </c>
      <c r="BK152" s="31">
        <v>2164.4365968361471</v>
      </c>
      <c r="BL152" s="31">
        <v>2164.4365968361471</v>
      </c>
      <c r="BM152" s="18">
        <v>0</v>
      </c>
      <c r="BN152" s="18">
        <v>0</v>
      </c>
      <c r="BO152" s="18">
        <v>0</v>
      </c>
      <c r="BP152" s="14">
        <v>0</v>
      </c>
      <c r="BQ152" s="14">
        <v>0</v>
      </c>
      <c r="BR152" s="14">
        <v>0</v>
      </c>
    </row>
    <row r="153" spans="3:70" x14ac:dyDescent="0.25">
      <c r="C153" t="str">
        <f t="array" aca="1" ref="C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Measure'!G153),0)),"")</f>
        <v>BNI</v>
      </c>
      <c r="D153" t="str">
        <f t="array" aca="1" ref="D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Measure'!G153),0)),"")</f>
        <v>Efficient Product Rebates</v>
      </c>
      <c r="E153" t="str">
        <f t="array" aca="1" ref="E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Measure'!G153),0)),"")</f>
        <v>Business Energy Rebates</v>
      </c>
      <c r="F153" s="8" t="str">
        <f t="array" aca="1" ref="F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Measure'!G153),0)),"")</f>
        <v>Per Luminaire</v>
      </c>
      <c r="G153" s="3" t="s">
        <v>220</v>
      </c>
      <c r="H153" s="11">
        <v>2.4236463089648246</v>
      </c>
      <c r="I153" s="11">
        <v>2.5315520675860812</v>
      </c>
      <c r="J153" s="11">
        <v>2.6503716156874577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0">
        <v>0</v>
      </c>
      <c r="U153" s="10">
        <v>0</v>
      </c>
      <c r="V153" s="10">
        <v>0</v>
      </c>
      <c r="W153" s="14">
        <v>0</v>
      </c>
      <c r="X153" s="14">
        <v>0</v>
      </c>
      <c r="Y153" s="14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4">
        <v>448.14</v>
      </c>
      <c r="AP153" s="14">
        <v>448.14</v>
      </c>
      <c r="AQ153" s="14">
        <v>448.14</v>
      </c>
      <c r="AR153" s="14">
        <v>6.3141885714285723E-2</v>
      </c>
      <c r="AS153" s="14">
        <v>6.3141885714285723E-2</v>
      </c>
      <c r="AT153" s="14">
        <v>6.3141885714285723E-2</v>
      </c>
      <c r="AU153" s="14">
        <v>0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0">
        <v>0</v>
      </c>
      <c r="BB153" s="10">
        <v>0</v>
      </c>
      <c r="BC153" s="10">
        <v>0</v>
      </c>
      <c r="BD153" s="10">
        <v>384.57080133558441</v>
      </c>
      <c r="BE153" s="10">
        <v>401.69269074172678</v>
      </c>
      <c r="BF153" s="10">
        <v>420.54631994441149</v>
      </c>
      <c r="BG153" s="14">
        <v>0</v>
      </c>
      <c r="BH153" s="14">
        <v>0</v>
      </c>
      <c r="BI153" s="14">
        <v>0</v>
      </c>
      <c r="BJ153" s="31">
        <v>682.77088416436504</v>
      </c>
      <c r="BK153" s="31">
        <v>682.77088416436504</v>
      </c>
      <c r="BL153" s="31">
        <v>682.77088416436504</v>
      </c>
      <c r="BM153" s="18">
        <v>0</v>
      </c>
      <c r="BN153" s="18">
        <v>0</v>
      </c>
      <c r="BO153" s="18">
        <v>0</v>
      </c>
      <c r="BP153" s="14">
        <v>0</v>
      </c>
      <c r="BQ153" s="14">
        <v>0</v>
      </c>
      <c r="BR153" s="14">
        <v>0</v>
      </c>
    </row>
    <row r="154" spans="3:70" x14ac:dyDescent="0.25">
      <c r="C154" t="str">
        <f t="array" aca="1" ref="C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Measure'!G154),0)),"")</f>
        <v>BNI</v>
      </c>
      <c r="D154" t="str">
        <f t="array" aca="1" ref="D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Measure'!G154),0)),"")</f>
        <v>Direct Installation</v>
      </c>
      <c r="E154" t="str">
        <f t="array" aca="1" ref="E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Measure'!G154),0)),"")</f>
        <v>Small Business Energy Solutions</v>
      </c>
      <c r="F154" s="8" t="str">
        <f t="array" aca="1" ref="F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Measure'!G154),0)),"")</f>
        <v>Per Luminaire</v>
      </c>
      <c r="G154" s="3" t="s">
        <v>221</v>
      </c>
      <c r="H154" s="11">
        <v>1.6077402107365288</v>
      </c>
      <c r="I154" s="11">
        <v>1.6793201382464642</v>
      </c>
      <c r="J154" s="11">
        <v>1.7581397929945686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0">
        <v>0</v>
      </c>
      <c r="U154" s="10">
        <v>0</v>
      </c>
      <c r="V154" s="10">
        <v>0</v>
      </c>
      <c r="W154" s="14">
        <v>0</v>
      </c>
      <c r="X154" s="14">
        <v>0</v>
      </c>
      <c r="Y154" s="14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4">
        <v>448.14</v>
      </c>
      <c r="AP154" s="14">
        <v>448.14</v>
      </c>
      <c r="AQ154" s="14">
        <v>448.14</v>
      </c>
      <c r="AR154" s="14">
        <v>6.3141885714285723E-2</v>
      </c>
      <c r="AS154" s="14">
        <v>6.3141885714285723E-2</v>
      </c>
      <c r="AT154" s="14">
        <v>6.3141885714285723E-2</v>
      </c>
      <c r="AU154" s="14">
        <v>0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0">
        <v>0</v>
      </c>
      <c r="BB154" s="10">
        <v>0</v>
      </c>
      <c r="BC154" s="10">
        <v>0</v>
      </c>
      <c r="BD154" s="10">
        <v>393.51430834338873</v>
      </c>
      <c r="BE154" s="10">
        <v>411.03438122409256</v>
      </c>
      <c r="BF154" s="10">
        <v>430.32646691986292</v>
      </c>
      <c r="BG154" s="14">
        <v>0</v>
      </c>
      <c r="BH154" s="14">
        <v>0</v>
      </c>
      <c r="BI154" s="14">
        <v>0</v>
      </c>
      <c r="BJ154" s="31">
        <v>466.94372784774396</v>
      </c>
      <c r="BK154" s="31">
        <v>466.94372784774396</v>
      </c>
      <c r="BL154" s="31">
        <v>466.94372784774396</v>
      </c>
      <c r="BM154" s="18">
        <v>0</v>
      </c>
      <c r="BN154" s="18">
        <v>0</v>
      </c>
      <c r="BO154" s="18">
        <v>0</v>
      </c>
      <c r="BP154" s="14">
        <v>0</v>
      </c>
      <c r="BQ154" s="14">
        <v>0</v>
      </c>
      <c r="BR154" s="14">
        <v>0</v>
      </c>
    </row>
    <row r="155" spans="3:70" x14ac:dyDescent="0.25">
      <c r="C155" t="str">
        <f t="array" aca="1" ref="C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Measure'!G155),0)),"")</f>
        <v>BNI</v>
      </c>
      <c r="D155" t="str">
        <f t="array" aca="1" ref="D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Measure'!G155),0)),"")</f>
        <v>Efficient Product Rebates</v>
      </c>
      <c r="E155" t="str">
        <f t="array" aca="1" ref="E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Measure'!G155),0)),"")</f>
        <v>Business Energy Rebates</v>
      </c>
      <c r="F155" s="8" t="str">
        <f t="array" aca="1" ref="F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Measure'!G155),0)),"")</f>
        <v>Per Luminaire</v>
      </c>
      <c r="G155" s="3" t="s">
        <v>222</v>
      </c>
      <c r="H155" s="11">
        <v>1.5351923136918781</v>
      </c>
      <c r="I155" s="11">
        <v>1.6035422584118231</v>
      </c>
      <c r="J155" s="11">
        <v>1.6788052438923593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0">
        <v>0</v>
      </c>
      <c r="U155" s="10">
        <v>0</v>
      </c>
      <c r="V155" s="10">
        <v>0</v>
      </c>
      <c r="W155" s="14">
        <v>0</v>
      </c>
      <c r="X155" s="14">
        <v>0</v>
      </c>
      <c r="Y155" s="14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0">
        <v>0</v>
      </c>
      <c r="AO155" s="14">
        <v>275.40239999999994</v>
      </c>
      <c r="AP155" s="14">
        <v>275.40239999999994</v>
      </c>
      <c r="AQ155" s="14">
        <v>275.40239999999994</v>
      </c>
      <c r="AR155" s="14">
        <v>3.8803558857142859E-2</v>
      </c>
      <c r="AS155" s="14">
        <v>3.8803558857142859E-2</v>
      </c>
      <c r="AT155" s="14">
        <v>3.8803558857142859E-2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0">
        <v>0</v>
      </c>
      <c r="BB155" s="10">
        <v>0</v>
      </c>
      <c r="BC155" s="10">
        <v>0</v>
      </c>
      <c r="BD155" s="10">
        <v>236.33623791168642</v>
      </c>
      <c r="BE155" s="10">
        <v>246.85841721946116</v>
      </c>
      <c r="BF155" s="10">
        <v>258.44482934765648</v>
      </c>
      <c r="BG155" s="14">
        <v>0</v>
      </c>
      <c r="BH155" s="14">
        <v>0</v>
      </c>
      <c r="BI155" s="14">
        <v>0</v>
      </c>
      <c r="BJ155" s="31">
        <v>260.90209306463737</v>
      </c>
      <c r="BK155" s="31">
        <v>260.90209306463737</v>
      </c>
      <c r="BL155" s="31">
        <v>260.90209306463737</v>
      </c>
      <c r="BM155" s="18">
        <v>0</v>
      </c>
      <c r="BN155" s="18">
        <v>0</v>
      </c>
      <c r="BO155" s="18">
        <v>0</v>
      </c>
      <c r="BP155" s="14">
        <v>0</v>
      </c>
      <c r="BQ155" s="14">
        <v>0</v>
      </c>
      <c r="BR155" s="14">
        <v>0</v>
      </c>
    </row>
    <row r="156" spans="3:70" x14ac:dyDescent="0.25">
      <c r="C156" t="str">
        <f t="array" aca="1" ref="C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Measure'!G156),0)),"")</f>
        <v>Residential</v>
      </c>
      <c r="D156" t="str">
        <f t="array" aca="1" ref="D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Measure'!G156),0)),"")</f>
        <v>Existing Residential</v>
      </c>
      <c r="E156" t="str">
        <f t="array" aca="1" ref="E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Measure'!G156),0)),"")</f>
        <v>Efficient Products Installation</v>
      </c>
      <c r="F156" s="8" t="str">
        <f t="array" aca="1" ref="F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Measure'!G156),0)),"")</f>
        <v>Per showerhead</v>
      </c>
      <c r="G156" s="3" t="s">
        <v>224</v>
      </c>
      <c r="H156" s="11">
        <v>4.1754556866979478</v>
      </c>
      <c r="I156" s="11">
        <v>4.9691130594111277</v>
      </c>
      <c r="J156" s="11">
        <v>5.2060246566306336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0">
        <v>0</v>
      </c>
      <c r="U156" s="10">
        <v>0</v>
      </c>
      <c r="V156" s="10">
        <v>0</v>
      </c>
      <c r="W156" s="14">
        <v>0</v>
      </c>
      <c r="X156" s="14">
        <v>0</v>
      </c>
      <c r="Y156" s="14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0</v>
      </c>
      <c r="AM156" s="10">
        <v>0</v>
      </c>
      <c r="AN156" s="10">
        <v>0</v>
      </c>
      <c r="AO156" s="14">
        <v>207</v>
      </c>
      <c r="AP156" s="14">
        <v>236</v>
      </c>
      <c r="AQ156" s="14">
        <v>236</v>
      </c>
      <c r="AR156" s="14">
        <v>3.3534000000000001E-2</v>
      </c>
      <c r="AS156" s="14">
        <v>3.8232000000000002E-2</v>
      </c>
      <c r="AT156" s="14">
        <v>3.8232000000000002E-2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0">
        <v>43.625400000000006</v>
      </c>
      <c r="BB156" s="10">
        <v>43.625400000000006</v>
      </c>
      <c r="BC156" s="10">
        <v>43.625400000000006</v>
      </c>
      <c r="BD156" s="10">
        <v>211.20885446558668</v>
      </c>
      <c r="BE156" s="10">
        <v>251.35476358466582</v>
      </c>
      <c r="BF156" s="10">
        <v>263.33856387208198</v>
      </c>
      <c r="BG156" s="14">
        <v>0</v>
      </c>
      <c r="BH156" s="14">
        <v>0</v>
      </c>
      <c r="BI156" s="14">
        <v>0</v>
      </c>
      <c r="BJ156" s="31">
        <v>534.92876570312535</v>
      </c>
      <c r="BK156" s="31">
        <v>534.92876570312535</v>
      </c>
      <c r="BL156" s="31">
        <v>534.92876570312535</v>
      </c>
      <c r="BM156" s="18">
        <v>0</v>
      </c>
      <c r="BN156" s="18">
        <v>0</v>
      </c>
      <c r="BO156" s="18">
        <v>0</v>
      </c>
      <c r="BP156" s="14">
        <v>0</v>
      </c>
      <c r="BQ156" s="14">
        <v>0</v>
      </c>
      <c r="BR156" s="14">
        <v>0</v>
      </c>
    </row>
    <row r="157" spans="3:70" x14ac:dyDescent="0.25">
      <c r="C157" t="str">
        <f t="array" aca="1" ref="C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Measure'!G157),0)),"")</f>
        <v>Residential</v>
      </c>
      <c r="D157" t="str">
        <f t="array" aca="1" ref="D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Measure'!G157),0)),"")</f>
        <v>Existing Residential</v>
      </c>
      <c r="E157" t="str">
        <f t="array" aca="1" ref="E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Measure'!G157),0)),"")</f>
        <v>Efficient Products Installation</v>
      </c>
      <c r="F157" s="8" t="str">
        <f t="array" aca="1" ref="F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Measure'!G157),0)),"")</f>
        <v>Per showerhead</v>
      </c>
      <c r="G157" s="3" t="s">
        <v>225</v>
      </c>
      <c r="H157" s="11">
        <v>4.6704235200323021</v>
      </c>
      <c r="I157" s="11">
        <v>4.875170708170268</v>
      </c>
      <c r="J157" s="11">
        <v>5.1076032322026004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0">
        <v>0</v>
      </c>
      <c r="U157" s="10">
        <v>0</v>
      </c>
      <c r="V157" s="10">
        <v>0</v>
      </c>
      <c r="W157" s="14">
        <v>0</v>
      </c>
      <c r="X157" s="14">
        <v>0</v>
      </c>
      <c r="Y157" s="14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0">
        <v>0</v>
      </c>
      <c r="AO157" s="14">
        <v>236</v>
      </c>
      <c r="AP157" s="14">
        <v>236</v>
      </c>
      <c r="AQ157" s="14">
        <v>236</v>
      </c>
      <c r="AR157" s="14">
        <v>3.8232000000000002E-2</v>
      </c>
      <c r="AS157" s="14">
        <v>3.8232000000000002E-2</v>
      </c>
      <c r="AT157" s="14">
        <v>3.8232000000000002E-2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0">
        <v>43.625400000000006</v>
      </c>
      <c r="BB157" s="10">
        <v>43.625400000000006</v>
      </c>
      <c r="BC157" s="10">
        <v>43.625400000000006</v>
      </c>
      <c r="BD157" s="10">
        <v>240.79873319345853</v>
      </c>
      <c r="BE157" s="10">
        <v>251.35513419586783</v>
      </c>
      <c r="BF157" s="10">
        <v>263.33894189550801</v>
      </c>
      <c r="BG157" s="14">
        <v>0</v>
      </c>
      <c r="BH157" s="14">
        <v>0</v>
      </c>
      <c r="BI157" s="14">
        <v>0</v>
      </c>
      <c r="BJ157" s="31">
        <v>561.77816142543429</v>
      </c>
      <c r="BK157" s="31">
        <v>561.77816142543429</v>
      </c>
      <c r="BL157" s="31">
        <v>561.77816142543429</v>
      </c>
      <c r="BM157" s="18">
        <v>0</v>
      </c>
      <c r="BN157" s="18">
        <v>0</v>
      </c>
      <c r="BO157" s="18">
        <v>0</v>
      </c>
      <c r="BP157" s="14">
        <v>0</v>
      </c>
      <c r="BQ157" s="14">
        <v>0</v>
      </c>
      <c r="BR157" s="14">
        <v>0</v>
      </c>
    </row>
    <row r="158" spans="3:70" x14ac:dyDescent="0.25">
      <c r="C158" t="str">
        <f t="array" aca="1" ref="C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Measure'!G158),0)),"")</f>
        <v>Residential</v>
      </c>
      <c r="D158" t="str">
        <f t="array" aca="1" ref="D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Measure'!G158),0)),"")</f>
        <v>Existing Residential</v>
      </c>
      <c r="E158" t="str">
        <f t="array" aca="1" ref="E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Measure'!G158),0)),"")</f>
        <v>Efficient Products Installation</v>
      </c>
      <c r="F158" s="8" t="str">
        <f t="array" aca="1" ref="F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Measure'!G158),0)),"")</f>
        <v>Per showerhead</v>
      </c>
      <c r="G158" s="3" t="s">
        <v>226</v>
      </c>
      <c r="H158" s="11">
        <v>7.3276511584468036</v>
      </c>
      <c r="I158" s="11">
        <v>8.7415826885411274</v>
      </c>
      <c r="J158" s="11">
        <v>9.1583537082800266</v>
      </c>
      <c r="K158" s="14">
        <v>7.7313600000000005</v>
      </c>
      <c r="L158" s="14">
        <v>8.8358399999999993</v>
      </c>
      <c r="M158" s="14">
        <v>8.8358399999999993</v>
      </c>
      <c r="N158" s="14">
        <v>47724.444444444445</v>
      </c>
      <c r="O158" s="14">
        <v>54542.222222222219</v>
      </c>
      <c r="P158" s="14">
        <v>54542.222222222219</v>
      </c>
      <c r="Q158" s="14">
        <v>477244.44444444444</v>
      </c>
      <c r="R158" s="14">
        <v>545422.22222222225</v>
      </c>
      <c r="S158" s="14">
        <v>545422.22222222225</v>
      </c>
      <c r="T158" s="10">
        <v>5750.7838692449441</v>
      </c>
      <c r="U158" s="10">
        <v>5750.7838692449441</v>
      </c>
      <c r="V158" s="10">
        <v>5750.7838692449441</v>
      </c>
      <c r="W158" s="14">
        <v>100</v>
      </c>
      <c r="X158" s="14">
        <v>100</v>
      </c>
      <c r="Y158" s="14">
        <v>100</v>
      </c>
      <c r="Z158" s="10">
        <v>42139.738081449905</v>
      </c>
      <c r="AA158" s="10">
        <v>50270.952716933163</v>
      </c>
      <c r="AB158" s="10">
        <v>52667.712774416395</v>
      </c>
      <c r="AC158" s="10">
        <v>0</v>
      </c>
      <c r="AD158" s="10">
        <v>0</v>
      </c>
      <c r="AE158" s="10">
        <v>0</v>
      </c>
      <c r="AF158" s="10">
        <v>5750.7838692449441</v>
      </c>
      <c r="AG158" s="10">
        <v>5750.7838692449441</v>
      </c>
      <c r="AH158" s="10">
        <v>5750.7838692449441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0">
        <v>0</v>
      </c>
      <c r="AO158" s="14">
        <v>413</v>
      </c>
      <c r="AP158" s="14">
        <v>472</v>
      </c>
      <c r="AQ158" s="14">
        <v>472</v>
      </c>
      <c r="AR158" s="14">
        <v>6.6906000000000007E-2</v>
      </c>
      <c r="AS158" s="14">
        <v>7.6464000000000004E-2</v>
      </c>
      <c r="AT158" s="14">
        <v>7.6464000000000004E-2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0">
        <v>43.625400000000006</v>
      </c>
      <c r="BB158" s="10">
        <v>43.625400000000006</v>
      </c>
      <c r="BC158" s="10">
        <v>43.625400000000006</v>
      </c>
      <c r="BD158" s="10">
        <v>421.39738081449906</v>
      </c>
      <c r="BE158" s="10">
        <v>502.70952716933164</v>
      </c>
      <c r="BF158" s="10">
        <v>526.67712774416395</v>
      </c>
      <c r="BG158" s="14">
        <v>0</v>
      </c>
      <c r="BH158" s="14">
        <v>0</v>
      </c>
      <c r="BI158" s="14">
        <v>0</v>
      </c>
      <c r="BJ158" s="31">
        <v>1191.6079120758536</v>
      </c>
      <c r="BK158" s="31">
        <v>1191.6079120758536</v>
      </c>
      <c r="BL158" s="31">
        <v>1191.6079120758536</v>
      </c>
      <c r="BM158" s="18">
        <v>1.5939521907744798E-2</v>
      </c>
      <c r="BN158" s="18">
        <v>1.3947081669276697E-2</v>
      </c>
      <c r="BO158" s="18">
        <v>1.3947081669276697E-2</v>
      </c>
      <c r="BP158" s="14">
        <v>477244.44444444444</v>
      </c>
      <c r="BQ158" s="14">
        <v>545422.22222222225</v>
      </c>
      <c r="BR158" s="14">
        <v>545422.22222222225</v>
      </c>
    </row>
    <row r="159" spans="3:70" x14ac:dyDescent="0.25">
      <c r="C159" t="str">
        <f t="array" aca="1" ref="C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Measure'!G159),0)),"")</f>
        <v>Residential</v>
      </c>
      <c r="D159" t="str">
        <f t="array" aca="1" ref="D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Measure'!G159),0)),"")</f>
        <v>Existing Residential</v>
      </c>
      <c r="E159" t="str">
        <f t="array" aca="1" ref="E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Measure'!G159),0)),"")</f>
        <v>Efficient Products Installation</v>
      </c>
      <c r="F159" s="8" t="str">
        <f t="array" aca="1" ref="F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Measure'!G159),0)),"")</f>
        <v>Per showerhead</v>
      </c>
      <c r="G159" s="3" t="s">
        <v>227</v>
      </c>
      <c r="H159" s="11">
        <v>8.0952935470640899</v>
      </c>
      <c r="I159" s="11">
        <v>8.4501839726996</v>
      </c>
      <c r="J159" s="11">
        <v>8.8530616783012412</v>
      </c>
      <c r="K159" s="14">
        <v>430.83555839999991</v>
      </c>
      <c r="L159" s="14">
        <v>430.83555839999991</v>
      </c>
      <c r="M159" s="14">
        <v>430.83555839999991</v>
      </c>
      <c r="N159" s="14">
        <v>2659478.7555555548</v>
      </c>
      <c r="O159" s="14">
        <v>2659478.7555555548</v>
      </c>
      <c r="P159" s="14">
        <v>2659478.7555555548</v>
      </c>
      <c r="Q159" s="14">
        <v>26594787.555555552</v>
      </c>
      <c r="R159" s="14">
        <v>26594787.555555552</v>
      </c>
      <c r="S159" s="14">
        <v>26594787.555555552</v>
      </c>
      <c r="T159" s="10">
        <v>290078.33161643817</v>
      </c>
      <c r="U159" s="10">
        <v>290078.33161643817</v>
      </c>
      <c r="V159" s="10">
        <v>290078.33161643817</v>
      </c>
      <c r="W159" s="14">
        <v>4875.9999999999991</v>
      </c>
      <c r="X159" s="14">
        <v>4875.9999999999991</v>
      </c>
      <c r="Y159" s="14">
        <v>4875.9999999999991</v>
      </c>
      <c r="Z159" s="10">
        <v>2348269.2460776689</v>
      </c>
      <c r="AA159" s="10">
        <v>2451215.2686526654</v>
      </c>
      <c r="AB159" s="10">
        <v>2568081.361339048</v>
      </c>
      <c r="AC159" s="10">
        <v>0</v>
      </c>
      <c r="AD159" s="10">
        <v>0</v>
      </c>
      <c r="AE159" s="10">
        <v>0</v>
      </c>
      <c r="AF159" s="10">
        <v>290078.33161643817</v>
      </c>
      <c r="AG159" s="10">
        <v>290078.33161643817</v>
      </c>
      <c r="AH159" s="10">
        <v>290078.33161643817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4">
        <v>472</v>
      </c>
      <c r="AP159" s="14">
        <v>472</v>
      </c>
      <c r="AQ159" s="14">
        <v>472</v>
      </c>
      <c r="AR159" s="14">
        <v>7.6464000000000004E-2</v>
      </c>
      <c r="AS159" s="14">
        <v>7.6464000000000004E-2</v>
      </c>
      <c r="AT159" s="14">
        <v>7.6464000000000004E-2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0">
        <v>43.625400000000006</v>
      </c>
      <c r="BB159" s="10">
        <v>43.625400000000006</v>
      </c>
      <c r="BC159" s="10">
        <v>43.625400000000006</v>
      </c>
      <c r="BD159" s="10">
        <v>481.59746638180258</v>
      </c>
      <c r="BE159" s="10">
        <v>502.71026838651886</v>
      </c>
      <c r="BF159" s="10">
        <v>526.67788378569492</v>
      </c>
      <c r="BG159" s="14">
        <v>0</v>
      </c>
      <c r="BH159" s="14">
        <v>0</v>
      </c>
      <c r="BI159" s="14">
        <v>0</v>
      </c>
      <c r="BJ159" s="31">
        <v>1246.2325088273194</v>
      </c>
      <c r="BK159" s="31">
        <v>1246.2325088273194</v>
      </c>
      <c r="BL159" s="31">
        <v>1246.2325088273194</v>
      </c>
      <c r="BM159" s="18">
        <v>1.4428058351548263E-2</v>
      </c>
      <c r="BN159" s="18">
        <v>1.4428058351548263E-2</v>
      </c>
      <c r="BO159" s="18">
        <v>1.4428058351548263E-2</v>
      </c>
      <c r="BP159" s="14">
        <v>26594787.555555552</v>
      </c>
      <c r="BQ159" s="14">
        <v>26594787.555555552</v>
      </c>
      <c r="BR159" s="14">
        <v>26594787.555555552</v>
      </c>
    </row>
    <row r="160" spans="3:70" x14ac:dyDescent="0.25">
      <c r="C160" t="str">
        <f t="array" aca="1" ref="C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Measure'!G160),0)),"")</f>
        <v>Residential</v>
      </c>
      <c r="D160" t="str">
        <f t="array" aca="1" ref="D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Measure'!G160),0)),"")</f>
        <v>Existing Residential</v>
      </c>
      <c r="E160" t="str">
        <f t="array" aca="1" ref="E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Measure'!G160),0)),"")</f>
        <v>Efficient Products Installation</v>
      </c>
      <c r="F160" s="8" t="str">
        <f t="array" aca="1" ref="F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Measure'!G160),0)),"")</f>
        <v>Per showerhead</v>
      </c>
      <c r="G160" s="3" t="s">
        <v>228</v>
      </c>
      <c r="H160" s="11">
        <v>5.8525194988144307</v>
      </c>
      <c r="I160" s="11">
        <v>6.9761815784959236</v>
      </c>
      <c r="J160" s="11">
        <v>7.3087838559046121</v>
      </c>
      <c r="K160" s="14">
        <v>0</v>
      </c>
      <c r="L160" s="14">
        <v>4.5357909750000571</v>
      </c>
      <c r="M160" s="14">
        <v>6.6268800000000008</v>
      </c>
      <c r="N160" s="14">
        <v>0</v>
      </c>
      <c r="O160" s="14">
        <v>27998.709722222571</v>
      </c>
      <c r="P160" s="14">
        <v>40906.666666666664</v>
      </c>
      <c r="Q160" s="14">
        <v>0</v>
      </c>
      <c r="R160" s="14">
        <v>279987.09722222574</v>
      </c>
      <c r="S160" s="14">
        <v>409066.66666666663</v>
      </c>
      <c r="T160" s="10">
        <v>0</v>
      </c>
      <c r="U160" s="10">
        <v>3699.1720361000698</v>
      </c>
      <c r="V160" s="10">
        <v>5404.5632432589164</v>
      </c>
      <c r="W160" s="14">
        <v>0</v>
      </c>
      <c r="X160" s="14">
        <v>68.445346452630147</v>
      </c>
      <c r="Y160" s="14">
        <v>100</v>
      </c>
      <c r="Z160" s="10">
        <v>0</v>
      </c>
      <c r="AA160" s="10">
        <v>25806.095813928565</v>
      </c>
      <c r="AB160" s="10">
        <v>39500.784580546242</v>
      </c>
      <c r="AC160" s="10">
        <v>0</v>
      </c>
      <c r="AD160" s="10">
        <v>0</v>
      </c>
      <c r="AE160" s="10">
        <v>0</v>
      </c>
      <c r="AF160" s="10">
        <v>0</v>
      </c>
      <c r="AG160" s="10">
        <v>3699.1720361000698</v>
      </c>
      <c r="AH160" s="10">
        <v>5404.5632432589164</v>
      </c>
      <c r="AI160" s="10">
        <v>0</v>
      </c>
      <c r="AJ160" s="10">
        <v>0</v>
      </c>
      <c r="AK160" s="10">
        <v>0</v>
      </c>
      <c r="AL160" s="10">
        <v>0</v>
      </c>
      <c r="AM160" s="10">
        <v>0</v>
      </c>
      <c r="AN160" s="10">
        <v>0</v>
      </c>
      <c r="AO160" s="14">
        <v>310</v>
      </c>
      <c r="AP160" s="14">
        <v>354</v>
      </c>
      <c r="AQ160" s="14">
        <v>354</v>
      </c>
      <c r="AR160" s="14">
        <v>5.0220000000000001E-2</v>
      </c>
      <c r="AS160" s="14">
        <v>5.7348000000000003E-2</v>
      </c>
      <c r="AT160" s="14">
        <v>5.7348000000000003E-2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0">
        <v>43.625400000000006</v>
      </c>
      <c r="BB160" s="10">
        <v>43.625400000000006</v>
      </c>
      <c r="BC160" s="10">
        <v>43.625400000000006</v>
      </c>
      <c r="BD160" s="10">
        <v>316.30311763748568</v>
      </c>
      <c r="BE160" s="10">
        <v>377.03214537439038</v>
      </c>
      <c r="BF160" s="10">
        <v>395.00784580546241</v>
      </c>
      <c r="BG160" s="14">
        <v>0</v>
      </c>
      <c r="BH160" s="14">
        <v>0</v>
      </c>
      <c r="BI160" s="14">
        <v>0</v>
      </c>
      <c r="BJ160" s="31">
        <v>863.26833888216015</v>
      </c>
      <c r="BK160" s="31">
        <v>863.26833888216015</v>
      </c>
      <c r="BL160" s="31">
        <v>863.26833888216015</v>
      </c>
      <c r="BM160" s="18">
        <v>0</v>
      </c>
      <c r="BN160" s="18">
        <v>1.7476547349454318E-2</v>
      </c>
      <c r="BO160" s="18">
        <v>1.7476547349454318E-2</v>
      </c>
      <c r="BP160" s="14">
        <v>0</v>
      </c>
      <c r="BQ160" s="14">
        <v>279987.09722222574</v>
      </c>
      <c r="BR160" s="14">
        <v>409066.66666666663</v>
      </c>
    </row>
    <row r="161" spans="3:70" x14ac:dyDescent="0.25">
      <c r="C161" t="str">
        <f t="array" aca="1" ref="C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Measure'!G161),0)),"")</f>
        <v>Residential</v>
      </c>
      <c r="D161" t="str">
        <f t="array" aca="1" ref="D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Measure'!G161),0)),"")</f>
        <v>Existing Residential</v>
      </c>
      <c r="E161" t="str">
        <f t="array" aca="1" ref="E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Measure'!G161),0)),"")</f>
        <v>Efficient Products Installation</v>
      </c>
      <c r="F161" s="8" t="str">
        <f t="array" aca="1" ref="F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Measure'!G161),0)),"")</f>
        <v>Per showerhead</v>
      </c>
      <c r="G161" s="3" t="s">
        <v>229</v>
      </c>
      <c r="H161" s="11">
        <v>6.5051866027562353</v>
      </c>
      <c r="I161" s="11">
        <v>6.7903681627409753</v>
      </c>
      <c r="J161" s="11">
        <v>7.1141111669676684</v>
      </c>
      <c r="K161" s="14">
        <v>2.9086816500001045</v>
      </c>
      <c r="L161" s="14">
        <v>0</v>
      </c>
      <c r="M161" s="14">
        <v>1.3229253000000563</v>
      </c>
      <c r="N161" s="14">
        <v>17954.825000000648</v>
      </c>
      <c r="O161" s="14">
        <v>0</v>
      </c>
      <c r="P161" s="14">
        <v>8166.2055555559027</v>
      </c>
      <c r="Q161" s="14">
        <v>179548.25000000646</v>
      </c>
      <c r="R161" s="14">
        <v>0</v>
      </c>
      <c r="S161" s="14">
        <v>81662.055555559025</v>
      </c>
      <c r="T161" s="10">
        <v>2437.0968179580236</v>
      </c>
      <c r="U161" s="10">
        <v>0</v>
      </c>
      <c r="V161" s="10">
        <v>1108.4392955228307</v>
      </c>
      <c r="W161" s="14">
        <v>43.892173239897275</v>
      </c>
      <c r="X161" s="14">
        <v>0</v>
      </c>
      <c r="Y161" s="14">
        <v>19.963018796176424</v>
      </c>
      <c r="Z161" s="10">
        <v>15853.769569800386</v>
      </c>
      <c r="AA161" s="10">
        <v>0</v>
      </c>
      <c r="AB161" s="10">
        <v>7885.5603701847449</v>
      </c>
      <c r="AC161" s="10">
        <v>0</v>
      </c>
      <c r="AD161" s="10">
        <v>0</v>
      </c>
      <c r="AE161" s="10">
        <v>0</v>
      </c>
      <c r="AF161" s="10">
        <v>2437.0968179580236</v>
      </c>
      <c r="AG161" s="10">
        <v>0</v>
      </c>
      <c r="AH161" s="10">
        <v>1108.4392955228307</v>
      </c>
      <c r="AI161" s="10">
        <v>0</v>
      </c>
      <c r="AJ161" s="10">
        <v>0</v>
      </c>
      <c r="AK161" s="10">
        <v>0</v>
      </c>
      <c r="AL161" s="10">
        <v>0</v>
      </c>
      <c r="AM161" s="10">
        <v>0</v>
      </c>
      <c r="AN161" s="10">
        <v>0</v>
      </c>
      <c r="AO161" s="14">
        <v>354</v>
      </c>
      <c r="AP161" s="14">
        <v>354</v>
      </c>
      <c r="AQ161" s="14">
        <v>354</v>
      </c>
      <c r="AR161" s="14">
        <v>5.7348000000000003E-2</v>
      </c>
      <c r="AS161" s="14">
        <v>5.7348000000000003E-2</v>
      </c>
      <c r="AT161" s="14">
        <v>5.7348000000000003E-2</v>
      </c>
      <c r="AU161" s="14">
        <v>0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0">
        <v>43.625400000000006</v>
      </c>
      <c r="BB161" s="10">
        <v>43.625400000000006</v>
      </c>
      <c r="BC161" s="10">
        <v>43.625400000000006</v>
      </c>
      <c r="BD161" s="10">
        <v>361.19809978763061</v>
      </c>
      <c r="BE161" s="10">
        <v>377.0327012911934</v>
      </c>
      <c r="BF161" s="10">
        <v>395.00841284060152</v>
      </c>
      <c r="BG161" s="14">
        <v>0</v>
      </c>
      <c r="BH161" s="14">
        <v>0</v>
      </c>
      <c r="BI161" s="14">
        <v>0</v>
      </c>
      <c r="BJ161" s="31">
        <v>904.00533512637685</v>
      </c>
      <c r="BK161" s="31">
        <v>904.00533512637685</v>
      </c>
      <c r="BL161" s="31">
        <v>904.00533512637685</v>
      </c>
      <c r="BM161" s="18">
        <v>1.7954806649340172E-2</v>
      </c>
      <c r="BN161" s="18">
        <v>0</v>
      </c>
      <c r="BO161" s="18">
        <v>1.7954806649340169E-2</v>
      </c>
      <c r="BP161" s="14">
        <v>179548.25000000646</v>
      </c>
      <c r="BQ161" s="14">
        <v>0</v>
      </c>
      <c r="BR161" s="14">
        <v>81662.055555559025</v>
      </c>
    </row>
    <row r="162" spans="3:70" x14ac:dyDescent="0.25">
      <c r="C162" t="str">
        <f t="array" aca="1" ref="C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Measure'!G162),0)),"")</f>
        <v>BNI</v>
      </c>
      <c r="D162" t="str">
        <f t="array" aca="1" ref="D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Measure'!G162),0)),"")</f>
        <v>Efficient Product Rebates</v>
      </c>
      <c r="E162" t="str">
        <f t="array" aca="1" ref="E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Measure'!G162),0)),"")</f>
        <v>Business Energy Rebates</v>
      </c>
      <c r="F162" s="8" t="str">
        <f t="array" aca="1" ref="F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Measure'!G162),0)),"")</f>
        <v>Per fixture</v>
      </c>
      <c r="G162" s="3" t="s">
        <v>232</v>
      </c>
      <c r="H162" s="11">
        <v>2.8729799794595912</v>
      </c>
      <c r="I162" s="11">
        <v>2.9771776381798447</v>
      </c>
      <c r="J162" s="11">
        <v>3.0981555079834653</v>
      </c>
      <c r="K162" s="14">
        <v>5.4584023322683715</v>
      </c>
      <c r="L162" s="14">
        <v>5.4584023322683706</v>
      </c>
      <c r="M162" s="14">
        <v>5.4584023322683706</v>
      </c>
      <c r="N162" s="14">
        <v>18597.271897763581</v>
      </c>
      <c r="O162" s="14">
        <v>18597.271897763578</v>
      </c>
      <c r="P162" s="14">
        <v>18597.271897763578</v>
      </c>
      <c r="Q162" s="14">
        <v>278959.07846645376</v>
      </c>
      <c r="R162" s="14">
        <v>278959.07846645371</v>
      </c>
      <c r="S162" s="14">
        <v>278959.07846645371</v>
      </c>
      <c r="T162" s="10">
        <v>4531.1717542666074</v>
      </c>
      <c r="U162" s="10">
        <v>4531.1717542666065</v>
      </c>
      <c r="V162" s="10">
        <v>4531.1717542666065</v>
      </c>
      <c r="W162" s="14">
        <v>100.00000000000001</v>
      </c>
      <c r="X162" s="14">
        <v>100</v>
      </c>
      <c r="Y162" s="14">
        <v>100</v>
      </c>
      <c r="Z162" s="10">
        <v>27710.26468329797</v>
      </c>
      <c r="AA162" s="10">
        <v>28715.264621745599</v>
      </c>
      <c r="AB162" s="10">
        <v>29882.11187339629</v>
      </c>
      <c r="AC162" s="10">
        <v>3600.0000000000005</v>
      </c>
      <c r="AD162" s="10">
        <v>3600</v>
      </c>
      <c r="AE162" s="10">
        <v>3600</v>
      </c>
      <c r="AF162" s="10">
        <v>531.17175426660697</v>
      </c>
      <c r="AG162" s="10">
        <v>531.17175426660697</v>
      </c>
      <c r="AH162" s="10">
        <v>531.17175426660697</v>
      </c>
      <c r="AI162" s="10">
        <v>9113.9579999999987</v>
      </c>
      <c r="AJ162" s="10">
        <v>9113.9579999999987</v>
      </c>
      <c r="AK162" s="10">
        <v>9113.9579999999987</v>
      </c>
      <c r="AL162" s="10">
        <v>0</v>
      </c>
      <c r="AM162" s="10">
        <v>0</v>
      </c>
      <c r="AN162" s="10">
        <v>0</v>
      </c>
      <c r="AO162" s="14">
        <v>194.0315368</v>
      </c>
      <c r="AP162" s="14">
        <v>194.0315368</v>
      </c>
      <c r="AQ162" s="14">
        <v>194.0315368</v>
      </c>
      <c r="AR162" s="14">
        <v>5.6949330999999999E-2</v>
      </c>
      <c r="AS162" s="14">
        <v>5.6949330999999999E-2</v>
      </c>
      <c r="AT162" s="14">
        <v>5.6949330999999999E-2</v>
      </c>
      <c r="AU162" s="14">
        <v>0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0">
        <v>0</v>
      </c>
      <c r="BB162" s="10">
        <v>0</v>
      </c>
      <c r="BC162" s="10">
        <v>0</v>
      </c>
      <c r="BD162" s="10">
        <v>277.10264683297964</v>
      </c>
      <c r="BE162" s="10">
        <v>287.15264621745598</v>
      </c>
      <c r="BF162" s="10">
        <v>298.82111873396292</v>
      </c>
      <c r="BG162" s="14">
        <v>0</v>
      </c>
      <c r="BH162" s="14">
        <v>0</v>
      </c>
      <c r="BI162" s="14">
        <v>0</v>
      </c>
      <c r="BJ162" s="31">
        <v>536.43126171849133</v>
      </c>
      <c r="BK162" s="31">
        <v>536.43126171849133</v>
      </c>
      <c r="BL162" s="31">
        <v>536.43126171849133</v>
      </c>
      <c r="BM162" s="18">
        <v>2.4786068532013355E-2</v>
      </c>
      <c r="BN162" s="18">
        <v>2.4786068532013355E-2</v>
      </c>
      <c r="BO162" s="18">
        <v>2.4786068532013355E-2</v>
      </c>
      <c r="BP162" s="14">
        <v>278959.07846645376</v>
      </c>
      <c r="BQ162" s="14">
        <v>278959.07846645371</v>
      </c>
      <c r="BR162" s="14">
        <v>278959.07846645371</v>
      </c>
    </row>
    <row r="163" spans="3:70" x14ac:dyDescent="0.25">
      <c r="C163" t="str">
        <f t="array" aca="1" ref="C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Measure'!G163),0)),"")</f>
        <v>BNI</v>
      </c>
      <c r="D163" t="str">
        <f t="array" aca="1" ref="D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Measure'!G163),0)),"")</f>
        <v>Efficient Product Rebates</v>
      </c>
      <c r="E163" t="str">
        <f t="array" aca="1" ref="E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Measure'!G163),0)),"")</f>
        <v>Business Energy Rebates</v>
      </c>
      <c r="F163" s="8" t="str">
        <f t="array" aca="1" ref="F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Measure'!G163),0)),"")</f>
        <v>Per fixture</v>
      </c>
      <c r="G163" s="3" t="s">
        <v>234</v>
      </c>
      <c r="H163" s="11">
        <v>2.3427644660401388</v>
      </c>
      <c r="I163" s="11">
        <v>2.4321766339766775</v>
      </c>
      <c r="J163" s="11">
        <v>2.5349716814443304</v>
      </c>
      <c r="K163" s="14">
        <v>9.7761177316293946</v>
      </c>
      <c r="L163" s="14">
        <v>9.7761177316293928</v>
      </c>
      <c r="M163" s="14">
        <v>9.7761177316293928</v>
      </c>
      <c r="N163" s="14">
        <v>38119.738686900964</v>
      </c>
      <c r="O163" s="14">
        <v>38119.738686900957</v>
      </c>
      <c r="P163" s="14">
        <v>38119.738686900957</v>
      </c>
      <c r="Q163" s="14">
        <v>571796.08030351461</v>
      </c>
      <c r="R163" s="14">
        <v>571796.08030351449</v>
      </c>
      <c r="S163" s="14">
        <v>571796.08030351449</v>
      </c>
      <c r="T163" s="10">
        <v>9588.7687496218623</v>
      </c>
      <c r="U163" s="10">
        <v>9588.7687496218605</v>
      </c>
      <c r="V163" s="10">
        <v>9588.7687496218605</v>
      </c>
      <c r="W163" s="14">
        <v>100.00000000000001</v>
      </c>
      <c r="X163" s="14">
        <v>100</v>
      </c>
      <c r="Y163" s="14">
        <v>100</v>
      </c>
      <c r="Z163" s="10">
        <v>53886.044377800004</v>
      </c>
      <c r="AA163" s="10">
        <v>55942.618190142035</v>
      </c>
      <c r="AB163" s="10">
        <v>58307.012293755302</v>
      </c>
      <c r="AC163" s="10">
        <v>7650.0000000000009</v>
      </c>
      <c r="AD163" s="10">
        <v>7650</v>
      </c>
      <c r="AE163" s="10">
        <v>7650</v>
      </c>
      <c r="AF163" s="10">
        <v>1088.7687496218612</v>
      </c>
      <c r="AG163" s="10">
        <v>1088.7687496218609</v>
      </c>
      <c r="AH163" s="10">
        <v>1088.7687496218609</v>
      </c>
      <c r="AI163" s="10">
        <v>21912.282000000007</v>
      </c>
      <c r="AJ163" s="10">
        <v>21912.282000000003</v>
      </c>
      <c r="AK163" s="10">
        <v>21912.282000000003</v>
      </c>
      <c r="AL163" s="10">
        <v>0</v>
      </c>
      <c r="AM163" s="10">
        <v>0</v>
      </c>
      <c r="AN163" s="10">
        <v>0</v>
      </c>
      <c r="AO163" s="14">
        <v>397.7159403</v>
      </c>
      <c r="AP163" s="14">
        <v>397.7159403</v>
      </c>
      <c r="AQ163" s="14">
        <v>397.7159403</v>
      </c>
      <c r="AR163" s="14">
        <v>0.10199749499999999</v>
      </c>
      <c r="AS163" s="14">
        <v>0.10199749499999999</v>
      </c>
      <c r="AT163" s="14">
        <v>0.10199749499999999</v>
      </c>
      <c r="AU163" s="14">
        <v>0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0">
        <v>0</v>
      </c>
      <c r="BB163" s="10">
        <v>0</v>
      </c>
      <c r="BC163" s="10">
        <v>0</v>
      </c>
      <c r="BD163" s="10">
        <v>538.86044377799999</v>
      </c>
      <c r="BE163" s="10">
        <v>559.42618190142036</v>
      </c>
      <c r="BF163" s="10">
        <v>583.07012293755304</v>
      </c>
      <c r="BG163" s="14">
        <v>0</v>
      </c>
      <c r="BH163" s="14">
        <v>0</v>
      </c>
      <c r="BI163" s="14">
        <v>0</v>
      </c>
      <c r="BJ163" s="31">
        <v>926.47636106180721</v>
      </c>
      <c r="BK163" s="31">
        <v>926.47636106180721</v>
      </c>
      <c r="BL163" s="31">
        <v>926.47636106180721</v>
      </c>
      <c r="BM163" s="18">
        <v>2.558935224042742E-2</v>
      </c>
      <c r="BN163" s="18">
        <v>2.558935224042742E-2</v>
      </c>
      <c r="BO163" s="18">
        <v>2.558935224042742E-2</v>
      </c>
      <c r="BP163" s="14">
        <v>571796.08030351461</v>
      </c>
      <c r="BQ163" s="14">
        <v>571796.08030351449</v>
      </c>
      <c r="BR163" s="14">
        <v>571796.08030351449</v>
      </c>
    </row>
    <row r="164" spans="3:70" x14ac:dyDescent="0.25">
      <c r="C164" t="str">
        <f t="array" aca="1" ref="C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Measure'!G164),0)),"")</f>
        <v>BNI</v>
      </c>
      <c r="D164" t="str">
        <f t="array" aca="1" ref="D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Measure'!G164),0)),"")</f>
        <v>Efficient Product Rebates</v>
      </c>
      <c r="E164" t="str">
        <f t="array" aca="1" ref="E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Measure'!G164),0)),"")</f>
        <v xml:space="preserve">ETS Business Energy Rebates </v>
      </c>
      <c r="F164" s="8" t="str">
        <f t="array" aca="1" ref="F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Measure'!G164),0)),"")</f>
        <v>Per ETS</v>
      </c>
      <c r="G164" s="3" t="s">
        <v>236</v>
      </c>
      <c r="H164" s="11">
        <v>4.0497638443211619</v>
      </c>
      <c r="I164" s="11">
        <v>4.0548431362258404</v>
      </c>
      <c r="J164" s="11">
        <v>4.079192029791666</v>
      </c>
      <c r="K164" s="14">
        <v>487.77568205964315</v>
      </c>
      <c r="L164" s="14">
        <v>487.77568205964315</v>
      </c>
      <c r="M164" s="14">
        <v>487.77568205964315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0">
        <v>159943.72373145394</v>
      </c>
      <c r="U164" s="10">
        <v>159943.72373145394</v>
      </c>
      <c r="V164" s="10">
        <v>159943.72373145394</v>
      </c>
      <c r="W164" s="14">
        <v>53.25829830860522</v>
      </c>
      <c r="X164" s="14">
        <v>53.25829830860522</v>
      </c>
      <c r="Y164" s="14">
        <v>53.25829830860522</v>
      </c>
      <c r="Z164" s="10">
        <v>1113610.7362382968</v>
      </c>
      <c r="AA164" s="10">
        <v>1115007.4482973148</v>
      </c>
      <c r="AB164" s="10">
        <v>1121702.9471789224</v>
      </c>
      <c r="AC164" s="10">
        <v>137406.40963620145</v>
      </c>
      <c r="AD164" s="10">
        <v>137406.40963620145</v>
      </c>
      <c r="AE164" s="10">
        <v>137406.40963620145</v>
      </c>
      <c r="AF164" s="10">
        <v>168.82880563827854</v>
      </c>
      <c r="AG164" s="10">
        <v>168.82880563827854</v>
      </c>
      <c r="AH164" s="10">
        <v>168.82880563827854</v>
      </c>
      <c r="AI164" s="10">
        <v>274812.81927240291</v>
      </c>
      <c r="AJ164" s="10">
        <v>274812.81927240291</v>
      </c>
      <c r="AK164" s="10">
        <v>274812.81927240291</v>
      </c>
      <c r="AL164" s="10">
        <v>0</v>
      </c>
      <c r="AM164" s="10">
        <v>0</v>
      </c>
      <c r="AN164" s="10">
        <v>0</v>
      </c>
      <c r="AO164" s="14">
        <v>0</v>
      </c>
      <c r="AP164" s="14">
        <v>0</v>
      </c>
      <c r="AQ164" s="14">
        <v>0</v>
      </c>
      <c r="AR164" s="14">
        <v>10</v>
      </c>
      <c r="AS164" s="14">
        <v>10</v>
      </c>
      <c r="AT164" s="14">
        <v>10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0">
        <v>0</v>
      </c>
      <c r="BB164" s="10">
        <v>0</v>
      </c>
      <c r="BC164" s="10">
        <v>0</v>
      </c>
      <c r="BD164" s="10">
        <v>20909.619188083692</v>
      </c>
      <c r="BE164" s="10">
        <v>20935.844435667172</v>
      </c>
      <c r="BF164" s="10">
        <v>21061.561912459434</v>
      </c>
      <c r="BG164" s="14">
        <v>0</v>
      </c>
      <c r="BH164" s="14">
        <v>0</v>
      </c>
      <c r="BI164" s="14">
        <v>0</v>
      </c>
      <c r="BJ164" s="31">
        <v>44437.235355391327</v>
      </c>
      <c r="BK164" s="31">
        <v>44437.235355391327</v>
      </c>
      <c r="BL164" s="31">
        <v>44437.235355391327</v>
      </c>
      <c r="BM164" s="18">
        <v>0</v>
      </c>
      <c r="BN164" s="18">
        <v>0</v>
      </c>
      <c r="BO164" s="18">
        <v>0</v>
      </c>
      <c r="BP164" s="14">
        <v>0</v>
      </c>
      <c r="BQ164" s="14">
        <v>0</v>
      </c>
      <c r="BR164" s="14">
        <v>0</v>
      </c>
    </row>
    <row r="165" spans="3:70" x14ac:dyDescent="0.25">
      <c r="C165" t="str">
        <f t="array" aca="1" ref="C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Measure'!G165),0)),"")</f>
        <v>BNI</v>
      </c>
      <c r="D165" t="str">
        <f t="array" aca="1" ref="D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Measure'!G165),0)),"")</f>
        <v>Direct Installation</v>
      </c>
      <c r="E165" t="str">
        <f t="array" aca="1" ref="E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Measure'!G165),0)),"")</f>
        <v>ETS Small Business Energy Solutions</v>
      </c>
      <c r="F165" s="8" t="str">
        <f t="array" aca="1" ref="F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Measure'!G165),0)),"")</f>
        <v>Per ETS</v>
      </c>
      <c r="G165" s="3" t="s">
        <v>237</v>
      </c>
      <c r="H165" s="11">
        <v>5.1557105408174699</v>
      </c>
      <c r="I165" s="11">
        <v>5.1621769323947371</v>
      </c>
      <c r="J165" s="11">
        <v>5.1931752453928173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0">
        <v>0</v>
      </c>
      <c r="U165" s="10">
        <v>0</v>
      </c>
      <c r="V165" s="10">
        <v>0</v>
      </c>
      <c r="W165" s="14">
        <v>0</v>
      </c>
      <c r="X165" s="14">
        <v>0</v>
      </c>
      <c r="Y165" s="14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4">
        <v>0</v>
      </c>
      <c r="AP165" s="14">
        <v>0</v>
      </c>
      <c r="AQ165" s="14">
        <v>0</v>
      </c>
      <c r="AR165" s="14">
        <v>10</v>
      </c>
      <c r="AS165" s="14">
        <v>10</v>
      </c>
      <c r="AT165" s="14">
        <v>10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0">
        <v>0</v>
      </c>
      <c r="BB165" s="10">
        <v>0</v>
      </c>
      <c r="BC165" s="10">
        <v>0</v>
      </c>
      <c r="BD165" s="10">
        <v>21395.889401760051</v>
      </c>
      <c r="BE165" s="10">
        <v>21422.724538822215</v>
      </c>
      <c r="BF165" s="10">
        <v>21551.365677865466</v>
      </c>
      <c r="BG165" s="14">
        <v>0</v>
      </c>
      <c r="BH165" s="14">
        <v>0</v>
      </c>
      <c r="BI165" s="14">
        <v>0</v>
      </c>
      <c r="BJ165" s="31">
        <v>48657.550053412342</v>
      </c>
      <c r="BK165" s="31">
        <v>48657.550053412342</v>
      </c>
      <c r="BL165" s="31">
        <v>48657.550053412342</v>
      </c>
      <c r="BM165" s="18">
        <v>0</v>
      </c>
      <c r="BN165" s="18">
        <v>0</v>
      </c>
      <c r="BO165" s="18">
        <v>0</v>
      </c>
      <c r="BP165" s="14">
        <v>0</v>
      </c>
      <c r="BQ165" s="14">
        <v>0</v>
      </c>
      <c r="BR165" s="14">
        <v>0</v>
      </c>
    </row>
    <row r="166" spans="3:70" x14ac:dyDescent="0.25">
      <c r="C166" t="str">
        <f t="array" aca="1" ref="C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Measure'!G166),0)),"")</f>
        <v>BNI</v>
      </c>
      <c r="D166" t="str">
        <f t="array" aca="1" ref="D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Measure'!G166),0)),"")</f>
        <v>Efficient Product Rebates</v>
      </c>
      <c r="E166" t="str">
        <f t="array" aca="1" ref="E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Measure'!G166),0)),"")</f>
        <v>Business Energy Rebates</v>
      </c>
      <c r="F166" s="8" t="str">
        <f t="array" aca="1" ref="F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Measure'!G166),0)),"")</f>
        <v>per 20 plate pre-cooler</v>
      </c>
      <c r="G166" s="3" t="s">
        <v>238</v>
      </c>
      <c r="H166" s="11">
        <v>2.4494103290288045</v>
      </c>
      <c r="I166" s="11">
        <v>2.5388735661148174</v>
      </c>
      <c r="J166" s="11">
        <v>2.6426006331684184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0">
        <v>0</v>
      </c>
      <c r="U166" s="10">
        <v>0</v>
      </c>
      <c r="V166" s="10">
        <v>0</v>
      </c>
      <c r="W166" s="14">
        <v>0</v>
      </c>
      <c r="X166" s="14">
        <v>0</v>
      </c>
      <c r="Y166" s="14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0">
        <v>0</v>
      </c>
      <c r="AH166" s="10">
        <v>0</v>
      </c>
      <c r="AI166" s="10">
        <v>0</v>
      </c>
      <c r="AJ166" s="10">
        <v>0</v>
      </c>
      <c r="AK166" s="10">
        <v>0</v>
      </c>
      <c r="AL166" s="10">
        <v>0</v>
      </c>
      <c r="AM166" s="10">
        <v>0</v>
      </c>
      <c r="AN166" s="10">
        <v>0</v>
      </c>
      <c r="AO166" s="14">
        <v>7493</v>
      </c>
      <c r="AP166" s="14">
        <v>7493</v>
      </c>
      <c r="AQ166" s="14">
        <v>7493</v>
      </c>
      <c r="AR166" s="14">
        <v>2.16</v>
      </c>
      <c r="AS166" s="14">
        <v>2.16</v>
      </c>
      <c r="AT166" s="14">
        <v>2.16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0">
        <v>0</v>
      </c>
      <c r="BB166" s="10">
        <v>0</v>
      </c>
      <c r="BC166" s="10">
        <v>0</v>
      </c>
      <c r="BD166" s="10">
        <v>10151.267828627504</v>
      </c>
      <c r="BE166" s="10">
        <v>10522.036772365978</v>
      </c>
      <c r="BF166" s="10">
        <v>10951.920335058639</v>
      </c>
      <c r="BG166" s="14">
        <v>0</v>
      </c>
      <c r="BH166" s="14">
        <v>0</v>
      </c>
      <c r="BI166" s="14">
        <v>0</v>
      </c>
      <c r="BJ166" s="31">
        <v>17940.054746179139</v>
      </c>
      <c r="BK166" s="31">
        <v>17940.054746179139</v>
      </c>
      <c r="BL166" s="31">
        <v>17940.054746179139</v>
      </c>
      <c r="BM166" s="18">
        <v>0</v>
      </c>
      <c r="BN166" s="18">
        <v>0</v>
      </c>
      <c r="BO166" s="18">
        <v>0</v>
      </c>
      <c r="BP166" s="14">
        <v>0</v>
      </c>
      <c r="BQ166" s="14">
        <v>0</v>
      </c>
      <c r="BR166" s="14">
        <v>0</v>
      </c>
    </row>
    <row r="167" spans="3:70" x14ac:dyDescent="0.25">
      <c r="C167" t="str">
        <f t="array" aca="1" ref="C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Measure'!G167),0)),"")</f>
        <v>Residential</v>
      </c>
      <c r="D167" t="str">
        <f t="array" aca="1" ref="D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Measure'!G167),0)),"")</f>
        <v>Residential Efficient Products</v>
      </c>
      <c r="E167" t="str">
        <f t="array" aca="1" ref="E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Measure'!G167),0)),"")</f>
        <v>Appliance Retirement</v>
      </c>
      <c r="F167" s="8" t="str">
        <f t="array" aca="1" ref="F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Measure'!G167),0)),"")</f>
        <v>Per appliance</v>
      </c>
      <c r="G167" s="3" t="s">
        <v>240</v>
      </c>
      <c r="H167" s="11">
        <v>1.6111864063648835</v>
      </c>
      <c r="I167" s="11">
        <v>1.6880621196760626</v>
      </c>
      <c r="J167" s="11">
        <v>1.7754207091644594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0">
        <v>0</v>
      </c>
      <c r="U167" s="10">
        <v>0</v>
      </c>
      <c r="V167" s="10">
        <v>0</v>
      </c>
      <c r="W167" s="14">
        <v>0</v>
      </c>
      <c r="X167" s="14">
        <v>0</v>
      </c>
      <c r="Y167" s="14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4">
        <v>327</v>
      </c>
      <c r="AP167" s="14">
        <v>327</v>
      </c>
      <c r="AQ167" s="14">
        <v>327</v>
      </c>
      <c r="AR167" s="14">
        <v>4.5126000000000006E-2</v>
      </c>
      <c r="AS167" s="14">
        <v>4.5126000000000006E-2</v>
      </c>
      <c r="AT167" s="14">
        <v>4.5126000000000006E-2</v>
      </c>
      <c r="AU167" s="14">
        <v>327</v>
      </c>
      <c r="AV167" s="14">
        <v>327</v>
      </c>
      <c r="AW167" s="14">
        <v>327</v>
      </c>
      <c r="AX167" s="14">
        <v>4.5126000000000006E-2</v>
      </c>
      <c r="AY167" s="14">
        <v>4.5126000000000006E-2</v>
      </c>
      <c r="AZ167" s="14">
        <v>4.5126000000000006E-2</v>
      </c>
      <c r="BA167" s="10">
        <v>0</v>
      </c>
      <c r="BB167" s="10">
        <v>0</v>
      </c>
      <c r="BC167" s="10">
        <v>0</v>
      </c>
      <c r="BD167" s="10">
        <v>126.48848520025194</v>
      </c>
      <c r="BE167" s="10">
        <v>132.5237226420565</v>
      </c>
      <c r="BF167" s="10">
        <v>139.38193321903645</v>
      </c>
      <c r="BG167" s="14">
        <v>0</v>
      </c>
      <c r="BH167" s="14">
        <v>0</v>
      </c>
      <c r="BI167" s="14">
        <v>0</v>
      </c>
      <c r="BJ167" s="31">
        <v>151.87151754339538</v>
      </c>
      <c r="BK167" s="31">
        <v>151.87151754339538</v>
      </c>
      <c r="BL167" s="31">
        <v>151.87151754339538</v>
      </c>
      <c r="BM167" s="18">
        <v>0</v>
      </c>
      <c r="BN167" s="18">
        <v>0</v>
      </c>
      <c r="BO167" s="18">
        <v>0</v>
      </c>
      <c r="BP167" s="14">
        <v>0</v>
      </c>
      <c r="BQ167" s="14">
        <v>0</v>
      </c>
      <c r="BR167" s="14">
        <v>0</v>
      </c>
    </row>
    <row r="168" spans="3:70" x14ac:dyDescent="0.25">
      <c r="C168" t="str">
        <f t="array" aca="1" ref="C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Measure'!G168),0)),"")</f>
        <v>Residential</v>
      </c>
      <c r="D168" t="str">
        <f t="array" aca="1" ref="D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Measure'!G168),0)),"")</f>
        <v>Residential Efficient Products</v>
      </c>
      <c r="E168" t="str">
        <f t="array" aca="1" ref="E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Measure'!G168),0)),"")</f>
        <v>Appliance Retirement</v>
      </c>
      <c r="F168" s="8" t="str">
        <f t="array" aca="1" ref="F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Measure'!G168),0)),"")</f>
        <v>Per appliance</v>
      </c>
      <c r="G168" s="3" t="s">
        <v>241</v>
      </c>
      <c r="H168" s="11">
        <v>1.3342043740141072</v>
      </c>
      <c r="I168" s="11">
        <v>1.3978642413950895</v>
      </c>
      <c r="J168" s="11">
        <v>1.4702048543388695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0">
        <v>0</v>
      </c>
      <c r="U168" s="10">
        <v>0</v>
      </c>
      <c r="V168" s="10">
        <v>0</v>
      </c>
      <c r="W168" s="14">
        <v>0</v>
      </c>
      <c r="X168" s="14">
        <v>0</v>
      </c>
      <c r="Y168" s="14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4">
        <v>209</v>
      </c>
      <c r="AP168" s="14">
        <v>209</v>
      </c>
      <c r="AQ168" s="14">
        <v>209</v>
      </c>
      <c r="AR168" s="14">
        <v>2.8842000000000003E-2</v>
      </c>
      <c r="AS168" s="14">
        <v>2.8842000000000003E-2</v>
      </c>
      <c r="AT168" s="14">
        <v>2.8842000000000003E-2</v>
      </c>
      <c r="AU168" s="14">
        <v>209</v>
      </c>
      <c r="AV168" s="14">
        <v>209</v>
      </c>
      <c r="AW168" s="14">
        <v>209</v>
      </c>
      <c r="AX168" s="14">
        <v>2.8842000000000003E-2</v>
      </c>
      <c r="AY168" s="14">
        <v>2.8842000000000003E-2</v>
      </c>
      <c r="AZ168" s="14">
        <v>2.8842000000000003E-2</v>
      </c>
      <c r="BA168" s="10">
        <v>0</v>
      </c>
      <c r="BB168" s="10">
        <v>0</v>
      </c>
      <c r="BC168" s="10">
        <v>0</v>
      </c>
      <c r="BD168" s="10">
        <v>80.844322345115131</v>
      </c>
      <c r="BE168" s="10">
        <v>84.701706520458117</v>
      </c>
      <c r="BF168" s="10">
        <v>89.085088815836741</v>
      </c>
      <c r="BG168" s="14">
        <v>0</v>
      </c>
      <c r="BH168" s="14">
        <v>0</v>
      </c>
      <c r="BI168" s="14">
        <v>0</v>
      </c>
      <c r="BJ168" s="31">
        <v>67.775405179910109</v>
      </c>
      <c r="BK168" s="31">
        <v>67.775405179910109</v>
      </c>
      <c r="BL168" s="31">
        <v>67.775405179910109</v>
      </c>
      <c r="BM168" s="18">
        <v>0</v>
      </c>
      <c r="BN168" s="18">
        <v>0</v>
      </c>
      <c r="BO168" s="18">
        <v>0</v>
      </c>
      <c r="BP168" s="14">
        <v>0</v>
      </c>
      <c r="BQ168" s="14">
        <v>0</v>
      </c>
      <c r="BR168" s="14">
        <v>0</v>
      </c>
    </row>
    <row r="169" spans="3:70" x14ac:dyDescent="0.25">
      <c r="C169" t="str">
        <f t="array" aca="1" ref="C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Measure'!G169),0)),"")</f>
        <v>Residential</v>
      </c>
      <c r="D169" t="str">
        <f t="array" aca="1" ref="D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Measure'!G169),0)),"")</f>
        <v>Residential Efficient Products</v>
      </c>
      <c r="E169" t="str">
        <f t="array" aca="1" ref="E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Measure'!G169),0)),"")</f>
        <v>Instant Savings</v>
      </c>
      <c r="F169" s="8" t="str">
        <f t="array" aca="1" ref="F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Measure'!G169),0)),"")</f>
        <v>Per sensor</v>
      </c>
      <c r="G169" s="3" t="s">
        <v>242</v>
      </c>
      <c r="H169" s="11">
        <v>1.0624317554939566</v>
      </c>
      <c r="I169" s="11">
        <v>1.1281090519570423</v>
      </c>
      <c r="J169" s="11">
        <v>1.1982664202670805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0">
        <v>0</v>
      </c>
      <c r="U169" s="10">
        <v>0</v>
      </c>
      <c r="V169" s="10">
        <v>0</v>
      </c>
      <c r="W169" s="14">
        <v>0</v>
      </c>
      <c r="X169" s="14">
        <v>0</v>
      </c>
      <c r="Y169" s="14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4">
        <v>43.952000000000005</v>
      </c>
      <c r="AP169" s="14">
        <v>43.952000000000005</v>
      </c>
      <c r="AQ169" s="14">
        <v>43.952000000000005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0">
        <v>0</v>
      </c>
      <c r="BB169" s="10">
        <v>0</v>
      </c>
      <c r="BC169" s="10">
        <v>0</v>
      </c>
      <c r="BD169" s="10">
        <v>30.323621375170728</v>
      </c>
      <c r="BE169" s="10">
        <v>32.198163867516982</v>
      </c>
      <c r="BF169" s="10">
        <v>34.200575281060338</v>
      </c>
      <c r="BG169" s="14">
        <v>0</v>
      </c>
      <c r="BH169" s="14">
        <v>0</v>
      </c>
      <c r="BI169" s="14">
        <v>0</v>
      </c>
      <c r="BJ169" s="31">
        <v>10.161756546061937</v>
      </c>
      <c r="BK169" s="31">
        <v>10.161756546061937</v>
      </c>
      <c r="BL169" s="31">
        <v>10.161756546061937</v>
      </c>
      <c r="BM169" s="18">
        <v>0</v>
      </c>
      <c r="BN169" s="18">
        <v>0</v>
      </c>
      <c r="BO169" s="18">
        <v>0</v>
      </c>
      <c r="BP169" s="14">
        <v>0</v>
      </c>
      <c r="BQ169" s="14">
        <v>0</v>
      </c>
      <c r="BR169" s="14">
        <v>0</v>
      </c>
    </row>
    <row r="170" spans="3:70" x14ac:dyDescent="0.25">
      <c r="C170" t="str">
        <f t="array" aca="1" ref="C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Measure'!G170),0)),"")</f>
        <v>Residential</v>
      </c>
      <c r="D170" t="str">
        <f t="array" aca="1" ref="D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Measure'!G170),0)),"")</f>
        <v>Existing Residential</v>
      </c>
      <c r="E170" t="str">
        <f t="array" aca="1" ref="E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Measure'!G170),0)),"")</f>
        <v>Green Heat</v>
      </c>
      <c r="F170" s="8" t="str">
        <f t="array" aca="1" ref="F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Measure'!G170),0)),"")</f>
        <v>Per MSHP</v>
      </c>
      <c r="G170" s="3" t="s">
        <v>243</v>
      </c>
      <c r="H170" s="11">
        <v>1.6535945387240125</v>
      </c>
      <c r="I170" s="11">
        <v>1.6918388735713767</v>
      </c>
      <c r="J170" s="11">
        <v>1.7368325496701653</v>
      </c>
      <c r="K170" s="14">
        <v>9044.4813333333313</v>
      </c>
      <c r="L170" s="14">
        <v>9044.4813333333313</v>
      </c>
      <c r="M170" s="14">
        <v>9044.4813333333313</v>
      </c>
      <c r="N170" s="14">
        <v>12310747.466666665</v>
      </c>
      <c r="O170" s="14">
        <v>12310747.466666665</v>
      </c>
      <c r="P170" s="14">
        <v>12310747.466666665</v>
      </c>
      <c r="Q170" s="14">
        <v>221593454.39999995</v>
      </c>
      <c r="R170" s="14">
        <v>221593454.39999995</v>
      </c>
      <c r="S170" s="14">
        <v>221593454.39999995</v>
      </c>
      <c r="T170" s="10">
        <v>2273709.1199999996</v>
      </c>
      <c r="U170" s="10">
        <v>2273709.1199999996</v>
      </c>
      <c r="V170" s="10">
        <v>2273709.1199999996</v>
      </c>
      <c r="W170" s="14">
        <v>5681.9999999999991</v>
      </c>
      <c r="X170" s="14">
        <v>5681.9999999999991</v>
      </c>
      <c r="Y170" s="14">
        <v>5681.9999999999991</v>
      </c>
      <c r="Z170" s="10">
        <v>33793037.375299469</v>
      </c>
      <c r="AA170" s="10">
        <v>34574602.750985645</v>
      </c>
      <c r="AB170" s="10">
        <v>35494098.396654479</v>
      </c>
      <c r="AC170" s="10">
        <v>659111.99999999988</v>
      </c>
      <c r="AD170" s="10">
        <v>659111.99999999988</v>
      </c>
      <c r="AE170" s="10">
        <v>659111.99999999988</v>
      </c>
      <c r="AF170" s="10">
        <v>1137309.1199999999</v>
      </c>
      <c r="AG170" s="10">
        <v>1137309.1199999999</v>
      </c>
      <c r="AH170" s="10">
        <v>1137309.1199999999</v>
      </c>
      <c r="AI170" s="10">
        <v>19298799.359999996</v>
      </c>
      <c r="AJ170" s="10">
        <v>19298799.359999996</v>
      </c>
      <c r="AK170" s="10">
        <v>19298799.359999996</v>
      </c>
      <c r="AL170" s="10">
        <v>0</v>
      </c>
      <c r="AM170" s="10">
        <v>0</v>
      </c>
      <c r="AN170" s="10">
        <v>0</v>
      </c>
      <c r="AO170" s="14">
        <v>3362</v>
      </c>
      <c r="AP170" s="14">
        <v>3362</v>
      </c>
      <c r="AQ170" s="14">
        <v>3362</v>
      </c>
      <c r="AR170" s="14">
        <v>2.4700000000000002</v>
      </c>
      <c r="AS170" s="14">
        <v>2.4700000000000002</v>
      </c>
      <c r="AT170" s="14">
        <v>2.4700000000000002</v>
      </c>
      <c r="AU170" s="14">
        <v>3362</v>
      </c>
      <c r="AV170" s="14">
        <v>3362</v>
      </c>
      <c r="AW170" s="14">
        <v>3362</v>
      </c>
      <c r="AX170" s="14">
        <v>2.4700000000000002</v>
      </c>
      <c r="AY170" s="14">
        <v>2.4700000000000002</v>
      </c>
      <c r="AZ170" s="14">
        <v>2.4700000000000002</v>
      </c>
      <c r="BA170" s="10">
        <v>0</v>
      </c>
      <c r="BB170" s="10">
        <v>0</v>
      </c>
      <c r="BC170" s="10">
        <v>0</v>
      </c>
      <c r="BD170" s="10">
        <v>5947.3842617563314</v>
      </c>
      <c r="BE170" s="10">
        <v>6084.9353662417552</v>
      </c>
      <c r="BF170" s="10">
        <v>6246.7614214457026</v>
      </c>
      <c r="BG170" s="14">
        <v>0</v>
      </c>
      <c r="BH170" s="14">
        <v>0</v>
      </c>
      <c r="BI170" s="14">
        <v>0</v>
      </c>
      <c r="BJ170" s="31">
        <v>7001.3933205861304</v>
      </c>
      <c r="BK170" s="31">
        <v>7001.3933205861304</v>
      </c>
      <c r="BL170" s="31">
        <v>7001.3933205861304</v>
      </c>
      <c r="BM170" s="18">
        <v>1.6987404810494103E-2</v>
      </c>
      <c r="BN170" s="18">
        <v>1.6987404810494103E-2</v>
      </c>
      <c r="BO170" s="18">
        <v>1.6987404810494103E-2</v>
      </c>
      <c r="BP170" s="14">
        <v>221593454.39999995</v>
      </c>
      <c r="BQ170" s="14">
        <v>221593454.39999995</v>
      </c>
      <c r="BR170" s="14">
        <v>221593454.39999995</v>
      </c>
    </row>
    <row r="171" spans="3:70" x14ac:dyDescent="0.25">
      <c r="C171" t="str">
        <f t="array" aca="1" ref="C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Measure'!G171),0)),"")</f>
        <v>Residential</v>
      </c>
      <c r="D171" t="str">
        <f t="array" aca="1" ref="D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Measure'!G171),0)),"")</f>
        <v>Existing Residential</v>
      </c>
      <c r="E171" t="str">
        <f t="array" aca="1" ref="E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Measure'!G171),0)),"")</f>
        <v>Green Heat</v>
      </c>
      <c r="F171" s="8" t="str">
        <f t="array" aca="1" ref="F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Measure'!G171),0)),"")</f>
        <v>Per MSHP</v>
      </c>
      <c r="G171" s="3" t="s">
        <v>244</v>
      </c>
      <c r="H171" s="11">
        <v>1.4207376498006499</v>
      </c>
      <c r="I171" s="11">
        <v>1.436341282556409</v>
      </c>
      <c r="J171" s="11">
        <v>1.4582388290006287</v>
      </c>
      <c r="K171" s="14">
        <v>1254.8800000000001</v>
      </c>
      <c r="L171" s="14">
        <v>1254.8800000000001</v>
      </c>
      <c r="M171" s="14">
        <v>1254.8800000000001</v>
      </c>
      <c r="N171" s="14">
        <v>547418.66666666674</v>
      </c>
      <c r="O171" s="14">
        <v>547418.66666666674</v>
      </c>
      <c r="P171" s="14">
        <v>547418.66666666674</v>
      </c>
      <c r="Q171" s="14">
        <v>9853536.0000000019</v>
      </c>
      <c r="R171" s="14">
        <v>9853536.0000000019</v>
      </c>
      <c r="S171" s="14">
        <v>9853536.0000000019</v>
      </c>
      <c r="T171" s="10">
        <v>190741.76000000004</v>
      </c>
      <c r="U171" s="10">
        <v>190741.76000000004</v>
      </c>
      <c r="V171" s="10">
        <v>190741.76000000004</v>
      </c>
      <c r="W171" s="14">
        <v>682.00000000000011</v>
      </c>
      <c r="X171" s="14">
        <v>682.00000000000011</v>
      </c>
      <c r="Y171" s="14">
        <v>682.00000000000011</v>
      </c>
      <c r="Z171" s="10">
        <v>3481683.7803120133</v>
      </c>
      <c r="AA171" s="10">
        <v>3519922.3073808886</v>
      </c>
      <c r="AB171" s="10">
        <v>3573584.8060794808</v>
      </c>
      <c r="AC171" s="10">
        <v>81840.000000000015</v>
      </c>
      <c r="AD171" s="10">
        <v>81840.000000000015</v>
      </c>
      <c r="AE171" s="10">
        <v>81840.000000000015</v>
      </c>
      <c r="AF171" s="10">
        <v>54341.760000000017</v>
      </c>
      <c r="AG171" s="10">
        <v>54341.760000000017</v>
      </c>
      <c r="AH171" s="10">
        <v>54341.760000000017</v>
      </c>
      <c r="AI171" s="10">
        <v>2396275.2000000002</v>
      </c>
      <c r="AJ171" s="10">
        <v>2396275.2000000002</v>
      </c>
      <c r="AK171" s="10">
        <v>2396275.2000000002</v>
      </c>
      <c r="AL171" s="10">
        <v>0</v>
      </c>
      <c r="AM171" s="10">
        <v>0</v>
      </c>
      <c r="AN171" s="10">
        <v>0</v>
      </c>
      <c r="AO171" s="14">
        <v>1204</v>
      </c>
      <c r="AP171" s="14">
        <v>1204</v>
      </c>
      <c r="AQ171" s="14">
        <v>1204</v>
      </c>
      <c r="AR171" s="14">
        <v>2.76</v>
      </c>
      <c r="AS171" s="14">
        <v>2.76</v>
      </c>
      <c r="AT171" s="14">
        <v>2.76</v>
      </c>
      <c r="AU171" s="14">
        <v>1204</v>
      </c>
      <c r="AV171" s="14">
        <v>1204</v>
      </c>
      <c r="AW171" s="14">
        <v>1204</v>
      </c>
      <c r="AX171" s="14">
        <v>2.76</v>
      </c>
      <c r="AY171" s="14">
        <v>2.76</v>
      </c>
      <c r="AZ171" s="14">
        <v>2.76</v>
      </c>
      <c r="BA171" s="10">
        <v>0</v>
      </c>
      <c r="BB171" s="10">
        <v>0</v>
      </c>
      <c r="BC171" s="10">
        <v>0</v>
      </c>
      <c r="BD171" s="10">
        <v>5105.1081822756787</v>
      </c>
      <c r="BE171" s="10">
        <v>5161.1764037842931</v>
      </c>
      <c r="BF171" s="10">
        <v>5239.8604194713789</v>
      </c>
      <c r="BG171" s="14">
        <v>0</v>
      </c>
      <c r="BH171" s="14">
        <v>0</v>
      </c>
      <c r="BI171" s="14">
        <v>0</v>
      </c>
      <c r="BJ171" s="31">
        <v>4421.8442383586917</v>
      </c>
      <c r="BK171" s="31">
        <v>4421.8442383586917</v>
      </c>
      <c r="BL171" s="31">
        <v>4421.8442383586917</v>
      </c>
      <c r="BM171" s="18">
        <v>3.2048133281408285E-2</v>
      </c>
      <c r="BN171" s="18">
        <v>3.2048133281408285E-2</v>
      </c>
      <c r="BO171" s="18">
        <v>3.2048133281408285E-2</v>
      </c>
      <c r="BP171" s="14">
        <v>9853536.0000000019</v>
      </c>
      <c r="BQ171" s="14">
        <v>9853536.0000000019</v>
      </c>
      <c r="BR171" s="14">
        <v>9853536.0000000019</v>
      </c>
    </row>
    <row r="172" spans="3:70" x14ac:dyDescent="0.25">
      <c r="C172" t="str">
        <f t="array" aca="1" ref="C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Measure'!G172),0)),"")</f>
        <v>BNI</v>
      </c>
      <c r="D172" t="str">
        <f t="array" aca="1" ref="D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Measure'!G172),0)),"")</f>
        <v>Efficient Product Rebates</v>
      </c>
      <c r="E172" t="str">
        <f t="array" aca="1" ref="E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Measure'!G172),0)),"")</f>
        <v>Business Energy Rebates</v>
      </c>
      <c r="F172" s="8" t="str">
        <f t="array" aca="1" ref="F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Measure'!G172),0)),"")</f>
        <v>Per Dishwasher</v>
      </c>
      <c r="G172" s="3" t="s">
        <v>245</v>
      </c>
      <c r="H172" s="11">
        <v>20.396574260196989</v>
      </c>
      <c r="I172" s="11">
        <v>21.258937292202631</v>
      </c>
      <c r="J172" s="11">
        <v>22.217210494406615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0">
        <v>0</v>
      </c>
      <c r="U172" s="10">
        <v>0</v>
      </c>
      <c r="V172" s="10">
        <v>0</v>
      </c>
      <c r="W172" s="14">
        <v>0</v>
      </c>
      <c r="X172" s="14">
        <v>0</v>
      </c>
      <c r="Y172" s="14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0">
        <v>0</v>
      </c>
      <c r="AO172" s="14">
        <v>27407.597102386215</v>
      </c>
      <c r="AP172" s="14">
        <v>27407.597102386215</v>
      </c>
      <c r="AQ172" s="14">
        <v>27407.597102386215</v>
      </c>
      <c r="AR172" s="14">
        <v>4.2549999999999999</v>
      </c>
      <c r="AS172" s="14">
        <v>4.2549999999999999</v>
      </c>
      <c r="AT172" s="14">
        <v>4.2549999999999999</v>
      </c>
      <c r="AU172" s="14">
        <v>0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0">
        <v>0</v>
      </c>
      <c r="BB172" s="10">
        <v>0</v>
      </c>
      <c r="BC172" s="10">
        <v>0</v>
      </c>
      <c r="BD172" s="10">
        <v>37933.216191748324</v>
      </c>
      <c r="BE172" s="10">
        <v>39537.024895677496</v>
      </c>
      <c r="BF172" s="10">
        <v>41319.205770085355</v>
      </c>
      <c r="BG172" s="14">
        <v>0</v>
      </c>
      <c r="BH172" s="14">
        <v>0</v>
      </c>
      <c r="BI172" s="14">
        <v>0</v>
      </c>
      <c r="BJ172" s="31">
        <v>105907.23347672493</v>
      </c>
      <c r="BK172" s="31">
        <v>105907.23347672493</v>
      </c>
      <c r="BL172" s="31">
        <v>105907.23347672493</v>
      </c>
      <c r="BM172" s="18">
        <v>0</v>
      </c>
      <c r="BN172" s="18">
        <v>0</v>
      </c>
      <c r="BO172" s="18">
        <v>0</v>
      </c>
      <c r="BP172" s="14">
        <v>0</v>
      </c>
      <c r="BQ172" s="14">
        <v>0</v>
      </c>
      <c r="BR172" s="14">
        <v>0</v>
      </c>
    </row>
    <row r="173" spans="3:70" x14ac:dyDescent="0.25">
      <c r="C173" t="str">
        <f t="array" aca="1" ref="C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Measure'!G173),0)),"")</f>
        <v>BNI</v>
      </c>
      <c r="D173" t="str">
        <f t="array" aca="1" ref="D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Measure'!G173),0)),"")</f>
        <v>Direct Installation</v>
      </c>
      <c r="E173" t="str">
        <f t="array" aca="1" ref="E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Measure'!G173),0)),"")</f>
        <v>Small Business Energy Solutions</v>
      </c>
      <c r="F173" s="8" t="str">
        <f t="array" aca="1" ref="F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Measure'!G173),0)),"")</f>
        <v>Per Dishwasher</v>
      </c>
      <c r="G173" s="3" t="s">
        <v>246</v>
      </c>
      <c r="H173" s="11">
        <v>5.5910895049878926</v>
      </c>
      <c r="I173" s="11">
        <v>5.827479637773342</v>
      </c>
      <c r="J173" s="11">
        <v>6.0901605750427636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0">
        <v>0</v>
      </c>
      <c r="U173" s="10">
        <v>0</v>
      </c>
      <c r="V173" s="10">
        <v>0</v>
      </c>
      <c r="W173" s="14">
        <v>0</v>
      </c>
      <c r="X173" s="14">
        <v>0</v>
      </c>
      <c r="Y173" s="14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4">
        <v>27407.597102386215</v>
      </c>
      <c r="AP173" s="14">
        <v>27407.597102386215</v>
      </c>
      <c r="AQ173" s="14">
        <v>27407.597102386215</v>
      </c>
      <c r="AR173" s="14">
        <v>4.2549999999999999</v>
      </c>
      <c r="AS173" s="14">
        <v>4.2549999999999999</v>
      </c>
      <c r="AT173" s="14">
        <v>4.2549999999999999</v>
      </c>
      <c r="AU173" s="14">
        <v>0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0">
        <v>0</v>
      </c>
      <c r="BB173" s="10">
        <v>0</v>
      </c>
      <c r="BC173" s="10">
        <v>0</v>
      </c>
      <c r="BD173" s="10">
        <v>38815.384010161077</v>
      </c>
      <c r="BE173" s="10">
        <v>40456.490590925794</v>
      </c>
      <c r="BF173" s="10">
        <v>42280.117532180368</v>
      </c>
      <c r="BG173" s="14">
        <v>0</v>
      </c>
      <c r="BH173" s="14">
        <v>0</v>
      </c>
      <c r="BI173" s="14">
        <v>0</v>
      </c>
      <c r="BJ173" s="31">
        <v>94199.414663273579</v>
      </c>
      <c r="BK173" s="31">
        <v>94199.414663273579</v>
      </c>
      <c r="BL173" s="31">
        <v>94199.414663273579</v>
      </c>
      <c r="BM173" s="18">
        <v>0</v>
      </c>
      <c r="BN173" s="18">
        <v>0</v>
      </c>
      <c r="BO173" s="18">
        <v>0</v>
      </c>
      <c r="BP173" s="14">
        <v>0</v>
      </c>
      <c r="BQ173" s="14">
        <v>0</v>
      </c>
      <c r="BR173" s="14">
        <v>0</v>
      </c>
    </row>
    <row r="174" spans="3:70" x14ac:dyDescent="0.25">
      <c r="C174" t="str">
        <f t="array" aca="1" ref="C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Measure'!G174),0)),"")</f>
        <v>BNI</v>
      </c>
      <c r="D174" t="str">
        <f t="array" aca="1" ref="D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Measure'!G174),0)),"")</f>
        <v>Efficient Product Rebates</v>
      </c>
      <c r="E174" t="str">
        <f t="array" aca="1" ref="E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Measure'!G174),0)),"")</f>
        <v>Business Energy Rebates</v>
      </c>
      <c r="F174" s="8" t="str">
        <f t="array" aca="1" ref="F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Measure'!G174),0)),"")</f>
        <v>Per Dishwasher</v>
      </c>
      <c r="G174" s="3" t="s">
        <v>247</v>
      </c>
      <c r="H174" s="11">
        <v>16.031678634813556</v>
      </c>
      <c r="I174" s="11">
        <v>16.709407947006603</v>
      </c>
      <c r="J174" s="11">
        <v>17.462499542260957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0">
        <v>0</v>
      </c>
      <c r="U174" s="10">
        <v>0</v>
      </c>
      <c r="V174" s="10">
        <v>0</v>
      </c>
      <c r="W174" s="14">
        <v>0</v>
      </c>
      <c r="X174" s="14">
        <v>0</v>
      </c>
      <c r="Y174" s="14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4">
        <v>18811.202929884093</v>
      </c>
      <c r="AP174" s="14">
        <v>18811.202929884093</v>
      </c>
      <c r="AQ174" s="14">
        <v>18811.202929884093</v>
      </c>
      <c r="AR174" s="14">
        <v>2.92</v>
      </c>
      <c r="AS174" s="14">
        <v>2.92</v>
      </c>
      <c r="AT174" s="14">
        <v>2.92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0">
        <v>0</v>
      </c>
      <c r="BB174" s="10">
        <v>0</v>
      </c>
      <c r="BC174" s="10">
        <v>0</v>
      </c>
      <c r="BD174" s="10">
        <v>26042.704998848265</v>
      </c>
      <c r="BE174" s="10">
        <v>27143.644267190899</v>
      </c>
      <c r="BF174" s="10">
        <v>28367.006006100237</v>
      </c>
      <c r="BG174" s="14">
        <v>0</v>
      </c>
      <c r="BH174" s="14">
        <v>0</v>
      </c>
      <c r="BI174" s="14">
        <v>0</v>
      </c>
      <c r="BJ174" s="31">
        <v>71731.674729830178</v>
      </c>
      <c r="BK174" s="31">
        <v>71731.674729830178</v>
      </c>
      <c r="BL174" s="31">
        <v>71731.674729830178</v>
      </c>
      <c r="BM174" s="18">
        <v>0</v>
      </c>
      <c r="BN174" s="18">
        <v>0</v>
      </c>
      <c r="BO174" s="18">
        <v>0</v>
      </c>
      <c r="BP174" s="14">
        <v>0</v>
      </c>
      <c r="BQ174" s="14">
        <v>0</v>
      </c>
      <c r="BR174" s="14">
        <v>0</v>
      </c>
    </row>
    <row r="175" spans="3:70" x14ac:dyDescent="0.25">
      <c r="C175" t="str">
        <f t="array" aca="1" ref="C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Measure'!G175),0)),"")</f>
        <v>BNI</v>
      </c>
      <c r="D175" t="str">
        <f t="array" aca="1" ref="D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Measure'!G175),0)),"")</f>
        <v>Direct Installation</v>
      </c>
      <c r="E175" t="str">
        <f t="array" aca="1" ref="E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Measure'!G175),0)),"")</f>
        <v>Small Business Energy Solutions</v>
      </c>
      <c r="F175" s="8" t="str">
        <f t="array" aca="1" ref="F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Measure'!G175),0)),"")</f>
        <v>Per Dishwasher</v>
      </c>
      <c r="G175" s="3" t="s">
        <v>248</v>
      </c>
      <c r="H175" s="11">
        <v>5.2037647667140901</v>
      </c>
      <c r="I175" s="11">
        <v>5.4237507080802692</v>
      </c>
      <c r="J175" s="11">
        <v>5.6681986912741866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0">
        <v>0</v>
      </c>
      <c r="U175" s="10">
        <v>0</v>
      </c>
      <c r="V175" s="10">
        <v>0</v>
      </c>
      <c r="W175" s="14">
        <v>0</v>
      </c>
      <c r="X175" s="14">
        <v>0</v>
      </c>
      <c r="Y175" s="14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0">
        <v>0</v>
      </c>
      <c r="AO175" s="14">
        <v>18811.202929884093</v>
      </c>
      <c r="AP175" s="14">
        <v>18811.202929884093</v>
      </c>
      <c r="AQ175" s="14">
        <v>18811.202929884093</v>
      </c>
      <c r="AR175" s="14">
        <v>2.92</v>
      </c>
      <c r="AS175" s="14">
        <v>2.92</v>
      </c>
      <c r="AT175" s="14">
        <v>2.92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0">
        <v>0</v>
      </c>
      <c r="BB175" s="10">
        <v>0</v>
      </c>
      <c r="BC175" s="10">
        <v>0</v>
      </c>
      <c r="BD175" s="10">
        <v>26648.34930114706</v>
      </c>
      <c r="BE175" s="10">
        <v>27774.89180828835</v>
      </c>
      <c r="BF175" s="10">
        <v>29026.703820195602</v>
      </c>
      <c r="BG175" s="14">
        <v>0</v>
      </c>
      <c r="BH175" s="14">
        <v>0</v>
      </c>
      <c r="BI175" s="14">
        <v>0</v>
      </c>
      <c r="BJ175" s="31">
        <v>63673.740609417619</v>
      </c>
      <c r="BK175" s="31">
        <v>63673.740609417619</v>
      </c>
      <c r="BL175" s="31">
        <v>63673.740609417619</v>
      </c>
      <c r="BM175" s="18">
        <v>0</v>
      </c>
      <c r="BN175" s="18">
        <v>0</v>
      </c>
      <c r="BO175" s="18">
        <v>0</v>
      </c>
      <c r="BP175" s="14">
        <v>0</v>
      </c>
      <c r="BQ175" s="14">
        <v>0</v>
      </c>
      <c r="BR175" s="14">
        <v>0</v>
      </c>
    </row>
    <row r="176" spans="3:70" x14ac:dyDescent="0.25">
      <c r="C176" t="str">
        <f t="array" aca="1" ref="C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Measure'!G176),0)),"")</f>
        <v>BNI</v>
      </c>
      <c r="D176" t="str">
        <f t="array" aca="1" ref="D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Measure'!G176),0)),"")</f>
        <v>Efficient Product Rebates</v>
      </c>
      <c r="E176" t="str">
        <f t="array" aca="1" ref="E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Measure'!G176),0)),"")</f>
        <v>Business Energy Rebates</v>
      </c>
      <c r="F176" s="8" t="str">
        <f t="array" aca="1" ref="F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Measure'!G176),0)),"")</f>
        <v>per 75 head diary barn/10000 square feet</v>
      </c>
      <c r="G176" s="3" t="s">
        <v>251</v>
      </c>
      <c r="H176" s="11">
        <v>1.7180131907392984</v>
      </c>
      <c r="I176" s="11">
        <v>1.8030136441960751</v>
      </c>
      <c r="J176" s="11">
        <v>1.8965142674047542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0">
        <v>0</v>
      </c>
      <c r="U176" s="10">
        <v>0</v>
      </c>
      <c r="V176" s="10">
        <v>0</v>
      </c>
      <c r="W176" s="14">
        <v>0</v>
      </c>
      <c r="X176" s="14">
        <v>0</v>
      </c>
      <c r="Y176" s="14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0</v>
      </c>
      <c r="AM176" s="10">
        <v>0</v>
      </c>
      <c r="AN176" s="10">
        <v>0</v>
      </c>
      <c r="AO176" s="14">
        <v>6710</v>
      </c>
      <c r="AP176" s="14">
        <v>6710</v>
      </c>
      <c r="AQ176" s="14">
        <v>6710</v>
      </c>
      <c r="AR176" s="14">
        <v>0.64400000000000002</v>
      </c>
      <c r="AS176" s="14">
        <v>0.64400000000000002</v>
      </c>
      <c r="AT176" s="14">
        <v>0.64400000000000002</v>
      </c>
      <c r="AU176" s="14">
        <v>0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0">
        <v>0</v>
      </c>
      <c r="BB176" s="10">
        <v>0</v>
      </c>
      <c r="BC176" s="10">
        <v>0</v>
      </c>
      <c r="BD176" s="10">
        <v>6652.9113399818607</v>
      </c>
      <c r="BE176" s="10">
        <v>6982.0709085779799</v>
      </c>
      <c r="BF176" s="10">
        <v>7344.1469157899564</v>
      </c>
      <c r="BG176" s="14">
        <v>0</v>
      </c>
      <c r="BH176" s="14">
        <v>0</v>
      </c>
      <c r="BI176" s="14">
        <v>0</v>
      </c>
      <c r="BJ176" s="31">
        <v>8732.4193091298912</v>
      </c>
      <c r="BK176" s="31">
        <v>8732.4193091298912</v>
      </c>
      <c r="BL176" s="31">
        <v>8732.4193091298912</v>
      </c>
      <c r="BM176" s="18">
        <v>0</v>
      </c>
      <c r="BN176" s="18">
        <v>0</v>
      </c>
      <c r="BO176" s="18">
        <v>0</v>
      </c>
      <c r="BP176" s="14">
        <v>0</v>
      </c>
      <c r="BQ176" s="14">
        <v>0</v>
      </c>
      <c r="BR176" s="14">
        <v>0</v>
      </c>
    </row>
    <row r="177" spans="3:70" x14ac:dyDescent="0.25">
      <c r="C177" t="str">
        <f t="array" aca="1" ref="C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Measure'!G177),0)),"")</f>
        <v>Residential</v>
      </c>
      <c r="D177" t="str">
        <f t="array" aca="1" ref="D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Measure'!G177),0)),"")</f>
        <v>Residential Efficient Products</v>
      </c>
      <c r="E177" t="str">
        <f t="array" aca="1" ref="E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Measure'!G177),0)),"")</f>
        <v>Instant Savings</v>
      </c>
      <c r="F177" s="8" t="str">
        <f t="array" aca="1" ref="F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Measure'!G177),0)),"")</f>
        <v>Per bulb</v>
      </c>
      <c r="G177" s="3" t="s">
        <v>255</v>
      </c>
      <c r="H177" s="11">
        <v>0.19609212897781</v>
      </c>
      <c r="I177" s="11">
        <v>0.20975165124241785</v>
      </c>
      <c r="J177" s="11">
        <v>0.22548782263058964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0">
        <v>0</v>
      </c>
      <c r="U177" s="10">
        <v>0</v>
      </c>
      <c r="V177" s="10">
        <v>0</v>
      </c>
      <c r="W177" s="14">
        <v>0</v>
      </c>
      <c r="X177" s="14">
        <v>0</v>
      </c>
      <c r="Y177" s="14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4">
        <v>33</v>
      </c>
      <c r="AP177" s="14">
        <v>33</v>
      </c>
      <c r="AQ177" s="14">
        <v>33</v>
      </c>
      <c r="AR177" s="14">
        <v>4.2958579999999996E-3</v>
      </c>
      <c r="AS177" s="14">
        <v>4.2958579999999996E-3</v>
      </c>
      <c r="AT177" s="14">
        <v>4.2958579999999996E-3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0">
        <v>0</v>
      </c>
      <c r="BB177" s="10">
        <v>0</v>
      </c>
      <c r="BC177" s="10">
        <v>0</v>
      </c>
      <c r="BD177" s="10">
        <v>15.006621354853491</v>
      </c>
      <c r="BE177" s="10">
        <v>16.051963050013306</v>
      </c>
      <c r="BF177" s="10">
        <v>17.256227427315753</v>
      </c>
      <c r="BG177" s="14">
        <v>0</v>
      </c>
      <c r="BH177" s="14">
        <v>0</v>
      </c>
      <c r="BI177" s="14">
        <v>0</v>
      </c>
      <c r="BJ177" s="31">
        <v>-170.05230681076998</v>
      </c>
      <c r="BK177" s="31">
        <v>-170.05230681076998</v>
      </c>
      <c r="BL177" s="31">
        <v>-170.05230681076998</v>
      </c>
      <c r="BM177" s="18">
        <v>0</v>
      </c>
      <c r="BN177" s="18">
        <v>0</v>
      </c>
      <c r="BO177" s="18">
        <v>0</v>
      </c>
      <c r="BP177" s="14">
        <v>0</v>
      </c>
      <c r="BQ177" s="14">
        <v>0</v>
      </c>
      <c r="BR177" s="14">
        <v>0</v>
      </c>
    </row>
    <row r="178" spans="3:70" x14ac:dyDescent="0.25">
      <c r="C178" t="str">
        <f t="array" aca="1" ref="C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Measure'!G178),0)),"")</f>
        <v>BNI</v>
      </c>
      <c r="D178" t="str">
        <f t="array" aca="1" ref="D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Measure'!G178),0)),"")</f>
        <v>Efficient Product Rebates</v>
      </c>
      <c r="E178" t="str">
        <f t="array" aca="1" ref="E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Measure'!G178),0)),"")</f>
        <v>Business Energy Rebates</v>
      </c>
      <c r="F178" s="8" t="str">
        <f t="array" aca="1" ref="F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Measure'!G178),0)),"")</f>
        <v>Per fixture</v>
      </c>
      <c r="G178" s="3" t="s">
        <v>256</v>
      </c>
      <c r="H178" s="11">
        <v>2.2250826299621869</v>
      </c>
      <c r="I178" s="11">
        <v>2.3057822150746063</v>
      </c>
      <c r="J178" s="11">
        <v>2.3994778404609347</v>
      </c>
      <c r="K178" s="14">
        <v>6.4118231309904141</v>
      </c>
      <c r="L178" s="14">
        <v>6.4118231309904141</v>
      </c>
      <c r="M178" s="14">
        <v>6.4118231309904141</v>
      </c>
      <c r="N178" s="14">
        <v>21845.637134185305</v>
      </c>
      <c r="O178" s="14">
        <v>21845.637134185305</v>
      </c>
      <c r="P178" s="14">
        <v>21845.637134185305</v>
      </c>
      <c r="Q178" s="14">
        <v>327684.5570127797</v>
      </c>
      <c r="R178" s="14">
        <v>327684.5570127797</v>
      </c>
      <c r="S178" s="14">
        <v>327684.5570127797</v>
      </c>
      <c r="T178" s="10">
        <v>5623.9509463230643</v>
      </c>
      <c r="U178" s="10">
        <v>5623.9509463230643</v>
      </c>
      <c r="V178" s="10">
        <v>5623.9509463230643</v>
      </c>
      <c r="W178" s="14">
        <v>99.999999999999986</v>
      </c>
      <c r="X178" s="14">
        <v>99.999999999999986</v>
      </c>
      <c r="Y178" s="14">
        <v>99.999999999999986</v>
      </c>
      <c r="Z178" s="10">
        <v>32550.402136969347</v>
      </c>
      <c r="AA178" s="10">
        <v>33730.944339009046</v>
      </c>
      <c r="AB178" s="10">
        <v>35101.603677108164</v>
      </c>
      <c r="AC178" s="10">
        <v>4499.9999999999991</v>
      </c>
      <c r="AD178" s="10">
        <v>4499.9999999999991</v>
      </c>
      <c r="AE178" s="10">
        <v>4499.9999999999991</v>
      </c>
      <c r="AF178" s="10">
        <v>623.95094632306552</v>
      </c>
      <c r="AG178" s="10">
        <v>623.95094632306552</v>
      </c>
      <c r="AH178" s="10">
        <v>623.95094632306552</v>
      </c>
      <c r="AI178" s="10">
        <v>14004.899999999998</v>
      </c>
      <c r="AJ178" s="10">
        <v>14004.899999999998</v>
      </c>
      <c r="AK178" s="10">
        <v>14004.899999999998</v>
      </c>
      <c r="AL178" s="10">
        <v>0</v>
      </c>
      <c r="AM178" s="10">
        <v>0</v>
      </c>
      <c r="AN178" s="10">
        <v>0</v>
      </c>
      <c r="AO178" s="14">
        <v>227.92281410000001</v>
      </c>
      <c r="AP178" s="14">
        <v>227.92281410000001</v>
      </c>
      <c r="AQ178" s="14">
        <v>227.92281410000001</v>
      </c>
      <c r="AR178" s="14">
        <v>6.6896687999999996E-2</v>
      </c>
      <c r="AS178" s="14">
        <v>6.6896687999999996E-2</v>
      </c>
      <c r="AT178" s="14">
        <v>6.6896687999999996E-2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0">
        <v>0</v>
      </c>
      <c r="BB178" s="10">
        <v>0</v>
      </c>
      <c r="BC178" s="10">
        <v>0</v>
      </c>
      <c r="BD178" s="10">
        <v>325.50402136969353</v>
      </c>
      <c r="BE178" s="10">
        <v>337.30944339009051</v>
      </c>
      <c r="BF178" s="10">
        <v>351.0160367710817</v>
      </c>
      <c r="BG178" s="14">
        <v>0</v>
      </c>
      <c r="BH178" s="14">
        <v>0</v>
      </c>
      <c r="BI178" s="14">
        <v>0</v>
      </c>
      <c r="BJ178" s="31">
        <v>537.36003379332874</v>
      </c>
      <c r="BK178" s="31">
        <v>537.36003379332874</v>
      </c>
      <c r="BL178" s="31">
        <v>537.36003379332874</v>
      </c>
      <c r="BM178" s="18">
        <v>2.6189256596215151E-2</v>
      </c>
      <c r="BN178" s="18">
        <v>2.6189256596215151E-2</v>
      </c>
      <c r="BO178" s="18">
        <v>2.6189256596215151E-2</v>
      </c>
      <c r="BP178" s="14">
        <v>327684.5570127797</v>
      </c>
      <c r="BQ178" s="14">
        <v>327684.5570127797</v>
      </c>
      <c r="BR178" s="14">
        <v>327684.5570127797</v>
      </c>
    </row>
    <row r="179" spans="3:70" x14ac:dyDescent="0.25">
      <c r="C179" t="str">
        <f t="array" aca="1" ref="C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Measure'!G179),0)),"")</f>
        <v>BNI</v>
      </c>
      <c r="D179" t="str">
        <f t="array" aca="1" ref="D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Measure'!G179),0)),"")</f>
        <v>Efficient Product Rebates</v>
      </c>
      <c r="E179" t="str">
        <f t="array" aca="1" ref="E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Measure'!G179),0)),"")</f>
        <v>Business Energy Rebates</v>
      </c>
      <c r="F179" s="8" t="str">
        <f t="array" aca="1" ref="F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Measure'!G179),0)),"")</f>
        <v>Per fixture</v>
      </c>
      <c r="G179" s="3" t="s">
        <v>258</v>
      </c>
      <c r="H179" s="11">
        <v>1.5535143668255509</v>
      </c>
      <c r="I179" s="11">
        <v>1.6128046153776769</v>
      </c>
      <c r="J179" s="11">
        <v>1.6809692070062314</v>
      </c>
      <c r="K179" s="14">
        <v>11.111146869009586</v>
      </c>
      <c r="L179" s="14">
        <v>11.111146869009586</v>
      </c>
      <c r="M179" s="14">
        <v>11.111146869009586</v>
      </c>
      <c r="N179" s="14">
        <v>43325.379977635792</v>
      </c>
      <c r="O179" s="14">
        <v>43325.379977635792</v>
      </c>
      <c r="P179" s="14">
        <v>43325.379977635792</v>
      </c>
      <c r="Q179" s="14">
        <v>649880.69966453698</v>
      </c>
      <c r="R179" s="14">
        <v>649880.69966453698</v>
      </c>
      <c r="S179" s="14">
        <v>649880.69966453698</v>
      </c>
      <c r="T179" s="10">
        <v>10737.451289280531</v>
      </c>
      <c r="U179" s="10">
        <v>10737.451289280531</v>
      </c>
      <c r="V179" s="10">
        <v>10737.451289280531</v>
      </c>
      <c r="W179" s="14">
        <v>100</v>
      </c>
      <c r="X179" s="14">
        <v>100</v>
      </c>
      <c r="Y179" s="14">
        <v>100</v>
      </c>
      <c r="Z179" s="10">
        <v>61244.736402250441</v>
      </c>
      <c r="AA179" s="10">
        <v>63582.156461788669</v>
      </c>
      <c r="AB179" s="10">
        <v>66269.432830393154</v>
      </c>
      <c r="AC179" s="10">
        <v>8550</v>
      </c>
      <c r="AD179" s="10">
        <v>8550</v>
      </c>
      <c r="AE179" s="10">
        <v>8550</v>
      </c>
      <c r="AF179" s="10">
        <v>1237.4512892805308</v>
      </c>
      <c r="AG179" s="10">
        <v>1237.4512892805308</v>
      </c>
      <c r="AH179" s="10">
        <v>1237.4512892805308</v>
      </c>
      <c r="AI179" s="10">
        <v>38185.896000000001</v>
      </c>
      <c r="AJ179" s="10">
        <v>38185.896000000001</v>
      </c>
      <c r="AK179" s="10">
        <v>38185.896000000001</v>
      </c>
      <c r="AL179" s="10">
        <v>0</v>
      </c>
      <c r="AM179" s="10">
        <v>0</v>
      </c>
      <c r="AN179" s="10">
        <v>0</v>
      </c>
      <c r="AO179" s="14">
        <v>452.0281311</v>
      </c>
      <c r="AP179" s="14">
        <v>452.0281311</v>
      </c>
      <c r="AQ179" s="14">
        <v>452.0281311</v>
      </c>
      <c r="AR179" s="14">
        <v>0.115926299</v>
      </c>
      <c r="AS179" s="14">
        <v>0.115926299</v>
      </c>
      <c r="AT179" s="14">
        <v>0.115926299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0">
        <v>0</v>
      </c>
      <c r="BB179" s="10">
        <v>0</v>
      </c>
      <c r="BC179" s="10">
        <v>0</v>
      </c>
      <c r="BD179" s="10">
        <v>612.44736402250442</v>
      </c>
      <c r="BE179" s="10">
        <v>635.82156461788668</v>
      </c>
      <c r="BF179" s="10">
        <v>662.69432830393157</v>
      </c>
      <c r="BG179" s="14">
        <v>0</v>
      </c>
      <c r="BH179" s="14">
        <v>0</v>
      </c>
      <c r="BI179" s="14">
        <v>0</v>
      </c>
      <c r="BJ179" s="31">
        <v>679.52222495438627</v>
      </c>
      <c r="BK179" s="31">
        <v>679.52222495438627</v>
      </c>
      <c r="BL179" s="31">
        <v>679.52222495438627</v>
      </c>
      <c r="BM179" s="18">
        <v>2.5211877523376836E-2</v>
      </c>
      <c r="BN179" s="18">
        <v>2.5211877523376836E-2</v>
      </c>
      <c r="BO179" s="18">
        <v>2.5211877523376836E-2</v>
      </c>
      <c r="BP179" s="14">
        <v>649880.69966453698</v>
      </c>
      <c r="BQ179" s="14">
        <v>649880.69966453698</v>
      </c>
      <c r="BR179" s="14">
        <v>649880.69966453698</v>
      </c>
    </row>
    <row r="180" spans="3:70" x14ac:dyDescent="0.25">
      <c r="C180" t="str">
        <f t="array" aca="1" ref="C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Measure'!G180),0)),"")</f>
        <v>BNI</v>
      </c>
      <c r="D180" t="str">
        <f t="array" aca="1" ref="D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Measure'!G180),0)),"")</f>
        <v>Efficient Product Rebates</v>
      </c>
      <c r="E180" t="str">
        <f t="array" aca="1" ref="E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Measure'!G180),0)),"")</f>
        <v>Business Energy Rebates</v>
      </c>
      <c r="F180" s="8" t="str">
        <f t="array" aca="1" ref="F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Measure'!G180),0)),"")</f>
        <v xml:space="preserve">Per Drain </v>
      </c>
      <c r="G180" s="3" t="s">
        <v>260</v>
      </c>
      <c r="H180" s="11">
        <v>7.8441443560221016</v>
      </c>
      <c r="I180" s="11">
        <v>8.1769919582732484</v>
      </c>
      <c r="J180" s="11">
        <v>8.5523854150889846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0">
        <v>0</v>
      </c>
      <c r="U180" s="10">
        <v>0</v>
      </c>
      <c r="V180" s="10">
        <v>0</v>
      </c>
      <c r="W180" s="14">
        <v>0</v>
      </c>
      <c r="X180" s="14">
        <v>0</v>
      </c>
      <c r="Y180" s="14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4">
        <v>2371.0189999999998</v>
      </c>
      <c r="AP180" s="14">
        <v>2371.0189999999998</v>
      </c>
      <c r="AQ180" s="14">
        <v>2371.0189999999998</v>
      </c>
      <c r="AR180" s="14">
        <v>0.44</v>
      </c>
      <c r="AS180" s="14">
        <v>0.44</v>
      </c>
      <c r="AT180" s="14">
        <v>0.44</v>
      </c>
      <c r="AU180" s="14">
        <v>0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0">
        <v>0</v>
      </c>
      <c r="BB180" s="10">
        <v>0</v>
      </c>
      <c r="BC180" s="10">
        <v>0</v>
      </c>
      <c r="BD180" s="10">
        <v>2752.18016275422</v>
      </c>
      <c r="BE180" s="10">
        <v>2868.9623797251043</v>
      </c>
      <c r="BF180" s="10">
        <v>3000.6721466779313</v>
      </c>
      <c r="BG180" s="14">
        <v>0</v>
      </c>
      <c r="BH180" s="14">
        <v>0</v>
      </c>
      <c r="BI180" s="14">
        <v>0</v>
      </c>
      <c r="BJ180" s="31">
        <v>7079.6028717077133</v>
      </c>
      <c r="BK180" s="31">
        <v>7079.6028717077133</v>
      </c>
      <c r="BL180" s="31">
        <v>7079.6028717077133</v>
      </c>
      <c r="BM180" s="18">
        <v>0</v>
      </c>
      <c r="BN180" s="18">
        <v>0</v>
      </c>
      <c r="BO180" s="18">
        <v>0</v>
      </c>
      <c r="BP180" s="14">
        <v>0</v>
      </c>
      <c r="BQ180" s="14">
        <v>0</v>
      </c>
      <c r="BR180" s="14">
        <v>0</v>
      </c>
    </row>
    <row r="181" spans="3:70" x14ac:dyDescent="0.25">
      <c r="C181" t="str">
        <f t="array" aca="1" ref="C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Measure'!G181),0)),"")</f>
        <v>BNI</v>
      </c>
      <c r="D181" t="str">
        <f t="array" aca="1" ref="D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Measure'!G181),0)),"")</f>
        <v>Efficient Product Rebates</v>
      </c>
      <c r="E181" t="str">
        <f t="array" aca="1" ref="E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Measure'!G181),0)),"")</f>
        <v>Business Energy Rebates</v>
      </c>
      <c r="F181" s="8" t="str">
        <f t="array" aca="1" ref="F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Measure'!G181),0)),"")</f>
        <v xml:space="preserve">Per Occupancy Sensor </v>
      </c>
      <c r="G181" s="3" t="s">
        <v>262</v>
      </c>
      <c r="H181" s="11">
        <v>6.2685539054167831</v>
      </c>
      <c r="I181" s="11">
        <v>6.4137507477850697</v>
      </c>
      <c r="J181" s="11">
        <v>6.6088033609476122</v>
      </c>
      <c r="K181" s="14">
        <v>1532.0714956172096</v>
      </c>
      <c r="L181" s="14">
        <v>1532.0714956172098</v>
      </c>
      <c r="M181" s="14">
        <v>1532.0714956172098</v>
      </c>
      <c r="N181" s="14">
        <v>2278661.9789266195</v>
      </c>
      <c r="O181" s="14">
        <v>2278661.97892662</v>
      </c>
      <c r="P181" s="14">
        <v>2278661.97892662</v>
      </c>
      <c r="Q181" s="14">
        <v>22786619.789266191</v>
      </c>
      <c r="R181" s="14">
        <v>22786619.789266195</v>
      </c>
      <c r="S181" s="14">
        <v>22786619.789266195</v>
      </c>
      <c r="T181" s="10">
        <v>343009.81431082531</v>
      </c>
      <c r="U181" s="10">
        <v>343009.81431082543</v>
      </c>
      <c r="V181" s="10">
        <v>343009.81431082543</v>
      </c>
      <c r="W181" s="14">
        <v>5497.9999999999991</v>
      </c>
      <c r="X181" s="14">
        <v>5498</v>
      </c>
      <c r="Y181" s="14">
        <v>5498</v>
      </c>
      <c r="Z181" s="10">
        <v>3856534.0488068364</v>
      </c>
      <c r="AA181" s="10">
        <v>3945861.9184912094</v>
      </c>
      <c r="AB181" s="10">
        <v>4065862.0102699655</v>
      </c>
      <c r="AC181" s="10">
        <v>236413.99999999997</v>
      </c>
      <c r="AD181" s="10">
        <v>236414</v>
      </c>
      <c r="AE181" s="10">
        <v>236414</v>
      </c>
      <c r="AF181" s="10">
        <v>68109.814310825401</v>
      </c>
      <c r="AG181" s="10">
        <v>68109.814310825401</v>
      </c>
      <c r="AH181" s="10">
        <v>68109.814310825401</v>
      </c>
      <c r="AI181" s="10">
        <v>547109.27879999997</v>
      </c>
      <c r="AJ181" s="10">
        <v>547109.27880000009</v>
      </c>
      <c r="AK181" s="10">
        <v>547109.27880000009</v>
      </c>
      <c r="AL181" s="10">
        <v>0</v>
      </c>
      <c r="AM181" s="10">
        <v>0</v>
      </c>
      <c r="AN181" s="10">
        <v>0</v>
      </c>
      <c r="AO181" s="14">
        <v>452.52472319999998</v>
      </c>
      <c r="AP181" s="14">
        <v>452.52472319999998</v>
      </c>
      <c r="AQ181" s="14">
        <v>452.52472319999998</v>
      </c>
      <c r="AR181" s="14">
        <v>0.30425760200000002</v>
      </c>
      <c r="AS181" s="14">
        <v>0.30425760200000002</v>
      </c>
      <c r="AT181" s="14">
        <v>0.30425760200000002</v>
      </c>
      <c r="AU181" s="14">
        <v>0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0">
        <v>0</v>
      </c>
      <c r="BB181" s="10">
        <v>0</v>
      </c>
      <c r="BC181" s="10">
        <v>0</v>
      </c>
      <c r="BD181" s="10">
        <v>701.44307908454653</v>
      </c>
      <c r="BE181" s="10">
        <v>717.69041805951429</v>
      </c>
      <c r="BF181" s="10">
        <v>739.51655334120869</v>
      </c>
      <c r="BG181" s="14">
        <v>0</v>
      </c>
      <c r="BH181" s="14">
        <v>0</v>
      </c>
      <c r="BI181" s="14">
        <v>0</v>
      </c>
      <c r="BJ181" s="31">
        <v>1706.3815637134867</v>
      </c>
      <c r="BK181" s="31">
        <v>1706.3815637134867</v>
      </c>
      <c r="BL181" s="31">
        <v>1706.3815637134867</v>
      </c>
      <c r="BM181" s="18">
        <v>1.9912040508065637E-2</v>
      </c>
      <c r="BN181" s="18">
        <v>1.9912040508065641E-2</v>
      </c>
      <c r="BO181" s="18">
        <v>1.9912040508065641E-2</v>
      </c>
      <c r="BP181" s="14">
        <v>22786619.789266191</v>
      </c>
      <c r="BQ181" s="14">
        <v>22786619.789266195</v>
      </c>
      <c r="BR181" s="14">
        <v>22786619.789266195</v>
      </c>
    </row>
    <row r="182" spans="3:70" x14ac:dyDescent="0.25">
      <c r="C182" t="str">
        <f t="array" aca="1" ref="C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Measure'!G182),0)),"")</f>
        <v>BNI</v>
      </c>
      <c r="D182" t="str">
        <f t="array" aca="1" ref="D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Measure'!G182),0)),"")</f>
        <v>Direct Installation</v>
      </c>
      <c r="E182" t="str">
        <f t="array" aca="1" ref="E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Measure'!G182),0)),"")</f>
        <v>Small Business Energy Solutions</v>
      </c>
      <c r="F182" s="8" t="str">
        <f t="array" aca="1" ref="F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Measure'!G182),0)),"")</f>
        <v xml:space="preserve">Per Occupancy Sensor </v>
      </c>
      <c r="G182" s="3" t="s">
        <v>263</v>
      </c>
      <c r="H182" s="11">
        <v>3.6304378088951723</v>
      </c>
      <c r="I182" s="11">
        <v>3.7145286716714372</v>
      </c>
      <c r="J182" s="11">
        <v>3.8274935423950005</v>
      </c>
      <c r="K182" s="14">
        <v>5.1325244043450482</v>
      </c>
      <c r="L182" s="14">
        <v>5.1325244043450482</v>
      </c>
      <c r="M182" s="14">
        <v>5.1325244043450482</v>
      </c>
      <c r="N182" s="14">
        <v>7633.6438929584674</v>
      </c>
      <c r="O182" s="14">
        <v>7633.6438929584674</v>
      </c>
      <c r="P182" s="14">
        <v>7633.6438929584674</v>
      </c>
      <c r="Q182" s="14">
        <v>76336.438929584678</v>
      </c>
      <c r="R182" s="14">
        <v>76336.438929584678</v>
      </c>
      <c r="S182" s="14">
        <v>76336.438929584678</v>
      </c>
      <c r="T182" s="10">
        <v>3728.6928090389697</v>
      </c>
      <c r="U182" s="10">
        <v>3554.5320090389696</v>
      </c>
      <c r="V182" s="10">
        <v>3467.4516090389698</v>
      </c>
      <c r="W182" s="14">
        <v>18</v>
      </c>
      <c r="X182" s="14">
        <v>18</v>
      </c>
      <c r="Y182" s="14">
        <v>18</v>
      </c>
      <c r="Z182" s="10">
        <v>12919.602758952577</v>
      </c>
      <c r="AA182" s="10">
        <v>13218.85607216594</v>
      </c>
      <c r="AB182" s="10">
        <v>13620.863028982261</v>
      </c>
      <c r="AC182" s="10">
        <v>1762.507296</v>
      </c>
      <c r="AD182" s="10">
        <v>1609.2457919999999</v>
      </c>
      <c r="AE182" s="10">
        <v>1532.6150399999999</v>
      </c>
      <c r="AF182" s="10">
        <v>1725.8436090389696</v>
      </c>
      <c r="AG182" s="10">
        <v>1725.8436090389696</v>
      </c>
      <c r="AH182" s="10">
        <v>1725.8436090389696</v>
      </c>
      <c r="AI182" s="10">
        <v>1832.8464000000001</v>
      </c>
      <c r="AJ182" s="10">
        <v>1832.8464000000001</v>
      </c>
      <c r="AK182" s="10">
        <v>1832.8464000000001</v>
      </c>
      <c r="AL182" s="10">
        <v>0</v>
      </c>
      <c r="AM182" s="10">
        <v>0</v>
      </c>
      <c r="AN182" s="10">
        <v>0</v>
      </c>
      <c r="AO182" s="14">
        <v>452.52472319999998</v>
      </c>
      <c r="AP182" s="14">
        <v>452.52472319999998</v>
      </c>
      <c r="AQ182" s="14">
        <v>452.52472319999998</v>
      </c>
      <c r="AR182" s="14">
        <v>0.30425760200000002</v>
      </c>
      <c r="AS182" s="14">
        <v>0.30425760200000002</v>
      </c>
      <c r="AT182" s="14">
        <v>0.30425760200000002</v>
      </c>
      <c r="AU182" s="14">
        <v>0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0">
        <v>0</v>
      </c>
      <c r="BB182" s="10">
        <v>0</v>
      </c>
      <c r="BC182" s="10">
        <v>0</v>
      </c>
      <c r="BD182" s="10">
        <v>717.75570883069872</v>
      </c>
      <c r="BE182" s="10">
        <v>734.38089289810773</v>
      </c>
      <c r="BF182" s="10">
        <v>756.71461272123679</v>
      </c>
      <c r="BG182" s="14">
        <v>0</v>
      </c>
      <c r="BH182" s="14">
        <v>0</v>
      </c>
      <c r="BI182" s="14">
        <v>0</v>
      </c>
      <c r="BJ182" s="31">
        <v>1512.092237040993</v>
      </c>
      <c r="BK182" s="31">
        <v>1512.092237040993</v>
      </c>
      <c r="BL182" s="31">
        <v>1512.092237040993</v>
      </c>
      <c r="BM182" s="18">
        <v>6.4612096850529488E-2</v>
      </c>
      <c r="BN182" s="18">
        <v>6.1594177420458224E-2</v>
      </c>
      <c r="BO182" s="18">
        <v>6.0085217705422599E-2</v>
      </c>
      <c r="BP182" s="14">
        <v>76336.438929584678</v>
      </c>
      <c r="BQ182" s="14">
        <v>76336.438929584678</v>
      </c>
      <c r="BR182" s="14">
        <v>76336.438929584678</v>
      </c>
    </row>
    <row r="183" spans="3:70" x14ac:dyDescent="0.25">
      <c r="C183" t="str">
        <f t="array" aca="1" ref="C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Measure'!G183),0)),"")</f>
        <v>BNI</v>
      </c>
      <c r="D183" t="str">
        <f t="array" aca="1" ref="D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Measure'!G183),0)),"")</f>
        <v>Efficient Product Rebates</v>
      </c>
      <c r="E183" t="str">
        <f t="array" aca="1" ref="E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Measure'!G183),0)),"")</f>
        <v>Business Energy Rebates</v>
      </c>
      <c r="F183" s="8" t="str">
        <f t="array" aca="1" ref="F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Measure'!G183),0)),"")</f>
        <v xml:space="preserve">Per Occupancy Sensor </v>
      </c>
      <c r="G183" s="3" t="s">
        <v>264</v>
      </c>
      <c r="H183" s="11">
        <v>4.4451198073475897</v>
      </c>
      <c r="I183" s="11">
        <v>4.5480809319887747</v>
      </c>
      <c r="J183" s="11">
        <v>4.6863954854449554</v>
      </c>
      <c r="K183" s="14">
        <v>1010.3600115812568</v>
      </c>
      <c r="L183" s="14">
        <v>1010.3600115812568</v>
      </c>
      <c r="M183" s="14">
        <v>1010.3600115812568</v>
      </c>
      <c r="N183" s="14">
        <v>1502716.3875864539</v>
      </c>
      <c r="O183" s="14">
        <v>1502716.3875864539</v>
      </c>
      <c r="P183" s="14">
        <v>1502716.3875864539</v>
      </c>
      <c r="Q183" s="14">
        <v>15027163.875864539</v>
      </c>
      <c r="R183" s="14">
        <v>15027163.875864539</v>
      </c>
      <c r="S183" s="14">
        <v>15027163.875864539</v>
      </c>
      <c r="T183" s="10">
        <v>413676.59362682671</v>
      </c>
      <c r="U183" s="10">
        <v>413676.59362682671</v>
      </c>
      <c r="V183" s="10">
        <v>413676.59362682671</v>
      </c>
      <c r="W183" s="14">
        <v>6146</v>
      </c>
      <c r="X183" s="14">
        <v>6146</v>
      </c>
      <c r="Y183" s="14">
        <v>6146</v>
      </c>
      <c r="Z183" s="10">
        <v>2543280.6480393712</v>
      </c>
      <c r="AA183" s="10">
        <v>2602189.9794295966</v>
      </c>
      <c r="AB183" s="10">
        <v>2681326.8176686577</v>
      </c>
      <c r="AC183" s="10">
        <v>317133.59999999998</v>
      </c>
      <c r="AD183" s="10">
        <v>317133.59999999998</v>
      </c>
      <c r="AE183" s="10">
        <v>317133.59999999998</v>
      </c>
      <c r="AF183" s="10">
        <v>44916.593626826696</v>
      </c>
      <c r="AG183" s="10">
        <v>44916.593626826696</v>
      </c>
      <c r="AH183" s="10">
        <v>44916.593626826696</v>
      </c>
      <c r="AI183" s="10">
        <v>527234.61</v>
      </c>
      <c r="AJ183" s="10">
        <v>527234.61</v>
      </c>
      <c r="AK183" s="10">
        <v>527234.61</v>
      </c>
      <c r="AL183" s="10">
        <v>0</v>
      </c>
      <c r="AM183" s="10">
        <v>0</v>
      </c>
      <c r="AN183" s="10">
        <v>0</v>
      </c>
      <c r="AO183" s="14">
        <v>266.96332800000005</v>
      </c>
      <c r="AP183" s="14">
        <v>266.96332800000005</v>
      </c>
      <c r="AQ183" s="14">
        <v>266.96332800000005</v>
      </c>
      <c r="AR183" s="14">
        <v>0.17949433000000001</v>
      </c>
      <c r="AS183" s="14">
        <v>0.17949433000000001</v>
      </c>
      <c r="AT183" s="14">
        <v>0.17949433000000001</v>
      </c>
      <c r="AU183" s="14">
        <v>0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0">
        <v>0</v>
      </c>
      <c r="BB183" s="10">
        <v>0</v>
      </c>
      <c r="BC183" s="10">
        <v>0</v>
      </c>
      <c r="BD183" s="10">
        <v>413.81071396670541</v>
      </c>
      <c r="BE183" s="10">
        <v>423.39570117630927</v>
      </c>
      <c r="BF183" s="10">
        <v>436.27185448562602</v>
      </c>
      <c r="BG183" s="14">
        <v>0</v>
      </c>
      <c r="BH183" s="14">
        <v>0</v>
      </c>
      <c r="BI183" s="14">
        <v>0</v>
      </c>
      <c r="BJ183" s="31">
        <v>930.51752606688501</v>
      </c>
      <c r="BK183" s="31">
        <v>930.51752606688501</v>
      </c>
      <c r="BL183" s="31">
        <v>930.51752606688501</v>
      </c>
      <c r="BM183" s="18">
        <v>3.6414391128473375E-2</v>
      </c>
      <c r="BN183" s="18">
        <v>3.6414391128473375E-2</v>
      </c>
      <c r="BO183" s="18">
        <v>3.6414391128473375E-2</v>
      </c>
      <c r="BP183" s="14">
        <v>15027163.875864539</v>
      </c>
      <c r="BQ183" s="14">
        <v>15027163.875864539</v>
      </c>
      <c r="BR183" s="14">
        <v>15027163.875864539</v>
      </c>
    </row>
    <row r="184" spans="3:70" x14ac:dyDescent="0.25">
      <c r="C184" t="str">
        <f t="array" aca="1" ref="C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Measure'!G184),0)),"")</f>
        <v>BNI</v>
      </c>
      <c r="D184" t="str">
        <f t="array" aca="1" ref="D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Measure'!G184),0)),"")</f>
        <v>Direct Installation</v>
      </c>
      <c r="E184" t="str">
        <f t="array" aca="1" ref="E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Measure'!G184),0)),"")</f>
        <v>Small Business Energy Solutions</v>
      </c>
      <c r="F184" s="8" t="str">
        <f t="array" aca="1" ref="F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Measure'!G184),0)),"")</f>
        <v xml:space="preserve">Per Occupancy Sensor </v>
      </c>
      <c r="G184" s="3" t="s">
        <v>265</v>
      </c>
      <c r="H184" s="11">
        <v>2.9335125719464124</v>
      </c>
      <c r="I184" s="11">
        <v>3.0014607413202499</v>
      </c>
      <c r="J184" s="11">
        <v>3.0927400541469101</v>
      </c>
      <c r="K184" s="14">
        <v>122.79782491160812</v>
      </c>
      <c r="L184" s="14">
        <v>122.79782491160812</v>
      </c>
      <c r="M184" s="14">
        <v>122.79782491160812</v>
      </c>
      <c r="N184" s="14">
        <v>182638.17029520773</v>
      </c>
      <c r="O184" s="14">
        <v>182638.17029520773</v>
      </c>
      <c r="P184" s="14">
        <v>182638.17029520773</v>
      </c>
      <c r="Q184" s="14">
        <v>1826381.7029520778</v>
      </c>
      <c r="R184" s="14">
        <v>1826381.7029520778</v>
      </c>
      <c r="S184" s="14">
        <v>1826381.7029520778</v>
      </c>
      <c r="T184" s="10">
        <v>114109.0408932438</v>
      </c>
      <c r="U184" s="10">
        <v>107777.08437150464</v>
      </c>
      <c r="V184" s="10">
        <v>104611.1061106351</v>
      </c>
      <c r="W184" s="14">
        <v>730</v>
      </c>
      <c r="X184" s="14">
        <v>730</v>
      </c>
      <c r="Y184" s="14">
        <v>730</v>
      </c>
      <c r="Z184" s="10">
        <v>309106.97982815298</v>
      </c>
      <c r="AA184" s="10">
        <v>316266.74236704776</v>
      </c>
      <c r="AB184" s="10">
        <v>325884.92944368167</v>
      </c>
      <c r="AC184" s="10">
        <v>64079.4</v>
      </c>
      <c r="AD184" s="10">
        <v>58507.278260869556</v>
      </c>
      <c r="AE184" s="10">
        <v>55721.217391304344</v>
      </c>
      <c r="AF184" s="10">
        <v>41291.540893243793</v>
      </c>
      <c r="AG184" s="10">
        <v>41291.540893243793</v>
      </c>
      <c r="AH184" s="10">
        <v>41291.540893243793</v>
      </c>
      <c r="AI184" s="10">
        <v>64079.4</v>
      </c>
      <c r="AJ184" s="10">
        <v>64079.4</v>
      </c>
      <c r="AK184" s="10">
        <v>64079.4</v>
      </c>
      <c r="AL184" s="10">
        <v>0</v>
      </c>
      <c r="AM184" s="10">
        <v>0</v>
      </c>
      <c r="AN184" s="10">
        <v>0</v>
      </c>
      <c r="AO184" s="14">
        <v>266.96332800000005</v>
      </c>
      <c r="AP184" s="14">
        <v>266.96332800000005</v>
      </c>
      <c r="AQ184" s="14">
        <v>266.96332800000005</v>
      </c>
      <c r="AR184" s="14">
        <v>0.17949433000000001</v>
      </c>
      <c r="AS184" s="14">
        <v>0.17949433000000001</v>
      </c>
      <c r="AT184" s="14">
        <v>0.17949433000000001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0">
        <v>0</v>
      </c>
      <c r="BB184" s="10">
        <v>0</v>
      </c>
      <c r="BC184" s="10">
        <v>0</v>
      </c>
      <c r="BD184" s="10">
        <v>423.43421894267533</v>
      </c>
      <c r="BE184" s="10">
        <v>433.24211283157229</v>
      </c>
      <c r="BF184" s="10">
        <v>446.41771156668722</v>
      </c>
      <c r="BG184" s="14">
        <v>0</v>
      </c>
      <c r="BH184" s="14">
        <v>0</v>
      </c>
      <c r="BI184" s="14">
        <v>0</v>
      </c>
      <c r="BJ184" s="31">
        <v>814.12720015865841</v>
      </c>
      <c r="BK184" s="31">
        <v>814.12720015865841</v>
      </c>
      <c r="BL184" s="31">
        <v>814.12720015865841</v>
      </c>
      <c r="BM184" s="18">
        <v>8.2645199811391096E-2</v>
      </c>
      <c r="BN184" s="18">
        <v>7.8059184471679671E-2</v>
      </c>
      <c r="BO184" s="18">
        <v>7.5766176801823987E-2</v>
      </c>
      <c r="BP184" s="14">
        <v>1826381.7029520778</v>
      </c>
      <c r="BQ184" s="14">
        <v>1826381.7029520778</v>
      </c>
      <c r="BR184" s="14">
        <v>1826381.7029520778</v>
      </c>
    </row>
    <row r="185" spans="3:70" x14ac:dyDescent="0.25">
      <c r="C185" t="str">
        <f t="array" aca="1" ref="C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Measure'!G185),0)),"")</f>
        <v>BNI</v>
      </c>
      <c r="D185" t="str">
        <f t="array" aca="1" ref="D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Measure'!G185),0)),"")</f>
        <v>Efficient Product Rebates</v>
      </c>
      <c r="E185" t="str">
        <f t="array" aca="1" ref="E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Measure'!G185),0)),"")</f>
        <v>Business Energy Rebates</v>
      </c>
      <c r="F185" s="8" t="str">
        <f t="array" aca="1" ref="F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Measure'!G185),0)),"")</f>
        <v xml:space="preserve">Per Occupancy Sensor </v>
      </c>
      <c r="G185" s="3" t="s">
        <v>266</v>
      </c>
      <c r="H185" s="11">
        <v>1.0845856844020945</v>
      </c>
      <c r="I185" s="11">
        <v>1.1183555222436634</v>
      </c>
      <c r="J185" s="11">
        <v>1.1599154849929989</v>
      </c>
      <c r="K185" s="14">
        <v>12.944474635314167</v>
      </c>
      <c r="L185" s="14">
        <v>12.944474635314167</v>
      </c>
      <c r="M185" s="14">
        <v>12.944474635314167</v>
      </c>
      <c r="N185" s="14">
        <v>32889.548921047921</v>
      </c>
      <c r="O185" s="14">
        <v>32889.548921047921</v>
      </c>
      <c r="P185" s="14">
        <v>32889.548921047921</v>
      </c>
      <c r="Q185" s="14">
        <v>328895.48921047919</v>
      </c>
      <c r="R185" s="14">
        <v>328895.48921047919</v>
      </c>
      <c r="S185" s="14">
        <v>328895.48921047919</v>
      </c>
      <c r="T185" s="10">
        <v>4143.0773894926697</v>
      </c>
      <c r="U185" s="10">
        <v>4143.0773894926697</v>
      </c>
      <c r="V185" s="10">
        <v>4143.0773894926697</v>
      </c>
      <c r="W185" s="14">
        <v>316</v>
      </c>
      <c r="X185" s="14">
        <v>316</v>
      </c>
      <c r="Y185" s="14">
        <v>316</v>
      </c>
      <c r="Z185" s="10">
        <v>41051.610442064863</v>
      </c>
      <c r="AA185" s="10">
        <v>42329.800121037086</v>
      </c>
      <c r="AB185" s="10">
        <v>43902.846331501307</v>
      </c>
      <c r="AC185" s="10">
        <v>2717.6</v>
      </c>
      <c r="AD185" s="10">
        <v>2717.6</v>
      </c>
      <c r="AE185" s="10">
        <v>2717.6</v>
      </c>
      <c r="AF185" s="10">
        <v>983.07738949266945</v>
      </c>
      <c r="AG185" s="10">
        <v>983.07738949266945</v>
      </c>
      <c r="AH185" s="10">
        <v>983.07738949266945</v>
      </c>
      <c r="AI185" s="10">
        <v>36866.961600000002</v>
      </c>
      <c r="AJ185" s="10">
        <v>36866.961600000002</v>
      </c>
      <c r="AK185" s="10">
        <v>36866.961600000002</v>
      </c>
      <c r="AL185" s="10">
        <v>0</v>
      </c>
      <c r="AM185" s="10">
        <v>0</v>
      </c>
      <c r="AN185" s="10">
        <v>0</v>
      </c>
      <c r="AO185" s="14">
        <v>113.64176639999998</v>
      </c>
      <c r="AP185" s="14">
        <v>113.64176639999998</v>
      </c>
      <c r="AQ185" s="14">
        <v>113.64176639999998</v>
      </c>
      <c r="AR185" s="14">
        <v>4.4726456000000005E-2</v>
      </c>
      <c r="AS185" s="14">
        <v>4.4726456000000005E-2</v>
      </c>
      <c r="AT185" s="14">
        <v>4.4726456000000005E-2</v>
      </c>
      <c r="AU185" s="14">
        <v>0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0">
        <v>0</v>
      </c>
      <c r="BB185" s="10">
        <v>0</v>
      </c>
      <c r="BC185" s="10">
        <v>0</v>
      </c>
      <c r="BD185" s="10">
        <v>129.91015962678753</v>
      </c>
      <c r="BE185" s="10">
        <v>133.955063674168</v>
      </c>
      <c r="BF185" s="10">
        <v>138.93305801108008</v>
      </c>
      <c r="BG185" s="14">
        <v>0</v>
      </c>
      <c r="BH185" s="14">
        <v>0</v>
      </c>
      <c r="BI185" s="14">
        <v>0</v>
      </c>
      <c r="BJ185" s="31">
        <v>40.180812313856904</v>
      </c>
      <c r="BK185" s="31">
        <v>40.180812313856904</v>
      </c>
      <c r="BL185" s="31">
        <v>40.180812313856904</v>
      </c>
      <c r="BM185" s="18">
        <v>1.6663040698703266E-2</v>
      </c>
      <c r="BN185" s="18">
        <v>1.6663040698703266E-2</v>
      </c>
      <c r="BO185" s="18">
        <v>1.6663040698703266E-2</v>
      </c>
      <c r="BP185" s="14">
        <v>328895.48921047919</v>
      </c>
      <c r="BQ185" s="14">
        <v>328895.48921047919</v>
      </c>
      <c r="BR185" s="14">
        <v>328895.48921047919</v>
      </c>
    </row>
    <row r="186" spans="3:70" x14ac:dyDescent="0.25">
      <c r="C186" t="str">
        <f t="array" aca="1" ref="C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Measure'!G186),0)),"")</f>
        <v>BNI</v>
      </c>
      <c r="D186" t="str">
        <f t="array" aca="1" ref="D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Measure'!G186),0)),"")</f>
        <v>Efficient Product Rebates</v>
      </c>
      <c r="E186" t="str">
        <f t="array" aca="1" ref="E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Measure'!G186),0)),"")</f>
        <v>Business Energy Rebates</v>
      </c>
      <c r="F186" s="8" t="str">
        <f t="array" aca="1" ref="F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Measure'!G186),0)),"")</f>
        <v>Per 100' conversion</v>
      </c>
      <c r="G186" s="3" t="s">
        <v>268</v>
      </c>
      <c r="H186" s="11">
        <v>0.35085150547905414</v>
      </c>
      <c r="I186" s="11">
        <v>0.36732943561331932</v>
      </c>
      <c r="J186" s="11">
        <v>0.38352624338316982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0">
        <v>0</v>
      </c>
      <c r="U186" s="10">
        <v>0</v>
      </c>
      <c r="V186" s="10">
        <v>0</v>
      </c>
      <c r="W186" s="14">
        <v>0</v>
      </c>
      <c r="X186" s="14">
        <v>0</v>
      </c>
      <c r="Y186" s="14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0</v>
      </c>
      <c r="AN186" s="10">
        <v>0</v>
      </c>
      <c r="AO186" s="14">
        <v>18250</v>
      </c>
      <c r="AP186" s="14">
        <v>18250</v>
      </c>
      <c r="AQ186" s="14">
        <v>18250</v>
      </c>
      <c r="AR186" s="14">
        <v>2.0830000000000002</v>
      </c>
      <c r="AS186" s="14">
        <v>2.0830000000000002</v>
      </c>
      <c r="AT186" s="14">
        <v>2.0830000000000002</v>
      </c>
      <c r="AU186" s="14">
        <v>18250</v>
      </c>
      <c r="AV186" s="14">
        <v>18250</v>
      </c>
      <c r="AW186" s="14">
        <v>18250</v>
      </c>
      <c r="AX186" s="14">
        <v>2.0830000000000002</v>
      </c>
      <c r="AY186" s="14">
        <v>2.0830000000000002</v>
      </c>
      <c r="AZ186" s="14">
        <v>2.0830000000000002</v>
      </c>
      <c r="BA186" s="10">
        <v>0</v>
      </c>
      <c r="BB186" s="10">
        <v>0</v>
      </c>
      <c r="BC186" s="10">
        <v>0</v>
      </c>
      <c r="BD186" s="10">
        <v>15657.19182159897</v>
      </c>
      <c r="BE186" s="10">
        <v>16392.540277872013</v>
      </c>
      <c r="BF186" s="10">
        <v>17115.343293363858</v>
      </c>
      <c r="BG186" s="14">
        <v>0</v>
      </c>
      <c r="BH186" s="14">
        <v>0</v>
      </c>
      <c r="BI186" s="14">
        <v>0</v>
      </c>
      <c r="BJ186" s="31">
        <v>-79496.372785863103</v>
      </c>
      <c r="BK186" s="31">
        <v>-79496.372785863103</v>
      </c>
      <c r="BL186" s="31">
        <v>-79496.372785863103</v>
      </c>
      <c r="BM186" s="18">
        <v>0</v>
      </c>
      <c r="BN186" s="18">
        <v>0</v>
      </c>
      <c r="BO186" s="18">
        <v>0</v>
      </c>
      <c r="BP186" s="14">
        <v>0</v>
      </c>
      <c r="BQ186" s="14">
        <v>0</v>
      </c>
      <c r="BR186" s="14">
        <v>0</v>
      </c>
    </row>
    <row r="187" spans="3:70" x14ac:dyDescent="0.25">
      <c r="C187" t="str">
        <f t="array" aca="1" ref="C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Measure'!G187),0)),"")</f>
        <v>BNI</v>
      </c>
      <c r="D187" t="str">
        <f t="array" aca="1" ref="D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Measure'!G187),0)),"")</f>
        <v>Direct Installation</v>
      </c>
      <c r="E187" t="str">
        <f t="array" aca="1" ref="E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Measure'!G187),0)),"")</f>
        <v>Small Business Energy Solutions</v>
      </c>
      <c r="F187" s="8" t="str">
        <f t="array" aca="1" ref="F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Measure'!G187),0)),"")</f>
        <v>Per 100' conversion</v>
      </c>
      <c r="G187" s="3" t="s">
        <v>269</v>
      </c>
      <c r="H187" s="11">
        <v>0.32683454956547042</v>
      </c>
      <c r="I187" s="11">
        <v>0.34218451041529013</v>
      </c>
      <c r="J187" s="11">
        <v>0.35727259266430206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0">
        <v>0</v>
      </c>
      <c r="U187" s="10">
        <v>0</v>
      </c>
      <c r="V187" s="10">
        <v>0</v>
      </c>
      <c r="W187" s="14">
        <v>0</v>
      </c>
      <c r="X187" s="14">
        <v>0</v>
      </c>
      <c r="Y187" s="14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0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4">
        <v>18250</v>
      </c>
      <c r="AP187" s="14">
        <v>18250</v>
      </c>
      <c r="AQ187" s="14">
        <v>18250</v>
      </c>
      <c r="AR187" s="14">
        <v>2.0830000000000002</v>
      </c>
      <c r="AS187" s="14">
        <v>2.0830000000000002</v>
      </c>
      <c r="AT187" s="14">
        <v>2.0830000000000002</v>
      </c>
      <c r="AU187" s="14">
        <v>18250</v>
      </c>
      <c r="AV187" s="14">
        <v>18250</v>
      </c>
      <c r="AW187" s="14">
        <v>18250</v>
      </c>
      <c r="AX187" s="14">
        <v>2.0830000000000002</v>
      </c>
      <c r="AY187" s="14">
        <v>2.0830000000000002</v>
      </c>
      <c r="AZ187" s="14">
        <v>2.0830000000000002</v>
      </c>
      <c r="BA187" s="10">
        <v>0</v>
      </c>
      <c r="BB187" s="10">
        <v>0</v>
      </c>
      <c r="BC187" s="10">
        <v>0</v>
      </c>
      <c r="BD187" s="10">
        <v>16021.312561636158</v>
      </c>
      <c r="BE187" s="10">
        <v>16773.762144799264</v>
      </c>
      <c r="BF187" s="10">
        <v>17513.374532744412</v>
      </c>
      <c r="BG187" s="14">
        <v>0</v>
      </c>
      <c r="BH187" s="14">
        <v>0</v>
      </c>
      <c r="BI187" s="14">
        <v>0</v>
      </c>
      <c r="BJ187" s="31">
        <v>-90781.074828503683</v>
      </c>
      <c r="BK187" s="31">
        <v>-90781.074828503683</v>
      </c>
      <c r="BL187" s="31">
        <v>-90781.074828503683</v>
      </c>
      <c r="BM187" s="18">
        <v>0</v>
      </c>
      <c r="BN187" s="18">
        <v>0</v>
      </c>
      <c r="BO187" s="18">
        <v>0</v>
      </c>
      <c r="BP187" s="14">
        <v>0</v>
      </c>
      <c r="BQ187" s="14">
        <v>0</v>
      </c>
      <c r="BR187" s="14">
        <v>0</v>
      </c>
    </row>
    <row r="188" spans="3:70" x14ac:dyDescent="0.25">
      <c r="C188" t="str">
        <f t="array" aca="1" ref="C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Measure'!G188),0)),"")</f>
        <v>Residential</v>
      </c>
      <c r="D188" t="str">
        <f t="array" aca="1" ref="D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Measure'!G188),0)),"")</f>
        <v>Residential Efficient Products</v>
      </c>
      <c r="E188" t="str">
        <f t="array" aca="1" ref="E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Measure'!G188),0)),"")</f>
        <v>Instant Savings</v>
      </c>
      <c r="F188" s="8" t="str">
        <f t="array" aca="1" ref="F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Measure'!G188),0)),"")</f>
        <v>Per sensor</v>
      </c>
      <c r="G188" s="3" t="s">
        <v>270</v>
      </c>
      <c r="H188" s="11">
        <v>2.0993091197206479</v>
      </c>
      <c r="I188" s="11">
        <v>2.229083993928402</v>
      </c>
      <c r="J188" s="11">
        <v>2.3677112538415694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0">
        <v>0</v>
      </c>
      <c r="U188" s="10">
        <v>0</v>
      </c>
      <c r="V188" s="10">
        <v>0</v>
      </c>
      <c r="W188" s="14">
        <v>0</v>
      </c>
      <c r="X188" s="14">
        <v>0</v>
      </c>
      <c r="Y188" s="14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0">
        <v>0</v>
      </c>
      <c r="AF188" s="10">
        <v>0</v>
      </c>
      <c r="AG188" s="10">
        <v>0</v>
      </c>
      <c r="AH188" s="10">
        <v>0</v>
      </c>
      <c r="AI188" s="10">
        <v>0</v>
      </c>
      <c r="AJ188" s="10">
        <v>0</v>
      </c>
      <c r="AK188" s="10">
        <v>0</v>
      </c>
      <c r="AL188" s="10">
        <v>0</v>
      </c>
      <c r="AM188" s="10">
        <v>0</v>
      </c>
      <c r="AN188" s="10">
        <v>0</v>
      </c>
      <c r="AO188" s="14">
        <v>159</v>
      </c>
      <c r="AP188" s="14">
        <v>159</v>
      </c>
      <c r="AQ188" s="14">
        <v>159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0">
        <v>0</v>
      </c>
      <c r="BB188" s="10">
        <v>0</v>
      </c>
      <c r="BC188" s="10">
        <v>0</v>
      </c>
      <c r="BD188" s="10">
        <v>109.69821165480856</v>
      </c>
      <c r="BE188" s="10">
        <v>116.47952436601744</v>
      </c>
      <c r="BF188" s="10">
        <v>123.7234134894565</v>
      </c>
      <c r="BG188" s="14">
        <v>0</v>
      </c>
      <c r="BH188" s="14">
        <v>0</v>
      </c>
      <c r="BI188" s="14">
        <v>0</v>
      </c>
      <c r="BJ188" s="31">
        <v>180.16799532627959</v>
      </c>
      <c r="BK188" s="31">
        <v>180.16799532627959</v>
      </c>
      <c r="BL188" s="31">
        <v>180.16799532627959</v>
      </c>
      <c r="BM188" s="18">
        <v>0</v>
      </c>
      <c r="BN188" s="18">
        <v>0</v>
      </c>
      <c r="BO188" s="18">
        <v>0</v>
      </c>
      <c r="BP188" s="14">
        <v>0</v>
      </c>
      <c r="BQ188" s="14">
        <v>0</v>
      </c>
      <c r="BR188" s="14">
        <v>0</v>
      </c>
    </row>
    <row r="189" spans="3:70" x14ac:dyDescent="0.25">
      <c r="C189" t="str">
        <f t="array" aca="1" ref="C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Measure'!G189),0)),"")</f>
        <v>BNI</v>
      </c>
      <c r="D189" t="str">
        <f t="array" aca="1" ref="D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Measure'!G189),0)),"")</f>
        <v>Efficient Product Rebates</v>
      </c>
      <c r="E189" t="str">
        <f t="array" aca="1" ref="E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Measure'!G189),0)),"")</f>
        <v>Business Energy Rebates</v>
      </c>
      <c r="F189" s="8" t="str">
        <f t="array" aca="1" ref="F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Measure'!G189),0)),"")</f>
        <v xml:space="preserve">Per Economizer - 8 hp scroll compressor </v>
      </c>
      <c r="G189" s="3" t="s">
        <v>271</v>
      </c>
      <c r="H189" s="11">
        <v>5.7855294639668768</v>
      </c>
      <c r="I189" s="11">
        <v>5.9846345820196865</v>
      </c>
      <c r="J189" s="11">
        <v>6.2182564069018511</v>
      </c>
      <c r="K189" s="14">
        <v>250.00029988681791</v>
      </c>
      <c r="L189" s="14">
        <v>251.81134444596549</v>
      </c>
      <c r="M189" s="14">
        <v>254.5071869052916</v>
      </c>
      <c r="N189" s="14">
        <v>748967.83750000026</v>
      </c>
      <c r="O189" s="14">
        <v>754393.48750000016</v>
      </c>
      <c r="P189" s="14">
        <v>762469.87500000023</v>
      </c>
      <c r="Q189" s="14">
        <v>11234517.562500002</v>
      </c>
      <c r="R189" s="14">
        <v>11315902.312500002</v>
      </c>
      <c r="S189" s="14">
        <v>11437048.125000002</v>
      </c>
      <c r="T189" s="10">
        <v>184624.85360523502</v>
      </c>
      <c r="U189" s="10">
        <v>185962.30734731676</v>
      </c>
      <c r="V189" s="10">
        <v>187953.18303675068</v>
      </c>
      <c r="W189" s="14">
        <v>81.119002589488929</v>
      </c>
      <c r="X189" s="14">
        <v>81.706642397719889</v>
      </c>
      <c r="Y189" s="14">
        <v>82.58137755418943</v>
      </c>
      <c r="Z189" s="10">
        <v>1178215.8948896315</v>
      </c>
      <c r="AA189" s="10">
        <v>1227592.333814658</v>
      </c>
      <c r="AB189" s="10">
        <v>1289169.1812035576</v>
      </c>
      <c r="AC189" s="10">
        <v>139524.68445392096</v>
      </c>
      <c r="AD189" s="10">
        <v>140535.42492407822</v>
      </c>
      <c r="AE189" s="10">
        <v>142039.96939320583</v>
      </c>
      <c r="AF189" s="10">
        <v>22386.84842625718</v>
      </c>
      <c r="AG189" s="10">
        <v>22549.022551876988</v>
      </c>
      <c r="AH189" s="10">
        <v>22790.427928371832</v>
      </c>
      <c r="AI189" s="10">
        <v>181261.91046914426</v>
      </c>
      <c r="AJ189" s="10">
        <v>182575.00248097169</v>
      </c>
      <c r="AK189" s="10">
        <v>184529.6143543275</v>
      </c>
      <c r="AL189" s="10">
        <v>0</v>
      </c>
      <c r="AM189" s="10">
        <v>0</v>
      </c>
      <c r="AN189" s="10">
        <v>0</v>
      </c>
      <c r="AO189" s="14">
        <v>10081.094999999999</v>
      </c>
      <c r="AP189" s="14">
        <v>10081.094999999999</v>
      </c>
      <c r="AQ189" s="14">
        <v>10081.094999999999</v>
      </c>
      <c r="AR189" s="14">
        <v>3.3650000000000002</v>
      </c>
      <c r="AS189" s="14">
        <v>3.3650000000000002</v>
      </c>
      <c r="AT189" s="14">
        <v>3.3650000000000002</v>
      </c>
      <c r="AU189" s="14">
        <v>0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0">
        <v>0</v>
      </c>
      <c r="BB189" s="10">
        <v>0</v>
      </c>
      <c r="BC189" s="10">
        <v>0</v>
      </c>
      <c r="BD189" s="10">
        <v>14524.536264974984</v>
      </c>
      <c r="BE189" s="10">
        <v>15024.388443710119</v>
      </c>
      <c r="BF189" s="10">
        <v>15610.894603418454</v>
      </c>
      <c r="BG189" s="14">
        <v>0</v>
      </c>
      <c r="BH189" s="14">
        <v>0</v>
      </c>
      <c r="BI189" s="14">
        <v>0</v>
      </c>
      <c r="BJ189" s="31">
        <v>35203.479864459769</v>
      </c>
      <c r="BK189" s="31">
        <v>35203.479864459769</v>
      </c>
      <c r="BL189" s="31">
        <v>35203.479864459769</v>
      </c>
      <c r="BM189" s="18">
        <v>2.5076871693004463E-2</v>
      </c>
      <c r="BN189" s="18">
        <v>2.5076871693004463E-2</v>
      </c>
      <c r="BO189" s="18">
        <v>2.5076871693004463E-2</v>
      </c>
      <c r="BP189" s="14">
        <v>11234517.562500002</v>
      </c>
      <c r="BQ189" s="14">
        <v>11315902.312500002</v>
      </c>
      <c r="BR189" s="14">
        <v>11437048.125000002</v>
      </c>
    </row>
    <row r="190" spans="3:70" x14ac:dyDescent="0.25">
      <c r="C190" t="str">
        <f t="array" aca="1" ref="C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Measure'!G190),0)),"")</f>
        <v>BNI</v>
      </c>
      <c r="D190" t="str">
        <f t="array" aca="1" ref="D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Measure'!G190),0)),"")</f>
        <v>Efficient Product Rebates</v>
      </c>
      <c r="E190" t="str">
        <f t="array" aca="1" ref="E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Measure'!G190),0)),"")</f>
        <v>Business Energy Rebates</v>
      </c>
      <c r="F190" s="8" t="str">
        <f t="array" aca="1" ref="F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Measure'!G190),0)),"")</f>
        <v>Per Heat Pump - 3.1 COP 10.9 EER</v>
      </c>
      <c r="G190" s="3" t="s">
        <v>273</v>
      </c>
      <c r="H190" s="11">
        <v>10.583909244607389</v>
      </c>
      <c r="I190" s="11">
        <v>11.221966671036832</v>
      </c>
      <c r="J190" s="11">
        <v>11.904654377450971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0">
        <v>0</v>
      </c>
      <c r="U190" s="10">
        <v>0</v>
      </c>
      <c r="V190" s="10">
        <v>0</v>
      </c>
      <c r="W190" s="14">
        <v>0</v>
      </c>
      <c r="X190" s="14">
        <v>0</v>
      </c>
      <c r="Y190" s="14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0">
        <v>0</v>
      </c>
      <c r="AF190" s="10">
        <v>0</v>
      </c>
      <c r="AG190" s="10">
        <v>0</v>
      </c>
      <c r="AH190" s="10">
        <v>0</v>
      </c>
      <c r="AI190" s="10">
        <v>0</v>
      </c>
      <c r="AJ190" s="10">
        <v>0</v>
      </c>
      <c r="AK190" s="10">
        <v>0</v>
      </c>
      <c r="AL190" s="10">
        <v>0</v>
      </c>
      <c r="AM190" s="10">
        <v>0</v>
      </c>
      <c r="AN190" s="10">
        <v>0</v>
      </c>
      <c r="AO190" s="14">
        <v>5625.0429999999997</v>
      </c>
      <c r="AP190" s="14">
        <v>5625.0429999999997</v>
      </c>
      <c r="AQ190" s="14">
        <v>5625.0429999999997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0">
        <v>0</v>
      </c>
      <c r="BB190" s="10">
        <v>0</v>
      </c>
      <c r="BC190" s="10">
        <v>0</v>
      </c>
      <c r="BD190" s="10">
        <v>4557.2765514279536</v>
      </c>
      <c r="BE190" s="10">
        <v>4832.0147488867915</v>
      </c>
      <c r="BF190" s="10">
        <v>5125.9700922751026</v>
      </c>
      <c r="BG190" s="14">
        <v>0</v>
      </c>
      <c r="BH190" s="14">
        <v>0</v>
      </c>
      <c r="BI190" s="14">
        <v>0</v>
      </c>
      <c r="BJ190" s="31">
        <v>12359.76027074115</v>
      </c>
      <c r="BK190" s="31">
        <v>12359.76027074115</v>
      </c>
      <c r="BL190" s="31">
        <v>12359.76027074115</v>
      </c>
      <c r="BM190" s="18">
        <v>0</v>
      </c>
      <c r="BN190" s="18">
        <v>0</v>
      </c>
      <c r="BO190" s="18">
        <v>0</v>
      </c>
      <c r="BP190" s="14">
        <v>0</v>
      </c>
      <c r="BQ190" s="14">
        <v>0</v>
      </c>
      <c r="BR190" s="14">
        <v>0</v>
      </c>
    </row>
    <row r="191" spans="3:70" x14ac:dyDescent="0.25">
      <c r="C191" t="str">
        <f t="array" aca="1" ref="C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Measure'!G191),0)),"")</f>
        <v>BNI</v>
      </c>
      <c r="D191" t="str">
        <f t="array" aca="1" ref="D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Measure'!G191),0)),"")</f>
        <v>Direct Installation</v>
      </c>
      <c r="E191" t="str">
        <f t="array" aca="1" ref="E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Measure'!G191),0)),"")</f>
        <v>Small Business Energy Solutions</v>
      </c>
      <c r="F191" s="8" t="str">
        <f t="array" aca="1" ref="F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Measure'!G191),0)),"")</f>
        <v>Per Luminaire</v>
      </c>
      <c r="G191" s="3" t="s">
        <v>276</v>
      </c>
      <c r="H191" s="11">
        <v>3.0848051167970443</v>
      </c>
      <c r="I191" s="11">
        <v>3.2144099147606449</v>
      </c>
      <c r="J191" s="11">
        <v>3.3551119955086528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0">
        <v>0</v>
      </c>
      <c r="U191" s="10">
        <v>0</v>
      </c>
      <c r="V191" s="10">
        <v>0</v>
      </c>
      <c r="W191" s="14">
        <v>0</v>
      </c>
      <c r="X191" s="14">
        <v>0</v>
      </c>
      <c r="Y191" s="14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4">
        <v>164.94545454545454</v>
      </c>
      <c r="AP191" s="14">
        <v>164.94545454545454</v>
      </c>
      <c r="AQ191" s="14">
        <v>164.94545454545454</v>
      </c>
      <c r="AR191" s="14">
        <v>2.5174825174825173E-2</v>
      </c>
      <c r="AS191" s="14">
        <v>2.5174825174825173E-2</v>
      </c>
      <c r="AT191" s="14">
        <v>2.5174825174825173E-2</v>
      </c>
      <c r="AU191" s="14">
        <v>0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0">
        <v>0</v>
      </c>
      <c r="BB191" s="10">
        <v>0</v>
      </c>
      <c r="BC191" s="10">
        <v>0</v>
      </c>
      <c r="BD191" s="10">
        <v>255.8015105213064</v>
      </c>
      <c r="BE191" s="10">
        <v>266.54873825033735</v>
      </c>
      <c r="BF191" s="10">
        <v>278.21618673609504</v>
      </c>
      <c r="BG191" s="14">
        <v>0</v>
      </c>
      <c r="BH191" s="14">
        <v>0</v>
      </c>
      <c r="BI191" s="14">
        <v>0</v>
      </c>
      <c r="BJ191" s="31">
        <v>515.83606980401487</v>
      </c>
      <c r="BK191" s="31">
        <v>515.83606980401487</v>
      </c>
      <c r="BL191" s="31">
        <v>515.83606980401487</v>
      </c>
      <c r="BM191" s="18">
        <v>0</v>
      </c>
      <c r="BN191" s="18">
        <v>0</v>
      </c>
      <c r="BO191" s="18">
        <v>0</v>
      </c>
      <c r="BP191" s="14">
        <v>0</v>
      </c>
      <c r="BQ191" s="14">
        <v>0</v>
      </c>
      <c r="BR191" s="14">
        <v>0</v>
      </c>
    </row>
    <row r="192" spans="3:70" x14ac:dyDescent="0.25">
      <c r="C192" t="str">
        <f t="array" aca="1" ref="C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Measure'!G192),0)),"")</f>
        <v>Residential</v>
      </c>
      <c r="D192" t="str">
        <f t="array" aca="1" ref="D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Measure'!G192),0)),"")</f>
        <v>Existing Residential</v>
      </c>
      <c r="E192" t="str">
        <f t="array" aca="1" ref="E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Measure'!G192),0)),"")</f>
        <v>Green Heat</v>
      </c>
      <c r="F192" s="8" t="str">
        <f t="array" aca="1" ref="F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Measure'!G192),0)),"")</f>
        <v>Per pellet boiler/furnace</v>
      </c>
      <c r="G192" s="3" t="s">
        <v>279</v>
      </c>
      <c r="H192" s="11">
        <v>3.2932799422251646</v>
      </c>
      <c r="I192" s="11">
        <v>3.3813938270570278</v>
      </c>
      <c r="J192" s="11">
        <v>3.4826068977640259</v>
      </c>
      <c r="K192" s="14">
        <v>551.11111111111109</v>
      </c>
      <c r="L192" s="14">
        <v>551.11111111111109</v>
      </c>
      <c r="M192" s="14">
        <v>551.11111111111109</v>
      </c>
      <c r="N192" s="14">
        <v>978844.44444444426</v>
      </c>
      <c r="O192" s="14">
        <v>978844.44444444426</v>
      </c>
      <c r="P192" s="14">
        <v>978844.44444444426</v>
      </c>
      <c r="Q192" s="14">
        <v>17619199.999999996</v>
      </c>
      <c r="R192" s="14">
        <v>17619199.999999996</v>
      </c>
      <c r="S192" s="14">
        <v>17619199.999999996</v>
      </c>
      <c r="T192" s="10">
        <v>536748.16748563189</v>
      </c>
      <c r="U192" s="10">
        <v>536748.16748563189</v>
      </c>
      <c r="V192" s="10">
        <v>536748.16748563189</v>
      </c>
      <c r="W192" s="14">
        <v>99.999999999999986</v>
      </c>
      <c r="X192" s="14">
        <v>99.999999999999986</v>
      </c>
      <c r="Y192" s="14">
        <v>99.999999999999986</v>
      </c>
      <c r="Z192" s="10">
        <v>2296957.9263209733</v>
      </c>
      <c r="AA192" s="10">
        <v>2358414.5561046926</v>
      </c>
      <c r="AB192" s="10">
        <v>2429007.4510562965</v>
      </c>
      <c r="AC192" s="10">
        <v>223999.99999999997</v>
      </c>
      <c r="AD192" s="10">
        <v>223999.99999999997</v>
      </c>
      <c r="AE192" s="10">
        <v>223999.99999999997</v>
      </c>
      <c r="AF192" s="10">
        <v>186748.16748563194</v>
      </c>
      <c r="AG192" s="10">
        <v>186748.16748563194</v>
      </c>
      <c r="AH192" s="10">
        <v>186748.16748563194</v>
      </c>
      <c r="AI192" s="10">
        <v>510719.99999999988</v>
      </c>
      <c r="AJ192" s="10">
        <v>510719.99999999988</v>
      </c>
      <c r="AK192" s="10">
        <v>510719.99999999988</v>
      </c>
      <c r="AL192" s="10">
        <v>0</v>
      </c>
      <c r="AM192" s="10">
        <v>0</v>
      </c>
      <c r="AN192" s="10">
        <v>0</v>
      </c>
      <c r="AO192" s="14">
        <v>13765</v>
      </c>
      <c r="AP192" s="14">
        <v>13765</v>
      </c>
      <c r="AQ192" s="14">
        <v>13765</v>
      </c>
      <c r="AR192" s="14">
        <v>7.75</v>
      </c>
      <c r="AS192" s="14">
        <v>7.75</v>
      </c>
      <c r="AT192" s="14">
        <v>7.75</v>
      </c>
      <c r="AU192" s="14">
        <v>13765</v>
      </c>
      <c r="AV192" s="14">
        <v>13765</v>
      </c>
      <c r="AW192" s="14">
        <v>13765</v>
      </c>
      <c r="AX192" s="14">
        <v>7.75</v>
      </c>
      <c r="AY192" s="14">
        <v>7.75</v>
      </c>
      <c r="AZ192" s="14">
        <v>7.75</v>
      </c>
      <c r="BA192" s="10">
        <v>0</v>
      </c>
      <c r="BB192" s="10">
        <v>0</v>
      </c>
      <c r="BC192" s="10">
        <v>0</v>
      </c>
      <c r="BD192" s="10">
        <v>22969.579263209736</v>
      </c>
      <c r="BE192" s="10">
        <v>23584.145561046931</v>
      </c>
      <c r="BF192" s="10">
        <v>24290.074510562968</v>
      </c>
      <c r="BG192" s="14">
        <v>0</v>
      </c>
      <c r="BH192" s="14">
        <v>0</v>
      </c>
      <c r="BI192" s="14">
        <v>0</v>
      </c>
      <c r="BJ192" s="31">
        <v>46710.274363991404</v>
      </c>
      <c r="BK192" s="31">
        <v>46710.274363991404</v>
      </c>
      <c r="BL192" s="31">
        <v>46710.274363991404</v>
      </c>
      <c r="BM192" s="18">
        <v>5.0435164900292838E-2</v>
      </c>
      <c r="BN192" s="18">
        <v>5.0435164900292838E-2</v>
      </c>
      <c r="BO192" s="18">
        <v>5.0435164900292838E-2</v>
      </c>
      <c r="BP192" s="14">
        <v>17619199.999999996</v>
      </c>
      <c r="BQ192" s="14">
        <v>17619199.999999996</v>
      </c>
      <c r="BR192" s="14">
        <v>17619199.999999996</v>
      </c>
    </row>
    <row r="193" spans="3:70" x14ac:dyDescent="0.25">
      <c r="C193" t="str">
        <f t="array" aca="1" ref="C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Measure'!G193),0)),"")</f>
        <v>Residential</v>
      </c>
      <c r="D193" t="str">
        <f t="array" aca="1" ref="D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Measure'!G193),0)),"")</f>
        <v>Existing Residential</v>
      </c>
      <c r="E193" t="str">
        <f t="array" aca="1" ref="E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Measure'!G193),0)),"")</f>
        <v>Green Heat</v>
      </c>
      <c r="F193" s="8" t="str">
        <f t="array" aca="1" ref="F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Measure'!G193),0)),"")</f>
        <v>Per pellet stove</v>
      </c>
      <c r="G193" s="3" t="s">
        <v>280</v>
      </c>
      <c r="H193" s="11">
        <v>3.1648362820932583</v>
      </c>
      <c r="I193" s="11">
        <v>3.2574730023203298</v>
      </c>
      <c r="J193" s="11">
        <v>3.362469682504214</v>
      </c>
      <c r="K193" s="14">
        <v>109.37096707048001</v>
      </c>
      <c r="L193" s="14">
        <v>109.37096707048001</v>
      </c>
      <c r="M193" s="14">
        <v>109.37096707048001</v>
      </c>
      <c r="N193" s="14">
        <v>232413.30502476997</v>
      </c>
      <c r="O193" s="14">
        <v>232413.30502476997</v>
      </c>
      <c r="P193" s="14">
        <v>232413.30502476997</v>
      </c>
      <c r="Q193" s="14">
        <v>4183439.4904458583</v>
      </c>
      <c r="R193" s="14">
        <v>4183439.4904458583</v>
      </c>
      <c r="S193" s="14">
        <v>4183439.4904458583</v>
      </c>
      <c r="T193" s="10">
        <v>84340.81335292125</v>
      </c>
      <c r="U193" s="10">
        <v>84340.81335292125</v>
      </c>
      <c r="V193" s="10">
        <v>84340.81335292125</v>
      </c>
      <c r="W193" s="14">
        <v>40</v>
      </c>
      <c r="X193" s="14">
        <v>40</v>
      </c>
      <c r="Y193" s="14">
        <v>40</v>
      </c>
      <c r="Z193" s="10">
        <v>495522.25675068964</v>
      </c>
      <c r="AA193" s="10">
        <v>510026.50043767731</v>
      </c>
      <c r="AB193" s="10">
        <v>526465.95805209666</v>
      </c>
      <c r="AC193" s="10">
        <v>25600</v>
      </c>
      <c r="AD193" s="10">
        <v>25600</v>
      </c>
      <c r="AE193" s="10">
        <v>25600</v>
      </c>
      <c r="AF193" s="10">
        <v>44340.813352921257</v>
      </c>
      <c r="AG193" s="10">
        <v>44340.813352921257</v>
      </c>
      <c r="AH193" s="10">
        <v>44340.813352921257</v>
      </c>
      <c r="AI193" s="10">
        <v>112230.40000000001</v>
      </c>
      <c r="AJ193" s="10">
        <v>112230.40000000001</v>
      </c>
      <c r="AK193" s="10">
        <v>112230.40000000001</v>
      </c>
      <c r="AL193" s="10">
        <v>0</v>
      </c>
      <c r="AM193" s="10">
        <v>0</v>
      </c>
      <c r="AN193" s="10">
        <v>0</v>
      </c>
      <c r="AO193" s="14">
        <v>8170.7802547770698</v>
      </c>
      <c r="AP193" s="14">
        <v>8170.7802547770698</v>
      </c>
      <c r="AQ193" s="14">
        <v>8170.7802547770698</v>
      </c>
      <c r="AR193" s="14">
        <v>3.8450730610715622</v>
      </c>
      <c r="AS193" s="14">
        <v>3.8450730610715622</v>
      </c>
      <c r="AT193" s="14">
        <v>3.8450730610715622</v>
      </c>
      <c r="AU193" s="14">
        <v>8170.7802547770698</v>
      </c>
      <c r="AV193" s="14">
        <v>8170.7802547770698</v>
      </c>
      <c r="AW193" s="14">
        <v>8170.7802547770698</v>
      </c>
      <c r="AX193" s="14">
        <v>3.8450730610715622</v>
      </c>
      <c r="AY193" s="14">
        <v>3.8450730610715622</v>
      </c>
      <c r="AZ193" s="14">
        <v>3.8450730610715622</v>
      </c>
      <c r="BA193" s="10">
        <v>0</v>
      </c>
      <c r="BB193" s="10">
        <v>0</v>
      </c>
      <c r="BC193" s="10">
        <v>0</v>
      </c>
      <c r="BD193" s="10">
        <v>12388.056418767241</v>
      </c>
      <c r="BE193" s="10">
        <v>12750.662510941933</v>
      </c>
      <c r="BF193" s="10">
        <v>13161.648951302417</v>
      </c>
      <c r="BG193" s="14">
        <v>0</v>
      </c>
      <c r="BH193" s="14">
        <v>0</v>
      </c>
      <c r="BI193" s="14">
        <v>0</v>
      </c>
      <c r="BJ193" s="31">
        <v>24845.664257345114</v>
      </c>
      <c r="BK193" s="31">
        <v>24845.664257345114</v>
      </c>
      <c r="BL193" s="31">
        <v>24845.664257345114</v>
      </c>
      <c r="BM193" s="18">
        <v>3.3377465316344807E-2</v>
      </c>
      <c r="BN193" s="18">
        <v>3.3377465316344807E-2</v>
      </c>
      <c r="BO193" s="18">
        <v>3.3377465316344807E-2</v>
      </c>
      <c r="BP193" s="14">
        <v>4183439.4904458583</v>
      </c>
      <c r="BQ193" s="14">
        <v>4183439.4904458583</v>
      </c>
      <c r="BR193" s="14">
        <v>4183439.4904458583</v>
      </c>
    </row>
    <row r="194" spans="3:70" x14ac:dyDescent="0.25">
      <c r="C194" t="str">
        <f t="array" aca="1" ref="C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Measure'!G194),0)),"")</f>
        <v>Residential</v>
      </c>
      <c r="D194" t="str">
        <f t="array" aca="1" ref="D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Measure'!G194),0)),"")</f>
        <v>Existing Residential</v>
      </c>
      <c r="E194" t="str">
        <f t="array" aca="1" ref="E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Measure'!G194),0)),"")</f>
        <v>Efficient Products Installation</v>
      </c>
      <c r="F194" s="8" t="str">
        <f t="array" aca="1" ref="F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Measure'!G194),0)),"")</f>
        <v>Per foot of insulation</v>
      </c>
      <c r="G194" s="3" t="s">
        <v>281</v>
      </c>
      <c r="H194" s="11">
        <v>8.5962673669130911</v>
      </c>
      <c r="I194" s="11">
        <v>8.9747460043360263</v>
      </c>
      <c r="J194" s="11">
        <v>9.3987258825751336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0">
        <v>0</v>
      </c>
      <c r="U194" s="10">
        <v>0</v>
      </c>
      <c r="V194" s="10">
        <v>0</v>
      </c>
      <c r="W194" s="14">
        <v>0</v>
      </c>
      <c r="X194" s="14">
        <v>0</v>
      </c>
      <c r="Y194" s="14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4">
        <v>11.0617</v>
      </c>
      <c r="AP194" s="14">
        <v>11.0617</v>
      </c>
      <c r="AQ194" s="14">
        <v>11.0617</v>
      </c>
      <c r="AR194" s="14">
        <v>1.7919953999999999E-3</v>
      </c>
      <c r="AS194" s="14">
        <v>1.7919953999999999E-3</v>
      </c>
      <c r="AT194" s="14">
        <v>1.7919953999999999E-3</v>
      </c>
      <c r="AU194" s="14">
        <v>0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0">
        <v>1.4483999999999999</v>
      </c>
      <c r="BB194" s="10">
        <v>1.4483999999999999</v>
      </c>
      <c r="BC194" s="10">
        <v>1.4483999999999999</v>
      </c>
      <c r="BD194" s="10">
        <v>15.647133422278387</v>
      </c>
      <c r="BE194" s="10">
        <v>16.336049376664924</v>
      </c>
      <c r="BF194" s="10">
        <v>17.107787788234472</v>
      </c>
      <c r="BG194" s="14">
        <v>0</v>
      </c>
      <c r="BH194" s="14">
        <v>0</v>
      </c>
      <c r="BI194" s="14">
        <v>0</v>
      </c>
      <c r="BJ194" s="31">
        <v>40.80619070959591</v>
      </c>
      <c r="BK194" s="31">
        <v>40.80619070959591</v>
      </c>
      <c r="BL194" s="31">
        <v>40.80619070959591</v>
      </c>
      <c r="BM194" s="18">
        <v>0</v>
      </c>
      <c r="BN194" s="18">
        <v>0</v>
      </c>
      <c r="BO194" s="18">
        <v>0</v>
      </c>
      <c r="BP194" s="14">
        <v>0</v>
      </c>
      <c r="BQ194" s="14">
        <v>0</v>
      </c>
      <c r="BR194" s="14">
        <v>0</v>
      </c>
    </row>
    <row r="195" spans="3:70" x14ac:dyDescent="0.25">
      <c r="C195" t="str">
        <f t="array" aca="1" ref="C1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Measure'!G195),0)),"")</f>
        <v>Residential</v>
      </c>
      <c r="D195" t="str">
        <f t="array" aca="1" ref="D1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Measure'!G195),0)),"")</f>
        <v>Existing Residential</v>
      </c>
      <c r="E195" t="str">
        <f t="array" aca="1" ref="E1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Measure'!G195),0)),"")</f>
        <v>Efficient Products Installation</v>
      </c>
      <c r="F195" s="8" t="str">
        <f t="array" aca="1" ref="F1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Measure'!G195),0)),"")</f>
        <v>Per foot of insulation</v>
      </c>
      <c r="G195" s="3" t="s">
        <v>282</v>
      </c>
      <c r="H195" s="11">
        <v>8.5962673669130911</v>
      </c>
      <c r="I195" s="11">
        <v>8.9747460043360263</v>
      </c>
      <c r="J195" s="11">
        <v>9.3987258825751336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0">
        <v>0</v>
      </c>
      <c r="U195" s="10">
        <v>0</v>
      </c>
      <c r="V195" s="10">
        <v>0</v>
      </c>
      <c r="W195" s="14">
        <v>0</v>
      </c>
      <c r="X195" s="14">
        <v>0</v>
      </c>
      <c r="Y195" s="14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0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  <c r="AM195" s="10">
        <v>0</v>
      </c>
      <c r="AN195" s="10">
        <v>0</v>
      </c>
      <c r="AO195" s="14">
        <v>11.0617</v>
      </c>
      <c r="AP195" s="14">
        <v>11.0617</v>
      </c>
      <c r="AQ195" s="14">
        <v>11.0617</v>
      </c>
      <c r="AR195" s="14">
        <v>1.7919953999999999E-3</v>
      </c>
      <c r="AS195" s="14">
        <v>1.7919953999999999E-3</v>
      </c>
      <c r="AT195" s="14">
        <v>1.7919953999999999E-3</v>
      </c>
      <c r="AU195" s="14">
        <v>0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0">
        <v>1.4483999999999999</v>
      </c>
      <c r="BB195" s="10">
        <v>1.4483999999999999</v>
      </c>
      <c r="BC195" s="10">
        <v>1.4483999999999999</v>
      </c>
      <c r="BD195" s="10">
        <v>15.647133422278387</v>
      </c>
      <c r="BE195" s="10">
        <v>16.336049376664924</v>
      </c>
      <c r="BF195" s="10">
        <v>17.107787788234472</v>
      </c>
      <c r="BG195" s="14">
        <v>0</v>
      </c>
      <c r="BH195" s="14">
        <v>0</v>
      </c>
      <c r="BI195" s="14">
        <v>0</v>
      </c>
      <c r="BJ195" s="31">
        <v>40.80619070959591</v>
      </c>
      <c r="BK195" s="31">
        <v>40.80619070959591</v>
      </c>
      <c r="BL195" s="31">
        <v>40.80619070959591</v>
      </c>
      <c r="BM195" s="18">
        <v>0</v>
      </c>
      <c r="BN195" s="18">
        <v>0</v>
      </c>
      <c r="BO195" s="18">
        <v>0</v>
      </c>
      <c r="BP195" s="14">
        <v>0</v>
      </c>
      <c r="BQ195" s="14">
        <v>0</v>
      </c>
      <c r="BR195" s="14">
        <v>0</v>
      </c>
    </row>
    <row r="196" spans="3:70" x14ac:dyDescent="0.25">
      <c r="C196" t="str">
        <f t="array" aca="1" ref="C1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Measure'!G196),0)),"")</f>
        <v>BNI</v>
      </c>
      <c r="D196" t="str">
        <f t="array" aca="1" ref="D1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Measure'!G196),0)),"")</f>
        <v>Efficient Product Rebates</v>
      </c>
      <c r="E196" t="str">
        <f t="array" aca="1" ref="E1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Measure'!G196),0)),"")</f>
        <v>Business Energy Rebates</v>
      </c>
      <c r="F196" s="8" t="str">
        <f t="array" aca="1" ref="F1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Measure'!G196),0)),"")</f>
        <v>Per Luminaire</v>
      </c>
      <c r="G196" s="3" t="s">
        <v>283</v>
      </c>
      <c r="H196" s="11">
        <v>2.4414453957354434</v>
      </c>
      <c r="I196" s="11">
        <v>2.5308408483493383</v>
      </c>
      <c r="J196" s="11">
        <v>2.6415338711912026</v>
      </c>
      <c r="K196" s="14">
        <v>251.9442811501597</v>
      </c>
      <c r="L196" s="14">
        <v>251.94428115015975</v>
      </c>
      <c r="M196" s="14">
        <v>251.94428115015975</v>
      </c>
      <c r="N196" s="14">
        <v>1103515.9514376996</v>
      </c>
      <c r="O196" s="14">
        <v>1103515.9514376998</v>
      </c>
      <c r="P196" s="14">
        <v>1103515.9514376998</v>
      </c>
      <c r="Q196" s="14">
        <v>15118168.534696484</v>
      </c>
      <c r="R196" s="14">
        <v>15118168.534696486</v>
      </c>
      <c r="S196" s="14">
        <v>15118168.534696486</v>
      </c>
      <c r="T196" s="10">
        <v>199704.38611630333</v>
      </c>
      <c r="U196" s="10">
        <v>158024.38611630336</v>
      </c>
      <c r="V196" s="10">
        <v>158024.38611630336</v>
      </c>
      <c r="W196" s="14">
        <v>1041.9999999999998</v>
      </c>
      <c r="X196" s="14">
        <v>1042</v>
      </c>
      <c r="Y196" s="14">
        <v>1042</v>
      </c>
      <c r="Z196" s="10">
        <v>1395764.2869663867</v>
      </c>
      <c r="AA196" s="10">
        <v>1446871.2993917393</v>
      </c>
      <c r="AB196" s="10">
        <v>1510154.0450836567</v>
      </c>
      <c r="AC196" s="10">
        <v>143379.19999999995</v>
      </c>
      <c r="AD196" s="10">
        <v>107534.39999999999</v>
      </c>
      <c r="AE196" s="10">
        <v>107534.39999999999</v>
      </c>
      <c r="AF196" s="10">
        <v>32984.386116303358</v>
      </c>
      <c r="AG196" s="10">
        <v>32984.386116303365</v>
      </c>
      <c r="AH196" s="10">
        <v>32984.386116303365</v>
      </c>
      <c r="AI196" s="10">
        <v>538711.49919999996</v>
      </c>
      <c r="AJ196" s="10">
        <v>538711.49920000008</v>
      </c>
      <c r="AK196" s="10">
        <v>538711.49920000008</v>
      </c>
      <c r="AL196" s="10">
        <v>0</v>
      </c>
      <c r="AM196" s="10">
        <v>0</v>
      </c>
      <c r="AN196" s="10">
        <v>0</v>
      </c>
      <c r="AO196" s="14">
        <v>1156.32</v>
      </c>
      <c r="AP196" s="14">
        <v>1156.32</v>
      </c>
      <c r="AQ196" s="14">
        <v>1156.32</v>
      </c>
      <c r="AR196" s="14">
        <v>0.26400000000000001</v>
      </c>
      <c r="AS196" s="14">
        <v>0.26400000000000001</v>
      </c>
      <c r="AT196" s="14">
        <v>0.26400000000000001</v>
      </c>
      <c r="AU196" s="14">
        <v>0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0">
        <v>0</v>
      </c>
      <c r="BB196" s="10">
        <v>0</v>
      </c>
      <c r="BC196" s="10">
        <v>0</v>
      </c>
      <c r="BD196" s="10">
        <v>1339.505073864095</v>
      </c>
      <c r="BE196" s="10">
        <v>1388.5521107406328</v>
      </c>
      <c r="BF196" s="10">
        <v>1449.2841123643539</v>
      </c>
      <c r="BG196" s="14">
        <v>0</v>
      </c>
      <c r="BH196" s="14">
        <v>0</v>
      </c>
      <c r="BI196" s="14">
        <v>0</v>
      </c>
      <c r="BJ196" s="31">
        <v>2365.9854586335009</v>
      </c>
      <c r="BK196" s="31">
        <v>2365.9854586335009</v>
      </c>
      <c r="BL196" s="31">
        <v>2365.9854586335009</v>
      </c>
      <c r="BM196" s="18">
        <v>1.9444527967532828E-2</v>
      </c>
      <c r="BN196" s="18">
        <v>1.5386289981639108E-2</v>
      </c>
      <c r="BO196" s="18">
        <v>1.5386289981639108E-2</v>
      </c>
      <c r="BP196" s="14">
        <v>15118168.534696484</v>
      </c>
      <c r="BQ196" s="14">
        <v>15118168.534696486</v>
      </c>
      <c r="BR196" s="14">
        <v>15118168.534696486</v>
      </c>
    </row>
    <row r="197" spans="3:70" x14ac:dyDescent="0.25">
      <c r="C197" t="str">
        <f t="array" aca="1" ref="C1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Measure'!G197),0)),"")</f>
        <v>BNI</v>
      </c>
      <c r="D197" t="str">
        <f t="array" aca="1" ref="D1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Measure'!G197),0)),"")</f>
        <v>Direct Installation</v>
      </c>
      <c r="E197" t="str">
        <f t="array" aca="1" ref="E1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Measure'!G197),0)),"")</f>
        <v>Small Business Energy Solutions</v>
      </c>
      <c r="F197" s="8" t="str">
        <f t="array" aca="1" ref="F1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Measure'!G197),0)),"")</f>
        <v>Per Luminaire</v>
      </c>
      <c r="G197" s="3" t="s">
        <v>284</v>
      </c>
      <c r="H197" s="11">
        <v>1.7708280940810808</v>
      </c>
      <c r="I197" s="11">
        <v>1.8356683642129843</v>
      </c>
      <c r="J197" s="11">
        <v>1.9159561785583408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0">
        <v>0</v>
      </c>
      <c r="U197" s="10">
        <v>0</v>
      </c>
      <c r="V197" s="10">
        <v>0</v>
      </c>
      <c r="W197" s="14">
        <v>0</v>
      </c>
      <c r="X197" s="14">
        <v>0</v>
      </c>
      <c r="Y197" s="14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  <c r="AM197" s="10">
        <v>0</v>
      </c>
      <c r="AN197" s="10">
        <v>0</v>
      </c>
      <c r="AO197" s="14">
        <v>1156.32</v>
      </c>
      <c r="AP197" s="14">
        <v>1156.32</v>
      </c>
      <c r="AQ197" s="14">
        <v>1156.32</v>
      </c>
      <c r="AR197" s="14">
        <v>0.26400000000000001</v>
      </c>
      <c r="AS197" s="14">
        <v>0.26400000000000001</v>
      </c>
      <c r="AT197" s="14">
        <v>0.26400000000000001</v>
      </c>
      <c r="AU197" s="14">
        <v>0</v>
      </c>
      <c r="AV197" s="14">
        <v>0</v>
      </c>
      <c r="AW197" s="14">
        <v>0</v>
      </c>
      <c r="AX197" s="14">
        <v>0</v>
      </c>
      <c r="AY197" s="14">
        <v>0</v>
      </c>
      <c r="AZ197" s="14">
        <v>0</v>
      </c>
      <c r="BA197" s="10">
        <v>0</v>
      </c>
      <c r="BB197" s="10">
        <v>0</v>
      </c>
      <c r="BC197" s="10">
        <v>0</v>
      </c>
      <c r="BD197" s="10">
        <v>1370.6563546516322</v>
      </c>
      <c r="BE197" s="10">
        <v>1420.8440202927402</v>
      </c>
      <c r="BF197" s="10">
        <v>1482.9883940472457</v>
      </c>
      <c r="BG197" s="14">
        <v>0</v>
      </c>
      <c r="BH197" s="14">
        <v>0</v>
      </c>
      <c r="BI197" s="14">
        <v>0</v>
      </c>
      <c r="BJ197" s="31">
        <v>1823.146635777975</v>
      </c>
      <c r="BK197" s="31">
        <v>1823.146635777975</v>
      </c>
      <c r="BL197" s="31">
        <v>1823.146635777975</v>
      </c>
      <c r="BM197" s="18">
        <v>0</v>
      </c>
      <c r="BN197" s="18">
        <v>0</v>
      </c>
      <c r="BO197" s="18">
        <v>0</v>
      </c>
      <c r="BP197" s="14">
        <v>0</v>
      </c>
      <c r="BQ197" s="14">
        <v>0</v>
      </c>
      <c r="BR197" s="14">
        <v>0</v>
      </c>
    </row>
    <row r="198" spans="3:70" x14ac:dyDescent="0.25">
      <c r="C198" t="str">
        <f t="array" aca="1" ref="C1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Measure'!G198),0)),"")</f>
        <v>BNI</v>
      </c>
      <c r="D198" t="str">
        <f t="array" aca="1" ref="D1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Measure'!G198),0)),"")</f>
        <v>Direct Installation</v>
      </c>
      <c r="E198" t="str">
        <f t="array" aca="1" ref="E1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Measure'!G198),0)),"")</f>
        <v>Small Business Energy Solutions</v>
      </c>
      <c r="F198" s="8" t="str">
        <f t="array" aca="1" ref="F1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Measure'!G198),0)),"")</f>
        <v>Per Luminaire</v>
      </c>
      <c r="G198" s="3" t="s">
        <v>286</v>
      </c>
      <c r="H198" s="11">
        <v>5.5945340879089285</v>
      </c>
      <c r="I198" s="11">
        <v>5.7993823748401336</v>
      </c>
      <c r="J198" s="11">
        <v>6.0530337121439297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0">
        <v>0</v>
      </c>
      <c r="U198" s="10">
        <v>0</v>
      </c>
      <c r="V198" s="10">
        <v>0</v>
      </c>
      <c r="W198" s="14">
        <v>0</v>
      </c>
      <c r="X198" s="14">
        <v>0</v>
      </c>
      <c r="Y198" s="14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4">
        <v>170.82</v>
      </c>
      <c r="AP198" s="14">
        <v>170.82</v>
      </c>
      <c r="AQ198" s="14">
        <v>170.82</v>
      </c>
      <c r="AR198" s="14">
        <v>3.9E-2</v>
      </c>
      <c r="AS198" s="14">
        <v>3.9E-2</v>
      </c>
      <c r="AT198" s="14">
        <v>3.9E-2</v>
      </c>
      <c r="AU198" s="14">
        <v>0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0">
        <v>0</v>
      </c>
      <c r="BB198" s="10">
        <v>0</v>
      </c>
      <c r="BC198" s="10">
        <v>0</v>
      </c>
      <c r="BD198" s="10">
        <v>202.48332511899108</v>
      </c>
      <c r="BE198" s="10">
        <v>209.89741208870026</v>
      </c>
      <c r="BF198" s="10">
        <v>219.07783093879763</v>
      </c>
      <c r="BG198" s="14">
        <v>0</v>
      </c>
      <c r="BH198" s="14">
        <v>0</v>
      </c>
      <c r="BI198" s="14">
        <v>0</v>
      </c>
      <c r="BJ198" s="31">
        <v>489.09132661238499</v>
      </c>
      <c r="BK198" s="31">
        <v>489.09132661238499</v>
      </c>
      <c r="BL198" s="31">
        <v>489.09132661238499</v>
      </c>
      <c r="BM198" s="18">
        <v>0</v>
      </c>
      <c r="BN198" s="18">
        <v>0</v>
      </c>
      <c r="BO198" s="18">
        <v>0</v>
      </c>
      <c r="BP198" s="14">
        <v>0</v>
      </c>
      <c r="BQ198" s="14">
        <v>0</v>
      </c>
      <c r="BR198" s="14">
        <v>0</v>
      </c>
    </row>
    <row r="199" spans="3:70" x14ac:dyDescent="0.25">
      <c r="C199" t="str">
        <f t="array" aca="1" ref="C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Measure'!G199),0)),"")</f>
        <v>BNI</v>
      </c>
      <c r="D199" t="str">
        <f t="array" aca="1" ref="D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Measure'!G199),0)),"")</f>
        <v>Efficient Product Rebates</v>
      </c>
      <c r="E199" t="str">
        <f t="array" aca="1" ref="E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Measure'!G199),0)),"")</f>
        <v>Business Energy Rebates</v>
      </c>
      <c r="F199" s="8" t="str">
        <f t="array" aca="1" ref="F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Measure'!G199),0)),"")</f>
        <v>Per Luminaire</v>
      </c>
      <c r="G199" s="3" t="s">
        <v>287</v>
      </c>
      <c r="H199" s="11">
        <v>2.1303228751445418</v>
      </c>
      <c r="I199" s="11">
        <v>2.2083263307900913</v>
      </c>
      <c r="J199" s="11">
        <v>2.3049133276120646</v>
      </c>
      <c r="K199" s="14">
        <v>357.84792332268376</v>
      </c>
      <c r="L199" s="14">
        <v>357.84792332268376</v>
      </c>
      <c r="M199" s="14">
        <v>357.84792332268376</v>
      </c>
      <c r="N199" s="14">
        <v>1567373.9041533547</v>
      </c>
      <c r="O199" s="14">
        <v>1567373.9041533547</v>
      </c>
      <c r="P199" s="14">
        <v>1567373.9041533547</v>
      </c>
      <c r="Q199" s="14">
        <v>21473022.486900963</v>
      </c>
      <c r="R199" s="14">
        <v>21473022.486900963</v>
      </c>
      <c r="S199" s="14">
        <v>21473022.486900963</v>
      </c>
      <c r="T199" s="10">
        <v>156849.22404235025</v>
      </c>
      <c r="U199" s="10">
        <v>134849.22404235025</v>
      </c>
      <c r="V199" s="10">
        <v>134849.22404235025</v>
      </c>
      <c r="W199" s="14">
        <v>440</v>
      </c>
      <c r="X199" s="14">
        <v>440</v>
      </c>
      <c r="Y199" s="14">
        <v>440</v>
      </c>
      <c r="Z199" s="10">
        <v>1982467.5093188607</v>
      </c>
      <c r="AA199" s="10">
        <v>2055057.1238961369</v>
      </c>
      <c r="AB199" s="10">
        <v>2144940.4862992438</v>
      </c>
      <c r="AC199" s="10">
        <v>94600</v>
      </c>
      <c r="AD199" s="10">
        <v>75680</v>
      </c>
      <c r="AE199" s="10">
        <v>75680</v>
      </c>
      <c r="AF199" s="10">
        <v>46849.224042350266</v>
      </c>
      <c r="AG199" s="10">
        <v>46849.224042350266</v>
      </c>
      <c r="AH199" s="10">
        <v>46849.224042350266</v>
      </c>
      <c r="AI199" s="10">
        <v>883745.63199999998</v>
      </c>
      <c r="AJ199" s="10">
        <v>883745.63199999998</v>
      </c>
      <c r="AK199" s="10">
        <v>883745.63199999998</v>
      </c>
      <c r="AL199" s="10">
        <v>0</v>
      </c>
      <c r="AM199" s="10">
        <v>0</v>
      </c>
      <c r="AN199" s="10">
        <v>0</v>
      </c>
      <c r="AO199" s="14">
        <v>3889.44</v>
      </c>
      <c r="AP199" s="14">
        <v>3889.44</v>
      </c>
      <c r="AQ199" s="14">
        <v>3889.44</v>
      </c>
      <c r="AR199" s="14">
        <v>0.88800000000000001</v>
      </c>
      <c r="AS199" s="14">
        <v>0.88800000000000001</v>
      </c>
      <c r="AT199" s="14">
        <v>0.88800000000000001</v>
      </c>
      <c r="AU199" s="14">
        <v>0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0">
        <v>0</v>
      </c>
      <c r="BB199" s="10">
        <v>0</v>
      </c>
      <c r="BC199" s="10">
        <v>0</v>
      </c>
      <c r="BD199" s="10">
        <v>4505.6079757246835</v>
      </c>
      <c r="BE199" s="10">
        <v>4670.5843724912202</v>
      </c>
      <c r="BF199" s="10">
        <v>4874.8647415891901</v>
      </c>
      <c r="BG199" s="14">
        <v>0</v>
      </c>
      <c r="BH199" s="14">
        <v>0</v>
      </c>
      <c r="BI199" s="14">
        <v>0</v>
      </c>
      <c r="BJ199" s="31">
        <v>7200.4123852339562</v>
      </c>
      <c r="BK199" s="31">
        <v>7200.4123852339562</v>
      </c>
      <c r="BL199" s="31">
        <v>7200.4123852339562</v>
      </c>
      <c r="BM199" s="18">
        <v>1.0752220930179386E-2</v>
      </c>
      <c r="BN199" s="18">
        <v>9.2440919489351001E-3</v>
      </c>
      <c r="BO199" s="18">
        <v>9.2440919489351001E-3</v>
      </c>
      <c r="BP199" s="14">
        <v>21473022.486900963</v>
      </c>
      <c r="BQ199" s="14">
        <v>21473022.486900963</v>
      </c>
      <c r="BR199" s="14">
        <v>21473022.486900963</v>
      </c>
    </row>
    <row r="200" spans="3:70" x14ac:dyDescent="0.25">
      <c r="C200" t="str">
        <f t="array" aca="1" ref="C2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Measure'!G200),0)),"")</f>
        <v>BNI</v>
      </c>
      <c r="D200" t="str">
        <f t="array" aca="1" ref="D2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Measure'!G200),0)),"")</f>
        <v>Direct Installation</v>
      </c>
      <c r="E200" t="str">
        <f t="array" aca="1" ref="E2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Measure'!G200),0)),"")</f>
        <v>Small Business Energy Solutions</v>
      </c>
      <c r="F200" s="8" t="str">
        <f t="array" aca="1" ref="F2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Measure'!G200),0)),"")</f>
        <v>Per Luminaire</v>
      </c>
      <c r="G200" s="3" t="s">
        <v>290</v>
      </c>
      <c r="H200" s="11">
        <v>5.5945340879089285</v>
      </c>
      <c r="I200" s="11">
        <v>5.7993823748401345</v>
      </c>
      <c r="J200" s="11">
        <v>6.0530337121439306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0">
        <v>0</v>
      </c>
      <c r="U200" s="10">
        <v>0</v>
      </c>
      <c r="V200" s="10">
        <v>0</v>
      </c>
      <c r="W200" s="14">
        <v>0</v>
      </c>
      <c r="X200" s="14">
        <v>0</v>
      </c>
      <c r="Y200" s="14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0">
        <v>0</v>
      </c>
      <c r="AO200" s="14">
        <v>462.96599999999995</v>
      </c>
      <c r="AP200" s="14">
        <v>462.96599999999995</v>
      </c>
      <c r="AQ200" s="14">
        <v>462.96599999999995</v>
      </c>
      <c r="AR200" s="14">
        <v>0.1057</v>
      </c>
      <c r="AS200" s="14">
        <v>0.1057</v>
      </c>
      <c r="AT200" s="14">
        <v>0.1057</v>
      </c>
      <c r="AU200" s="14">
        <v>0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0">
        <v>0</v>
      </c>
      <c r="BB200" s="10">
        <v>0</v>
      </c>
      <c r="BC200" s="10">
        <v>0</v>
      </c>
      <c r="BD200" s="10">
        <v>548.78172987377832</v>
      </c>
      <c r="BE200" s="10">
        <v>568.87580660963124</v>
      </c>
      <c r="BF200" s="10">
        <v>593.75709564694648</v>
      </c>
      <c r="BG200" s="14">
        <v>0</v>
      </c>
      <c r="BH200" s="14">
        <v>0</v>
      </c>
      <c r="BI200" s="14">
        <v>0</v>
      </c>
      <c r="BJ200" s="31">
        <v>1325.562903152028</v>
      </c>
      <c r="BK200" s="31">
        <v>1325.562903152028</v>
      </c>
      <c r="BL200" s="31">
        <v>1325.562903152028</v>
      </c>
      <c r="BM200" s="18">
        <v>0</v>
      </c>
      <c r="BN200" s="18">
        <v>0</v>
      </c>
      <c r="BO200" s="18">
        <v>0</v>
      </c>
      <c r="BP200" s="14">
        <v>0</v>
      </c>
      <c r="BQ200" s="14">
        <v>0</v>
      </c>
      <c r="BR200" s="14">
        <v>0</v>
      </c>
    </row>
    <row r="201" spans="3:70" x14ac:dyDescent="0.25">
      <c r="C201" t="str">
        <f t="array" aca="1" ref="C2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Measure'!G201),0)),"")</f>
        <v>BNI</v>
      </c>
      <c r="D201" t="str">
        <f t="array" aca="1" ref="D2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Measure'!G201),0)),"")</f>
        <v>Efficient Product Rebates</v>
      </c>
      <c r="E201" t="str">
        <f t="array" aca="1" ref="E2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Measure'!G201),0)),"")</f>
        <v>Business Energy Rebates</v>
      </c>
      <c r="F201" s="8" t="str">
        <f t="array" aca="1" ref="F2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Measure'!G201),0)),"")</f>
        <v>Per Luminaire</v>
      </c>
      <c r="G201" s="3" t="s">
        <v>291</v>
      </c>
      <c r="H201" s="11">
        <v>5.6895207273325923</v>
      </c>
      <c r="I201" s="11">
        <v>5.8978470251332542</v>
      </c>
      <c r="J201" s="11">
        <v>6.1558049745225611</v>
      </c>
      <c r="K201" s="14">
        <v>11.942917997870076</v>
      </c>
      <c r="L201" s="14">
        <v>11.942917997870076</v>
      </c>
      <c r="M201" s="14">
        <v>11.942917997870076</v>
      </c>
      <c r="N201" s="14">
        <v>52309.980830670931</v>
      </c>
      <c r="O201" s="14">
        <v>52309.980830670931</v>
      </c>
      <c r="P201" s="14">
        <v>52309.980830670931</v>
      </c>
      <c r="Q201" s="14">
        <v>716646.73738019168</v>
      </c>
      <c r="R201" s="14">
        <v>716646.73738019168</v>
      </c>
      <c r="S201" s="14">
        <v>716646.73738019168</v>
      </c>
      <c r="T201" s="10">
        <v>9063.5592790546871</v>
      </c>
      <c r="U201" s="10">
        <v>9063.5592790546871</v>
      </c>
      <c r="V201" s="10">
        <v>9063.5592790546871</v>
      </c>
      <c r="W201" s="14">
        <v>100</v>
      </c>
      <c r="X201" s="14">
        <v>100</v>
      </c>
      <c r="Y201" s="14">
        <v>100</v>
      </c>
      <c r="Z201" s="10">
        <v>66163.432436317424</v>
      </c>
      <c r="AA201" s="10">
        <v>68586.058803249442</v>
      </c>
      <c r="AB201" s="10">
        <v>71585.85161072413</v>
      </c>
      <c r="AC201" s="10">
        <v>6450</v>
      </c>
      <c r="AD201" s="10">
        <v>6450</v>
      </c>
      <c r="AE201" s="10">
        <v>6450</v>
      </c>
      <c r="AF201" s="10">
        <v>1563.5592790546877</v>
      </c>
      <c r="AG201" s="10">
        <v>1563.5592790546877</v>
      </c>
      <c r="AH201" s="10">
        <v>1563.5592790546877</v>
      </c>
      <c r="AI201" s="10">
        <v>10065.44</v>
      </c>
      <c r="AJ201" s="10">
        <v>10065.44</v>
      </c>
      <c r="AK201" s="10">
        <v>10065.44</v>
      </c>
      <c r="AL201" s="10">
        <v>0</v>
      </c>
      <c r="AM201" s="10">
        <v>0</v>
      </c>
      <c r="AN201" s="10">
        <v>0</v>
      </c>
      <c r="AO201" s="14">
        <v>571.15200000000004</v>
      </c>
      <c r="AP201" s="14">
        <v>571.15200000000004</v>
      </c>
      <c r="AQ201" s="14">
        <v>571.15200000000004</v>
      </c>
      <c r="AR201" s="14">
        <v>0.13040000000000002</v>
      </c>
      <c r="AS201" s="14">
        <v>0.13040000000000002</v>
      </c>
      <c r="AT201" s="14">
        <v>0.13040000000000002</v>
      </c>
      <c r="AU201" s="14">
        <v>0</v>
      </c>
      <c r="AV201" s="14">
        <v>0</v>
      </c>
      <c r="AW201" s="14">
        <v>0</v>
      </c>
      <c r="AX201" s="14">
        <v>0</v>
      </c>
      <c r="AY201" s="14">
        <v>0</v>
      </c>
      <c r="AZ201" s="14">
        <v>0</v>
      </c>
      <c r="BA201" s="10">
        <v>0</v>
      </c>
      <c r="BB201" s="10">
        <v>0</v>
      </c>
      <c r="BC201" s="10">
        <v>0</v>
      </c>
      <c r="BD201" s="10">
        <v>661.63432436317419</v>
      </c>
      <c r="BE201" s="10">
        <v>685.86058803249443</v>
      </c>
      <c r="BF201" s="10">
        <v>715.85851610724126</v>
      </c>
      <c r="BG201" s="14">
        <v>0</v>
      </c>
      <c r="BH201" s="14">
        <v>0</v>
      </c>
      <c r="BI201" s="14">
        <v>0</v>
      </c>
      <c r="BJ201" s="31">
        <v>1603.706520410577</v>
      </c>
      <c r="BK201" s="31">
        <v>1603.706520410577</v>
      </c>
      <c r="BL201" s="31">
        <v>1603.706520410577</v>
      </c>
      <c r="BM201" s="18">
        <v>1.8616697212741617E-2</v>
      </c>
      <c r="BN201" s="18">
        <v>1.8616697212741617E-2</v>
      </c>
      <c r="BO201" s="18">
        <v>1.8616697212741617E-2</v>
      </c>
      <c r="BP201" s="14">
        <v>716646.73738019168</v>
      </c>
      <c r="BQ201" s="14">
        <v>716646.73738019168</v>
      </c>
      <c r="BR201" s="14">
        <v>716646.73738019168</v>
      </c>
    </row>
    <row r="202" spans="3:70" x14ac:dyDescent="0.25">
      <c r="C202" t="str">
        <f t="array" aca="1" ref="C2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Measure'!G202),0)),"")</f>
        <v>BNI</v>
      </c>
      <c r="D202" t="str">
        <f t="array" aca="1" ref="D2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Measure'!G202),0)),"")</f>
        <v>Direct Installation</v>
      </c>
      <c r="E202" t="str">
        <f t="array" aca="1" ref="E2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Measure'!G202),0)),"")</f>
        <v>Small Business Energy Solutions</v>
      </c>
      <c r="F202" s="8" t="str">
        <f t="array" aca="1" ref="F2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Measure'!G202),0)),"")</f>
        <v>Per Luminaire</v>
      </c>
      <c r="G202" s="3" t="s">
        <v>292</v>
      </c>
      <c r="H202" s="11">
        <v>3.022281624346228</v>
      </c>
      <c r="I202" s="11">
        <v>3.1329448544995699</v>
      </c>
      <c r="J202" s="11">
        <v>3.2699724896302449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0">
        <v>0</v>
      </c>
      <c r="U202" s="10">
        <v>0</v>
      </c>
      <c r="V202" s="10">
        <v>0</v>
      </c>
      <c r="W202" s="14">
        <v>0</v>
      </c>
      <c r="X202" s="14">
        <v>0</v>
      </c>
      <c r="Y202" s="14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4">
        <v>571.15200000000004</v>
      </c>
      <c r="AP202" s="14">
        <v>571.15200000000004</v>
      </c>
      <c r="AQ202" s="14">
        <v>571.15200000000004</v>
      </c>
      <c r="AR202" s="14">
        <v>0.13040000000000002</v>
      </c>
      <c r="AS202" s="14">
        <v>0.13040000000000002</v>
      </c>
      <c r="AT202" s="14">
        <v>0.13040000000000002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0">
        <v>0</v>
      </c>
      <c r="BB202" s="10">
        <v>0</v>
      </c>
      <c r="BC202" s="10">
        <v>0</v>
      </c>
      <c r="BD202" s="10">
        <v>677.02116911580617</v>
      </c>
      <c r="BE202" s="10">
        <v>701.81083426580813</v>
      </c>
      <c r="BF202" s="10">
        <v>732.5063885748516</v>
      </c>
      <c r="BG202" s="14">
        <v>0</v>
      </c>
      <c r="BH202" s="14">
        <v>0</v>
      </c>
      <c r="BI202" s="14">
        <v>0</v>
      </c>
      <c r="BJ202" s="31">
        <v>1345.6945551240269</v>
      </c>
      <c r="BK202" s="31">
        <v>1345.6945551240269</v>
      </c>
      <c r="BL202" s="31">
        <v>1345.6945551240269</v>
      </c>
      <c r="BM202" s="18">
        <v>0</v>
      </c>
      <c r="BN202" s="18">
        <v>0</v>
      </c>
      <c r="BO202" s="18">
        <v>0</v>
      </c>
      <c r="BP202" s="14">
        <v>0</v>
      </c>
      <c r="BQ202" s="14">
        <v>0</v>
      </c>
      <c r="BR202" s="14">
        <v>0</v>
      </c>
    </row>
    <row r="203" spans="3:70" x14ac:dyDescent="0.25">
      <c r="C203" t="str">
        <f t="array" aca="1" ref="C2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Measure'!G203),0)),"")</f>
        <v>BNI</v>
      </c>
      <c r="D203" t="str">
        <f t="array" aca="1" ref="D2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Measure'!G203),0)),"")</f>
        <v>Efficient Product Rebates</v>
      </c>
      <c r="E203" t="str">
        <f t="array" aca="1" ref="E2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Measure'!G203),0)),"")</f>
        <v>Business Energy Rebates</v>
      </c>
      <c r="F203" s="8" t="str">
        <f t="array" aca="1" ref="F2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Measure'!G203),0)),"")</f>
        <v>Per Dishwasher</v>
      </c>
      <c r="G203" s="3" t="s">
        <v>293</v>
      </c>
      <c r="H203" s="11">
        <v>1.2872598961131021</v>
      </c>
      <c r="I203" s="11">
        <v>1.3444253824055497</v>
      </c>
      <c r="J203" s="11">
        <v>1.4091799627423589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0">
        <v>0</v>
      </c>
      <c r="U203" s="10">
        <v>0</v>
      </c>
      <c r="V203" s="10">
        <v>0</v>
      </c>
      <c r="W203" s="14">
        <v>0</v>
      </c>
      <c r="X203" s="14">
        <v>0</v>
      </c>
      <c r="Y203" s="14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0</v>
      </c>
      <c r="AM203" s="10">
        <v>0</v>
      </c>
      <c r="AN203" s="10">
        <v>0</v>
      </c>
      <c r="AO203" s="14">
        <v>3310.7717156596045</v>
      </c>
      <c r="AP203" s="14">
        <v>3310.7717156596045</v>
      </c>
      <c r="AQ203" s="14">
        <v>3310.7717156596045</v>
      </c>
      <c r="AR203" s="14">
        <v>0.51400000000000001</v>
      </c>
      <c r="AS203" s="14">
        <v>0.51400000000000001</v>
      </c>
      <c r="AT203" s="14">
        <v>0.51400000000000001</v>
      </c>
      <c r="AU203" s="14">
        <v>0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0">
        <v>0</v>
      </c>
      <c r="BB203" s="10">
        <v>0</v>
      </c>
      <c r="BC203" s="10">
        <v>0</v>
      </c>
      <c r="BD203" s="10">
        <v>2634.4187680473146</v>
      </c>
      <c r="BE203" s="10">
        <v>2751.4097738481692</v>
      </c>
      <c r="BF203" s="10">
        <v>2883.9321046311129</v>
      </c>
      <c r="BG203" s="14">
        <v>0</v>
      </c>
      <c r="BH203" s="14">
        <v>0</v>
      </c>
      <c r="BI203" s="14">
        <v>0</v>
      </c>
      <c r="BJ203" s="31">
        <v>1981.247168655229</v>
      </c>
      <c r="BK203" s="31">
        <v>1981.247168655229</v>
      </c>
      <c r="BL203" s="31">
        <v>1981.247168655229</v>
      </c>
      <c r="BM203" s="18">
        <v>0</v>
      </c>
      <c r="BN203" s="18">
        <v>0</v>
      </c>
      <c r="BO203" s="18">
        <v>0</v>
      </c>
      <c r="BP203" s="14">
        <v>0</v>
      </c>
      <c r="BQ203" s="14">
        <v>0</v>
      </c>
      <c r="BR203" s="14">
        <v>0</v>
      </c>
    </row>
    <row r="204" spans="3:70" x14ac:dyDescent="0.25">
      <c r="C204" t="str">
        <f t="array" aca="1" ref="C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Measure'!G204),0)),"")</f>
        <v>Residential</v>
      </c>
      <c r="D204" t="str">
        <f t="array" aca="1" ref="D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Measure'!G204),0)),"")</f>
        <v>Residential Efficient Products</v>
      </c>
      <c r="E204" t="str">
        <f t="array" aca="1" ref="E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Measure'!G204),0)),"")</f>
        <v>Instant Savings</v>
      </c>
      <c r="F204" s="8" t="str">
        <f t="array" aca="1" ref="F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Measure'!G204),0)),"")</f>
        <v>Per powerbar</v>
      </c>
      <c r="G204" s="3" t="s">
        <v>295</v>
      </c>
      <c r="H204" s="11">
        <v>0.5309568480923047</v>
      </c>
      <c r="I204" s="11">
        <v>0.58079864256231051</v>
      </c>
      <c r="J204" s="11">
        <v>0.63026588339571921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0">
        <v>0</v>
      </c>
      <c r="U204" s="10">
        <v>0</v>
      </c>
      <c r="V204" s="10">
        <v>0</v>
      </c>
      <c r="W204" s="14">
        <v>0</v>
      </c>
      <c r="X204" s="14">
        <v>0</v>
      </c>
      <c r="Y204" s="14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4">
        <v>53.7</v>
      </c>
      <c r="AP204" s="14">
        <v>53.7</v>
      </c>
      <c r="AQ204" s="14">
        <v>53.7</v>
      </c>
      <c r="AR204" s="14">
        <v>0</v>
      </c>
      <c r="AS204" s="14">
        <v>0</v>
      </c>
      <c r="AT204" s="14">
        <v>0</v>
      </c>
      <c r="AU204" s="14">
        <v>0</v>
      </c>
      <c r="AV204" s="14">
        <v>0</v>
      </c>
      <c r="AW204" s="14">
        <v>0</v>
      </c>
      <c r="AX204" s="14">
        <v>0</v>
      </c>
      <c r="AY204" s="14">
        <v>0</v>
      </c>
      <c r="AZ204" s="14">
        <v>0</v>
      </c>
      <c r="BA204" s="10">
        <v>0</v>
      </c>
      <c r="BB204" s="10">
        <v>0</v>
      </c>
      <c r="BC204" s="10">
        <v>0</v>
      </c>
      <c r="BD204" s="10">
        <v>15.539695640219803</v>
      </c>
      <c r="BE204" s="10">
        <v>16.998432482976622</v>
      </c>
      <c r="BF204" s="10">
        <v>18.446207136368017</v>
      </c>
      <c r="BG204" s="14">
        <v>0</v>
      </c>
      <c r="BH204" s="14">
        <v>0</v>
      </c>
      <c r="BI204" s="14">
        <v>0</v>
      </c>
      <c r="BJ204" s="31">
        <v>-34.691016595893828</v>
      </c>
      <c r="BK204" s="31">
        <v>-34.691016595893828</v>
      </c>
      <c r="BL204" s="31">
        <v>-34.691016595893828</v>
      </c>
      <c r="BM204" s="18">
        <v>0</v>
      </c>
      <c r="BN204" s="18">
        <v>0</v>
      </c>
      <c r="BO204" s="18">
        <v>0</v>
      </c>
      <c r="BP204" s="14">
        <v>0</v>
      </c>
      <c r="BQ204" s="14">
        <v>0</v>
      </c>
      <c r="BR204" s="14">
        <v>0</v>
      </c>
    </row>
    <row r="205" spans="3:70" x14ac:dyDescent="0.25">
      <c r="C205" t="str">
        <f t="array" aca="1" ref="C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Measure'!G205),0)),"")</f>
        <v>BNI</v>
      </c>
      <c r="D205" t="str">
        <f t="array" aca="1" ref="D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Measure'!G205),0)),"")</f>
        <v>Efficient Product Rebates</v>
      </c>
      <c r="E205" t="str">
        <f t="array" aca="1" ref="E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Measure'!G205),0)),"")</f>
        <v>Business Energy Rebates</v>
      </c>
      <c r="F205" s="8" t="str">
        <f t="array" aca="1" ref="F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Measure'!G205),0)),"")</f>
        <v>Per Luminaire</v>
      </c>
      <c r="G205" s="3" t="s">
        <v>296</v>
      </c>
      <c r="H205" s="11">
        <v>3.4022552995859128</v>
      </c>
      <c r="I205" s="11">
        <v>3.5362169684129308</v>
      </c>
      <c r="J205" s="11">
        <v>3.6832350204230302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0">
        <v>0</v>
      </c>
      <c r="U205" s="10">
        <v>0</v>
      </c>
      <c r="V205" s="10">
        <v>0</v>
      </c>
      <c r="W205" s="14">
        <v>0</v>
      </c>
      <c r="X205" s="14">
        <v>0</v>
      </c>
      <c r="Y205" s="14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0">
        <v>0</v>
      </c>
      <c r="AF205" s="10">
        <v>0</v>
      </c>
      <c r="AG205" s="10">
        <v>0</v>
      </c>
      <c r="AH205" s="10">
        <v>0</v>
      </c>
      <c r="AI205" s="10">
        <v>0</v>
      </c>
      <c r="AJ205" s="10">
        <v>0</v>
      </c>
      <c r="AK205" s="10">
        <v>0</v>
      </c>
      <c r="AL205" s="10">
        <v>0</v>
      </c>
      <c r="AM205" s="10">
        <v>0</v>
      </c>
      <c r="AN205" s="10">
        <v>0</v>
      </c>
      <c r="AO205" s="14">
        <v>508.84615384615387</v>
      </c>
      <c r="AP205" s="14">
        <v>508.84615384615387</v>
      </c>
      <c r="AQ205" s="14">
        <v>508.84615384615387</v>
      </c>
      <c r="AR205" s="14">
        <v>9.923076923076922E-2</v>
      </c>
      <c r="AS205" s="14">
        <v>9.923076923076922E-2</v>
      </c>
      <c r="AT205" s="14">
        <v>9.923076923076922E-2</v>
      </c>
      <c r="AU205" s="14">
        <v>0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0">
        <v>0</v>
      </c>
      <c r="BB205" s="10">
        <v>0</v>
      </c>
      <c r="BC205" s="10">
        <v>0</v>
      </c>
      <c r="BD205" s="10">
        <v>818.68842428162804</v>
      </c>
      <c r="BE205" s="10">
        <v>850.92376757861018</v>
      </c>
      <c r="BF205" s="10">
        <v>886.3008826809812</v>
      </c>
      <c r="BG205" s="14">
        <v>0</v>
      </c>
      <c r="BH205" s="14">
        <v>0</v>
      </c>
      <c r="BI205" s="14">
        <v>0</v>
      </c>
      <c r="BJ205" s="31">
        <v>1714.9218476433452</v>
      </c>
      <c r="BK205" s="31">
        <v>1714.9218476433452</v>
      </c>
      <c r="BL205" s="31">
        <v>1714.9218476433452</v>
      </c>
      <c r="BM205" s="18">
        <v>0</v>
      </c>
      <c r="BN205" s="18">
        <v>0</v>
      </c>
      <c r="BO205" s="18">
        <v>0</v>
      </c>
      <c r="BP205" s="14">
        <v>0</v>
      </c>
      <c r="BQ205" s="14">
        <v>0</v>
      </c>
      <c r="BR205" s="14">
        <v>0</v>
      </c>
    </row>
    <row r="206" spans="3:70" x14ac:dyDescent="0.25">
      <c r="C206" t="str">
        <f t="array" aca="1" ref="C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Measure'!G206),0)),"")</f>
        <v>BNI</v>
      </c>
      <c r="D206" t="str">
        <f t="array" aca="1" ref="D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Measure'!G206),0)),"")</f>
        <v>Direct Installation</v>
      </c>
      <c r="E206" t="str">
        <f t="array" aca="1" ref="E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Measure'!G206),0)),"")</f>
        <v>Small Business Energy Solutions</v>
      </c>
      <c r="F206" s="8" t="str">
        <f t="array" aca="1" ref="F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Measure'!G206),0)),"")</f>
        <v>Per Luminaire</v>
      </c>
      <c r="G206" s="3" t="s">
        <v>297</v>
      </c>
      <c r="H206" s="11">
        <v>2.465451146299412</v>
      </c>
      <c r="I206" s="11">
        <v>2.5625267390716404</v>
      </c>
      <c r="J206" s="11">
        <v>2.6690636661797025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0">
        <v>0</v>
      </c>
      <c r="U206" s="10">
        <v>0</v>
      </c>
      <c r="V206" s="10">
        <v>0</v>
      </c>
      <c r="W206" s="14">
        <v>0</v>
      </c>
      <c r="X206" s="14">
        <v>0</v>
      </c>
      <c r="Y206" s="14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4">
        <v>508.84615384615387</v>
      </c>
      <c r="AP206" s="14">
        <v>508.84615384615387</v>
      </c>
      <c r="AQ206" s="14">
        <v>508.84615384615387</v>
      </c>
      <c r="AR206" s="14">
        <v>9.923076923076922E-2</v>
      </c>
      <c r="AS206" s="14">
        <v>9.923076923076922E-2</v>
      </c>
      <c r="AT206" s="14">
        <v>9.923076923076922E-2</v>
      </c>
      <c r="AU206" s="14">
        <v>0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0">
        <v>0</v>
      </c>
      <c r="BB206" s="10">
        <v>0</v>
      </c>
      <c r="BC206" s="10">
        <v>0</v>
      </c>
      <c r="BD206" s="10">
        <v>837.72768996259583</v>
      </c>
      <c r="BE206" s="10">
        <v>870.71269240601976</v>
      </c>
      <c r="BF206" s="10">
        <v>906.91253111542233</v>
      </c>
      <c r="BG206" s="14">
        <v>0</v>
      </c>
      <c r="BH206" s="14">
        <v>0</v>
      </c>
      <c r="BI206" s="14">
        <v>0</v>
      </c>
      <c r="BJ206" s="31">
        <v>1491.7107948154448</v>
      </c>
      <c r="BK206" s="31">
        <v>1491.7107948154448</v>
      </c>
      <c r="BL206" s="31">
        <v>1491.7107948154448</v>
      </c>
      <c r="BM206" s="18">
        <v>0</v>
      </c>
      <c r="BN206" s="18">
        <v>0</v>
      </c>
      <c r="BO206" s="18">
        <v>0</v>
      </c>
      <c r="BP206" s="14">
        <v>0</v>
      </c>
      <c r="BQ206" s="14">
        <v>0</v>
      </c>
      <c r="BR206" s="14">
        <v>0</v>
      </c>
    </row>
    <row r="207" spans="3:70" x14ac:dyDescent="0.25">
      <c r="C207" t="str">
        <f t="array" aca="1" ref="C2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Measure'!G207),0)),"")</f>
        <v>BNI</v>
      </c>
      <c r="D207" t="str">
        <f t="array" aca="1" ref="D2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Measure'!G207),0)),"")</f>
        <v>Efficient Product Rebates</v>
      </c>
      <c r="E207" t="str">
        <f t="array" aca="1" ref="E2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Measure'!G207),0)),"")</f>
        <v>Business Energy Rebates</v>
      </c>
      <c r="F207" s="8" t="str">
        <f t="array" aca="1" ref="F2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Measure'!G207),0)),"")</f>
        <v>Per Luminaire</v>
      </c>
      <c r="G207" s="3" t="s">
        <v>298</v>
      </c>
      <c r="H207" s="11">
        <v>2.4409089603804248</v>
      </c>
      <c r="I207" s="11">
        <v>2.5370182199727851</v>
      </c>
      <c r="J207" s="11">
        <v>2.6424946316144395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0">
        <v>0</v>
      </c>
      <c r="U207" s="10">
        <v>0</v>
      </c>
      <c r="V207" s="10">
        <v>0</v>
      </c>
      <c r="W207" s="14">
        <v>0</v>
      </c>
      <c r="X207" s="14">
        <v>0</v>
      </c>
      <c r="Y207" s="14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0</v>
      </c>
      <c r="AN207" s="10">
        <v>0</v>
      </c>
      <c r="AO207" s="14">
        <v>1187.3076923076922</v>
      </c>
      <c r="AP207" s="14">
        <v>1187.3076923076922</v>
      </c>
      <c r="AQ207" s="14">
        <v>1187.3076923076922</v>
      </c>
      <c r="AR207" s="14">
        <v>0.23153846153846153</v>
      </c>
      <c r="AS207" s="14">
        <v>0.23153846153846153</v>
      </c>
      <c r="AT207" s="14">
        <v>0.23153846153846153</v>
      </c>
      <c r="AU207" s="14">
        <v>0</v>
      </c>
      <c r="AV207" s="14">
        <v>0</v>
      </c>
      <c r="AW207" s="14">
        <v>0</v>
      </c>
      <c r="AX207" s="14">
        <v>0</v>
      </c>
      <c r="AY207" s="14">
        <v>0</v>
      </c>
      <c r="AZ207" s="14">
        <v>0</v>
      </c>
      <c r="BA207" s="10">
        <v>0</v>
      </c>
      <c r="BB207" s="10">
        <v>0</v>
      </c>
      <c r="BC207" s="10">
        <v>0</v>
      </c>
      <c r="BD207" s="10">
        <v>1910.2729899904648</v>
      </c>
      <c r="BE207" s="10">
        <v>1985.488791016757</v>
      </c>
      <c r="BF207" s="10">
        <v>2068.0353929222888</v>
      </c>
      <c r="BG207" s="14">
        <v>0</v>
      </c>
      <c r="BH207" s="14">
        <v>0</v>
      </c>
      <c r="BI207" s="14">
        <v>0</v>
      </c>
      <c r="BJ207" s="31">
        <v>3379.6457149123644</v>
      </c>
      <c r="BK207" s="31">
        <v>3379.6457149123644</v>
      </c>
      <c r="BL207" s="31">
        <v>3379.6457149123644</v>
      </c>
      <c r="BM207" s="18">
        <v>0</v>
      </c>
      <c r="BN207" s="18">
        <v>0</v>
      </c>
      <c r="BO207" s="18">
        <v>0</v>
      </c>
      <c r="BP207" s="14">
        <v>0</v>
      </c>
      <c r="BQ207" s="14">
        <v>0</v>
      </c>
      <c r="BR207" s="14">
        <v>0</v>
      </c>
    </row>
    <row r="208" spans="3:70" x14ac:dyDescent="0.25">
      <c r="C208" t="str">
        <f t="array" aca="1" ref="C2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Measure'!G208),0)),"")</f>
        <v>BNI</v>
      </c>
      <c r="D208" t="str">
        <f t="array" aca="1" ref="D2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Measure'!G208),0)),"")</f>
        <v>Direct Installation</v>
      </c>
      <c r="E208" t="str">
        <f t="array" aca="1" ref="E2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Measure'!G208),0)),"")</f>
        <v>Small Business Energy Solutions</v>
      </c>
      <c r="F208" s="8" t="str">
        <f t="array" aca="1" ref="F2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Measure'!G208),0)),"")</f>
        <v>Per Luminaire</v>
      </c>
      <c r="G208" s="3" t="s">
        <v>299</v>
      </c>
      <c r="H208" s="11">
        <v>1.9180382143194392</v>
      </c>
      <c r="I208" s="11">
        <v>1.9935597661840212</v>
      </c>
      <c r="J208" s="11">
        <v>2.0764419184976619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0">
        <v>0</v>
      </c>
      <c r="U208" s="10">
        <v>0</v>
      </c>
      <c r="V208" s="10">
        <v>0</v>
      </c>
      <c r="W208" s="14">
        <v>0</v>
      </c>
      <c r="X208" s="14">
        <v>0</v>
      </c>
      <c r="Y208" s="14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0</v>
      </c>
      <c r="AN208" s="10">
        <v>0</v>
      </c>
      <c r="AO208" s="14">
        <v>1187.3076923076922</v>
      </c>
      <c r="AP208" s="14">
        <v>1187.3076923076922</v>
      </c>
      <c r="AQ208" s="14">
        <v>1187.3076923076922</v>
      </c>
      <c r="AR208" s="14">
        <v>0.23153846153846153</v>
      </c>
      <c r="AS208" s="14">
        <v>0.23153846153846153</v>
      </c>
      <c r="AT208" s="14">
        <v>0.23153846153846153</v>
      </c>
      <c r="AU208" s="14">
        <v>0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0">
        <v>0</v>
      </c>
      <c r="BB208" s="10">
        <v>0</v>
      </c>
      <c r="BC208" s="10">
        <v>0</v>
      </c>
      <c r="BD208" s="10">
        <v>1954.6979432460571</v>
      </c>
      <c r="BE208" s="10">
        <v>2031.6629489473789</v>
      </c>
      <c r="BF208" s="10">
        <v>2116.1292392693185</v>
      </c>
      <c r="BG208" s="14">
        <v>0</v>
      </c>
      <c r="BH208" s="14">
        <v>0</v>
      </c>
      <c r="BI208" s="14">
        <v>0</v>
      </c>
      <c r="BJ208" s="31">
        <v>2844.3585622769833</v>
      </c>
      <c r="BK208" s="31">
        <v>2844.3585622769833</v>
      </c>
      <c r="BL208" s="31">
        <v>2844.3585622769833</v>
      </c>
      <c r="BM208" s="18">
        <v>0</v>
      </c>
      <c r="BN208" s="18">
        <v>0</v>
      </c>
      <c r="BO208" s="18">
        <v>0</v>
      </c>
      <c r="BP208" s="14">
        <v>0</v>
      </c>
      <c r="BQ208" s="14">
        <v>0</v>
      </c>
      <c r="BR208" s="14">
        <v>0</v>
      </c>
    </row>
    <row r="209" spans="3:70" x14ac:dyDescent="0.25">
      <c r="C209" t="str">
        <f t="array" aca="1" ref="C2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Measure'!G209),0)),"")</f>
        <v>BNI</v>
      </c>
      <c r="D209" t="str">
        <f t="array" aca="1" ref="D2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Measure'!G209),0)),"")</f>
        <v>Efficient Product Rebates</v>
      </c>
      <c r="E209" t="str">
        <f t="array" aca="1" ref="E2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Measure'!G209),0)),"")</f>
        <v>Business Energy Rebates</v>
      </c>
      <c r="F209" s="8" t="str">
        <f t="array" aca="1" ref="F2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Measure'!G209),0)),"")</f>
        <v>Per Luminaire</v>
      </c>
      <c r="G209" s="3" t="s">
        <v>300</v>
      </c>
      <c r="H209" s="11">
        <v>2.2428631016208769</v>
      </c>
      <c r="I209" s="11">
        <v>2.3311744297214587</v>
      </c>
      <c r="J209" s="11">
        <v>2.4280928955890153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0">
        <v>0</v>
      </c>
      <c r="U209" s="10">
        <v>0</v>
      </c>
      <c r="V209" s="10">
        <v>0</v>
      </c>
      <c r="W209" s="14">
        <v>0</v>
      </c>
      <c r="X209" s="14">
        <v>0</v>
      </c>
      <c r="Y209" s="14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0">
        <v>0</v>
      </c>
      <c r="AF209" s="10">
        <v>0</v>
      </c>
      <c r="AG209" s="10">
        <v>0</v>
      </c>
      <c r="AH209" s="10">
        <v>0</v>
      </c>
      <c r="AI209" s="10">
        <v>0</v>
      </c>
      <c r="AJ209" s="10">
        <v>0</v>
      </c>
      <c r="AK209" s="10">
        <v>0</v>
      </c>
      <c r="AL209" s="10">
        <v>0</v>
      </c>
      <c r="AM209" s="10">
        <v>0</v>
      </c>
      <c r="AN209" s="10">
        <v>0</v>
      </c>
      <c r="AO209" s="14">
        <v>2035.3846153846155</v>
      </c>
      <c r="AP209" s="14">
        <v>2035.3846153846155</v>
      </c>
      <c r="AQ209" s="14">
        <v>2035.3846153846155</v>
      </c>
      <c r="AR209" s="14">
        <v>0.39692307692307688</v>
      </c>
      <c r="AS209" s="14">
        <v>0.39692307692307688</v>
      </c>
      <c r="AT209" s="14">
        <v>0.39692307692307688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0">
        <v>0</v>
      </c>
      <c r="BB209" s="10">
        <v>0</v>
      </c>
      <c r="BC209" s="10">
        <v>0</v>
      </c>
      <c r="BD209" s="10">
        <v>3274.7536971265122</v>
      </c>
      <c r="BE209" s="10">
        <v>3403.6950703144407</v>
      </c>
      <c r="BF209" s="10">
        <v>3545.2035307239248</v>
      </c>
      <c r="BG209" s="14">
        <v>0</v>
      </c>
      <c r="BH209" s="14">
        <v>0</v>
      </c>
      <c r="BI209" s="14">
        <v>0</v>
      </c>
      <c r="BJ209" s="31">
        <v>5460.5505489986426</v>
      </c>
      <c r="BK209" s="31">
        <v>5460.5505489986426</v>
      </c>
      <c r="BL209" s="31">
        <v>5460.5505489986426</v>
      </c>
      <c r="BM209" s="18">
        <v>0</v>
      </c>
      <c r="BN209" s="18">
        <v>0</v>
      </c>
      <c r="BO209" s="18">
        <v>0</v>
      </c>
      <c r="BP209" s="14">
        <v>0</v>
      </c>
      <c r="BQ209" s="14">
        <v>0</v>
      </c>
      <c r="BR209" s="14">
        <v>0</v>
      </c>
    </row>
    <row r="210" spans="3:70" x14ac:dyDescent="0.25">
      <c r="C210" t="str">
        <f t="array" aca="1" ref="C2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Measure'!G210),0)),"")</f>
        <v>Residential</v>
      </c>
      <c r="D210" t="str">
        <f t="array" aca="1" ref="D2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Measure'!G210),0)),"")</f>
        <v>Residential Efficient Products</v>
      </c>
      <c r="E210" t="str">
        <f t="array" aca="1" ref="E2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Measure'!G210),0)),"")</f>
        <v>Instant Savings</v>
      </c>
      <c r="F210" s="8" t="str">
        <f t="array" aca="1" ref="F2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Measure'!G210),0)),"")</f>
        <v>Per thermostat</v>
      </c>
      <c r="G210" s="3" t="s">
        <v>407</v>
      </c>
      <c r="H210" s="11">
        <v>0</v>
      </c>
      <c r="I210" s="11">
        <v>0.11046055105867181</v>
      </c>
      <c r="J210" s="11">
        <v>0.39476855817222151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0">
        <v>0</v>
      </c>
      <c r="U210" s="10">
        <v>0</v>
      </c>
      <c r="V210" s="10">
        <v>0</v>
      </c>
      <c r="W210" s="14">
        <v>0</v>
      </c>
      <c r="X210" s="14">
        <v>0</v>
      </c>
      <c r="Y210" s="14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0</v>
      </c>
      <c r="AJ210" s="10">
        <v>0</v>
      </c>
      <c r="AK210" s="10">
        <v>0</v>
      </c>
      <c r="AL210" s="10">
        <v>0</v>
      </c>
      <c r="AM210" s="10">
        <v>0</v>
      </c>
      <c r="AN210" s="10">
        <v>0</v>
      </c>
      <c r="AO210" s="14">
        <v>221</v>
      </c>
      <c r="AP210" s="14">
        <v>221</v>
      </c>
      <c r="AQ210" s="14">
        <v>221</v>
      </c>
      <c r="AR210" s="14">
        <v>-8.8179000000000007E-2</v>
      </c>
      <c r="AS210" s="14">
        <v>-8.8179000000000007E-2</v>
      </c>
      <c r="AT210" s="14">
        <v>-8.8179000000000007E-2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0">
        <v>0</v>
      </c>
      <c r="BB210" s="10">
        <v>0</v>
      </c>
      <c r="BC210" s="10">
        <v>0</v>
      </c>
      <c r="BD210" s="10">
        <v>-6.0084704339179211</v>
      </c>
      <c r="BE210" s="10">
        <v>3.2210453107505259</v>
      </c>
      <c r="BF210" s="10">
        <v>11.511507057908659</v>
      </c>
      <c r="BG210" s="14">
        <v>0</v>
      </c>
      <c r="BH210" s="14">
        <v>0</v>
      </c>
      <c r="BI210" s="14">
        <v>0</v>
      </c>
      <c r="BJ210" s="31">
        <v>-74.90826779833975</v>
      </c>
      <c r="BK210" s="31">
        <v>-74.90826779833975</v>
      </c>
      <c r="BL210" s="31">
        <v>-74.90826779833975</v>
      </c>
      <c r="BM210" s="18">
        <v>0</v>
      </c>
      <c r="BN210" s="18">
        <v>0</v>
      </c>
      <c r="BO210" s="18">
        <v>0</v>
      </c>
      <c r="BP210" s="14">
        <v>0</v>
      </c>
      <c r="BQ210" s="14">
        <v>0</v>
      </c>
      <c r="BR210" s="14">
        <v>0</v>
      </c>
    </row>
    <row r="211" spans="3:70" x14ac:dyDescent="0.25">
      <c r="C211" t="str">
        <f t="array" aca="1" ref="C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Measure'!G211),0)),"")</f>
        <v>BNI</v>
      </c>
      <c r="D211" t="str">
        <f t="array" aca="1" ref="D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Measure'!G211),0)),"")</f>
        <v>Direct Installation</v>
      </c>
      <c r="E211" t="str">
        <f t="array" aca="1" ref="E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Measure'!G211),0)),"")</f>
        <v>Small Business Energy Solutions</v>
      </c>
      <c r="F211" s="8" t="str">
        <f t="array" aca="1" ref="F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Measure'!G211),0)),"")</f>
        <v>Per 660 lumen lamp</v>
      </c>
      <c r="G211" s="3" t="s">
        <v>686</v>
      </c>
      <c r="H211" s="11">
        <v>1.5557917418483882</v>
      </c>
      <c r="I211" s="11">
        <v>1.3361174295367724</v>
      </c>
      <c r="J211" s="11">
        <v>1.1029097257561928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0">
        <v>0</v>
      </c>
      <c r="U211" s="10">
        <v>0</v>
      </c>
      <c r="V211" s="10">
        <v>0</v>
      </c>
      <c r="W211" s="14">
        <v>0</v>
      </c>
      <c r="X211" s="14">
        <v>0</v>
      </c>
      <c r="Y211" s="14">
        <v>0</v>
      </c>
      <c r="Z211" s="10">
        <v>0</v>
      </c>
      <c r="AA211" s="10">
        <v>0</v>
      </c>
      <c r="AB211" s="10">
        <v>0</v>
      </c>
      <c r="AC211" s="10">
        <v>0</v>
      </c>
      <c r="AD211" s="10">
        <v>0</v>
      </c>
      <c r="AE211" s="10">
        <v>0</v>
      </c>
      <c r="AF211" s="10">
        <v>0</v>
      </c>
      <c r="AG211" s="10">
        <v>0</v>
      </c>
      <c r="AH211" s="10">
        <v>0</v>
      </c>
      <c r="AI211" s="10">
        <v>0</v>
      </c>
      <c r="AJ211" s="10">
        <v>0</v>
      </c>
      <c r="AK211" s="10">
        <v>0</v>
      </c>
      <c r="AL211" s="10">
        <v>0</v>
      </c>
      <c r="AM211" s="10">
        <v>0</v>
      </c>
      <c r="AN211" s="10">
        <v>0</v>
      </c>
      <c r="AO211" s="14">
        <v>183.01499999999999</v>
      </c>
      <c r="AP211" s="14">
        <v>183.01499999999999</v>
      </c>
      <c r="AQ211" s="14">
        <v>183.01499999999999</v>
      </c>
      <c r="AR211" s="14">
        <v>2.8379999999999999E-2</v>
      </c>
      <c r="AS211" s="14">
        <v>2.8379999999999999E-2</v>
      </c>
      <c r="AT211" s="14">
        <v>2.8379999999999999E-2</v>
      </c>
      <c r="AU211" s="14">
        <v>27.194999999999997</v>
      </c>
      <c r="AV211" s="14">
        <v>27.194999999999997</v>
      </c>
      <c r="AW211" s="14">
        <v>27.194999999999997</v>
      </c>
      <c r="AX211" s="14">
        <v>5.3033333333333326E-3</v>
      </c>
      <c r="AY211" s="14">
        <v>5.3033333333333326E-3</v>
      </c>
      <c r="AZ211" s="14">
        <v>5.3033333333333326E-3</v>
      </c>
      <c r="BA211" s="10">
        <v>0</v>
      </c>
      <c r="BB211" s="10">
        <v>0</v>
      </c>
      <c r="BC211" s="10">
        <v>0</v>
      </c>
      <c r="BD211" s="10">
        <v>68.707683589822935</v>
      </c>
      <c r="BE211" s="10">
        <v>59.006312424819484</v>
      </c>
      <c r="BF211" s="10">
        <v>48.707272591230577</v>
      </c>
      <c r="BG211" s="14">
        <v>0</v>
      </c>
      <c r="BH211" s="14">
        <v>0</v>
      </c>
      <c r="BI211" s="14">
        <v>0</v>
      </c>
      <c r="BJ211" s="31">
        <v>42.420103868375946</v>
      </c>
      <c r="BK211" s="31">
        <v>42.420103868375946</v>
      </c>
      <c r="BL211" s="31">
        <v>42.420103868375946</v>
      </c>
      <c r="BM211" s="18">
        <v>0</v>
      </c>
      <c r="BN211" s="18">
        <v>0</v>
      </c>
      <c r="BO211" s="18">
        <v>0</v>
      </c>
      <c r="BP211" s="14">
        <v>0</v>
      </c>
      <c r="BQ211" s="14">
        <v>0</v>
      </c>
      <c r="BR211" s="14">
        <v>0</v>
      </c>
    </row>
    <row r="212" spans="3:70" x14ac:dyDescent="0.25">
      <c r="C212" t="str">
        <f t="array" aca="1" ref="C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Measure'!G212),0)),"")</f>
        <v>BNI</v>
      </c>
      <c r="D212" t="str">
        <f t="array" aca="1" ref="D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Measure'!G212),0)),"")</f>
        <v>Direct Installation</v>
      </c>
      <c r="E212" t="str">
        <f t="array" aca="1" ref="E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Measure'!G212),0)),"")</f>
        <v>Small Business Energy Solutions</v>
      </c>
      <c r="F212" s="8" t="str">
        <f t="array" aca="1" ref="F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Measure'!G212),0)),"")</f>
        <v>Per 100 lumen lamp</v>
      </c>
      <c r="G212" s="3" t="s">
        <v>687</v>
      </c>
      <c r="H212" s="11">
        <v>1.4450749858769814</v>
      </c>
      <c r="I212" s="11">
        <v>1.2427575418050489</v>
      </c>
      <c r="J212" s="11">
        <v>1.0273004403614836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0">
        <v>0</v>
      </c>
      <c r="U212" s="10">
        <v>0</v>
      </c>
      <c r="V212" s="10">
        <v>0</v>
      </c>
      <c r="W212" s="14">
        <v>0</v>
      </c>
      <c r="X212" s="14">
        <v>0</v>
      </c>
      <c r="Y212" s="14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0</v>
      </c>
      <c r="AN212" s="10">
        <v>0</v>
      </c>
      <c r="AO212" s="14">
        <v>246.96</v>
      </c>
      <c r="AP212" s="14">
        <v>246.96</v>
      </c>
      <c r="AQ212" s="14">
        <v>246.96</v>
      </c>
      <c r="AR212" s="14">
        <v>3.569E-2</v>
      </c>
      <c r="AS212" s="14">
        <v>3.569E-2</v>
      </c>
      <c r="AT212" s="14">
        <v>3.569E-2</v>
      </c>
      <c r="AU212" s="14">
        <v>36.26</v>
      </c>
      <c r="AV212" s="14">
        <v>36.26</v>
      </c>
      <c r="AW212" s="14">
        <v>36.26</v>
      </c>
      <c r="AX212" s="14">
        <v>7.0711111111111105E-3</v>
      </c>
      <c r="AY212" s="14">
        <v>7.0711111111111105E-3</v>
      </c>
      <c r="AZ212" s="14">
        <v>7.0711111111111105E-3</v>
      </c>
      <c r="BA212" s="10">
        <v>0</v>
      </c>
      <c r="BB212" s="10">
        <v>0</v>
      </c>
      <c r="BC212" s="10">
        <v>0</v>
      </c>
      <c r="BD212" s="10">
        <v>90.823370557637389</v>
      </c>
      <c r="BE212" s="10">
        <v>78.1076621184191</v>
      </c>
      <c r="BF212" s="10">
        <v>64.566122506336114</v>
      </c>
      <c r="BG212" s="14">
        <v>0</v>
      </c>
      <c r="BH212" s="14">
        <v>0</v>
      </c>
      <c r="BI212" s="14">
        <v>0</v>
      </c>
      <c r="BJ212" s="31">
        <v>43.756849766320045</v>
      </c>
      <c r="BK212" s="31">
        <v>43.756849766320045</v>
      </c>
      <c r="BL212" s="31">
        <v>43.756849766320045</v>
      </c>
      <c r="BM212" s="18">
        <v>0</v>
      </c>
      <c r="BN212" s="18">
        <v>0</v>
      </c>
      <c r="BO212" s="18">
        <v>0</v>
      </c>
      <c r="BP212" s="14">
        <v>0</v>
      </c>
      <c r="BQ212" s="14">
        <v>0</v>
      </c>
      <c r="BR212" s="14">
        <v>0</v>
      </c>
    </row>
    <row r="213" spans="3:70" x14ac:dyDescent="0.25">
      <c r="C213" t="str">
        <f t="array" aca="1" ref="C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Measure'!G213),0)),"")</f>
        <v>BNI</v>
      </c>
      <c r="D213" t="str">
        <f t="array" aca="1" ref="D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Measure'!G213),0)),"")</f>
        <v>Efficient Product Rebates</v>
      </c>
      <c r="E213" t="str">
        <f t="array" aca="1" ref="E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Measure'!G213),0)),"")</f>
        <v>Business Energy Rebates</v>
      </c>
      <c r="F213" s="8" t="str">
        <f t="array" aca="1" ref="F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Measure'!G213),0)),"")</f>
        <v>Per 6' Luminaire</v>
      </c>
      <c r="G213" s="3" t="s">
        <v>302</v>
      </c>
      <c r="H213" s="11">
        <v>3.5045828099256702</v>
      </c>
      <c r="I213" s="11">
        <v>3.6566856638279481</v>
      </c>
      <c r="J213" s="11">
        <v>3.8267719397290056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0">
        <v>0</v>
      </c>
      <c r="U213" s="10">
        <v>0</v>
      </c>
      <c r="V213" s="10">
        <v>0</v>
      </c>
      <c r="W213" s="14">
        <v>0</v>
      </c>
      <c r="X213" s="14">
        <v>0</v>
      </c>
      <c r="Y213" s="14">
        <v>0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10">
        <v>0</v>
      </c>
      <c r="AG213" s="10">
        <v>0</v>
      </c>
      <c r="AH213" s="10">
        <v>0</v>
      </c>
      <c r="AI213" s="10">
        <v>0</v>
      </c>
      <c r="AJ213" s="10">
        <v>0</v>
      </c>
      <c r="AK213" s="10">
        <v>0</v>
      </c>
      <c r="AL213" s="10">
        <v>0</v>
      </c>
      <c r="AM213" s="10">
        <v>0</v>
      </c>
      <c r="AN213" s="10">
        <v>0</v>
      </c>
      <c r="AO213" s="14">
        <v>433.25965799999989</v>
      </c>
      <c r="AP213" s="14">
        <v>433.25965799999989</v>
      </c>
      <c r="AQ213" s="14">
        <v>433.25965799999989</v>
      </c>
      <c r="AR213" s="14">
        <v>7.198199999999999E-2</v>
      </c>
      <c r="AS213" s="14">
        <v>7.198199999999999E-2</v>
      </c>
      <c r="AT213" s="14">
        <v>7.198199999999999E-2</v>
      </c>
      <c r="AU213" s="14">
        <v>0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0">
        <v>0</v>
      </c>
      <c r="BB213" s="10">
        <v>0</v>
      </c>
      <c r="BC213" s="10">
        <v>0</v>
      </c>
      <c r="BD213" s="10">
        <v>510.56625362270671</v>
      </c>
      <c r="BE213" s="10">
        <v>532.72540593671783</v>
      </c>
      <c r="BF213" s="10">
        <v>557.50447876487078</v>
      </c>
      <c r="BG213" s="14">
        <v>0</v>
      </c>
      <c r="BH213" s="14">
        <v>0</v>
      </c>
      <c r="BI213" s="14">
        <v>0</v>
      </c>
      <c r="BJ213" s="31">
        <v>1087.9193057735561</v>
      </c>
      <c r="BK213" s="31">
        <v>1087.9193057735561</v>
      </c>
      <c r="BL213" s="31">
        <v>1087.9193057735561</v>
      </c>
      <c r="BM213" s="18">
        <v>0</v>
      </c>
      <c r="BN213" s="18">
        <v>0</v>
      </c>
      <c r="BO213" s="18">
        <v>0</v>
      </c>
      <c r="BP213" s="14">
        <v>0</v>
      </c>
      <c r="BQ213" s="14">
        <v>0</v>
      </c>
      <c r="BR213" s="14">
        <v>0</v>
      </c>
    </row>
    <row r="214" spans="3:70" x14ac:dyDescent="0.25">
      <c r="C214" t="str">
        <f t="array" aca="1" ref="C2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Measure'!G214),0)),"")</f>
        <v>BNI</v>
      </c>
      <c r="D214" t="str">
        <f t="array" aca="1" ref="D2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Measure'!G214),0)),"")</f>
        <v>Direct Installation</v>
      </c>
      <c r="E214" t="str">
        <f t="array" aca="1" ref="E2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Measure'!G214),0)),"")</f>
        <v>Small Business Energy Solutions</v>
      </c>
      <c r="F214" s="8" t="str">
        <f t="array" aca="1" ref="F2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Measure'!G214),0)),"")</f>
        <v>Per 6' Luminaire</v>
      </c>
      <c r="G214" s="3" t="s">
        <v>303</v>
      </c>
      <c r="H214" s="11">
        <v>2.2840384945522016</v>
      </c>
      <c r="I214" s="11">
        <v>2.3831683460312778</v>
      </c>
      <c r="J214" s="11">
        <v>2.4940185164004243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0">
        <v>0</v>
      </c>
      <c r="U214" s="10">
        <v>0</v>
      </c>
      <c r="V214" s="10">
        <v>0</v>
      </c>
      <c r="W214" s="14">
        <v>0</v>
      </c>
      <c r="X214" s="14">
        <v>0</v>
      </c>
      <c r="Y214" s="14">
        <v>0</v>
      </c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0">
        <v>0</v>
      </c>
      <c r="AF214" s="10">
        <v>0</v>
      </c>
      <c r="AG214" s="10">
        <v>0</v>
      </c>
      <c r="AH214" s="10">
        <v>0</v>
      </c>
      <c r="AI214" s="10">
        <v>0</v>
      </c>
      <c r="AJ214" s="10">
        <v>0</v>
      </c>
      <c r="AK214" s="10">
        <v>0</v>
      </c>
      <c r="AL214" s="10">
        <v>0</v>
      </c>
      <c r="AM214" s="10">
        <v>0</v>
      </c>
      <c r="AN214" s="10">
        <v>0</v>
      </c>
      <c r="AO214" s="14">
        <v>433.25965799999989</v>
      </c>
      <c r="AP214" s="14">
        <v>433.25965799999989</v>
      </c>
      <c r="AQ214" s="14">
        <v>433.25965799999989</v>
      </c>
      <c r="AR214" s="14">
        <v>7.198199999999999E-2</v>
      </c>
      <c r="AS214" s="14">
        <v>7.198199999999999E-2</v>
      </c>
      <c r="AT214" s="14">
        <v>7.198199999999999E-2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0">
        <v>0</v>
      </c>
      <c r="BB214" s="10">
        <v>0</v>
      </c>
      <c r="BC214" s="10">
        <v>0</v>
      </c>
      <c r="BD214" s="10">
        <v>522.43988742788588</v>
      </c>
      <c r="BE214" s="10">
        <v>545.11436886547881</v>
      </c>
      <c r="BF214" s="10">
        <v>570.46969920126321</v>
      </c>
      <c r="BG214" s="14">
        <v>0</v>
      </c>
      <c r="BH214" s="14">
        <v>0</v>
      </c>
      <c r="BI214" s="14">
        <v>0</v>
      </c>
      <c r="BJ214" s="31">
        <v>889.20791267750985</v>
      </c>
      <c r="BK214" s="31">
        <v>889.20791267750985</v>
      </c>
      <c r="BL214" s="31">
        <v>889.20791267750985</v>
      </c>
      <c r="BM214" s="18">
        <v>0</v>
      </c>
      <c r="BN214" s="18">
        <v>0</v>
      </c>
      <c r="BO214" s="18">
        <v>0</v>
      </c>
      <c r="BP214" s="14">
        <v>0</v>
      </c>
      <c r="BQ214" s="14">
        <v>0</v>
      </c>
      <c r="BR214" s="14">
        <v>0</v>
      </c>
    </row>
    <row r="215" spans="3:70" x14ac:dyDescent="0.25">
      <c r="C215" t="str">
        <f t="array" aca="1" ref="C2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Measure'!G215),0)),"")</f>
        <v>Residential</v>
      </c>
      <c r="D215" t="str">
        <f t="array" aca="1" ref="D2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Measure'!G215),0)),"")</f>
        <v>Residential Efficient Products</v>
      </c>
      <c r="E215" t="str">
        <f t="array" aca="1" ref="E2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Measure'!G215),0)),"")</f>
        <v>Appliance Retirement</v>
      </c>
      <c r="F215" s="8" t="str">
        <f t="array" aca="1" ref="F2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Measure'!G215),0)),"")</f>
        <v>Per appliance</v>
      </c>
      <c r="G215" s="3" t="s">
        <v>306</v>
      </c>
      <c r="H215" s="11">
        <v>0.32267527618391811</v>
      </c>
      <c r="I215" s="11">
        <v>0.33793361251024873</v>
      </c>
      <c r="J215" s="11">
        <v>0.35541020308982862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0">
        <v>0</v>
      </c>
      <c r="U215" s="10">
        <v>0</v>
      </c>
      <c r="V215" s="10">
        <v>0</v>
      </c>
      <c r="W215" s="14">
        <v>0</v>
      </c>
      <c r="X215" s="14">
        <v>0</v>
      </c>
      <c r="Y215" s="14">
        <v>0</v>
      </c>
      <c r="Z215" s="10">
        <v>0</v>
      </c>
      <c r="AA215" s="10">
        <v>0</v>
      </c>
      <c r="AB215" s="10">
        <v>0</v>
      </c>
      <c r="AC215" s="10">
        <v>0</v>
      </c>
      <c r="AD215" s="10">
        <v>0</v>
      </c>
      <c r="AE215" s="10">
        <v>0</v>
      </c>
      <c r="AF215" s="10">
        <v>0</v>
      </c>
      <c r="AG215" s="10">
        <v>0</v>
      </c>
      <c r="AH215" s="10">
        <v>0</v>
      </c>
      <c r="AI215" s="10">
        <v>0</v>
      </c>
      <c r="AJ215" s="10">
        <v>0</v>
      </c>
      <c r="AK215" s="10">
        <v>0</v>
      </c>
      <c r="AL215" s="10">
        <v>0</v>
      </c>
      <c r="AM215" s="10">
        <v>0</v>
      </c>
      <c r="AN215" s="10">
        <v>0</v>
      </c>
      <c r="AO215" s="14">
        <v>705</v>
      </c>
      <c r="AP215" s="14">
        <v>705</v>
      </c>
      <c r="AQ215" s="14">
        <v>705</v>
      </c>
      <c r="AR215" s="14">
        <v>9.7290000000000001E-2</v>
      </c>
      <c r="AS215" s="14">
        <v>9.7290000000000001E-2</v>
      </c>
      <c r="AT215" s="14">
        <v>9.7290000000000001E-2</v>
      </c>
      <c r="AU215" s="14">
        <v>56</v>
      </c>
      <c r="AV215" s="14">
        <v>56</v>
      </c>
      <c r="AW215" s="14">
        <v>56</v>
      </c>
      <c r="AX215" s="14">
        <v>7.7280000000000005E-3</v>
      </c>
      <c r="AY215" s="14">
        <v>7.7280000000000005E-3</v>
      </c>
      <c r="AZ215" s="14">
        <v>7.7280000000000005E-3</v>
      </c>
      <c r="BA215" s="10">
        <v>898.18201080000006</v>
      </c>
      <c r="BB215" s="10">
        <v>914.34928699440002</v>
      </c>
      <c r="BC215" s="10">
        <v>930.80757416029928</v>
      </c>
      <c r="BD215" s="10">
        <v>324.35422354068413</v>
      </c>
      <c r="BE215" s="10">
        <v>345.15541825028367</v>
      </c>
      <c r="BF215" s="10">
        <v>368.85493525891468</v>
      </c>
      <c r="BG215" s="14">
        <v>0</v>
      </c>
      <c r="BH215" s="14">
        <v>0</v>
      </c>
      <c r="BI215" s="14">
        <v>0</v>
      </c>
      <c r="BJ215" s="31">
        <v>-1899.8311616616741</v>
      </c>
      <c r="BK215" s="31">
        <v>-1899.8311616616741</v>
      </c>
      <c r="BL215" s="31">
        <v>-1899.8311616616741</v>
      </c>
      <c r="BM215" s="18">
        <v>0</v>
      </c>
      <c r="BN215" s="18">
        <v>0</v>
      </c>
      <c r="BO215" s="18">
        <v>0</v>
      </c>
      <c r="BP215" s="14">
        <v>0</v>
      </c>
      <c r="BQ215" s="14">
        <v>0</v>
      </c>
      <c r="BR215" s="14">
        <v>0</v>
      </c>
    </row>
    <row r="216" spans="3:70" x14ac:dyDescent="0.25">
      <c r="C216" t="str">
        <f t="array" aca="1" ref="C2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Measure'!G216),0)),"")</f>
        <v>Residential</v>
      </c>
      <c r="D216" t="str">
        <f t="array" aca="1" ref="D2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Measure'!G216),0)),"")</f>
        <v>Existing Residential</v>
      </c>
      <c r="E216" t="str">
        <f t="array" aca="1" ref="E2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Measure'!G216),0)),"")</f>
        <v>First Nations Home Retrofits</v>
      </c>
      <c r="F216" s="8" t="str">
        <f t="array" aca="1" ref="F2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Measure'!G216),0)),"")</f>
        <v>Per appliance</v>
      </c>
      <c r="G216" s="3" t="s">
        <v>307</v>
      </c>
      <c r="H216" s="11">
        <v>0.34483024339338325</v>
      </c>
      <c r="I216" s="11">
        <v>0.36694458787850959</v>
      </c>
      <c r="J216" s="11">
        <v>0.39214022161862888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0">
        <v>0</v>
      </c>
      <c r="U216" s="10">
        <v>0</v>
      </c>
      <c r="V216" s="10">
        <v>0</v>
      </c>
      <c r="W216" s="14">
        <v>0</v>
      </c>
      <c r="X216" s="14">
        <v>0</v>
      </c>
      <c r="Y216" s="14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0">
        <v>0</v>
      </c>
      <c r="AO216" s="14">
        <v>705</v>
      </c>
      <c r="AP216" s="14">
        <v>705</v>
      </c>
      <c r="AQ216" s="14">
        <v>705</v>
      </c>
      <c r="AR216" s="14">
        <v>9.7290000000000001E-2</v>
      </c>
      <c r="AS216" s="14">
        <v>9.7290000000000001E-2</v>
      </c>
      <c r="AT216" s="14">
        <v>9.7290000000000001E-2</v>
      </c>
      <c r="AU216" s="14">
        <v>56</v>
      </c>
      <c r="AV216" s="14">
        <v>56</v>
      </c>
      <c r="AW216" s="14">
        <v>56</v>
      </c>
      <c r="AX216" s="14">
        <v>7.7280000000000005E-3</v>
      </c>
      <c r="AY216" s="14">
        <v>7.7280000000000005E-3</v>
      </c>
      <c r="AZ216" s="14">
        <v>7.7280000000000005E-3</v>
      </c>
      <c r="BA216" s="10">
        <v>825</v>
      </c>
      <c r="BB216" s="10">
        <v>825</v>
      </c>
      <c r="BC216" s="10">
        <v>825</v>
      </c>
      <c r="BD216" s="10">
        <v>324.35422354068413</v>
      </c>
      <c r="BE216" s="10">
        <v>345.15541825028367</v>
      </c>
      <c r="BF216" s="10">
        <v>368.85493525891468</v>
      </c>
      <c r="BG216" s="14">
        <v>0</v>
      </c>
      <c r="BH216" s="14">
        <v>0</v>
      </c>
      <c r="BI216" s="14">
        <v>0</v>
      </c>
      <c r="BJ216" s="31">
        <v>-1674.5067861568457</v>
      </c>
      <c r="BK216" s="31">
        <v>-1674.5067861568457</v>
      </c>
      <c r="BL216" s="31">
        <v>-1674.5067861568457</v>
      </c>
      <c r="BM216" s="18">
        <v>0</v>
      </c>
      <c r="BN216" s="18">
        <v>0</v>
      </c>
      <c r="BO216" s="18">
        <v>0</v>
      </c>
      <c r="BP216" s="14">
        <v>0</v>
      </c>
      <c r="BQ216" s="14">
        <v>0</v>
      </c>
      <c r="BR216" s="14">
        <v>0</v>
      </c>
    </row>
    <row r="217" spans="3:70" x14ac:dyDescent="0.25">
      <c r="C217" t="str">
        <f t="array" aca="1" ref="C2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Measure'!G217),0)),"")</f>
        <v>Residential</v>
      </c>
      <c r="D217" t="str">
        <f t="array" aca="1" ref="D2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Measure'!G217),0)),"")</f>
        <v>Residential Efficient Products</v>
      </c>
      <c r="E217" t="str">
        <f t="array" aca="1" ref="E2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Measure'!G217),0)),"")</f>
        <v>Appliance Retirement</v>
      </c>
      <c r="F217" s="8" t="str">
        <f t="array" aca="1" ref="F2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Measure'!G217),0)),"")</f>
        <v>Per appliance</v>
      </c>
      <c r="G217" s="3" t="s">
        <v>308</v>
      </c>
      <c r="H217" s="11">
        <v>1.8002145037053634</v>
      </c>
      <c r="I217" s="11">
        <v>1.886109452631676</v>
      </c>
      <c r="J217" s="11">
        <v>1.983717152894658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0">
        <v>0</v>
      </c>
      <c r="U217" s="10">
        <v>0</v>
      </c>
      <c r="V217" s="10">
        <v>0</v>
      </c>
      <c r="W217" s="14">
        <v>0</v>
      </c>
      <c r="X217" s="14">
        <v>0</v>
      </c>
      <c r="Y217" s="14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0">
        <v>0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0</v>
      </c>
      <c r="AN217" s="10">
        <v>0</v>
      </c>
      <c r="AO217" s="14">
        <v>751</v>
      </c>
      <c r="AP217" s="14">
        <v>751</v>
      </c>
      <c r="AQ217" s="14">
        <v>751</v>
      </c>
      <c r="AR217" s="14">
        <v>0.10363799999999999</v>
      </c>
      <c r="AS217" s="14">
        <v>0.10363799999999999</v>
      </c>
      <c r="AT217" s="14">
        <v>0.10363799999999999</v>
      </c>
      <c r="AU217" s="14">
        <v>751</v>
      </c>
      <c r="AV217" s="14">
        <v>751</v>
      </c>
      <c r="AW217" s="14">
        <v>751</v>
      </c>
      <c r="AX217" s="14">
        <v>0.10363799999999999</v>
      </c>
      <c r="AY217" s="14">
        <v>0.10363799999999999</v>
      </c>
      <c r="AZ217" s="14">
        <v>0.10363799999999999</v>
      </c>
      <c r="BA217" s="10">
        <v>0</v>
      </c>
      <c r="BB217" s="10">
        <v>0</v>
      </c>
      <c r="BC217" s="10">
        <v>0</v>
      </c>
      <c r="BD217" s="10">
        <v>319.54782147990244</v>
      </c>
      <c r="BE217" s="10">
        <v>334.79463998349502</v>
      </c>
      <c r="BF217" s="10">
        <v>352.12053526680734</v>
      </c>
      <c r="BG217" s="14">
        <v>0</v>
      </c>
      <c r="BH217" s="14">
        <v>0</v>
      </c>
      <c r="BI217" s="14">
        <v>0</v>
      </c>
      <c r="BJ217" s="31">
        <v>442.23458020020405</v>
      </c>
      <c r="BK217" s="31">
        <v>442.23458020020405</v>
      </c>
      <c r="BL217" s="31">
        <v>442.23458020020405</v>
      </c>
      <c r="BM217" s="18">
        <v>0</v>
      </c>
      <c r="BN217" s="18">
        <v>0</v>
      </c>
      <c r="BO217" s="18">
        <v>0</v>
      </c>
      <c r="BP217" s="14">
        <v>0</v>
      </c>
      <c r="BQ217" s="14">
        <v>0</v>
      </c>
      <c r="BR217" s="14">
        <v>0</v>
      </c>
    </row>
    <row r="218" spans="3:70" x14ac:dyDescent="0.25">
      <c r="C218" t="str">
        <f t="array" aca="1" ref="C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Measure'!G218),0)),"")</f>
        <v>BNI</v>
      </c>
      <c r="D218" t="str">
        <f t="array" aca="1" ref="D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Measure'!G218),0)),"")</f>
        <v>Efficient Product Rebates</v>
      </c>
      <c r="E218" t="str">
        <f t="array" aca="1" ref="E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Measure'!G218),0)),"")</f>
        <v>Business Energy Rebates</v>
      </c>
      <c r="F218" s="8" t="str">
        <f t="array" aca="1" ref="F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Measure'!G218),0)),"")</f>
        <v>Per 1500 lb/day unit</v>
      </c>
      <c r="G218" s="3" t="s">
        <v>309</v>
      </c>
      <c r="H218" s="11">
        <v>3.7694918995444882</v>
      </c>
      <c r="I218" s="11">
        <v>3.936968088735846</v>
      </c>
      <c r="J218" s="11">
        <v>4.1266753318522422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0">
        <v>0</v>
      </c>
      <c r="U218" s="10">
        <v>0</v>
      </c>
      <c r="V218" s="10">
        <v>0</v>
      </c>
      <c r="W218" s="14">
        <v>0</v>
      </c>
      <c r="X218" s="14">
        <v>0</v>
      </c>
      <c r="Y218" s="14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0">
        <v>0</v>
      </c>
      <c r="AO218" s="14">
        <v>3184</v>
      </c>
      <c r="AP218" s="14">
        <v>3184</v>
      </c>
      <c r="AQ218" s="14">
        <v>3184</v>
      </c>
      <c r="AR218" s="14">
        <v>0.49399999999999999</v>
      </c>
      <c r="AS218" s="14">
        <v>0.49399999999999999</v>
      </c>
      <c r="AT218" s="14">
        <v>0.49399999999999999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0">
        <v>0</v>
      </c>
      <c r="BB218" s="10">
        <v>0</v>
      </c>
      <c r="BC218" s="10">
        <v>0</v>
      </c>
      <c r="BD218" s="10">
        <v>2531.7623103081933</v>
      </c>
      <c r="BE218" s="10">
        <v>2644.2469408548095</v>
      </c>
      <c r="BF218" s="10">
        <v>2771.66295895863</v>
      </c>
      <c r="BG218" s="14">
        <v>0</v>
      </c>
      <c r="BH218" s="14">
        <v>0</v>
      </c>
      <c r="BI218" s="14">
        <v>0</v>
      </c>
      <c r="BJ218" s="31">
        <v>5546.1648473554096</v>
      </c>
      <c r="BK218" s="31">
        <v>5546.1648473554096</v>
      </c>
      <c r="BL218" s="31">
        <v>5546.1648473554096</v>
      </c>
      <c r="BM218" s="18">
        <v>0</v>
      </c>
      <c r="BN218" s="18">
        <v>0</v>
      </c>
      <c r="BO218" s="18">
        <v>0</v>
      </c>
      <c r="BP218" s="14">
        <v>0</v>
      </c>
      <c r="BQ218" s="14">
        <v>0</v>
      </c>
      <c r="BR218" s="14">
        <v>0</v>
      </c>
    </row>
    <row r="219" spans="3:70" x14ac:dyDescent="0.25">
      <c r="C219" t="str">
        <f t="array" aca="1" ref="C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Measure'!G219),0)),"")</f>
        <v>Residential</v>
      </c>
      <c r="D219" t="str">
        <f t="array" aca="1" ref="D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Measure'!G219),0)),"")</f>
        <v>Existing Residential</v>
      </c>
      <c r="E219" t="str">
        <f t="array" aca="1" ref="E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Measure'!G219),0)),"")</f>
        <v>ETS Green Heat</v>
      </c>
      <c r="F219" s="8" t="str">
        <f t="array" aca="1" ref="F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Measure'!G219),0)),"")</f>
        <v>Per ETS</v>
      </c>
      <c r="G219" s="3" t="s">
        <v>311</v>
      </c>
      <c r="H219" s="11">
        <v>2.4387198134462773</v>
      </c>
      <c r="I219" s="11">
        <v>2.4430141784431405</v>
      </c>
      <c r="J219" s="11">
        <v>2.4587573156274058</v>
      </c>
      <c r="K219" s="14">
        <v>557.67571916830707</v>
      </c>
      <c r="L219" s="14">
        <v>557.67571916830707</v>
      </c>
      <c r="M219" s="14">
        <v>557.67571916830707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0">
        <v>264089.95091708546</v>
      </c>
      <c r="U219" s="10">
        <v>264089.95091708546</v>
      </c>
      <c r="V219" s="10">
        <v>264089.95091708546</v>
      </c>
      <c r="W219" s="14">
        <v>156.84629601608637</v>
      </c>
      <c r="X219" s="14">
        <v>156.84629601608637</v>
      </c>
      <c r="Y219" s="14">
        <v>156.84629601608637</v>
      </c>
      <c r="Z219" s="10">
        <v>1294298.4844257035</v>
      </c>
      <c r="AA219" s="10">
        <v>1296577.626980894</v>
      </c>
      <c r="AB219" s="10">
        <v>1304932.9609907102</v>
      </c>
      <c r="AC219" s="10">
        <v>150572.44417544291</v>
      </c>
      <c r="AD219" s="10">
        <v>150572.44417544291</v>
      </c>
      <c r="AE219" s="10">
        <v>150572.44417544291</v>
      </c>
      <c r="AF219" s="10">
        <v>28820.506892955869</v>
      </c>
      <c r="AG219" s="10">
        <v>28820.506892955869</v>
      </c>
      <c r="AH219" s="10">
        <v>28820.506892955869</v>
      </c>
      <c r="AI219" s="10">
        <v>501908.14725147636</v>
      </c>
      <c r="AJ219" s="10">
        <v>501908.14725147636</v>
      </c>
      <c r="AK219" s="10">
        <v>501908.14725147636</v>
      </c>
      <c r="AL219" s="10">
        <v>0</v>
      </c>
      <c r="AM219" s="10">
        <v>0</v>
      </c>
      <c r="AN219" s="10">
        <v>0</v>
      </c>
      <c r="AO219" s="14">
        <v>0</v>
      </c>
      <c r="AP219" s="14">
        <v>0</v>
      </c>
      <c r="AQ219" s="14">
        <v>0</v>
      </c>
      <c r="AR219" s="14">
        <v>5</v>
      </c>
      <c r="AS219" s="14">
        <v>5</v>
      </c>
      <c r="AT219" s="14">
        <v>5</v>
      </c>
      <c r="AU219" s="14">
        <v>0</v>
      </c>
      <c r="AV219" s="14">
        <v>0</v>
      </c>
      <c r="AW219" s="14">
        <v>0</v>
      </c>
      <c r="AX219" s="14">
        <v>5</v>
      </c>
      <c r="AY219" s="14">
        <v>5</v>
      </c>
      <c r="AZ219" s="14">
        <v>5</v>
      </c>
      <c r="BA219" s="10">
        <v>0</v>
      </c>
      <c r="BB219" s="10">
        <v>0</v>
      </c>
      <c r="BC219" s="10">
        <v>0</v>
      </c>
      <c r="BD219" s="10">
        <v>8252.0181687488403</v>
      </c>
      <c r="BE219" s="10">
        <v>8266.5492263069773</v>
      </c>
      <c r="BF219" s="10">
        <v>8319.8200667542351</v>
      </c>
      <c r="BG219" s="14">
        <v>0</v>
      </c>
      <c r="BH219" s="14">
        <v>0</v>
      </c>
      <c r="BI219" s="14">
        <v>0</v>
      </c>
      <c r="BJ219" s="31">
        <v>13762.743383544472</v>
      </c>
      <c r="BK219" s="31">
        <v>13762.743383544472</v>
      </c>
      <c r="BL219" s="31">
        <v>13762.743383544472</v>
      </c>
      <c r="BM219" s="18">
        <v>0</v>
      </c>
      <c r="BN219" s="18">
        <v>0</v>
      </c>
      <c r="BO219" s="18">
        <v>0</v>
      </c>
      <c r="BP219" s="14">
        <v>0</v>
      </c>
      <c r="BQ219" s="14">
        <v>0</v>
      </c>
      <c r="BR219" s="14">
        <v>0</v>
      </c>
    </row>
    <row r="220" spans="3:70" x14ac:dyDescent="0.25">
      <c r="C220" t="str">
        <f t="array" aca="1" ref="C2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Measure'!G220),0)),"")</f>
        <v>Residential</v>
      </c>
      <c r="D220" t="str">
        <f t="array" aca="1" ref="D2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Measure'!G220),0)),"")</f>
        <v>Existing Residential</v>
      </c>
      <c r="E220" t="str">
        <f t="array" aca="1" ref="E2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Measure'!G220),0)),"")</f>
        <v>ETS Home Energy Assessment</v>
      </c>
      <c r="F220" s="8" t="str">
        <f t="array" aca="1" ref="F2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Measure'!G220),0)),"")</f>
        <v>Per ETS</v>
      </c>
      <c r="G220" s="3" t="s">
        <v>312</v>
      </c>
      <c r="H220" s="11">
        <v>2.1079686223593037</v>
      </c>
      <c r="I220" s="11">
        <v>2.11168056442679</v>
      </c>
      <c r="J220" s="11">
        <v>2.1252885398157444</v>
      </c>
      <c r="K220" s="14">
        <v>387.00242182041973</v>
      </c>
      <c r="L220" s="14">
        <v>387.00242182041973</v>
      </c>
      <c r="M220" s="14">
        <v>387.00242182041973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0">
        <v>261105.64555059315</v>
      </c>
      <c r="U220" s="10">
        <v>261105.64555059315</v>
      </c>
      <c r="V220" s="10">
        <v>261105.64555059315</v>
      </c>
      <c r="W220" s="14">
        <v>91.65846832588889</v>
      </c>
      <c r="X220" s="14">
        <v>91.65846832588889</v>
      </c>
      <c r="Y220" s="14">
        <v>91.65846832588889</v>
      </c>
      <c r="Z220" s="10">
        <v>898186.22330959875</v>
      </c>
      <c r="AA220" s="10">
        <v>899767.84800333262</v>
      </c>
      <c r="AB220" s="10">
        <v>905566.08232800441</v>
      </c>
      <c r="AC220" s="10">
        <v>139320.87185535111</v>
      </c>
      <c r="AD220" s="10">
        <v>139320.87185535111</v>
      </c>
      <c r="AE220" s="10">
        <v>139320.87185535111</v>
      </c>
      <c r="AF220" s="10">
        <v>77788.708898815385</v>
      </c>
      <c r="AG220" s="10">
        <v>77788.708898815385</v>
      </c>
      <c r="AH220" s="10">
        <v>77788.708898815385</v>
      </c>
      <c r="AI220" s="10">
        <v>348302.1796383778</v>
      </c>
      <c r="AJ220" s="10">
        <v>348302.1796383778</v>
      </c>
      <c r="AK220" s="10">
        <v>348302.1796383778</v>
      </c>
      <c r="AL220" s="10">
        <v>0</v>
      </c>
      <c r="AM220" s="10">
        <v>0</v>
      </c>
      <c r="AN220" s="10">
        <v>0</v>
      </c>
      <c r="AO220" s="14">
        <v>0</v>
      </c>
      <c r="AP220" s="14">
        <v>0</v>
      </c>
      <c r="AQ220" s="14">
        <v>0</v>
      </c>
      <c r="AR220" s="14">
        <v>5</v>
      </c>
      <c r="AS220" s="14">
        <v>5</v>
      </c>
      <c r="AT220" s="14">
        <v>5</v>
      </c>
      <c r="AU220" s="14">
        <v>0</v>
      </c>
      <c r="AV220" s="14">
        <v>0</v>
      </c>
      <c r="AW220" s="14">
        <v>0</v>
      </c>
      <c r="AX220" s="14">
        <v>5</v>
      </c>
      <c r="AY220" s="14">
        <v>5</v>
      </c>
      <c r="AZ220" s="14">
        <v>5</v>
      </c>
      <c r="BA220" s="10">
        <v>0</v>
      </c>
      <c r="BB220" s="10">
        <v>0</v>
      </c>
      <c r="BC220" s="10">
        <v>0</v>
      </c>
      <c r="BD220" s="10">
        <v>9799.271575389248</v>
      </c>
      <c r="BE220" s="10">
        <v>9816.5272062395306</v>
      </c>
      <c r="BF220" s="10">
        <v>9879.7863292706552</v>
      </c>
      <c r="BG220" s="14">
        <v>0</v>
      </c>
      <c r="BH220" s="14">
        <v>0</v>
      </c>
      <c r="BI220" s="14">
        <v>0</v>
      </c>
      <c r="BJ220" s="31">
        <v>14570.334233032299</v>
      </c>
      <c r="BK220" s="31">
        <v>14570.334233032299</v>
      </c>
      <c r="BL220" s="31">
        <v>14570.334233032299</v>
      </c>
      <c r="BM220" s="18">
        <v>0</v>
      </c>
      <c r="BN220" s="18">
        <v>0</v>
      </c>
      <c r="BO220" s="18">
        <v>0</v>
      </c>
      <c r="BP220" s="14">
        <v>0</v>
      </c>
      <c r="BQ220" s="14">
        <v>0</v>
      </c>
      <c r="BR220" s="14">
        <v>0</v>
      </c>
    </row>
    <row r="221" spans="3:70" x14ac:dyDescent="0.25">
      <c r="C221" t="str">
        <f t="array" aca="1" ref="C2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Measure'!G221),0)),"")</f>
        <v>Residential</v>
      </c>
      <c r="D221" t="str">
        <f t="array" aca="1" ref="D2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Measure'!G221),0)),"")</f>
        <v>Existing Residential</v>
      </c>
      <c r="E221" t="str">
        <f t="array" aca="1" ref="E2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Measure'!G221),0)),"")</f>
        <v>ETS Green Heat</v>
      </c>
      <c r="F221" s="8" t="str">
        <f t="array" aca="1" ref="F2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Measure'!G221),0)),"")</f>
        <v>Per ETS</v>
      </c>
      <c r="G221" s="3" t="s">
        <v>313</v>
      </c>
      <c r="H221" s="11">
        <v>2.81879356746331</v>
      </c>
      <c r="I221" s="11">
        <v>2.8237572079613926</v>
      </c>
      <c r="J221" s="11">
        <v>2.8419539083703622</v>
      </c>
      <c r="K221" s="14">
        <v>557.67571916830695</v>
      </c>
      <c r="L221" s="14">
        <v>557.67571916830695</v>
      </c>
      <c r="M221" s="14">
        <v>557.67571916830695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0">
        <v>292910.45781004126</v>
      </c>
      <c r="U221" s="10">
        <v>292910.45781004126</v>
      </c>
      <c r="V221" s="10">
        <v>292910.45781004126</v>
      </c>
      <c r="W221" s="14">
        <v>313.69259203217268</v>
      </c>
      <c r="X221" s="14">
        <v>313.69259203217268</v>
      </c>
      <c r="Y221" s="14">
        <v>313.69259203217268</v>
      </c>
      <c r="Z221" s="10">
        <v>1294298.4844257033</v>
      </c>
      <c r="AA221" s="10">
        <v>1296577.6269808938</v>
      </c>
      <c r="AB221" s="10">
        <v>1304932.96099071</v>
      </c>
      <c r="AC221" s="10">
        <v>150572.44417544288</v>
      </c>
      <c r="AD221" s="10">
        <v>150572.44417544288</v>
      </c>
      <c r="AE221" s="10">
        <v>150572.44417544288</v>
      </c>
      <c r="AF221" s="10">
        <v>57641.013785911731</v>
      </c>
      <c r="AG221" s="10">
        <v>57641.013785911731</v>
      </c>
      <c r="AH221" s="10">
        <v>57641.013785911731</v>
      </c>
      <c r="AI221" s="10">
        <v>401526.51780118106</v>
      </c>
      <c r="AJ221" s="10">
        <v>401526.51780118106</v>
      </c>
      <c r="AK221" s="10">
        <v>401526.51780118106</v>
      </c>
      <c r="AL221" s="10">
        <v>0</v>
      </c>
      <c r="AM221" s="10">
        <v>0</v>
      </c>
      <c r="AN221" s="10">
        <v>0</v>
      </c>
      <c r="AO221" s="14">
        <v>0</v>
      </c>
      <c r="AP221" s="14">
        <v>0</v>
      </c>
      <c r="AQ221" s="14">
        <v>0</v>
      </c>
      <c r="AR221" s="14">
        <v>2.5</v>
      </c>
      <c r="AS221" s="14">
        <v>2.5</v>
      </c>
      <c r="AT221" s="14">
        <v>2.5</v>
      </c>
      <c r="AU221" s="14">
        <v>0</v>
      </c>
      <c r="AV221" s="14">
        <v>0</v>
      </c>
      <c r="AW221" s="14">
        <v>0</v>
      </c>
      <c r="AX221" s="14">
        <v>2.5</v>
      </c>
      <c r="AY221" s="14">
        <v>2.5</v>
      </c>
      <c r="AZ221" s="14">
        <v>2.5</v>
      </c>
      <c r="BA221" s="10">
        <v>0</v>
      </c>
      <c r="BB221" s="10">
        <v>0</v>
      </c>
      <c r="BC221" s="10">
        <v>0</v>
      </c>
      <c r="BD221" s="10">
        <v>4126.0090843744201</v>
      </c>
      <c r="BE221" s="10">
        <v>4133.2746131534886</v>
      </c>
      <c r="BF221" s="10">
        <v>4159.9100333771175</v>
      </c>
      <c r="BG221" s="14">
        <v>0</v>
      </c>
      <c r="BH221" s="14">
        <v>0</v>
      </c>
      <c r="BI221" s="14">
        <v>0</v>
      </c>
      <c r="BJ221" s="31">
        <v>7522.8673555190881</v>
      </c>
      <c r="BK221" s="31">
        <v>7522.8673555190881</v>
      </c>
      <c r="BL221" s="31">
        <v>7522.8673555190881</v>
      </c>
      <c r="BM221" s="18">
        <v>0</v>
      </c>
      <c r="BN221" s="18">
        <v>0</v>
      </c>
      <c r="BO221" s="18">
        <v>0</v>
      </c>
      <c r="BP221" s="14">
        <v>0</v>
      </c>
      <c r="BQ221" s="14">
        <v>0</v>
      </c>
      <c r="BR221" s="14">
        <v>0</v>
      </c>
    </row>
    <row r="222" spans="3:70" x14ac:dyDescent="0.25">
      <c r="C222" t="str">
        <f t="array" aca="1" ref="C2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Measure'!G222),0)),"")</f>
        <v>Residential</v>
      </c>
      <c r="D222" t="str">
        <f t="array" aca="1" ref="D2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Measure'!G222),0)),"")</f>
        <v>Existing Residential</v>
      </c>
      <c r="E222" t="str">
        <f t="array" aca="1" ref="E2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Measure'!G222),0)),"")</f>
        <v>ETS Home Energy Assessment</v>
      </c>
      <c r="F222" s="8" t="str">
        <f t="array" aca="1" ref="F2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Measure'!G222),0)),"")</f>
        <v>Per ETS</v>
      </c>
      <c r="G222" s="3" t="s">
        <v>314</v>
      </c>
      <c r="H222" s="11">
        <v>2.0685089533810497</v>
      </c>
      <c r="I222" s="11">
        <v>2.0721514105407932</v>
      </c>
      <c r="J222" s="11">
        <v>2.0855046543371532</v>
      </c>
      <c r="K222" s="14">
        <v>387.00242182041967</v>
      </c>
      <c r="L222" s="14">
        <v>387.00242182041967</v>
      </c>
      <c r="M222" s="14">
        <v>387.00242182041967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0">
        <v>338894.35444940848</v>
      </c>
      <c r="U222" s="10">
        <v>338894.35444940848</v>
      </c>
      <c r="V222" s="10">
        <v>338894.35444940848</v>
      </c>
      <c r="W222" s="14">
        <v>183.31693665177775</v>
      </c>
      <c r="X222" s="14">
        <v>183.31693665177775</v>
      </c>
      <c r="Y222" s="14">
        <v>183.31693665177775</v>
      </c>
      <c r="Z222" s="10">
        <v>898186.22330959863</v>
      </c>
      <c r="AA222" s="10">
        <v>899767.84800333239</v>
      </c>
      <c r="AB222" s="10">
        <v>905566.0823280043</v>
      </c>
      <c r="AC222" s="10">
        <v>139320.87185535108</v>
      </c>
      <c r="AD222" s="10">
        <v>139320.87185535108</v>
      </c>
      <c r="AE222" s="10">
        <v>139320.87185535108</v>
      </c>
      <c r="AF222" s="10">
        <v>155577.41779763074</v>
      </c>
      <c r="AG222" s="10">
        <v>155577.41779763074</v>
      </c>
      <c r="AH222" s="10">
        <v>155577.41779763074</v>
      </c>
      <c r="AI222" s="10">
        <v>278641.74371070217</v>
      </c>
      <c r="AJ222" s="10">
        <v>278641.74371070217</v>
      </c>
      <c r="AK222" s="10">
        <v>278641.74371070217</v>
      </c>
      <c r="AL222" s="10">
        <v>0</v>
      </c>
      <c r="AM222" s="10">
        <v>0</v>
      </c>
      <c r="AN222" s="10">
        <v>0</v>
      </c>
      <c r="AO222" s="14">
        <v>0</v>
      </c>
      <c r="AP222" s="14">
        <v>0</v>
      </c>
      <c r="AQ222" s="14">
        <v>0</v>
      </c>
      <c r="AR222" s="14">
        <v>2.5</v>
      </c>
      <c r="AS222" s="14">
        <v>2.5</v>
      </c>
      <c r="AT222" s="14">
        <v>2.5</v>
      </c>
      <c r="AU222" s="14">
        <v>0</v>
      </c>
      <c r="AV222" s="14">
        <v>0</v>
      </c>
      <c r="AW222" s="14">
        <v>0</v>
      </c>
      <c r="AX222" s="14">
        <v>2.5</v>
      </c>
      <c r="AY222" s="14">
        <v>2.5</v>
      </c>
      <c r="AZ222" s="14">
        <v>2.5</v>
      </c>
      <c r="BA222" s="10">
        <v>0</v>
      </c>
      <c r="BB222" s="10">
        <v>0</v>
      </c>
      <c r="BC222" s="10">
        <v>0</v>
      </c>
      <c r="BD222" s="10">
        <v>4899.635787694624</v>
      </c>
      <c r="BE222" s="10">
        <v>4908.2636031197653</v>
      </c>
      <c r="BF222" s="10">
        <v>4939.8931646353276</v>
      </c>
      <c r="BG222" s="14">
        <v>0</v>
      </c>
      <c r="BH222" s="14">
        <v>0</v>
      </c>
      <c r="BI222" s="14">
        <v>0</v>
      </c>
      <c r="BJ222" s="31">
        <v>7160.4814497521602</v>
      </c>
      <c r="BK222" s="31">
        <v>7160.4814497521602</v>
      </c>
      <c r="BL222" s="31">
        <v>7160.4814497521602</v>
      </c>
      <c r="BM222" s="18">
        <v>0</v>
      </c>
      <c r="BN222" s="18">
        <v>0</v>
      </c>
      <c r="BO222" s="18">
        <v>0</v>
      </c>
      <c r="BP222" s="14">
        <v>0</v>
      </c>
      <c r="BQ222" s="14">
        <v>0</v>
      </c>
      <c r="BR222" s="14">
        <v>0</v>
      </c>
    </row>
    <row r="223" spans="3:70" x14ac:dyDescent="0.25">
      <c r="C223" t="str">
        <f t="array" aca="1" ref="C2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Measure'!G223),0)),"")</f>
        <v>Residential</v>
      </c>
      <c r="D223" t="str">
        <f t="array" aca="1" ref="D2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Measure'!G223),0)),"")</f>
        <v>Residential Efficient Products</v>
      </c>
      <c r="E223" t="str">
        <f t="array" aca="1" ref="E2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Measure'!G223),0)),"")</f>
        <v>Instant Savings</v>
      </c>
      <c r="F223" s="8" t="str">
        <f t="array" aca="1" ref="F2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Measure'!G223),0)),"")</f>
        <v>Per appliance</v>
      </c>
      <c r="G223" s="3" t="s">
        <v>315</v>
      </c>
      <c r="H223" s="11">
        <v>1.8061348978513234</v>
      </c>
      <c r="I223" s="11">
        <v>1.8843916419188502</v>
      </c>
      <c r="J223" s="11">
        <v>1.9763634709861524</v>
      </c>
      <c r="K223" s="14">
        <v>24.259199999999996</v>
      </c>
      <c r="L223" s="14">
        <v>24.259200000000007</v>
      </c>
      <c r="M223" s="14">
        <v>24.259200000000007</v>
      </c>
      <c r="N223" s="14">
        <v>141866.66666666666</v>
      </c>
      <c r="O223" s="14">
        <v>141866.66666666669</v>
      </c>
      <c r="P223" s="14">
        <v>141866.66666666669</v>
      </c>
      <c r="Q223" s="14">
        <v>1276800</v>
      </c>
      <c r="R223" s="14">
        <v>1276800.0000000002</v>
      </c>
      <c r="S223" s="14">
        <v>1276800.0000000002</v>
      </c>
      <c r="T223" s="10">
        <v>18884.138207019918</v>
      </c>
      <c r="U223" s="10">
        <v>18884.138207019922</v>
      </c>
      <c r="V223" s="10">
        <v>18884.138207019922</v>
      </c>
      <c r="W223" s="14">
        <v>266</v>
      </c>
      <c r="X223" s="14">
        <v>266.00000000000006</v>
      </c>
      <c r="Y223" s="14">
        <v>266.00000000000006</v>
      </c>
      <c r="Z223" s="10">
        <v>116480.43119578641</v>
      </c>
      <c r="AA223" s="10">
        <v>121527.32957741231</v>
      </c>
      <c r="AB223" s="10">
        <v>127458.73498925015</v>
      </c>
      <c r="AC223" s="10">
        <v>10640</v>
      </c>
      <c r="AD223" s="10">
        <v>10640.000000000002</v>
      </c>
      <c r="AE223" s="10">
        <v>10640.000000000002</v>
      </c>
      <c r="AF223" s="10">
        <v>8244.1382070199179</v>
      </c>
      <c r="AG223" s="10">
        <v>8244.1382070199197</v>
      </c>
      <c r="AH223" s="10">
        <v>8244.1382070199197</v>
      </c>
      <c r="AI223" s="10">
        <v>56247.407432432534</v>
      </c>
      <c r="AJ223" s="10">
        <v>56247.407432432548</v>
      </c>
      <c r="AK223" s="10">
        <v>56247.407432432548</v>
      </c>
      <c r="AL223" s="10">
        <v>0</v>
      </c>
      <c r="AM223" s="10">
        <v>0</v>
      </c>
      <c r="AN223" s="10">
        <v>0</v>
      </c>
      <c r="AO223" s="14">
        <v>480</v>
      </c>
      <c r="AP223" s="14">
        <v>480</v>
      </c>
      <c r="AQ223" s="14">
        <v>480</v>
      </c>
      <c r="AR223" s="14">
        <v>8.208E-2</v>
      </c>
      <c r="AS223" s="14">
        <v>8.208E-2</v>
      </c>
      <c r="AT223" s="14">
        <v>8.208E-2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0">
        <v>0</v>
      </c>
      <c r="BB223" s="10">
        <v>0</v>
      </c>
      <c r="BC223" s="10">
        <v>0</v>
      </c>
      <c r="BD223" s="10">
        <v>437.89635787889631</v>
      </c>
      <c r="BE223" s="10">
        <v>456.8696600654597</v>
      </c>
      <c r="BF223" s="10">
        <v>479.16817665131623</v>
      </c>
      <c r="BG223" s="14">
        <v>0</v>
      </c>
      <c r="BH223" s="14">
        <v>0</v>
      </c>
      <c r="BI223" s="14">
        <v>0</v>
      </c>
      <c r="BJ223" s="31">
        <v>603.51885305287715</v>
      </c>
      <c r="BK223" s="31">
        <v>603.51885305287715</v>
      </c>
      <c r="BL223" s="31">
        <v>603.51885305287715</v>
      </c>
      <c r="BM223" s="18">
        <v>1.8992917160025578E-2</v>
      </c>
      <c r="BN223" s="18">
        <v>1.8992917160025574E-2</v>
      </c>
      <c r="BO223" s="18">
        <v>1.8992917160025574E-2</v>
      </c>
      <c r="BP223" s="14">
        <v>1276800</v>
      </c>
      <c r="BQ223" s="14">
        <v>1276800.0000000002</v>
      </c>
      <c r="BR223" s="14">
        <v>1276800.0000000002</v>
      </c>
    </row>
    <row r="224" spans="3:70" x14ac:dyDescent="0.25">
      <c r="C224" t="str">
        <f t="array" aca="1" ref="C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Measure'!G224),0)),"")</f>
        <v>BNI</v>
      </c>
      <c r="D224" t="str">
        <f t="array" aca="1" ref="D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Measure'!G224),0)),"")</f>
        <v>Efficient Product Rebates</v>
      </c>
      <c r="E224" t="str">
        <f t="array" aca="1" ref="E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Measure'!G224),0)),"")</f>
        <v>Business Energy Rebates</v>
      </c>
      <c r="F224" s="8" t="str">
        <f t="array" aca="1" ref="F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Measure'!G224),0)),"")</f>
        <v xml:space="preserve">Per Server </v>
      </c>
      <c r="G224" s="3" t="s">
        <v>320</v>
      </c>
      <c r="H224" s="11">
        <v>14.814353728638228</v>
      </c>
      <c r="I224" s="11">
        <v>15.52336266148971</v>
      </c>
      <c r="J224" s="11">
        <v>16.307287275416506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0">
        <v>0</v>
      </c>
      <c r="U224" s="10">
        <v>0</v>
      </c>
      <c r="V224" s="10">
        <v>0</v>
      </c>
      <c r="W224" s="14">
        <v>0</v>
      </c>
      <c r="X224" s="14">
        <v>0</v>
      </c>
      <c r="Y224" s="14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4">
        <v>8453.9259999999995</v>
      </c>
      <c r="AP224" s="14">
        <v>8453.9259999999995</v>
      </c>
      <c r="AQ224" s="14">
        <v>8453.9259999999995</v>
      </c>
      <c r="AR224" s="14">
        <v>0.96499999999999997</v>
      </c>
      <c r="AS224" s="14">
        <v>0.96499999999999997</v>
      </c>
      <c r="AT224" s="14">
        <v>0.96499999999999997</v>
      </c>
      <c r="AU224" s="14">
        <v>8453.9259999999995</v>
      </c>
      <c r="AV224" s="14">
        <v>8453.9259999999995</v>
      </c>
      <c r="AW224" s="14">
        <v>8453.9259999999995</v>
      </c>
      <c r="AX224" s="14">
        <v>0.96499999999999997</v>
      </c>
      <c r="AY224" s="14">
        <v>0.96499999999999997</v>
      </c>
      <c r="AZ224" s="14">
        <v>0.96499999999999997</v>
      </c>
      <c r="BA224" s="10">
        <v>0</v>
      </c>
      <c r="BB224" s="10">
        <v>0</v>
      </c>
      <c r="BC224" s="10">
        <v>0</v>
      </c>
      <c r="BD224" s="10">
        <v>8672.2238556464163</v>
      </c>
      <c r="BE224" s="10">
        <v>9087.2729555916103</v>
      </c>
      <c r="BF224" s="10">
        <v>9546.1771955235999</v>
      </c>
      <c r="BG224" s="14">
        <v>0</v>
      </c>
      <c r="BH224" s="14">
        <v>0</v>
      </c>
      <c r="BI224" s="14">
        <v>0</v>
      </c>
      <c r="BJ224" s="31">
        <v>23894.566816958653</v>
      </c>
      <c r="BK224" s="31">
        <v>23894.566816958653</v>
      </c>
      <c r="BL224" s="31">
        <v>23894.566816958653</v>
      </c>
      <c r="BM224" s="18">
        <v>0</v>
      </c>
      <c r="BN224" s="18">
        <v>0</v>
      </c>
      <c r="BO224" s="18">
        <v>0</v>
      </c>
      <c r="BP224" s="14">
        <v>0</v>
      </c>
      <c r="BQ224" s="14">
        <v>0</v>
      </c>
      <c r="BR224" s="14">
        <v>0</v>
      </c>
    </row>
    <row r="225" spans="3:70" x14ac:dyDescent="0.25">
      <c r="C225" t="str">
        <f t="array" aca="1" ref="C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Measure'!G225),0)),"")</f>
        <v>BNI</v>
      </c>
      <c r="D225" t="str">
        <f t="array" aca="1" ref="D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Measure'!G225),0)),"")</f>
        <v>Efficient Product Rebates</v>
      </c>
      <c r="E225" t="str">
        <f t="array" aca="1" ref="E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Measure'!G225),0)),"")</f>
        <v>Business Energy Rebates</v>
      </c>
      <c r="F225" s="8" t="str">
        <f t="array" aca="1" ref="F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Measure'!G225),0)),"")</f>
        <v>per Pad</v>
      </c>
      <c r="G225" s="3" t="s">
        <v>330</v>
      </c>
      <c r="H225" s="11">
        <v>4.8021957252537879</v>
      </c>
      <c r="I225" s="11">
        <v>5.0306456036286233</v>
      </c>
      <c r="J225" s="11">
        <v>5.2859582747220859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0">
        <v>0</v>
      </c>
      <c r="U225" s="10">
        <v>0</v>
      </c>
      <c r="V225" s="10">
        <v>0</v>
      </c>
      <c r="W225" s="14">
        <v>0</v>
      </c>
      <c r="X225" s="14">
        <v>0</v>
      </c>
      <c r="Y225" s="14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10">
        <v>0</v>
      </c>
      <c r="AG225" s="10">
        <v>0</v>
      </c>
      <c r="AH225" s="10">
        <v>0</v>
      </c>
      <c r="AI225" s="10">
        <v>0</v>
      </c>
      <c r="AJ225" s="10">
        <v>0</v>
      </c>
      <c r="AK225" s="10">
        <v>0</v>
      </c>
      <c r="AL225" s="10">
        <v>0</v>
      </c>
      <c r="AM225" s="10">
        <v>0</v>
      </c>
      <c r="AN225" s="10">
        <v>0</v>
      </c>
      <c r="AO225" s="14">
        <v>759</v>
      </c>
      <c r="AP225" s="14">
        <v>759</v>
      </c>
      <c r="AQ225" s="14">
        <v>759</v>
      </c>
      <c r="AR225" s="14">
        <v>0.09</v>
      </c>
      <c r="AS225" s="14">
        <v>0.09</v>
      </c>
      <c r="AT225" s="14">
        <v>0.09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0">
        <v>0</v>
      </c>
      <c r="BB225" s="10">
        <v>0</v>
      </c>
      <c r="BC225" s="10">
        <v>0</v>
      </c>
      <c r="BD225" s="10">
        <v>563.0022204547181</v>
      </c>
      <c r="BE225" s="10">
        <v>589.78534137402335</v>
      </c>
      <c r="BF225" s="10">
        <v>619.71781580023969</v>
      </c>
      <c r="BG225" s="14">
        <v>0</v>
      </c>
      <c r="BH225" s="14">
        <v>0</v>
      </c>
      <c r="BI225" s="14">
        <v>0</v>
      </c>
      <c r="BJ225" s="31">
        <v>1328.2580558571071</v>
      </c>
      <c r="BK225" s="31">
        <v>1328.2580558571071</v>
      </c>
      <c r="BL225" s="31">
        <v>1328.2580558571071</v>
      </c>
      <c r="BM225" s="18">
        <v>0</v>
      </c>
      <c r="BN225" s="18">
        <v>0</v>
      </c>
      <c r="BO225" s="18">
        <v>0</v>
      </c>
      <c r="BP225" s="14">
        <v>0</v>
      </c>
      <c r="BQ225" s="14">
        <v>0</v>
      </c>
      <c r="BR225" s="14">
        <v>0</v>
      </c>
    </row>
    <row r="226" spans="3:70" x14ac:dyDescent="0.25">
      <c r="C226" t="str">
        <f t="array" aca="1" ref="C2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Measure'!G226),0)),"")</f>
        <v>BNI</v>
      </c>
      <c r="D226" t="str">
        <f t="array" aca="1" ref="D2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Measure'!G226),0)),"")</f>
        <v>Efficient Product Rebates</v>
      </c>
      <c r="E226" t="str">
        <f t="array" aca="1" ref="E2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Measure'!G226),0)),"")</f>
        <v>Business Energy Rebates</v>
      </c>
      <c r="F226" s="8" t="str">
        <f t="array" aca="1" ref="F2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Measure'!G226),0)),"")</f>
        <v>Per Dishwasher</v>
      </c>
      <c r="G226" s="3" t="s">
        <v>326</v>
      </c>
      <c r="H226" s="11">
        <v>4.9087175323497814</v>
      </c>
      <c r="I226" s="11">
        <v>5.1162710344592748</v>
      </c>
      <c r="J226" s="11">
        <v>5.3469085299233319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0">
        <v>0</v>
      </c>
      <c r="U226" s="10">
        <v>0</v>
      </c>
      <c r="V226" s="10">
        <v>0</v>
      </c>
      <c r="W226" s="14">
        <v>0</v>
      </c>
      <c r="X226" s="14">
        <v>0</v>
      </c>
      <c r="Y226" s="14">
        <v>0</v>
      </c>
      <c r="Z226" s="10">
        <v>0</v>
      </c>
      <c r="AA226" s="10">
        <v>0</v>
      </c>
      <c r="AB226" s="10">
        <v>0</v>
      </c>
      <c r="AC226" s="10">
        <v>0</v>
      </c>
      <c r="AD226" s="10">
        <v>0</v>
      </c>
      <c r="AE226" s="10">
        <v>0</v>
      </c>
      <c r="AF226" s="10">
        <v>0</v>
      </c>
      <c r="AG226" s="10">
        <v>0</v>
      </c>
      <c r="AH226" s="10">
        <v>0</v>
      </c>
      <c r="AI226" s="10">
        <v>0</v>
      </c>
      <c r="AJ226" s="10">
        <v>0</v>
      </c>
      <c r="AK226" s="10">
        <v>0</v>
      </c>
      <c r="AL226" s="10">
        <v>0</v>
      </c>
      <c r="AM226" s="10">
        <v>0</v>
      </c>
      <c r="AN226" s="10">
        <v>0</v>
      </c>
      <c r="AO226" s="14">
        <v>9211.5713293110966</v>
      </c>
      <c r="AP226" s="14">
        <v>9211.5713293110966</v>
      </c>
      <c r="AQ226" s="14">
        <v>9211.5713293110966</v>
      </c>
      <c r="AR226" s="14">
        <v>1.43</v>
      </c>
      <c r="AS226" s="14">
        <v>1.43</v>
      </c>
      <c r="AT226" s="14">
        <v>1.43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0">
        <v>0</v>
      </c>
      <c r="BB226" s="10">
        <v>0</v>
      </c>
      <c r="BC226" s="10">
        <v>0</v>
      </c>
      <c r="BD226" s="10">
        <v>12747.751491812138</v>
      </c>
      <c r="BE226" s="10">
        <v>13286.759990205113</v>
      </c>
      <c r="BF226" s="10">
        <v>13885.716735524768</v>
      </c>
      <c r="BG226" s="14">
        <v>0</v>
      </c>
      <c r="BH226" s="14">
        <v>0</v>
      </c>
      <c r="BI226" s="14">
        <v>0</v>
      </c>
      <c r="BJ226" s="31">
        <v>30045.806906115973</v>
      </c>
      <c r="BK226" s="31">
        <v>30045.806906115973</v>
      </c>
      <c r="BL226" s="31">
        <v>30045.806906115973</v>
      </c>
      <c r="BM226" s="18">
        <v>0</v>
      </c>
      <c r="BN226" s="18">
        <v>0</v>
      </c>
      <c r="BO226" s="18">
        <v>0</v>
      </c>
      <c r="BP226" s="14">
        <v>0</v>
      </c>
      <c r="BQ226" s="14">
        <v>0</v>
      </c>
      <c r="BR226" s="14">
        <v>0</v>
      </c>
    </row>
    <row r="227" spans="3:70" x14ac:dyDescent="0.25">
      <c r="C227" t="str">
        <f t="array" aca="1" ref="C2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Measure'!G227),0)),"")</f>
        <v>BNI</v>
      </c>
      <c r="D227" t="str">
        <f t="array" aca="1" ref="D2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Measure'!G227),0)),"")</f>
        <v>Efficient Product Rebates</v>
      </c>
      <c r="E227" t="str">
        <f t="array" aca="1" ref="E2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Measure'!G227),0)),"")</f>
        <v>Business Energy Rebates</v>
      </c>
      <c r="F227" s="8" t="str">
        <f t="array" aca="1" ref="F2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Measure'!G227),0)),"")</f>
        <v>Per Dishwasher</v>
      </c>
      <c r="G227" s="3" t="s">
        <v>328</v>
      </c>
      <c r="H227" s="11">
        <v>50.568867012033571</v>
      </c>
      <c r="I227" s="11">
        <v>52.706720163825679</v>
      </c>
      <c r="J227" s="11">
        <v>55.082293766889393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0">
        <v>0</v>
      </c>
      <c r="U227" s="10">
        <v>0</v>
      </c>
      <c r="V227" s="10">
        <v>0</v>
      </c>
      <c r="W227" s="14">
        <v>0</v>
      </c>
      <c r="X227" s="14">
        <v>0</v>
      </c>
      <c r="Y227" s="14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0</v>
      </c>
      <c r="AG227" s="10">
        <v>0</v>
      </c>
      <c r="AH227" s="10">
        <v>0</v>
      </c>
      <c r="AI227" s="10">
        <v>0</v>
      </c>
      <c r="AJ227" s="10">
        <v>0</v>
      </c>
      <c r="AK227" s="10">
        <v>0</v>
      </c>
      <c r="AL227" s="10">
        <v>0</v>
      </c>
      <c r="AM227" s="10">
        <v>0</v>
      </c>
      <c r="AN227" s="10">
        <v>0</v>
      </c>
      <c r="AO227" s="14">
        <v>13626.434031386299</v>
      </c>
      <c r="AP227" s="14">
        <v>13626.434031386299</v>
      </c>
      <c r="AQ227" s="14">
        <v>13626.434031386299</v>
      </c>
      <c r="AR227" s="14">
        <v>2.1150000000000002</v>
      </c>
      <c r="AS227" s="14">
        <v>2.1150000000000002</v>
      </c>
      <c r="AT227" s="14">
        <v>2.1150000000000002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0">
        <v>0</v>
      </c>
      <c r="BB227" s="10">
        <v>0</v>
      </c>
      <c r="BC227" s="10">
        <v>0</v>
      </c>
      <c r="BD227" s="10">
        <v>18863.752550406709</v>
      </c>
      <c r="BE227" s="10">
        <v>19661.237944629931</v>
      </c>
      <c r="BF227" s="10">
        <v>20547.400424853353</v>
      </c>
      <c r="BG227" s="14">
        <v>0</v>
      </c>
      <c r="BH227" s="14">
        <v>0</v>
      </c>
      <c r="BI227" s="14">
        <v>0</v>
      </c>
      <c r="BJ227" s="31">
        <v>54217.971549664107</v>
      </c>
      <c r="BK227" s="31">
        <v>54217.971549664107</v>
      </c>
      <c r="BL227" s="31">
        <v>54217.971549664107</v>
      </c>
      <c r="BM227" s="18">
        <v>0</v>
      </c>
      <c r="BN227" s="18">
        <v>0</v>
      </c>
      <c r="BO227" s="18">
        <v>0</v>
      </c>
      <c r="BP227" s="14">
        <v>0</v>
      </c>
      <c r="BQ227" s="14">
        <v>0</v>
      </c>
      <c r="BR227" s="14">
        <v>0</v>
      </c>
    </row>
    <row r="228" spans="3:70" x14ac:dyDescent="0.25">
      <c r="C228" t="str">
        <f t="array" aca="1" ref="C2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Measure'!G228),0)),"")</f>
        <v>BNI</v>
      </c>
      <c r="D228" t="str">
        <f t="array" aca="1" ref="D2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Measure'!G228),0)),"")</f>
        <v>Efficient Product Rebates</v>
      </c>
      <c r="E228" t="str">
        <f t="array" aca="1" ref="E2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Measure'!G228),0)),"")</f>
        <v>Business Energy Rebates</v>
      </c>
      <c r="F228" s="8" t="str">
        <f t="array" aca="1" ref="F2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Measure'!G228),0)),"")</f>
        <v>Per Dishwasher</v>
      </c>
      <c r="G228" s="3" t="s">
        <v>322</v>
      </c>
      <c r="H228" s="11">
        <v>5.1885260385818306</v>
      </c>
      <c r="I228" s="11">
        <v>5.419734561642068</v>
      </c>
      <c r="J228" s="11">
        <v>5.6783223071901805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0">
        <v>0</v>
      </c>
      <c r="U228" s="10">
        <v>0</v>
      </c>
      <c r="V228" s="10">
        <v>0</v>
      </c>
      <c r="W228" s="14">
        <v>0</v>
      </c>
      <c r="X228" s="14">
        <v>0</v>
      </c>
      <c r="Y228" s="14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0</v>
      </c>
      <c r="AN228" s="10">
        <v>0</v>
      </c>
      <c r="AO228" s="14">
        <v>11863.239052198664</v>
      </c>
      <c r="AP228" s="14">
        <v>11863.239052198664</v>
      </c>
      <c r="AQ228" s="14">
        <v>11863.239052198664</v>
      </c>
      <c r="AR228" s="14">
        <v>1.8420000000000001</v>
      </c>
      <c r="AS228" s="14">
        <v>1.8420000000000001</v>
      </c>
      <c r="AT228" s="14">
        <v>1.8420000000000001</v>
      </c>
      <c r="AU228" s="14">
        <v>0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10">
        <v>0</v>
      </c>
      <c r="BB228" s="10">
        <v>0</v>
      </c>
      <c r="BC228" s="10">
        <v>0</v>
      </c>
      <c r="BD228" s="10">
        <v>13097.344089442593</v>
      </c>
      <c r="BE228" s="10">
        <v>13680.981438549827</v>
      </c>
      <c r="BF228" s="10">
        <v>14333.731883584227</v>
      </c>
      <c r="BG228" s="14">
        <v>0</v>
      </c>
      <c r="BH228" s="14">
        <v>0</v>
      </c>
      <c r="BI228" s="14">
        <v>0</v>
      </c>
      <c r="BJ228" s="31">
        <v>31361.224832573222</v>
      </c>
      <c r="BK228" s="31">
        <v>31361.224832573222</v>
      </c>
      <c r="BL228" s="31">
        <v>31361.224832573222</v>
      </c>
      <c r="BM228" s="18">
        <v>0</v>
      </c>
      <c r="BN228" s="18">
        <v>0</v>
      </c>
      <c r="BO228" s="18">
        <v>0</v>
      </c>
      <c r="BP228" s="14">
        <v>0</v>
      </c>
      <c r="BQ228" s="14">
        <v>0</v>
      </c>
      <c r="BR228" s="14">
        <v>0</v>
      </c>
    </row>
    <row r="229" spans="3:70" x14ac:dyDescent="0.25">
      <c r="C229" t="str">
        <f t="array" aca="1" ref="C2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Measure'!G229),0)),"")</f>
        <v>BNI</v>
      </c>
      <c r="D229" t="str">
        <f t="array" aca="1" ref="D2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Measure'!G229),0)),"")</f>
        <v>Efficient Product Rebates</v>
      </c>
      <c r="E229" t="str">
        <f t="array" aca="1" ref="E2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Measure'!G229),0)),"")</f>
        <v>Business Energy Rebates</v>
      </c>
      <c r="F229" s="8" t="str">
        <f t="array" aca="1" ref="F2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Measure'!G229),0)),"")</f>
        <v>Per Dishwasher</v>
      </c>
      <c r="G229" s="3" t="s">
        <v>324</v>
      </c>
      <c r="H229" s="11">
        <v>38.932196835141077</v>
      </c>
      <c r="I229" s="11">
        <v>40.66676369948987</v>
      </c>
      <c r="J229" s="11">
        <v>42.606709420624526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0">
        <v>0</v>
      </c>
      <c r="U229" s="10">
        <v>0</v>
      </c>
      <c r="V229" s="10">
        <v>0</v>
      </c>
      <c r="W229" s="14">
        <v>0</v>
      </c>
      <c r="X229" s="14">
        <v>0</v>
      </c>
      <c r="Y229" s="14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0</v>
      </c>
      <c r="AG229" s="10">
        <v>0</v>
      </c>
      <c r="AH229" s="10">
        <v>0</v>
      </c>
      <c r="AI229" s="10">
        <v>0</v>
      </c>
      <c r="AJ229" s="10">
        <v>0</v>
      </c>
      <c r="AK229" s="10">
        <v>0</v>
      </c>
      <c r="AL229" s="10">
        <v>0</v>
      </c>
      <c r="AM229" s="10">
        <v>0</v>
      </c>
      <c r="AN229" s="10">
        <v>0</v>
      </c>
      <c r="AO229" s="14">
        <v>16152.552915793811</v>
      </c>
      <c r="AP229" s="14">
        <v>16152.552915793811</v>
      </c>
      <c r="AQ229" s="14">
        <v>16152.552915793811</v>
      </c>
      <c r="AR229" s="14">
        <v>2.508</v>
      </c>
      <c r="AS229" s="14">
        <v>2.508</v>
      </c>
      <c r="AT229" s="14">
        <v>2.508</v>
      </c>
      <c r="AU229" s="14">
        <v>0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0">
        <v>0</v>
      </c>
      <c r="BB229" s="10">
        <v>0</v>
      </c>
      <c r="BC229" s="10">
        <v>0</v>
      </c>
      <c r="BD229" s="10">
        <v>17838.655204630031</v>
      </c>
      <c r="BE229" s="10">
        <v>18633.430294089281</v>
      </c>
      <c r="BF229" s="10">
        <v>19522.309567497821</v>
      </c>
      <c r="BG229" s="14">
        <v>0</v>
      </c>
      <c r="BH229" s="14">
        <v>0</v>
      </c>
      <c r="BI229" s="14">
        <v>0</v>
      </c>
      <c r="BJ229" s="31">
        <v>51093.33720037598</v>
      </c>
      <c r="BK229" s="31">
        <v>51093.33720037598</v>
      </c>
      <c r="BL229" s="31">
        <v>51093.33720037598</v>
      </c>
      <c r="BM229" s="18">
        <v>0</v>
      </c>
      <c r="BN229" s="18">
        <v>0</v>
      </c>
      <c r="BO229" s="18">
        <v>0</v>
      </c>
      <c r="BP229" s="14">
        <v>0</v>
      </c>
      <c r="BQ229" s="14">
        <v>0</v>
      </c>
      <c r="BR229" s="14">
        <v>0</v>
      </c>
    </row>
    <row r="230" spans="3:70" x14ac:dyDescent="0.25">
      <c r="C230" t="str">
        <f t="array" aca="1" ref="C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Measure'!G230),0)),"")</f>
        <v>BNI</v>
      </c>
      <c r="D230" t="str">
        <f t="array" aca="1" ref="D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Measure'!G230),0)),"")</f>
        <v>Efficient Product Rebates</v>
      </c>
      <c r="E230" t="str">
        <f t="array" aca="1" ref="E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Measure'!G230),0)),"")</f>
        <v xml:space="preserve">ETS Business Energy Rebates </v>
      </c>
      <c r="F230" s="8" t="str">
        <f t="array" aca="1" ref="F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Measure'!G230),0)),"")</f>
        <v>Per ETS</v>
      </c>
      <c r="G230" s="3" t="s">
        <v>332</v>
      </c>
      <c r="H230" s="11">
        <v>4.0472789611376125</v>
      </c>
      <c r="I230" s="11">
        <v>4.0523551364538859</v>
      </c>
      <c r="J230" s="11">
        <v>4.0766890898507322</v>
      </c>
      <c r="K230" s="14">
        <v>853.60744360437536</v>
      </c>
      <c r="L230" s="14">
        <v>853.60744360437536</v>
      </c>
      <c r="M230" s="14">
        <v>853.60744360437536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0">
        <v>280196.9669399113</v>
      </c>
      <c r="U230" s="10">
        <v>280196.9669399113</v>
      </c>
      <c r="V230" s="10">
        <v>280196.9669399113</v>
      </c>
      <c r="W230" s="14">
        <v>186.40404408011824</v>
      </c>
      <c r="X230" s="14">
        <v>186.40404408011824</v>
      </c>
      <c r="Y230" s="14">
        <v>186.40404408011824</v>
      </c>
      <c r="Z230" s="10">
        <v>1948818.7884170194</v>
      </c>
      <c r="AA230" s="10">
        <v>1951263.0345203008</v>
      </c>
      <c r="AB230" s="10">
        <v>1962980.1575631138</v>
      </c>
      <c r="AC230" s="10">
        <v>240461.21686335254</v>
      </c>
      <c r="AD230" s="10">
        <v>240461.21686335254</v>
      </c>
      <c r="AE230" s="10">
        <v>240461.21686335254</v>
      </c>
      <c r="AF230" s="10">
        <v>590.9008197339748</v>
      </c>
      <c r="AG230" s="10">
        <v>590.9008197339748</v>
      </c>
      <c r="AH230" s="10">
        <v>590.9008197339748</v>
      </c>
      <c r="AI230" s="10">
        <v>480922.43372670509</v>
      </c>
      <c r="AJ230" s="10">
        <v>480922.43372670509</v>
      </c>
      <c r="AK230" s="10">
        <v>480922.43372670509</v>
      </c>
      <c r="AL230" s="10">
        <v>0</v>
      </c>
      <c r="AM230" s="10">
        <v>0</v>
      </c>
      <c r="AN230" s="10">
        <v>0</v>
      </c>
      <c r="AO230" s="14">
        <v>0</v>
      </c>
      <c r="AP230" s="14">
        <v>0</v>
      </c>
      <c r="AQ230" s="14">
        <v>0</v>
      </c>
      <c r="AR230" s="14">
        <v>5</v>
      </c>
      <c r="AS230" s="14">
        <v>5</v>
      </c>
      <c r="AT230" s="14">
        <v>5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0">
        <v>0</v>
      </c>
      <c r="BB230" s="10">
        <v>0</v>
      </c>
      <c r="BC230" s="10">
        <v>0</v>
      </c>
      <c r="BD230" s="10">
        <v>10454.809594041846</v>
      </c>
      <c r="BE230" s="10">
        <v>10467.922217833586</v>
      </c>
      <c r="BF230" s="10">
        <v>10530.780956229717</v>
      </c>
      <c r="BG230" s="14">
        <v>0</v>
      </c>
      <c r="BH230" s="14">
        <v>0</v>
      </c>
      <c r="BI230" s="14">
        <v>0</v>
      </c>
      <c r="BJ230" s="31">
        <v>22214.160600974399</v>
      </c>
      <c r="BK230" s="31">
        <v>22214.160600974399</v>
      </c>
      <c r="BL230" s="31">
        <v>22214.160600974399</v>
      </c>
      <c r="BM230" s="18">
        <v>0</v>
      </c>
      <c r="BN230" s="18">
        <v>0</v>
      </c>
      <c r="BO230" s="18">
        <v>0</v>
      </c>
      <c r="BP230" s="14">
        <v>0</v>
      </c>
      <c r="BQ230" s="14">
        <v>0</v>
      </c>
      <c r="BR230" s="14">
        <v>0</v>
      </c>
    </row>
    <row r="231" spans="3:70" x14ac:dyDescent="0.25">
      <c r="C231" t="str">
        <f t="array" aca="1" ref="C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Measure'!G231),0)),"")</f>
        <v>BNI</v>
      </c>
      <c r="D231" t="str">
        <f t="array" aca="1" ref="D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Measure'!G231),0)),"")</f>
        <v>Direct Installation</v>
      </c>
      <c r="E231" t="str">
        <f t="array" aca="1" ref="E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Measure'!G231),0)),"")</f>
        <v>ETS Small Business Energy Solutions</v>
      </c>
      <c r="F231" s="8" t="str">
        <f t="array" aca="1" ref="F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Measure'!G231),0)),"")</f>
        <v>Per ETS</v>
      </c>
      <c r="G231" s="3" t="s">
        <v>333</v>
      </c>
      <c r="H231" s="11">
        <v>5.5845853682499103</v>
      </c>
      <c r="I231" s="11">
        <v>5.5915896629056876</v>
      </c>
      <c r="J231" s="11">
        <v>5.6251665528103834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0">
        <v>0</v>
      </c>
      <c r="U231" s="10">
        <v>0</v>
      </c>
      <c r="V231" s="10">
        <v>0</v>
      </c>
      <c r="W231" s="14">
        <v>0</v>
      </c>
      <c r="X231" s="14">
        <v>0</v>
      </c>
      <c r="Y231" s="14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0</v>
      </c>
      <c r="AO231" s="14">
        <v>0</v>
      </c>
      <c r="AP231" s="14">
        <v>0</v>
      </c>
      <c r="AQ231" s="14">
        <v>0</v>
      </c>
      <c r="AR231" s="14">
        <v>5</v>
      </c>
      <c r="AS231" s="14">
        <v>5</v>
      </c>
      <c r="AT231" s="14">
        <v>5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0">
        <v>0</v>
      </c>
      <c r="BB231" s="10">
        <v>0</v>
      </c>
      <c r="BC231" s="10">
        <v>0</v>
      </c>
      <c r="BD231" s="10">
        <v>10697.944700880025</v>
      </c>
      <c r="BE231" s="10">
        <v>10711.362269411107</v>
      </c>
      <c r="BF231" s="10">
        <v>10775.682838932733</v>
      </c>
      <c r="BG231" s="14">
        <v>0</v>
      </c>
      <c r="BH231" s="14">
        <v>0</v>
      </c>
      <c r="BI231" s="14">
        <v>0</v>
      </c>
      <c r="BJ231" s="31">
        <v>24776.872285857306</v>
      </c>
      <c r="BK231" s="31">
        <v>24776.872285857306</v>
      </c>
      <c r="BL231" s="31">
        <v>24776.872285857306</v>
      </c>
      <c r="BM231" s="18">
        <v>0</v>
      </c>
      <c r="BN231" s="18">
        <v>0</v>
      </c>
      <c r="BO231" s="18">
        <v>0</v>
      </c>
      <c r="BP231" s="14">
        <v>0</v>
      </c>
      <c r="BQ231" s="14">
        <v>0</v>
      </c>
      <c r="BR231" s="14">
        <v>0</v>
      </c>
    </row>
    <row r="232" spans="3:70" x14ac:dyDescent="0.25">
      <c r="C232" t="str">
        <f t="array" aca="1" ref="C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Measure'!G232),0)),"")</f>
        <v>Residential</v>
      </c>
      <c r="D232" t="str">
        <f t="array" aca="1" ref="D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Measure'!G232),0)),"")</f>
        <v>Residential Efficient Products</v>
      </c>
      <c r="E232" t="str">
        <f t="array" aca="1" ref="E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Measure'!G232),0)),"")</f>
        <v>Instant Savings</v>
      </c>
      <c r="F232" s="8" t="str">
        <f t="array" aca="1" ref="F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Measure'!G232),0)),"")</f>
        <v>Per powerbar</v>
      </c>
      <c r="G232" s="3" t="s">
        <v>334</v>
      </c>
      <c r="H232" s="11">
        <v>0.53182826415843476</v>
      </c>
      <c r="I232" s="11">
        <v>0.5817518598908632</v>
      </c>
      <c r="J232" s="11">
        <v>0.63130028726243292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0">
        <v>0</v>
      </c>
      <c r="U232" s="10">
        <v>0</v>
      </c>
      <c r="V232" s="10">
        <v>0</v>
      </c>
      <c r="W232" s="14">
        <v>0</v>
      </c>
      <c r="X232" s="14">
        <v>0</v>
      </c>
      <c r="Y232" s="14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0</v>
      </c>
      <c r="AN232" s="10">
        <v>0</v>
      </c>
      <c r="AO232" s="14">
        <v>53.8</v>
      </c>
      <c r="AP232" s="14">
        <v>53.8</v>
      </c>
      <c r="AQ232" s="14">
        <v>53.8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0">
        <v>0</v>
      </c>
      <c r="BB232" s="10">
        <v>0</v>
      </c>
      <c r="BC232" s="10">
        <v>0</v>
      </c>
      <c r="BD232" s="10">
        <v>15.568633620927843</v>
      </c>
      <c r="BE232" s="10">
        <v>17.030086919630204</v>
      </c>
      <c r="BF232" s="10">
        <v>18.480557615206692</v>
      </c>
      <c r="BG232" s="14">
        <v>0</v>
      </c>
      <c r="BH232" s="14">
        <v>0</v>
      </c>
      <c r="BI232" s="14">
        <v>0</v>
      </c>
      <c r="BJ232" s="31">
        <v>-34.62051472123774</v>
      </c>
      <c r="BK232" s="31">
        <v>-34.62051472123774</v>
      </c>
      <c r="BL232" s="31">
        <v>-34.62051472123774</v>
      </c>
      <c r="BM232" s="18">
        <v>0</v>
      </c>
      <c r="BN232" s="18">
        <v>0</v>
      </c>
      <c r="BO232" s="18">
        <v>0</v>
      </c>
      <c r="BP232" s="14">
        <v>0</v>
      </c>
      <c r="BQ232" s="14">
        <v>0</v>
      </c>
      <c r="BR232" s="14">
        <v>0</v>
      </c>
    </row>
    <row r="233" spans="3:70" x14ac:dyDescent="0.25">
      <c r="C233" t="str">
        <f t="array" aca="1" ref="C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Measure'!G233),0)),"")</f>
        <v>Residential</v>
      </c>
      <c r="D233" t="str">
        <f t="array" aca="1" ref="D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Measure'!G233),0)),"")</f>
        <v>Existing Residential</v>
      </c>
      <c r="E233" t="str">
        <f t="array" aca="1" ref="E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Measure'!G233),0)),"")</f>
        <v>Efficient Products Installation</v>
      </c>
      <c r="F233" s="8" t="str">
        <f t="array" aca="1" ref="F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Measure'!G233),0)),"")</f>
        <v>Per powerbar</v>
      </c>
      <c r="G233" s="3" t="s">
        <v>335</v>
      </c>
      <c r="H233" s="11">
        <v>1.4812017008253218</v>
      </c>
      <c r="I233" s="11">
        <v>1.6202445458444794</v>
      </c>
      <c r="J233" s="11">
        <v>1.7582425046632399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0">
        <v>0</v>
      </c>
      <c r="U233" s="10">
        <v>0</v>
      </c>
      <c r="V233" s="10">
        <v>0</v>
      </c>
      <c r="W233" s="14">
        <v>0</v>
      </c>
      <c r="X233" s="14">
        <v>0</v>
      </c>
      <c r="Y233" s="14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  <c r="AF233" s="10">
        <v>0</v>
      </c>
      <c r="AG233" s="10">
        <v>0</v>
      </c>
      <c r="AH233" s="10">
        <v>0</v>
      </c>
      <c r="AI233" s="10">
        <v>0</v>
      </c>
      <c r="AJ233" s="10">
        <v>0</v>
      </c>
      <c r="AK233" s="10">
        <v>0</v>
      </c>
      <c r="AL233" s="10">
        <v>0</v>
      </c>
      <c r="AM233" s="10">
        <v>0</v>
      </c>
      <c r="AN233" s="10">
        <v>0</v>
      </c>
      <c r="AO233" s="14">
        <v>411</v>
      </c>
      <c r="AP233" s="14">
        <v>411</v>
      </c>
      <c r="AQ233" s="14">
        <v>411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0">
        <v>69.692999999999998</v>
      </c>
      <c r="BB233" s="10">
        <v>69.692999999999998</v>
      </c>
      <c r="BC233" s="10">
        <v>69.692999999999998</v>
      </c>
      <c r="BD233" s="10">
        <v>123.69250473846465</v>
      </c>
      <c r="BE233" s="10">
        <v>135.30372403209546</v>
      </c>
      <c r="BF233" s="10">
        <v>146.82768674802875</v>
      </c>
      <c r="BG233" s="14">
        <v>0</v>
      </c>
      <c r="BH233" s="14">
        <v>0</v>
      </c>
      <c r="BI233" s="14">
        <v>0</v>
      </c>
      <c r="BJ233" s="31">
        <v>144.13526118468408</v>
      </c>
      <c r="BK233" s="31">
        <v>144.13526118468408</v>
      </c>
      <c r="BL233" s="31">
        <v>144.13526118468408</v>
      </c>
      <c r="BM233" s="18">
        <v>0</v>
      </c>
      <c r="BN233" s="18">
        <v>0</v>
      </c>
      <c r="BO233" s="18">
        <v>0</v>
      </c>
      <c r="BP233" s="14">
        <v>0</v>
      </c>
      <c r="BQ233" s="14">
        <v>0</v>
      </c>
      <c r="BR233" s="14">
        <v>0</v>
      </c>
    </row>
    <row r="234" spans="3:70" x14ac:dyDescent="0.25">
      <c r="C234" t="str">
        <f t="array" aca="1" ref="C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Measure'!G234),0)),"")</f>
        <v>Residential</v>
      </c>
      <c r="D234" t="str">
        <f t="array" aca="1" ref="D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Measure'!G234),0)),"")</f>
        <v>Existing Residential</v>
      </c>
      <c r="E234" t="str">
        <f t="array" aca="1" ref="E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Measure'!G234),0)),"")</f>
        <v>Efficient Products Installation</v>
      </c>
      <c r="F234" s="8" t="str">
        <f t="array" aca="1" ref="F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Measure'!G234),0)),"")</f>
        <v>Per Powerbar</v>
      </c>
      <c r="G234" s="3" t="s">
        <v>336</v>
      </c>
      <c r="H234" s="11">
        <v>1.4812017008253218</v>
      </c>
      <c r="I234" s="11">
        <v>1.6202445458444794</v>
      </c>
      <c r="J234" s="11">
        <v>1.7582425046632399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0">
        <v>0</v>
      </c>
      <c r="U234" s="10">
        <v>0</v>
      </c>
      <c r="V234" s="10">
        <v>0</v>
      </c>
      <c r="W234" s="14">
        <v>0</v>
      </c>
      <c r="X234" s="14">
        <v>0</v>
      </c>
      <c r="Y234" s="14">
        <v>0</v>
      </c>
      <c r="Z234" s="10">
        <v>0</v>
      </c>
      <c r="AA234" s="10">
        <v>0</v>
      </c>
      <c r="AB234" s="10">
        <v>0</v>
      </c>
      <c r="AC234" s="10">
        <v>0</v>
      </c>
      <c r="AD234" s="10">
        <v>0</v>
      </c>
      <c r="AE234" s="10">
        <v>0</v>
      </c>
      <c r="AF234" s="10">
        <v>0</v>
      </c>
      <c r="AG234" s="10">
        <v>0</v>
      </c>
      <c r="AH234" s="10">
        <v>0</v>
      </c>
      <c r="AI234" s="10">
        <v>0</v>
      </c>
      <c r="AJ234" s="10">
        <v>0</v>
      </c>
      <c r="AK234" s="10">
        <v>0</v>
      </c>
      <c r="AL234" s="10">
        <v>0</v>
      </c>
      <c r="AM234" s="10">
        <v>0</v>
      </c>
      <c r="AN234" s="10">
        <v>0</v>
      </c>
      <c r="AO234" s="14">
        <v>411</v>
      </c>
      <c r="AP234" s="14">
        <v>411</v>
      </c>
      <c r="AQ234" s="14">
        <v>411</v>
      </c>
      <c r="AR234" s="14">
        <v>0</v>
      </c>
      <c r="AS234" s="14">
        <v>0</v>
      </c>
      <c r="AT234" s="14">
        <v>0</v>
      </c>
      <c r="AU234" s="14">
        <v>0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0">
        <v>69.692999999999998</v>
      </c>
      <c r="BB234" s="10">
        <v>69.692999999999998</v>
      </c>
      <c r="BC234" s="10">
        <v>69.692999999999998</v>
      </c>
      <c r="BD234" s="10">
        <v>123.69250473846465</v>
      </c>
      <c r="BE234" s="10">
        <v>135.30372403209546</v>
      </c>
      <c r="BF234" s="10">
        <v>146.82768674802875</v>
      </c>
      <c r="BG234" s="14">
        <v>0</v>
      </c>
      <c r="BH234" s="14">
        <v>0</v>
      </c>
      <c r="BI234" s="14">
        <v>0</v>
      </c>
      <c r="BJ234" s="31">
        <v>144.13526118468408</v>
      </c>
      <c r="BK234" s="31">
        <v>144.13526118468408</v>
      </c>
      <c r="BL234" s="31">
        <v>144.13526118468408</v>
      </c>
      <c r="BM234" s="18">
        <v>0</v>
      </c>
      <c r="BN234" s="18">
        <v>0</v>
      </c>
      <c r="BO234" s="18">
        <v>0</v>
      </c>
      <c r="BP234" s="14">
        <v>0</v>
      </c>
      <c r="BQ234" s="14">
        <v>0</v>
      </c>
      <c r="BR234" s="14">
        <v>0</v>
      </c>
    </row>
    <row r="235" spans="3:70" x14ac:dyDescent="0.25">
      <c r="C235" t="str">
        <f t="array" aca="1" ref="C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Measure'!G235),0)),"")</f>
        <v>Residential</v>
      </c>
      <c r="D235" t="str">
        <f t="array" aca="1" ref="D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Measure'!G235),0)),"")</f>
        <v>Existing Residential</v>
      </c>
      <c r="E235" t="str">
        <f t="array" aca="1" ref="E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Measure'!G235),0)),"")</f>
        <v>Green Heat</v>
      </c>
      <c r="F235" s="8" t="str">
        <f t="array" aca="1" ref="F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Measure'!G235),0)),"")</f>
        <v>Per solar air heating system</v>
      </c>
      <c r="G235" s="3" t="s">
        <v>337</v>
      </c>
      <c r="H235" s="11">
        <v>0.2005525910889889</v>
      </c>
      <c r="I235" s="11">
        <v>0.21166910394438029</v>
      </c>
      <c r="J235" s="11">
        <v>0.22325002702820132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0">
        <v>0</v>
      </c>
      <c r="U235" s="10">
        <v>0</v>
      </c>
      <c r="V235" s="10">
        <v>0</v>
      </c>
      <c r="W235" s="14">
        <v>0</v>
      </c>
      <c r="X235" s="14">
        <v>0</v>
      </c>
      <c r="Y235" s="14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</v>
      </c>
      <c r="AG235" s="10">
        <v>0</v>
      </c>
      <c r="AH235" s="10">
        <v>0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4">
        <v>1091.901728844404</v>
      </c>
      <c r="AP235" s="14">
        <v>1091.901728844404</v>
      </c>
      <c r="AQ235" s="14">
        <v>1091.901728844404</v>
      </c>
      <c r="AR235" s="14">
        <v>0</v>
      </c>
      <c r="AS235" s="14">
        <v>0</v>
      </c>
      <c r="AT235" s="14">
        <v>0</v>
      </c>
      <c r="AU235" s="14">
        <v>1091.901728844404</v>
      </c>
      <c r="AV235" s="14">
        <v>1091.901728844404</v>
      </c>
      <c r="AW235" s="14">
        <v>1091.901728844404</v>
      </c>
      <c r="AX235" s="14">
        <v>0</v>
      </c>
      <c r="AY235" s="14">
        <v>0</v>
      </c>
      <c r="AZ235" s="14">
        <v>0</v>
      </c>
      <c r="BA235" s="10">
        <v>0</v>
      </c>
      <c r="BB235" s="10">
        <v>0</v>
      </c>
      <c r="BC235" s="10">
        <v>0</v>
      </c>
      <c r="BD235" s="10">
        <v>883.26109654045717</v>
      </c>
      <c r="BE235" s="10">
        <v>932.21974265439496</v>
      </c>
      <c r="BF235" s="10">
        <v>983.22371506095271</v>
      </c>
      <c r="BG235" s="14">
        <v>0</v>
      </c>
      <c r="BH235" s="14">
        <v>0</v>
      </c>
      <c r="BI235" s="14">
        <v>0</v>
      </c>
      <c r="BJ235" s="31">
        <v>-9767.4319821039644</v>
      </c>
      <c r="BK235" s="31">
        <v>-9767.4319821039644</v>
      </c>
      <c r="BL235" s="31">
        <v>-9767.4319821039644</v>
      </c>
      <c r="BM235" s="18">
        <v>0</v>
      </c>
      <c r="BN235" s="18">
        <v>0</v>
      </c>
      <c r="BO235" s="18">
        <v>0</v>
      </c>
      <c r="BP235" s="14">
        <v>0</v>
      </c>
      <c r="BQ235" s="14">
        <v>0</v>
      </c>
      <c r="BR235" s="14">
        <v>0</v>
      </c>
    </row>
    <row r="236" spans="3:70" x14ac:dyDescent="0.25">
      <c r="C236" t="str">
        <f t="array" aca="1" ref="C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Measure'!G236),0)),"")</f>
        <v>Residential</v>
      </c>
      <c r="D236" t="str">
        <f t="array" aca="1" ref="D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Measure'!G236),0)),"")</f>
        <v>Existing Residential</v>
      </c>
      <c r="E236" t="str">
        <f t="array" aca="1" ref="E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Measure'!G236),0)),"")</f>
        <v>Green Heat</v>
      </c>
      <c r="F236" s="8" t="str">
        <f t="array" aca="1" ref="F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Measure'!G236),0)),"")</f>
        <v>Per solar domestic hot water system</v>
      </c>
      <c r="G236" s="3" t="s">
        <v>341</v>
      </c>
      <c r="H236" s="11">
        <v>0.85692861285686983</v>
      </c>
      <c r="I236" s="11">
        <v>0.9044276647975612</v>
      </c>
      <c r="J236" s="11">
        <v>0.95391106613351007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0">
        <v>0</v>
      </c>
      <c r="U236" s="10">
        <v>0</v>
      </c>
      <c r="V236" s="10">
        <v>0</v>
      </c>
      <c r="W236" s="14">
        <v>0</v>
      </c>
      <c r="X236" s="14">
        <v>0</v>
      </c>
      <c r="Y236" s="14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0</v>
      </c>
      <c r="AN236" s="10">
        <v>0</v>
      </c>
      <c r="AO236" s="14">
        <v>2998.4645131938128</v>
      </c>
      <c r="AP236" s="14">
        <v>2998.4645131938128</v>
      </c>
      <c r="AQ236" s="14">
        <v>2998.4645131938128</v>
      </c>
      <c r="AR236" s="14">
        <v>0</v>
      </c>
      <c r="AS236" s="14">
        <v>0</v>
      </c>
      <c r="AT236" s="14">
        <v>0</v>
      </c>
      <c r="AU236" s="14">
        <v>2998.4645131938128</v>
      </c>
      <c r="AV236" s="14">
        <v>2998.4645131938128</v>
      </c>
      <c r="AW236" s="14">
        <v>2998.4645131938128</v>
      </c>
      <c r="AX236" s="14">
        <v>0</v>
      </c>
      <c r="AY236" s="14">
        <v>0</v>
      </c>
      <c r="AZ236" s="14">
        <v>0</v>
      </c>
      <c r="BA236" s="10">
        <v>0</v>
      </c>
      <c r="BB236" s="10">
        <v>0</v>
      </c>
      <c r="BC236" s="10">
        <v>0</v>
      </c>
      <c r="BD236" s="10">
        <v>2425.5177768278959</v>
      </c>
      <c r="BE236" s="10">
        <v>2559.9628089298426</v>
      </c>
      <c r="BF236" s="10">
        <v>2700.0244987806636</v>
      </c>
      <c r="BG236" s="14">
        <v>0</v>
      </c>
      <c r="BH236" s="14">
        <v>0</v>
      </c>
      <c r="BI236" s="14">
        <v>0</v>
      </c>
      <c r="BJ236" s="31">
        <v>-772.44206635259798</v>
      </c>
      <c r="BK236" s="31">
        <v>-772.44206635259798</v>
      </c>
      <c r="BL236" s="31">
        <v>-772.44206635259798</v>
      </c>
      <c r="BM236" s="18">
        <v>0</v>
      </c>
      <c r="BN236" s="18">
        <v>0</v>
      </c>
      <c r="BO236" s="18">
        <v>0</v>
      </c>
      <c r="BP236" s="14">
        <v>0</v>
      </c>
      <c r="BQ236" s="14">
        <v>0</v>
      </c>
      <c r="BR236" s="14">
        <v>0</v>
      </c>
    </row>
    <row r="237" spans="3:70" x14ac:dyDescent="0.25">
      <c r="C237" t="str">
        <f t="array" aca="1" ref="C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Measure'!G237),0)),"")</f>
        <v>Residential</v>
      </c>
      <c r="D237" t="str">
        <f t="array" aca="1" ref="D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Measure'!G237),0)),"")</f>
        <v>Existing Residential</v>
      </c>
      <c r="E237" t="str">
        <f t="array" aca="1" ref="E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Measure'!G237),0)),"")</f>
        <v>Home Energy Assessment</v>
      </c>
      <c r="F237" s="8" t="str">
        <f t="array" aca="1" ref="F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Measure'!G237),0)),"")</f>
        <v>Per solar domestic hot water system</v>
      </c>
      <c r="G237" s="3" t="s">
        <v>342</v>
      </c>
      <c r="H237" s="11">
        <v>0.65493401604991341</v>
      </c>
      <c r="I237" s="11">
        <v>0.69123662560144739</v>
      </c>
      <c r="J237" s="11">
        <v>0.72905583513480388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0">
        <v>0</v>
      </c>
      <c r="U237" s="10">
        <v>0</v>
      </c>
      <c r="V237" s="10">
        <v>0</v>
      </c>
      <c r="W237" s="14">
        <v>0</v>
      </c>
      <c r="X237" s="14">
        <v>0</v>
      </c>
      <c r="Y237" s="14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10">
        <v>0</v>
      </c>
      <c r="AG237" s="10">
        <v>0</v>
      </c>
      <c r="AH237" s="10">
        <v>0</v>
      </c>
      <c r="AI237" s="10">
        <v>0</v>
      </c>
      <c r="AJ237" s="10">
        <v>0</v>
      </c>
      <c r="AK237" s="10">
        <v>0</v>
      </c>
      <c r="AL237" s="10">
        <v>0</v>
      </c>
      <c r="AM237" s="10">
        <v>0</v>
      </c>
      <c r="AN237" s="10">
        <v>0</v>
      </c>
      <c r="AO237" s="14">
        <v>2803</v>
      </c>
      <c r="AP237" s="14">
        <v>2803</v>
      </c>
      <c r="AQ237" s="14">
        <v>2803</v>
      </c>
      <c r="AR237" s="14">
        <v>0</v>
      </c>
      <c r="AS237" s="14">
        <v>0</v>
      </c>
      <c r="AT237" s="14">
        <v>0</v>
      </c>
      <c r="AU237" s="14">
        <v>2803</v>
      </c>
      <c r="AV237" s="14">
        <v>2803</v>
      </c>
      <c r="AW237" s="14">
        <v>2803</v>
      </c>
      <c r="AX237" s="14">
        <v>0</v>
      </c>
      <c r="AY237" s="14">
        <v>0</v>
      </c>
      <c r="AZ237" s="14">
        <v>0</v>
      </c>
      <c r="BA237" s="10">
        <v>0</v>
      </c>
      <c r="BB237" s="10">
        <v>0</v>
      </c>
      <c r="BC237" s="10">
        <v>0</v>
      </c>
      <c r="BD237" s="10">
        <v>2692.5406252126136</v>
      </c>
      <c r="BE237" s="10">
        <v>2841.7865776648482</v>
      </c>
      <c r="BF237" s="10">
        <v>2997.2675201514726</v>
      </c>
      <c r="BG237" s="14">
        <v>0</v>
      </c>
      <c r="BH237" s="14">
        <v>0</v>
      </c>
      <c r="BI237" s="14">
        <v>0</v>
      </c>
      <c r="BJ237" s="31">
        <v>-3582.5683112289043</v>
      </c>
      <c r="BK237" s="31">
        <v>-3582.5683112289043</v>
      </c>
      <c r="BL237" s="31">
        <v>-3582.5683112289043</v>
      </c>
      <c r="BM237" s="18">
        <v>0</v>
      </c>
      <c r="BN237" s="18">
        <v>0</v>
      </c>
      <c r="BO237" s="18">
        <v>0</v>
      </c>
      <c r="BP237" s="14">
        <v>0</v>
      </c>
      <c r="BQ237" s="14">
        <v>0</v>
      </c>
      <c r="BR237" s="14">
        <v>0</v>
      </c>
    </row>
    <row r="238" spans="3:70" x14ac:dyDescent="0.25">
      <c r="C238" t="str">
        <f t="array" aca="1" ref="C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Measure'!G238),0)),"")</f>
        <v>BNI</v>
      </c>
      <c r="D238" t="str">
        <f t="array" aca="1" ref="D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Measure'!G238),0)),"")</f>
        <v>Efficient Product Rebates</v>
      </c>
      <c r="E238" t="str">
        <f t="array" aca="1" ref="E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Measure'!G238),0)),"")</f>
        <v>Business Energy Rebates</v>
      </c>
      <c r="F238" s="8" t="str">
        <f t="array" aca="1" ref="F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Measure'!G238),0)),"")</f>
        <v>Per 30 cubic foot freezer</v>
      </c>
      <c r="G238" s="3" t="s">
        <v>343</v>
      </c>
      <c r="H238" s="11">
        <v>29.14305971291413</v>
      </c>
      <c r="I238" s="11">
        <v>30.616551680172382</v>
      </c>
      <c r="J238" s="11">
        <v>32.039905760875037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0">
        <v>0</v>
      </c>
      <c r="U238" s="10">
        <v>0</v>
      </c>
      <c r="V238" s="10">
        <v>0</v>
      </c>
      <c r="W238" s="14">
        <v>0</v>
      </c>
      <c r="X238" s="14">
        <v>0</v>
      </c>
      <c r="Y238" s="14">
        <v>0</v>
      </c>
      <c r="Z238" s="10">
        <v>0</v>
      </c>
      <c r="AA238" s="10">
        <v>0</v>
      </c>
      <c r="AB238" s="10">
        <v>0</v>
      </c>
      <c r="AC238" s="10">
        <v>0</v>
      </c>
      <c r="AD238" s="10">
        <v>0</v>
      </c>
      <c r="AE238" s="10">
        <v>0</v>
      </c>
      <c r="AF238" s="10">
        <v>0</v>
      </c>
      <c r="AG238" s="10">
        <v>0</v>
      </c>
      <c r="AH238" s="10">
        <v>0</v>
      </c>
      <c r="AI238" s="10">
        <v>0</v>
      </c>
      <c r="AJ238" s="10">
        <v>0</v>
      </c>
      <c r="AK238" s="10">
        <v>0</v>
      </c>
      <c r="AL238" s="10">
        <v>0</v>
      </c>
      <c r="AM238" s="10">
        <v>0</v>
      </c>
      <c r="AN238" s="10">
        <v>0</v>
      </c>
      <c r="AO238" s="14">
        <v>1854</v>
      </c>
      <c r="AP238" s="14">
        <v>1854</v>
      </c>
      <c r="AQ238" s="14">
        <v>1854</v>
      </c>
      <c r="AR238" s="14">
        <v>0.14399999999999999</v>
      </c>
      <c r="AS238" s="14">
        <v>0.14399999999999999</v>
      </c>
      <c r="AT238" s="14">
        <v>0.14399999999999999</v>
      </c>
      <c r="AU238" s="14">
        <v>0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0">
        <v>0</v>
      </c>
      <c r="BB238" s="10">
        <v>0</v>
      </c>
      <c r="BC238" s="10">
        <v>0</v>
      </c>
      <c r="BD238" s="10">
        <v>1479.1340178963635</v>
      </c>
      <c r="BE238" s="10">
        <v>1553.9199914811111</v>
      </c>
      <c r="BF238" s="10">
        <v>1626.1612544445181</v>
      </c>
      <c r="BG238" s="14">
        <v>0</v>
      </c>
      <c r="BH238" s="14">
        <v>0</v>
      </c>
      <c r="BI238" s="14">
        <v>0</v>
      </c>
      <c r="BJ238" s="31">
        <v>4215.4573420202505</v>
      </c>
      <c r="BK238" s="31">
        <v>4215.4573420202505</v>
      </c>
      <c r="BL238" s="31">
        <v>4215.4573420202505</v>
      </c>
      <c r="BM238" s="18">
        <v>0</v>
      </c>
      <c r="BN238" s="18">
        <v>0</v>
      </c>
      <c r="BO238" s="18">
        <v>0</v>
      </c>
      <c r="BP238" s="14">
        <v>0</v>
      </c>
      <c r="BQ238" s="14">
        <v>0</v>
      </c>
      <c r="BR238" s="14">
        <v>0</v>
      </c>
    </row>
    <row r="239" spans="3:70" x14ac:dyDescent="0.25">
      <c r="C239" t="str">
        <f t="array" aca="1" ref="C2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Measure'!G239),0)),"")</f>
        <v>BNI</v>
      </c>
      <c r="D239" t="str">
        <f t="array" aca="1" ref="D2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Measure'!G239),0)),"")</f>
        <v>Direct Installation</v>
      </c>
      <c r="E239" t="str">
        <f t="array" aca="1" ref="E2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Measure'!G239),0)),"")</f>
        <v>Small Business Energy Solutions</v>
      </c>
      <c r="F239" s="8" t="str">
        <f t="array" aca="1" ref="F2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Measure'!G239),0)),"")</f>
        <v>Per 30 cubic foot freezer</v>
      </c>
      <c r="G239" s="3" t="s">
        <v>344</v>
      </c>
      <c r="H239" s="11">
        <v>3.8529679305744438</v>
      </c>
      <c r="I239" s="11">
        <v>4.0477764836821786</v>
      </c>
      <c r="J239" s="11">
        <v>4.2359563687328006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0">
        <v>0</v>
      </c>
      <c r="U239" s="10">
        <v>0</v>
      </c>
      <c r="V239" s="10">
        <v>0</v>
      </c>
      <c r="W239" s="14">
        <v>0</v>
      </c>
      <c r="X239" s="14">
        <v>0</v>
      </c>
      <c r="Y239" s="14">
        <v>0</v>
      </c>
      <c r="Z239" s="10">
        <v>0</v>
      </c>
      <c r="AA239" s="10">
        <v>0</v>
      </c>
      <c r="AB239" s="10">
        <v>0</v>
      </c>
      <c r="AC239" s="10">
        <v>0</v>
      </c>
      <c r="AD239" s="10">
        <v>0</v>
      </c>
      <c r="AE239" s="10">
        <v>0</v>
      </c>
      <c r="AF239" s="10">
        <v>0</v>
      </c>
      <c r="AG239" s="10">
        <v>0</v>
      </c>
      <c r="AH239" s="10">
        <v>0</v>
      </c>
      <c r="AI239" s="10">
        <v>0</v>
      </c>
      <c r="AJ239" s="10">
        <v>0</v>
      </c>
      <c r="AK239" s="10">
        <v>0</v>
      </c>
      <c r="AL239" s="10">
        <v>0</v>
      </c>
      <c r="AM239" s="10">
        <v>0</v>
      </c>
      <c r="AN239" s="10">
        <v>0</v>
      </c>
      <c r="AO239" s="14">
        <v>1854</v>
      </c>
      <c r="AP239" s="14">
        <v>1854</v>
      </c>
      <c r="AQ239" s="14">
        <v>1854</v>
      </c>
      <c r="AR239" s="14">
        <v>0.14399999999999999</v>
      </c>
      <c r="AS239" s="14">
        <v>0.14399999999999999</v>
      </c>
      <c r="AT239" s="14">
        <v>0.14399999999999999</v>
      </c>
      <c r="AU239" s="14">
        <v>0</v>
      </c>
      <c r="AV239" s="14">
        <v>0</v>
      </c>
      <c r="AW239" s="14">
        <v>0</v>
      </c>
      <c r="AX239" s="14">
        <v>0</v>
      </c>
      <c r="AY239" s="14">
        <v>0</v>
      </c>
      <c r="AZ239" s="14">
        <v>0</v>
      </c>
      <c r="BA239" s="10">
        <v>0</v>
      </c>
      <c r="BB239" s="10">
        <v>0</v>
      </c>
      <c r="BC239" s="10">
        <v>0</v>
      </c>
      <c r="BD239" s="10">
        <v>1513.5324834288367</v>
      </c>
      <c r="BE239" s="10">
        <v>1590.057665701602</v>
      </c>
      <c r="BF239" s="10">
        <v>1663.9789580362508</v>
      </c>
      <c r="BG239" s="14">
        <v>0</v>
      </c>
      <c r="BH239" s="14">
        <v>0</v>
      </c>
      <c r="BI239" s="14">
        <v>0</v>
      </c>
      <c r="BJ239" s="31">
        <v>3354.9022039424767</v>
      </c>
      <c r="BK239" s="31">
        <v>3354.9022039424767</v>
      </c>
      <c r="BL239" s="31">
        <v>3354.9022039424767</v>
      </c>
      <c r="BM239" s="18">
        <v>0</v>
      </c>
      <c r="BN239" s="18">
        <v>0</v>
      </c>
      <c r="BO239" s="18">
        <v>0</v>
      </c>
      <c r="BP239" s="14">
        <v>0</v>
      </c>
      <c r="BQ239" s="14">
        <v>0</v>
      </c>
      <c r="BR239" s="14">
        <v>0</v>
      </c>
    </row>
    <row r="240" spans="3:70" x14ac:dyDescent="0.25">
      <c r="C240" t="str">
        <f t="array" aca="1" ref="C2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Measure'!G240),0)),"")</f>
        <v>BNI</v>
      </c>
      <c r="D240" t="str">
        <f t="array" aca="1" ref="D2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Measure'!G240),0)),"")</f>
        <v>Efficient Product Rebates</v>
      </c>
      <c r="E240" t="str">
        <f t="array" aca="1" ref="E2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Measure'!G240),0)),"")</f>
        <v>Business Energy Rebates</v>
      </c>
      <c r="F240" s="8" t="str">
        <f t="array" aca="1" ref="F2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Measure'!G240),0)),"")</f>
        <v>Per 30 cubic foot refrigerator</v>
      </c>
      <c r="G240" s="3" t="s">
        <v>345</v>
      </c>
      <c r="H240" s="11">
        <v>29.169026190237719</v>
      </c>
      <c r="I240" s="11">
        <v>30.642498908552682</v>
      </c>
      <c r="J240" s="11">
        <v>32.066129648512117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0">
        <v>0</v>
      </c>
      <c r="U240" s="10">
        <v>0</v>
      </c>
      <c r="V240" s="10">
        <v>0</v>
      </c>
      <c r="W240" s="14">
        <v>0</v>
      </c>
      <c r="X240" s="14">
        <v>0</v>
      </c>
      <c r="Y240" s="14">
        <v>0</v>
      </c>
      <c r="Z240" s="10">
        <v>0</v>
      </c>
      <c r="AA240" s="10">
        <v>0</v>
      </c>
      <c r="AB240" s="10">
        <v>0</v>
      </c>
      <c r="AC240" s="10">
        <v>0</v>
      </c>
      <c r="AD240" s="10">
        <v>0</v>
      </c>
      <c r="AE240" s="10">
        <v>0</v>
      </c>
      <c r="AF240" s="10">
        <v>0</v>
      </c>
      <c r="AG240" s="10">
        <v>0</v>
      </c>
      <c r="AH240" s="10">
        <v>0</v>
      </c>
      <c r="AI240" s="10">
        <v>0</v>
      </c>
      <c r="AJ240" s="10">
        <v>0</v>
      </c>
      <c r="AK240" s="10">
        <v>0</v>
      </c>
      <c r="AL240" s="10">
        <v>0</v>
      </c>
      <c r="AM240" s="10">
        <v>0</v>
      </c>
      <c r="AN240" s="10">
        <v>0</v>
      </c>
      <c r="AO240" s="14">
        <v>653</v>
      </c>
      <c r="AP240" s="14">
        <v>653</v>
      </c>
      <c r="AQ240" s="14">
        <v>653</v>
      </c>
      <c r="AR240" s="14">
        <v>5.0999999999999997E-2</v>
      </c>
      <c r="AS240" s="14">
        <v>5.0999999999999997E-2</v>
      </c>
      <c r="AT240" s="14">
        <v>5.0999999999999997E-2</v>
      </c>
      <c r="AU240" s="14">
        <v>0</v>
      </c>
      <c r="AV240" s="14">
        <v>0</v>
      </c>
      <c r="AW240" s="14">
        <v>0</v>
      </c>
      <c r="AX240" s="14">
        <v>0</v>
      </c>
      <c r="AY240" s="14">
        <v>0</v>
      </c>
      <c r="AZ240" s="14">
        <v>0</v>
      </c>
      <c r="BA240" s="10">
        <v>0</v>
      </c>
      <c r="BB240" s="10">
        <v>0</v>
      </c>
      <c r="BC240" s="10">
        <v>0</v>
      </c>
      <c r="BD240" s="10">
        <v>521.43209722035829</v>
      </c>
      <c r="BE240" s="10">
        <v>547.77222817629308</v>
      </c>
      <c r="BF240" s="10">
        <v>573.22137267508549</v>
      </c>
      <c r="BG240" s="14">
        <v>0</v>
      </c>
      <c r="BH240" s="14">
        <v>0</v>
      </c>
      <c r="BI240" s="14">
        <v>0</v>
      </c>
      <c r="BJ240" s="31">
        <v>1486.04128574075</v>
      </c>
      <c r="BK240" s="31">
        <v>1486.04128574075</v>
      </c>
      <c r="BL240" s="31">
        <v>1486.04128574075</v>
      </c>
      <c r="BM240" s="18">
        <v>0</v>
      </c>
      <c r="BN240" s="18">
        <v>0</v>
      </c>
      <c r="BO240" s="18">
        <v>0</v>
      </c>
      <c r="BP240" s="14">
        <v>0</v>
      </c>
      <c r="BQ240" s="14">
        <v>0</v>
      </c>
      <c r="BR240" s="14">
        <v>0</v>
      </c>
    </row>
    <row r="241" spans="3:70" x14ac:dyDescent="0.25">
      <c r="C241" t="str">
        <f t="array" aca="1" ref="C2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Measure'!G241),0)),"")</f>
        <v>BNI</v>
      </c>
      <c r="D241" t="str">
        <f t="array" aca="1" ref="D2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Measure'!G241),0)),"")</f>
        <v>Direct Installation</v>
      </c>
      <c r="E241" t="str">
        <f t="array" aca="1" ref="E2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Measure'!G241),0)),"")</f>
        <v>Small Business Energy Solutions</v>
      </c>
      <c r="F241" s="8" t="str">
        <f t="array" aca="1" ref="F2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Measure'!G241),0)),"")</f>
        <v>Per 30 cubic foot refrigerator</v>
      </c>
      <c r="G241" s="3" t="s">
        <v>346</v>
      </c>
      <c r="H241" s="11">
        <v>3.8564009264706653</v>
      </c>
      <c r="I241" s="11">
        <v>4.0512069346993806</v>
      </c>
      <c r="J241" s="11">
        <v>4.2394233965286459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0">
        <v>0</v>
      </c>
      <c r="U241" s="10">
        <v>0</v>
      </c>
      <c r="V241" s="10">
        <v>0</v>
      </c>
      <c r="W241" s="14">
        <v>0</v>
      </c>
      <c r="X241" s="14">
        <v>0</v>
      </c>
      <c r="Y241" s="14">
        <v>0</v>
      </c>
      <c r="Z241" s="10">
        <v>0</v>
      </c>
      <c r="AA241" s="10">
        <v>0</v>
      </c>
      <c r="AB241" s="10">
        <v>0</v>
      </c>
      <c r="AC241" s="10">
        <v>0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10">
        <v>0</v>
      </c>
      <c r="AJ241" s="10">
        <v>0</v>
      </c>
      <c r="AK241" s="10">
        <v>0</v>
      </c>
      <c r="AL241" s="10">
        <v>0</v>
      </c>
      <c r="AM241" s="10">
        <v>0</v>
      </c>
      <c r="AN241" s="10">
        <v>0</v>
      </c>
      <c r="AO241" s="14">
        <v>653</v>
      </c>
      <c r="AP241" s="14">
        <v>653</v>
      </c>
      <c r="AQ241" s="14">
        <v>653</v>
      </c>
      <c r="AR241" s="14">
        <v>5.0999999999999997E-2</v>
      </c>
      <c r="AS241" s="14">
        <v>5.0999999999999997E-2</v>
      </c>
      <c r="AT241" s="14">
        <v>5.0999999999999997E-2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0">
        <v>0</v>
      </c>
      <c r="BB241" s="10">
        <v>0</v>
      </c>
      <c r="BC241" s="10">
        <v>0</v>
      </c>
      <c r="BD241" s="10">
        <v>533.55842506269209</v>
      </c>
      <c r="BE241" s="10">
        <v>560.51111720364861</v>
      </c>
      <c r="BF241" s="10">
        <v>586.55210227218049</v>
      </c>
      <c r="BG241" s="14">
        <v>0</v>
      </c>
      <c r="BH241" s="14">
        <v>0</v>
      </c>
      <c r="BI241" s="14">
        <v>0</v>
      </c>
      <c r="BJ241" s="31">
        <v>1182.9743679180453</v>
      </c>
      <c r="BK241" s="31">
        <v>1182.9743679180453</v>
      </c>
      <c r="BL241" s="31">
        <v>1182.9743679180453</v>
      </c>
      <c r="BM241" s="18">
        <v>0</v>
      </c>
      <c r="BN241" s="18">
        <v>0</v>
      </c>
      <c r="BO241" s="18">
        <v>0</v>
      </c>
      <c r="BP241" s="14">
        <v>0</v>
      </c>
      <c r="BQ241" s="14">
        <v>0</v>
      </c>
      <c r="BR241" s="14">
        <v>0</v>
      </c>
    </row>
    <row r="242" spans="3:70" x14ac:dyDescent="0.25">
      <c r="C242" t="str">
        <f t="array" aca="1" ref="C2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Measure'!G242),0)),"")</f>
        <v>BNI</v>
      </c>
      <c r="D242" t="str">
        <f t="array" aca="1" ref="D2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Measure'!G242),0)),"")</f>
        <v>Efficient Product Rebates</v>
      </c>
      <c r="E242" t="str">
        <f t="array" aca="1" ref="E2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Measure'!G242),0)),"")</f>
        <v>Business Energy Rebates</v>
      </c>
      <c r="F242" s="8" t="str">
        <f t="array" aca="1" ref="F2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Measure'!G242),0)),"")</f>
        <v>Per Fryer</v>
      </c>
      <c r="G242" s="3" t="s">
        <v>349</v>
      </c>
      <c r="H242" s="11">
        <v>8.881169555907487</v>
      </c>
      <c r="I242" s="11">
        <v>9.2673251845918685</v>
      </c>
      <c r="J242" s="11">
        <v>9.6542784257229233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0">
        <v>0</v>
      </c>
      <c r="U242" s="10">
        <v>0</v>
      </c>
      <c r="V242" s="10">
        <v>0</v>
      </c>
      <c r="W242" s="14">
        <v>0</v>
      </c>
      <c r="X242" s="14">
        <v>0</v>
      </c>
      <c r="Y242" s="14">
        <v>0</v>
      </c>
      <c r="Z242" s="10">
        <v>0</v>
      </c>
      <c r="AA242" s="10">
        <v>0</v>
      </c>
      <c r="AB242" s="10">
        <v>0</v>
      </c>
      <c r="AC242" s="10">
        <v>0</v>
      </c>
      <c r="AD242" s="10">
        <v>0</v>
      </c>
      <c r="AE242" s="10">
        <v>0</v>
      </c>
      <c r="AF242" s="10">
        <v>0</v>
      </c>
      <c r="AG242" s="10">
        <v>0</v>
      </c>
      <c r="AH242" s="10">
        <v>0</v>
      </c>
      <c r="AI242" s="10">
        <v>0</v>
      </c>
      <c r="AJ242" s="10">
        <v>0</v>
      </c>
      <c r="AK242" s="10">
        <v>0</v>
      </c>
      <c r="AL242" s="10">
        <v>0</v>
      </c>
      <c r="AM242" s="10">
        <v>0</v>
      </c>
      <c r="AN242" s="10">
        <v>0</v>
      </c>
      <c r="AO242" s="14">
        <v>3126</v>
      </c>
      <c r="AP242" s="14">
        <v>3126</v>
      </c>
      <c r="AQ242" s="14">
        <v>3126</v>
      </c>
      <c r="AR242" s="14">
        <v>0.48499999999999999</v>
      </c>
      <c r="AS242" s="14">
        <v>0.48499999999999999</v>
      </c>
      <c r="AT242" s="14">
        <v>0.48499999999999999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0">
        <v>0</v>
      </c>
      <c r="BB242" s="10">
        <v>0</v>
      </c>
      <c r="BC242" s="10">
        <v>0</v>
      </c>
      <c r="BD242" s="10">
        <v>2893.2535013234365</v>
      </c>
      <c r="BE242" s="10">
        <v>3019.0529377280345</v>
      </c>
      <c r="BF242" s="10">
        <v>3145.1122154732934</v>
      </c>
      <c r="BG242" s="14">
        <v>0</v>
      </c>
      <c r="BH242" s="14">
        <v>0</v>
      </c>
      <c r="BI242" s="14">
        <v>0</v>
      </c>
      <c r="BJ242" s="31">
        <v>7558.2325997338075</v>
      </c>
      <c r="BK242" s="31">
        <v>7558.2325997338075</v>
      </c>
      <c r="BL242" s="31">
        <v>7558.2325997338075</v>
      </c>
      <c r="BM242" s="18">
        <v>0</v>
      </c>
      <c r="BN242" s="18">
        <v>0</v>
      </c>
      <c r="BO242" s="18">
        <v>0</v>
      </c>
      <c r="BP242" s="14">
        <v>0</v>
      </c>
      <c r="BQ242" s="14">
        <v>0</v>
      </c>
      <c r="BR242" s="14">
        <v>0</v>
      </c>
    </row>
    <row r="243" spans="3:70" x14ac:dyDescent="0.25">
      <c r="C243" t="str">
        <f t="array" aca="1" ref="C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Measure'!G243),0)),"")</f>
        <v>BNI</v>
      </c>
      <c r="D243" t="str">
        <f t="array" aca="1" ref="D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Measure'!G243),0)),"")</f>
        <v>Direct Installation</v>
      </c>
      <c r="E243" t="str">
        <f t="array" aca="1" ref="E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Measure'!G243),0)),"")</f>
        <v>Small Business Energy Solutions</v>
      </c>
      <c r="F243" s="8" t="str">
        <f t="array" aca="1" ref="F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Measure'!G243),0)),"")</f>
        <v>Per Fryer</v>
      </c>
      <c r="G243" s="3" t="s">
        <v>350</v>
      </c>
      <c r="H243" s="11">
        <v>3.260089210961715</v>
      </c>
      <c r="I243" s="11">
        <v>3.4018387621780528</v>
      </c>
      <c r="J243" s="11">
        <v>3.5438811000274528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0">
        <v>0</v>
      </c>
      <c r="U243" s="10">
        <v>0</v>
      </c>
      <c r="V243" s="10">
        <v>0</v>
      </c>
      <c r="W243" s="14">
        <v>0</v>
      </c>
      <c r="X243" s="14">
        <v>0</v>
      </c>
      <c r="Y243" s="14">
        <v>0</v>
      </c>
      <c r="Z243" s="10">
        <v>0</v>
      </c>
      <c r="AA243" s="10">
        <v>0</v>
      </c>
      <c r="AB243" s="10">
        <v>0</v>
      </c>
      <c r="AC243" s="10">
        <v>0</v>
      </c>
      <c r="AD243" s="10">
        <v>0</v>
      </c>
      <c r="AE243" s="10">
        <v>0</v>
      </c>
      <c r="AF243" s="10">
        <v>0</v>
      </c>
      <c r="AG243" s="10">
        <v>0</v>
      </c>
      <c r="AH243" s="10">
        <v>0</v>
      </c>
      <c r="AI243" s="10">
        <v>0</v>
      </c>
      <c r="AJ243" s="10">
        <v>0</v>
      </c>
      <c r="AK243" s="10">
        <v>0</v>
      </c>
      <c r="AL243" s="10">
        <v>0</v>
      </c>
      <c r="AM243" s="10">
        <v>0</v>
      </c>
      <c r="AN243" s="10">
        <v>0</v>
      </c>
      <c r="AO243" s="14">
        <v>3126</v>
      </c>
      <c r="AP243" s="14">
        <v>3126</v>
      </c>
      <c r="AQ243" s="14">
        <v>3126</v>
      </c>
      <c r="AR243" s="14">
        <v>0.48499999999999999</v>
      </c>
      <c r="AS243" s="14">
        <v>0.48499999999999999</v>
      </c>
      <c r="AT243" s="14">
        <v>0.48499999999999999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0">
        <v>0</v>
      </c>
      <c r="BB243" s="10">
        <v>0</v>
      </c>
      <c r="BC243" s="10">
        <v>0</v>
      </c>
      <c r="BD243" s="10">
        <v>2960.5384664704929</v>
      </c>
      <c r="BE243" s="10">
        <v>3089.2634711635701</v>
      </c>
      <c r="BF243" s="10">
        <v>3218.2543600191834</v>
      </c>
      <c r="BG243" s="14">
        <v>0</v>
      </c>
      <c r="BH243" s="14">
        <v>0</v>
      </c>
      <c r="BI243" s="14">
        <v>0</v>
      </c>
      <c r="BJ243" s="31">
        <v>6117.7436887508056</v>
      </c>
      <c r="BK243" s="31">
        <v>6117.7436887508056</v>
      </c>
      <c r="BL243" s="31">
        <v>6117.7436887508056</v>
      </c>
      <c r="BM243" s="18">
        <v>0</v>
      </c>
      <c r="BN243" s="18">
        <v>0</v>
      </c>
      <c r="BO243" s="18">
        <v>0</v>
      </c>
      <c r="BP243" s="14">
        <v>0</v>
      </c>
      <c r="BQ243" s="14">
        <v>0</v>
      </c>
      <c r="BR243" s="14">
        <v>0</v>
      </c>
    </row>
    <row r="244" spans="3:70" x14ac:dyDescent="0.25">
      <c r="C244" t="str">
        <f t="array" aca="1" ref="C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Measure'!G244),0)),"")</f>
        <v>BNI</v>
      </c>
      <c r="D244" t="str">
        <f t="array" aca="1" ref="D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Measure'!G244),0)),"")</f>
        <v>Custom Incentives</v>
      </c>
      <c r="E244" t="str">
        <f t="array" aca="1" ref="E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Measure'!G244),0)),"")</f>
        <v>SEM</v>
      </c>
      <c r="F244" s="8" t="str">
        <f t="array" aca="1" ref="F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Measure'!G244),0)),"")</f>
        <v xml:space="preserve">Per Gross GWh </v>
      </c>
      <c r="G244" s="3" t="s">
        <v>351</v>
      </c>
      <c r="H244" s="11">
        <v>1.0613407844984504</v>
      </c>
      <c r="I244" s="11">
        <v>1.1637599557501228</v>
      </c>
      <c r="J244" s="11">
        <v>1.2736616347612053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0">
        <v>0</v>
      </c>
      <c r="U244" s="10">
        <v>0</v>
      </c>
      <c r="V244" s="10">
        <v>0</v>
      </c>
      <c r="W244" s="14">
        <v>0</v>
      </c>
      <c r="X244" s="14">
        <v>0</v>
      </c>
      <c r="Y244" s="14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0</v>
      </c>
      <c r="AG244" s="10">
        <v>0</v>
      </c>
      <c r="AH244" s="10">
        <v>0</v>
      </c>
      <c r="AI244" s="10">
        <v>0</v>
      </c>
      <c r="AJ244" s="10">
        <v>0</v>
      </c>
      <c r="AK244" s="10">
        <v>0</v>
      </c>
      <c r="AL244" s="10">
        <v>0</v>
      </c>
      <c r="AM244" s="10">
        <v>0</v>
      </c>
      <c r="AN244" s="10">
        <v>0</v>
      </c>
      <c r="AO244" s="14">
        <v>1000000</v>
      </c>
      <c r="AP244" s="14">
        <v>1000000</v>
      </c>
      <c r="AQ244" s="14">
        <v>1000000</v>
      </c>
      <c r="AR244" s="14">
        <v>118.5544</v>
      </c>
      <c r="AS244" s="14">
        <v>118.5544</v>
      </c>
      <c r="AT244" s="14">
        <v>118.5544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0">
        <v>0</v>
      </c>
      <c r="BB244" s="10">
        <v>0</v>
      </c>
      <c r="BC244" s="10">
        <v>0</v>
      </c>
      <c r="BD244" s="10">
        <v>268284.31437680684</v>
      </c>
      <c r="BE244" s="10">
        <v>294173.69650516869</v>
      </c>
      <c r="BF244" s="10">
        <v>321954.4970105234</v>
      </c>
      <c r="BG244" s="14">
        <v>0</v>
      </c>
      <c r="BH244" s="14">
        <v>0</v>
      </c>
      <c r="BI244" s="14">
        <v>0</v>
      </c>
      <c r="BJ244" s="31">
        <v>114852.46513991687</v>
      </c>
      <c r="BK244" s="31">
        <v>114852.46513991687</v>
      </c>
      <c r="BL244" s="31">
        <v>114852.46513991687</v>
      </c>
      <c r="BM244" s="18">
        <v>0</v>
      </c>
      <c r="BN244" s="18">
        <v>0</v>
      </c>
      <c r="BO244" s="18">
        <v>0</v>
      </c>
      <c r="BP244" s="14">
        <v>0</v>
      </c>
      <c r="BQ244" s="14">
        <v>0</v>
      </c>
      <c r="BR244" s="14">
        <v>0</v>
      </c>
    </row>
    <row r="245" spans="3:70" x14ac:dyDescent="0.25">
      <c r="C245" t="str">
        <f t="array" aca="1" ref="C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Measure'!G245),0)),"")</f>
        <v>BNI</v>
      </c>
      <c r="D245" t="str">
        <f t="array" aca="1" ref="D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Measure'!G245),0)),"")</f>
        <v>Efficient Product Rebates</v>
      </c>
      <c r="E245" t="str">
        <f t="array" aca="1" ref="E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Measure'!G245),0)),"")</f>
        <v>Business Energy Rebates</v>
      </c>
      <c r="F245" s="8" t="str">
        <f t="array" aca="1" ref="F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Measure'!G245),0)),"")</f>
        <v>Per 6' of curtain - medium temp</v>
      </c>
      <c r="G245" s="3" t="s">
        <v>352</v>
      </c>
      <c r="H245" s="11">
        <v>4.0902213984619609</v>
      </c>
      <c r="I245" s="11">
        <v>4.3842973490201018</v>
      </c>
      <c r="J245" s="11">
        <v>4.7177975150836033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0">
        <v>0</v>
      </c>
      <c r="U245" s="10">
        <v>0</v>
      </c>
      <c r="V245" s="10">
        <v>0</v>
      </c>
      <c r="W245" s="14">
        <v>0</v>
      </c>
      <c r="X245" s="14">
        <v>0</v>
      </c>
      <c r="Y245" s="14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4">
        <v>1738</v>
      </c>
      <c r="AP245" s="14">
        <v>1738</v>
      </c>
      <c r="AQ245" s="14">
        <v>1738</v>
      </c>
      <c r="AR245" s="14">
        <v>0.2</v>
      </c>
      <c r="AS245" s="14">
        <v>0.2</v>
      </c>
      <c r="AT245" s="14">
        <v>0.2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0">
        <v>0</v>
      </c>
      <c r="BB245" s="10">
        <v>0</v>
      </c>
      <c r="BC245" s="10">
        <v>0</v>
      </c>
      <c r="BD245" s="10">
        <v>551.33498630000395</v>
      </c>
      <c r="BE245" s="10">
        <v>590.97449340177116</v>
      </c>
      <c r="BF245" s="10">
        <v>635.92812587672961</v>
      </c>
      <c r="BG245" s="14">
        <v>0</v>
      </c>
      <c r="BH245" s="14">
        <v>0</v>
      </c>
      <c r="BI245" s="14">
        <v>0</v>
      </c>
      <c r="BJ245" s="31">
        <v>1282.5398914795414</v>
      </c>
      <c r="BK245" s="31">
        <v>1282.5398914795414</v>
      </c>
      <c r="BL245" s="31">
        <v>1282.5398914795414</v>
      </c>
      <c r="BM245" s="18">
        <v>0</v>
      </c>
      <c r="BN245" s="18">
        <v>0</v>
      </c>
      <c r="BO245" s="18">
        <v>0</v>
      </c>
      <c r="BP245" s="14">
        <v>0</v>
      </c>
      <c r="BQ245" s="14">
        <v>0</v>
      </c>
      <c r="BR245" s="14">
        <v>0</v>
      </c>
    </row>
    <row r="246" spans="3:70" x14ac:dyDescent="0.25">
      <c r="C246" t="str">
        <f t="array" aca="1" ref="C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Measure'!G246),0)),"")</f>
        <v>BNI</v>
      </c>
      <c r="D246" t="str">
        <f t="array" aca="1" ref="D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Measure'!G246),0)),"")</f>
        <v>Direct Installation</v>
      </c>
      <c r="E246" t="str">
        <f t="array" aca="1" ref="E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Measure'!G246),0)),"")</f>
        <v>Small Business Energy Solutions</v>
      </c>
      <c r="F246" s="8" t="str">
        <f t="array" aca="1" ref="F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Measure'!G246),0)),"")</f>
        <v>Per 6' of curtain - medium temp</v>
      </c>
      <c r="G246" s="3" t="s">
        <v>353</v>
      </c>
      <c r="H246" s="11">
        <v>1.2331628716719369</v>
      </c>
      <c r="I246" s="11">
        <v>1.3218239754000365</v>
      </c>
      <c r="J246" s="11">
        <v>1.4223711053526058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0">
        <v>0</v>
      </c>
      <c r="U246" s="10">
        <v>0</v>
      </c>
      <c r="V246" s="10">
        <v>0</v>
      </c>
      <c r="W246" s="14">
        <v>0</v>
      </c>
      <c r="X246" s="14">
        <v>0</v>
      </c>
      <c r="Y246" s="14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4">
        <v>1738</v>
      </c>
      <c r="AP246" s="14">
        <v>1738</v>
      </c>
      <c r="AQ246" s="14">
        <v>1738</v>
      </c>
      <c r="AR246" s="14">
        <v>0.2</v>
      </c>
      <c r="AS246" s="14">
        <v>0.2</v>
      </c>
      <c r="AT246" s="14">
        <v>0.2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0</v>
      </c>
      <c r="BA246" s="10">
        <v>0</v>
      </c>
      <c r="BB246" s="10">
        <v>0</v>
      </c>
      <c r="BC246" s="10">
        <v>0</v>
      </c>
      <c r="BD246" s="10">
        <v>564.15673016744609</v>
      </c>
      <c r="BE246" s="10">
        <v>604.71808627157975</v>
      </c>
      <c r="BF246" s="10">
        <v>650.71715205990927</v>
      </c>
      <c r="BG246" s="14">
        <v>0</v>
      </c>
      <c r="BH246" s="14">
        <v>0</v>
      </c>
      <c r="BI246" s="14">
        <v>0</v>
      </c>
      <c r="BJ246" s="31">
        <v>413.75381497954913</v>
      </c>
      <c r="BK246" s="31">
        <v>413.75381497954913</v>
      </c>
      <c r="BL246" s="31">
        <v>413.75381497954913</v>
      </c>
      <c r="BM246" s="18">
        <v>0</v>
      </c>
      <c r="BN246" s="18">
        <v>0</v>
      </c>
      <c r="BO246" s="18">
        <v>0</v>
      </c>
      <c r="BP246" s="14">
        <v>0</v>
      </c>
      <c r="BQ246" s="14">
        <v>0</v>
      </c>
      <c r="BR246" s="14">
        <v>0</v>
      </c>
    </row>
    <row r="247" spans="3:70" x14ac:dyDescent="0.25">
      <c r="C247" t="str">
        <f t="array" aca="1" ref="C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Measure'!G247),0)),"")</f>
        <v>BNI</v>
      </c>
      <c r="D247" t="str">
        <f t="array" aca="1" ref="D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Measure'!G247),0)),"")</f>
        <v>Efficient Product Rebates</v>
      </c>
      <c r="E247" t="str">
        <f t="array" aca="1" ref="E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Measure'!G247),0)),"")</f>
        <v>Business Energy Rebates</v>
      </c>
      <c r="F247" s="8" t="str">
        <f t="array" aca="1" ref="F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Measure'!G247),0)),"")</f>
        <v xml:space="preserve">Per Luminaire </v>
      </c>
      <c r="G247" s="3" t="s">
        <v>354</v>
      </c>
      <c r="H247" s="11">
        <v>9.999875579840019</v>
      </c>
      <c r="I247" s="11">
        <v>10.383391188229757</v>
      </c>
      <c r="J247" s="11">
        <v>10.820347829113025</v>
      </c>
      <c r="K247" s="14">
        <v>62.597375931842393</v>
      </c>
      <c r="L247" s="14">
        <v>62.597375931842393</v>
      </c>
      <c r="M247" s="14">
        <v>62.597375931842393</v>
      </c>
      <c r="N247" s="14">
        <v>276054.42785942496</v>
      </c>
      <c r="O247" s="14">
        <v>276054.42785942496</v>
      </c>
      <c r="P247" s="14">
        <v>276054.42785942496</v>
      </c>
      <c r="Q247" s="14">
        <v>3119415.0348115014</v>
      </c>
      <c r="R247" s="14">
        <v>3119415.0348115014</v>
      </c>
      <c r="S247" s="14">
        <v>3119415.0348115014</v>
      </c>
      <c r="T247" s="10">
        <v>29521.34047746889</v>
      </c>
      <c r="U247" s="10">
        <v>29521.34047746889</v>
      </c>
      <c r="V247" s="10">
        <v>29521.34047746889</v>
      </c>
      <c r="W247" s="14">
        <v>1418</v>
      </c>
      <c r="X247" s="14">
        <v>1418</v>
      </c>
      <c r="Y247" s="14">
        <v>1418</v>
      </c>
      <c r="Z247" s="10">
        <v>299683.21082499286</v>
      </c>
      <c r="AA247" s="10">
        <v>311176.67271920334</v>
      </c>
      <c r="AB247" s="10">
        <v>324271.69256076985</v>
      </c>
      <c r="AC247" s="10">
        <v>18292.2</v>
      </c>
      <c r="AD247" s="10">
        <v>18292.2</v>
      </c>
      <c r="AE247" s="10">
        <v>18292.2</v>
      </c>
      <c r="AF247" s="10">
        <v>8251.3404774688897</v>
      </c>
      <c r="AG247" s="10">
        <v>8251.3404774688897</v>
      </c>
      <c r="AH247" s="10">
        <v>8251.3404774688897</v>
      </c>
      <c r="AI247" s="10">
        <v>21717.353476000008</v>
      </c>
      <c r="AJ247" s="10">
        <v>21717.353476000008</v>
      </c>
      <c r="AK247" s="10">
        <v>21717.353476000008</v>
      </c>
      <c r="AL247" s="10">
        <v>0</v>
      </c>
      <c r="AM247" s="10">
        <v>0</v>
      </c>
      <c r="AN247" s="10">
        <v>0</v>
      </c>
      <c r="AO247" s="14">
        <v>212.56200000000001</v>
      </c>
      <c r="AP247" s="14">
        <v>212.56200000000001</v>
      </c>
      <c r="AQ247" s="14">
        <v>212.56200000000001</v>
      </c>
      <c r="AR247" s="14">
        <v>4.82E-2</v>
      </c>
      <c r="AS247" s="14">
        <v>4.82E-2</v>
      </c>
      <c r="AT247" s="14">
        <v>4.82E-2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0">
        <v>0</v>
      </c>
      <c r="BB247" s="10">
        <v>0</v>
      </c>
      <c r="BC247" s="10">
        <v>0</v>
      </c>
      <c r="BD247" s="10">
        <v>211.34217970732925</v>
      </c>
      <c r="BE247" s="10">
        <v>219.44758301777387</v>
      </c>
      <c r="BF247" s="10">
        <v>228.68243481013388</v>
      </c>
      <c r="BG247" s="14">
        <v>0</v>
      </c>
      <c r="BH247" s="14">
        <v>0</v>
      </c>
      <c r="BI247" s="14">
        <v>0</v>
      </c>
      <c r="BJ247" s="31">
        <v>557.64839092895716</v>
      </c>
      <c r="BK247" s="31">
        <v>557.64839092895716</v>
      </c>
      <c r="BL247" s="31">
        <v>557.64839092895716</v>
      </c>
      <c r="BM247" s="18">
        <v>1.3008633002392828E-2</v>
      </c>
      <c r="BN247" s="18">
        <v>1.3008633002392828E-2</v>
      </c>
      <c r="BO247" s="18">
        <v>1.3008633002392828E-2</v>
      </c>
      <c r="BP247" s="14">
        <v>3119415.0348115014</v>
      </c>
      <c r="BQ247" s="14">
        <v>3119415.0348115014</v>
      </c>
      <c r="BR247" s="14">
        <v>3119415.0348115014</v>
      </c>
    </row>
    <row r="248" spans="3:70" x14ac:dyDescent="0.25">
      <c r="C248" t="str">
        <f t="array" aca="1" ref="C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Measure'!G248),0)),"")</f>
        <v>Residential</v>
      </c>
      <c r="D248" t="str">
        <f t="array" aca="1" ref="D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Measure'!G248),0)),"")</f>
        <v>Existing Residential</v>
      </c>
      <c r="E248" t="str">
        <f t="array" aca="1" ref="E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Measure'!G248),0)),"")</f>
        <v>Home Energy Assessment</v>
      </c>
      <c r="F248" s="8" t="str">
        <f t="array" aca="1" ref="F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Measure'!G248),0)),"")</f>
        <v>Per unconverted D</v>
      </c>
      <c r="G248" s="3" t="s">
        <v>356</v>
      </c>
      <c r="H248" s="11">
        <v>6.0247823819420825</v>
      </c>
      <c r="I248" s="11">
        <v>6.2155730326818084</v>
      </c>
      <c r="J248" s="11">
        <v>6.428763502399466</v>
      </c>
      <c r="K248" s="14">
        <v>559.77150959999994</v>
      </c>
      <c r="L248" s="14">
        <v>559.77150959999994</v>
      </c>
      <c r="M248" s="14">
        <v>559.77150959999994</v>
      </c>
      <c r="N248" s="14">
        <v>1977991.2</v>
      </c>
      <c r="O248" s="14">
        <v>1977991.2</v>
      </c>
      <c r="P248" s="14">
        <v>1977991.2</v>
      </c>
      <c r="Q248" s="14">
        <v>49449780.000000022</v>
      </c>
      <c r="R248" s="14">
        <v>49449780.000000022</v>
      </c>
      <c r="S248" s="14">
        <v>49449780.000000022</v>
      </c>
      <c r="T248" s="10">
        <v>597311.75520000001</v>
      </c>
      <c r="U248" s="10">
        <v>597311.75520000001</v>
      </c>
      <c r="V248" s="10">
        <v>597311.75520000001</v>
      </c>
      <c r="W248" s="14">
        <v>1026</v>
      </c>
      <c r="X248" s="14">
        <v>1026</v>
      </c>
      <c r="Y248" s="14">
        <v>1026</v>
      </c>
      <c r="Z248" s="10">
        <v>4160688.6569903567</v>
      </c>
      <c r="AA248" s="10">
        <v>4292447.855259805</v>
      </c>
      <c r="AB248" s="10">
        <v>4439676.2716406761</v>
      </c>
      <c r="AC248" s="10">
        <v>250302.96</v>
      </c>
      <c r="AD248" s="10">
        <v>250302.96</v>
      </c>
      <c r="AE248" s="10">
        <v>250302.96</v>
      </c>
      <c r="AF248" s="10">
        <v>267965.75520000001</v>
      </c>
      <c r="AG248" s="10">
        <v>267965.75520000001</v>
      </c>
      <c r="AH248" s="10">
        <v>267965.75520000001</v>
      </c>
      <c r="AI248" s="10">
        <v>422629.92000000004</v>
      </c>
      <c r="AJ248" s="10">
        <v>422629.92000000004</v>
      </c>
      <c r="AK248" s="10">
        <v>422629.92000000004</v>
      </c>
      <c r="AL248" s="10">
        <v>0</v>
      </c>
      <c r="AM248" s="10">
        <v>0</v>
      </c>
      <c r="AN248" s="10">
        <v>0</v>
      </c>
      <c r="AO248" s="14">
        <v>2283</v>
      </c>
      <c r="AP248" s="14">
        <v>2283</v>
      </c>
      <c r="AQ248" s="14">
        <v>2283</v>
      </c>
      <c r="AR248" s="14">
        <v>0.64608899999999991</v>
      </c>
      <c r="AS248" s="14">
        <v>0.64608899999999991</v>
      </c>
      <c r="AT248" s="14">
        <v>0.64608899999999991</v>
      </c>
      <c r="AU248" s="14">
        <v>2283</v>
      </c>
      <c r="AV248" s="14">
        <v>2283</v>
      </c>
      <c r="AW248" s="14">
        <v>2283</v>
      </c>
      <c r="AX248" s="14">
        <v>0.64608899999999991</v>
      </c>
      <c r="AY248" s="14">
        <v>0.64608899999999991</v>
      </c>
      <c r="AZ248" s="14">
        <v>0.64608899999999991</v>
      </c>
      <c r="BA248" s="10">
        <v>0</v>
      </c>
      <c r="BB248" s="10">
        <v>0</v>
      </c>
      <c r="BC248" s="10">
        <v>0</v>
      </c>
      <c r="BD248" s="10">
        <v>4055.2521023297822</v>
      </c>
      <c r="BE248" s="10">
        <v>4183.672373547568</v>
      </c>
      <c r="BF248" s="10">
        <v>4327.1698554002687</v>
      </c>
      <c r="BG248" s="14">
        <v>0</v>
      </c>
      <c r="BH248" s="14">
        <v>0</v>
      </c>
      <c r="BI248" s="14">
        <v>0</v>
      </c>
      <c r="BJ248" s="31">
        <v>9869.1603092255627</v>
      </c>
      <c r="BK248" s="31">
        <v>9869.1603092255627</v>
      </c>
      <c r="BL248" s="31">
        <v>9869.1603092255627</v>
      </c>
      <c r="BM248" s="18">
        <v>2.3905444969724677E-2</v>
      </c>
      <c r="BN248" s="18">
        <v>2.3905444969724677E-2</v>
      </c>
      <c r="BO248" s="18">
        <v>2.3905444969724677E-2</v>
      </c>
      <c r="BP248" s="14">
        <v>49449780.000000022</v>
      </c>
      <c r="BQ248" s="14">
        <v>49449780.000000022</v>
      </c>
      <c r="BR248" s="14">
        <v>49449780.000000022</v>
      </c>
    </row>
    <row r="249" spans="3:70" x14ac:dyDescent="0.25">
      <c r="C249" t="str">
        <f t="array" aca="1" ref="C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Measure'!G249),0)),"")</f>
        <v>BNI</v>
      </c>
      <c r="D249" t="str">
        <f t="array" aca="1" ref="D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Measure'!G249),0)),"")</f>
        <v>Efficient Product Rebates</v>
      </c>
      <c r="E249" t="str">
        <f t="array" aca="1" ref="E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Measure'!G249),0)),"")</f>
        <v>Business Energy Rebates</v>
      </c>
      <c r="F249" s="8" t="str">
        <f t="array" aca="1" ref="F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Measure'!G249),0)),"")</f>
        <v>Per Dishwasher</v>
      </c>
      <c r="G249" s="3" t="s">
        <v>357</v>
      </c>
      <c r="H249" s="11">
        <v>11.256030467360898</v>
      </c>
      <c r="I249" s="11">
        <v>11.756033125671607</v>
      </c>
      <c r="J249" s="11">
        <v>12.322404228935824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0">
        <v>0</v>
      </c>
      <c r="U249" s="10">
        <v>0</v>
      </c>
      <c r="V249" s="10">
        <v>0</v>
      </c>
      <c r="W249" s="14">
        <v>0</v>
      </c>
      <c r="X249" s="14">
        <v>0</v>
      </c>
      <c r="Y249" s="14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0</v>
      </c>
      <c r="AO249" s="14">
        <v>3170.67655045024</v>
      </c>
      <c r="AP249" s="14">
        <v>3170.67655045024</v>
      </c>
      <c r="AQ249" s="14">
        <v>3170.67655045024</v>
      </c>
      <c r="AR249" s="14">
        <v>0.49199999999999999</v>
      </c>
      <c r="AS249" s="14">
        <v>0.49199999999999999</v>
      </c>
      <c r="AT249" s="14">
        <v>0.49199999999999999</v>
      </c>
      <c r="AU249" s="14">
        <v>0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0">
        <v>0</v>
      </c>
      <c r="BB249" s="10">
        <v>0</v>
      </c>
      <c r="BC249" s="10">
        <v>0</v>
      </c>
      <c r="BD249" s="10">
        <v>2521.96961006831</v>
      </c>
      <c r="BE249" s="10">
        <v>2633.9976925143797</v>
      </c>
      <c r="BF249" s="10">
        <v>2760.8959551474686</v>
      </c>
      <c r="BG249" s="14">
        <v>0</v>
      </c>
      <c r="BH249" s="14">
        <v>0</v>
      </c>
      <c r="BI249" s="14">
        <v>0</v>
      </c>
      <c r="BJ249" s="31">
        <v>6775.9871656531759</v>
      </c>
      <c r="BK249" s="31">
        <v>6775.9871656531759</v>
      </c>
      <c r="BL249" s="31">
        <v>6775.9871656531759</v>
      </c>
      <c r="BM249" s="18">
        <v>0</v>
      </c>
      <c r="BN249" s="18">
        <v>0</v>
      </c>
      <c r="BO249" s="18">
        <v>0</v>
      </c>
      <c r="BP249" s="14">
        <v>0</v>
      </c>
      <c r="BQ249" s="14">
        <v>0</v>
      </c>
      <c r="BR249" s="14">
        <v>0</v>
      </c>
    </row>
    <row r="250" spans="3:70" x14ac:dyDescent="0.25">
      <c r="C250" t="str">
        <f t="array" aca="1" ref="C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Measure'!G250),0)),"")</f>
        <v>BNI</v>
      </c>
      <c r="D250" t="str">
        <f t="array" aca="1" ref="D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Measure'!G250),0)),"")</f>
        <v>Efficient Product Rebates</v>
      </c>
      <c r="E250" t="str">
        <f t="array" aca="1" ref="E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Measure'!G250),0)),"")</f>
        <v>Business Energy Rebates</v>
      </c>
      <c r="F250" s="8" t="str">
        <f t="array" aca="1" ref="F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Measure'!G250),0)),"")</f>
        <v>Per Dishwasher</v>
      </c>
      <c r="G250" s="3" t="s">
        <v>359</v>
      </c>
      <c r="H250" s="11">
        <v>15.949252674152543</v>
      </c>
      <c r="I250" s="11">
        <v>16.657553317399792</v>
      </c>
      <c r="J250" s="11">
        <v>17.459844678559005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0">
        <v>0</v>
      </c>
      <c r="U250" s="10">
        <v>0</v>
      </c>
      <c r="V250" s="10">
        <v>0</v>
      </c>
      <c r="W250" s="14">
        <v>0</v>
      </c>
      <c r="X250" s="14">
        <v>0</v>
      </c>
      <c r="Y250" s="14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0">
        <v>0</v>
      </c>
      <c r="AO250" s="14">
        <v>2539.5123955343533</v>
      </c>
      <c r="AP250" s="14">
        <v>2539.5123955343533</v>
      </c>
      <c r="AQ250" s="14">
        <v>2539.5123955343533</v>
      </c>
      <c r="AR250" s="14">
        <v>0.39400000000000002</v>
      </c>
      <c r="AS250" s="14">
        <v>0.39400000000000002</v>
      </c>
      <c r="AT250" s="14">
        <v>0.39400000000000002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0">
        <v>0</v>
      </c>
      <c r="BB250" s="10">
        <v>0</v>
      </c>
      <c r="BC250" s="10">
        <v>0</v>
      </c>
      <c r="BD250" s="10">
        <v>2020.9380347234139</v>
      </c>
      <c r="BE250" s="10">
        <v>2110.6871746487732</v>
      </c>
      <c r="BF250" s="10">
        <v>2212.345926931524</v>
      </c>
      <c r="BG250" s="14">
        <v>0</v>
      </c>
      <c r="BH250" s="14">
        <v>0</v>
      </c>
      <c r="BI250" s="14">
        <v>0</v>
      </c>
      <c r="BJ250" s="31">
        <v>5578.3230599662029</v>
      </c>
      <c r="BK250" s="31">
        <v>5578.3230599662029</v>
      </c>
      <c r="BL250" s="31">
        <v>5578.3230599662029</v>
      </c>
      <c r="BM250" s="18">
        <v>0</v>
      </c>
      <c r="BN250" s="18">
        <v>0</v>
      </c>
      <c r="BO250" s="18">
        <v>0</v>
      </c>
      <c r="BP250" s="14">
        <v>0</v>
      </c>
      <c r="BQ250" s="14">
        <v>0</v>
      </c>
      <c r="BR250" s="14">
        <v>0</v>
      </c>
    </row>
    <row r="251" spans="3:70" x14ac:dyDescent="0.25">
      <c r="C251" t="str">
        <f t="array" aca="1" ref="C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Measure'!G251),0)),"")</f>
        <v>BNI</v>
      </c>
      <c r="D251" t="str">
        <f t="array" aca="1" ref="D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Measure'!G251),0)),"")</f>
        <v>Efficient Product Rebates</v>
      </c>
      <c r="E251" t="str">
        <f t="array" aca="1" ref="E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Measure'!G251),0)),"")</f>
        <v>Business Energy Rebates</v>
      </c>
      <c r="F251" s="8" t="str">
        <f t="array" aca="1" ref="F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Measure'!G251),0)),"")</f>
        <v>per 36" Fan</v>
      </c>
      <c r="G251" s="3" t="s">
        <v>363</v>
      </c>
      <c r="H251" s="11">
        <v>0.40064801878013373</v>
      </c>
      <c r="I251" s="11">
        <v>0.41408683289442649</v>
      </c>
      <c r="J251" s="11">
        <v>0.42993954132774753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0">
        <v>0</v>
      </c>
      <c r="U251" s="10">
        <v>0</v>
      </c>
      <c r="V251" s="10">
        <v>0</v>
      </c>
      <c r="W251" s="14">
        <v>0</v>
      </c>
      <c r="X251" s="14">
        <v>0</v>
      </c>
      <c r="Y251" s="14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4">
        <v>254</v>
      </c>
      <c r="AP251" s="14">
        <v>254</v>
      </c>
      <c r="AQ251" s="14">
        <v>254</v>
      </c>
      <c r="AR251" s="14">
        <v>0.09</v>
      </c>
      <c r="AS251" s="14">
        <v>0.09</v>
      </c>
      <c r="AT251" s="14">
        <v>0.09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0">
        <v>0</v>
      </c>
      <c r="BB251" s="10">
        <v>0</v>
      </c>
      <c r="BC251" s="10">
        <v>0</v>
      </c>
      <c r="BD251" s="10">
        <v>375.81048045767159</v>
      </c>
      <c r="BE251" s="10">
        <v>388.41617661074622</v>
      </c>
      <c r="BF251" s="10">
        <v>403.28612153402605</v>
      </c>
      <c r="BG251" s="14">
        <v>0</v>
      </c>
      <c r="BH251" s="14">
        <v>0</v>
      </c>
      <c r="BI251" s="14">
        <v>0</v>
      </c>
      <c r="BJ251" s="31">
        <v>-1545.0466807225821</v>
      </c>
      <c r="BK251" s="31">
        <v>-1545.0466807225821</v>
      </c>
      <c r="BL251" s="31">
        <v>-1545.0466807225821</v>
      </c>
      <c r="BM251" s="18">
        <v>0</v>
      </c>
      <c r="BN251" s="18">
        <v>0</v>
      </c>
      <c r="BO251" s="18">
        <v>0</v>
      </c>
      <c r="BP251" s="14">
        <v>0</v>
      </c>
      <c r="BQ251" s="14">
        <v>0</v>
      </c>
      <c r="BR251" s="14">
        <v>0</v>
      </c>
    </row>
    <row r="252" spans="3:70" x14ac:dyDescent="0.25">
      <c r="C252" t="str">
        <f t="array" aca="1" ref="C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Measure'!G252),0)),"")</f>
        <v>BNI</v>
      </c>
      <c r="D252" t="str">
        <f t="array" aca="1" ref="D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Measure'!G252),0)),"")</f>
        <v>Efficient Product Rebates</v>
      </c>
      <c r="E252" t="str">
        <f t="array" aca="1" ref="E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Measure'!G252),0)),"")</f>
        <v>Business Energy Rebates</v>
      </c>
      <c r="F252" s="8" t="str">
        <f t="array" aca="1" ref="F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Measure'!G252),0)),"")</f>
        <v>per VFD</v>
      </c>
      <c r="G252" s="3" t="s">
        <v>365</v>
      </c>
      <c r="H252" s="11">
        <v>8.6811034028863308</v>
      </c>
      <c r="I252" s="11">
        <v>9.1885984438925252</v>
      </c>
      <c r="J252" s="11">
        <v>9.7337717096866392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0">
        <v>0</v>
      </c>
      <c r="U252" s="10">
        <v>0</v>
      </c>
      <c r="V252" s="10">
        <v>0</v>
      </c>
      <c r="W252" s="14">
        <v>0</v>
      </c>
      <c r="X252" s="14">
        <v>0</v>
      </c>
      <c r="Y252" s="14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  <c r="AM252" s="10">
        <v>0</v>
      </c>
      <c r="AN252" s="10">
        <v>0</v>
      </c>
      <c r="AO252" s="14">
        <v>39329.480000000003</v>
      </c>
      <c r="AP252" s="14">
        <v>39329.480000000003</v>
      </c>
      <c r="AQ252" s="14">
        <v>39329.480000000003</v>
      </c>
      <c r="AR252" s="14">
        <v>0.53759999999999997</v>
      </c>
      <c r="AS252" s="14">
        <v>0.53759999999999997</v>
      </c>
      <c r="AT252" s="14">
        <v>0.53759999999999997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0">
        <v>0</v>
      </c>
      <c r="BB252" s="10">
        <v>0</v>
      </c>
      <c r="BC252" s="10">
        <v>0</v>
      </c>
      <c r="BD252" s="10">
        <v>32879.43294730474</v>
      </c>
      <c r="BE252" s="10">
        <v>34801.556022846606</v>
      </c>
      <c r="BF252" s="10">
        <v>36866.384306239815</v>
      </c>
      <c r="BG252" s="14">
        <v>0</v>
      </c>
      <c r="BH252" s="14">
        <v>0</v>
      </c>
      <c r="BI252" s="14">
        <v>0</v>
      </c>
      <c r="BJ252" s="31">
        <v>87099.49884619395</v>
      </c>
      <c r="BK252" s="31">
        <v>87099.49884619395</v>
      </c>
      <c r="BL252" s="31">
        <v>87099.49884619395</v>
      </c>
      <c r="BM252" s="18">
        <v>0</v>
      </c>
      <c r="BN252" s="18">
        <v>0</v>
      </c>
      <c r="BO252" s="18">
        <v>0</v>
      </c>
      <c r="BP252" s="14">
        <v>0</v>
      </c>
      <c r="BQ252" s="14">
        <v>0</v>
      </c>
      <c r="BR252" s="14">
        <v>0</v>
      </c>
    </row>
    <row r="253" spans="3:70" x14ac:dyDescent="0.25">
      <c r="C253" t="str">
        <f t="array" aca="1" ref="C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Measure'!G253),0)),"")</f>
        <v>BNI</v>
      </c>
      <c r="D253" t="str">
        <f t="array" aca="1" ref="D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Measure'!G253),0)),"")</f>
        <v>Efficient Product Rebates</v>
      </c>
      <c r="E253" t="str">
        <f t="array" aca="1" ref="E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Measure'!G253),0)),"")</f>
        <v>Business Energy Rebates</v>
      </c>
      <c r="F253" s="8" t="str">
        <f t="array" aca="1" ref="F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Measure'!G253),0)),"")</f>
        <v>per VFD</v>
      </c>
      <c r="G253" s="3" t="s">
        <v>367</v>
      </c>
      <c r="H253" s="11">
        <v>3.3724945570358278</v>
      </c>
      <c r="I253" s="11">
        <v>3.5580848838714525</v>
      </c>
      <c r="J253" s="11">
        <v>3.7590946389151383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0">
        <v>0</v>
      </c>
      <c r="U253" s="10">
        <v>0</v>
      </c>
      <c r="V253" s="10">
        <v>0</v>
      </c>
      <c r="W253" s="14">
        <v>0</v>
      </c>
      <c r="X253" s="14">
        <v>0</v>
      </c>
      <c r="Y253" s="14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</v>
      </c>
      <c r="AO253" s="14">
        <v>13248.555</v>
      </c>
      <c r="AP253" s="14">
        <v>13248.555</v>
      </c>
      <c r="AQ253" s="14">
        <v>13248.555</v>
      </c>
      <c r="AR253" s="14">
        <v>0.5544</v>
      </c>
      <c r="AS253" s="14">
        <v>0.5544</v>
      </c>
      <c r="AT253" s="14">
        <v>0.5544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0">
        <v>0</v>
      </c>
      <c r="BB253" s="10">
        <v>0</v>
      </c>
      <c r="BC253" s="10">
        <v>0</v>
      </c>
      <c r="BD253" s="10">
        <v>11781.023638559871</v>
      </c>
      <c r="BE253" s="10">
        <v>12429.340186017926</v>
      </c>
      <c r="BF253" s="10">
        <v>13131.5209117986</v>
      </c>
      <c r="BG253" s="14">
        <v>0</v>
      </c>
      <c r="BH253" s="14">
        <v>0</v>
      </c>
      <c r="BI253" s="14">
        <v>0</v>
      </c>
      <c r="BJ253" s="31">
        <v>25095.391461097661</v>
      </c>
      <c r="BK253" s="31">
        <v>25095.391461097661</v>
      </c>
      <c r="BL253" s="31">
        <v>25095.391461097661</v>
      </c>
      <c r="BM253" s="18">
        <v>0</v>
      </c>
      <c r="BN253" s="18">
        <v>0</v>
      </c>
      <c r="BO253" s="18">
        <v>0</v>
      </c>
      <c r="BP253" s="14">
        <v>0</v>
      </c>
      <c r="BQ253" s="14">
        <v>0</v>
      </c>
      <c r="BR253" s="14">
        <v>0</v>
      </c>
    </row>
    <row r="254" spans="3:70" x14ac:dyDescent="0.25">
      <c r="C254" t="str">
        <f t="array" aca="1" ref="C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Measure'!G254),0)),"")</f>
        <v>BNI</v>
      </c>
      <c r="D254" t="str">
        <f t="array" aca="1" ref="D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Measure'!G254),0)),"")</f>
        <v>Efficient Product Rebates</v>
      </c>
      <c r="E254" t="str">
        <f t="array" aca="1" ref="E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Measure'!G254),0)),"")</f>
        <v>Business Energy Rebates</v>
      </c>
      <c r="F254" s="8" t="str">
        <f t="array" aca="1" ref="F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Measure'!G254),0)),"")</f>
        <v>per VFD</v>
      </c>
      <c r="G254" s="3" t="s">
        <v>369</v>
      </c>
      <c r="H254" s="11">
        <v>7.8939994390868913</v>
      </c>
      <c r="I254" s="11">
        <v>8.2971828844009305</v>
      </c>
      <c r="J254" s="11">
        <v>8.7385700063092671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0">
        <v>0</v>
      </c>
      <c r="U254" s="10">
        <v>0</v>
      </c>
      <c r="V254" s="10">
        <v>0</v>
      </c>
      <c r="W254" s="14">
        <v>0</v>
      </c>
      <c r="X254" s="14">
        <v>0</v>
      </c>
      <c r="Y254" s="14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0</v>
      </c>
      <c r="AG254" s="10">
        <v>0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0">
        <v>0</v>
      </c>
      <c r="AO254" s="14">
        <v>53813.747000000003</v>
      </c>
      <c r="AP254" s="14">
        <v>53813.747000000003</v>
      </c>
      <c r="AQ254" s="14">
        <v>53813.747000000003</v>
      </c>
      <c r="AR254" s="14">
        <v>4.26</v>
      </c>
      <c r="AS254" s="14">
        <v>4.26</v>
      </c>
      <c r="AT254" s="14">
        <v>4.26</v>
      </c>
      <c r="AU254" s="14">
        <v>0</v>
      </c>
      <c r="AV254" s="14">
        <v>0</v>
      </c>
      <c r="AW254" s="14">
        <v>0</v>
      </c>
      <c r="AX254" s="14">
        <v>0</v>
      </c>
      <c r="AY254" s="14">
        <v>0</v>
      </c>
      <c r="AZ254" s="14">
        <v>0</v>
      </c>
      <c r="BA254" s="10">
        <v>0</v>
      </c>
      <c r="BB254" s="10">
        <v>0</v>
      </c>
      <c r="BC254" s="10">
        <v>0</v>
      </c>
      <c r="BD254" s="10">
        <v>51646.505774870493</v>
      </c>
      <c r="BE254" s="10">
        <v>54284.334203593105</v>
      </c>
      <c r="BF254" s="10">
        <v>57172.110256339969</v>
      </c>
      <c r="BG254" s="14">
        <v>0</v>
      </c>
      <c r="BH254" s="14">
        <v>0</v>
      </c>
      <c r="BI254" s="14">
        <v>0</v>
      </c>
      <c r="BJ254" s="31">
        <v>134143.76841915527</v>
      </c>
      <c r="BK254" s="31">
        <v>134143.76841915527</v>
      </c>
      <c r="BL254" s="31">
        <v>134143.76841915527</v>
      </c>
      <c r="BM254" s="18">
        <v>0</v>
      </c>
      <c r="BN254" s="18">
        <v>0</v>
      </c>
      <c r="BO254" s="18">
        <v>0</v>
      </c>
      <c r="BP254" s="14">
        <v>0</v>
      </c>
      <c r="BQ254" s="14">
        <v>0</v>
      </c>
      <c r="BR254" s="14">
        <v>0</v>
      </c>
    </row>
    <row r="255" spans="3:70" x14ac:dyDescent="0.25">
      <c r="C255" t="str">
        <f t="array" aca="1" ref="C2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Measure'!G255),0)),"")</f>
        <v>BNI</v>
      </c>
      <c r="D255" t="str">
        <f t="array" aca="1" ref="D2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Measure'!G255),0)),"")</f>
        <v>Efficient Product Rebates</v>
      </c>
      <c r="E255" t="str">
        <f t="array" aca="1" ref="E2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Measure'!G255),0)),"")</f>
        <v>Business Energy Rebates</v>
      </c>
      <c r="F255" s="8" t="str">
        <f t="array" aca="1" ref="F2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Measure'!G255),0)),"")</f>
        <v>per VFD</v>
      </c>
      <c r="G255" s="3" t="s">
        <v>371</v>
      </c>
      <c r="H255" s="11">
        <v>8.2738786970636333</v>
      </c>
      <c r="I255" s="11">
        <v>8.756276522997835</v>
      </c>
      <c r="J255" s="11">
        <v>9.274672399690429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0">
        <v>0</v>
      </c>
      <c r="U255" s="10">
        <v>0</v>
      </c>
      <c r="V255" s="10">
        <v>0</v>
      </c>
      <c r="W255" s="14">
        <v>0</v>
      </c>
      <c r="X255" s="14">
        <v>0</v>
      </c>
      <c r="Y255" s="14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0">
        <v>0</v>
      </c>
      <c r="AG255" s="10">
        <v>0</v>
      </c>
      <c r="AH255" s="10">
        <v>0</v>
      </c>
      <c r="AI255" s="10"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0</v>
      </c>
      <c r="AO255" s="14">
        <v>68558.758000000002</v>
      </c>
      <c r="AP255" s="14">
        <v>68558.758000000002</v>
      </c>
      <c r="AQ255" s="14">
        <v>68558.758000000002</v>
      </c>
      <c r="AR255" s="14">
        <v>1.02</v>
      </c>
      <c r="AS255" s="14">
        <v>1.02</v>
      </c>
      <c r="AT255" s="14">
        <v>1.02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0">
        <v>0</v>
      </c>
      <c r="BB255" s="10">
        <v>0</v>
      </c>
      <c r="BC255" s="10">
        <v>0</v>
      </c>
      <c r="BD255" s="10">
        <v>57471.63913292699</v>
      </c>
      <c r="BE255" s="10">
        <v>60822.448926698591</v>
      </c>
      <c r="BF255" s="10">
        <v>64423.306740077882</v>
      </c>
      <c r="BG255" s="14">
        <v>0</v>
      </c>
      <c r="BH255" s="14">
        <v>0</v>
      </c>
      <c r="BI255" s="14">
        <v>0</v>
      </c>
      <c r="BJ255" s="31">
        <v>151305.81417556401</v>
      </c>
      <c r="BK255" s="31">
        <v>151305.81417556401</v>
      </c>
      <c r="BL255" s="31">
        <v>151305.81417556401</v>
      </c>
      <c r="BM255" s="18">
        <v>0</v>
      </c>
      <c r="BN255" s="18">
        <v>0</v>
      </c>
      <c r="BO255" s="18">
        <v>0</v>
      </c>
      <c r="BP255" s="14">
        <v>0</v>
      </c>
      <c r="BQ255" s="14">
        <v>0</v>
      </c>
      <c r="BR255" s="14">
        <v>0</v>
      </c>
    </row>
    <row r="256" spans="3:70" x14ac:dyDescent="0.25">
      <c r="C256" t="str">
        <f t="array" aca="1" ref="C2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Measure'!G256),0)),"")</f>
        <v>BNI</v>
      </c>
      <c r="D256" t="str">
        <f t="array" aca="1" ref="D2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Measure'!G256),0)),"")</f>
        <v>Efficient Product Rebates</v>
      </c>
      <c r="E256" t="str">
        <f t="array" aca="1" ref="E2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Measure'!G256),0)),"")</f>
        <v>Business Energy Rebates</v>
      </c>
      <c r="F256" s="8" t="str">
        <f t="array" aca="1" ref="F2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Measure'!G256),0)),"")</f>
        <v>per VFD</v>
      </c>
      <c r="G256" s="3" t="s">
        <v>373</v>
      </c>
      <c r="H256" s="11">
        <v>9.497321624421577</v>
      </c>
      <c r="I256" s="11">
        <v>10.050567668151281</v>
      </c>
      <c r="J256" s="11">
        <v>10.645167386987122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0">
        <v>0</v>
      </c>
      <c r="U256" s="10">
        <v>0</v>
      </c>
      <c r="V256" s="10">
        <v>0</v>
      </c>
      <c r="W256" s="14">
        <v>0</v>
      </c>
      <c r="X256" s="14">
        <v>0</v>
      </c>
      <c r="Y256" s="14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0</v>
      </c>
      <c r="AI256" s="10">
        <v>0</v>
      </c>
      <c r="AJ256" s="10">
        <v>0</v>
      </c>
      <c r="AK256" s="10">
        <v>0</v>
      </c>
      <c r="AL256" s="10">
        <v>0</v>
      </c>
      <c r="AM256" s="10">
        <v>0</v>
      </c>
      <c r="AN256" s="10">
        <v>0</v>
      </c>
      <c r="AO256" s="14">
        <v>98211.558999999994</v>
      </c>
      <c r="AP256" s="14">
        <v>98211.558999999994</v>
      </c>
      <c r="AQ256" s="14">
        <v>98211.558999999994</v>
      </c>
      <c r="AR256" s="14">
        <v>1.5</v>
      </c>
      <c r="AS256" s="14">
        <v>1.5</v>
      </c>
      <c r="AT256" s="14">
        <v>1.5</v>
      </c>
      <c r="AU256" s="14">
        <v>0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0">
        <v>0</v>
      </c>
      <c r="BB256" s="10">
        <v>0</v>
      </c>
      <c r="BC256" s="10">
        <v>0</v>
      </c>
      <c r="BD256" s="10">
        <v>82402.43959899609</v>
      </c>
      <c r="BE256" s="10">
        <v>87202.616480928002</v>
      </c>
      <c r="BF256" s="10">
        <v>92361.593859451241</v>
      </c>
      <c r="BG256" s="14">
        <v>0</v>
      </c>
      <c r="BH256" s="14">
        <v>0</v>
      </c>
      <c r="BI256" s="14">
        <v>0</v>
      </c>
      <c r="BJ256" s="31">
        <v>220537.94703778642</v>
      </c>
      <c r="BK256" s="31">
        <v>220537.94703778642</v>
      </c>
      <c r="BL256" s="31">
        <v>220537.94703778642</v>
      </c>
      <c r="BM256" s="18">
        <v>0</v>
      </c>
      <c r="BN256" s="18">
        <v>0</v>
      </c>
      <c r="BO256" s="18">
        <v>0</v>
      </c>
      <c r="BP256" s="14">
        <v>0</v>
      </c>
      <c r="BQ256" s="14">
        <v>0</v>
      </c>
      <c r="BR256" s="14">
        <v>0</v>
      </c>
    </row>
    <row r="257" spans="3:70" x14ac:dyDescent="0.25">
      <c r="C257" t="str">
        <f t="array" aca="1" ref="C2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Measure'!G257),0)),"")</f>
        <v>BNI</v>
      </c>
      <c r="D257" t="str">
        <f t="array" aca="1" ref="D2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Measure'!G257),0)),"")</f>
        <v>Efficient Product Rebates</v>
      </c>
      <c r="E257" t="str">
        <f t="array" aca="1" ref="E2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Measure'!G257),0)),"")</f>
        <v>Business Energy Rebates</v>
      </c>
      <c r="F257" s="8" t="str">
        <f t="array" aca="1" ref="F2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Measure'!G257),0)),"")</f>
        <v>per VFD</v>
      </c>
      <c r="G257" s="3" t="s">
        <v>375</v>
      </c>
      <c r="H257" s="11">
        <v>4.7480018409569258</v>
      </c>
      <c r="I257" s="11">
        <v>5.0095610679707612</v>
      </c>
      <c r="J257" s="11">
        <v>5.2928101769274862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0">
        <v>0</v>
      </c>
      <c r="U257" s="10">
        <v>0</v>
      </c>
      <c r="V257" s="10">
        <v>0</v>
      </c>
      <c r="W257" s="14">
        <v>0</v>
      </c>
      <c r="X257" s="14">
        <v>0</v>
      </c>
      <c r="Y257" s="14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0</v>
      </c>
      <c r="AG257" s="10">
        <v>0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4">
        <v>37491.821000000004</v>
      </c>
      <c r="AP257" s="14">
        <v>37491.821000000004</v>
      </c>
      <c r="AQ257" s="14">
        <v>37491.821000000004</v>
      </c>
      <c r="AR257" s="14">
        <v>1.55</v>
      </c>
      <c r="AS257" s="14">
        <v>1.55</v>
      </c>
      <c r="AT257" s="14">
        <v>1.55</v>
      </c>
      <c r="AU257" s="14">
        <v>0</v>
      </c>
      <c r="AV257" s="14">
        <v>0</v>
      </c>
      <c r="AW257" s="14">
        <v>0</v>
      </c>
      <c r="AX257" s="14">
        <v>0</v>
      </c>
      <c r="AY257" s="14">
        <v>0</v>
      </c>
      <c r="AZ257" s="14">
        <v>0</v>
      </c>
      <c r="BA257" s="10">
        <v>0</v>
      </c>
      <c r="BB257" s="10">
        <v>0</v>
      </c>
      <c r="BC257" s="10">
        <v>0</v>
      </c>
      <c r="BD257" s="10">
        <v>33303.205366486851</v>
      </c>
      <c r="BE257" s="10">
        <v>35137.821473330172</v>
      </c>
      <c r="BF257" s="10">
        <v>37124.573703308044</v>
      </c>
      <c r="BG257" s="14">
        <v>0</v>
      </c>
      <c r="BH257" s="14">
        <v>0</v>
      </c>
      <c r="BI257" s="14">
        <v>0</v>
      </c>
      <c r="BJ257" s="31">
        <v>78990.657335680138</v>
      </c>
      <c r="BK257" s="31">
        <v>78990.657335680138</v>
      </c>
      <c r="BL257" s="31">
        <v>78990.657335680138</v>
      </c>
      <c r="BM257" s="18">
        <v>0</v>
      </c>
      <c r="BN257" s="18">
        <v>0</v>
      </c>
      <c r="BO257" s="18">
        <v>0</v>
      </c>
      <c r="BP257" s="14">
        <v>0</v>
      </c>
      <c r="BQ257" s="14">
        <v>0</v>
      </c>
      <c r="BR257" s="14">
        <v>0</v>
      </c>
    </row>
    <row r="258" spans="3:70" x14ac:dyDescent="0.25">
      <c r="C258" t="str">
        <f t="array" aca="1" ref="C2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Measure'!G258),0)),"")</f>
        <v>BNI</v>
      </c>
      <c r="D258" t="str">
        <f t="array" aca="1" ref="D2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Measure'!G258),0)),"")</f>
        <v>Efficient Product Rebates</v>
      </c>
      <c r="E258" t="str">
        <f t="array" aca="1" ref="E2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Measure'!G258),0)),"")</f>
        <v>Business Energy Rebates</v>
      </c>
      <c r="F258" s="8" t="str">
        <f t="array" aca="1" ref="F2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Measure'!G258),0)),"")</f>
        <v>per VFD</v>
      </c>
      <c r="G258" s="3" t="s">
        <v>377</v>
      </c>
      <c r="H258" s="11">
        <v>11.974617572334363</v>
      </c>
      <c r="I258" s="11">
        <v>12.625454021946073</v>
      </c>
      <c r="J258" s="11">
        <v>13.331589726553164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0">
        <v>0</v>
      </c>
      <c r="U258" s="10">
        <v>0</v>
      </c>
      <c r="V258" s="10">
        <v>0</v>
      </c>
      <c r="W258" s="14">
        <v>0</v>
      </c>
      <c r="X258" s="14">
        <v>0</v>
      </c>
      <c r="Y258" s="14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4">
        <v>144383.85999999999</v>
      </c>
      <c r="AP258" s="14">
        <v>144383.85999999999</v>
      </c>
      <c r="AQ258" s="14">
        <v>144383.85999999999</v>
      </c>
      <c r="AR258" s="14">
        <v>6.91</v>
      </c>
      <c r="AS258" s="14">
        <v>6.91</v>
      </c>
      <c r="AT258" s="14">
        <v>6.91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0">
        <v>0</v>
      </c>
      <c r="BB258" s="10">
        <v>0</v>
      </c>
      <c r="BC258" s="10">
        <v>0</v>
      </c>
      <c r="BD258" s="10">
        <v>130030.57749034694</v>
      </c>
      <c r="BE258" s="10">
        <v>137097.91295083798</v>
      </c>
      <c r="BF258" s="10">
        <v>144765.73473320104</v>
      </c>
      <c r="BG258" s="14">
        <v>0</v>
      </c>
      <c r="BH258" s="14">
        <v>0</v>
      </c>
      <c r="BI258" s="14">
        <v>0</v>
      </c>
      <c r="BJ258" s="31">
        <v>354638.87388788589</v>
      </c>
      <c r="BK258" s="31">
        <v>354638.87388788589</v>
      </c>
      <c r="BL258" s="31">
        <v>354638.87388788589</v>
      </c>
      <c r="BM258" s="18">
        <v>0</v>
      </c>
      <c r="BN258" s="18">
        <v>0</v>
      </c>
      <c r="BO258" s="18">
        <v>0</v>
      </c>
      <c r="BP258" s="14">
        <v>0</v>
      </c>
      <c r="BQ258" s="14">
        <v>0</v>
      </c>
      <c r="BR258" s="14">
        <v>0</v>
      </c>
    </row>
    <row r="259" spans="3:70" x14ac:dyDescent="0.25">
      <c r="C259" t="str">
        <f t="array" aca="1" ref="C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Measure'!G259),0)),"")</f>
        <v>BNI</v>
      </c>
      <c r="D259" t="str">
        <f t="array" aca="1" ref="D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Measure'!G259),0)),"")</f>
        <v>Efficient Product Rebates</v>
      </c>
      <c r="E259" t="str">
        <f t="array" aca="1" ref="E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Measure'!G259),0)),"")</f>
        <v>Business Energy Rebates</v>
      </c>
      <c r="F259" s="8" t="str">
        <f t="array" aca="1" ref="F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Measure'!G259),0)),"")</f>
        <v>per VFD</v>
      </c>
      <c r="G259" s="3" t="s">
        <v>379</v>
      </c>
      <c r="H259" s="11">
        <v>2.0516374001305699</v>
      </c>
      <c r="I259" s="11">
        <v>2.1248749023423854</v>
      </c>
      <c r="J259" s="11">
        <v>2.2101746152562751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0">
        <v>0</v>
      </c>
      <c r="U259" s="10">
        <v>0</v>
      </c>
      <c r="V259" s="10">
        <v>0</v>
      </c>
      <c r="W259" s="14">
        <v>0</v>
      </c>
      <c r="X259" s="14">
        <v>0</v>
      </c>
      <c r="Y259" s="14">
        <v>0</v>
      </c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0">
        <v>0</v>
      </c>
      <c r="AF259" s="10">
        <v>0</v>
      </c>
      <c r="AG259" s="10">
        <v>0</v>
      </c>
      <c r="AH259" s="10">
        <v>0</v>
      </c>
      <c r="AI259" s="10">
        <v>0</v>
      </c>
      <c r="AJ259" s="10">
        <v>0</v>
      </c>
      <c r="AK259" s="10">
        <v>0</v>
      </c>
      <c r="AL259" s="10">
        <v>0</v>
      </c>
      <c r="AM259" s="10">
        <v>0</v>
      </c>
      <c r="AN259" s="10">
        <v>0</v>
      </c>
      <c r="AO259" s="14">
        <v>3630</v>
      </c>
      <c r="AP259" s="14">
        <v>3630</v>
      </c>
      <c r="AQ259" s="14">
        <v>3630</v>
      </c>
      <c r="AR259" s="14">
        <v>1.1088</v>
      </c>
      <c r="AS259" s="14">
        <v>1.1088</v>
      </c>
      <c r="AT259" s="14">
        <v>1.1088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0">
        <v>0</v>
      </c>
      <c r="BB259" s="10">
        <v>0</v>
      </c>
      <c r="BC259" s="10">
        <v>0</v>
      </c>
      <c r="BD259" s="10">
        <v>5035.6565985198295</v>
      </c>
      <c r="BE259" s="10">
        <v>5215.4149277687347</v>
      </c>
      <c r="BF259" s="10">
        <v>5424.7794393336626</v>
      </c>
      <c r="BG259" s="14">
        <v>0</v>
      </c>
      <c r="BH259" s="14">
        <v>0</v>
      </c>
      <c r="BI259" s="14">
        <v>0</v>
      </c>
      <c r="BJ259" s="31">
        <v>7767.5682377642588</v>
      </c>
      <c r="BK259" s="31">
        <v>7767.5682377642588</v>
      </c>
      <c r="BL259" s="31">
        <v>7767.5682377642588</v>
      </c>
      <c r="BM259" s="18">
        <v>0</v>
      </c>
      <c r="BN259" s="18">
        <v>0</v>
      </c>
      <c r="BO259" s="18">
        <v>0</v>
      </c>
      <c r="BP259" s="14">
        <v>0</v>
      </c>
      <c r="BQ259" s="14">
        <v>0</v>
      </c>
      <c r="BR259" s="14">
        <v>0</v>
      </c>
    </row>
    <row r="260" spans="3:70" x14ac:dyDescent="0.25">
      <c r="C260" t="str">
        <f t="array" aca="1" ref="C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Measure'!G260),0)),"")</f>
        <v>BNI</v>
      </c>
      <c r="D260" t="str">
        <f t="array" aca="1" ref="D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Measure'!G260),0)),"")</f>
        <v>Efficient Product Rebates</v>
      </c>
      <c r="E260" t="str">
        <f t="array" aca="1" ref="E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Measure'!G260),0)),"")</f>
        <v>Business Energy Rebates</v>
      </c>
      <c r="F260" s="8" t="str">
        <f t="array" aca="1" ref="F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Measure'!G260),0)),"")</f>
        <v>per VFD</v>
      </c>
      <c r="G260" s="3" t="s">
        <v>381</v>
      </c>
      <c r="H260" s="11">
        <v>4.5892880937498273</v>
      </c>
      <c r="I260" s="11">
        <v>4.8569030548785808</v>
      </c>
      <c r="J260" s="11">
        <v>5.1444822541875643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0">
        <v>0</v>
      </c>
      <c r="U260" s="10">
        <v>0</v>
      </c>
      <c r="V260" s="10">
        <v>0</v>
      </c>
      <c r="W260" s="14">
        <v>0</v>
      </c>
      <c r="X260" s="14">
        <v>0</v>
      </c>
      <c r="Y260" s="14">
        <v>0</v>
      </c>
      <c r="Z260" s="10">
        <v>0</v>
      </c>
      <c r="AA260" s="10">
        <v>0</v>
      </c>
      <c r="AB260" s="10">
        <v>0</v>
      </c>
      <c r="AC260" s="10">
        <v>0</v>
      </c>
      <c r="AD260" s="10">
        <v>0</v>
      </c>
      <c r="AE260" s="10">
        <v>0</v>
      </c>
      <c r="AF260" s="10">
        <v>0</v>
      </c>
      <c r="AG260" s="10">
        <v>0</v>
      </c>
      <c r="AH260" s="10">
        <v>0</v>
      </c>
      <c r="AI260" s="10">
        <v>0</v>
      </c>
      <c r="AJ260" s="10">
        <v>0</v>
      </c>
      <c r="AK260" s="10">
        <v>0</v>
      </c>
      <c r="AL260" s="10">
        <v>0</v>
      </c>
      <c r="AM260" s="10">
        <v>0</v>
      </c>
      <c r="AN260" s="10">
        <v>0</v>
      </c>
      <c r="AO260" s="14">
        <v>17872.831999999999</v>
      </c>
      <c r="AP260" s="14">
        <v>17872.831999999999</v>
      </c>
      <c r="AQ260" s="14">
        <v>17872.831999999999</v>
      </c>
      <c r="AR260" s="14">
        <v>0.26462400000000003</v>
      </c>
      <c r="AS260" s="14">
        <v>0.26462400000000003</v>
      </c>
      <c r="AT260" s="14">
        <v>0.26462400000000003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0">
        <v>0</v>
      </c>
      <c r="BB260" s="10">
        <v>0</v>
      </c>
      <c r="BC260" s="10">
        <v>0</v>
      </c>
      <c r="BD260" s="10">
        <v>14980.065879442122</v>
      </c>
      <c r="BE260" s="10">
        <v>15853.597822989705</v>
      </c>
      <c r="BF260" s="10">
        <v>16792.295778577372</v>
      </c>
      <c r="BG260" s="14">
        <v>0</v>
      </c>
      <c r="BH260" s="14">
        <v>0</v>
      </c>
      <c r="BI260" s="14">
        <v>0</v>
      </c>
      <c r="BJ260" s="31">
        <v>35350.834607360724</v>
      </c>
      <c r="BK260" s="31">
        <v>35350.834607360724</v>
      </c>
      <c r="BL260" s="31">
        <v>35350.834607360724</v>
      </c>
      <c r="BM260" s="18">
        <v>0</v>
      </c>
      <c r="BN260" s="18">
        <v>0</v>
      </c>
      <c r="BO260" s="18">
        <v>0</v>
      </c>
      <c r="BP260" s="14">
        <v>0</v>
      </c>
      <c r="BQ260" s="14">
        <v>0</v>
      </c>
      <c r="BR260" s="14">
        <v>0</v>
      </c>
    </row>
    <row r="261" spans="3:70" x14ac:dyDescent="0.25">
      <c r="C261" t="str">
        <f t="array" aca="1" ref="C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Measure'!G261),0)),"")</f>
        <v>BNI</v>
      </c>
      <c r="D261" t="str">
        <f t="array" aca="1" ref="D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Measure'!G261),0)),"")</f>
        <v>Efficient Product Rebates</v>
      </c>
      <c r="E261" t="str">
        <f t="array" aca="1" ref="E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Measure'!G261),0)),"")</f>
        <v>Business Energy Rebates</v>
      </c>
      <c r="F261" s="8" t="str">
        <f t="array" aca="1" ref="F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Measure'!G261),0)),"")</f>
        <v>per pump -75 head</v>
      </c>
      <c r="G261" s="3" t="s">
        <v>383</v>
      </c>
      <c r="H261" s="11">
        <v>0.71889494698765222</v>
      </c>
      <c r="I261" s="11">
        <v>0.74469280978149432</v>
      </c>
      <c r="J261" s="11">
        <v>0.77532416591143638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0">
        <v>0</v>
      </c>
      <c r="U261" s="10">
        <v>0</v>
      </c>
      <c r="V261" s="10">
        <v>0</v>
      </c>
      <c r="W261" s="14">
        <v>0</v>
      </c>
      <c r="X261" s="14">
        <v>0</v>
      </c>
      <c r="Y261" s="14">
        <v>0</v>
      </c>
      <c r="Z261" s="10">
        <v>0</v>
      </c>
      <c r="AA261" s="10">
        <v>0</v>
      </c>
      <c r="AB261" s="10">
        <v>0</v>
      </c>
      <c r="AC261" s="10">
        <v>0</v>
      </c>
      <c r="AD261" s="10">
        <v>0</v>
      </c>
      <c r="AE261" s="10">
        <v>0</v>
      </c>
      <c r="AF261" s="10">
        <v>0</v>
      </c>
      <c r="AG261" s="10">
        <v>0</v>
      </c>
      <c r="AH261" s="10">
        <v>0</v>
      </c>
      <c r="AI261" s="10">
        <v>0</v>
      </c>
      <c r="AJ261" s="10">
        <v>0</v>
      </c>
      <c r="AK261" s="10">
        <v>0</v>
      </c>
      <c r="AL261" s="10">
        <v>0</v>
      </c>
      <c r="AM261" s="10">
        <v>0</v>
      </c>
      <c r="AN261" s="10">
        <v>0</v>
      </c>
      <c r="AO261" s="14">
        <v>2546</v>
      </c>
      <c r="AP261" s="14">
        <v>2546</v>
      </c>
      <c r="AQ261" s="14">
        <v>2546</v>
      </c>
      <c r="AR261" s="14">
        <v>0.73241095890410957</v>
      </c>
      <c r="AS261" s="14">
        <v>0.73241095890410957</v>
      </c>
      <c r="AT261" s="14">
        <v>0.73241095890410957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0">
        <v>0</v>
      </c>
      <c r="BB261" s="10">
        <v>0</v>
      </c>
      <c r="BC261" s="10">
        <v>0</v>
      </c>
      <c r="BD261" s="10">
        <v>2516.9217456270298</v>
      </c>
      <c r="BE261" s="10">
        <v>2607.2425944918068</v>
      </c>
      <c r="BF261" s="10">
        <v>2714.485977776877</v>
      </c>
      <c r="BG261" s="14">
        <v>0</v>
      </c>
      <c r="BH261" s="14">
        <v>0</v>
      </c>
      <c r="BI261" s="14">
        <v>0</v>
      </c>
      <c r="BJ261" s="31">
        <v>-2509.9232774659486</v>
      </c>
      <c r="BK261" s="31">
        <v>-2509.9232774659486</v>
      </c>
      <c r="BL261" s="31">
        <v>-2509.9232774659486</v>
      </c>
      <c r="BM261" s="18">
        <v>0</v>
      </c>
      <c r="BN261" s="18">
        <v>0</v>
      </c>
      <c r="BO261" s="18">
        <v>0</v>
      </c>
      <c r="BP261" s="14">
        <v>0</v>
      </c>
      <c r="BQ261" s="14">
        <v>0</v>
      </c>
      <c r="BR261" s="14">
        <v>0</v>
      </c>
    </row>
    <row r="262" spans="3:70" x14ac:dyDescent="0.25">
      <c r="C262" t="str">
        <f t="array" aca="1" ref="C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Measure'!G262),0)),"")</f>
        <v>BNI</v>
      </c>
      <c r="D262" t="str">
        <f t="array" aca="1" ref="D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Measure'!G262),0)),"")</f>
        <v>Direct Installation</v>
      </c>
      <c r="E262" t="str">
        <f t="array" aca="1" ref="E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Measure'!G262),0)),"")</f>
        <v>Small Business Energy Solutions</v>
      </c>
      <c r="F262" s="8" t="str">
        <f t="array" aca="1" ref="F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Measure'!G262),0)),"")</f>
        <v>per pump -75 head</v>
      </c>
      <c r="G262" s="3" t="s">
        <v>384</v>
      </c>
      <c r="H262" s="11">
        <v>0.63581392788726432</v>
      </c>
      <c r="I262" s="11">
        <v>0.65863039160394576</v>
      </c>
      <c r="J262" s="11">
        <v>0.68572175305960859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0">
        <v>0</v>
      </c>
      <c r="U262" s="10">
        <v>0</v>
      </c>
      <c r="V262" s="10">
        <v>0</v>
      </c>
      <c r="W262" s="14">
        <v>0</v>
      </c>
      <c r="X262" s="14">
        <v>0</v>
      </c>
      <c r="Y262" s="14">
        <v>0</v>
      </c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0">
        <v>0</v>
      </c>
      <c r="AF262" s="10">
        <v>0</v>
      </c>
      <c r="AG262" s="10">
        <v>0</v>
      </c>
      <c r="AH262" s="10">
        <v>0</v>
      </c>
      <c r="AI262" s="10">
        <v>0</v>
      </c>
      <c r="AJ262" s="10">
        <v>0</v>
      </c>
      <c r="AK262" s="10">
        <v>0</v>
      </c>
      <c r="AL262" s="10">
        <v>0</v>
      </c>
      <c r="AM262" s="10">
        <v>0</v>
      </c>
      <c r="AN262" s="10">
        <v>0</v>
      </c>
      <c r="AO262" s="14">
        <v>2546</v>
      </c>
      <c r="AP262" s="14">
        <v>2546</v>
      </c>
      <c r="AQ262" s="14">
        <v>2546</v>
      </c>
      <c r="AR262" s="14">
        <v>0.73241095890410957</v>
      </c>
      <c r="AS262" s="14">
        <v>0.73241095890410957</v>
      </c>
      <c r="AT262" s="14">
        <v>0.73241095890410957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0">
        <v>0</v>
      </c>
      <c r="BB262" s="10">
        <v>0</v>
      </c>
      <c r="BC262" s="10">
        <v>0</v>
      </c>
      <c r="BD262" s="10">
        <v>2575.4548094788215</v>
      </c>
      <c r="BE262" s="10">
        <v>2667.8761432009187</v>
      </c>
      <c r="BF262" s="10">
        <v>2777.6135586554092</v>
      </c>
      <c r="BG262" s="14">
        <v>0</v>
      </c>
      <c r="BH262" s="14">
        <v>0</v>
      </c>
      <c r="BI262" s="14">
        <v>0</v>
      </c>
      <c r="BJ262" s="31">
        <v>-3884.6731276413557</v>
      </c>
      <c r="BK262" s="31">
        <v>-3884.6731276413557</v>
      </c>
      <c r="BL262" s="31">
        <v>-3884.6731276413557</v>
      </c>
      <c r="BM262" s="18">
        <v>0</v>
      </c>
      <c r="BN262" s="18">
        <v>0</v>
      </c>
      <c r="BO262" s="18">
        <v>0</v>
      </c>
      <c r="BP262" s="14">
        <v>0</v>
      </c>
      <c r="BQ262" s="14">
        <v>0</v>
      </c>
      <c r="BR262" s="14">
        <v>0</v>
      </c>
    </row>
    <row r="263" spans="3:70" x14ac:dyDescent="0.25">
      <c r="C263" t="str">
        <f t="array" aca="1" ref="C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Measure'!G263),0)),"")</f>
        <v>BNI</v>
      </c>
      <c r="D263" t="str">
        <f t="array" aca="1" ref="D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Measure'!G263),0)),"")</f>
        <v>Efficient Product Rebates</v>
      </c>
      <c r="E263" t="str">
        <f t="array" aca="1" ref="E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Measure'!G263),0)),"")</f>
        <v>Business Energy Rebates</v>
      </c>
      <c r="F263" s="8" t="str">
        <f t="array" aca="1" ref="F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Measure'!G263),0)),"")</f>
        <v>per 7.5 hp pump</v>
      </c>
      <c r="G263" s="3" t="s">
        <v>385</v>
      </c>
      <c r="H263" s="11">
        <v>1.9865613171025742</v>
      </c>
      <c r="I263" s="11">
        <v>2.0599348036445035</v>
      </c>
      <c r="J263" s="11">
        <v>2.144821637184481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0">
        <v>0</v>
      </c>
      <c r="U263" s="10">
        <v>0</v>
      </c>
      <c r="V263" s="10">
        <v>0</v>
      </c>
      <c r="W263" s="14">
        <v>0</v>
      </c>
      <c r="X263" s="14">
        <v>0</v>
      </c>
      <c r="Y263" s="14">
        <v>0</v>
      </c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0">
        <v>0</v>
      </c>
      <c r="AF263" s="10">
        <v>0</v>
      </c>
      <c r="AG263" s="10">
        <v>0</v>
      </c>
      <c r="AH263" s="10">
        <v>0</v>
      </c>
      <c r="AI263" s="10">
        <v>0</v>
      </c>
      <c r="AJ263" s="10">
        <v>0</v>
      </c>
      <c r="AK263" s="10">
        <v>0</v>
      </c>
      <c r="AL263" s="10">
        <v>0</v>
      </c>
      <c r="AM263" s="10">
        <v>0</v>
      </c>
      <c r="AN263" s="10">
        <v>0</v>
      </c>
      <c r="AO263" s="14">
        <v>8927.41</v>
      </c>
      <c r="AP263" s="14">
        <v>8927.41</v>
      </c>
      <c r="AQ263" s="14">
        <v>8927.41</v>
      </c>
      <c r="AR263" s="14">
        <v>2.5</v>
      </c>
      <c r="AS263" s="14">
        <v>2.5</v>
      </c>
      <c r="AT263" s="14">
        <v>2.5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0">
        <v>0</v>
      </c>
      <c r="BB263" s="10">
        <v>0</v>
      </c>
      <c r="BC263" s="10">
        <v>0</v>
      </c>
      <c r="BD263" s="10">
        <v>11955.712129419204</v>
      </c>
      <c r="BE263" s="10">
        <v>12397.295419839142</v>
      </c>
      <c r="BF263" s="10">
        <v>12908.169429437858</v>
      </c>
      <c r="BG263" s="14">
        <v>0</v>
      </c>
      <c r="BH263" s="14">
        <v>0</v>
      </c>
      <c r="BI263" s="14">
        <v>0</v>
      </c>
      <c r="BJ263" s="31">
        <v>17943.948672683506</v>
      </c>
      <c r="BK263" s="31">
        <v>17943.948672683506</v>
      </c>
      <c r="BL263" s="31">
        <v>17943.948672683506</v>
      </c>
      <c r="BM263" s="18">
        <v>0</v>
      </c>
      <c r="BN263" s="18">
        <v>0</v>
      </c>
      <c r="BO263" s="18">
        <v>0</v>
      </c>
      <c r="BP263" s="14">
        <v>0</v>
      </c>
      <c r="BQ263" s="14">
        <v>0</v>
      </c>
      <c r="BR263" s="14">
        <v>0</v>
      </c>
    </row>
    <row r="264" spans="3:70" x14ac:dyDescent="0.25">
      <c r="C264" t="str">
        <f t="array" aca="1" ref="C2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Measure'!G264),0)),"")</f>
        <v>BNI</v>
      </c>
      <c r="D264" t="str">
        <f t="array" aca="1" ref="D2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Measure'!G264),0)),"")</f>
        <v>Direct Installation</v>
      </c>
      <c r="E264" t="str">
        <f t="array" aca="1" ref="E2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Measure'!G264),0)),"")</f>
        <v>Small Business Energy Solutions</v>
      </c>
      <c r="F264" s="8" t="str">
        <f t="array" aca="1" ref="F2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Measure'!G264),0)),"")</f>
        <v>per 7.5 hp pump</v>
      </c>
      <c r="G264" s="3" t="s">
        <v>386</v>
      </c>
      <c r="H264" s="11">
        <v>1.568489203670868</v>
      </c>
      <c r="I264" s="11">
        <v>1.6264212294713896</v>
      </c>
      <c r="J264" s="11">
        <v>1.6934436167468312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0">
        <v>0</v>
      </c>
      <c r="U264" s="10">
        <v>0</v>
      </c>
      <c r="V264" s="10">
        <v>0</v>
      </c>
      <c r="W264" s="14">
        <v>0</v>
      </c>
      <c r="X264" s="14">
        <v>0</v>
      </c>
      <c r="Y264" s="14">
        <v>0</v>
      </c>
      <c r="Z264" s="10">
        <v>0</v>
      </c>
      <c r="AA264" s="10">
        <v>0</v>
      </c>
      <c r="AB264" s="10">
        <v>0</v>
      </c>
      <c r="AC264" s="10">
        <v>0</v>
      </c>
      <c r="AD264" s="10">
        <v>0</v>
      </c>
      <c r="AE264" s="10">
        <v>0</v>
      </c>
      <c r="AF264" s="10">
        <v>0</v>
      </c>
      <c r="AG264" s="10">
        <v>0</v>
      </c>
      <c r="AH264" s="10">
        <v>0</v>
      </c>
      <c r="AI264" s="10">
        <v>0</v>
      </c>
      <c r="AJ264" s="10">
        <v>0</v>
      </c>
      <c r="AK264" s="10">
        <v>0</v>
      </c>
      <c r="AL264" s="10">
        <v>0</v>
      </c>
      <c r="AM264" s="10">
        <v>0</v>
      </c>
      <c r="AN264" s="10">
        <v>0</v>
      </c>
      <c r="AO264" s="14">
        <v>8927.41</v>
      </c>
      <c r="AP264" s="14">
        <v>8927.41</v>
      </c>
      <c r="AQ264" s="14">
        <v>8927.41</v>
      </c>
      <c r="AR264" s="14">
        <v>2.5</v>
      </c>
      <c r="AS264" s="14">
        <v>2.5</v>
      </c>
      <c r="AT264" s="14">
        <v>2.5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0">
        <v>0</v>
      </c>
      <c r="BB264" s="10">
        <v>0</v>
      </c>
      <c r="BC264" s="10">
        <v>0</v>
      </c>
      <c r="BD264" s="10">
        <v>12233.751946382446</v>
      </c>
      <c r="BE264" s="10">
        <v>12685.604615649354</v>
      </c>
      <c r="BF264" s="10">
        <v>13208.359416168967</v>
      </c>
      <c r="BG264" s="14">
        <v>0</v>
      </c>
      <c r="BH264" s="14">
        <v>0</v>
      </c>
      <c r="BI264" s="14">
        <v>0</v>
      </c>
      <c r="BJ264" s="31">
        <v>13745.436811022664</v>
      </c>
      <c r="BK264" s="31">
        <v>13745.436811022664</v>
      </c>
      <c r="BL264" s="31">
        <v>13745.436811022664</v>
      </c>
      <c r="BM264" s="18">
        <v>0</v>
      </c>
      <c r="BN264" s="18">
        <v>0</v>
      </c>
      <c r="BO264" s="18">
        <v>0</v>
      </c>
      <c r="BP264" s="14">
        <v>0</v>
      </c>
      <c r="BQ264" s="14">
        <v>0</v>
      </c>
      <c r="BR264" s="14">
        <v>0</v>
      </c>
    </row>
    <row r="265" spans="3:70" x14ac:dyDescent="0.25">
      <c r="C265" t="str">
        <f t="array" aca="1" ref="C2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Measure'!G265),0)),"")</f>
        <v>BNI</v>
      </c>
      <c r="D265" t="str">
        <f t="array" aca="1" ref="D2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Measure'!G265),0)),"")</f>
        <v>Efficient Product Rebates</v>
      </c>
      <c r="E265" t="str">
        <f t="array" aca="1" ref="E2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Measure'!G265),0)),"")</f>
        <v>Business Energy Rebates</v>
      </c>
      <c r="F265" s="8" t="str">
        <f t="array" aca="1" ref="F2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Measure'!G265),0)),"")</f>
        <v>Per Luminaire</v>
      </c>
      <c r="G265" s="3" t="s">
        <v>387</v>
      </c>
      <c r="H265" s="11">
        <v>52.876285150561756</v>
      </c>
      <c r="I265" s="11">
        <v>54.921734955357124</v>
      </c>
      <c r="J265" s="11">
        <v>57.182560740593736</v>
      </c>
      <c r="K265" s="14">
        <v>79.689669861554847</v>
      </c>
      <c r="L265" s="14">
        <v>79.689669861554847</v>
      </c>
      <c r="M265" s="14">
        <v>79.689669861554847</v>
      </c>
      <c r="N265" s="14">
        <v>349040.75399361021</v>
      </c>
      <c r="O265" s="14">
        <v>349040.75399361021</v>
      </c>
      <c r="P265" s="14">
        <v>349040.75399361021</v>
      </c>
      <c r="Q265" s="14">
        <v>6387445.7980830669</v>
      </c>
      <c r="R265" s="14">
        <v>6387445.7980830669</v>
      </c>
      <c r="S265" s="14">
        <v>6387445.7980830669</v>
      </c>
      <c r="T265" s="10">
        <v>47722.921232404013</v>
      </c>
      <c r="U265" s="10">
        <v>47722.921232404013</v>
      </c>
      <c r="V265" s="10">
        <v>47722.921232404013</v>
      </c>
      <c r="W265" s="14">
        <v>2486</v>
      </c>
      <c r="X265" s="14">
        <v>2486</v>
      </c>
      <c r="Y265" s="14">
        <v>2486</v>
      </c>
      <c r="Z265" s="10">
        <v>551654.11803794501</v>
      </c>
      <c r="AA265" s="10">
        <v>572994.13473621116</v>
      </c>
      <c r="AB265" s="10">
        <v>596581.15207377274</v>
      </c>
      <c r="AC265" s="10">
        <v>32069.4</v>
      </c>
      <c r="AD265" s="10">
        <v>32069.4</v>
      </c>
      <c r="AE265" s="10">
        <v>32069.4</v>
      </c>
      <c r="AF265" s="10">
        <v>10432.921232404016</v>
      </c>
      <c r="AG265" s="10">
        <v>10432.921232404016</v>
      </c>
      <c r="AH265" s="10">
        <v>10432.921232404016</v>
      </c>
      <c r="AI265" s="10">
        <v>0</v>
      </c>
      <c r="AJ265" s="10">
        <v>0</v>
      </c>
      <c r="AK265" s="10">
        <v>0</v>
      </c>
      <c r="AL265" s="10">
        <v>0</v>
      </c>
      <c r="AM265" s="10">
        <v>0</v>
      </c>
      <c r="AN265" s="10">
        <v>0</v>
      </c>
      <c r="AO265" s="14">
        <v>153.30000000000001</v>
      </c>
      <c r="AP265" s="14">
        <v>153.30000000000001</v>
      </c>
      <c r="AQ265" s="14">
        <v>153.30000000000001</v>
      </c>
      <c r="AR265" s="14">
        <v>3.5000000000000003E-2</v>
      </c>
      <c r="AS265" s="14">
        <v>3.5000000000000003E-2</v>
      </c>
      <c r="AT265" s="14">
        <v>3.5000000000000003E-2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0">
        <v>0</v>
      </c>
      <c r="BB265" s="10">
        <v>0</v>
      </c>
      <c r="BC265" s="10">
        <v>0</v>
      </c>
      <c r="BD265" s="10">
        <v>221.9043113587872</v>
      </c>
      <c r="BE265" s="10">
        <v>230.48838887216863</v>
      </c>
      <c r="BF265" s="10">
        <v>239.97632826780881</v>
      </c>
      <c r="BG265" s="14">
        <v>0</v>
      </c>
      <c r="BH265" s="14">
        <v>0</v>
      </c>
      <c r="BI265" s="14">
        <v>0</v>
      </c>
      <c r="BJ265" s="31">
        <v>636.06830790629613</v>
      </c>
      <c r="BK265" s="31">
        <v>636.06830790629613</v>
      </c>
      <c r="BL265" s="31">
        <v>636.06830790629613</v>
      </c>
      <c r="BM265" s="18">
        <v>1.2470973428975674E-2</v>
      </c>
      <c r="BN265" s="18">
        <v>1.2470973428975674E-2</v>
      </c>
      <c r="BO265" s="18">
        <v>1.2470973428975674E-2</v>
      </c>
      <c r="BP265" s="14">
        <v>6387445.7980830669</v>
      </c>
      <c r="BQ265" s="14">
        <v>6387445.7980830669</v>
      </c>
      <c r="BR265" s="14">
        <v>6387445.7980830669</v>
      </c>
    </row>
    <row r="266" spans="3:70" x14ac:dyDescent="0.25">
      <c r="C266" t="str">
        <f t="array" aca="1" ref="C2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Measure'!G266),0)),"")</f>
        <v>BNI</v>
      </c>
      <c r="D266" t="str">
        <f t="array" aca="1" ref="D2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Measure'!G266),0)),"")</f>
        <v>Direct Installation</v>
      </c>
      <c r="E266" t="str">
        <f t="array" aca="1" ref="E2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Measure'!G266),0)),"")</f>
        <v>Small Business Energy Solutions</v>
      </c>
      <c r="F266" s="8" t="str">
        <f t="array" aca="1" ref="F2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Measure'!G266),0)),"")</f>
        <v>Per Luminaire</v>
      </c>
      <c r="G266" s="3" t="s">
        <v>388</v>
      </c>
      <c r="H266" s="11">
        <v>6.9907083532051102</v>
      </c>
      <c r="I266" s="11">
        <v>7.2611347455987669</v>
      </c>
      <c r="J266" s="11">
        <v>7.5600357303595569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0">
        <v>0</v>
      </c>
      <c r="U266" s="10">
        <v>0</v>
      </c>
      <c r="V266" s="10">
        <v>0</v>
      </c>
      <c r="W266" s="14">
        <v>0</v>
      </c>
      <c r="X266" s="14">
        <v>0</v>
      </c>
      <c r="Y266" s="14">
        <v>0</v>
      </c>
      <c r="Z266" s="10">
        <v>0</v>
      </c>
      <c r="AA266" s="10">
        <v>0</v>
      </c>
      <c r="AB266" s="10">
        <v>0</v>
      </c>
      <c r="AC266" s="10">
        <v>0</v>
      </c>
      <c r="AD266" s="10">
        <v>0</v>
      </c>
      <c r="AE266" s="10">
        <v>0</v>
      </c>
      <c r="AF266" s="10">
        <v>0</v>
      </c>
      <c r="AG266" s="10">
        <v>0</v>
      </c>
      <c r="AH266" s="10">
        <v>0</v>
      </c>
      <c r="AI266" s="10">
        <v>0</v>
      </c>
      <c r="AJ266" s="10">
        <v>0</v>
      </c>
      <c r="AK266" s="10">
        <v>0</v>
      </c>
      <c r="AL266" s="10">
        <v>0</v>
      </c>
      <c r="AM266" s="10">
        <v>0</v>
      </c>
      <c r="AN266" s="10">
        <v>0</v>
      </c>
      <c r="AO266" s="14">
        <v>153.30000000000001</v>
      </c>
      <c r="AP266" s="14">
        <v>153.30000000000001</v>
      </c>
      <c r="AQ266" s="14">
        <v>153.30000000000001</v>
      </c>
      <c r="AR266" s="14">
        <v>3.5000000000000003E-2</v>
      </c>
      <c r="AS266" s="14">
        <v>3.5000000000000003E-2</v>
      </c>
      <c r="AT266" s="14">
        <v>3.5000000000000003E-2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0">
        <v>0</v>
      </c>
      <c r="BB266" s="10">
        <v>0</v>
      </c>
      <c r="BC266" s="10">
        <v>0</v>
      </c>
      <c r="BD266" s="10">
        <v>227.06487673922405</v>
      </c>
      <c r="BE266" s="10">
        <v>235.84858396221898</v>
      </c>
      <c r="BF266" s="10">
        <v>245.55717311124624</v>
      </c>
      <c r="BG266" s="14">
        <v>0</v>
      </c>
      <c r="BH266" s="14">
        <v>0</v>
      </c>
      <c r="BI266" s="14">
        <v>0</v>
      </c>
      <c r="BJ266" s="31">
        <v>571.59862096456982</v>
      </c>
      <c r="BK266" s="31">
        <v>571.59862096456982</v>
      </c>
      <c r="BL266" s="31">
        <v>571.59862096456982</v>
      </c>
      <c r="BM266" s="18">
        <v>0</v>
      </c>
      <c r="BN266" s="18">
        <v>0</v>
      </c>
      <c r="BO266" s="18">
        <v>0</v>
      </c>
      <c r="BP266" s="14">
        <v>0</v>
      </c>
      <c r="BQ266" s="14">
        <v>0</v>
      </c>
      <c r="BR266" s="14">
        <v>0</v>
      </c>
    </row>
    <row r="267" spans="3:70" x14ac:dyDescent="0.25">
      <c r="C267" t="str">
        <f t="array" aca="1" ref="C2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Measure'!G267),0)),"")</f>
        <v>BNI</v>
      </c>
      <c r="D267" t="str">
        <f t="array" aca="1" ref="D2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Measure'!G267),0)),"")</f>
        <v>Efficient Product Rebates</v>
      </c>
      <c r="E267" t="str">
        <f t="array" aca="1" ref="E2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Measure'!G267),0)),"")</f>
        <v>Business Energy Rebates</v>
      </c>
      <c r="F267" s="8" t="str">
        <f t="array" aca="1" ref="F2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Measure'!G267),0)),"")</f>
        <v>Per Luminaire</v>
      </c>
      <c r="G267" s="3" t="s">
        <v>389</v>
      </c>
      <c r="H267" s="11">
        <v>4.1132494235001209</v>
      </c>
      <c r="I267" s="11">
        <v>4.2723650876663202</v>
      </c>
      <c r="J267" s="11">
        <v>4.4482348623919741</v>
      </c>
      <c r="K267" s="14">
        <v>205.34492012779555</v>
      </c>
      <c r="L267" s="14">
        <v>205.34492012779555</v>
      </c>
      <c r="M267" s="14">
        <v>205.34492012779555</v>
      </c>
      <c r="N267" s="14">
        <v>899410.75015974452</v>
      </c>
      <c r="O267" s="14">
        <v>899410.75015974452</v>
      </c>
      <c r="P267" s="14">
        <v>899410.75015974452</v>
      </c>
      <c r="Q267" s="14">
        <v>16459216.727923322</v>
      </c>
      <c r="R267" s="14">
        <v>16459216.727923322</v>
      </c>
      <c r="S267" s="14">
        <v>16459216.727923322</v>
      </c>
      <c r="T267" s="10">
        <v>78723.627211525571</v>
      </c>
      <c r="U267" s="10">
        <v>78723.627211525571</v>
      </c>
      <c r="V267" s="10">
        <v>78723.627211525571</v>
      </c>
      <c r="W267" s="14">
        <v>1296</v>
      </c>
      <c r="X267" s="14">
        <v>1296</v>
      </c>
      <c r="Y267" s="14">
        <v>1296</v>
      </c>
      <c r="Z267" s="10">
        <v>1421506.3383180273</v>
      </c>
      <c r="AA267" s="10">
        <v>1476495.4483500337</v>
      </c>
      <c r="AB267" s="10">
        <v>1537274.6459505395</v>
      </c>
      <c r="AC267" s="10">
        <v>44582.400000000001</v>
      </c>
      <c r="AD267" s="10">
        <v>44582.400000000001</v>
      </c>
      <c r="AE267" s="10">
        <v>44582.400000000001</v>
      </c>
      <c r="AF267" s="10">
        <v>26883.627211525563</v>
      </c>
      <c r="AG267" s="10">
        <v>26883.627211525563</v>
      </c>
      <c r="AH267" s="10">
        <v>26883.627211525563</v>
      </c>
      <c r="AI267" s="10">
        <v>318708.43199999997</v>
      </c>
      <c r="AJ267" s="10">
        <v>318708.43199999997</v>
      </c>
      <c r="AK267" s="10">
        <v>318708.43199999997</v>
      </c>
      <c r="AL267" s="10">
        <v>0</v>
      </c>
      <c r="AM267" s="10">
        <v>0</v>
      </c>
      <c r="AN267" s="10">
        <v>0</v>
      </c>
      <c r="AO267" s="14">
        <v>757.74</v>
      </c>
      <c r="AP267" s="14">
        <v>757.74</v>
      </c>
      <c r="AQ267" s="14">
        <v>757.74</v>
      </c>
      <c r="AR267" s="14">
        <v>0.17299999999999999</v>
      </c>
      <c r="AS267" s="14">
        <v>0.17299999999999999</v>
      </c>
      <c r="AT267" s="14">
        <v>0.17299999999999999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0">
        <v>0</v>
      </c>
      <c r="BB267" s="10">
        <v>0</v>
      </c>
      <c r="BC267" s="10">
        <v>0</v>
      </c>
      <c r="BD267" s="10">
        <v>1096.8413104305766</v>
      </c>
      <c r="BE267" s="10">
        <v>1139.2711792824334</v>
      </c>
      <c r="BF267" s="10">
        <v>1186.1687082951694</v>
      </c>
      <c r="BG267" s="14">
        <v>0</v>
      </c>
      <c r="BH267" s="14">
        <v>0</v>
      </c>
      <c r="BI267" s="14">
        <v>0</v>
      </c>
      <c r="BJ267" s="31">
        <v>2452.4673746232129</v>
      </c>
      <c r="BK267" s="31">
        <v>2452.4673746232129</v>
      </c>
      <c r="BL267" s="31">
        <v>2452.4673746232129</v>
      </c>
      <c r="BM267" s="18">
        <v>7.9835581701485896E-3</v>
      </c>
      <c r="BN267" s="18">
        <v>7.9835581701485896E-3</v>
      </c>
      <c r="BO267" s="18">
        <v>7.9835581701485896E-3</v>
      </c>
      <c r="BP267" s="14">
        <v>16459216.727923322</v>
      </c>
      <c r="BQ267" s="14">
        <v>16459216.727923322</v>
      </c>
      <c r="BR267" s="14">
        <v>16459216.727923322</v>
      </c>
    </row>
    <row r="268" spans="3:70" x14ac:dyDescent="0.25">
      <c r="C268" t="str">
        <f t="array" aca="1" ref="C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Measure'!G268),0)),"")</f>
        <v>BNI</v>
      </c>
      <c r="D268" t="str">
        <f t="array" aca="1" ref="D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Measure'!G268),0)),"")</f>
        <v>Direct Installation</v>
      </c>
      <c r="E268" t="str">
        <f t="array" aca="1" ref="E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Measure'!G268),0)),"")</f>
        <v>Small Business Energy Solutions</v>
      </c>
      <c r="F268" s="8" t="str">
        <f t="array" aca="1" ref="F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Measure'!G268),0)),"")</f>
        <v>Per Luminaire</v>
      </c>
      <c r="G268" s="3" t="s">
        <v>390</v>
      </c>
      <c r="H268" s="11">
        <v>2.7229278649960382</v>
      </c>
      <c r="I268" s="11">
        <v>2.8282607614744659</v>
      </c>
      <c r="J268" s="11">
        <v>2.9446847029634227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0">
        <v>0</v>
      </c>
      <c r="U268" s="10">
        <v>0</v>
      </c>
      <c r="V268" s="10">
        <v>0</v>
      </c>
      <c r="W268" s="14">
        <v>0</v>
      </c>
      <c r="X268" s="14">
        <v>0</v>
      </c>
      <c r="Y268" s="14">
        <v>0</v>
      </c>
      <c r="Z268" s="10">
        <v>0</v>
      </c>
      <c r="AA268" s="10">
        <v>0</v>
      </c>
      <c r="AB268" s="10">
        <v>0</v>
      </c>
      <c r="AC268" s="10">
        <v>0</v>
      </c>
      <c r="AD268" s="10">
        <v>0</v>
      </c>
      <c r="AE268" s="10">
        <v>0</v>
      </c>
      <c r="AF268" s="10">
        <v>0</v>
      </c>
      <c r="AG268" s="10">
        <v>0</v>
      </c>
      <c r="AH268" s="10">
        <v>0</v>
      </c>
      <c r="AI268" s="10">
        <v>0</v>
      </c>
      <c r="AJ268" s="10">
        <v>0</v>
      </c>
      <c r="AK268" s="10">
        <v>0</v>
      </c>
      <c r="AL268" s="10">
        <v>0</v>
      </c>
      <c r="AM268" s="10">
        <v>0</v>
      </c>
      <c r="AN268" s="10">
        <v>0</v>
      </c>
      <c r="AO268" s="14">
        <v>757.74</v>
      </c>
      <c r="AP268" s="14">
        <v>757.74</v>
      </c>
      <c r="AQ268" s="14">
        <v>757.74</v>
      </c>
      <c r="AR268" s="14">
        <v>0.17299999999999999</v>
      </c>
      <c r="AS268" s="14">
        <v>0.17299999999999999</v>
      </c>
      <c r="AT268" s="14">
        <v>0.17299999999999999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0">
        <v>0</v>
      </c>
      <c r="BB268" s="10">
        <v>0</v>
      </c>
      <c r="BC268" s="10">
        <v>0</v>
      </c>
      <c r="BD268" s="10">
        <v>1122.3492478824505</v>
      </c>
      <c r="BE268" s="10">
        <v>1165.7658578703965</v>
      </c>
      <c r="BF268" s="10">
        <v>1213.7540270927313</v>
      </c>
      <c r="BG268" s="14">
        <v>0</v>
      </c>
      <c r="BH268" s="14">
        <v>0</v>
      </c>
      <c r="BI268" s="14">
        <v>0</v>
      </c>
      <c r="BJ268" s="31">
        <v>2117.7208893637589</v>
      </c>
      <c r="BK268" s="31">
        <v>2117.7208893637589</v>
      </c>
      <c r="BL268" s="31">
        <v>2117.7208893637589</v>
      </c>
      <c r="BM268" s="18">
        <v>0</v>
      </c>
      <c r="BN268" s="18">
        <v>0</v>
      </c>
      <c r="BO268" s="18">
        <v>0</v>
      </c>
      <c r="BP268" s="14">
        <v>0</v>
      </c>
      <c r="BQ268" s="14">
        <v>0</v>
      </c>
      <c r="BR268" s="14">
        <v>0</v>
      </c>
    </row>
    <row r="269" spans="3:70" x14ac:dyDescent="0.25">
      <c r="C269" t="str">
        <f t="array" aca="1" ref="C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Measure'!G269),0)),"")</f>
        <v>BNI</v>
      </c>
      <c r="D269" t="str">
        <f t="array" aca="1" ref="D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Measure'!G269),0)),"")</f>
        <v>Efficient Product Rebates</v>
      </c>
      <c r="E269" t="str">
        <f t="array" aca="1" ref="E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Measure'!G269),0)),"")</f>
        <v>Business Energy Rebates</v>
      </c>
      <c r="F269" s="8" t="str">
        <f t="array" aca="1" ref="F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Measure'!G269),0)),"")</f>
        <v>Per Luminaire</v>
      </c>
      <c r="G269" s="3" t="s">
        <v>393</v>
      </c>
      <c r="H269" s="11">
        <v>33.166065438726022</v>
      </c>
      <c r="I269" s="11">
        <v>34.560714583513622</v>
      </c>
      <c r="J269" s="11">
        <v>36.115886900713754</v>
      </c>
      <c r="K269" s="14">
        <v>9.1807994888178937E-2</v>
      </c>
      <c r="L269" s="14">
        <v>9.1807994888178937E-2</v>
      </c>
      <c r="M269" s="14">
        <v>9.1807994888178937E-2</v>
      </c>
      <c r="N269" s="14">
        <v>532.82192971246013</v>
      </c>
      <c r="O269" s="14">
        <v>532.82192971246013</v>
      </c>
      <c r="P269" s="14">
        <v>532.82192971246013</v>
      </c>
      <c r="Q269" s="14">
        <v>6020.8878057507991</v>
      </c>
      <c r="R269" s="14">
        <v>6020.8878057507991</v>
      </c>
      <c r="S269" s="14">
        <v>6020.8878057507991</v>
      </c>
      <c r="T269" s="10">
        <v>55.926189592431861</v>
      </c>
      <c r="U269" s="10">
        <v>55.926189592431861</v>
      </c>
      <c r="V269" s="10">
        <v>55.926189592431861</v>
      </c>
      <c r="W269" s="14">
        <v>4</v>
      </c>
      <c r="X269" s="14">
        <v>4</v>
      </c>
      <c r="Y269" s="14">
        <v>4</v>
      </c>
      <c r="Z269" s="10">
        <v>528.20904621215243</v>
      </c>
      <c r="AA269" s="10">
        <v>550.42049290696264</v>
      </c>
      <c r="AB269" s="10">
        <v>575.18846207959359</v>
      </c>
      <c r="AC269" s="10">
        <v>34.4</v>
      </c>
      <c r="AD269" s="10">
        <v>34.4</v>
      </c>
      <c r="AE269" s="10">
        <v>34.4</v>
      </c>
      <c r="AF269" s="10">
        <v>15.926189592431861</v>
      </c>
      <c r="AG269" s="10">
        <v>15.926189592431861</v>
      </c>
      <c r="AH269" s="10">
        <v>15.926189592431861</v>
      </c>
      <c r="AI269" s="10">
        <v>0</v>
      </c>
      <c r="AJ269" s="10">
        <v>0</v>
      </c>
      <c r="AK269" s="10">
        <v>0</v>
      </c>
      <c r="AL269" s="10">
        <v>0</v>
      </c>
      <c r="AM269" s="10">
        <v>0</v>
      </c>
      <c r="AN269" s="10">
        <v>0</v>
      </c>
      <c r="AO269" s="14">
        <v>145.4418</v>
      </c>
      <c r="AP269" s="14">
        <v>145.4418</v>
      </c>
      <c r="AQ269" s="14">
        <v>145.4418</v>
      </c>
      <c r="AR269" s="14">
        <v>2.5060380000000004E-2</v>
      </c>
      <c r="AS269" s="14">
        <v>2.5060380000000004E-2</v>
      </c>
      <c r="AT269" s="14">
        <v>2.5060380000000004E-2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0">
        <v>0</v>
      </c>
      <c r="BB269" s="10">
        <v>0</v>
      </c>
      <c r="BC269" s="10">
        <v>0</v>
      </c>
      <c r="BD269" s="10">
        <v>132.05226155303811</v>
      </c>
      <c r="BE269" s="10">
        <v>137.60512322674066</v>
      </c>
      <c r="BF269" s="10">
        <v>143.7971155198984</v>
      </c>
      <c r="BG269" s="14">
        <v>0</v>
      </c>
      <c r="BH269" s="14">
        <v>0</v>
      </c>
      <c r="BI269" s="14">
        <v>0</v>
      </c>
      <c r="BJ269" s="31">
        <v>375.62595210622516</v>
      </c>
      <c r="BK269" s="31">
        <v>375.62595210622516</v>
      </c>
      <c r="BL269" s="31">
        <v>375.62595210622516</v>
      </c>
      <c r="BM269" s="18">
        <v>1.2768016788721543E-2</v>
      </c>
      <c r="BN269" s="18">
        <v>1.2768016788721543E-2</v>
      </c>
      <c r="BO269" s="18">
        <v>1.2768016788721543E-2</v>
      </c>
      <c r="BP269" s="14">
        <v>6020.8878057507991</v>
      </c>
      <c r="BQ269" s="14">
        <v>6020.8878057507991</v>
      </c>
      <c r="BR269" s="14">
        <v>6020.8878057507991</v>
      </c>
    </row>
    <row r="270" spans="3:70" x14ac:dyDescent="0.25">
      <c r="C270" t="str">
        <f t="array" aca="1" ref="C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Measure'!G270),0)),"")</f>
        <v>BNI</v>
      </c>
      <c r="D270" t="str">
        <f t="array" aca="1" ref="D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Measure'!G270),0)),"")</f>
        <v>Efficient Product Rebates</v>
      </c>
      <c r="E270" t="str">
        <f t="array" aca="1" ref="E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Measure'!G270),0)),"")</f>
        <v>Business Energy Rebates</v>
      </c>
      <c r="F270" s="8" t="str">
        <f t="array" aca="1" ref="F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Measure'!G270),0)),"")</f>
        <v xml:space="preserve">Per Luminaire </v>
      </c>
      <c r="G270" s="3" t="s">
        <v>395</v>
      </c>
      <c r="H270" s="11">
        <v>33.166065438726029</v>
      </c>
      <c r="I270" s="11">
        <v>34.560714583513622</v>
      </c>
      <c r="J270" s="11">
        <v>36.115886900713761</v>
      </c>
      <c r="K270" s="14">
        <v>4.2528703514377009</v>
      </c>
      <c r="L270" s="14">
        <v>4.2528703514377009</v>
      </c>
      <c r="M270" s="14">
        <v>4.2528703514377009</v>
      </c>
      <c r="N270" s="14">
        <v>24682.192332268372</v>
      </c>
      <c r="O270" s="14">
        <v>24682.192332268372</v>
      </c>
      <c r="P270" s="14">
        <v>24682.192332268372</v>
      </c>
      <c r="Q270" s="14">
        <v>278908.77335463261</v>
      </c>
      <c r="R270" s="14">
        <v>278908.77335463261</v>
      </c>
      <c r="S270" s="14">
        <v>278908.77335463261</v>
      </c>
      <c r="T270" s="10">
        <v>2737.757312002358</v>
      </c>
      <c r="U270" s="10">
        <v>2737.757312002358</v>
      </c>
      <c r="V270" s="10">
        <v>2737.757312002358</v>
      </c>
      <c r="W270" s="14">
        <v>100</v>
      </c>
      <c r="X270" s="14">
        <v>100</v>
      </c>
      <c r="Y270" s="14">
        <v>100</v>
      </c>
      <c r="Z270" s="10">
        <v>24468.507287768825</v>
      </c>
      <c r="AA270" s="10">
        <v>25497.41989201371</v>
      </c>
      <c r="AB270" s="10">
        <v>26644.759640451764</v>
      </c>
      <c r="AC270" s="10">
        <v>1720</v>
      </c>
      <c r="AD270" s="10">
        <v>1720</v>
      </c>
      <c r="AE270" s="10">
        <v>1720</v>
      </c>
      <c r="AF270" s="10">
        <v>737.75731200235816</v>
      </c>
      <c r="AG270" s="10">
        <v>737.75731200235816</v>
      </c>
      <c r="AH270" s="10">
        <v>737.75731200235816</v>
      </c>
      <c r="AI270" s="10">
        <v>0</v>
      </c>
      <c r="AJ270" s="10">
        <v>0</v>
      </c>
      <c r="AK270" s="10">
        <v>0</v>
      </c>
      <c r="AL270" s="10">
        <v>0</v>
      </c>
      <c r="AM270" s="10">
        <v>0</v>
      </c>
      <c r="AN270" s="10">
        <v>0</v>
      </c>
      <c r="AO270" s="14">
        <v>269.49509999999998</v>
      </c>
      <c r="AP270" s="14">
        <v>269.49509999999998</v>
      </c>
      <c r="AQ270" s="14">
        <v>269.49509999999998</v>
      </c>
      <c r="AR270" s="14">
        <v>4.6435410000000003E-2</v>
      </c>
      <c r="AS270" s="14">
        <v>4.6435410000000003E-2</v>
      </c>
      <c r="AT270" s="14">
        <v>4.6435410000000003E-2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0">
        <v>0</v>
      </c>
      <c r="BB270" s="10">
        <v>0</v>
      </c>
      <c r="BC270" s="10">
        <v>0</v>
      </c>
      <c r="BD270" s="10">
        <v>244.68507287768827</v>
      </c>
      <c r="BE270" s="10">
        <v>254.9741989201371</v>
      </c>
      <c r="BF270" s="10">
        <v>266.44759640451764</v>
      </c>
      <c r="BG270" s="14">
        <v>0</v>
      </c>
      <c r="BH270" s="14">
        <v>0</v>
      </c>
      <c r="BI270" s="14">
        <v>0</v>
      </c>
      <c r="BJ270" s="31">
        <v>696.01279360859371</v>
      </c>
      <c r="BK270" s="31">
        <v>696.01279360859371</v>
      </c>
      <c r="BL270" s="31">
        <v>696.01279360859371</v>
      </c>
      <c r="BM270" s="18">
        <v>1.3492782536687807E-2</v>
      </c>
      <c r="BN270" s="18">
        <v>1.3492782536687807E-2</v>
      </c>
      <c r="BO270" s="18">
        <v>1.3492782536687807E-2</v>
      </c>
      <c r="BP270" s="14">
        <v>278908.77335463261</v>
      </c>
      <c r="BQ270" s="14">
        <v>278908.77335463261</v>
      </c>
      <c r="BR270" s="14">
        <v>278908.77335463261</v>
      </c>
    </row>
    <row r="271" spans="3:70" x14ac:dyDescent="0.25">
      <c r="C271" t="str">
        <f t="array" aca="1" ref="C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Measure'!G271),0)),"")</f>
        <v>Residential</v>
      </c>
      <c r="D271" t="str">
        <f t="array" aca="1" ref="D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Measure'!G271),0)),"")</f>
        <v>New Residential</v>
      </c>
      <c r="E271" t="str">
        <f t="array" aca="1" ref="E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Measure'!G271),0)),"")</f>
        <v>New Home Construction</v>
      </c>
      <c r="F271" s="8" t="str">
        <f t="array" aca="1" ref="F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Measure'!G271),0)),"")</f>
        <v>Per home</v>
      </c>
      <c r="G271" s="3" t="s">
        <v>397</v>
      </c>
      <c r="H271" s="11">
        <v>1.4821693839313637</v>
      </c>
      <c r="I271" s="11">
        <v>1.526985224467083</v>
      </c>
      <c r="J271" s="11">
        <v>1.5768480504193501</v>
      </c>
      <c r="K271" s="14">
        <v>308.80812330965784</v>
      </c>
      <c r="L271" s="14">
        <v>308.80812330965784</v>
      </c>
      <c r="M271" s="14">
        <v>308.80812330965784</v>
      </c>
      <c r="N271" s="14">
        <v>1091194.7820129253</v>
      </c>
      <c r="O271" s="14">
        <v>1091194.7820129253</v>
      </c>
      <c r="P271" s="14">
        <v>1091194.7820129253</v>
      </c>
      <c r="Q271" s="14">
        <v>32735843.460387755</v>
      </c>
      <c r="R271" s="14">
        <v>32735843.460387755</v>
      </c>
      <c r="S271" s="14">
        <v>32735843.460387755</v>
      </c>
      <c r="T271" s="10">
        <v>230803.18979649624</v>
      </c>
      <c r="U271" s="10">
        <v>230803.18979649624</v>
      </c>
      <c r="V271" s="10">
        <v>230803.18979649624</v>
      </c>
      <c r="W271" s="14">
        <v>209.99999999999997</v>
      </c>
      <c r="X271" s="14">
        <v>209.99999999999997</v>
      </c>
      <c r="Y271" s="14">
        <v>209.99999999999997</v>
      </c>
      <c r="Z271" s="10">
        <v>2528255.1107818829</v>
      </c>
      <c r="AA271" s="10">
        <v>2604701.0818745266</v>
      </c>
      <c r="AB271" s="10">
        <v>2689756.1004969357</v>
      </c>
      <c r="AC271" s="10">
        <v>111299.99999999999</v>
      </c>
      <c r="AD271" s="10">
        <v>111299.99999999999</v>
      </c>
      <c r="AE271" s="10">
        <v>111299.99999999999</v>
      </c>
      <c r="AF271" s="10">
        <v>125803.18979649626</v>
      </c>
      <c r="AG271" s="10">
        <v>125803.18979649626</v>
      </c>
      <c r="AH271" s="10">
        <v>125803.18979649626</v>
      </c>
      <c r="AI271" s="10">
        <v>1579976.9579999999</v>
      </c>
      <c r="AJ271" s="10">
        <v>1579976.9579999999</v>
      </c>
      <c r="AK271" s="10">
        <v>1579976.9579999999</v>
      </c>
      <c r="AL271" s="10">
        <v>0</v>
      </c>
      <c r="AM271" s="10">
        <v>0</v>
      </c>
      <c r="AN271" s="10">
        <v>0</v>
      </c>
      <c r="AO271" s="14">
        <v>4411.8387412921511</v>
      </c>
      <c r="AP271" s="14">
        <v>4411.8387412921511</v>
      </c>
      <c r="AQ271" s="14">
        <v>4411.8387412921511</v>
      </c>
      <c r="AR271" s="14">
        <v>1.2485503637856787</v>
      </c>
      <c r="AS271" s="14">
        <v>1.2485503637856787</v>
      </c>
      <c r="AT271" s="14">
        <v>1.2485503637856787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0">
        <v>0</v>
      </c>
      <c r="BB271" s="10">
        <v>0</v>
      </c>
      <c r="BC271" s="10">
        <v>0</v>
      </c>
      <c r="BD271" s="10">
        <v>12039.310051342301</v>
      </c>
      <c r="BE271" s="10">
        <v>12403.338485116794</v>
      </c>
      <c r="BF271" s="10">
        <v>12808.362383318743</v>
      </c>
      <c r="BG271" s="14">
        <v>0</v>
      </c>
      <c r="BH271" s="14">
        <v>0</v>
      </c>
      <c r="BI271" s="14">
        <v>0</v>
      </c>
      <c r="BJ271" s="31">
        <v>12027.92803786671</v>
      </c>
      <c r="BK271" s="31">
        <v>12027.92803786671</v>
      </c>
      <c r="BL271" s="31">
        <v>12027.92803786671</v>
      </c>
      <c r="BM271" s="18">
        <v>1.5698270158075039E-2</v>
      </c>
      <c r="BN271" s="18">
        <v>1.5698270158075039E-2</v>
      </c>
      <c r="BO271" s="18">
        <v>1.5698270158075039E-2</v>
      </c>
      <c r="BP271" s="14">
        <v>32735843.460387755</v>
      </c>
      <c r="BQ271" s="14">
        <v>32735843.460387755</v>
      </c>
      <c r="BR271" s="14">
        <v>32735843.460387755</v>
      </c>
    </row>
    <row r="272" spans="3:70" x14ac:dyDescent="0.25">
      <c r="C272" t="str">
        <f t="array" aca="1" ref="C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Measure'!G272),0)),"")</f>
        <v>Residential</v>
      </c>
      <c r="D272" t="str">
        <f t="array" aca="1" ref="D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Measure'!G272),0)),"")</f>
        <v>New Residential</v>
      </c>
      <c r="E272" t="str">
        <f t="array" aca="1" ref="E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Measure'!G272),0)),"")</f>
        <v>New Home Construction</v>
      </c>
      <c r="F272" s="8" t="str">
        <f t="array" aca="1" ref="F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Measure'!G272),0)),"")</f>
        <v>Per home</v>
      </c>
      <c r="G272" s="3" t="s">
        <v>398</v>
      </c>
      <c r="H272" s="11">
        <v>1.4515702502338308</v>
      </c>
      <c r="I272" s="11">
        <v>1.4954608753986298</v>
      </c>
      <c r="J272" s="11">
        <v>1.5442942918283475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0">
        <v>0</v>
      </c>
      <c r="U272" s="10">
        <v>0</v>
      </c>
      <c r="V272" s="10">
        <v>0</v>
      </c>
      <c r="W272" s="14">
        <v>0</v>
      </c>
      <c r="X272" s="14">
        <v>0</v>
      </c>
      <c r="Y272" s="14">
        <v>0</v>
      </c>
      <c r="Z272" s="10">
        <v>0</v>
      </c>
      <c r="AA272" s="10">
        <v>0</v>
      </c>
      <c r="AB272" s="10">
        <v>0</v>
      </c>
      <c r="AC272" s="10">
        <v>0</v>
      </c>
      <c r="AD272" s="10">
        <v>0</v>
      </c>
      <c r="AE272" s="10">
        <v>0</v>
      </c>
      <c r="AF272" s="10">
        <v>0</v>
      </c>
      <c r="AG272" s="10">
        <v>0</v>
      </c>
      <c r="AH272" s="10">
        <v>0</v>
      </c>
      <c r="AI272" s="10">
        <v>0</v>
      </c>
      <c r="AJ272" s="10">
        <v>0</v>
      </c>
      <c r="AK272" s="10">
        <v>0</v>
      </c>
      <c r="AL272" s="10">
        <v>0</v>
      </c>
      <c r="AM272" s="10">
        <v>0</v>
      </c>
      <c r="AN272" s="10">
        <v>0</v>
      </c>
      <c r="AO272" s="14">
        <v>5930.9773143599996</v>
      </c>
      <c r="AP272" s="14">
        <v>5930.9773143599996</v>
      </c>
      <c r="AQ272" s="14">
        <v>5930.9773143599996</v>
      </c>
      <c r="AR272" s="14">
        <v>1.6784665799638798</v>
      </c>
      <c r="AS272" s="14">
        <v>1.6784665799638798</v>
      </c>
      <c r="AT272" s="14">
        <v>1.6784665799638798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0">
        <v>0</v>
      </c>
      <c r="BB272" s="10">
        <v>0</v>
      </c>
      <c r="BC272" s="10">
        <v>0</v>
      </c>
      <c r="BD272" s="10">
        <v>16184.8333500386</v>
      </c>
      <c r="BE272" s="10">
        <v>16674.208531024055</v>
      </c>
      <c r="BF272" s="10">
        <v>17218.695238918972</v>
      </c>
      <c r="BG272" s="14">
        <v>0</v>
      </c>
      <c r="BH272" s="14">
        <v>0</v>
      </c>
      <c r="BI272" s="14">
        <v>0</v>
      </c>
      <c r="BJ272" s="31">
        <v>15522.237056510046</v>
      </c>
      <c r="BK272" s="31">
        <v>15522.237056510046</v>
      </c>
      <c r="BL272" s="31">
        <v>15522.237056510046</v>
      </c>
      <c r="BM272" s="18">
        <v>0</v>
      </c>
      <c r="BN272" s="18">
        <v>0</v>
      </c>
      <c r="BO272" s="18">
        <v>0</v>
      </c>
      <c r="BP272" s="14">
        <v>0</v>
      </c>
      <c r="BQ272" s="14">
        <v>0</v>
      </c>
      <c r="BR272" s="14">
        <v>0</v>
      </c>
    </row>
    <row r="273" spans="3:70" x14ac:dyDescent="0.25">
      <c r="C273" t="str">
        <f t="array" aca="1" ref="C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Measure'!G273),0)),"")</f>
        <v>Residential</v>
      </c>
      <c r="D273" t="str">
        <f t="array" aca="1" ref="D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Measure'!G273),0)),"")</f>
        <v>New Residential</v>
      </c>
      <c r="E273" t="str">
        <f t="array" aca="1" ref="E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Measure'!G273),0)),"")</f>
        <v>New Home Construction</v>
      </c>
      <c r="F273" s="8" t="str">
        <f t="array" aca="1" ref="F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Measure'!G273),0)),"")</f>
        <v>Per home</v>
      </c>
      <c r="G273" s="3" t="s">
        <v>399</v>
      </c>
      <c r="H273" s="11">
        <v>1.526036381877105</v>
      </c>
      <c r="I273" s="11">
        <v>1.5721786135837861</v>
      </c>
      <c r="J273" s="11">
        <v>1.623517203714784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0">
        <v>0</v>
      </c>
      <c r="U273" s="10">
        <v>0</v>
      </c>
      <c r="V273" s="10">
        <v>0</v>
      </c>
      <c r="W273" s="14">
        <v>0</v>
      </c>
      <c r="X273" s="14">
        <v>0</v>
      </c>
      <c r="Y273" s="14">
        <v>0</v>
      </c>
      <c r="Z273" s="10">
        <v>0</v>
      </c>
      <c r="AA273" s="10">
        <v>0</v>
      </c>
      <c r="AB273" s="10">
        <v>0</v>
      </c>
      <c r="AC273" s="10">
        <v>0</v>
      </c>
      <c r="AD273" s="10">
        <v>0</v>
      </c>
      <c r="AE273" s="10">
        <v>0</v>
      </c>
      <c r="AF273" s="10">
        <v>0</v>
      </c>
      <c r="AG273" s="10">
        <v>0</v>
      </c>
      <c r="AH273" s="10">
        <v>0</v>
      </c>
      <c r="AI273" s="10">
        <v>0</v>
      </c>
      <c r="AJ273" s="10">
        <v>0</v>
      </c>
      <c r="AK273" s="10">
        <v>0</v>
      </c>
      <c r="AL273" s="10">
        <v>0</v>
      </c>
      <c r="AM273" s="10">
        <v>0</v>
      </c>
      <c r="AN273" s="10">
        <v>0</v>
      </c>
      <c r="AO273" s="14">
        <v>8791.536443091436</v>
      </c>
      <c r="AP273" s="14">
        <v>8791.536443091436</v>
      </c>
      <c r="AQ273" s="14">
        <v>8791.536443091436</v>
      </c>
      <c r="AR273" s="14">
        <v>2.4880048133948764</v>
      </c>
      <c r="AS273" s="14">
        <v>2.4880048133948764</v>
      </c>
      <c r="AT273" s="14">
        <v>2.4880048133948764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0">
        <v>0</v>
      </c>
      <c r="BB273" s="10">
        <v>0</v>
      </c>
      <c r="BC273" s="10">
        <v>0</v>
      </c>
      <c r="BD273" s="10">
        <v>23990.911561525703</v>
      </c>
      <c r="BE273" s="10">
        <v>24716.316416398658</v>
      </c>
      <c r="BF273" s="10">
        <v>25523.413540787777</v>
      </c>
      <c r="BG273" s="14">
        <v>0</v>
      </c>
      <c r="BH273" s="14">
        <v>0</v>
      </c>
      <c r="BI273" s="14">
        <v>0</v>
      </c>
      <c r="BJ273" s="31">
        <v>25276.637221541474</v>
      </c>
      <c r="BK273" s="31">
        <v>25276.637221541474</v>
      </c>
      <c r="BL273" s="31">
        <v>25276.637221541474</v>
      </c>
      <c r="BM273" s="18">
        <v>0</v>
      </c>
      <c r="BN273" s="18">
        <v>0</v>
      </c>
      <c r="BO273" s="18">
        <v>0</v>
      </c>
      <c r="BP273" s="14">
        <v>0</v>
      </c>
      <c r="BQ273" s="14">
        <v>0</v>
      </c>
      <c r="BR273" s="14">
        <v>0</v>
      </c>
    </row>
    <row r="274" spans="3:70" x14ac:dyDescent="0.25">
      <c r="C274" t="str">
        <f t="array" aca="1" ref="C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Measure'!G274),0)),"")</f>
        <v>Residential</v>
      </c>
      <c r="D274" t="str">
        <f t="array" aca="1" ref="D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Measure'!G274),0)),"")</f>
        <v>New Residential</v>
      </c>
      <c r="E274" t="str">
        <f t="array" aca="1" ref="E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Measure'!G274),0)),"")</f>
        <v>New Home Construction</v>
      </c>
      <c r="F274" s="8" t="str">
        <f t="array" aca="1" ref="F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Measure'!G274),0)),"")</f>
        <v>Per home</v>
      </c>
      <c r="G274" s="3" t="s">
        <v>400</v>
      </c>
      <c r="H274" s="11">
        <v>1.3097329482188365</v>
      </c>
      <c r="I274" s="11">
        <v>1.3479357689702391</v>
      </c>
      <c r="J274" s="11">
        <v>1.3902859988251368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0">
        <v>0</v>
      </c>
      <c r="U274" s="10">
        <v>0</v>
      </c>
      <c r="V274" s="10">
        <v>0</v>
      </c>
      <c r="W274" s="14">
        <v>0</v>
      </c>
      <c r="X274" s="14">
        <v>0</v>
      </c>
      <c r="Y274" s="14">
        <v>0</v>
      </c>
      <c r="Z274" s="10">
        <v>0</v>
      </c>
      <c r="AA274" s="10">
        <v>0</v>
      </c>
      <c r="AB274" s="10">
        <v>0</v>
      </c>
      <c r="AC274" s="10">
        <v>0</v>
      </c>
      <c r="AD274" s="10">
        <v>0</v>
      </c>
      <c r="AE274" s="10">
        <v>0</v>
      </c>
      <c r="AF274" s="10">
        <v>0</v>
      </c>
      <c r="AG274" s="10">
        <v>0</v>
      </c>
      <c r="AH274" s="10">
        <v>0</v>
      </c>
      <c r="AI274" s="10">
        <v>0</v>
      </c>
      <c r="AJ274" s="10">
        <v>0</v>
      </c>
      <c r="AK274" s="10">
        <v>0</v>
      </c>
      <c r="AL274" s="10">
        <v>0</v>
      </c>
      <c r="AM274" s="10">
        <v>0</v>
      </c>
      <c r="AN274" s="10">
        <v>0</v>
      </c>
      <c r="AO274" s="14">
        <v>11118.192776712</v>
      </c>
      <c r="AP274" s="14">
        <v>11118.192776712</v>
      </c>
      <c r="AQ274" s="14">
        <v>11118.192776712</v>
      </c>
      <c r="AR274" s="14">
        <v>3.1464485558094957</v>
      </c>
      <c r="AS274" s="14">
        <v>3.1464485558094957</v>
      </c>
      <c r="AT274" s="14">
        <v>3.1464485558094957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0">
        <v>0</v>
      </c>
      <c r="BB274" s="10">
        <v>0</v>
      </c>
      <c r="BC274" s="10">
        <v>0</v>
      </c>
      <c r="BD274" s="10">
        <v>12101.260607035943</v>
      </c>
      <c r="BE274" s="10">
        <v>12454.235074438104</v>
      </c>
      <c r="BF274" s="10">
        <v>12845.529474520921</v>
      </c>
      <c r="BG274" s="14">
        <v>0</v>
      </c>
      <c r="BH274" s="14">
        <v>0</v>
      </c>
      <c r="BI274" s="14">
        <v>0</v>
      </c>
      <c r="BJ274" s="31">
        <v>9029.8081375210822</v>
      </c>
      <c r="BK274" s="31">
        <v>9029.8081375210822</v>
      </c>
      <c r="BL274" s="31">
        <v>9029.8081375210822</v>
      </c>
      <c r="BM274" s="18">
        <v>0</v>
      </c>
      <c r="BN274" s="18">
        <v>0</v>
      </c>
      <c r="BO274" s="18">
        <v>0</v>
      </c>
      <c r="BP274" s="14">
        <v>0</v>
      </c>
      <c r="BQ274" s="14">
        <v>0</v>
      </c>
      <c r="BR274" s="14">
        <v>0</v>
      </c>
    </row>
    <row r="275" spans="3:70" x14ac:dyDescent="0.25">
      <c r="C275" t="str">
        <f t="array" aca="1" ref="C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Measure'!G275),0)),"")</f>
        <v>Residential</v>
      </c>
      <c r="D275" t="str">
        <f t="array" aca="1" ref="D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Measure'!G275),0)),"")</f>
        <v>Existing Residential</v>
      </c>
      <c r="E275" t="str">
        <f t="array" aca="1" ref="E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Measure'!G275),0)),"")</f>
        <v>Home Energy Assessment</v>
      </c>
      <c r="F275" s="8" t="str">
        <f t="array" aca="1" ref="F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Measure'!G275),0)),"")</f>
        <v>Per home</v>
      </c>
      <c r="G275" s="3" t="s">
        <v>401</v>
      </c>
      <c r="H275" s="11">
        <v>2.5051367613232136</v>
      </c>
      <c r="I275" s="11">
        <v>2.590429411122376</v>
      </c>
      <c r="J275" s="11">
        <v>2.6863153082681697</v>
      </c>
      <c r="K275" s="14">
        <v>1610.0898940664574</v>
      </c>
      <c r="L275" s="14">
        <v>1399.6378390539585</v>
      </c>
      <c r="M275" s="14">
        <v>1239.4305874664581</v>
      </c>
      <c r="N275" s="14">
        <v>5689363.5832737023</v>
      </c>
      <c r="O275" s="14">
        <v>4945716.7457737057</v>
      </c>
      <c r="P275" s="14">
        <v>4379613.383273704</v>
      </c>
      <c r="Q275" s="14">
        <v>113787271.66547406</v>
      </c>
      <c r="R275" s="14">
        <v>98914334.915474132</v>
      </c>
      <c r="S275" s="14">
        <v>87592267.665474102</v>
      </c>
      <c r="T275" s="10">
        <v>2296975.0548855076</v>
      </c>
      <c r="U275" s="10">
        <v>1996741.4329029396</v>
      </c>
      <c r="V275" s="10">
        <v>1768187.6969504384</v>
      </c>
      <c r="W275" s="14">
        <v>808.23183684122478</v>
      </c>
      <c r="X275" s="14">
        <v>702.58925650046422</v>
      </c>
      <c r="Y275" s="14">
        <v>622.16852862494022</v>
      </c>
      <c r="Z275" s="10">
        <v>10405417.562639641</v>
      </c>
      <c r="AA275" s="10">
        <v>9353311.2396880575</v>
      </c>
      <c r="AB275" s="10">
        <v>8589287.6143701822</v>
      </c>
      <c r="AC275" s="10">
        <v>1159924.1671791256</v>
      </c>
      <c r="AD275" s="10">
        <v>1008312.4928613732</v>
      </c>
      <c r="AE275" s="10">
        <v>892897.6557404726</v>
      </c>
      <c r="AF275" s="10">
        <v>770759.04543928988</v>
      </c>
      <c r="AG275" s="10">
        <v>670014.4686116589</v>
      </c>
      <c r="AH275" s="10">
        <v>593322.36044981657</v>
      </c>
      <c r="AI275" s="10">
        <v>3382873.4920288427</v>
      </c>
      <c r="AJ275" s="10">
        <v>2940703.9703962873</v>
      </c>
      <c r="AK275" s="10">
        <v>2604101.1095104455</v>
      </c>
      <c r="AL275" s="10">
        <v>0</v>
      </c>
      <c r="AM275" s="10">
        <v>0</v>
      </c>
      <c r="AN275" s="10">
        <v>0</v>
      </c>
      <c r="AO275" s="14">
        <v>8335.9797724399505</v>
      </c>
      <c r="AP275" s="14">
        <v>8335.9797724399505</v>
      </c>
      <c r="AQ275" s="14">
        <v>8335.9797724399505</v>
      </c>
      <c r="AR275" s="14">
        <v>2.3590822756005059</v>
      </c>
      <c r="AS275" s="14">
        <v>2.3590822756005059</v>
      </c>
      <c r="AT275" s="14">
        <v>2.3590822756005059</v>
      </c>
      <c r="AU275" s="14">
        <v>8335.9797724399505</v>
      </c>
      <c r="AV275" s="14">
        <v>8335.9797724399505</v>
      </c>
      <c r="AW275" s="14">
        <v>8335.9797724399505</v>
      </c>
      <c r="AX275" s="14">
        <v>2.3590822756005059</v>
      </c>
      <c r="AY275" s="14">
        <v>2.3590822756005059</v>
      </c>
      <c r="AZ275" s="14">
        <v>2.3590822756005059</v>
      </c>
      <c r="BA275" s="10">
        <v>0</v>
      </c>
      <c r="BB275" s="10">
        <v>0</v>
      </c>
      <c r="BC275" s="10">
        <v>0</v>
      </c>
      <c r="BD275" s="10">
        <v>12874.298052037462</v>
      </c>
      <c r="BE275" s="10">
        <v>13312.630606218041</v>
      </c>
      <c r="BF275" s="10">
        <v>13805.403550953368</v>
      </c>
      <c r="BG275" s="14">
        <v>0</v>
      </c>
      <c r="BH275" s="14">
        <v>0</v>
      </c>
      <c r="BI275" s="14">
        <v>0</v>
      </c>
      <c r="BJ275" s="31">
        <v>22977.457012328585</v>
      </c>
      <c r="BK275" s="31">
        <v>22977.457012328585</v>
      </c>
      <c r="BL275" s="31">
        <v>22977.457012328585</v>
      </c>
      <c r="BM275" s="18">
        <v>3.5227238487052712E-2</v>
      </c>
      <c r="BN275" s="18">
        <v>3.5227238487052719E-2</v>
      </c>
      <c r="BO275" s="18">
        <v>3.5227238487052719E-2</v>
      </c>
      <c r="BP275" s="14">
        <v>113787271.66547406</v>
      </c>
      <c r="BQ275" s="14">
        <v>98914334.915474132</v>
      </c>
      <c r="BR275" s="14">
        <v>87592267.665474102</v>
      </c>
    </row>
    <row r="276" spans="3:70" x14ac:dyDescent="0.25">
      <c r="C276" t="str">
        <f t="array" aca="1" ref="C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Measure'!G276),0)),"")</f>
        <v>Residential</v>
      </c>
      <c r="D276" t="str">
        <f t="array" aca="1" ref="D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Measure'!G276),0)),"")</f>
        <v>Existing Residential</v>
      </c>
      <c r="E276" t="str">
        <f t="array" aca="1" ref="E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Measure'!G276),0)),"")</f>
        <v>First Nations Home Retrofits</v>
      </c>
      <c r="F276" s="8" t="str">
        <f t="array" aca="1" ref="F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Measure'!G276),0)),"")</f>
        <v xml:space="preserve">Per Home </v>
      </c>
      <c r="G276" s="3" t="s">
        <v>402</v>
      </c>
      <c r="H276" s="11">
        <v>1.1700764244301181</v>
      </c>
      <c r="I276" s="11">
        <v>1.2099141371841555</v>
      </c>
      <c r="J276" s="11">
        <v>1.2546996472679899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0">
        <v>0</v>
      </c>
      <c r="U276" s="10">
        <v>0</v>
      </c>
      <c r="V276" s="10">
        <v>0</v>
      </c>
      <c r="W276" s="14">
        <v>0</v>
      </c>
      <c r="X276" s="14">
        <v>0</v>
      </c>
      <c r="Y276" s="14">
        <v>0</v>
      </c>
      <c r="Z276" s="10">
        <v>0</v>
      </c>
      <c r="AA276" s="10">
        <v>0</v>
      </c>
      <c r="AB276" s="10">
        <v>0</v>
      </c>
      <c r="AC276" s="10">
        <v>0</v>
      </c>
      <c r="AD276" s="10">
        <v>0</v>
      </c>
      <c r="AE276" s="10">
        <v>0</v>
      </c>
      <c r="AF276" s="10">
        <v>0</v>
      </c>
      <c r="AG276" s="10">
        <v>0</v>
      </c>
      <c r="AH276" s="10">
        <v>0</v>
      </c>
      <c r="AI276" s="10">
        <v>0</v>
      </c>
      <c r="AJ276" s="10">
        <v>0</v>
      </c>
      <c r="AK276" s="10">
        <v>0</v>
      </c>
      <c r="AL276" s="10">
        <v>0</v>
      </c>
      <c r="AM276" s="10">
        <v>0</v>
      </c>
      <c r="AN276" s="10">
        <v>0</v>
      </c>
      <c r="AO276" s="14">
        <v>7312</v>
      </c>
      <c r="AP276" s="14">
        <v>7312</v>
      </c>
      <c r="AQ276" s="14">
        <v>7312</v>
      </c>
      <c r="AR276" s="14">
        <v>2.069296</v>
      </c>
      <c r="AS276" s="14">
        <v>2.069296</v>
      </c>
      <c r="AT276" s="14">
        <v>2.069296</v>
      </c>
      <c r="AU276" s="14">
        <v>7312</v>
      </c>
      <c r="AV276" s="14">
        <v>7312</v>
      </c>
      <c r="AW276" s="14">
        <v>7312</v>
      </c>
      <c r="AX276" s="14">
        <v>2.069296</v>
      </c>
      <c r="AY276" s="14">
        <v>2.069296</v>
      </c>
      <c r="AZ276" s="14">
        <v>2.069296</v>
      </c>
      <c r="BA276" s="10">
        <v>11500</v>
      </c>
      <c r="BB276" s="10">
        <v>11500</v>
      </c>
      <c r="BC276" s="10">
        <v>11500</v>
      </c>
      <c r="BD276" s="10">
        <v>14858.997086677373</v>
      </c>
      <c r="BE276" s="10">
        <v>15364.902893676637</v>
      </c>
      <c r="BF276" s="10">
        <v>15933.641610196944</v>
      </c>
      <c r="BG276" s="14">
        <v>0</v>
      </c>
      <c r="BH276" s="14">
        <v>0</v>
      </c>
      <c r="BI276" s="14">
        <v>0</v>
      </c>
      <c r="BJ276" s="31">
        <v>7488.4835036302975</v>
      </c>
      <c r="BK276" s="31">
        <v>7488.4835036302975</v>
      </c>
      <c r="BL276" s="31">
        <v>7488.4835036302975</v>
      </c>
      <c r="BM276" s="18">
        <v>0</v>
      </c>
      <c r="BN276" s="18">
        <v>0</v>
      </c>
      <c r="BO276" s="18">
        <v>0</v>
      </c>
      <c r="BP276" s="14">
        <v>0</v>
      </c>
      <c r="BQ276" s="14">
        <v>0</v>
      </c>
      <c r="BR276" s="14">
        <v>0</v>
      </c>
    </row>
    <row r="277" spans="3:70" x14ac:dyDescent="0.25">
      <c r="C277" t="str">
        <f t="array" aca="1" ref="C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Measure'!G277),0)),"")</f>
        <v>Residential</v>
      </c>
      <c r="D277" t="str">
        <f t="array" aca="1" ref="D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Measure'!G277),0)),"")</f>
        <v>Existing Residential</v>
      </c>
      <c r="E277" t="str">
        <f t="array" aca="1" ref="E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Measure'!G277),0)),"")</f>
        <v>Green Heat</v>
      </c>
      <c r="F277" s="8" t="str">
        <f t="array" aca="1" ref="F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Measure'!G277),0)),"")</f>
        <v>Per wood boiler/furnace</v>
      </c>
      <c r="G277" s="3" t="s">
        <v>403</v>
      </c>
      <c r="H277" s="11">
        <v>1.7450083355115378</v>
      </c>
      <c r="I277" s="11">
        <v>1.7920498900012232</v>
      </c>
      <c r="J277" s="11">
        <v>1.8460221844621136</v>
      </c>
      <c r="K277" s="14">
        <v>21.788444444444444</v>
      </c>
      <c r="L277" s="14">
        <v>21.788444444444444</v>
      </c>
      <c r="M277" s="14">
        <v>21.788444444444444</v>
      </c>
      <c r="N277" s="14">
        <v>39264.711111111108</v>
      </c>
      <c r="O277" s="14">
        <v>39264.711111111108</v>
      </c>
      <c r="P277" s="14">
        <v>39264.711111111108</v>
      </c>
      <c r="Q277" s="14">
        <v>706764.79999999993</v>
      </c>
      <c r="R277" s="14">
        <v>706764.79999999993</v>
      </c>
      <c r="S277" s="14">
        <v>706764.79999999993</v>
      </c>
      <c r="T277" s="10">
        <v>21491.091039510829</v>
      </c>
      <c r="U277" s="10">
        <v>21491.091039510829</v>
      </c>
      <c r="V277" s="10">
        <v>21491.091039510829</v>
      </c>
      <c r="W277" s="14">
        <v>4</v>
      </c>
      <c r="X277" s="14">
        <v>4</v>
      </c>
      <c r="Y277" s="14">
        <v>4</v>
      </c>
      <c r="Z277" s="10">
        <v>91399.5307255722</v>
      </c>
      <c r="AA277" s="10">
        <v>93863.45935987198</v>
      </c>
      <c r="AB277" s="10">
        <v>96690.404243468598</v>
      </c>
      <c r="AC277" s="10">
        <v>8960</v>
      </c>
      <c r="AD277" s="10">
        <v>8960</v>
      </c>
      <c r="AE277" s="10">
        <v>8960</v>
      </c>
      <c r="AF277" s="10">
        <v>7491.0910395108285</v>
      </c>
      <c r="AG277" s="10">
        <v>7491.0910395108285</v>
      </c>
      <c r="AH277" s="10">
        <v>7491.0910395108285</v>
      </c>
      <c r="AI277" s="10">
        <v>44886.613333333342</v>
      </c>
      <c r="AJ277" s="10">
        <v>44886.613333333342</v>
      </c>
      <c r="AK277" s="10">
        <v>44886.613333333342</v>
      </c>
      <c r="AL277" s="10">
        <v>0</v>
      </c>
      <c r="AM277" s="10">
        <v>0</v>
      </c>
      <c r="AN277" s="10">
        <v>0</v>
      </c>
      <c r="AO277" s="14">
        <v>13804</v>
      </c>
      <c r="AP277" s="14">
        <v>13804</v>
      </c>
      <c r="AQ277" s="14">
        <v>13804</v>
      </c>
      <c r="AR277" s="14">
        <v>7.66</v>
      </c>
      <c r="AS277" s="14">
        <v>7.66</v>
      </c>
      <c r="AT277" s="14">
        <v>7.66</v>
      </c>
      <c r="AU277" s="14">
        <v>13804</v>
      </c>
      <c r="AV277" s="14">
        <v>13804</v>
      </c>
      <c r="AW277" s="14">
        <v>13804</v>
      </c>
      <c r="AX277" s="14">
        <v>7.66</v>
      </c>
      <c r="AY277" s="14">
        <v>7.66</v>
      </c>
      <c r="AZ277" s="14">
        <v>7.66</v>
      </c>
      <c r="BA277" s="10">
        <v>0</v>
      </c>
      <c r="BB277" s="10">
        <v>0</v>
      </c>
      <c r="BC277" s="10">
        <v>0</v>
      </c>
      <c r="BD277" s="10">
        <v>22849.88268139305</v>
      </c>
      <c r="BE277" s="10">
        <v>23465.864839967995</v>
      </c>
      <c r="BF277" s="10">
        <v>24172.601060867149</v>
      </c>
      <c r="BG277" s="14">
        <v>0</v>
      </c>
      <c r="BH277" s="14">
        <v>0</v>
      </c>
      <c r="BI277" s="14">
        <v>0</v>
      </c>
      <c r="BJ277" s="31">
        <v>29168.015790950762</v>
      </c>
      <c r="BK277" s="31">
        <v>29168.015790950762</v>
      </c>
      <c r="BL277" s="31">
        <v>29168.015790950762</v>
      </c>
      <c r="BM277" s="18">
        <v>5.0342248885278829E-2</v>
      </c>
      <c r="BN277" s="18">
        <v>5.0342248885278829E-2</v>
      </c>
      <c r="BO277" s="18">
        <v>5.0342248885278829E-2</v>
      </c>
      <c r="BP277" s="14">
        <v>706764.79999999993</v>
      </c>
      <c r="BQ277" s="14">
        <v>706764.79999999993</v>
      </c>
      <c r="BR277" s="14">
        <v>706764.79999999993</v>
      </c>
    </row>
    <row r="278" spans="3:70" x14ac:dyDescent="0.25">
      <c r="C278" t="str">
        <f t="array" aca="1" ref="C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Measure'!G278),0)),"")</f>
        <v>Residential</v>
      </c>
      <c r="D278" t="str">
        <f t="array" aca="1" ref="D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Measure'!G278),0)),"")</f>
        <v>Existing Residential</v>
      </c>
      <c r="E278" t="str">
        <f t="array" aca="1" ref="E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Measure'!G278),0)),"")</f>
        <v>Green Heat</v>
      </c>
      <c r="F278" s="8" t="str">
        <f t="array" aca="1" ref="F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Measure'!G278),0)),"")</f>
        <v>Per wood stove</v>
      </c>
      <c r="G278" s="3" t="s">
        <v>404</v>
      </c>
      <c r="H278" s="11">
        <v>3.5415036465567136</v>
      </c>
      <c r="I278" s="11">
        <v>3.6543573900492845</v>
      </c>
      <c r="J278" s="11">
        <v>3.7807784448328636</v>
      </c>
      <c r="K278" s="14">
        <v>247.11626790727342</v>
      </c>
      <c r="L278" s="14">
        <v>247.11626790727342</v>
      </c>
      <c r="M278" s="14">
        <v>247.11626790727342</v>
      </c>
      <c r="N278" s="14">
        <v>631382.06450308359</v>
      </c>
      <c r="O278" s="14">
        <v>631382.06450308359</v>
      </c>
      <c r="P278" s="14">
        <v>631382.06450308359</v>
      </c>
      <c r="Q278" s="14">
        <v>11364877.161055509</v>
      </c>
      <c r="R278" s="14">
        <v>11364877.161055509</v>
      </c>
      <c r="S278" s="14">
        <v>11364877.161055509</v>
      </c>
      <c r="T278" s="10">
        <v>220457.7951057044</v>
      </c>
      <c r="U278" s="10">
        <v>220457.7951057044</v>
      </c>
      <c r="V278" s="10">
        <v>220457.7951057044</v>
      </c>
      <c r="W278" s="14">
        <v>100</v>
      </c>
      <c r="X278" s="14">
        <v>100</v>
      </c>
      <c r="Y278" s="14">
        <v>100</v>
      </c>
      <c r="Z278" s="10">
        <v>1230098.0679538208</v>
      </c>
      <c r="AA278" s="10">
        <v>1269296.4383879553</v>
      </c>
      <c r="AB278" s="10">
        <v>1313207.248811421</v>
      </c>
      <c r="AC278" s="10">
        <v>64000</v>
      </c>
      <c r="AD278" s="10">
        <v>64000</v>
      </c>
      <c r="AE278" s="10">
        <v>64000</v>
      </c>
      <c r="AF278" s="10">
        <v>120457.79510570441</v>
      </c>
      <c r="AG278" s="10">
        <v>120457.79510570441</v>
      </c>
      <c r="AH278" s="10">
        <v>120457.79510570441</v>
      </c>
      <c r="AI278" s="10">
        <v>226880.00000000003</v>
      </c>
      <c r="AJ278" s="10">
        <v>226880.00000000003</v>
      </c>
      <c r="AK278" s="10">
        <v>226880.00000000003</v>
      </c>
      <c r="AL278" s="10">
        <v>0</v>
      </c>
      <c r="AM278" s="10">
        <v>0</v>
      </c>
      <c r="AN278" s="10">
        <v>0</v>
      </c>
      <c r="AO278" s="14">
        <v>8878.8102820746135</v>
      </c>
      <c r="AP278" s="14">
        <v>8878.8102820746135</v>
      </c>
      <c r="AQ278" s="14">
        <v>8878.8102820746135</v>
      </c>
      <c r="AR278" s="14">
        <v>3.4750725174460326</v>
      </c>
      <c r="AS278" s="14">
        <v>3.4750725174460326</v>
      </c>
      <c r="AT278" s="14">
        <v>3.4750725174460326</v>
      </c>
      <c r="AU278" s="14">
        <v>8878.8102820746135</v>
      </c>
      <c r="AV278" s="14">
        <v>8878.8102820746135</v>
      </c>
      <c r="AW278" s="14">
        <v>8878.8102820746135</v>
      </c>
      <c r="AX278" s="14">
        <v>3.4750725174460326</v>
      </c>
      <c r="AY278" s="14">
        <v>3.4750725174460326</v>
      </c>
      <c r="AZ278" s="14">
        <v>3.4750725174460326</v>
      </c>
      <c r="BA278" s="10">
        <v>0</v>
      </c>
      <c r="BB278" s="10">
        <v>0</v>
      </c>
      <c r="BC278" s="10">
        <v>0</v>
      </c>
      <c r="BD278" s="10">
        <v>12300.980679538208</v>
      </c>
      <c r="BE278" s="10">
        <v>12692.964383879553</v>
      </c>
      <c r="BF278" s="10">
        <v>13132.072488114211</v>
      </c>
      <c r="BG278" s="14">
        <v>0</v>
      </c>
      <c r="BH278" s="14">
        <v>0</v>
      </c>
      <c r="BI278" s="14">
        <v>0</v>
      </c>
      <c r="BJ278" s="31">
        <v>25918.506899195272</v>
      </c>
      <c r="BK278" s="31">
        <v>25918.506899195272</v>
      </c>
      <c r="BL278" s="31">
        <v>25918.506899195272</v>
      </c>
      <c r="BM278" s="18">
        <v>3.2115136606342354E-2</v>
      </c>
      <c r="BN278" s="18">
        <v>3.2115136606342354E-2</v>
      </c>
      <c r="BO278" s="18">
        <v>3.2115136606342354E-2</v>
      </c>
      <c r="BP278" s="14">
        <v>11364877.161055509</v>
      </c>
      <c r="BQ278" s="14">
        <v>11364877.161055509</v>
      </c>
      <c r="BR278" s="14">
        <v>11364877.161055509</v>
      </c>
    </row>
    <row r="279" spans="3:70" x14ac:dyDescent="0.25">
      <c r="C279" t="str">
        <f t="array" aca="1" ref="C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Measure'!G279),0)),"")</f>
        <v>BNI</v>
      </c>
      <c r="D279" t="str">
        <f t="array" aca="1" ref="D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Measure'!G279),0)),"")</f>
        <v>Direct Installation</v>
      </c>
      <c r="E279" t="str">
        <f t="array" aca="1" ref="E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Measure'!G279),0)),"")</f>
        <v>Small Business Energy Solutions</v>
      </c>
      <c r="F279" s="8" t="str">
        <f t="array" aca="1" ref="F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Measure'!G279),0)),"")</f>
        <v>Per Door - medium temp</v>
      </c>
      <c r="G279" s="3" t="s">
        <v>406</v>
      </c>
      <c r="H279" s="11">
        <v>1.9328639831964225</v>
      </c>
      <c r="I279" s="11">
        <v>2.0236159709805825</v>
      </c>
      <c r="J279" s="11">
        <v>2.1128258874362591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0">
        <v>0</v>
      </c>
      <c r="U279" s="10">
        <v>0</v>
      </c>
      <c r="V279" s="10">
        <v>0</v>
      </c>
      <c r="W279" s="14">
        <v>0</v>
      </c>
      <c r="X279" s="14">
        <v>0</v>
      </c>
      <c r="Y279" s="14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0</v>
      </c>
      <c r="AF279" s="10">
        <v>0</v>
      </c>
      <c r="AG279" s="10">
        <v>0</v>
      </c>
      <c r="AH279" s="10">
        <v>0</v>
      </c>
      <c r="AI279" s="10">
        <v>0</v>
      </c>
      <c r="AJ279" s="10">
        <v>0</v>
      </c>
      <c r="AK279" s="10">
        <v>0</v>
      </c>
      <c r="AL279" s="10">
        <v>0</v>
      </c>
      <c r="AM279" s="10">
        <v>0</v>
      </c>
      <c r="AN279" s="10">
        <v>0</v>
      </c>
      <c r="AO279" s="14">
        <v>1400.0232000000001</v>
      </c>
      <c r="AP279" s="14">
        <v>1400.0232000000001</v>
      </c>
      <c r="AQ279" s="14">
        <v>1400.0232000000001</v>
      </c>
      <c r="AR279" s="14">
        <v>0.16</v>
      </c>
      <c r="AS279" s="14">
        <v>0.16</v>
      </c>
      <c r="AT279" s="14">
        <v>0.16</v>
      </c>
      <c r="AU279" s="14">
        <v>0</v>
      </c>
      <c r="AV279" s="14">
        <v>0</v>
      </c>
      <c r="AW279" s="14">
        <v>0</v>
      </c>
      <c r="AX279" s="14">
        <v>0</v>
      </c>
      <c r="AY279" s="14">
        <v>0</v>
      </c>
      <c r="AZ279" s="14">
        <v>0</v>
      </c>
      <c r="BA279" s="10">
        <v>0</v>
      </c>
      <c r="BB279" s="10">
        <v>0</v>
      </c>
      <c r="BC279" s="10">
        <v>0</v>
      </c>
      <c r="BD279" s="10">
        <v>1229.3993597323295</v>
      </c>
      <c r="BE279" s="10">
        <v>1287.1222189951814</v>
      </c>
      <c r="BF279" s="10">
        <v>1343.8642428136457</v>
      </c>
      <c r="BG279" s="14">
        <v>0</v>
      </c>
      <c r="BH279" s="14">
        <v>0</v>
      </c>
      <c r="BI279" s="14">
        <v>0</v>
      </c>
      <c r="BJ279" s="31">
        <v>1822.8229735025016</v>
      </c>
      <c r="BK279" s="31">
        <v>1822.8229735025016</v>
      </c>
      <c r="BL279" s="31">
        <v>1822.8229735025016</v>
      </c>
      <c r="BM279" s="18">
        <v>0</v>
      </c>
      <c r="BN279" s="18">
        <v>0</v>
      </c>
      <c r="BO279" s="18">
        <v>0</v>
      </c>
      <c r="BP279" s="14">
        <v>0</v>
      </c>
      <c r="BQ279" s="14">
        <v>0</v>
      </c>
      <c r="BR279" s="14">
        <v>0</v>
      </c>
    </row>
    <row r="280" spans="3:70" x14ac:dyDescent="0.25">
      <c r="C280" t="str">
        <f t="array" aca="1" ref="C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Measure'!G280),0)),"")</f>
        <v>BNI</v>
      </c>
      <c r="D280" t="str">
        <f t="array" aca="1" ref="D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Measure'!G280),0)),"")</f>
        <v>Efficient Product Rebates</v>
      </c>
      <c r="E280" t="str">
        <f t="array" aca="1" ref="E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Measure'!G280),0)),"")</f>
        <v>Business Energy Rebates</v>
      </c>
      <c r="F280" s="8" t="str">
        <f t="array" aca="1" ref="F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Measure'!G280),0)),"")</f>
        <v>Per Steam Cooker - 3 pan</v>
      </c>
      <c r="G280" s="3" t="s">
        <v>443</v>
      </c>
      <c r="H280" s="11">
        <v>0</v>
      </c>
      <c r="I280" s="11">
        <v>0</v>
      </c>
      <c r="J280" s="11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0">
        <v>0</v>
      </c>
      <c r="U280" s="10">
        <v>0</v>
      </c>
      <c r="V280" s="10">
        <v>0</v>
      </c>
      <c r="W280" s="14">
        <v>0</v>
      </c>
      <c r="X280" s="14">
        <v>0</v>
      </c>
      <c r="Y280" s="14">
        <v>0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0">
        <v>0</v>
      </c>
      <c r="AG280" s="10">
        <v>0</v>
      </c>
      <c r="AH280" s="10">
        <v>0</v>
      </c>
      <c r="AI280" s="10">
        <v>0</v>
      </c>
      <c r="AJ280" s="10">
        <v>0</v>
      </c>
      <c r="AK280" s="10">
        <v>0</v>
      </c>
      <c r="AL280" s="10">
        <v>0</v>
      </c>
      <c r="AM280" s="10">
        <v>0</v>
      </c>
      <c r="AN280" s="10">
        <v>0</v>
      </c>
      <c r="AO280" s="14">
        <v>17599</v>
      </c>
      <c r="AP280" s="14">
        <v>17599</v>
      </c>
      <c r="AQ280" s="14">
        <v>17599</v>
      </c>
      <c r="AR280" s="14">
        <v>2.7320000000000002</v>
      </c>
      <c r="AS280" s="14">
        <v>2.7320000000000002</v>
      </c>
      <c r="AT280" s="14">
        <v>2.7320000000000002</v>
      </c>
      <c r="AU280" s="14">
        <v>17599</v>
      </c>
      <c r="AV280" s="14">
        <v>17599</v>
      </c>
      <c r="AW280" s="14">
        <v>17599</v>
      </c>
      <c r="AX280" s="14">
        <v>2.7320000000000002</v>
      </c>
      <c r="AY280" s="14">
        <v>2.7320000000000002</v>
      </c>
      <c r="AZ280" s="14">
        <v>2.7320000000000002</v>
      </c>
      <c r="BA280" s="10">
        <v>0</v>
      </c>
      <c r="BB280" s="10">
        <v>0</v>
      </c>
      <c r="BC280" s="10">
        <v>0</v>
      </c>
      <c r="BD280" s="10">
        <v>-7116.8213599360643</v>
      </c>
      <c r="BE280" s="10">
        <v>-6876.7471615641334</v>
      </c>
      <c r="BF280" s="10">
        <v>-6644.5449281408546</v>
      </c>
      <c r="BG280" s="14">
        <v>0</v>
      </c>
      <c r="BH280" s="14">
        <v>0</v>
      </c>
      <c r="BI280" s="14">
        <v>0</v>
      </c>
      <c r="BJ280" s="31">
        <v>-48505.986233949865</v>
      </c>
      <c r="BK280" s="31">
        <v>-48505.986233949865</v>
      </c>
      <c r="BL280" s="31">
        <v>-48505.986233949865</v>
      </c>
      <c r="BM280" s="18">
        <v>0</v>
      </c>
      <c r="BN280" s="18">
        <v>0</v>
      </c>
      <c r="BO280" s="18">
        <v>0</v>
      </c>
      <c r="BP280" s="14">
        <v>0</v>
      </c>
      <c r="BQ280" s="14">
        <v>0</v>
      </c>
      <c r="BR280" s="14">
        <v>0</v>
      </c>
    </row>
    <row r="281" spans="3:70" x14ac:dyDescent="0.25">
      <c r="C281" t="str">
        <f t="array" aca="1" ref="C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Measure'!G281),0)),"")</f>
        <v>Residential</v>
      </c>
      <c r="D281" t="str">
        <f t="array" aca="1" ref="D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Measure'!G281),0)),"")</f>
        <v>Residential Efficient Products</v>
      </c>
      <c r="E281" t="str">
        <f t="array" aca="1" ref="E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Measure'!G281),0)),"")</f>
        <v>Appliance Retirement</v>
      </c>
      <c r="F281" s="8" t="str">
        <f t="array" aca="1" ref="F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Measure'!G281),0)),"")</f>
        <v>Per unit replaced</v>
      </c>
      <c r="G281" s="3" t="s">
        <v>622</v>
      </c>
      <c r="H281" s="11">
        <v>0.13810200536427086</v>
      </c>
      <c r="I281" s="11">
        <v>0.1466183994766854</v>
      </c>
      <c r="J281" s="11">
        <v>0.15620671822279336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0">
        <v>0</v>
      </c>
      <c r="U281" s="10">
        <v>0</v>
      </c>
      <c r="V281" s="10">
        <v>0</v>
      </c>
      <c r="W281" s="14">
        <v>0</v>
      </c>
      <c r="X281" s="14">
        <v>0</v>
      </c>
      <c r="Y281" s="14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10">
        <v>0</v>
      </c>
      <c r="AG281" s="10">
        <v>0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  <c r="AM281" s="10">
        <v>0</v>
      </c>
      <c r="AN281" s="10">
        <v>0</v>
      </c>
      <c r="AO281" s="14">
        <v>271</v>
      </c>
      <c r="AP281" s="14">
        <v>271</v>
      </c>
      <c r="AQ281" s="14">
        <v>271</v>
      </c>
      <c r="AR281" s="14">
        <v>3.7398000000000001E-2</v>
      </c>
      <c r="AS281" s="14">
        <v>3.7398000000000001E-2</v>
      </c>
      <c r="AT281" s="14">
        <v>3.7398000000000001E-2</v>
      </c>
      <c r="AU281" s="14">
        <v>36</v>
      </c>
      <c r="AV281" s="14">
        <v>36</v>
      </c>
      <c r="AW281" s="14">
        <v>36</v>
      </c>
      <c r="AX281" s="14">
        <v>4.9680000000000002E-3</v>
      </c>
      <c r="AY281" s="14">
        <v>4.9680000000000002E-3</v>
      </c>
      <c r="AZ281" s="14">
        <v>4.9680000000000002E-3</v>
      </c>
      <c r="BA281" s="10">
        <v>0</v>
      </c>
      <c r="BB281" s="10">
        <v>0</v>
      </c>
      <c r="BC281" s="10">
        <v>0</v>
      </c>
      <c r="BD281" s="10">
        <v>100.97171314627087</v>
      </c>
      <c r="BE281" s="10">
        <v>107.19837800237573</v>
      </c>
      <c r="BF281" s="10">
        <v>114.20876838326372</v>
      </c>
      <c r="BG281" s="14">
        <v>0</v>
      </c>
      <c r="BH281" s="14">
        <v>0</v>
      </c>
      <c r="BI281" s="14">
        <v>0</v>
      </c>
      <c r="BJ281" s="31">
        <v>-1754.6275258057162</v>
      </c>
      <c r="BK281" s="31">
        <v>-1754.6275258057162</v>
      </c>
      <c r="BL281" s="31">
        <v>-1754.6275258057162</v>
      </c>
      <c r="BM281" s="18">
        <v>0</v>
      </c>
      <c r="BN281" s="18">
        <v>0</v>
      </c>
      <c r="BO281" s="18">
        <v>0</v>
      </c>
      <c r="BP281" s="14">
        <v>0</v>
      </c>
      <c r="BQ281" s="14">
        <v>0</v>
      </c>
      <c r="BR281" s="14">
        <v>0</v>
      </c>
    </row>
    <row r="282" spans="3:70" x14ac:dyDescent="0.25">
      <c r="C282" t="str">
        <f t="array" aca="1" ref="C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Measure'!G282),0)),"")</f>
        <v>Residential</v>
      </c>
      <c r="D282" t="str">
        <f t="array" aca="1" ref="D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Measure'!G282),0)),"")</f>
        <v>Existing Residential</v>
      </c>
      <c r="E282" t="str">
        <f t="array" aca="1" ref="E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Measure'!G282),0)),"")</f>
        <v>First Nations Home Retrofits</v>
      </c>
      <c r="F282" s="8" t="str">
        <f t="array" aca="1" ref="F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Measure'!G282),0)),"")</f>
        <v>Per Clothes Dryers</v>
      </c>
      <c r="G282" s="3" t="s">
        <v>623</v>
      </c>
      <c r="H282" s="11">
        <v>0.29284315998689781</v>
      </c>
      <c r="I282" s="11">
        <v>0.30565916349412264</v>
      </c>
      <c r="J282" s="11">
        <v>0.32077512388292201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0">
        <v>0</v>
      </c>
      <c r="U282" s="10">
        <v>0</v>
      </c>
      <c r="V282" s="10">
        <v>0</v>
      </c>
      <c r="W282" s="14">
        <v>0</v>
      </c>
      <c r="X282" s="14">
        <v>0</v>
      </c>
      <c r="Y282" s="14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10">
        <v>0</v>
      </c>
      <c r="AG282" s="10">
        <v>0</v>
      </c>
      <c r="AH282" s="10">
        <v>0</v>
      </c>
      <c r="AI282" s="10">
        <v>0</v>
      </c>
      <c r="AJ282" s="10">
        <v>0</v>
      </c>
      <c r="AK282" s="10">
        <v>0</v>
      </c>
      <c r="AL282" s="10">
        <v>0</v>
      </c>
      <c r="AM282" s="10">
        <v>0</v>
      </c>
      <c r="AN282" s="10">
        <v>0</v>
      </c>
      <c r="AO282" s="14">
        <v>185</v>
      </c>
      <c r="AP282" s="14">
        <v>185</v>
      </c>
      <c r="AQ282" s="14">
        <v>185</v>
      </c>
      <c r="AR282" s="14">
        <v>2.5529999999999997E-2</v>
      </c>
      <c r="AS282" s="14">
        <v>2.5529999999999997E-2</v>
      </c>
      <c r="AT282" s="14">
        <v>2.5529999999999997E-2</v>
      </c>
      <c r="AU282" s="14">
        <v>185</v>
      </c>
      <c r="AV282" s="14">
        <v>185</v>
      </c>
      <c r="AW282" s="14">
        <v>185</v>
      </c>
      <c r="AX282" s="14">
        <v>2.5529999999999997E-2</v>
      </c>
      <c r="AY282" s="14">
        <v>2.5529999999999997E-2</v>
      </c>
      <c r="AZ282" s="14">
        <v>2.5529999999999997E-2</v>
      </c>
      <c r="BA282" s="10">
        <v>750</v>
      </c>
      <c r="BB282" s="10">
        <v>750</v>
      </c>
      <c r="BC282" s="10">
        <v>750</v>
      </c>
      <c r="BD282" s="10">
        <v>228.30052752578553</v>
      </c>
      <c r="BE282" s="10">
        <v>238.291883860018</v>
      </c>
      <c r="BF282" s="10">
        <v>250.07628657912602</v>
      </c>
      <c r="BG282" s="14">
        <v>0</v>
      </c>
      <c r="BH282" s="14">
        <v>0</v>
      </c>
      <c r="BI282" s="14">
        <v>0</v>
      </c>
      <c r="BJ282" s="31">
        <v>-1521.8453447548386</v>
      </c>
      <c r="BK282" s="31">
        <v>-1521.8453447548386</v>
      </c>
      <c r="BL282" s="31">
        <v>-1521.8453447548386</v>
      </c>
      <c r="BM282" s="18">
        <v>0</v>
      </c>
      <c r="BN282" s="18">
        <v>0</v>
      </c>
      <c r="BO282" s="18">
        <v>0</v>
      </c>
      <c r="BP282" s="14">
        <v>0</v>
      </c>
      <c r="BQ282" s="14">
        <v>0</v>
      </c>
      <c r="BR282" s="14">
        <v>0</v>
      </c>
    </row>
    <row r="283" spans="3:70" x14ac:dyDescent="0.25">
      <c r="C283" t="str">
        <f t="array" aca="1" ref="C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Measure'!G283),0)),"")</f>
        <v>Residential</v>
      </c>
      <c r="D283" t="str">
        <f t="array" aca="1" ref="D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Measure'!G283),0)),"")</f>
        <v>Residential Efficient Products</v>
      </c>
      <c r="E283" t="str">
        <f t="array" aca="1" ref="E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Measure'!G283),0)),"")</f>
        <v>Appliance Retirement</v>
      </c>
      <c r="F283" s="8" t="str">
        <f t="array" aca="1" ref="F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Measure'!G283),0)),"")</f>
        <v>Per unit replaced</v>
      </c>
      <c r="G283" s="3" t="s">
        <v>624</v>
      </c>
      <c r="H283" s="11">
        <v>0.18607639704251994</v>
      </c>
      <c r="I283" s="11">
        <v>0.19443499165868799</v>
      </c>
      <c r="J283" s="11">
        <v>0.20275312208750165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0">
        <v>0</v>
      </c>
      <c r="U283" s="10">
        <v>0</v>
      </c>
      <c r="V283" s="10">
        <v>0</v>
      </c>
      <c r="W283" s="14">
        <v>0</v>
      </c>
      <c r="X283" s="14">
        <v>0</v>
      </c>
      <c r="Y283" s="14">
        <v>0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10">
        <v>0</v>
      </c>
      <c r="AG283" s="10">
        <v>0</v>
      </c>
      <c r="AH283" s="10">
        <v>0</v>
      </c>
      <c r="AI283" s="10">
        <v>0</v>
      </c>
      <c r="AJ283" s="10">
        <v>0</v>
      </c>
      <c r="AK283" s="10">
        <v>0</v>
      </c>
      <c r="AL283" s="10">
        <v>0</v>
      </c>
      <c r="AM283" s="10">
        <v>0</v>
      </c>
      <c r="AN283" s="10">
        <v>0</v>
      </c>
      <c r="AO283" s="14">
        <v>190</v>
      </c>
      <c r="AP283" s="14">
        <v>190</v>
      </c>
      <c r="AQ283" s="14">
        <v>190</v>
      </c>
      <c r="AR283" s="14">
        <v>2.6220000000000004E-2</v>
      </c>
      <c r="AS283" s="14">
        <v>2.6220000000000004E-2</v>
      </c>
      <c r="AT283" s="14">
        <v>2.6220000000000004E-2</v>
      </c>
      <c r="AU283" s="14">
        <v>188</v>
      </c>
      <c r="AV283" s="14">
        <v>188</v>
      </c>
      <c r="AW283" s="14">
        <v>188</v>
      </c>
      <c r="AX283" s="14">
        <v>2.5943999999999998E-2</v>
      </c>
      <c r="AY283" s="14">
        <v>2.5943999999999998E-2</v>
      </c>
      <c r="AZ283" s="14">
        <v>2.5943999999999998E-2</v>
      </c>
      <c r="BA283" s="10">
        <v>0</v>
      </c>
      <c r="BB283" s="10">
        <v>0</v>
      </c>
      <c r="BC283" s="10">
        <v>0</v>
      </c>
      <c r="BD283" s="10">
        <v>154.69323437681734</v>
      </c>
      <c r="BE283" s="10">
        <v>161.64209009721387</v>
      </c>
      <c r="BF283" s="10">
        <v>168.55730621517949</v>
      </c>
      <c r="BG283" s="14">
        <v>0</v>
      </c>
      <c r="BH283" s="14">
        <v>0</v>
      </c>
      <c r="BI283" s="14">
        <v>0</v>
      </c>
      <c r="BJ283" s="31">
        <v>-1884.1125136513811</v>
      </c>
      <c r="BK283" s="31">
        <v>-1884.1125136513811</v>
      </c>
      <c r="BL283" s="31">
        <v>-1884.1125136513811</v>
      </c>
      <c r="BM283" s="18">
        <v>0</v>
      </c>
      <c r="BN283" s="18">
        <v>0</v>
      </c>
      <c r="BO283" s="18">
        <v>0</v>
      </c>
      <c r="BP283" s="14">
        <v>0</v>
      </c>
      <c r="BQ283" s="14">
        <v>0</v>
      </c>
      <c r="BR283" s="14">
        <v>0</v>
      </c>
    </row>
    <row r="284" spans="3:70" x14ac:dyDescent="0.25">
      <c r="C284" t="str">
        <f t="array" aca="1" ref="C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Measure'!G284),0)),"")</f>
        <v>Residential</v>
      </c>
      <c r="D284" t="str">
        <f t="array" aca="1" ref="D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Measure'!G284),0)),"")</f>
        <v>Existing Residential</v>
      </c>
      <c r="E284" t="str">
        <f t="array" aca="1" ref="E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Measure'!G284),0)),"")</f>
        <v>First Nations Home Retrofits</v>
      </c>
      <c r="F284" s="8" t="str">
        <f t="array" aca="1" ref="F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Measure'!G284),0)),"")</f>
        <v>Per clothes Washers</v>
      </c>
      <c r="G284" s="3" t="s">
        <v>625</v>
      </c>
      <c r="H284" s="11">
        <v>0.16194297835636057</v>
      </c>
      <c r="I284" s="11">
        <v>0.16903025940700345</v>
      </c>
      <c r="J284" s="11">
        <v>0.17738942219635631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0">
        <v>0</v>
      </c>
      <c r="U284" s="10">
        <v>0</v>
      </c>
      <c r="V284" s="10">
        <v>0</v>
      </c>
      <c r="W284" s="14">
        <v>0</v>
      </c>
      <c r="X284" s="14">
        <v>0</v>
      </c>
      <c r="Y284" s="14">
        <v>0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</v>
      </c>
      <c r="AG284" s="10">
        <v>0</v>
      </c>
      <c r="AH284" s="10">
        <v>0</v>
      </c>
      <c r="AI284" s="10">
        <v>0</v>
      </c>
      <c r="AJ284" s="10">
        <v>0</v>
      </c>
      <c r="AK284" s="10">
        <v>0</v>
      </c>
      <c r="AL284" s="10">
        <v>0</v>
      </c>
      <c r="AM284" s="10">
        <v>0</v>
      </c>
      <c r="AN284" s="10">
        <v>0</v>
      </c>
      <c r="AO284" s="14">
        <v>126</v>
      </c>
      <c r="AP284" s="14">
        <v>126</v>
      </c>
      <c r="AQ284" s="14">
        <v>126</v>
      </c>
      <c r="AR284" s="14">
        <v>1.7388000000000001E-2</v>
      </c>
      <c r="AS284" s="14">
        <v>1.7388000000000001E-2</v>
      </c>
      <c r="AT284" s="14">
        <v>1.7388000000000001E-2</v>
      </c>
      <c r="AU284" s="14">
        <v>126</v>
      </c>
      <c r="AV284" s="14">
        <v>126</v>
      </c>
      <c r="AW284" s="14">
        <v>126</v>
      </c>
      <c r="AX284" s="14">
        <v>1.7388000000000001E-2</v>
      </c>
      <c r="AY284" s="14">
        <v>1.7388000000000001E-2</v>
      </c>
      <c r="AZ284" s="14">
        <v>1.7388000000000001E-2</v>
      </c>
      <c r="BA284" s="10">
        <v>940</v>
      </c>
      <c r="BB284" s="10">
        <v>940</v>
      </c>
      <c r="BC284" s="10">
        <v>940</v>
      </c>
      <c r="BD284" s="10">
        <v>155.49117009864315</v>
      </c>
      <c r="BE284" s="10">
        <v>162.29609387222843</v>
      </c>
      <c r="BF284" s="10">
        <v>170.32222761605348</v>
      </c>
      <c r="BG284" s="14">
        <v>0</v>
      </c>
      <c r="BH284" s="14">
        <v>0</v>
      </c>
      <c r="BI284" s="14">
        <v>0</v>
      </c>
      <c r="BJ284" s="31">
        <v>-2243.3954317315811</v>
      </c>
      <c r="BK284" s="31">
        <v>-2243.3954317315811</v>
      </c>
      <c r="BL284" s="31">
        <v>-2243.3954317315811</v>
      </c>
      <c r="BM284" s="18">
        <v>0</v>
      </c>
      <c r="BN284" s="18">
        <v>0</v>
      </c>
      <c r="BO284" s="18">
        <v>0</v>
      </c>
      <c r="BP284" s="14">
        <v>0</v>
      </c>
      <c r="BQ284" s="14">
        <v>0</v>
      </c>
      <c r="BR284" s="14">
        <v>0</v>
      </c>
    </row>
    <row r="285" spans="3:70" x14ac:dyDescent="0.25">
      <c r="C285" t="str">
        <f t="array" aca="1" ref="C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Measure'!G285),0)),"")</f>
        <v>Residential</v>
      </c>
      <c r="D285" t="str">
        <f t="array" aca="1" ref="D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Measure'!G285),0)),"")</f>
        <v>Existing Residential</v>
      </c>
      <c r="E285" t="str">
        <f t="array" aca="1" ref="E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Measure'!G285),0)),"")</f>
        <v xml:space="preserve">Affordable MultiFamily Renter </v>
      </c>
      <c r="F285" s="8" t="str">
        <f t="array" aca="1" ref="F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Measure'!G285),0)),"")</f>
        <v xml:space="preserve">Per Gross GWh </v>
      </c>
      <c r="G285" s="3" t="s">
        <v>626</v>
      </c>
      <c r="H285" s="11">
        <v>2.0786601259828013</v>
      </c>
      <c r="I285" s="11">
        <v>2.1694676651739089</v>
      </c>
      <c r="J285" s="11">
        <v>2.2713249962687807</v>
      </c>
      <c r="K285" s="14">
        <v>255.07007439128603</v>
      </c>
      <c r="L285" s="14">
        <v>357.49839411934062</v>
      </c>
      <c r="M285" s="14">
        <v>359.98110915759634</v>
      </c>
      <c r="N285" s="14">
        <v>1529533.6227532439</v>
      </c>
      <c r="O285" s="14">
        <v>2143747.4199619503</v>
      </c>
      <c r="P285" s="14">
        <v>2158635.0783271641</v>
      </c>
      <c r="Q285" s="14">
        <v>22943004.341298658</v>
      </c>
      <c r="R285" s="14">
        <v>32156211.299429253</v>
      </c>
      <c r="S285" s="14">
        <v>32379526.174907461</v>
      </c>
      <c r="T285" s="10">
        <v>963606.18233454367</v>
      </c>
      <c r="U285" s="10">
        <v>1350560.8745760287</v>
      </c>
      <c r="V285" s="10">
        <v>1359940.0993461134</v>
      </c>
      <c r="W285" s="14">
        <v>1.3765802604779196</v>
      </c>
      <c r="X285" s="14">
        <v>1.9293726779657552</v>
      </c>
      <c r="Y285" s="14">
        <v>1.9427715704944477</v>
      </c>
      <c r="Z285" s="10">
        <v>1887593.4652257902</v>
      </c>
      <c r="AA285" s="10">
        <v>2761167.4682859844</v>
      </c>
      <c r="AB285" s="10">
        <v>2910881.0728828157</v>
      </c>
      <c r="AC285" s="10">
        <v>688290.1302389598</v>
      </c>
      <c r="AD285" s="10">
        <v>964686.33898287755</v>
      </c>
      <c r="AE285" s="10">
        <v>971385.7852472238</v>
      </c>
      <c r="AF285" s="10">
        <v>275316.05209558393</v>
      </c>
      <c r="AG285" s="10">
        <v>385874.53559315106</v>
      </c>
      <c r="AH285" s="10">
        <v>388554.31409888953</v>
      </c>
      <c r="AI285" s="10">
        <v>632765.76543258294</v>
      </c>
      <c r="AJ285" s="10">
        <v>886865.09201712883</v>
      </c>
      <c r="AK285" s="10">
        <v>893024.09395133029</v>
      </c>
      <c r="AL285" s="10">
        <v>0</v>
      </c>
      <c r="AM285" s="10">
        <v>0</v>
      </c>
      <c r="AN285" s="10">
        <v>0</v>
      </c>
      <c r="AO285" s="14">
        <v>1000000</v>
      </c>
      <c r="AP285" s="14">
        <v>1000000</v>
      </c>
      <c r="AQ285" s="14">
        <v>1000000</v>
      </c>
      <c r="AR285" s="14">
        <v>166.76329999999999</v>
      </c>
      <c r="AS285" s="14">
        <v>166.76329999999999</v>
      </c>
      <c r="AT285" s="14">
        <v>166.76329999999999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0">
        <v>0</v>
      </c>
      <c r="BB285" s="10">
        <v>0</v>
      </c>
      <c r="BC285" s="10">
        <v>0</v>
      </c>
      <c r="BD285" s="10">
        <v>1371219.3320064445</v>
      </c>
      <c r="BE285" s="10">
        <v>1431121.8873469466</v>
      </c>
      <c r="BF285" s="10">
        <v>1498313.6036636452</v>
      </c>
      <c r="BG285" s="14">
        <v>0</v>
      </c>
      <c r="BH285" s="14">
        <v>0</v>
      </c>
      <c r="BI285" s="14">
        <v>0</v>
      </c>
      <c r="BJ285" s="31">
        <v>2168325.5762294838</v>
      </c>
      <c r="BK285" s="31">
        <v>2168325.5762294838</v>
      </c>
      <c r="BL285" s="31">
        <v>2168325.5762294838</v>
      </c>
      <c r="BM285" s="18">
        <v>6.4089504190482607E-2</v>
      </c>
      <c r="BN285" s="18">
        <v>6.4089504190482607E-2</v>
      </c>
      <c r="BO285" s="18">
        <v>6.4089504190482621E-2</v>
      </c>
      <c r="BP285" s="14">
        <v>22943004.341298658</v>
      </c>
      <c r="BQ285" s="14">
        <v>32156211.299429253</v>
      </c>
      <c r="BR285" s="14">
        <v>32379526.174907461</v>
      </c>
    </row>
    <row r="286" spans="3:70" x14ac:dyDescent="0.25">
      <c r="C286" t="str">
        <f t="array" aca="1" ref="C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Measure'!G286),0)),"")</f>
        <v>Residential</v>
      </c>
      <c r="D286" t="str">
        <f t="array" aca="1" ref="D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Measure'!G286),0)),"")</f>
        <v>Residential Efficient Products</v>
      </c>
      <c r="E286" t="str">
        <f t="array" aca="1" ref="E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Measure'!G286),0)),"")</f>
        <v>Appliance Retirement</v>
      </c>
      <c r="F286" s="8" t="str">
        <f t="array" aca="1" ref="F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Measure'!G286),0)),"")</f>
        <v>Per unit replaced</v>
      </c>
      <c r="G286" s="3" t="s">
        <v>627</v>
      </c>
      <c r="H286" s="11">
        <v>0.13663807509117007</v>
      </c>
      <c r="I286" s="11">
        <v>0.14358710682613332</v>
      </c>
      <c r="J286" s="11">
        <v>0.15122976345696268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0">
        <v>0</v>
      </c>
      <c r="U286" s="10">
        <v>0</v>
      </c>
      <c r="V286" s="10">
        <v>0</v>
      </c>
      <c r="W286" s="14">
        <v>0</v>
      </c>
      <c r="X286" s="14">
        <v>0</v>
      </c>
      <c r="Y286" s="14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10">
        <v>0</v>
      </c>
      <c r="AG286" s="10">
        <v>0</v>
      </c>
      <c r="AH286" s="10">
        <v>0</v>
      </c>
      <c r="AI286" s="10">
        <v>0</v>
      </c>
      <c r="AJ286" s="10">
        <v>0</v>
      </c>
      <c r="AK286" s="10">
        <v>0</v>
      </c>
      <c r="AL286" s="10">
        <v>0</v>
      </c>
      <c r="AM286" s="10">
        <v>0</v>
      </c>
      <c r="AN286" s="10">
        <v>0</v>
      </c>
      <c r="AO286" s="14">
        <v>256.5</v>
      </c>
      <c r="AP286" s="14">
        <v>256.5</v>
      </c>
      <c r="AQ286" s="14">
        <v>256.5</v>
      </c>
      <c r="AR286" s="14">
        <v>3.5397000000000005E-2</v>
      </c>
      <c r="AS286" s="14">
        <v>3.5397000000000005E-2</v>
      </c>
      <c r="AT286" s="14">
        <v>3.5397000000000005E-2</v>
      </c>
      <c r="AU286" s="14">
        <v>30</v>
      </c>
      <c r="AV286" s="14">
        <v>30</v>
      </c>
      <c r="AW286" s="14">
        <v>30</v>
      </c>
      <c r="AX286" s="14">
        <v>2.5943999999999998E-2</v>
      </c>
      <c r="AY286" s="14">
        <v>2.5943999999999998E-2</v>
      </c>
      <c r="AZ286" s="14">
        <v>2.5943999999999998E-2</v>
      </c>
      <c r="BA286" s="10">
        <v>0</v>
      </c>
      <c r="BB286" s="10">
        <v>0</v>
      </c>
      <c r="BC286" s="10">
        <v>0</v>
      </c>
      <c r="BD286" s="10">
        <v>112.92282922201883</v>
      </c>
      <c r="BE286" s="10">
        <v>118.66576963845884</v>
      </c>
      <c r="BF286" s="10">
        <v>124.98194767997344</v>
      </c>
      <c r="BG286" s="14">
        <v>0</v>
      </c>
      <c r="BH286" s="14">
        <v>0</v>
      </c>
      <c r="BI286" s="14">
        <v>0</v>
      </c>
      <c r="BJ286" s="31">
        <v>-1990.4890450940336</v>
      </c>
      <c r="BK286" s="31">
        <v>-1990.4890450940336</v>
      </c>
      <c r="BL286" s="31">
        <v>-1990.4890450940336</v>
      </c>
      <c r="BM286" s="18">
        <v>0</v>
      </c>
      <c r="BN286" s="18">
        <v>0</v>
      </c>
      <c r="BO286" s="18">
        <v>0</v>
      </c>
      <c r="BP286" s="14">
        <v>0</v>
      </c>
      <c r="BQ286" s="14">
        <v>0</v>
      </c>
      <c r="BR286" s="14">
        <v>0</v>
      </c>
    </row>
    <row r="287" spans="3:70" x14ac:dyDescent="0.25">
      <c r="C287" t="str">
        <f t="array" aca="1" ref="C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Measure'!G287),0)),"")</f>
        <v>Residential</v>
      </c>
      <c r="D287" t="str">
        <f t="array" aca="1" ref="D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Measure'!G287),0)),"")</f>
        <v>Existing Residential</v>
      </c>
      <c r="E287" t="str">
        <f t="array" aca="1" ref="E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Measure'!G287),0)),"")</f>
        <v>Green Heat</v>
      </c>
      <c r="F287" s="8" t="str">
        <f t="array" aca="1" ref="F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Measure'!G287),0)),"")</f>
        <v>Per DWHR unit</v>
      </c>
      <c r="G287" s="3" t="s">
        <v>628</v>
      </c>
      <c r="H287" s="11">
        <v>1.3571430380940828</v>
      </c>
      <c r="I287" s="11">
        <v>1.4125546509488005</v>
      </c>
      <c r="J287" s="11">
        <v>1.4728815882429789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0">
        <v>0</v>
      </c>
      <c r="U287" s="10">
        <v>0</v>
      </c>
      <c r="V287" s="10">
        <v>0</v>
      </c>
      <c r="W287" s="14">
        <v>0</v>
      </c>
      <c r="X287" s="14">
        <v>0</v>
      </c>
      <c r="Y287" s="14">
        <v>0</v>
      </c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0">
        <v>0</v>
      </c>
      <c r="AF287" s="10">
        <v>0</v>
      </c>
      <c r="AG287" s="10">
        <v>0</v>
      </c>
      <c r="AH287" s="10">
        <v>0</v>
      </c>
      <c r="AI287" s="10">
        <v>0</v>
      </c>
      <c r="AJ287" s="10">
        <v>0</v>
      </c>
      <c r="AK287" s="10">
        <v>0</v>
      </c>
      <c r="AL287" s="10">
        <v>0</v>
      </c>
      <c r="AM287" s="10">
        <v>0</v>
      </c>
      <c r="AN287" s="10">
        <v>0</v>
      </c>
      <c r="AO287" s="14">
        <v>805</v>
      </c>
      <c r="AP287" s="14">
        <v>805</v>
      </c>
      <c r="AQ287" s="14">
        <v>805</v>
      </c>
      <c r="AR287" s="14">
        <v>0.13041</v>
      </c>
      <c r="AS287" s="14">
        <v>0.13041</v>
      </c>
      <c r="AT287" s="14">
        <v>0.13041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0">
        <v>0</v>
      </c>
      <c r="BB287" s="10">
        <v>0</v>
      </c>
      <c r="BC287" s="10">
        <v>0</v>
      </c>
      <c r="BD287" s="10">
        <v>1042.3145244017426</v>
      </c>
      <c r="BE287" s="10">
        <v>1084.8718137056831</v>
      </c>
      <c r="BF287" s="10">
        <v>1131.2041760207865</v>
      </c>
      <c r="BG287" s="14">
        <v>0</v>
      </c>
      <c r="BH287" s="14">
        <v>0</v>
      </c>
      <c r="BI287" s="14">
        <v>0</v>
      </c>
      <c r="BJ287" s="31">
        <v>889.02796199308841</v>
      </c>
      <c r="BK287" s="31">
        <v>889.02796199308841</v>
      </c>
      <c r="BL287" s="31">
        <v>889.02796199308841</v>
      </c>
      <c r="BM287" s="18">
        <v>0</v>
      </c>
      <c r="BN287" s="18">
        <v>0</v>
      </c>
      <c r="BO287" s="18">
        <v>0</v>
      </c>
      <c r="BP287" s="14">
        <v>0</v>
      </c>
      <c r="BQ287" s="14">
        <v>0</v>
      </c>
      <c r="BR287" s="14">
        <v>0</v>
      </c>
    </row>
    <row r="288" spans="3:70" x14ac:dyDescent="0.25">
      <c r="C288" t="str">
        <f t="array" aca="1" ref="C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Measure'!G288),0)),"")</f>
        <v>Residential</v>
      </c>
      <c r="D288" t="str">
        <f t="array" aca="1" ref="D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Measure'!G288),0)),"")</f>
        <v>Residential Efficient Products</v>
      </c>
      <c r="E288" t="str">
        <f t="array" aca="1" ref="E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Measure'!G288),0)),"")</f>
        <v>Instant Savings</v>
      </c>
      <c r="F288" s="8" t="str">
        <f t="array" aca="1" ref="F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Measure'!G288),0)),"")</f>
        <v>Per unit replaced</v>
      </c>
      <c r="G288" s="3" t="s">
        <v>629</v>
      </c>
      <c r="H288" s="11">
        <v>1.4169466598701901</v>
      </c>
      <c r="I288" s="11">
        <v>1.4694637432136406</v>
      </c>
      <c r="J288" s="11">
        <v>1.5244164650898067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0">
        <v>0</v>
      </c>
      <c r="U288" s="10">
        <v>0</v>
      </c>
      <c r="V288" s="10">
        <v>0</v>
      </c>
      <c r="W288" s="14">
        <v>0</v>
      </c>
      <c r="X288" s="14">
        <v>0</v>
      </c>
      <c r="Y288" s="14">
        <v>0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10">
        <v>0</v>
      </c>
      <c r="AG288" s="10">
        <v>0</v>
      </c>
      <c r="AH288" s="10">
        <v>0</v>
      </c>
      <c r="AI288" s="10">
        <v>0</v>
      </c>
      <c r="AJ288" s="10">
        <v>0</v>
      </c>
      <c r="AK288" s="10">
        <v>0</v>
      </c>
      <c r="AL288" s="10">
        <v>0</v>
      </c>
      <c r="AM288" s="10">
        <v>0</v>
      </c>
      <c r="AN288" s="10">
        <v>0</v>
      </c>
      <c r="AO288" s="14">
        <v>160</v>
      </c>
      <c r="AP288" s="14">
        <v>160</v>
      </c>
      <c r="AQ288" s="14">
        <v>160</v>
      </c>
      <c r="AR288" s="14">
        <v>0.04</v>
      </c>
      <c r="AS288" s="14">
        <v>0.04</v>
      </c>
      <c r="AT288" s="14">
        <v>0.04</v>
      </c>
      <c r="AU288" s="14">
        <v>0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0">
        <v>0</v>
      </c>
      <c r="BB288" s="10">
        <v>0</v>
      </c>
      <c r="BC288" s="10">
        <v>0</v>
      </c>
      <c r="BD288" s="10">
        <v>100.34013345519016</v>
      </c>
      <c r="BE288" s="10">
        <v>104.05909571439187</v>
      </c>
      <c r="BF288" s="10">
        <v>107.95053609316069</v>
      </c>
      <c r="BG288" s="14">
        <v>0</v>
      </c>
      <c r="BH288" s="14">
        <v>0</v>
      </c>
      <c r="BI288" s="14">
        <v>0</v>
      </c>
      <c r="BJ288" s="31">
        <v>93.175621153127395</v>
      </c>
      <c r="BK288" s="31">
        <v>93.175621153127395</v>
      </c>
      <c r="BL288" s="31">
        <v>93.175621153127395</v>
      </c>
      <c r="BM288" s="18">
        <v>0</v>
      </c>
      <c r="BN288" s="18">
        <v>0</v>
      </c>
      <c r="BO288" s="18">
        <v>0</v>
      </c>
      <c r="BP288" s="14">
        <v>0</v>
      </c>
      <c r="BQ288" s="14">
        <v>0</v>
      </c>
      <c r="BR288" s="14">
        <v>0</v>
      </c>
    </row>
    <row r="289" spans="3:70" x14ac:dyDescent="0.25">
      <c r="C289" t="str">
        <f t="array" aca="1" ref="C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Measure'!G289),0)),"")</f>
        <v>Residential</v>
      </c>
      <c r="D289" t="str">
        <f t="array" aca="1" ref="D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Measure'!G289),0)),"")</f>
        <v>Residential Efficient Products</v>
      </c>
      <c r="E289" t="str">
        <f t="array" aca="1" ref="E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Measure'!G289),0)),"")</f>
        <v>Appliance Retirement</v>
      </c>
      <c r="F289" s="8" t="str">
        <f t="array" aca="1" ref="F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Measure'!G289),0)),"")</f>
        <v>Per unit replaced</v>
      </c>
      <c r="G289" s="3" t="s">
        <v>630</v>
      </c>
      <c r="H289" s="11">
        <v>0.61961394128770864</v>
      </c>
      <c r="I289" s="11">
        <v>0.66089457119519268</v>
      </c>
      <c r="J289" s="11">
        <v>0.70844756356466554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0">
        <v>0</v>
      </c>
      <c r="U289" s="10">
        <v>0</v>
      </c>
      <c r="V289" s="10">
        <v>0</v>
      </c>
      <c r="W289" s="14">
        <v>0</v>
      </c>
      <c r="X289" s="14">
        <v>0</v>
      </c>
      <c r="Y289" s="14">
        <v>0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  <c r="AF289" s="10">
        <v>0</v>
      </c>
      <c r="AG289" s="10">
        <v>0</v>
      </c>
      <c r="AH289" s="10">
        <v>0</v>
      </c>
      <c r="AI289" s="10">
        <v>0</v>
      </c>
      <c r="AJ289" s="10">
        <v>0</v>
      </c>
      <c r="AK289" s="10">
        <v>0</v>
      </c>
      <c r="AL289" s="10">
        <v>0</v>
      </c>
      <c r="AM289" s="10">
        <v>0</v>
      </c>
      <c r="AN289" s="10">
        <v>0</v>
      </c>
      <c r="AO289" s="14">
        <v>1399</v>
      </c>
      <c r="AP289" s="14">
        <v>1399</v>
      </c>
      <c r="AQ289" s="14">
        <v>1399</v>
      </c>
      <c r="AR289" s="14">
        <v>0.19306200000000001</v>
      </c>
      <c r="AS289" s="14">
        <v>0.19306200000000001</v>
      </c>
      <c r="AT289" s="14">
        <v>0.19306200000000001</v>
      </c>
      <c r="AU289" s="14">
        <v>46</v>
      </c>
      <c r="AV289" s="14">
        <v>46</v>
      </c>
      <c r="AW289" s="14">
        <v>46</v>
      </c>
      <c r="AX289" s="14">
        <v>6.3480000000000003E-3</v>
      </c>
      <c r="AY289" s="14">
        <v>6.3480000000000003E-3</v>
      </c>
      <c r="AZ289" s="14">
        <v>6.3480000000000003E-3</v>
      </c>
      <c r="BA289" s="10">
        <v>0</v>
      </c>
      <c r="BB289" s="10">
        <v>0</v>
      </c>
      <c r="BC289" s="10">
        <v>0</v>
      </c>
      <c r="BD289" s="10">
        <v>449.16376278035636</v>
      </c>
      <c r="BE289" s="10">
        <v>479.08846560523887</v>
      </c>
      <c r="BF289" s="10">
        <v>513.56006083718057</v>
      </c>
      <c r="BG289" s="14">
        <v>0</v>
      </c>
      <c r="BH289" s="14">
        <v>0</v>
      </c>
      <c r="BI289" s="14">
        <v>0</v>
      </c>
      <c r="BJ289" s="31">
        <v>-690.98195129699661</v>
      </c>
      <c r="BK289" s="31">
        <v>-690.98195129699661</v>
      </c>
      <c r="BL289" s="31">
        <v>-690.98195129699661</v>
      </c>
      <c r="BM289" s="18">
        <v>0</v>
      </c>
      <c r="BN289" s="18">
        <v>0</v>
      </c>
      <c r="BO289" s="18">
        <v>0</v>
      </c>
      <c r="BP289" s="14">
        <v>0</v>
      </c>
      <c r="BQ289" s="14">
        <v>0</v>
      </c>
      <c r="BR289" s="14">
        <v>0</v>
      </c>
    </row>
    <row r="290" spans="3:70" x14ac:dyDescent="0.25">
      <c r="C290" t="str">
        <f t="array" aca="1" ref="C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Measure'!G290),0)),"")</f>
        <v>Residential</v>
      </c>
      <c r="D290" t="str">
        <f t="array" aca="1" ref="D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Measure'!G290),0)),"")</f>
        <v>Residential Efficient Products</v>
      </c>
      <c r="E290" t="str">
        <f t="array" aca="1" ref="E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Measure'!G290),0)),"")</f>
        <v>Appliance Retirement</v>
      </c>
      <c r="F290" s="8" t="str">
        <f t="array" aca="1" ref="F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Measure'!G290),0)),"")</f>
        <v>Per unit replaced</v>
      </c>
      <c r="G290" s="3" t="s">
        <v>631</v>
      </c>
      <c r="H290" s="11">
        <v>0.306336234659287</v>
      </c>
      <c r="I290" s="11">
        <v>0.32613569933094388</v>
      </c>
      <c r="J290" s="11">
        <v>0.34874575451760442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0">
        <v>0</v>
      </c>
      <c r="U290" s="10">
        <v>0</v>
      </c>
      <c r="V290" s="10">
        <v>0</v>
      </c>
      <c r="W290" s="14">
        <v>0</v>
      </c>
      <c r="X290" s="14">
        <v>0</v>
      </c>
      <c r="Y290" s="14">
        <v>0</v>
      </c>
      <c r="Z290" s="10">
        <v>0</v>
      </c>
      <c r="AA290" s="10">
        <v>0</v>
      </c>
      <c r="AB290" s="10">
        <v>0</v>
      </c>
      <c r="AC290" s="10">
        <v>0</v>
      </c>
      <c r="AD290" s="10">
        <v>0</v>
      </c>
      <c r="AE290" s="10">
        <v>0</v>
      </c>
      <c r="AF290" s="10">
        <v>0</v>
      </c>
      <c r="AG290" s="10">
        <v>0</v>
      </c>
      <c r="AH290" s="10">
        <v>0</v>
      </c>
      <c r="AI290" s="10">
        <v>0</v>
      </c>
      <c r="AJ290" s="10">
        <v>0</v>
      </c>
      <c r="AK290" s="10">
        <v>0</v>
      </c>
      <c r="AL290" s="10">
        <v>0</v>
      </c>
      <c r="AM290" s="10">
        <v>0</v>
      </c>
      <c r="AN290" s="10">
        <v>0</v>
      </c>
      <c r="AO290" s="14">
        <v>705</v>
      </c>
      <c r="AP290" s="14">
        <v>705</v>
      </c>
      <c r="AQ290" s="14">
        <v>705</v>
      </c>
      <c r="AR290" s="14">
        <v>9.7290000000000001E-2</v>
      </c>
      <c r="AS290" s="14">
        <v>9.7290000000000001E-2</v>
      </c>
      <c r="AT290" s="14">
        <v>9.7290000000000001E-2</v>
      </c>
      <c r="AU290" s="14">
        <v>49</v>
      </c>
      <c r="AV290" s="14">
        <v>49</v>
      </c>
      <c r="AW290" s="14">
        <v>49</v>
      </c>
      <c r="AX290" s="14">
        <v>6.7620000000000015E-3</v>
      </c>
      <c r="AY290" s="14">
        <v>6.7620000000000015E-3</v>
      </c>
      <c r="AZ290" s="14">
        <v>6.7620000000000015E-3</v>
      </c>
      <c r="BA290" s="10">
        <v>0</v>
      </c>
      <c r="BB290" s="10">
        <v>0</v>
      </c>
      <c r="BC290" s="10">
        <v>0</v>
      </c>
      <c r="BD290" s="10">
        <v>239.65723637029774</v>
      </c>
      <c r="BE290" s="10">
        <v>255.14702976708026</v>
      </c>
      <c r="BF290" s="10">
        <v>272.83564354220783</v>
      </c>
      <c r="BG290" s="14">
        <v>0</v>
      </c>
      <c r="BH290" s="14">
        <v>0</v>
      </c>
      <c r="BI290" s="14">
        <v>0</v>
      </c>
      <c r="BJ290" s="31">
        <v>-1482.4620485286057</v>
      </c>
      <c r="BK290" s="31">
        <v>-1482.4620485286057</v>
      </c>
      <c r="BL290" s="31">
        <v>-1482.4620485286057</v>
      </c>
      <c r="BM290" s="18">
        <v>0</v>
      </c>
      <c r="BN290" s="18">
        <v>0</v>
      </c>
      <c r="BO290" s="18">
        <v>0</v>
      </c>
      <c r="BP290" s="14">
        <v>0</v>
      </c>
      <c r="BQ290" s="14">
        <v>0</v>
      </c>
      <c r="BR290" s="14">
        <v>0</v>
      </c>
    </row>
    <row r="291" spans="3:70" x14ac:dyDescent="0.25">
      <c r="C291" t="str">
        <f t="array" aca="1" ref="C2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Measure'!G291),0)),"")</f>
        <v>Residential</v>
      </c>
      <c r="D291" t="str">
        <f t="array" aca="1" ref="D2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Measure'!G291),0)),"")</f>
        <v>Residential Efficient Products</v>
      </c>
      <c r="E291" t="str">
        <f t="array" aca="1" ref="E2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Measure'!G291),0)),"")</f>
        <v>Instant Savings</v>
      </c>
      <c r="F291" s="8" t="str">
        <f t="array" aca="1" ref="F2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Measure'!G291),0)),"")</f>
        <v>Per unit replaced</v>
      </c>
      <c r="G291" s="3" t="s">
        <v>632</v>
      </c>
      <c r="H291" s="11">
        <v>0.43246725375083533</v>
      </c>
      <c r="I291" s="11">
        <v>0.45185332435626718</v>
      </c>
      <c r="J291" s="11">
        <v>0.47112607413370744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0">
        <v>0</v>
      </c>
      <c r="U291" s="10">
        <v>0</v>
      </c>
      <c r="V291" s="10">
        <v>0</v>
      </c>
      <c r="W291" s="14">
        <v>0</v>
      </c>
      <c r="X291" s="14">
        <v>0</v>
      </c>
      <c r="Y291" s="14">
        <v>0</v>
      </c>
      <c r="Z291" s="10">
        <v>0</v>
      </c>
      <c r="AA291" s="10">
        <v>0</v>
      </c>
      <c r="AB291" s="10">
        <v>0</v>
      </c>
      <c r="AC291" s="10">
        <v>0</v>
      </c>
      <c r="AD291" s="10">
        <v>0</v>
      </c>
      <c r="AE291" s="10">
        <v>0</v>
      </c>
      <c r="AF291" s="10">
        <v>0</v>
      </c>
      <c r="AG291" s="10">
        <v>0</v>
      </c>
      <c r="AH291" s="10">
        <v>0</v>
      </c>
      <c r="AI291" s="10">
        <v>0</v>
      </c>
      <c r="AJ291" s="10">
        <v>0</v>
      </c>
      <c r="AK291" s="10">
        <v>0</v>
      </c>
      <c r="AL291" s="10">
        <v>0</v>
      </c>
      <c r="AM291" s="10">
        <v>0</v>
      </c>
      <c r="AN291" s="10">
        <v>0</v>
      </c>
      <c r="AO291" s="14">
        <v>446</v>
      </c>
      <c r="AP291" s="14">
        <v>446</v>
      </c>
      <c r="AQ291" s="14">
        <v>446</v>
      </c>
      <c r="AR291" s="14">
        <v>6.1547999999999999E-2</v>
      </c>
      <c r="AS291" s="14">
        <v>6.1547999999999999E-2</v>
      </c>
      <c r="AT291" s="14">
        <v>6.1547999999999999E-2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0">
        <v>0</v>
      </c>
      <c r="BB291" s="10">
        <v>0</v>
      </c>
      <c r="BC291" s="10">
        <v>0</v>
      </c>
      <c r="BD291" s="10">
        <v>438.65052490000227</v>
      </c>
      <c r="BE291" s="10">
        <v>458.31377101417064</v>
      </c>
      <c r="BF291" s="10">
        <v>477.86207607731262</v>
      </c>
      <c r="BG291" s="14">
        <v>0</v>
      </c>
      <c r="BH291" s="14">
        <v>0</v>
      </c>
      <c r="BI291" s="14">
        <v>0</v>
      </c>
      <c r="BJ291" s="31">
        <v>-1565.9844229602661</v>
      </c>
      <c r="BK291" s="31">
        <v>-1565.9844229602661</v>
      </c>
      <c r="BL291" s="31">
        <v>-1565.9844229602661</v>
      </c>
      <c r="BM291" s="18">
        <v>0</v>
      </c>
      <c r="BN291" s="18">
        <v>0</v>
      </c>
      <c r="BO291" s="18">
        <v>0</v>
      </c>
      <c r="BP291" s="14">
        <v>0</v>
      </c>
      <c r="BQ291" s="14">
        <v>0</v>
      </c>
      <c r="BR291" s="14">
        <v>0</v>
      </c>
    </row>
    <row r="292" spans="3:70" x14ac:dyDescent="0.25">
      <c r="C292" t="str">
        <f t="array" aca="1" ref="C2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Measure'!G292),0)),"")</f>
        <v>Residential</v>
      </c>
      <c r="D292" t="str">
        <f t="array" aca="1" ref="D2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Measure'!G292),0)),"")</f>
        <v>Existing Residential</v>
      </c>
      <c r="E292" t="str">
        <f t="array" aca="1" ref="E2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Measure'!G292),0)),"")</f>
        <v>First Nations Home Retrofits</v>
      </c>
      <c r="F292" s="8" t="str">
        <f t="array" aca="1" ref="F2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Measure'!G292),0)),"")</f>
        <v>Per heat Pump Hot Water Heater</v>
      </c>
      <c r="G292" s="3" t="s">
        <v>633</v>
      </c>
      <c r="H292" s="11">
        <v>0.32229909691831882</v>
      </c>
      <c r="I292" s="11">
        <v>0.33239432435301014</v>
      </c>
      <c r="J292" s="11">
        <v>0.34478401097508538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0">
        <v>0</v>
      </c>
      <c r="U292" s="10">
        <v>0</v>
      </c>
      <c r="V292" s="10">
        <v>0</v>
      </c>
      <c r="W292" s="14">
        <v>0</v>
      </c>
      <c r="X292" s="14">
        <v>0</v>
      </c>
      <c r="Y292" s="14">
        <v>0</v>
      </c>
      <c r="Z292" s="10">
        <v>0</v>
      </c>
      <c r="AA292" s="10">
        <v>0</v>
      </c>
      <c r="AB292" s="10">
        <v>0</v>
      </c>
      <c r="AC292" s="10">
        <v>0</v>
      </c>
      <c r="AD292" s="10">
        <v>0</v>
      </c>
      <c r="AE292" s="10">
        <v>0</v>
      </c>
      <c r="AF292" s="10">
        <v>0</v>
      </c>
      <c r="AG292" s="10">
        <v>0</v>
      </c>
      <c r="AH292" s="10">
        <v>0</v>
      </c>
      <c r="AI292" s="10">
        <v>0</v>
      </c>
      <c r="AJ292" s="10">
        <v>0</v>
      </c>
      <c r="AK292" s="10">
        <v>0</v>
      </c>
      <c r="AL292" s="10">
        <v>0</v>
      </c>
      <c r="AM292" s="10">
        <v>0</v>
      </c>
      <c r="AN292" s="10">
        <v>0</v>
      </c>
      <c r="AO292" s="14">
        <v>771</v>
      </c>
      <c r="AP292" s="14">
        <v>771</v>
      </c>
      <c r="AQ292" s="14">
        <v>771</v>
      </c>
      <c r="AR292" s="14">
        <v>0.3</v>
      </c>
      <c r="AS292" s="14">
        <v>0.3</v>
      </c>
      <c r="AT292" s="14">
        <v>0.3</v>
      </c>
      <c r="AU292" s="14">
        <v>771</v>
      </c>
      <c r="AV292" s="14">
        <v>771</v>
      </c>
      <c r="AW292" s="14">
        <v>771</v>
      </c>
      <c r="AX292" s="14">
        <v>0.3</v>
      </c>
      <c r="AY292" s="14">
        <v>0.3</v>
      </c>
      <c r="AZ292" s="14">
        <v>0.3</v>
      </c>
      <c r="BA292" s="10">
        <v>3200</v>
      </c>
      <c r="BB292" s="10">
        <v>3200</v>
      </c>
      <c r="BC292" s="10">
        <v>3200</v>
      </c>
      <c r="BD292" s="10">
        <v>1071.115926734464</v>
      </c>
      <c r="BE292" s="10">
        <v>1104.6660017818199</v>
      </c>
      <c r="BF292" s="10">
        <v>1145.8413907141598</v>
      </c>
      <c r="BG292" s="14">
        <v>0</v>
      </c>
      <c r="BH292" s="14">
        <v>0</v>
      </c>
      <c r="BI292" s="14">
        <v>0</v>
      </c>
      <c r="BJ292" s="31">
        <v>-6236.5250193589463</v>
      </c>
      <c r="BK292" s="31">
        <v>-6236.5250193589463</v>
      </c>
      <c r="BL292" s="31">
        <v>-6236.5250193589463</v>
      </c>
      <c r="BM292" s="18">
        <v>0</v>
      </c>
      <c r="BN292" s="18">
        <v>0</v>
      </c>
      <c r="BO292" s="18">
        <v>0</v>
      </c>
      <c r="BP292" s="14">
        <v>0</v>
      </c>
      <c r="BQ292" s="14">
        <v>0</v>
      </c>
      <c r="BR292" s="14">
        <v>0</v>
      </c>
    </row>
    <row r="293" spans="3:70" x14ac:dyDescent="0.25">
      <c r="C293" t="str">
        <f t="array" aca="1" ref="C2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Measure'!G293),0)),"")</f>
        <v>Residential</v>
      </c>
      <c r="D293" t="str">
        <f t="array" aca="1" ref="D2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Measure'!G293),0)),"")</f>
        <v>Residential Efficient Products</v>
      </c>
      <c r="E293" t="str">
        <f t="array" aca="1" ref="E2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Measure'!G293),0)),"")</f>
        <v>Instant Savings</v>
      </c>
      <c r="F293" s="8" t="str">
        <f t="array" aca="1" ref="F2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Measure'!G293),0)),"")</f>
        <v>Per unit replaced</v>
      </c>
      <c r="G293" s="3" t="s">
        <v>634</v>
      </c>
      <c r="H293" s="11">
        <v>0.39672817356571255</v>
      </c>
      <c r="I293" s="11">
        <v>0.41451217990886119</v>
      </c>
      <c r="J293" s="11">
        <v>0.43219223025366282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0">
        <v>0</v>
      </c>
      <c r="U293" s="10">
        <v>0</v>
      </c>
      <c r="V293" s="10">
        <v>0</v>
      </c>
      <c r="W293" s="14">
        <v>0</v>
      </c>
      <c r="X293" s="14">
        <v>0</v>
      </c>
      <c r="Y293" s="14">
        <v>0</v>
      </c>
      <c r="Z293" s="10">
        <v>0</v>
      </c>
      <c r="AA293" s="10">
        <v>0</v>
      </c>
      <c r="AB293" s="10">
        <v>0</v>
      </c>
      <c r="AC293" s="10">
        <v>0</v>
      </c>
      <c r="AD293" s="10">
        <v>0</v>
      </c>
      <c r="AE293" s="10">
        <v>0</v>
      </c>
      <c r="AF293" s="10">
        <v>0</v>
      </c>
      <c r="AG293" s="10">
        <v>0</v>
      </c>
      <c r="AH293" s="10">
        <v>0</v>
      </c>
      <c r="AI293" s="10">
        <v>0</v>
      </c>
      <c r="AJ293" s="10">
        <v>0</v>
      </c>
      <c r="AK293" s="10">
        <v>0</v>
      </c>
      <c r="AL293" s="10">
        <v>0</v>
      </c>
      <c r="AM293" s="10">
        <v>0</v>
      </c>
      <c r="AN293" s="10">
        <v>0</v>
      </c>
      <c r="AO293" s="14">
        <v>224</v>
      </c>
      <c r="AP293" s="14">
        <v>224</v>
      </c>
      <c r="AQ293" s="14">
        <v>224</v>
      </c>
      <c r="AR293" s="14">
        <v>3.0911999999999999E-2</v>
      </c>
      <c r="AS293" s="14">
        <v>3.0911999999999999E-2</v>
      </c>
      <c r="AT293" s="14">
        <v>3.0911999999999999E-2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0">
        <v>0</v>
      </c>
      <c r="BB293" s="10">
        <v>0</v>
      </c>
      <c r="BC293" s="10">
        <v>0</v>
      </c>
      <c r="BD293" s="10">
        <v>208.06940692815255</v>
      </c>
      <c r="BE293" s="10">
        <v>217.39646736696088</v>
      </c>
      <c r="BF293" s="10">
        <v>226.66900668938797</v>
      </c>
      <c r="BG293" s="14">
        <v>0</v>
      </c>
      <c r="BH293" s="14">
        <v>0</v>
      </c>
      <c r="BI293" s="14">
        <v>0</v>
      </c>
      <c r="BJ293" s="31">
        <v>-864.68699412616047</v>
      </c>
      <c r="BK293" s="31">
        <v>-864.68699412616047</v>
      </c>
      <c r="BL293" s="31">
        <v>-864.68699412616047</v>
      </c>
      <c r="BM293" s="18">
        <v>0</v>
      </c>
      <c r="BN293" s="18">
        <v>0</v>
      </c>
      <c r="BO293" s="18">
        <v>0</v>
      </c>
      <c r="BP293" s="14">
        <v>0</v>
      </c>
      <c r="BQ293" s="14">
        <v>0</v>
      </c>
      <c r="BR293" s="14">
        <v>0</v>
      </c>
    </row>
    <row r="294" spans="3:70" x14ac:dyDescent="0.25">
      <c r="C294" t="str">
        <f t="array" aca="1" ref="C2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Measure'!G294),0)),"")</f>
        <v>Residential</v>
      </c>
      <c r="D294" t="str">
        <f t="array" aca="1" ref="D2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Measure'!G294),0)),"")</f>
        <v>Existing Residential</v>
      </c>
      <c r="E294" t="str">
        <f t="array" aca="1" ref="E2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Measure'!G294),0)),"")</f>
        <v>First Nations Home Retrofits</v>
      </c>
      <c r="F294" s="8" t="str">
        <f t="array" aca="1" ref="F2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Measure'!G294),0)),"")</f>
        <v>Per thermostat</v>
      </c>
      <c r="G294" s="3" t="s">
        <v>635</v>
      </c>
      <c r="H294" s="11">
        <v>0</v>
      </c>
      <c r="I294" s="11">
        <v>2.0732783926046123E-2</v>
      </c>
      <c r="J294" s="11">
        <v>7.4095694245035135E-2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0">
        <v>0</v>
      </c>
      <c r="U294" s="10">
        <v>0</v>
      </c>
      <c r="V294" s="10">
        <v>0</v>
      </c>
      <c r="W294" s="14">
        <v>0</v>
      </c>
      <c r="X294" s="14">
        <v>0</v>
      </c>
      <c r="Y294" s="14">
        <v>0</v>
      </c>
      <c r="Z294" s="10">
        <v>0</v>
      </c>
      <c r="AA294" s="10">
        <v>0</v>
      </c>
      <c r="AB294" s="10">
        <v>0</v>
      </c>
      <c r="AC294" s="10">
        <v>0</v>
      </c>
      <c r="AD294" s="10">
        <v>0</v>
      </c>
      <c r="AE294" s="10">
        <v>0</v>
      </c>
      <c r="AF294" s="10">
        <v>0</v>
      </c>
      <c r="AG294" s="10">
        <v>0</v>
      </c>
      <c r="AH294" s="10">
        <v>0</v>
      </c>
      <c r="AI294" s="10">
        <v>0</v>
      </c>
      <c r="AJ294" s="10">
        <v>0</v>
      </c>
      <c r="AK294" s="10">
        <v>0</v>
      </c>
      <c r="AL294" s="10">
        <v>0</v>
      </c>
      <c r="AM294" s="10">
        <v>0</v>
      </c>
      <c r="AN294" s="10">
        <v>0</v>
      </c>
      <c r="AO294" s="14">
        <v>221</v>
      </c>
      <c r="AP294" s="14">
        <v>221</v>
      </c>
      <c r="AQ294" s="14">
        <v>221</v>
      </c>
      <c r="AR294" s="14">
        <v>-8.8179000000000007E-2</v>
      </c>
      <c r="AS294" s="14">
        <v>-8.8179000000000007E-2</v>
      </c>
      <c r="AT294" s="14">
        <v>-8.8179000000000007E-2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0">
        <v>120</v>
      </c>
      <c r="BB294" s="10">
        <v>120</v>
      </c>
      <c r="BC294" s="10">
        <v>120</v>
      </c>
      <c r="BD294" s="10">
        <v>-6.0084704339179211</v>
      </c>
      <c r="BE294" s="10">
        <v>3.2210453107505259</v>
      </c>
      <c r="BF294" s="10">
        <v>11.511507057908659</v>
      </c>
      <c r="BG294" s="14">
        <v>0</v>
      </c>
      <c r="BH294" s="14">
        <v>0</v>
      </c>
      <c r="BI294" s="14">
        <v>0</v>
      </c>
      <c r="BJ294" s="31">
        <v>-429.78678582661831</v>
      </c>
      <c r="BK294" s="31">
        <v>-429.78678582661831</v>
      </c>
      <c r="BL294" s="31">
        <v>-429.78678582661831</v>
      </c>
      <c r="BM294" s="18">
        <v>0</v>
      </c>
      <c r="BN294" s="18">
        <v>0</v>
      </c>
      <c r="BO294" s="18">
        <v>0</v>
      </c>
      <c r="BP294" s="14">
        <v>0</v>
      </c>
      <c r="BQ294" s="14">
        <v>0</v>
      </c>
      <c r="BR294" s="14">
        <v>0</v>
      </c>
    </row>
    <row r="295" spans="3:70" x14ac:dyDescent="0.25">
      <c r="C295" t="str">
        <f t="array" aca="1" ref="C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Measure'!G295),0)),"")</f>
        <v>Residential</v>
      </c>
      <c r="D295" t="str">
        <f t="array" aca="1" ref="D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Measure'!G295),0)),"")</f>
        <v>Residential Efficient Products</v>
      </c>
      <c r="E295" t="str">
        <f t="array" aca="1" ref="E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Measure'!G295),0)),"")</f>
        <v>Appliance Retirement</v>
      </c>
      <c r="F295" s="8" t="str">
        <f t="array" aca="1" ref="F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Measure'!G295),0)),"")</f>
        <v>Per unit replaced</v>
      </c>
      <c r="G295" s="3" t="s">
        <v>636</v>
      </c>
      <c r="H295" s="11">
        <v>8.7278331479941476E-2</v>
      </c>
      <c r="I295" s="11">
        <v>9.270800498804331E-2</v>
      </c>
      <c r="J295" s="11">
        <v>9.8837723317980658E-2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0">
        <v>0</v>
      </c>
      <c r="U295" s="10">
        <v>0</v>
      </c>
      <c r="V295" s="10">
        <v>0</v>
      </c>
      <c r="W295" s="14">
        <v>0</v>
      </c>
      <c r="X295" s="14">
        <v>0</v>
      </c>
      <c r="Y295" s="14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0</v>
      </c>
      <c r="AE295" s="10">
        <v>0</v>
      </c>
      <c r="AF295" s="10">
        <v>0</v>
      </c>
      <c r="AG295" s="10">
        <v>0</v>
      </c>
      <c r="AH295" s="10">
        <v>0</v>
      </c>
      <c r="AI295" s="10">
        <v>0</v>
      </c>
      <c r="AJ295" s="10">
        <v>0</v>
      </c>
      <c r="AK295" s="10">
        <v>0</v>
      </c>
      <c r="AL295" s="10">
        <v>0</v>
      </c>
      <c r="AM295" s="10">
        <v>0</v>
      </c>
      <c r="AN295" s="10">
        <v>0</v>
      </c>
      <c r="AO295" s="14">
        <v>207.75</v>
      </c>
      <c r="AP295" s="14">
        <v>207.75</v>
      </c>
      <c r="AQ295" s="14">
        <v>207.75</v>
      </c>
      <c r="AR295" s="14">
        <v>2.8669500000000004E-2</v>
      </c>
      <c r="AS295" s="14">
        <v>2.8669500000000004E-2</v>
      </c>
      <c r="AT295" s="14">
        <v>2.8669500000000004E-2</v>
      </c>
      <c r="AU295" s="14">
        <v>25</v>
      </c>
      <c r="AV295" s="14">
        <v>25</v>
      </c>
      <c r="AW295" s="14">
        <v>25</v>
      </c>
      <c r="AX295" s="14">
        <v>3.4500000000000004E-3</v>
      </c>
      <c r="AY295" s="14">
        <v>3.4500000000000004E-3</v>
      </c>
      <c r="AZ295" s="14">
        <v>3.4500000000000004E-3</v>
      </c>
      <c r="BA295" s="10">
        <v>0</v>
      </c>
      <c r="BB295" s="10">
        <v>0</v>
      </c>
      <c r="BC295" s="10">
        <v>0</v>
      </c>
      <c r="BD295" s="10">
        <v>76.066303752331436</v>
      </c>
      <c r="BE295" s="10">
        <v>80.798465645666681</v>
      </c>
      <c r="BF295" s="10">
        <v>86.14074257162288</v>
      </c>
      <c r="BG295" s="14">
        <v>0</v>
      </c>
      <c r="BH295" s="14">
        <v>0</v>
      </c>
      <c r="BI295" s="14">
        <v>0</v>
      </c>
      <c r="BJ295" s="31">
        <v>-2223.6373564167961</v>
      </c>
      <c r="BK295" s="31">
        <v>-2223.6373564167961</v>
      </c>
      <c r="BL295" s="31">
        <v>-2223.6373564167961</v>
      </c>
      <c r="BM295" s="18">
        <v>0</v>
      </c>
      <c r="BN295" s="18">
        <v>0</v>
      </c>
      <c r="BO295" s="18">
        <v>0</v>
      </c>
      <c r="BP295" s="14">
        <v>0</v>
      </c>
      <c r="BQ295" s="14">
        <v>0</v>
      </c>
      <c r="BR295" s="14">
        <v>0</v>
      </c>
    </row>
    <row r="296" spans="3:70" x14ac:dyDescent="0.25">
      <c r="C296" t="str">
        <f t="array" aca="1" ref="C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Measure'!G296),0)),"")</f>
        <v>Residential</v>
      </c>
      <c r="D296" t="str">
        <f t="array" aca="1" ref="D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Measure'!G296),0)),"")</f>
        <v>Existing Residential</v>
      </c>
      <c r="E296" t="str">
        <f t="array" aca="1" ref="E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Measure'!G296),0)),"")</f>
        <v>ETS Green Heat</v>
      </c>
      <c r="F296" s="8" t="str">
        <f t="array" aca="1" ref="F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Measure'!G296),0)),"")</f>
        <v>Per ETS</v>
      </c>
      <c r="G296" s="3" t="s">
        <v>637</v>
      </c>
      <c r="H296" s="11">
        <v>1.7105921214550013</v>
      </c>
      <c r="I296" s="11">
        <v>1.7136275211650525</v>
      </c>
      <c r="J296" s="11">
        <v>1.7366850248382557</v>
      </c>
      <c r="K296" s="14">
        <v>65.406389577278773</v>
      </c>
      <c r="L296" s="14">
        <v>65.406389577278773</v>
      </c>
      <c r="M296" s="14">
        <v>65.406389577278773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0">
        <v>42999.59127287507</v>
      </c>
      <c r="U296" s="10">
        <v>42999.59127287507</v>
      </c>
      <c r="V296" s="10">
        <v>42999.59127287507</v>
      </c>
      <c r="W296" s="14">
        <v>183.95547068609656</v>
      </c>
      <c r="X296" s="14">
        <v>183.95547068609656</v>
      </c>
      <c r="Y296" s="14">
        <v>183.95547068609656</v>
      </c>
      <c r="Z296" s="10">
        <v>98099.238807791611</v>
      </c>
      <c r="AA296" s="10">
        <v>98273.313268499478</v>
      </c>
      <c r="AB296" s="10">
        <v>99595.617709621976</v>
      </c>
      <c r="AC296" s="10">
        <v>5886.57506195509</v>
      </c>
      <c r="AD296" s="10">
        <v>5886.57506195509</v>
      </c>
      <c r="AE296" s="10">
        <v>5886.57506195509</v>
      </c>
      <c r="AF296" s="10">
        <v>33801.817738570244</v>
      </c>
      <c r="AG296" s="10">
        <v>33801.817738570244</v>
      </c>
      <c r="AH296" s="10">
        <v>33801.817738570244</v>
      </c>
      <c r="AI296" s="10">
        <v>23546.30024782036</v>
      </c>
      <c r="AJ296" s="10">
        <v>23546.30024782036</v>
      </c>
      <c r="AK296" s="10">
        <v>23546.30024782036</v>
      </c>
      <c r="AL296" s="10">
        <v>0</v>
      </c>
      <c r="AM296" s="10">
        <v>0</v>
      </c>
      <c r="AN296" s="10">
        <v>0</v>
      </c>
      <c r="AO296" s="14">
        <v>0</v>
      </c>
      <c r="AP296" s="14">
        <v>0</v>
      </c>
      <c r="AQ296" s="14">
        <v>0</v>
      </c>
      <c r="AR296" s="14">
        <v>0.5</v>
      </c>
      <c r="AS296" s="14">
        <v>0.5</v>
      </c>
      <c r="AT296" s="14">
        <v>0.5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0">
        <v>0</v>
      </c>
      <c r="BB296" s="10">
        <v>0</v>
      </c>
      <c r="BC296" s="10">
        <v>0</v>
      </c>
      <c r="BD296" s="10">
        <v>533.27709386359663</v>
      </c>
      <c r="BE296" s="10">
        <v>534.22337972320508</v>
      </c>
      <c r="BF296" s="10">
        <v>541.4115564933262</v>
      </c>
      <c r="BG296" s="14">
        <v>0</v>
      </c>
      <c r="BH296" s="14">
        <v>0</v>
      </c>
      <c r="BI296" s="14">
        <v>0</v>
      </c>
      <c r="BJ296" s="31">
        <v>630.95407021398751</v>
      </c>
      <c r="BK296" s="31">
        <v>630.95407021398751</v>
      </c>
      <c r="BL296" s="31">
        <v>630.95407021398751</v>
      </c>
      <c r="BM296" s="18">
        <v>0</v>
      </c>
      <c r="BN296" s="18">
        <v>0</v>
      </c>
      <c r="BO296" s="18">
        <v>0</v>
      </c>
      <c r="BP296" s="14">
        <v>0</v>
      </c>
      <c r="BQ296" s="14">
        <v>0</v>
      </c>
      <c r="BR296" s="14">
        <v>0</v>
      </c>
    </row>
    <row r="297" spans="3:70" x14ac:dyDescent="0.25">
      <c r="C297" t="str">
        <f t="array" aca="1" ref="C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Measure'!G297),0)),"")</f>
        <v>BNI</v>
      </c>
      <c r="D297" t="str">
        <f t="array" aca="1" ref="D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Measure'!G297),0)),"")</f>
        <v>Direct Installation</v>
      </c>
      <c r="E297" t="str">
        <f t="array" aca="1" ref="E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Measure'!G297),0)),"")</f>
        <v>Small Business Energy Solutions</v>
      </c>
      <c r="F297" s="8" t="str">
        <f t="array" aca="1" ref="F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Measure'!G297),0)),"")</f>
        <v>Per 30 cubic foot freezer</v>
      </c>
      <c r="G297" s="3" t="s">
        <v>685</v>
      </c>
      <c r="H297" s="11">
        <v>3.8528454240811807</v>
      </c>
      <c r="I297" s="11">
        <v>4.0476540680029469</v>
      </c>
      <c r="J297" s="11">
        <v>4.235832647810855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0">
        <v>0</v>
      </c>
      <c r="U297" s="10">
        <v>0</v>
      </c>
      <c r="V297" s="10">
        <v>0</v>
      </c>
      <c r="W297" s="14">
        <v>0</v>
      </c>
      <c r="X297" s="14">
        <v>0</v>
      </c>
      <c r="Y297" s="14">
        <v>0</v>
      </c>
      <c r="Z297" s="10">
        <v>0</v>
      </c>
      <c r="AA297" s="10">
        <v>0</v>
      </c>
      <c r="AB297" s="10">
        <v>0</v>
      </c>
      <c r="AC297" s="10">
        <v>0</v>
      </c>
      <c r="AD297" s="10">
        <v>0</v>
      </c>
      <c r="AE297" s="10">
        <v>0</v>
      </c>
      <c r="AF297" s="10">
        <v>0</v>
      </c>
      <c r="AG297" s="10">
        <v>0</v>
      </c>
      <c r="AH297" s="10">
        <v>0</v>
      </c>
      <c r="AI297" s="10">
        <v>0</v>
      </c>
      <c r="AJ297" s="10">
        <v>0</v>
      </c>
      <c r="AK297" s="10">
        <v>0</v>
      </c>
      <c r="AL297" s="10">
        <v>0</v>
      </c>
      <c r="AM297" s="10">
        <v>0</v>
      </c>
      <c r="AN297" s="10">
        <v>0</v>
      </c>
      <c r="AO297" s="14">
        <v>4417</v>
      </c>
      <c r="AP297" s="14">
        <v>4417</v>
      </c>
      <c r="AQ297" s="14">
        <v>4417</v>
      </c>
      <c r="AR297" s="14">
        <v>0.34300000000000003</v>
      </c>
      <c r="AS297" s="14">
        <v>0.34300000000000003</v>
      </c>
      <c r="AT297" s="14">
        <v>0.34300000000000003</v>
      </c>
      <c r="AU297" s="14">
        <v>0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0">
        <v>0</v>
      </c>
      <c r="BB297" s="10">
        <v>0</v>
      </c>
      <c r="BC297" s="10">
        <v>0</v>
      </c>
      <c r="BD297" s="10">
        <v>3605.7499561272853</v>
      </c>
      <c r="BE297" s="10">
        <v>3788.0648901455997</v>
      </c>
      <c r="BF297" s="10">
        <v>3964.1749675563156</v>
      </c>
      <c r="BG297" s="14">
        <v>0</v>
      </c>
      <c r="BH297" s="14">
        <v>0</v>
      </c>
      <c r="BI297" s="14">
        <v>0</v>
      </c>
      <c r="BJ297" s="31">
        <v>7992.450705594325</v>
      </c>
      <c r="BK297" s="31">
        <v>7992.450705594325</v>
      </c>
      <c r="BL297" s="31">
        <v>7992.450705594325</v>
      </c>
      <c r="BM297" s="18">
        <v>0</v>
      </c>
      <c r="BN297" s="18">
        <v>0</v>
      </c>
      <c r="BO297" s="18">
        <v>0</v>
      </c>
      <c r="BP297" s="14">
        <v>0</v>
      </c>
      <c r="BQ297" s="14">
        <v>0</v>
      </c>
      <c r="BR297" s="14">
        <v>0</v>
      </c>
    </row>
    <row r="298" spans="3:70" x14ac:dyDescent="0.25">
      <c r="C298" t="str">
        <f t="array" aca="1" ref="C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Measure'!G298),0)),"")</f>
        <v>BNI</v>
      </c>
      <c r="D298" t="str">
        <f t="array" aca="1" ref="D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Measure'!G298),0)),"")</f>
        <v>Efficient Product Rebates</v>
      </c>
      <c r="E298" t="str">
        <f t="array" aca="1" ref="E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Measure'!G298),0)),"")</f>
        <v>Business Energy Rebates</v>
      </c>
      <c r="F298" s="8" t="str">
        <f t="array" aca="1" ref="F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Measure'!G298),0)),"")</f>
        <v xml:space="preserve">Per 5hp controlled fan </v>
      </c>
      <c r="G298" s="3" t="s">
        <v>688</v>
      </c>
      <c r="H298" s="11">
        <v>5.3132943990102861</v>
      </c>
      <c r="I298" s="11">
        <v>5.4957387705190737</v>
      </c>
      <c r="J298" s="11">
        <v>5.709910135080535</v>
      </c>
      <c r="K298" s="14">
        <v>326.55807335621716</v>
      </c>
      <c r="L298" s="14">
        <v>335.36358167061115</v>
      </c>
      <c r="M298" s="14">
        <v>345.68006659695197</v>
      </c>
      <c r="N298" s="14">
        <v>973162.44413205551</v>
      </c>
      <c r="O298" s="14">
        <v>999403.38163205504</v>
      </c>
      <c r="P298" s="14">
        <v>1030147.1191320553</v>
      </c>
      <c r="Q298" s="14">
        <v>14597436.661980836</v>
      </c>
      <c r="R298" s="14">
        <v>14991050.724480828</v>
      </c>
      <c r="S298" s="14">
        <v>15452206.786980832</v>
      </c>
      <c r="T298" s="10">
        <v>149351.12126129819</v>
      </c>
      <c r="U298" s="10">
        <v>153378.31472956645</v>
      </c>
      <c r="V298" s="10">
        <v>158096.55236304112</v>
      </c>
      <c r="W298" s="14">
        <v>48.105214498407342</v>
      </c>
      <c r="X298" s="14">
        <v>49.40235243739</v>
      </c>
      <c r="Y298" s="14">
        <v>50.922072085263665</v>
      </c>
      <c r="Z298" s="10">
        <v>1534455.184861751</v>
      </c>
      <c r="AA298" s="10">
        <v>1629941.0003232018</v>
      </c>
      <c r="AB298" s="10">
        <v>1745554.9063902192</v>
      </c>
      <c r="AC298" s="10">
        <v>103426.21117157579</v>
      </c>
      <c r="AD298" s="10">
        <v>106215.0577403885</v>
      </c>
      <c r="AE298" s="10">
        <v>109482.45498331689</v>
      </c>
      <c r="AF298" s="10">
        <v>29088.085015279838</v>
      </c>
      <c r="AG298" s="10">
        <v>29872.433636091446</v>
      </c>
      <c r="AH298" s="10">
        <v>30791.372149881958</v>
      </c>
      <c r="AI298" s="10">
        <v>259707.35330027365</v>
      </c>
      <c r="AJ298" s="10">
        <v>266710.25858842512</v>
      </c>
      <c r="AK298" s="10">
        <v>274914.82376130798</v>
      </c>
      <c r="AL298" s="10">
        <v>0</v>
      </c>
      <c r="AM298" s="10">
        <v>0</v>
      </c>
      <c r="AN298" s="10">
        <v>0</v>
      </c>
      <c r="AO298" s="14">
        <v>22088.2</v>
      </c>
      <c r="AP298" s="14">
        <v>22088.2</v>
      </c>
      <c r="AQ298" s="14">
        <v>22088.2</v>
      </c>
      <c r="AR298" s="14">
        <v>7.4119999999999999</v>
      </c>
      <c r="AS298" s="14">
        <v>7.4119999999999999</v>
      </c>
      <c r="AT298" s="14">
        <v>7.4119999999999999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0">
        <v>0</v>
      </c>
      <c r="BB298" s="10">
        <v>0</v>
      </c>
      <c r="BC298" s="10">
        <v>0</v>
      </c>
      <c r="BD298" s="10">
        <v>31897.897158582538</v>
      </c>
      <c r="BE298" s="10">
        <v>32993.185949776482</v>
      </c>
      <c r="BF298" s="10">
        <v>34278.944962559079</v>
      </c>
      <c r="BG298" s="14">
        <v>0</v>
      </c>
      <c r="BH298" s="14">
        <v>0</v>
      </c>
      <c r="BI298" s="14">
        <v>0</v>
      </c>
      <c r="BJ298" s="31">
        <v>75927.318329487665</v>
      </c>
      <c r="BK298" s="31">
        <v>75927.318329487665</v>
      </c>
      <c r="BL298" s="31">
        <v>75927.318329487665</v>
      </c>
      <c r="BM298" s="18">
        <v>1.561239423575549E-2</v>
      </c>
      <c r="BN298" s="18">
        <v>1.561239423575549E-2</v>
      </c>
      <c r="BO298" s="18">
        <v>1.5612394235755488E-2</v>
      </c>
      <c r="BP298" s="14">
        <v>14597436.661980836</v>
      </c>
      <c r="BQ298" s="14">
        <v>14991050.724480828</v>
      </c>
      <c r="BR298" s="14">
        <v>15452206.786980832</v>
      </c>
    </row>
    <row r="299" spans="3:70" x14ac:dyDescent="0.25">
      <c r="C299" t="str">
        <f t="array" aca="1" ref="C2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Measure'!G299),0)),"")</f>
        <v>BNI</v>
      </c>
      <c r="D299" t="str">
        <f t="array" aca="1" ref="D2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Measure'!G299),0)),"")</f>
        <v>Direct Installation</v>
      </c>
      <c r="E299" t="str">
        <f t="array" aca="1" ref="E2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Measure'!G299),0)),"")</f>
        <v>Small Business Energy Solutions</v>
      </c>
      <c r="F299" s="8" t="str">
        <f t="array" aca="1" ref="F2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Measure'!G299),0)),"")</f>
        <v xml:space="preserve">Per 5hp controlled fan </v>
      </c>
      <c r="G299" s="3" t="s">
        <v>689</v>
      </c>
      <c r="H299" s="11">
        <v>3.1986230665072997</v>
      </c>
      <c r="I299" s="11">
        <v>3.308455259350056</v>
      </c>
      <c r="J299" s="11">
        <v>3.4373872204699292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0">
        <v>0</v>
      </c>
      <c r="U299" s="10">
        <v>0</v>
      </c>
      <c r="V299" s="10">
        <v>0</v>
      </c>
      <c r="W299" s="14">
        <v>0</v>
      </c>
      <c r="X299" s="14">
        <v>0</v>
      </c>
      <c r="Y299" s="14">
        <v>0</v>
      </c>
      <c r="Z299" s="10">
        <v>0</v>
      </c>
      <c r="AA299" s="10">
        <v>0</v>
      </c>
      <c r="AB299" s="10">
        <v>0</v>
      </c>
      <c r="AC299" s="10">
        <v>0</v>
      </c>
      <c r="AD299" s="10">
        <v>0</v>
      </c>
      <c r="AE299" s="10">
        <v>0</v>
      </c>
      <c r="AF299" s="10">
        <v>0</v>
      </c>
      <c r="AG299" s="10">
        <v>0</v>
      </c>
      <c r="AH299" s="10">
        <v>0</v>
      </c>
      <c r="AI299" s="10">
        <v>0</v>
      </c>
      <c r="AJ299" s="10">
        <v>0</v>
      </c>
      <c r="AK299" s="10">
        <v>0</v>
      </c>
      <c r="AL299" s="10">
        <v>0</v>
      </c>
      <c r="AM299" s="10">
        <v>0</v>
      </c>
      <c r="AN299" s="10">
        <v>0</v>
      </c>
      <c r="AO299" s="14">
        <v>22088.2</v>
      </c>
      <c r="AP299" s="14">
        <v>22088.2</v>
      </c>
      <c r="AQ299" s="14">
        <v>22088.2</v>
      </c>
      <c r="AR299" s="14">
        <v>7.4119999999999999</v>
      </c>
      <c r="AS299" s="14">
        <v>7.4119999999999999</v>
      </c>
      <c r="AT299" s="14">
        <v>7.4119999999999999</v>
      </c>
      <c r="AU299" s="14">
        <v>0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0">
        <v>0</v>
      </c>
      <c r="BB299" s="10">
        <v>0</v>
      </c>
      <c r="BC299" s="10">
        <v>0</v>
      </c>
      <c r="BD299" s="10">
        <v>32639.708720410039</v>
      </c>
      <c r="BE299" s="10">
        <v>33760.469343957331</v>
      </c>
      <c r="BF299" s="10">
        <v>35076.129729130225</v>
      </c>
      <c r="BG299" s="14">
        <v>0</v>
      </c>
      <c r="BH299" s="14">
        <v>0</v>
      </c>
      <c r="BI299" s="14">
        <v>0</v>
      </c>
      <c r="BJ299" s="31">
        <v>66272.624283711251</v>
      </c>
      <c r="BK299" s="31">
        <v>66272.624283711251</v>
      </c>
      <c r="BL299" s="31">
        <v>66272.624283711251</v>
      </c>
      <c r="BM299" s="18">
        <v>0</v>
      </c>
      <c r="BN299" s="18">
        <v>0</v>
      </c>
      <c r="BO299" s="18">
        <v>0</v>
      </c>
      <c r="BP299" s="14">
        <v>0</v>
      </c>
      <c r="BQ299" s="14">
        <v>0</v>
      </c>
      <c r="BR299" s="14">
        <v>0</v>
      </c>
    </row>
    <row r="300" spans="3:70" x14ac:dyDescent="0.25">
      <c r="C300" t="str">
        <f t="array" aca="1" ref="C3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Measure'!G300),0)),"")</f>
        <v/>
      </c>
      <c r="D300" t="str">
        <f t="array" aca="1" ref="D3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Measure'!G300),0)),"")</f>
        <v/>
      </c>
      <c r="E300" t="str">
        <f t="array" aca="1" ref="E3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Measure'!G300),0)),"")</f>
        <v/>
      </c>
      <c r="F300" s="8" t="str">
        <f t="array" aca="1" ref="F3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Measure'!G300),0)),"")</f>
        <v/>
      </c>
    </row>
    <row r="301" spans="3:70" x14ac:dyDescent="0.25">
      <c r="C301" t="str">
        <f t="array" aca="1" ref="C3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Measure'!G301),0)),"")</f>
        <v/>
      </c>
      <c r="D301" t="str">
        <f t="array" aca="1" ref="D3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Measure'!G301),0)),"")</f>
        <v/>
      </c>
      <c r="E301" t="str">
        <f t="array" aca="1" ref="E3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Measure'!G301),0)),"")</f>
        <v/>
      </c>
      <c r="F301" s="8" t="str">
        <f t="array" aca="1" ref="F3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Measure'!G301),0)),"")</f>
        <v/>
      </c>
    </row>
    <row r="302" spans="3:70" x14ac:dyDescent="0.25">
      <c r="C302" t="str">
        <f t="array" aca="1" ref="C3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Measure'!G302),0)),"")</f>
        <v/>
      </c>
      <c r="D302" t="str">
        <f t="array" aca="1" ref="D3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Measure'!G302),0)),"")</f>
        <v/>
      </c>
      <c r="E302" t="str">
        <f t="array" aca="1" ref="E3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Measure'!G302),0)),"")</f>
        <v/>
      </c>
      <c r="F302" s="8" t="str">
        <f t="array" aca="1" ref="F3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Measure'!G302),0)),"")</f>
        <v/>
      </c>
    </row>
    <row r="303" spans="3:70" x14ac:dyDescent="0.25">
      <c r="C303" t="str">
        <f t="array" aca="1" ref="C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Measure'!G303),0)),"")</f>
        <v/>
      </c>
      <c r="D303" t="str">
        <f t="array" aca="1" ref="D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Measure'!G303),0)),"")</f>
        <v/>
      </c>
      <c r="E303" t="str">
        <f t="array" aca="1" ref="E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Measure'!G303),0)),"")</f>
        <v/>
      </c>
      <c r="F303" s="8" t="str">
        <f t="array" aca="1" ref="F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Measure'!G303),0)),"")</f>
        <v/>
      </c>
    </row>
    <row r="304" spans="3:70" x14ac:dyDescent="0.25">
      <c r="C304" t="str">
        <f t="array" aca="1" ref="C3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Measure'!G304),0)),"")</f>
        <v/>
      </c>
      <c r="D304" t="str">
        <f t="array" aca="1" ref="D3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Measure'!G304),0)),"")</f>
        <v/>
      </c>
      <c r="E304" t="str">
        <f t="array" aca="1" ref="E3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Measure'!G304),0)),"")</f>
        <v/>
      </c>
      <c r="F304" s="8" t="str">
        <f t="array" aca="1" ref="F3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Measure'!G304),0)),"")</f>
        <v/>
      </c>
    </row>
    <row r="305" spans="3:6" x14ac:dyDescent="0.25">
      <c r="C305" t="str">
        <f t="array" aca="1" ref="C3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Measure'!G305),0)),"")</f>
        <v/>
      </c>
      <c r="D305" t="str">
        <f t="array" aca="1" ref="D3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Measure'!G305),0)),"")</f>
        <v/>
      </c>
      <c r="E305" t="str">
        <f t="array" aca="1" ref="E3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Measure'!G305),0)),"")</f>
        <v/>
      </c>
      <c r="F305" s="8" t="str">
        <f t="array" aca="1" ref="F3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Measure'!G305),0)),"")</f>
        <v/>
      </c>
    </row>
    <row r="306" spans="3:6" x14ac:dyDescent="0.25">
      <c r="C306" t="str">
        <f t="array" aca="1" ref="C3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Measure'!G306),0)),"")</f>
        <v/>
      </c>
      <c r="D306" t="str">
        <f t="array" aca="1" ref="D3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Measure'!G306),0)),"")</f>
        <v/>
      </c>
      <c r="E306" t="str">
        <f t="array" aca="1" ref="E3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Measure'!G306),0)),"")</f>
        <v/>
      </c>
      <c r="F306" s="8" t="str">
        <f t="array" aca="1" ref="F3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Measure'!G306),0)),"")</f>
        <v/>
      </c>
    </row>
    <row r="307" spans="3:6" x14ac:dyDescent="0.25">
      <c r="C307" t="str">
        <f t="array" aca="1" ref="C3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Measure'!G307),0)),"")</f>
        <v/>
      </c>
      <c r="D307" t="str">
        <f t="array" aca="1" ref="D3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Measure'!G307),0)),"")</f>
        <v/>
      </c>
      <c r="E307" t="str">
        <f t="array" aca="1" ref="E3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Measure'!G307),0)),"")</f>
        <v/>
      </c>
      <c r="F307" s="8" t="str">
        <f t="array" aca="1" ref="F3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Measure'!G307),0)),"")</f>
        <v/>
      </c>
    </row>
    <row r="308" spans="3:6" x14ac:dyDescent="0.25">
      <c r="C308" t="str">
        <f t="array" aca="1" ref="C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Measure'!G308),0)),"")</f>
        <v/>
      </c>
      <c r="D308" t="str">
        <f t="array" aca="1" ref="D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Measure'!G308),0)),"")</f>
        <v/>
      </c>
      <c r="E308" t="str">
        <f t="array" aca="1" ref="E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Measure'!G308),0)),"")</f>
        <v/>
      </c>
      <c r="F308" s="8" t="str">
        <f t="array" aca="1" ref="F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Measure'!G308),0)),"")</f>
        <v/>
      </c>
    </row>
    <row r="309" spans="3:6" x14ac:dyDescent="0.25">
      <c r="C309" t="str">
        <f t="array" aca="1" ref="C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Measure'!G309),0)),"")</f>
        <v/>
      </c>
      <c r="D309" t="str">
        <f t="array" aca="1" ref="D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Measure'!G309),0)),"")</f>
        <v/>
      </c>
      <c r="E309" t="str">
        <f t="array" aca="1" ref="E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Measure'!G309),0)),"")</f>
        <v/>
      </c>
      <c r="F309" s="8" t="str">
        <f t="array" aca="1" ref="F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Measure'!G309),0)),"")</f>
        <v/>
      </c>
    </row>
    <row r="310" spans="3:6" x14ac:dyDescent="0.25">
      <c r="C310" t="str">
        <f t="array" aca="1" ref="C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Measure'!G310),0)),"")</f>
        <v/>
      </c>
      <c r="D310" t="str">
        <f t="array" aca="1" ref="D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Measure'!G310),0)),"")</f>
        <v/>
      </c>
      <c r="E310" t="str">
        <f t="array" aca="1" ref="E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Measure'!G310),0)),"")</f>
        <v/>
      </c>
      <c r="F310" s="8" t="str">
        <f t="array" aca="1" ref="F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Measure'!G310),0)),"")</f>
        <v/>
      </c>
    </row>
    <row r="311" spans="3:6" x14ac:dyDescent="0.25">
      <c r="C311" t="str">
        <f t="array" aca="1" ref="C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Measure'!G311),0)),"")</f>
        <v/>
      </c>
      <c r="D311" t="str">
        <f t="array" aca="1" ref="D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Measure'!G311),0)),"")</f>
        <v/>
      </c>
      <c r="E311" t="str">
        <f t="array" aca="1" ref="E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Measure'!G311),0)),"")</f>
        <v/>
      </c>
      <c r="F311" s="8" t="str">
        <f t="array" aca="1" ref="F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Measure'!G311),0)),"")</f>
        <v/>
      </c>
    </row>
    <row r="312" spans="3:6" x14ac:dyDescent="0.25">
      <c r="C312" t="str">
        <f t="array" aca="1" ref="C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Measure'!G312),0)),"")</f>
        <v/>
      </c>
      <c r="D312" t="str">
        <f t="array" aca="1" ref="D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Measure'!G312),0)),"")</f>
        <v/>
      </c>
      <c r="E312" t="str">
        <f t="array" aca="1" ref="E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Measure'!G312),0)),"")</f>
        <v/>
      </c>
      <c r="F312" s="8" t="str">
        <f t="array" aca="1" ref="F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Measure'!G312),0)),"")</f>
        <v/>
      </c>
    </row>
    <row r="313" spans="3:6" x14ac:dyDescent="0.25">
      <c r="C313" t="str">
        <f t="array" aca="1" ref="C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Measure'!G313),0)),"")</f>
        <v/>
      </c>
      <c r="D313" t="str">
        <f t="array" aca="1" ref="D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Measure'!G313),0)),"")</f>
        <v/>
      </c>
      <c r="E313" t="str">
        <f t="array" aca="1" ref="E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Measure'!G313),0)),"")</f>
        <v/>
      </c>
      <c r="F313" s="8" t="str">
        <f t="array" aca="1" ref="F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Measure'!G313),0)),"")</f>
        <v/>
      </c>
    </row>
    <row r="314" spans="3:6" x14ac:dyDescent="0.25">
      <c r="C314" t="str">
        <f t="array" aca="1" ref="C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Measure'!G314),0)),"")</f>
        <v/>
      </c>
      <c r="D314" t="str">
        <f t="array" aca="1" ref="D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Measure'!G314),0)),"")</f>
        <v/>
      </c>
      <c r="E314" t="str">
        <f t="array" aca="1" ref="E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Measure'!G314),0)),"")</f>
        <v/>
      </c>
      <c r="F314" s="8" t="str">
        <f t="array" aca="1" ref="F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Measure'!G314),0)),"")</f>
        <v/>
      </c>
    </row>
    <row r="315" spans="3:6" x14ac:dyDescent="0.25">
      <c r="C315" t="str">
        <f t="array" aca="1" ref="C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Measure'!G315),0)),"")</f>
        <v/>
      </c>
      <c r="D315" t="str">
        <f t="array" aca="1" ref="D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Measure'!G315),0)),"")</f>
        <v/>
      </c>
      <c r="E315" t="str">
        <f t="array" aca="1" ref="E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Measure'!G315),0)),"")</f>
        <v/>
      </c>
      <c r="F315" s="8" t="str">
        <f t="array" aca="1" ref="F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Measure'!G315),0)),"")</f>
        <v/>
      </c>
    </row>
    <row r="316" spans="3:6" x14ac:dyDescent="0.25">
      <c r="C316" t="str">
        <f t="array" aca="1" ref="C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Measure'!G316),0)),"")</f>
        <v/>
      </c>
      <c r="D316" t="str">
        <f t="array" aca="1" ref="D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Measure'!G316),0)),"")</f>
        <v/>
      </c>
      <c r="E316" t="str">
        <f t="array" aca="1" ref="E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Measure'!G316),0)),"")</f>
        <v/>
      </c>
      <c r="F316" s="8" t="str">
        <f t="array" aca="1" ref="F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Measure'!G316),0)),"")</f>
        <v/>
      </c>
    </row>
    <row r="317" spans="3:6" x14ac:dyDescent="0.25">
      <c r="C317" t="str">
        <f t="array" aca="1" ref="C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Measure'!G317),0)),"")</f>
        <v/>
      </c>
      <c r="D317" t="str">
        <f t="array" aca="1" ref="D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Measure'!G317),0)),"")</f>
        <v/>
      </c>
      <c r="E317" t="str">
        <f t="array" aca="1" ref="E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Measure'!G317),0)),"")</f>
        <v/>
      </c>
      <c r="F317" s="8" t="str">
        <f t="array" aca="1" ref="F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Measure'!G317),0)),"")</f>
        <v/>
      </c>
    </row>
    <row r="318" spans="3:6" x14ac:dyDescent="0.25">
      <c r="C318" t="str">
        <f t="array" aca="1" ref="C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Measure'!G318),0)),"")</f>
        <v/>
      </c>
      <c r="D318" t="str">
        <f t="array" aca="1" ref="D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Measure'!G318),0)),"")</f>
        <v/>
      </c>
      <c r="E318" t="str">
        <f t="array" aca="1" ref="E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Measure'!G318),0)),"")</f>
        <v/>
      </c>
      <c r="F318" s="8" t="str">
        <f t="array" aca="1" ref="F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Measure'!G318),0)),"")</f>
        <v/>
      </c>
    </row>
    <row r="319" spans="3:6" x14ac:dyDescent="0.25">
      <c r="C319" t="str">
        <f t="array" aca="1" ref="C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Measure'!G319),0)),"")</f>
        <v/>
      </c>
      <c r="D319" t="str">
        <f t="array" aca="1" ref="D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Measure'!G319),0)),"")</f>
        <v/>
      </c>
      <c r="E319" t="str">
        <f t="array" aca="1" ref="E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Measure'!G319),0)),"")</f>
        <v/>
      </c>
      <c r="F319" s="8" t="str">
        <f t="array" aca="1" ref="F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Measure'!G319),0)),"")</f>
        <v/>
      </c>
    </row>
    <row r="320" spans="3:6" x14ac:dyDescent="0.25">
      <c r="C320" t="str">
        <f t="array" aca="1" ref="C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Measure'!G320),0)),"")</f>
        <v/>
      </c>
      <c r="D320" t="str">
        <f t="array" aca="1" ref="D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Measure'!G320),0)),"")</f>
        <v/>
      </c>
      <c r="E320" t="str">
        <f t="array" aca="1" ref="E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Measure'!G320),0)),"")</f>
        <v/>
      </c>
      <c r="F320" s="8" t="str">
        <f t="array" aca="1" ref="F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Measure'!G320),0)),"")</f>
        <v/>
      </c>
    </row>
    <row r="321" spans="3:6" x14ac:dyDescent="0.25">
      <c r="C321" t="str">
        <f t="array" aca="1" ref="C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Measure'!G321),0)),"")</f>
        <v/>
      </c>
      <c r="D321" t="str">
        <f t="array" aca="1" ref="D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Measure'!G321),0)),"")</f>
        <v/>
      </c>
      <c r="E321" t="str">
        <f t="array" aca="1" ref="E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Measure'!G321),0)),"")</f>
        <v/>
      </c>
      <c r="F321" s="8" t="str">
        <f t="array" aca="1" ref="F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Measure'!G321),0)),"")</f>
        <v/>
      </c>
    </row>
    <row r="322" spans="3:6" x14ac:dyDescent="0.25">
      <c r="C322" t="str">
        <f t="array" aca="1" ref="C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Measure'!G322),0)),"")</f>
        <v/>
      </c>
      <c r="D322" t="str">
        <f t="array" aca="1" ref="D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Measure'!G322),0)),"")</f>
        <v/>
      </c>
      <c r="E322" t="str">
        <f t="array" aca="1" ref="E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Measure'!G322),0)),"")</f>
        <v/>
      </c>
      <c r="F322" s="8" t="str">
        <f t="array" aca="1" ref="F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Measure'!G322),0)),"")</f>
        <v/>
      </c>
    </row>
    <row r="323" spans="3:6" x14ac:dyDescent="0.25">
      <c r="C323" t="str">
        <f t="array" aca="1" ref="C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Measure'!G323),0)),"")</f>
        <v/>
      </c>
      <c r="D323" t="str">
        <f t="array" aca="1" ref="D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Measure'!G323),0)),"")</f>
        <v/>
      </c>
      <c r="E323" t="str">
        <f t="array" aca="1" ref="E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Measure'!G323),0)),"")</f>
        <v/>
      </c>
      <c r="F323" s="8" t="str">
        <f t="array" aca="1" ref="F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Measure'!G323),0)),"")</f>
        <v/>
      </c>
    </row>
    <row r="324" spans="3:6" x14ac:dyDescent="0.25">
      <c r="C324" t="str">
        <f t="array" aca="1" ref="C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Measure'!G324),0)),"")</f>
        <v/>
      </c>
      <c r="D324" t="str">
        <f t="array" aca="1" ref="D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Measure'!G324),0)),"")</f>
        <v/>
      </c>
      <c r="E324" t="str">
        <f t="array" aca="1" ref="E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Measure'!G324),0)),"")</f>
        <v/>
      </c>
      <c r="F324" s="8" t="str">
        <f t="array" aca="1" ref="F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Measure'!G324),0)),"")</f>
        <v/>
      </c>
    </row>
    <row r="325" spans="3:6" x14ac:dyDescent="0.25">
      <c r="C325" t="str">
        <f t="array" aca="1" ref="C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Measure'!G325),0)),"")</f>
        <v/>
      </c>
      <c r="D325" t="str">
        <f t="array" aca="1" ref="D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Measure'!G325),0)),"")</f>
        <v/>
      </c>
      <c r="E325" t="str">
        <f t="array" aca="1" ref="E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Measure'!G325),0)),"")</f>
        <v/>
      </c>
      <c r="F325" s="8" t="str">
        <f t="array" aca="1" ref="F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Measure'!G325),0)),"")</f>
        <v/>
      </c>
    </row>
    <row r="326" spans="3:6" x14ac:dyDescent="0.25">
      <c r="C326" t="str">
        <f t="array" aca="1" ref="C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Measure'!G326),0)),"")</f>
        <v/>
      </c>
      <c r="D326" t="str">
        <f t="array" aca="1" ref="D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Measure'!G326),0)),"")</f>
        <v/>
      </c>
      <c r="E326" t="str">
        <f t="array" aca="1" ref="E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Measure'!G326),0)),"")</f>
        <v/>
      </c>
      <c r="F326" s="8" t="str">
        <f t="array" aca="1" ref="F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Measure'!G326),0)),"")</f>
        <v/>
      </c>
    </row>
    <row r="327" spans="3:6" x14ac:dyDescent="0.25">
      <c r="C327" t="str">
        <f t="array" aca="1" ref="C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Measure'!G327),0)),"")</f>
        <v/>
      </c>
      <c r="D327" t="str">
        <f t="array" aca="1" ref="D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Measure'!G327),0)),"")</f>
        <v/>
      </c>
      <c r="E327" t="str">
        <f t="array" aca="1" ref="E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Measure'!G327),0)),"")</f>
        <v/>
      </c>
      <c r="F327" s="8" t="str">
        <f t="array" aca="1" ref="F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Measure'!G327),0)),"")</f>
        <v/>
      </c>
    </row>
    <row r="328" spans="3:6" x14ac:dyDescent="0.25">
      <c r="C328" t="str">
        <f t="array" aca="1" ref="C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Measure'!G328),0)),"")</f>
        <v/>
      </c>
      <c r="D328" t="str">
        <f t="array" aca="1" ref="D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Measure'!G328),0)),"")</f>
        <v/>
      </c>
      <c r="E328" t="str">
        <f t="array" aca="1" ref="E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Measure'!G328),0)),"")</f>
        <v/>
      </c>
      <c r="F328" s="8" t="str">
        <f t="array" aca="1" ref="F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Measure'!G328),0)),"")</f>
        <v/>
      </c>
    </row>
    <row r="329" spans="3:6" x14ac:dyDescent="0.25">
      <c r="C329" t="str">
        <f t="array" aca="1" ref="C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Measure'!G329),0)),"")</f>
        <v/>
      </c>
      <c r="D329" t="str">
        <f t="array" aca="1" ref="D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Measure'!G329),0)),"")</f>
        <v/>
      </c>
      <c r="E329" t="str">
        <f t="array" aca="1" ref="E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Measure'!G329),0)),"")</f>
        <v/>
      </c>
      <c r="F329" s="8" t="str">
        <f t="array" aca="1" ref="F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Measure'!G329),0)),"")</f>
        <v/>
      </c>
    </row>
    <row r="330" spans="3:6" x14ac:dyDescent="0.25">
      <c r="C330" t="str">
        <f t="array" aca="1" ref="C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Measure'!G330),0)),"")</f>
        <v/>
      </c>
      <c r="D330" t="str">
        <f t="array" aca="1" ref="D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Measure'!G330),0)),"")</f>
        <v/>
      </c>
      <c r="E330" t="str">
        <f t="array" aca="1" ref="E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Measure'!G330),0)),"")</f>
        <v/>
      </c>
      <c r="F330" s="8" t="str">
        <f t="array" aca="1" ref="F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Measure'!G330),0)),"")</f>
        <v/>
      </c>
    </row>
    <row r="331" spans="3:6" x14ac:dyDescent="0.25">
      <c r="C331" t="str">
        <f t="array" aca="1" ref="C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Measure'!G331),0)),"")</f>
        <v/>
      </c>
      <c r="D331" t="str">
        <f t="array" aca="1" ref="D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Measure'!G331),0)),"")</f>
        <v/>
      </c>
      <c r="E331" t="str">
        <f t="array" aca="1" ref="E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Measure'!G331),0)),"")</f>
        <v/>
      </c>
      <c r="F331" s="8" t="str">
        <f t="array" aca="1" ref="F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Measure'!G331),0)),"")</f>
        <v/>
      </c>
    </row>
    <row r="332" spans="3:6" x14ac:dyDescent="0.25">
      <c r="C332" t="str">
        <f t="array" aca="1" ref="C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Measure'!G332),0)),"")</f>
        <v/>
      </c>
      <c r="D332" t="str">
        <f t="array" aca="1" ref="D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Measure'!G332),0)),"")</f>
        <v/>
      </c>
      <c r="E332" t="str">
        <f t="array" aca="1" ref="E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Measure'!G332),0)),"")</f>
        <v/>
      </c>
      <c r="F332" s="8" t="str">
        <f t="array" aca="1" ref="F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Measure'!G332),0)),"")</f>
        <v/>
      </c>
    </row>
    <row r="333" spans="3:6" x14ac:dyDescent="0.25">
      <c r="C333" t="str">
        <f t="array" aca="1" ref="C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Measure'!G333),0)),"")</f>
        <v/>
      </c>
      <c r="D333" t="str">
        <f t="array" aca="1" ref="D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Measure'!G333),0)),"")</f>
        <v/>
      </c>
      <c r="E333" t="str">
        <f t="array" aca="1" ref="E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Measure'!G333),0)),"")</f>
        <v/>
      </c>
      <c r="F333" s="8" t="str">
        <f t="array" aca="1" ref="F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Measure'!G333),0)),"")</f>
        <v/>
      </c>
    </row>
    <row r="334" spans="3:6" x14ac:dyDescent="0.25">
      <c r="C334" t="str">
        <f t="array" aca="1" ref="C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Measure'!G334),0)),"")</f>
        <v/>
      </c>
      <c r="D334" t="str">
        <f t="array" aca="1" ref="D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Measure'!G334),0)),"")</f>
        <v/>
      </c>
      <c r="E334" t="str">
        <f t="array" aca="1" ref="E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Measure'!G334),0)),"")</f>
        <v/>
      </c>
      <c r="F334" s="8" t="str">
        <f t="array" aca="1" ref="F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Measure'!G334),0)),"")</f>
        <v/>
      </c>
    </row>
    <row r="335" spans="3:6" x14ac:dyDescent="0.25">
      <c r="C335" t="str">
        <f t="array" aca="1" ref="C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Measure'!G335),0)),"")</f>
        <v/>
      </c>
      <c r="D335" t="str">
        <f t="array" aca="1" ref="D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Measure'!G335),0)),"")</f>
        <v/>
      </c>
      <c r="E335" t="str">
        <f t="array" aca="1" ref="E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Measure'!G335),0)),"")</f>
        <v/>
      </c>
      <c r="F335" s="8" t="str">
        <f t="array" aca="1" ref="F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Measure'!G335),0)),"")</f>
        <v/>
      </c>
    </row>
    <row r="336" spans="3:6" x14ac:dyDescent="0.25">
      <c r="C336" t="str">
        <f t="array" aca="1" ref="C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Measure'!G336),0)),"")</f>
        <v/>
      </c>
      <c r="D336" t="str">
        <f t="array" aca="1" ref="D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Measure'!G336),0)),"")</f>
        <v/>
      </c>
      <c r="E336" t="str">
        <f t="array" aca="1" ref="E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Measure'!G336),0)),"")</f>
        <v/>
      </c>
      <c r="F336" s="8" t="str">
        <f t="array" aca="1" ref="F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Measure'!G336),0)),"")</f>
        <v/>
      </c>
    </row>
    <row r="337" spans="3:6" x14ac:dyDescent="0.25">
      <c r="C337" t="str">
        <f t="array" aca="1" ref="C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Measure'!G337),0)),"")</f>
        <v/>
      </c>
      <c r="D337" t="str">
        <f t="array" aca="1" ref="D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Measure'!G337),0)),"")</f>
        <v/>
      </c>
      <c r="E337" t="str">
        <f t="array" aca="1" ref="E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Measure'!G337),0)),"")</f>
        <v/>
      </c>
      <c r="F337" s="8" t="str">
        <f t="array" aca="1" ref="F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Measure'!G337),0)),"")</f>
        <v/>
      </c>
    </row>
    <row r="338" spans="3:6" x14ac:dyDescent="0.25">
      <c r="C338" t="str">
        <f t="array" aca="1" ref="C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Measure'!G338),0)),"")</f>
        <v/>
      </c>
      <c r="D338" t="str">
        <f t="array" aca="1" ref="D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Measure'!G338),0)),"")</f>
        <v/>
      </c>
      <c r="E338" t="str">
        <f t="array" aca="1" ref="E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Measure'!G338),0)),"")</f>
        <v/>
      </c>
      <c r="F338" s="8" t="str">
        <f t="array" aca="1" ref="F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Measure'!G338),0)),"")</f>
        <v/>
      </c>
    </row>
    <row r="339" spans="3:6" x14ac:dyDescent="0.25">
      <c r="C339" t="str">
        <f t="array" aca="1" ref="C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Measure'!G339),0)),"")</f>
        <v/>
      </c>
      <c r="D339" t="str">
        <f t="array" aca="1" ref="D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Measure'!G339),0)),"")</f>
        <v/>
      </c>
      <c r="E339" t="str">
        <f t="array" aca="1" ref="E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Measure'!G339),0)),"")</f>
        <v/>
      </c>
      <c r="F339" s="8" t="str">
        <f t="array" aca="1" ref="F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Measure'!G339),0)),"")</f>
        <v/>
      </c>
    </row>
    <row r="340" spans="3:6" x14ac:dyDescent="0.25">
      <c r="C340" t="str">
        <f t="array" aca="1" ref="C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Measure'!G340),0)),"")</f>
        <v/>
      </c>
      <c r="D340" t="str">
        <f t="array" aca="1" ref="D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Measure'!G340),0)),"")</f>
        <v/>
      </c>
      <c r="E340" t="str">
        <f t="array" aca="1" ref="E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Measure'!G340),0)),"")</f>
        <v/>
      </c>
      <c r="F340" s="8" t="str">
        <f t="array" aca="1" ref="F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Measure'!G340),0)),"")</f>
        <v/>
      </c>
    </row>
    <row r="341" spans="3:6" x14ac:dyDescent="0.25">
      <c r="C341" t="str">
        <f t="array" aca="1" ref="C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Measure'!G341),0)),"")</f>
        <v/>
      </c>
      <c r="D341" t="str">
        <f t="array" aca="1" ref="D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Measure'!G341),0)),"")</f>
        <v/>
      </c>
      <c r="E341" t="str">
        <f t="array" aca="1" ref="E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Measure'!G341),0)),"")</f>
        <v/>
      </c>
      <c r="F341" s="8" t="str">
        <f t="array" aca="1" ref="F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Measure'!G341),0)),"")</f>
        <v/>
      </c>
    </row>
    <row r="342" spans="3:6" x14ac:dyDescent="0.25">
      <c r="C342" t="str">
        <f t="array" aca="1" ref="C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Measure'!G342),0)),"")</f>
        <v/>
      </c>
      <c r="D342" t="str">
        <f t="array" aca="1" ref="D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Measure'!G342),0)),"")</f>
        <v/>
      </c>
      <c r="E342" t="str">
        <f t="array" aca="1" ref="E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Measure'!G342),0)),"")</f>
        <v/>
      </c>
      <c r="F342" s="8" t="str">
        <f t="array" aca="1" ref="F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Measure'!G342),0)),"")</f>
        <v/>
      </c>
    </row>
    <row r="343" spans="3:6" x14ac:dyDescent="0.25">
      <c r="C343" t="str">
        <f t="array" aca="1" ref="C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Measure'!G343),0)),"")</f>
        <v/>
      </c>
      <c r="D343" t="str">
        <f t="array" aca="1" ref="D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Measure'!G343),0)),"")</f>
        <v/>
      </c>
      <c r="E343" t="str">
        <f t="array" aca="1" ref="E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Measure'!G343),0)),"")</f>
        <v/>
      </c>
      <c r="F343" s="8" t="str">
        <f t="array" aca="1" ref="F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Measure'!G343),0)),"")</f>
        <v/>
      </c>
    </row>
    <row r="344" spans="3:6" x14ac:dyDescent="0.25">
      <c r="C344" t="str">
        <f t="array" aca="1" ref="C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Measure'!G344),0)),"")</f>
        <v/>
      </c>
      <c r="D344" t="str">
        <f t="array" aca="1" ref="D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Measure'!G344),0)),"")</f>
        <v/>
      </c>
      <c r="E344" t="str">
        <f t="array" aca="1" ref="E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Measure'!G344),0)),"")</f>
        <v/>
      </c>
      <c r="F344" s="8" t="str">
        <f t="array" aca="1" ref="F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Measure'!G344),0)),"")</f>
        <v/>
      </c>
    </row>
    <row r="345" spans="3:6" x14ac:dyDescent="0.25">
      <c r="C345" t="str">
        <f t="array" aca="1" ref="C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Measure'!G345),0)),"")</f>
        <v/>
      </c>
      <c r="D345" t="str">
        <f t="array" aca="1" ref="D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Measure'!G345),0)),"")</f>
        <v/>
      </c>
      <c r="E345" t="str">
        <f t="array" aca="1" ref="E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Measure'!G345),0)),"")</f>
        <v/>
      </c>
      <c r="F345" s="8" t="str">
        <f t="array" aca="1" ref="F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Measure'!G345),0)),"")</f>
        <v/>
      </c>
    </row>
    <row r="346" spans="3:6" x14ac:dyDescent="0.25">
      <c r="C346" t="str">
        <f t="array" aca="1" ref="C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Measure'!G346),0)),"")</f>
        <v/>
      </c>
      <c r="D346" t="str">
        <f t="array" aca="1" ref="D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Measure'!G346),0)),"")</f>
        <v/>
      </c>
      <c r="E346" t="str">
        <f t="array" aca="1" ref="E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Measure'!G346),0)),"")</f>
        <v/>
      </c>
      <c r="F346" s="8" t="str">
        <f t="array" aca="1" ref="F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Measure'!G346),0)),"")</f>
        <v/>
      </c>
    </row>
    <row r="347" spans="3:6" x14ac:dyDescent="0.25">
      <c r="C347" t="str">
        <f t="array" aca="1" ref="C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Measure'!G347),0)),"")</f>
        <v/>
      </c>
      <c r="D347" t="str">
        <f t="array" aca="1" ref="D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Measure'!G347),0)),"")</f>
        <v/>
      </c>
      <c r="E347" t="str">
        <f t="array" aca="1" ref="E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Measure'!G347),0)),"")</f>
        <v/>
      </c>
      <c r="F347" s="8" t="str">
        <f t="array" aca="1" ref="F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Measure'!G347),0)),"")</f>
        <v/>
      </c>
    </row>
    <row r="348" spans="3:6" x14ac:dyDescent="0.25">
      <c r="C348" t="str">
        <f t="array" aca="1" ref="C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Measure'!G348),0)),"")</f>
        <v/>
      </c>
      <c r="D348" t="str">
        <f t="array" aca="1" ref="D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Measure'!G348),0)),"")</f>
        <v/>
      </c>
      <c r="E348" t="str">
        <f t="array" aca="1" ref="E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Measure'!G348),0)),"")</f>
        <v/>
      </c>
      <c r="F348" s="8" t="str">
        <f t="array" aca="1" ref="F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Measure'!G348),0)),"")</f>
        <v/>
      </c>
    </row>
    <row r="349" spans="3:6" x14ac:dyDescent="0.25">
      <c r="C349" t="str">
        <f t="array" aca="1" ref="C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Measure'!G349),0)),"")</f>
        <v/>
      </c>
      <c r="D349" t="str">
        <f t="array" aca="1" ref="D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Measure'!G349),0)),"")</f>
        <v/>
      </c>
      <c r="E349" t="str">
        <f t="array" aca="1" ref="E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Measure'!G349),0)),"")</f>
        <v/>
      </c>
      <c r="F349" s="8" t="str">
        <f t="array" aca="1" ref="F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Measure'!G349),0)),"")</f>
        <v/>
      </c>
    </row>
    <row r="350" spans="3:6" x14ac:dyDescent="0.25">
      <c r="C350" t="str">
        <f t="array" aca="1" ref="C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Measure'!G350),0)),"")</f>
        <v/>
      </c>
      <c r="D350" t="str">
        <f t="array" aca="1" ref="D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Measure'!G350),0)),"")</f>
        <v/>
      </c>
      <c r="E350" t="str">
        <f t="array" aca="1" ref="E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Measure'!G350),0)),"")</f>
        <v/>
      </c>
      <c r="F350" s="8" t="str">
        <f t="array" aca="1" ref="F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Measure'!G350),0)),"")</f>
        <v/>
      </c>
    </row>
    <row r="351" spans="3:6" x14ac:dyDescent="0.25">
      <c r="C351" t="str">
        <f t="array" aca="1" ref="C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Measure'!G351),0)),"")</f>
        <v/>
      </c>
      <c r="D351" t="str">
        <f t="array" aca="1" ref="D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Measure'!G351),0)),"")</f>
        <v/>
      </c>
      <c r="E351" t="str">
        <f t="array" aca="1" ref="E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Measure'!G351),0)),"")</f>
        <v/>
      </c>
      <c r="F351" s="8" t="str">
        <f t="array" aca="1" ref="F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Measure'!G351),0)),"")</f>
        <v/>
      </c>
    </row>
    <row r="352" spans="3:6" x14ac:dyDescent="0.25">
      <c r="C352" t="str">
        <f t="array" aca="1" ref="C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Measure'!G352),0)),"")</f>
        <v/>
      </c>
      <c r="D352" t="str">
        <f t="array" aca="1" ref="D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Measure'!G352),0)),"")</f>
        <v/>
      </c>
      <c r="E352" t="str">
        <f t="array" aca="1" ref="E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Measure'!G352),0)),"")</f>
        <v/>
      </c>
      <c r="F352" s="8" t="str">
        <f t="array" aca="1" ref="F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Measure'!G352),0)),"")</f>
        <v/>
      </c>
    </row>
    <row r="353" spans="3:6" x14ac:dyDescent="0.25">
      <c r="C353" t="str">
        <f t="array" aca="1" ref="C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Measure'!G353),0)),"")</f>
        <v/>
      </c>
      <c r="D353" t="str">
        <f t="array" aca="1" ref="D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Measure'!G353),0)),"")</f>
        <v/>
      </c>
      <c r="E353" t="str">
        <f t="array" aca="1" ref="E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Measure'!G353),0)),"")</f>
        <v/>
      </c>
      <c r="F353" s="8" t="str">
        <f t="array" aca="1" ref="F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Measure'!G353),0)),"")</f>
        <v/>
      </c>
    </row>
    <row r="354" spans="3:6" x14ac:dyDescent="0.25">
      <c r="C354" t="str">
        <f t="array" aca="1" ref="C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Measure'!G354),0)),"")</f>
        <v/>
      </c>
      <c r="D354" t="str">
        <f t="array" aca="1" ref="D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Measure'!G354),0)),"")</f>
        <v/>
      </c>
      <c r="E354" t="str">
        <f t="array" aca="1" ref="E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Measure'!G354),0)),"")</f>
        <v/>
      </c>
      <c r="F354" s="8" t="str">
        <f t="array" aca="1" ref="F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Measure'!G354),0)),"")</f>
        <v/>
      </c>
    </row>
    <row r="355" spans="3:6" x14ac:dyDescent="0.25">
      <c r="C355" t="str">
        <f t="array" aca="1" ref="C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Measure'!G355),0)),"")</f>
        <v/>
      </c>
      <c r="D355" t="str">
        <f t="array" aca="1" ref="D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Measure'!G355),0)),"")</f>
        <v/>
      </c>
      <c r="E355" t="str">
        <f t="array" aca="1" ref="E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Measure'!G355),0)),"")</f>
        <v/>
      </c>
      <c r="F355" s="8" t="str">
        <f t="array" aca="1" ref="F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Measure'!G355),0)),"")</f>
        <v/>
      </c>
    </row>
    <row r="356" spans="3:6" x14ac:dyDescent="0.25">
      <c r="C356" t="str">
        <f t="array" aca="1" ref="C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Measure'!G356),0)),"")</f>
        <v/>
      </c>
      <c r="D356" t="str">
        <f t="array" aca="1" ref="D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Measure'!G356),0)),"")</f>
        <v/>
      </c>
      <c r="E356" t="str">
        <f t="array" aca="1" ref="E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Measure'!G356),0)),"")</f>
        <v/>
      </c>
      <c r="F356" s="8" t="str">
        <f t="array" aca="1" ref="F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Measure'!G356),0)),"")</f>
        <v/>
      </c>
    </row>
    <row r="357" spans="3:6" x14ac:dyDescent="0.25">
      <c r="C357" t="str">
        <f t="array" aca="1" ref="C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Measure'!G357),0)),"")</f>
        <v/>
      </c>
      <c r="D357" t="str">
        <f t="array" aca="1" ref="D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Measure'!G357),0)),"")</f>
        <v/>
      </c>
      <c r="E357" t="str">
        <f t="array" aca="1" ref="E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Measure'!G357),0)),"")</f>
        <v/>
      </c>
      <c r="F357" s="8" t="str">
        <f t="array" aca="1" ref="F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Measure'!G357),0)),"")</f>
        <v/>
      </c>
    </row>
    <row r="358" spans="3:6" x14ac:dyDescent="0.25">
      <c r="C358" t="str">
        <f t="array" aca="1" ref="C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Measure'!G358),0)),"")</f>
        <v/>
      </c>
      <c r="D358" t="str">
        <f t="array" aca="1" ref="D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Measure'!G358),0)),"")</f>
        <v/>
      </c>
      <c r="E358" t="str">
        <f t="array" aca="1" ref="E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Measure'!G358),0)),"")</f>
        <v/>
      </c>
      <c r="F358" s="8" t="str">
        <f t="array" aca="1" ref="F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Measure'!G358),0)),"")</f>
        <v/>
      </c>
    </row>
    <row r="359" spans="3:6" x14ac:dyDescent="0.25">
      <c r="C359" t="str">
        <f t="array" aca="1" ref="C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Measure'!G359),0)),"")</f>
        <v/>
      </c>
      <c r="D359" t="str">
        <f t="array" aca="1" ref="D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Measure'!G359),0)),"")</f>
        <v/>
      </c>
      <c r="E359" t="str">
        <f t="array" aca="1" ref="E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Measure'!G359),0)),"")</f>
        <v/>
      </c>
      <c r="F359" s="8" t="str">
        <f t="array" aca="1" ref="F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Measure'!G359),0)),"")</f>
        <v/>
      </c>
    </row>
    <row r="360" spans="3:6" x14ac:dyDescent="0.25">
      <c r="C360" t="str">
        <f t="array" aca="1" ref="C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Measure'!G360),0)),"")</f>
        <v/>
      </c>
      <c r="D360" t="str">
        <f t="array" aca="1" ref="D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Measure'!G360),0)),"")</f>
        <v/>
      </c>
      <c r="E360" t="str">
        <f t="array" aca="1" ref="E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Measure'!G360),0)),"")</f>
        <v/>
      </c>
      <c r="F360" s="8" t="str">
        <f t="array" aca="1" ref="F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Measure'!G360),0)),"")</f>
        <v/>
      </c>
    </row>
    <row r="361" spans="3:6" x14ac:dyDescent="0.25">
      <c r="C361" t="str">
        <f t="array" aca="1" ref="C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Measure'!G361),0)),"")</f>
        <v/>
      </c>
      <c r="D361" t="str">
        <f t="array" aca="1" ref="D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Measure'!G361),0)),"")</f>
        <v/>
      </c>
      <c r="E361" t="str">
        <f t="array" aca="1" ref="E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Measure'!G361),0)),"")</f>
        <v/>
      </c>
      <c r="F361" s="8" t="str">
        <f t="array" aca="1" ref="F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Measure'!G361),0)),"")</f>
        <v/>
      </c>
    </row>
    <row r="362" spans="3:6" x14ac:dyDescent="0.25">
      <c r="C362" t="str">
        <f t="array" aca="1" ref="C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Measure'!G362),0)),"")</f>
        <v/>
      </c>
      <c r="D362" t="str">
        <f t="array" aca="1" ref="D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Measure'!G362),0)),"")</f>
        <v/>
      </c>
      <c r="E362" t="str">
        <f t="array" aca="1" ref="E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Measure'!G362),0)),"")</f>
        <v/>
      </c>
      <c r="F362" s="8" t="str">
        <f t="array" aca="1" ref="F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Measure'!G362),0)),"")</f>
        <v/>
      </c>
    </row>
    <row r="363" spans="3:6" x14ac:dyDescent="0.25">
      <c r="C363" t="str">
        <f t="array" aca="1" ref="C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Measure'!G363),0)),"")</f>
        <v/>
      </c>
      <c r="D363" t="str">
        <f t="array" aca="1" ref="D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Measure'!G363),0)),"")</f>
        <v/>
      </c>
      <c r="E363" t="str">
        <f t="array" aca="1" ref="E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Measure'!G363),0)),"")</f>
        <v/>
      </c>
      <c r="F363" s="8" t="str">
        <f t="array" aca="1" ref="F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Measure'!G363),0)),"")</f>
        <v/>
      </c>
    </row>
    <row r="364" spans="3:6" x14ac:dyDescent="0.25">
      <c r="C364" t="str">
        <f t="array" aca="1" ref="C3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Measure'!G364),0)),"")</f>
        <v/>
      </c>
      <c r="D364" t="str">
        <f t="array" aca="1" ref="D3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Measure'!G364),0)),"")</f>
        <v/>
      </c>
      <c r="E364" t="str">
        <f t="array" aca="1" ref="E3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Measure'!G364),0)),"")</f>
        <v/>
      </c>
      <c r="F364" s="8" t="str">
        <f t="array" aca="1" ref="F3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Measure'!G364),0)),"")</f>
        <v/>
      </c>
    </row>
    <row r="365" spans="3:6" x14ac:dyDescent="0.25">
      <c r="C365" t="str">
        <f t="array" aca="1" ref="C3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Measure'!G365),0)),"")</f>
        <v/>
      </c>
      <c r="D365" t="str">
        <f t="array" aca="1" ref="D3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Measure'!G365),0)),"")</f>
        <v/>
      </c>
      <c r="E365" t="str">
        <f t="array" aca="1" ref="E3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Measure'!G365),0)),"")</f>
        <v/>
      </c>
      <c r="F365" s="8" t="str">
        <f t="array" aca="1" ref="F3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Measure'!G365),0)),"")</f>
        <v/>
      </c>
    </row>
    <row r="366" spans="3:6" x14ac:dyDescent="0.25">
      <c r="C366" t="str">
        <f t="array" aca="1" ref="C3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Measure'!G366),0)),"")</f>
        <v/>
      </c>
      <c r="D366" t="str">
        <f t="array" aca="1" ref="D3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Measure'!G366),0)),"")</f>
        <v/>
      </c>
      <c r="E366" t="str">
        <f t="array" aca="1" ref="E3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Measure'!G366),0)),"")</f>
        <v/>
      </c>
      <c r="F366" s="8" t="str">
        <f t="array" aca="1" ref="F3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Measure'!G366),0)),"")</f>
        <v/>
      </c>
    </row>
    <row r="367" spans="3:6" x14ac:dyDescent="0.25">
      <c r="C367" t="str">
        <f t="array" aca="1" ref="C3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Measure'!G367),0)),"")</f>
        <v/>
      </c>
      <c r="D367" t="str">
        <f t="array" aca="1" ref="D3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Measure'!G367),0)),"")</f>
        <v/>
      </c>
      <c r="E367" t="str">
        <f t="array" aca="1" ref="E3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Measure'!G367),0)),"")</f>
        <v/>
      </c>
      <c r="F367" s="8" t="str">
        <f t="array" aca="1" ref="F3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Measure'!G367),0)),"")</f>
        <v/>
      </c>
    </row>
    <row r="368" spans="3:6" x14ac:dyDescent="0.25">
      <c r="C368" t="str">
        <f t="array" aca="1" ref="C3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Measure'!G368),0)),"")</f>
        <v/>
      </c>
      <c r="D368" t="str">
        <f t="array" aca="1" ref="D3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Measure'!G368),0)),"")</f>
        <v/>
      </c>
      <c r="E368" t="str">
        <f t="array" aca="1" ref="E3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Measure'!G368),0)),"")</f>
        <v/>
      </c>
      <c r="F368" s="8" t="str">
        <f t="array" aca="1" ref="F3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Measure'!G368),0)),"")</f>
        <v/>
      </c>
    </row>
    <row r="369" spans="3:6" x14ac:dyDescent="0.25">
      <c r="C369" t="str">
        <f t="array" aca="1" ref="C3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Measure'!G369),0)),"")</f>
        <v/>
      </c>
      <c r="D369" t="str">
        <f t="array" aca="1" ref="D3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Measure'!G369),0)),"")</f>
        <v/>
      </c>
      <c r="E369" t="str">
        <f t="array" aca="1" ref="E3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Measure'!G369),0)),"")</f>
        <v/>
      </c>
      <c r="F369" s="8" t="str">
        <f t="array" aca="1" ref="F3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Measure'!G369),0)),"")</f>
        <v/>
      </c>
    </row>
    <row r="370" spans="3:6" x14ac:dyDescent="0.25">
      <c r="C370" t="str">
        <f t="array" aca="1" ref="C3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Measure'!G370),0)),"")</f>
        <v/>
      </c>
      <c r="D370" t="str">
        <f t="array" aca="1" ref="D3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Measure'!G370),0)),"")</f>
        <v/>
      </c>
      <c r="E370" t="str">
        <f t="array" aca="1" ref="E3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Measure'!G370),0)),"")</f>
        <v/>
      </c>
      <c r="F370" s="8" t="str">
        <f t="array" aca="1" ref="F3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Measure'!G370),0)),"")</f>
        <v/>
      </c>
    </row>
    <row r="371" spans="3:6" x14ac:dyDescent="0.25">
      <c r="C371" t="str">
        <f t="array" aca="1" ref="C3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Measure'!G371),0)),"")</f>
        <v/>
      </c>
      <c r="D371" t="str">
        <f t="array" aca="1" ref="D3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Measure'!G371),0)),"")</f>
        <v/>
      </c>
      <c r="E371" t="str">
        <f t="array" aca="1" ref="E3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Measure'!G371),0)),"")</f>
        <v/>
      </c>
      <c r="F371" s="8" t="str">
        <f t="array" aca="1" ref="F3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Measure'!G371),0)),"")</f>
        <v/>
      </c>
    </row>
    <row r="372" spans="3:6" x14ac:dyDescent="0.25">
      <c r="C372" t="str">
        <f t="array" aca="1" ref="C3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Measure'!G372),0)),"")</f>
        <v/>
      </c>
      <c r="D372" t="str">
        <f t="array" aca="1" ref="D3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Measure'!G372),0)),"")</f>
        <v/>
      </c>
      <c r="E372" t="str">
        <f t="array" aca="1" ref="E3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Measure'!G372),0)),"")</f>
        <v/>
      </c>
      <c r="F372" s="8" t="str">
        <f t="array" aca="1" ref="F3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Measure'!G372),0)),"")</f>
        <v/>
      </c>
    </row>
    <row r="373" spans="3:6" x14ac:dyDescent="0.25">
      <c r="C373" t="str">
        <f t="array" aca="1" ref="C3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Measure'!G373),0)),"")</f>
        <v/>
      </c>
      <c r="D373" t="str">
        <f t="array" aca="1" ref="D3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Measure'!G373),0)),"")</f>
        <v/>
      </c>
      <c r="E373" t="str">
        <f t="array" aca="1" ref="E3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Measure'!G373),0)),"")</f>
        <v/>
      </c>
      <c r="F373" s="8" t="str">
        <f t="array" aca="1" ref="F3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Measure'!G373),0)),"")</f>
        <v/>
      </c>
    </row>
    <row r="374" spans="3:6" x14ac:dyDescent="0.25">
      <c r="C374" t="str">
        <f t="array" aca="1" ref="C3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Measure'!G374),0)),"")</f>
        <v/>
      </c>
      <c r="D374" t="str">
        <f t="array" aca="1" ref="D3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Measure'!G374),0)),"")</f>
        <v/>
      </c>
      <c r="E374" t="str">
        <f t="array" aca="1" ref="E3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Measure'!G374),0)),"")</f>
        <v/>
      </c>
      <c r="F374" s="8" t="str">
        <f t="array" aca="1" ref="F3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Measure'!G374),0)),"")</f>
        <v/>
      </c>
    </row>
    <row r="375" spans="3:6" x14ac:dyDescent="0.25">
      <c r="C375" t="str">
        <f t="array" aca="1" ref="C3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Measure'!G375),0)),"")</f>
        <v/>
      </c>
      <c r="D375" t="str">
        <f t="array" aca="1" ref="D3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Measure'!G375),0)),"")</f>
        <v/>
      </c>
      <c r="E375" t="str">
        <f t="array" aca="1" ref="E3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Measure'!G375),0)),"")</f>
        <v/>
      </c>
      <c r="F375" s="8" t="str">
        <f t="array" aca="1" ref="F3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Measure'!G375),0)),"")</f>
        <v/>
      </c>
    </row>
    <row r="376" spans="3:6" x14ac:dyDescent="0.25">
      <c r="C376" t="str">
        <f t="array" aca="1" ref="C3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Measure'!G376),0)),"")</f>
        <v/>
      </c>
      <c r="D376" t="str">
        <f t="array" aca="1" ref="D3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Measure'!G376),0)),"")</f>
        <v/>
      </c>
      <c r="E376" t="str">
        <f t="array" aca="1" ref="E3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Measure'!G376),0)),"")</f>
        <v/>
      </c>
      <c r="F376" s="8" t="str">
        <f t="array" aca="1" ref="F3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Measure'!G376),0)),"")</f>
        <v/>
      </c>
    </row>
    <row r="377" spans="3:6" x14ac:dyDescent="0.25">
      <c r="C377" t="str">
        <f t="array" aca="1" ref="C3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Measure'!G377),0)),"")</f>
        <v/>
      </c>
      <c r="D377" t="str">
        <f t="array" aca="1" ref="D3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Measure'!G377),0)),"")</f>
        <v/>
      </c>
      <c r="E377" t="str">
        <f t="array" aca="1" ref="E3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Measure'!G377),0)),"")</f>
        <v/>
      </c>
      <c r="F377" s="8" t="str">
        <f t="array" aca="1" ref="F3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Measure'!G377),0)),"")</f>
        <v/>
      </c>
    </row>
    <row r="378" spans="3:6" x14ac:dyDescent="0.25">
      <c r="C378" t="str">
        <f t="array" aca="1" ref="C3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Measure'!G378),0)),"")</f>
        <v/>
      </c>
      <c r="D378" t="str">
        <f t="array" aca="1" ref="D3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Measure'!G378),0)),"")</f>
        <v/>
      </c>
      <c r="E378" t="str">
        <f t="array" aca="1" ref="E3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Measure'!G378),0)),"")</f>
        <v/>
      </c>
      <c r="F378" s="8" t="str">
        <f t="array" aca="1" ref="F3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Measure'!G378),0)),"")</f>
        <v/>
      </c>
    </row>
    <row r="379" spans="3:6" x14ac:dyDescent="0.25">
      <c r="C379" t="str">
        <f t="array" aca="1" ref="C3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Measure'!G379),0)),"")</f>
        <v/>
      </c>
      <c r="D379" t="str">
        <f t="array" aca="1" ref="D3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Measure'!G379),0)),"")</f>
        <v/>
      </c>
      <c r="E379" t="str">
        <f t="array" aca="1" ref="E3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Measure'!G379),0)),"")</f>
        <v/>
      </c>
      <c r="F379" s="8" t="str">
        <f t="array" aca="1" ref="F3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Measure'!G379),0)),"")</f>
        <v/>
      </c>
    </row>
    <row r="380" spans="3:6" x14ac:dyDescent="0.25">
      <c r="C380" t="str">
        <f t="array" aca="1" ref="C3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Measure'!G380),0)),"")</f>
        <v/>
      </c>
      <c r="D380" t="str">
        <f t="array" aca="1" ref="D3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Measure'!G380),0)),"")</f>
        <v/>
      </c>
      <c r="E380" t="str">
        <f t="array" aca="1" ref="E3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Measure'!G380),0)),"")</f>
        <v/>
      </c>
      <c r="F380" s="8" t="str">
        <f t="array" aca="1" ref="F3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Measure'!G380),0)),"")</f>
        <v/>
      </c>
    </row>
    <row r="381" spans="3:6" x14ac:dyDescent="0.25">
      <c r="C381" t="str">
        <f t="array" aca="1" ref="C3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Measure'!G381),0)),"")</f>
        <v/>
      </c>
      <c r="D381" t="str">
        <f t="array" aca="1" ref="D3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Measure'!G381),0)),"")</f>
        <v/>
      </c>
      <c r="E381" t="str">
        <f t="array" aca="1" ref="E3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Measure'!G381),0)),"")</f>
        <v/>
      </c>
      <c r="F381" s="8" t="str">
        <f t="array" aca="1" ref="F3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Measure'!G381),0)),"")</f>
        <v/>
      </c>
    </row>
    <row r="382" spans="3:6" x14ac:dyDescent="0.25">
      <c r="C382" t="str">
        <f t="array" aca="1" ref="C3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Measure'!G382),0)),"")</f>
        <v/>
      </c>
      <c r="D382" t="str">
        <f t="array" aca="1" ref="D3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Measure'!G382),0)),"")</f>
        <v/>
      </c>
      <c r="E382" t="str">
        <f t="array" aca="1" ref="E3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Measure'!G382),0)),"")</f>
        <v/>
      </c>
      <c r="F382" s="8" t="str">
        <f t="array" aca="1" ref="F3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Measure'!G382),0)),"")</f>
        <v/>
      </c>
    </row>
    <row r="383" spans="3:6" x14ac:dyDescent="0.25">
      <c r="C383" t="str">
        <f t="array" aca="1" ref="C3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Measure'!G383),0)),"")</f>
        <v/>
      </c>
      <c r="D383" t="str">
        <f t="array" aca="1" ref="D3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Measure'!G383),0)),"")</f>
        <v/>
      </c>
      <c r="E383" t="str">
        <f t="array" aca="1" ref="E3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Measure'!G383),0)),"")</f>
        <v/>
      </c>
      <c r="F383" s="8" t="str">
        <f t="array" aca="1" ref="F3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Measure'!G383),0)),"")</f>
        <v/>
      </c>
    </row>
    <row r="384" spans="3:6" x14ac:dyDescent="0.25">
      <c r="C384" t="str">
        <f t="array" aca="1" ref="C3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Measure'!G384),0)),"")</f>
        <v/>
      </c>
      <c r="D384" t="str">
        <f t="array" aca="1" ref="D3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Measure'!G384),0)),"")</f>
        <v/>
      </c>
      <c r="E384" t="str">
        <f t="array" aca="1" ref="E3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Measure'!G384),0)),"")</f>
        <v/>
      </c>
      <c r="F384" s="8" t="str">
        <f t="array" aca="1" ref="F3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Measure'!G384),0)),"")</f>
        <v/>
      </c>
    </row>
    <row r="385" spans="3:6" x14ac:dyDescent="0.25">
      <c r="C385" t="str">
        <f t="array" aca="1" ref="C3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Measure'!G385),0)),"")</f>
        <v/>
      </c>
      <c r="D385" t="str">
        <f t="array" aca="1" ref="D3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Measure'!G385),0)),"")</f>
        <v/>
      </c>
      <c r="E385" t="str">
        <f t="array" aca="1" ref="E3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Measure'!G385),0)),"")</f>
        <v/>
      </c>
      <c r="F385" s="8" t="str">
        <f t="array" aca="1" ref="F3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Measure'!G385),0)),"")</f>
        <v/>
      </c>
    </row>
    <row r="386" spans="3:6" x14ac:dyDescent="0.25">
      <c r="C386" t="str">
        <f t="array" aca="1" ref="C3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Measure'!G386),0)),"")</f>
        <v/>
      </c>
      <c r="D386" t="str">
        <f t="array" aca="1" ref="D3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Measure'!G386),0)),"")</f>
        <v/>
      </c>
      <c r="E386" t="str">
        <f t="array" aca="1" ref="E3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Measure'!G386),0)),"")</f>
        <v/>
      </c>
      <c r="F386" s="8" t="str">
        <f t="array" aca="1" ref="F3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Measure'!G386),0)),"")</f>
        <v/>
      </c>
    </row>
    <row r="387" spans="3:6" x14ac:dyDescent="0.25">
      <c r="C387" t="str">
        <f t="array" aca="1" ref="C3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Measure'!G387),0)),"")</f>
        <v/>
      </c>
      <c r="D387" t="str">
        <f t="array" aca="1" ref="D3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Measure'!G387),0)),"")</f>
        <v/>
      </c>
      <c r="E387" t="str">
        <f t="array" aca="1" ref="E3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Measure'!G387),0)),"")</f>
        <v/>
      </c>
      <c r="F387" s="8" t="str">
        <f t="array" aca="1" ref="F3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Measure'!G387),0)),"")</f>
        <v/>
      </c>
    </row>
    <row r="388" spans="3:6" x14ac:dyDescent="0.25">
      <c r="C388" t="str">
        <f t="array" aca="1" ref="C3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Measure'!G388),0)),"")</f>
        <v/>
      </c>
      <c r="D388" t="str">
        <f t="array" aca="1" ref="D3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Measure'!G388),0)),"")</f>
        <v/>
      </c>
      <c r="E388" t="str">
        <f t="array" aca="1" ref="E3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Measure'!G388),0)),"")</f>
        <v/>
      </c>
      <c r="F388" s="8" t="str">
        <f t="array" aca="1" ref="F3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Measure'!G388),0)),"")</f>
        <v/>
      </c>
    </row>
    <row r="389" spans="3:6" x14ac:dyDescent="0.25">
      <c r="C389" t="str">
        <f t="array" aca="1" ref="C3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Measure'!G389),0)),"")</f>
        <v/>
      </c>
      <c r="D389" t="str">
        <f t="array" aca="1" ref="D3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Measure'!G389),0)),"")</f>
        <v/>
      </c>
      <c r="E389" t="str">
        <f t="array" aca="1" ref="E3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Measure'!G389),0)),"")</f>
        <v/>
      </c>
      <c r="F389" s="8" t="str">
        <f t="array" aca="1" ref="F3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Measure'!G389),0)),"")</f>
        <v/>
      </c>
    </row>
    <row r="390" spans="3:6" x14ac:dyDescent="0.25">
      <c r="C390" t="str">
        <f t="array" aca="1" ref="C3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Measure'!G390),0)),"")</f>
        <v/>
      </c>
      <c r="D390" t="str">
        <f t="array" aca="1" ref="D3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Measure'!G390),0)),"")</f>
        <v/>
      </c>
      <c r="E390" t="str">
        <f t="array" aca="1" ref="E3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Measure'!G390),0)),"")</f>
        <v/>
      </c>
      <c r="F390" s="8" t="str">
        <f t="array" aca="1" ref="F3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Measure'!G390),0)),"")</f>
        <v/>
      </c>
    </row>
    <row r="391" spans="3:6" x14ac:dyDescent="0.25">
      <c r="C391" t="str">
        <f t="array" aca="1" ref="C3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Measure'!G391),0)),"")</f>
        <v/>
      </c>
      <c r="D391" t="str">
        <f t="array" aca="1" ref="D3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Measure'!G391),0)),"")</f>
        <v/>
      </c>
      <c r="E391" t="str">
        <f t="array" aca="1" ref="E3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Measure'!G391),0)),"")</f>
        <v/>
      </c>
      <c r="F391" s="8" t="str">
        <f t="array" aca="1" ref="F3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Measure'!G391),0)),"")</f>
        <v/>
      </c>
    </row>
    <row r="392" spans="3:6" x14ac:dyDescent="0.25">
      <c r="C392" t="str">
        <f t="array" aca="1" ref="C3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Measure'!G392),0)),"")</f>
        <v/>
      </c>
      <c r="D392" t="str">
        <f t="array" aca="1" ref="D3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Measure'!G392),0)),"")</f>
        <v/>
      </c>
      <c r="E392" t="str">
        <f t="array" aca="1" ref="E3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Measure'!G392),0)),"")</f>
        <v/>
      </c>
      <c r="F392" s="8" t="str">
        <f t="array" aca="1" ref="F3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Measure'!G392),0)),"")</f>
        <v/>
      </c>
    </row>
    <row r="393" spans="3:6" x14ac:dyDescent="0.25">
      <c r="C393" t="str">
        <f t="array" aca="1" ref="C3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Measure'!G393),0)),"")</f>
        <v/>
      </c>
      <c r="D393" t="str">
        <f t="array" aca="1" ref="D3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Measure'!G393),0)),"")</f>
        <v/>
      </c>
      <c r="E393" t="str">
        <f t="array" aca="1" ref="E3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Measure'!G393),0)),"")</f>
        <v/>
      </c>
      <c r="F393" s="8" t="str">
        <f t="array" aca="1" ref="F3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Measure'!G393),0)),"")</f>
        <v/>
      </c>
    </row>
    <row r="394" spans="3:6" x14ac:dyDescent="0.25">
      <c r="C394" t="str">
        <f t="array" aca="1" ref="C3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Measure'!G394),0)),"")</f>
        <v/>
      </c>
      <c r="D394" t="str">
        <f t="array" aca="1" ref="D3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Measure'!G394),0)),"")</f>
        <v/>
      </c>
      <c r="E394" t="str">
        <f t="array" aca="1" ref="E3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Measure'!G394),0)),"")</f>
        <v/>
      </c>
      <c r="F394" s="8" t="str">
        <f t="array" aca="1" ref="F3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Measure'!G394),0)),"")</f>
        <v/>
      </c>
    </row>
    <row r="395" spans="3:6" x14ac:dyDescent="0.25">
      <c r="C395" t="str">
        <f t="array" aca="1" ref="C3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Measure'!G395),0)),"")</f>
        <v/>
      </c>
      <c r="D395" t="str">
        <f t="array" aca="1" ref="D3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Measure'!G395),0)),"")</f>
        <v/>
      </c>
      <c r="E395" t="str">
        <f t="array" aca="1" ref="E3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Measure'!G395),0)),"")</f>
        <v/>
      </c>
      <c r="F395" s="8" t="str">
        <f t="array" aca="1" ref="F3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Measure'!G395),0)),"")</f>
        <v/>
      </c>
    </row>
    <row r="396" spans="3:6" x14ac:dyDescent="0.25">
      <c r="C396" t="str">
        <f t="array" aca="1" ref="C3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Measure'!G396),0)),"")</f>
        <v/>
      </c>
      <c r="D396" t="str">
        <f t="array" aca="1" ref="D3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Measure'!G396),0)),"")</f>
        <v/>
      </c>
      <c r="E396" t="str">
        <f t="array" aca="1" ref="E3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Measure'!G396),0)),"")</f>
        <v/>
      </c>
      <c r="F396" s="8" t="str">
        <f t="array" aca="1" ref="F3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Measure'!G396),0)),"")</f>
        <v/>
      </c>
    </row>
    <row r="397" spans="3:6" x14ac:dyDescent="0.25">
      <c r="C397" t="str">
        <f t="array" aca="1" ref="C3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Measure'!G397),0)),"")</f>
        <v/>
      </c>
      <c r="D397" t="str">
        <f t="array" aca="1" ref="D3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Measure'!G397),0)),"")</f>
        <v/>
      </c>
      <c r="E397" t="str">
        <f t="array" aca="1" ref="E3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Measure'!G397),0)),"")</f>
        <v/>
      </c>
      <c r="F397" s="8" t="str">
        <f t="array" aca="1" ref="F3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Measure'!G397),0)),"")</f>
        <v/>
      </c>
    </row>
    <row r="398" spans="3:6" x14ac:dyDescent="0.25">
      <c r="C398" t="str">
        <f t="array" aca="1" ref="C3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Measure'!G398),0)),"")</f>
        <v/>
      </c>
      <c r="D398" t="str">
        <f t="array" aca="1" ref="D3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Measure'!G398),0)),"")</f>
        <v/>
      </c>
      <c r="E398" t="str">
        <f t="array" aca="1" ref="E3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Measure'!G398),0)),"")</f>
        <v/>
      </c>
      <c r="F398" s="8" t="str">
        <f t="array" aca="1" ref="F3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Measure'!G398),0)),"")</f>
        <v/>
      </c>
    </row>
    <row r="399" spans="3:6" x14ac:dyDescent="0.25">
      <c r="C399" t="str">
        <f t="array" aca="1" ref="C3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Measure'!G399),0)),"")</f>
        <v/>
      </c>
      <c r="D399" t="str">
        <f t="array" aca="1" ref="D3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Measure'!G399),0)),"")</f>
        <v/>
      </c>
      <c r="E399" t="str">
        <f t="array" aca="1" ref="E3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Measure'!G399),0)),"")</f>
        <v/>
      </c>
      <c r="F399" s="8" t="str">
        <f t="array" aca="1" ref="F3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Measure'!G399),0)),"")</f>
        <v/>
      </c>
    </row>
    <row r="400" spans="3:6" x14ac:dyDescent="0.25">
      <c r="C400" t="str">
        <f t="array" aca="1" ref="C4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Measure'!G400),0)),"")</f>
        <v/>
      </c>
      <c r="D400" t="str">
        <f t="array" aca="1" ref="D4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Measure'!G400),0)),"")</f>
        <v/>
      </c>
      <c r="E400" t="str">
        <f t="array" aca="1" ref="E4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Measure'!G400),0)),"")</f>
        <v/>
      </c>
      <c r="F400" s="8" t="str">
        <f t="array" aca="1" ref="F4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Measure'!G400),0)),"")</f>
        <v/>
      </c>
    </row>
    <row r="401" spans="3:6" x14ac:dyDescent="0.25">
      <c r="C401" t="str">
        <f t="array" aca="1" ref="C4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Measure'!G401),0)),"")</f>
        <v/>
      </c>
      <c r="D401" t="str">
        <f t="array" aca="1" ref="D4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Measure'!G401),0)),"")</f>
        <v/>
      </c>
      <c r="E401" t="str">
        <f t="array" aca="1" ref="E4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Measure'!G401),0)),"")</f>
        <v/>
      </c>
      <c r="F401" s="8" t="str">
        <f t="array" aca="1" ref="F4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Measure'!G401),0)),"")</f>
        <v/>
      </c>
    </row>
    <row r="402" spans="3:6" x14ac:dyDescent="0.25">
      <c r="C402" t="str">
        <f t="array" aca="1" ref="C4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Measure'!G402),0)),"")</f>
        <v/>
      </c>
      <c r="D402" t="str">
        <f t="array" aca="1" ref="D4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Measure'!G402),0)),"")</f>
        <v/>
      </c>
      <c r="E402" t="str">
        <f t="array" aca="1" ref="E4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Measure'!G402),0)),"")</f>
        <v/>
      </c>
      <c r="F402" s="8" t="str">
        <f t="array" aca="1" ref="F4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Measure'!G402),0)),"")</f>
        <v/>
      </c>
    </row>
    <row r="403" spans="3:6" x14ac:dyDescent="0.25">
      <c r="C403" t="str">
        <f t="array" aca="1" ref="C4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Measure'!G403),0)),"")</f>
        <v/>
      </c>
      <c r="D403" t="str">
        <f t="array" aca="1" ref="D4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Measure'!G403),0)),"")</f>
        <v/>
      </c>
      <c r="E403" t="str">
        <f t="array" aca="1" ref="E4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Measure'!G403),0)),"")</f>
        <v/>
      </c>
      <c r="F403" s="8" t="str">
        <f t="array" aca="1" ref="F4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Measure'!G403),0)),"")</f>
        <v/>
      </c>
    </row>
    <row r="404" spans="3:6" x14ac:dyDescent="0.25">
      <c r="C404" t="str">
        <f t="array" aca="1" ref="C4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Measure'!G404),0)),"")</f>
        <v/>
      </c>
      <c r="D404" t="str">
        <f t="array" aca="1" ref="D4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Measure'!G404),0)),"")</f>
        <v/>
      </c>
      <c r="E404" t="str">
        <f t="array" aca="1" ref="E4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Measure'!G404),0)),"")</f>
        <v/>
      </c>
      <c r="F404" s="8" t="str">
        <f t="array" aca="1" ref="F4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Measure'!G404),0)),"")</f>
        <v/>
      </c>
    </row>
    <row r="405" spans="3:6" x14ac:dyDescent="0.25">
      <c r="C405" t="str">
        <f t="array" aca="1" ref="C4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Measure'!G405),0)),"")</f>
        <v/>
      </c>
      <c r="D405" t="str">
        <f t="array" aca="1" ref="D4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Measure'!G405),0)),"")</f>
        <v/>
      </c>
      <c r="E405" t="str">
        <f t="array" aca="1" ref="E4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Measure'!G405),0)),"")</f>
        <v/>
      </c>
      <c r="F405" s="8" t="str">
        <f t="array" aca="1" ref="F4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Measure'!G405),0)),"")</f>
        <v/>
      </c>
    </row>
    <row r="406" spans="3:6" x14ac:dyDescent="0.25">
      <c r="C406" t="str">
        <f t="array" aca="1" ref="C4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Measure'!G406),0)),"")</f>
        <v/>
      </c>
      <c r="D406" t="str">
        <f t="array" aca="1" ref="D4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Measure'!G406),0)),"")</f>
        <v/>
      </c>
      <c r="E406" t="str">
        <f t="array" aca="1" ref="E4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Measure'!G406),0)),"")</f>
        <v/>
      </c>
      <c r="F406" s="8" t="str">
        <f t="array" aca="1" ref="F4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Measure'!G406),0)),"")</f>
        <v/>
      </c>
    </row>
    <row r="407" spans="3:6" x14ac:dyDescent="0.25">
      <c r="C407" t="str">
        <f t="array" aca="1" ref="C4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Measure'!G407),0)),"")</f>
        <v/>
      </c>
      <c r="D407" t="str">
        <f t="array" aca="1" ref="D4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Measure'!G407),0)),"")</f>
        <v/>
      </c>
      <c r="E407" t="str">
        <f t="array" aca="1" ref="E4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Measure'!G407),0)),"")</f>
        <v/>
      </c>
      <c r="F407" s="8" t="str">
        <f t="array" aca="1" ref="F4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Measure'!G407),0)),"")</f>
        <v/>
      </c>
    </row>
    <row r="408" spans="3:6" x14ac:dyDescent="0.25">
      <c r="C408" t="str">
        <f t="array" aca="1" ref="C4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Measure'!G408),0)),"")</f>
        <v/>
      </c>
      <c r="D408" t="str">
        <f t="array" aca="1" ref="D4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Measure'!G408),0)),"")</f>
        <v/>
      </c>
      <c r="E408" t="str">
        <f t="array" aca="1" ref="E4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Measure'!G408),0)),"")</f>
        <v/>
      </c>
      <c r="F408" s="8" t="str">
        <f t="array" aca="1" ref="F4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Measure'!G408),0)),"")</f>
        <v/>
      </c>
    </row>
    <row r="409" spans="3:6" x14ac:dyDescent="0.25">
      <c r="C409" t="str">
        <f t="array" aca="1" ref="C4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Measure'!G409),0)),"")</f>
        <v/>
      </c>
      <c r="D409" t="str">
        <f t="array" aca="1" ref="D4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Measure'!G409),0)),"")</f>
        <v/>
      </c>
      <c r="E409" t="str">
        <f t="array" aca="1" ref="E4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Measure'!G409),0)),"")</f>
        <v/>
      </c>
      <c r="F409" s="8" t="str">
        <f t="array" aca="1" ref="F4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Measure'!G409),0)),"")</f>
        <v/>
      </c>
    </row>
    <row r="410" spans="3:6" x14ac:dyDescent="0.25">
      <c r="C410" t="str">
        <f t="array" aca="1" ref="C4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Measure'!G410),0)),"")</f>
        <v/>
      </c>
      <c r="D410" t="str">
        <f t="array" aca="1" ref="D4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Measure'!G410),0)),"")</f>
        <v/>
      </c>
      <c r="E410" t="str">
        <f t="array" aca="1" ref="E4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Measure'!G410),0)),"")</f>
        <v/>
      </c>
      <c r="F410" s="8" t="str">
        <f t="array" aca="1" ref="F4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Measure'!G410),0)),"")</f>
        <v/>
      </c>
    </row>
    <row r="411" spans="3:6" x14ac:dyDescent="0.25">
      <c r="C411" t="str">
        <f t="array" aca="1" ref="C4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Measure'!G411),0)),"")</f>
        <v/>
      </c>
      <c r="D411" t="str">
        <f t="array" aca="1" ref="D4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Measure'!G411),0)),"")</f>
        <v/>
      </c>
      <c r="E411" t="str">
        <f t="array" aca="1" ref="E4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Measure'!G411),0)),"")</f>
        <v/>
      </c>
      <c r="F411" s="8" t="str">
        <f t="array" aca="1" ref="F4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Measure'!G411),0)),"")</f>
        <v/>
      </c>
    </row>
    <row r="412" spans="3:6" x14ac:dyDescent="0.25">
      <c r="C412" t="str">
        <f t="array" aca="1" ref="C4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Measure'!G412),0)),"")</f>
        <v/>
      </c>
      <c r="D412" t="str">
        <f t="array" aca="1" ref="D4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Measure'!G412),0)),"")</f>
        <v/>
      </c>
      <c r="E412" t="str">
        <f t="array" aca="1" ref="E4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Measure'!G412),0)),"")</f>
        <v/>
      </c>
      <c r="F412" s="8" t="str">
        <f t="array" aca="1" ref="F4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Measure'!G412),0)),"")</f>
        <v/>
      </c>
    </row>
    <row r="413" spans="3:6" x14ac:dyDescent="0.25">
      <c r="C413" t="str">
        <f t="array" aca="1" ref="C4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Measure'!G413),0)),"")</f>
        <v/>
      </c>
      <c r="D413" t="str">
        <f t="array" aca="1" ref="D4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Measure'!G413),0)),"")</f>
        <v/>
      </c>
      <c r="E413" t="str">
        <f t="array" aca="1" ref="E4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Measure'!G413),0)),"")</f>
        <v/>
      </c>
      <c r="F413" s="8" t="str">
        <f t="array" aca="1" ref="F4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Measure'!G413),0)),"")</f>
        <v/>
      </c>
    </row>
    <row r="414" spans="3:6" x14ac:dyDescent="0.25">
      <c r="C414" t="str">
        <f t="array" aca="1" ref="C4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Measure'!G414),0)),"")</f>
        <v/>
      </c>
      <c r="D414" t="str">
        <f t="array" aca="1" ref="D4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Measure'!G414),0)),"")</f>
        <v/>
      </c>
      <c r="E414" t="str">
        <f t="array" aca="1" ref="E4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Measure'!G414),0)),"")</f>
        <v/>
      </c>
      <c r="F414" s="8" t="str">
        <f t="array" aca="1" ref="F4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Measure'!G414),0)),"")</f>
        <v/>
      </c>
    </row>
    <row r="415" spans="3:6" x14ac:dyDescent="0.25">
      <c r="C415" t="str">
        <f t="array" aca="1" ref="C4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Measure'!G415),0)),"")</f>
        <v/>
      </c>
      <c r="D415" t="str">
        <f t="array" aca="1" ref="D4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Measure'!G415),0)),"")</f>
        <v/>
      </c>
      <c r="E415" t="str">
        <f t="array" aca="1" ref="E4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Measure'!G415),0)),"")</f>
        <v/>
      </c>
      <c r="F415" s="8" t="str">
        <f t="array" aca="1" ref="F4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Measure'!G415),0)),"")</f>
        <v/>
      </c>
    </row>
    <row r="416" spans="3:6" x14ac:dyDescent="0.25">
      <c r="C416" t="str">
        <f t="array" aca="1" ref="C4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Measure'!G416),0)),"")</f>
        <v/>
      </c>
      <c r="D416" t="str">
        <f t="array" aca="1" ref="D4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Measure'!G416),0)),"")</f>
        <v/>
      </c>
      <c r="E416" t="str">
        <f t="array" aca="1" ref="E4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Measure'!G416),0)),"")</f>
        <v/>
      </c>
      <c r="F416" s="8" t="str">
        <f t="array" aca="1" ref="F4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Measure'!G416),0)),"")</f>
        <v/>
      </c>
    </row>
    <row r="417" spans="3:46" x14ac:dyDescent="0.25">
      <c r="C417" t="str">
        <f t="array" aca="1" ref="C4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Measure'!G417),0)),"")</f>
        <v/>
      </c>
      <c r="D417" t="str">
        <f t="array" aca="1" ref="D4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Measure'!G417),0)),"")</f>
        <v/>
      </c>
      <c r="E417" t="str">
        <f t="array" aca="1" ref="E4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Measure'!G417),0)),"")</f>
        <v/>
      </c>
      <c r="F417" s="8" t="str">
        <f t="array" aca="1" ref="F4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Measure'!G417),0)),"")</f>
        <v/>
      </c>
    </row>
    <row r="418" spans="3:46" x14ac:dyDescent="0.25">
      <c r="C418" t="str">
        <f t="array" aca="1" ref="C4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Measure'!G418),0)),"")</f>
        <v/>
      </c>
      <c r="D418" t="str">
        <f t="array" aca="1" ref="D4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Measure'!G418),0)),"")</f>
        <v/>
      </c>
      <c r="E418" t="str">
        <f t="array" aca="1" ref="E4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Measure'!G418),0)),"")</f>
        <v/>
      </c>
      <c r="F418" s="8" t="str">
        <f t="array" aca="1" ref="F4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Measure'!G418),0)),"")</f>
        <v/>
      </c>
      <c r="AS418" s="8"/>
      <c r="AT418" s="8"/>
    </row>
    <row r="419" spans="3:46" x14ac:dyDescent="0.25">
      <c r="C419" t="str">
        <f t="array" aca="1" ref="C4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Measure'!G419),0)),"")</f>
        <v/>
      </c>
      <c r="D419" t="str">
        <f t="array" aca="1" ref="D4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Measure'!G419),0)),"")</f>
        <v/>
      </c>
      <c r="E419" t="str">
        <f t="array" aca="1" ref="E4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Measure'!G419),0)),"")</f>
        <v/>
      </c>
      <c r="F419" s="8" t="str">
        <f t="array" aca="1" ref="F4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Measure'!G419),0)),"")</f>
        <v/>
      </c>
      <c r="AS419" s="9"/>
      <c r="AT419" s="9"/>
    </row>
    <row r="420" spans="3:46" x14ac:dyDescent="0.25">
      <c r="C420" t="str">
        <f t="array" aca="1" ref="C4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Measure'!G420),0)),"")</f>
        <v/>
      </c>
      <c r="D420" t="str">
        <f t="array" aca="1" ref="D4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Measure'!G420),0)),"")</f>
        <v/>
      </c>
      <c r="E420" t="str">
        <f t="array" aca="1" ref="E4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Measure'!G420),0)),"")</f>
        <v/>
      </c>
      <c r="F420" s="8" t="str">
        <f t="array" aca="1" ref="F4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Measure'!G420),0)),"")</f>
        <v/>
      </c>
      <c r="AS420" s="9"/>
      <c r="AT420" s="9"/>
    </row>
    <row r="421" spans="3:46" x14ac:dyDescent="0.25">
      <c r="C421" t="str">
        <f t="array" aca="1" ref="C4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Measure'!G421),0)),"")</f>
        <v/>
      </c>
      <c r="D421" t="str">
        <f t="array" aca="1" ref="D4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Measure'!G421),0)),"")</f>
        <v/>
      </c>
      <c r="E421" t="str">
        <f t="array" aca="1" ref="E4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Measure'!G421),0)),"")</f>
        <v/>
      </c>
      <c r="F421" s="8" t="str">
        <f t="array" aca="1" ref="F4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Measure'!G421),0)),"")</f>
        <v/>
      </c>
      <c r="AS421" s="9"/>
      <c r="AT421" s="9"/>
    </row>
    <row r="422" spans="3:46" x14ac:dyDescent="0.25">
      <c r="C422" t="str">
        <f t="array" aca="1" ref="C4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Measure'!G422),0)),"")</f>
        <v/>
      </c>
      <c r="D422" t="str">
        <f t="array" aca="1" ref="D4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Measure'!G422),0)),"")</f>
        <v/>
      </c>
      <c r="E422" t="str">
        <f t="array" aca="1" ref="E4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Measure'!G422),0)),"")</f>
        <v/>
      </c>
      <c r="F422" s="8" t="str">
        <f t="array" aca="1" ref="F4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Measure'!G422),0)),"")</f>
        <v/>
      </c>
      <c r="AS422" s="9"/>
      <c r="AT422" s="9"/>
    </row>
    <row r="423" spans="3:46" x14ac:dyDescent="0.25">
      <c r="C423" t="str">
        <f t="array" aca="1" ref="C4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Measure'!G423),0)),"")</f>
        <v/>
      </c>
      <c r="D423" t="str">
        <f t="array" aca="1" ref="D4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Measure'!G423),0)),"")</f>
        <v/>
      </c>
      <c r="E423" t="str">
        <f t="array" aca="1" ref="E4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Measure'!G423),0)),"")</f>
        <v/>
      </c>
      <c r="F423" s="8" t="str">
        <f t="array" aca="1" ref="F4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Measure'!G423),0)),"")</f>
        <v/>
      </c>
      <c r="AS423" s="9"/>
      <c r="AT423" s="9"/>
    </row>
    <row r="424" spans="3:46" x14ac:dyDescent="0.25">
      <c r="C424" t="str">
        <f t="array" aca="1" ref="C4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Measure'!G424),0)),"")</f>
        <v/>
      </c>
      <c r="D424" t="str">
        <f t="array" aca="1" ref="D4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Measure'!G424),0)),"")</f>
        <v/>
      </c>
      <c r="E424" t="str">
        <f t="array" aca="1" ref="E4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Measure'!G424),0)),"")</f>
        <v/>
      </c>
      <c r="F424" s="8" t="str">
        <f t="array" aca="1" ref="F4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Measure'!G424),0)),"")</f>
        <v/>
      </c>
      <c r="AS424" s="9"/>
      <c r="AT424" s="9"/>
    </row>
    <row r="425" spans="3:46" x14ac:dyDescent="0.25">
      <c r="C425" t="str">
        <f t="array" aca="1" ref="C4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Measure'!G425),0)),"")</f>
        <v/>
      </c>
      <c r="D425" t="str">
        <f t="array" aca="1" ref="D4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Measure'!G425),0)),"")</f>
        <v/>
      </c>
      <c r="E425" t="str">
        <f t="array" aca="1" ref="E4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Measure'!G425),0)),"")</f>
        <v/>
      </c>
      <c r="F425" s="8" t="str">
        <f t="array" aca="1" ref="F4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Measure'!G425),0)),"")</f>
        <v/>
      </c>
      <c r="AS425" s="9"/>
      <c r="AT425" s="9"/>
    </row>
    <row r="426" spans="3:46" x14ac:dyDescent="0.25">
      <c r="C426" t="str">
        <f t="array" aca="1" ref="C4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Measure'!G426),0)),"")</f>
        <v/>
      </c>
      <c r="D426" t="str">
        <f t="array" aca="1" ref="D4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Measure'!G426),0)),"")</f>
        <v/>
      </c>
      <c r="E426" t="str">
        <f t="array" aca="1" ref="E4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Measure'!G426),0)),"")</f>
        <v/>
      </c>
      <c r="F426" s="8" t="str">
        <f t="array" aca="1" ref="F4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Measure'!G426),0)),"")</f>
        <v/>
      </c>
    </row>
    <row r="427" spans="3:46" x14ac:dyDescent="0.25">
      <c r="C427" t="str">
        <f t="array" aca="1" ref="C4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Measure'!G427),0)),"")</f>
        <v/>
      </c>
      <c r="D427" t="str">
        <f t="array" aca="1" ref="D4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Measure'!G427),0)),"")</f>
        <v/>
      </c>
      <c r="E427" t="str">
        <f t="array" aca="1" ref="E4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Measure'!G427),0)),"")</f>
        <v/>
      </c>
      <c r="F427" s="8" t="str">
        <f t="array" aca="1" ref="F4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Measure'!G427),0)),"")</f>
        <v/>
      </c>
    </row>
    <row r="428" spans="3:46" x14ac:dyDescent="0.25">
      <c r="C428" t="str">
        <f t="array" aca="1" ref="C4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Measure'!G428),0)),"")</f>
        <v/>
      </c>
      <c r="D428" t="str">
        <f t="array" aca="1" ref="D4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Measure'!G428),0)),"")</f>
        <v/>
      </c>
      <c r="E428" t="str">
        <f t="array" aca="1" ref="E4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Measure'!G428),0)),"")</f>
        <v/>
      </c>
      <c r="F428" s="8" t="str">
        <f t="array" aca="1" ref="F4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Measure'!G428),0)),"")</f>
        <v/>
      </c>
    </row>
    <row r="429" spans="3:46" x14ac:dyDescent="0.25">
      <c r="C429" t="str">
        <f t="array" aca="1" ref="C4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Measure'!G429),0)),"")</f>
        <v/>
      </c>
      <c r="D429" t="str">
        <f t="array" aca="1" ref="D4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Measure'!G429),0)),"")</f>
        <v/>
      </c>
      <c r="E429" t="str">
        <f t="array" aca="1" ref="E4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Measure'!G429),0)),"")</f>
        <v/>
      </c>
      <c r="F429" s="8" t="str">
        <f t="array" aca="1" ref="F4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Measure'!G429),0)),"")</f>
        <v/>
      </c>
    </row>
    <row r="430" spans="3:46" x14ac:dyDescent="0.25">
      <c r="C430" t="str">
        <f t="array" aca="1" ref="C4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Measure'!G430),0)),"")</f>
        <v/>
      </c>
      <c r="D430" t="str">
        <f t="array" aca="1" ref="D4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Measure'!G430),0)),"")</f>
        <v/>
      </c>
      <c r="E430" t="str">
        <f t="array" aca="1" ref="E4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Measure'!G430),0)),"")</f>
        <v/>
      </c>
      <c r="F430" s="8" t="str">
        <f t="array" aca="1" ref="F4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Measure'!G430),0)),"")</f>
        <v/>
      </c>
    </row>
    <row r="431" spans="3:46" x14ac:dyDescent="0.25">
      <c r="C431" t="str">
        <f t="array" aca="1" ref="C4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Measure'!G431),0)),"")</f>
        <v/>
      </c>
      <c r="D431" t="str">
        <f t="array" aca="1" ref="D4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Measure'!G431),0)),"")</f>
        <v/>
      </c>
      <c r="E431" t="str">
        <f t="array" aca="1" ref="E4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Measure'!G431),0)),"")</f>
        <v/>
      </c>
      <c r="F431" s="8" t="str">
        <f t="array" aca="1" ref="F4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Measure'!G431),0)),"")</f>
        <v/>
      </c>
    </row>
    <row r="432" spans="3:46" x14ac:dyDescent="0.25">
      <c r="C432" t="str">
        <f t="array" aca="1" ref="C4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Measure'!G432),0)),"")</f>
        <v/>
      </c>
      <c r="D432" t="str">
        <f t="array" aca="1" ref="D4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Measure'!G432),0)),"")</f>
        <v/>
      </c>
      <c r="E432" t="str">
        <f t="array" aca="1" ref="E4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Measure'!G432),0)),"")</f>
        <v/>
      </c>
      <c r="F432" s="8" t="str">
        <f t="array" aca="1" ref="F4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Measure'!G432),0)),"")</f>
        <v/>
      </c>
    </row>
    <row r="433" spans="3:6" x14ac:dyDescent="0.25">
      <c r="C433" t="str">
        <f t="array" aca="1" ref="C4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Measure'!G433),0)),"")</f>
        <v/>
      </c>
      <c r="D433" t="str">
        <f t="array" aca="1" ref="D4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Measure'!G433),0)),"")</f>
        <v/>
      </c>
      <c r="E433" t="str">
        <f t="array" aca="1" ref="E4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Measure'!G433),0)),"")</f>
        <v/>
      </c>
      <c r="F433" s="8" t="str">
        <f t="array" aca="1" ref="F4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Measure'!G433),0)),"")</f>
        <v/>
      </c>
    </row>
    <row r="434" spans="3:6" x14ac:dyDescent="0.25">
      <c r="C434" t="str">
        <f t="array" aca="1" ref="C4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Measure'!G434),0)),"")</f>
        <v/>
      </c>
      <c r="D434" t="str">
        <f t="array" aca="1" ref="D4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Measure'!G434),0)),"")</f>
        <v/>
      </c>
      <c r="E434" t="str">
        <f t="array" aca="1" ref="E4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Measure'!G434),0)),"")</f>
        <v/>
      </c>
      <c r="F434" s="8" t="str">
        <f t="array" aca="1" ref="F4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Measure'!G434),0)),"")</f>
        <v/>
      </c>
    </row>
    <row r="435" spans="3:6" x14ac:dyDescent="0.25">
      <c r="C435" t="str">
        <f t="array" aca="1" ref="C4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Measure'!G435),0)),"")</f>
        <v/>
      </c>
      <c r="D435" t="str">
        <f t="array" aca="1" ref="D4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Measure'!G435),0)),"")</f>
        <v/>
      </c>
      <c r="E435" t="str">
        <f t="array" aca="1" ref="E4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Measure'!G435),0)),"")</f>
        <v/>
      </c>
      <c r="F435" s="8" t="str">
        <f t="array" aca="1" ref="F4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Measure'!G435),0)),"")</f>
        <v/>
      </c>
    </row>
    <row r="436" spans="3:6" x14ac:dyDescent="0.25">
      <c r="C436" t="str">
        <f t="array" aca="1" ref="C4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Measure'!G436),0)),"")</f>
        <v/>
      </c>
      <c r="D436" t="str">
        <f t="array" aca="1" ref="D4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Measure'!G436),0)),"")</f>
        <v/>
      </c>
      <c r="E436" t="str">
        <f t="array" aca="1" ref="E4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Measure'!G436),0)),"")</f>
        <v/>
      </c>
      <c r="F436" s="8" t="str">
        <f t="array" aca="1" ref="F4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Measure'!G436),0)),"")</f>
        <v/>
      </c>
    </row>
    <row r="437" spans="3:6" x14ac:dyDescent="0.25">
      <c r="C437" t="str">
        <f t="array" aca="1" ref="C4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Measure'!G437),0)),"")</f>
        <v/>
      </c>
      <c r="D437" t="str">
        <f t="array" aca="1" ref="D4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Measure'!G437),0)),"")</f>
        <v/>
      </c>
      <c r="E437" t="str">
        <f t="array" aca="1" ref="E4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Measure'!G437),0)),"")</f>
        <v/>
      </c>
      <c r="F437" s="8" t="str">
        <f t="array" aca="1" ref="F4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Measure'!G437),0)),"")</f>
        <v/>
      </c>
    </row>
    <row r="438" spans="3:6" x14ac:dyDescent="0.25">
      <c r="C438" t="str">
        <f t="array" aca="1" ref="C4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Measure'!G438),0)),"")</f>
        <v/>
      </c>
      <c r="D438" t="str">
        <f t="array" aca="1" ref="D4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Measure'!G438),0)),"")</f>
        <v/>
      </c>
      <c r="E438" t="str">
        <f t="array" aca="1" ref="E4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Measure'!G438),0)),"")</f>
        <v/>
      </c>
      <c r="F438" s="8" t="str">
        <f t="array" aca="1" ref="F4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Measure'!G438),0)),"")</f>
        <v/>
      </c>
    </row>
    <row r="439" spans="3:6" x14ac:dyDescent="0.25">
      <c r="C439" t="str">
        <f t="array" aca="1" ref="C4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Measure'!G439),0)),"")</f>
        <v/>
      </c>
      <c r="D439" t="str">
        <f t="array" aca="1" ref="D4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Measure'!G439),0)),"")</f>
        <v/>
      </c>
      <c r="E439" t="str">
        <f t="array" aca="1" ref="E4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Measure'!G439),0)),"")</f>
        <v/>
      </c>
      <c r="F439" s="8" t="str">
        <f t="array" aca="1" ref="F4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Measure'!G439),0)),"")</f>
        <v/>
      </c>
    </row>
    <row r="440" spans="3:6" x14ac:dyDescent="0.25">
      <c r="C440" t="str">
        <f t="array" aca="1" ref="C4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Measure'!G440),0)),"")</f>
        <v/>
      </c>
      <c r="D440" t="str">
        <f t="array" aca="1" ref="D4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Measure'!G440),0)),"")</f>
        <v/>
      </c>
      <c r="E440" t="str">
        <f t="array" aca="1" ref="E4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Measure'!G440),0)),"")</f>
        <v/>
      </c>
      <c r="F440" s="8" t="str">
        <f t="array" aca="1" ref="F4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Measure'!G440),0)),"")</f>
        <v/>
      </c>
    </row>
    <row r="441" spans="3:6" x14ac:dyDescent="0.25">
      <c r="C441" t="str">
        <f t="array" aca="1" ref="C4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Measure'!G441),0)),"")</f>
        <v/>
      </c>
      <c r="D441" t="str">
        <f t="array" aca="1" ref="D4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Measure'!G441),0)),"")</f>
        <v/>
      </c>
      <c r="E441" t="str">
        <f t="array" aca="1" ref="E4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Measure'!G441),0)),"")</f>
        <v/>
      </c>
      <c r="F441" s="8" t="str">
        <f t="array" aca="1" ref="F4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Measure'!G441),0)),"")</f>
        <v/>
      </c>
    </row>
    <row r="442" spans="3:6" x14ac:dyDescent="0.25">
      <c r="C442" t="str">
        <f t="array" aca="1" ref="C4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Measure'!G442),0)),"")</f>
        <v/>
      </c>
      <c r="D442" t="str">
        <f t="array" aca="1" ref="D4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Measure'!G442),0)),"")</f>
        <v/>
      </c>
      <c r="E442" t="str">
        <f t="array" aca="1" ref="E4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Measure'!G442),0)),"")</f>
        <v/>
      </c>
      <c r="F442" s="8" t="str">
        <f t="array" aca="1" ref="F4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Measure'!G442),0)),"")</f>
        <v/>
      </c>
    </row>
    <row r="443" spans="3:6" x14ac:dyDescent="0.25">
      <c r="C443" t="str">
        <f t="array" aca="1" ref="C4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Measure'!G443),0)),"")</f>
        <v/>
      </c>
      <c r="D443" t="str">
        <f t="array" aca="1" ref="D4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Measure'!G443),0)),"")</f>
        <v/>
      </c>
      <c r="E443" t="str">
        <f t="array" aca="1" ref="E4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Measure'!G443),0)),"")</f>
        <v/>
      </c>
      <c r="F443" s="8" t="str">
        <f t="array" aca="1" ref="F4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Measure'!G443),0)),"")</f>
        <v/>
      </c>
    </row>
    <row r="444" spans="3:6" x14ac:dyDescent="0.25">
      <c r="C444" t="str">
        <f t="array" aca="1" ref="C4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Measure'!G444),0)),"")</f>
        <v/>
      </c>
      <c r="D444" t="str">
        <f t="array" aca="1" ref="D4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Measure'!G444),0)),"")</f>
        <v/>
      </c>
      <c r="E444" t="str">
        <f t="array" aca="1" ref="E4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Measure'!G444),0)),"")</f>
        <v/>
      </c>
      <c r="F444" s="8" t="str">
        <f t="array" aca="1" ref="F4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Measure'!G444),0)),"")</f>
        <v/>
      </c>
    </row>
    <row r="445" spans="3:6" x14ac:dyDescent="0.25">
      <c r="C445" t="str">
        <f t="array" aca="1" ref="C4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Measure'!G445),0)),"")</f>
        <v/>
      </c>
      <c r="D445" t="str">
        <f t="array" aca="1" ref="D4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Measure'!G445),0)),"")</f>
        <v/>
      </c>
      <c r="E445" t="str">
        <f t="array" aca="1" ref="E4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Measure'!G445),0)),"")</f>
        <v/>
      </c>
      <c r="F445" s="8" t="str">
        <f t="array" aca="1" ref="F4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Measure'!G445),0)),"")</f>
        <v/>
      </c>
    </row>
    <row r="446" spans="3:6" x14ac:dyDescent="0.25">
      <c r="C446" t="str">
        <f t="array" aca="1" ref="C4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Measure'!G446),0)),"")</f>
        <v/>
      </c>
      <c r="D446" t="str">
        <f t="array" aca="1" ref="D4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Measure'!G446),0)),"")</f>
        <v/>
      </c>
      <c r="E446" t="str">
        <f t="array" aca="1" ref="E4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Measure'!G446),0)),"")</f>
        <v/>
      </c>
      <c r="F446" s="8" t="str">
        <f t="array" aca="1" ref="F4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Measure'!G446),0)),"")</f>
        <v/>
      </c>
    </row>
    <row r="447" spans="3:6" x14ac:dyDescent="0.25">
      <c r="C447" t="str">
        <f t="array" aca="1" ref="C4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Measure'!G447),0)),"")</f>
        <v/>
      </c>
      <c r="D447" t="str">
        <f t="array" aca="1" ref="D4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Measure'!G447),0)),"")</f>
        <v/>
      </c>
      <c r="E447" t="str">
        <f t="array" aca="1" ref="E4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Measure'!G447),0)),"")</f>
        <v/>
      </c>
      <c r="F447" s="8" t="str">
        <f t="array" aca="1" ref="F4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Measure'!G447),0)),"")</f>
        <v/>
      </c>
    </row>
    <row r="448" spans="3:6" x14ac:dyDescent="0.25">
      <c r="C448" t="str">
        <f t="array" aca="1" ref="C4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Measure'!G448),0)),"")</f>
        <v/>
      </c>
      <c r="D448" t="str">
        <f t="array" aca="1" ref="D4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Measure'!G448),0)),"")</f>
        <v/>
      </c>
      <c r="E448" t="str">
        <f t="array" aca="1" ref="E4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Measure'!G448),0)),"")</f>
        <v/>
      </c>
      <c r="F448" s="8" t="str">
        <f t="array" aca="1" ref="F4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Measure'!G448),0)),"")</f>
        <v/>
      </c>
    </row>
    <row r="449" spans="3:6" x14ac:dyDescent="0.25">
      <c r="C449" t="str">
        <f t="array" aca="1" ref="C4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Measure'!G449),0)),"")</f>
        <v/>
      </c>
      <c r="D449" t="str">
        <f t="array" aca="1" ref="D4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Measure'!G449),0)),"")</f>
        <v/>
      </c>
      <c r="E449" t="str">
        <f t="array" aca="1" ref="E4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Measure'!G449),0)),"")</f>
        <v/>
      </c>
      <c r="F449" s="8" t="str">
        <f t="array" aca="1" ref="F4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Measure'!G449),0)),"")</f>
        <v/>
      </c>
    </row>
    <row r="450" spans="3:6" x14ac:dyDescent="0.25">
      <c r="C450" t="str">
        <f t="array" aca="1" ref="C4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Measure'!G450),0)),"")</f>
        <v/>
      </c>
      <c r="D450" t="str">
        <f t="array" aca="1" ref="D4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Measure'!G450),0)),"")</f>
        <v/>
      </c>
      <c r="E450" t="str">
        <f t="array" aca="1" ref="E4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Measure'!G450),0)),"")</f>
        <v/>
      </c>
      <c r="F450" s="8" t="str">
        <f t="array" aca="1" ref="F4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Measure'!G450),0)),"")</f>
        <v/>
      </c>
    </row>
    <row r="451" spans="3:6" x14ac:dyDescent="0.25">
      <c r="C451" t="str">
        <f t="array" aca="1" ref="C4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Measure'!G451),0)),"")</f>
        <v/>
      </c>
      <c r="D451" t="str">
        <f t="array" aca="1" ref="D4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Measure'!G451),0)),"")</f>
        <v/>
      </c>
      <c r="E451" t="str">
        <f t="array" aca="1" ref="E4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Measure'!G451),0)),"")</f>
        <v/>
      </c>
      <c r="F451" s="8" t="str">
        <f t="array" aca="1" ref="F4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Measure'!G451),0)),"")</f>
        <v/>
      </c>
    </row>
    <row r="452" spans="3:6" x14ac:dyDescent="0.25">
      <c r="C452" t="str">
        <f t="array" aca="1" ref="C4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Measure'!G452),0)),"")</f>
        <v/>
      </c>
      <c r="D452" t="str">
        <f t="array" aca="1" ref="D4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Measure'!G452),0)),"")</f>
        <v/>
      </c>
      <c r="E452" t="str">
        <f t="array" aca="1" ref="E4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Measure'!G452),0)),"")</f>
        <v/>
      </c>
      <c r="F452" s="8" t="str">
        <f t="array" aca="1" ref="F4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Measure'!G452),0)),"")</f>
        <v/>
      </c>
    </row>
    <row r="453" spans="3:6" x14ac:dyDescent="0.25">
      <c r="C453" t="str">
        <f t="array" aca="1" ref="C4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Measure'!G453),0)),"")</f>
        <v/>
      </c>
      <c r="D453" t="str">
        <f t="array" aca="1" ref="D4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Measure'!G453),0)),"")</f>
        <v/>
      </c>
      <c r="E453" t="str">
        <f t="array" aca="1" ref="E4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Measure'!G453),0)),"")</f>
        <v/>
      </c>
      <c r="F453" s="8" t="str">
        <f t="array" aca="1" ref="F4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Measure'!G453),0)),"")</f>
        <v/>
      </c>
    </row>
    <row r="454" spans="3:6" x14ac:dyDescent="0.25">
      <c r="C454" t="str">
        <f t="array" aca="1" ref="C4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Measure'!G454),0)),"")</f>
        <v/>
      </c>
      <c r="D454" t="str">
        <f t="array" aca="1" ref="D4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Measure'!G454),0)),"")</f>
        <v/>
      </c>
      <c r="E454" t="str">
        <f t="array" aca="1" ref="E4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Measure'!G454),0)),"")</f>
        <v/>
      </c>
      <c r="F454" s="8" t="str">
        <f t="array" aca="1" ref="F4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Measure'!G454),0)),"")</f>
        <v/>
      </c>
    </row>
    <row r="455" spans="3:6" x14ac:dyDescent="0.25">
      <c r="C455" t="str">
        <f t="array" aca="1" ref="C4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Measure'!G455),0)),"")</f>
        <v/>
      </c>
      <c r="D455" t="str">
        <f t="array" aca="1" ref="D4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Measure'!G455),0)),"")</f>
        <v/>
      </c>
      <c r="E455" t="str">
        <f t="array" aca="1" ref="E4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Measure'!G455),0)),"")</f>
        <v/>
      </c>
      <c r="F455" s="8" t="str">
        <f t="array" aca="1" ref="F4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Measure'!G455),0)),"")</f>
        <v/>
      </c>
    </row>
    <row r="456" spans="3:6" x14ac:dyDescent="0.25">
      <c r="C456" t="str">
        <f t="array" aca="1" ref="C4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Measure'!G456),0)),"")</f>
        <v/>
      </c>
      <c r="D456" t="str">
        <f t="array" aca="1" ref="D4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Measure'!G456),0)),"")</f>
        <v/>
      </c>
      <c r="E456" t="str">
        <f t="array" aca="1" ref="E4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Measure'!G456),0)),"")</f>
        <v/>
      </c>
      <c r="F456" s="8" t="str">
        <f t="array" aca="1" ref="F4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Measure'!G456),0)),"")</f>
        <v/>
      </c>
    </row>
    <row r="457" spans="3:6" x14ac:dyDescent="0.25">
      <c r="C457" t="str">
        <f t="array" aca="1" ref="C4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Measure'!G457),0)),"")</f>
        <v/>
      </c>
      <c r="D457" t="str">
        <f t="array" aca="1" ref="D4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Measure'!G457),0)),"")</f>
        <v/>
      </c>
      <c r="E457" t="str">
        <f t="array" aca="1" ref="E4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Measure'!G457),0)),"")</f>
        <v/>
      </c>
      <c r="F457" s="8" t="str">
        <f t="array" aca="1" ref="F4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Measure'!G457),0)),"")</f>
        <v/>
      </c>
    </row>
    <row r="458" spans="3:6" x14ac:dyDescent="0.25">
      <c r="C458" t="str">
        <f t="array" aca="1" ref="C4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Measure'!G458),0)),"")</f>
        <v/>
      </c>
      <c r="D458" t="str">
        <f t="array" aca="1" ref="D4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Measure'!G458),0)),"")</f>
        <v/>
      </c>
      <c r="E458" t="str">
        <f t="array" aca="1" ref="E4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Measure'!G458),0)),"")</f>
        <v/>
      </c>
      <c r="F458" s="8" t="str">
        <f t="array" aca="1" ref="F4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Measure'!G458),0)),"")</f>
        <v/>
      </c>
    </row>
    <row r="459" spans="3:6" x14ac:dyDescent="0.25">
      <c r="C459" t="str">
        <f t="array" aca="1" ref="C4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Measure'!G459),0)),"")</f>
        <v/>
      </c>
      <c r="D459" t="str">
        <f t="array" aca="1" ref="D4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Measure'!G459),0)),"")</f>
        <v/>
      </c>
      <c r="E459" t="str">
        <f t="array" aca="1" ref="E4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Measure'!G459),0)),"")</f>
        <v/>
      </c>
      <c r="F459" s="8" t="str">
        <f t="array" aca="1" ref="F4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Measure'!G459),0)),"")</f>
        <v/>
      </c>
    </row>
    <row r="460" spans="3:6" x14ac:dyDescent="0.25">
      <c r="C460" t="str">
        <f t="array" aca="1" ref="C4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Measure'!G460),0)),"")</f>
        <v/>
      </c>
      <c r="D460" t="str">
        <f t="array" aca="1" ref="D4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Measure'!G460),0)),"")</f>
        <v/>
      </c>
      <c r="E460" t="str">
        <f t="array" aca="1" ref="E4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Measure'!G460),0)),"")</f>
        <v/>
      </c>
      <c r="F460" s="8" t="str">
        <f t="array" aca="1" ref="F4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Measure'!G460),0)),"")</f>
        <v/>
      </c>
    </row>
    <row r="461" spans="3:6" x14ac:dyDescent="0.25">
      <c r="C461" t="str">
        <f t="array" aca="1" ref="C4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Measure'!G461),0)),"")</f>
        <v/>
      </c>
      <c r="D461" t="str">
        <f t="array" aca="1" ref="D4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Measure'!G461),0)),"")</f>
        <v/>
      </c>
      <c r="E461" t="str">
        <f t="array" aca="1" ref="E4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Measure'!G461),0)),"")</f>
        <v/>
      </c>
      <c r="F461" s="8" t="str">
        <f t="array" aca="1" ref="F4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Measure'!G461),0)),"")</f>
        <v/>
      </c>
    </row>
    <row r="462" spans="3:6" x14ac:dyDescent="0.25">
      <c r="C462" t="str">
        <f t="array" aca="1" ref="C4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Measure'!G462),0)),"")</f>
        <v/>
      </c>
      <c r="D462" t="str">
        <f t="array" aca="1" ref="D4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Measure'!G462),0)),"")</f>
        <v/>
      </c>
      <c r="E462" t="str">
        <f t="array" aca="1" ref="E4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Measure'!G462),0)),"")</f>
        <v/>
      </c>
      <c r="F462" s="8" t="str">
        <f t="array" aca="1" ref="F4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Measure'!G462),0)),"")</f>
        <v/>
      </c>
    </row>
    <row r="463" spans="3:6" x14ac:dyDescent="0.25">
      <c r="C463" t="str">
        <f t="array" aca="1" ref="C4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Measure'!G463),0)),"")</f>
        <v/>
      </c>
      <c r="D463" t="str">
        <f t="array" aca="1" ref="D4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Measure'!G463),0)),"")</f>
        <v/>
      </c>
      <c r="E463" t="str">
        <f t="array" aca="1" ref="E4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Measure'!G463),0)),"")</f>
        <v/>
      </c>
      <c r="F463" s="8" t="str">
        <f t="array" aca="1" ref="F4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Measure'!G463),0)),"")</f>
        <v/>
      </c>
    </row>
    <row r="464" spans="3:6" x14ac:dyDescent="0.25">
      <c r="C464" t="str">
        <f t="array" aca="1" ref="C4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Measure'!G464),0)),"")</f>
        <v/>
      </c>
      <c r="D464" t="str">
        <f t="array" aca="1" ref="D4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Measure'!G464),0)),"")</f>
        <v/>
      </c>
      <c r="E464" t="str">
        <f t="array" aca="1" ref="E4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Measure'!G464),0)),"")</f>
        <v/>
      </c>
      <c r="F464" s="8" t="str">
        <f t="array" aca="1" ref="F4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Measure'!G464),0)),"")</f>
        <v/>
      </c>
    </row>
    <row r="465" spans="3:6" x14ac:dyDescent="0.25">
      <c r="C465" t="str">
        <f t="array" aca="1" ref="C4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Measure'!G465),0)),"")</f>
        <v/>
      </c>
      <c r="D465" t="str">
        <f t="array" aca="1" ref="D4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Measure'!G465),0)),"")</f>
        <v/>
      </c>
      <c r="E465" t="str">
        <f t="array" aca="1" ref="E4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Measure'!G465),0)),"")</f>
        <v/>
      </c>
      <c r="F465" s="8" t="str">
        <f t="array" aca="1" ref="F4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Measure'!G465),0)),"")</f>
        <v/>
      </c>
    </row>
    <row r="466" spans="3:6" x14ac:dyDescent="0.25">
      <c r="C466" t="str">
        <f t="array" aca="1" ref="C4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Measure'!G466),0)),"")</f>
        <v/>
      </c>
      <c r="D466" t="str">
        <f t="array" aca="1" ref="D4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Measure'!G466),0)),"")</f>
        <v/>
      </c>
      <c r="E466" t="str">
        <f t="array" aca="1" ref="E4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Measure'!G466),0)),"")</f>
        <v/>
      </c>
      <c r="F466" s="8" t="str">
        <f t="array" aca="1" ref="F4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Measure'!G466),0)),"")</f>
        <v/>
      </c>
    </row>
    <row r="467" spans="3:6" x14ac:dyDescent="0.25">
      <c r="C467" t="str">
        <f t="array" aca="1" ref="C4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Measure'!G467),0)),"")</f>
        <v/>
      </c>
      <c r="D467" t="str">
        <f t="array" aca="1" ref="D4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Measure'!G467),0)),"")</f>
        <v/>
      </c>
      <c r="E467" t="str">
        <f t="array" aca="1" ref="E4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Measure'!G467),0)),"")</f>
        <v/>
      </c>
      <c r="F467" s="8" t="str">
        <f t="array" aca="1" ref="F4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Measure'!G467),0)),"")</f>
        <v/>
      </c>
    </row>
    <row r="468" spans="3:6" x14ac:dyDescent="0.25">
      <c r="C468" t="str">
        <f t="array" aca="1" ref="C4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Measure'!G468),0)),"")</f>
        <v/>
      </c>
      <c r="D468" t="str">
        <f t="array" aca="1" ref="D4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Measure'!G468),0)),"")</f>
        <v/>
      </c>
      <c r="E468" t="str">
        <f t="array" aca="1" ref="E4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Measure'!G468),0)),"")</f>
        <v/>
      </c>
      <c r="F468" s="8" t="str">
        <f t="array" aca="1" ref="F4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Measure'!G468),0)),"")</f>
        <v/>
      </c>
    </row>
    <row r="469" spans="3:6" x14ac:dyDescent="0.25">
      <c r="C469" t="str">
        <f t="array" aca="1" ref="C4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Measure'!G469),0)),"")</f>
        <v/>
      </c>
      <c r="D469" t="str">
        <f t="array" aca="1" ref="D4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Measure'!G469),0)),"")</f>
        <v/>
      </c>
      <c r="E469" t="str">
        <f t="array" aca="1" ref="E4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Measure'!G469),0)),"")</f>
        <v/>
      </c>
      <c r="F469" s="8" t="str">
        <f t="array" aca="1" ref="F4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Measure'!G469),0)),"")</f>
        <v/>
      </c>
    </row>
    <row r="470" spans="3:6" x14ac:dyDescent="0.25">
      <c r="C470" t="str">
        <f t="array" aca="1" ref="C4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Measure'!G470),0)),"")</f>
        <v/>
      </c>
      <c r="D470" t="str">
        <f t="array" aca="1" ref="D4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Measure'!G470),0)),"")</f>
        <v/>
      </c>
      <c r="E470" t="str">
        <f t="array" aca="1" ref="E4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Measure'!G470),0)),"")</f>
        <v/>
      </c>
      <c r="F470" s="8" t="str">
        <f t="array" aca="1" ref="F4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Measure'!G470),0)),"")</f>
        <v/>
      </c>
    </row>
    <row r="471" spans="3:6" x14ac:dyDescent="0.25">
      <c r="C471" t="str">
        <f t="array" aca="1" ref="C4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Measure'!G471),0)),"")</f>
        <v/>
      </c>
      <c r="D471" t="str">
        <f t="array" aca="1" ref="D4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Measure'!G471),0)),"")</f>
        <v/>
      </c>
      <c r="E471" t="str">
        <f t="array" aca="1" ref="E4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Measure'!G471),0)),"")</f>
        <v/>
      </c>
      <c r="F471" s="8" t="str">
        <f t="array" aca="1" ref="F4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Measure'!G471),0)),"")</f>
        <v/>
      </c>
    </row>
    <row r="472" spans="3:6" x14ac:dyDescent="0.25">
      <c r="C472" t="str">
        <f t="array" aca="1" ref="C4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Measure'!G472),0)),"")</f>
        <v/>
      </c>
      <c r="D472" t="str">
        <f t="array" aca="1" ref="D4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Measure'!G472),0)),"")</f>
        <v/>
      </c>
      <c r="E472" t="str">
        <f t="array" aca="1" ref="E4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Measure'!G472),0)),"")</f>
        <v/>
      </c>
      <c r="F472" s="8" t="str">
        <f t="array" aca="1" ref="F4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Measure'!G472),0)),"")</f>
        <v/>
      </c>
    </row>
    <row r="473" spans="3:6" x14ac:dyDescent="0.25">
      <c r="C473" t="str">
        <f t="array" aca="1" ref="C4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Measure'!G473),0)),"")</f>
        <v/>
      </c>
      <c r="D473" t="str">
        <f t="array" aca="1" ref="D4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Measure'!G473),0)),"")</f>
        <v/>
      </c>
      <c r="E473" t="str">
        <f t="array" aca="1" ref="E4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Measure'!G473),0)),"")</f>
        <v/>
      </c>
      <c r="F473" s="8" t="str">
        <f t="array" aca="1" ref="F4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Measure'!G473),0)),"")</f>
        <v/>
      </c>
    </row>
    <row r="474" spans="3:6" x14ac:dyDescent="0.25">
      <c r="C474" t="str">
        <f t="array" aca="1" ref="C4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Measure'!G474),0)),"")</f>
        <v/>
      </c>
      <c r="D474" t="str">
        <f t="array" aca="1" ref="D4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Measure'!G474),0)),"")</f>
        <v/>
      </c>
      <c r="E474" t="str">
        <f t="array" aca="1" ref="E4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Measure'!G474),0)),"")</f>
        <v/>
      </c>
      <c r="F474" s="8" t="str">
        <f t="array" aca="1" ref="F4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Measure'!G474),0)),"")</f>
        <v/>
      </c>
    </row>
    <row r="475" spans="3:6" x14ac:dyDescent="0.25">
      <c r="C475" t="str">
        <f t="array" aca="1" ref="C4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Measure'!G475),0)),"")</f>
        <v/>
      </c>
      <c r="D475" t="str">
        <f t="array" aca="1" ref="D4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Measure'!G475),0)),"")</f>
        <v/>
      </c>
      <c r="E475" t="str">
        <f t="array" aca="1" ref="E4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Measure'!G475),0)),"")</f>
        <v/>
      </c>
      <c r="F475" s="8" t="str">
        <f t="array" aca="1" ref="F4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Measure'!G475),0)),"")</f>
        <v/>
      </c>
    </row>
    <row r="476" spans="3:6" x14ac:dyDescent="0.25">
      <c r="C476" t="str">
        <f t="array" aca="1" ref="C4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Measure'!G476),0)),"")</f>
        <v/>
      </c>
      <c r="D476" t="str">
        <f t="array" aca="1" ref="D4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Measure'!G476),0)),"")</f>
        <v/>
      </c>
      <c r="E476" t="str">
        <f t="array" aca="1" ref="E4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Measure'!G476),0)),"")</f>
        <v/>
      </c>
      <c r="F476" s="8" t="str">
        <f t="array" aca="1" ref="F4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Measure'!G476),0)),"")</f>
        <v/>
      </c>
    </row>
    <row r="477" spans="3:6" x14ac:dyDescent="0.25">
      <c r="C477" t="str">
        <f t="array" aca="1" ref="C4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Measure'!G477),0)),"")</f>
        <v/>
      </c>
      <c r="D477" t="str">
        <f t="array" aca="1" ref="D4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Measure'!G477),0)),"")</f>
        <v/>
      </c>
      <c r="E477" t="str">
        <f t="array" aca="1" ref="E4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Measure'!G477),0)),"")</f>
        <v/>
      </c>
      <c r="F477" s="8" t="str">
        <f t="array" aca="1" ref="F4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Measure'!G477),0)),"")</f>
        <v/>
      </c>
    </row>
    <row r="478" spans="3:6" x14ac:dyDescent="0.25">
      <c r="C478" t="str">
        <f t="array" aca="1" ref="C4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Measure'!G478),0)),"")</f>
        <v/>
      </c>
      <c r="D478" t="str">
        <f t="array" aca="1" ref="D4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Measure'!G478),0)),"")</f>
        <v/>
      </c>
      <c r="E478" t="str">
        <f t="array" aca="1" ref="E4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Measure'!G478),0)),"")</f>
        <v/>
      </c>
      <c r="F478" s="8" t="str">
        <f t="array" aca="1" ref="F4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Measure'!G478),0)),"")</f>
        <v/>
      </c>
    </row>
    <row r="479" spans="3:6" x14ac:dyDescent="0.25">
      <c r="C479" t="str">
        <f t="array" aca="1" ref="C4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Measure'!G479),0)),"")</f>
        <v/>
      </c>
      <c r="D479" t="str">
        <f t="array" aca="1" ref="D4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Measure'!G479),0)),"")</f>
        <v/>
      </c>
      <c r="E479" t="str">
        <f t="array" aca="1" ref="E4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Measure'!G479),0)),"")</f>
        <v/>
      </c>
      <c r="F479" s="8" t="str">
        <f t="array" aca="1" ref="F4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Measure'!G479),0)),"")</f>
        <v/>
      </c>
    </row>
    <row r="480" spans="3:6" x14ac:dyDescent="0.25">
      <c r="C480" t="str">
        <f t="array" aca="1" ref="C4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Measure'!G480),0)),"")</f>
        <v/>
      </c>
      <c r="D480" t="str">
        <f t="array" aca="1" ref="D4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Measure'!G480),0)),"")</f>
        <v/>
      </c>
      <c r="E480" t="str">
        <f t="array" aca="1" ref="E4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Measure'!G480),0)),"")</f>
        <v/>
      </c>
      <c r="F480" s="8" t="str">
        <f t="array" aca="1" ref="F4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Measure'!G480),0)),"")</f>
        <v/>
      </c>
    </row>
    <row r="481" spans="3:6" x14ac:dyDescent="0.25">
      <c r="C481" t="str">
        <f t="array" aca="1" ref="C4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Measure'!G481),0)),"")</f>
        <v/>
      </c>
      <c r="D481" t="str">
        <f t="array" aca="1" ref="D4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Measure'!G481),0)),"")</f>
        <v/>
      </c>
      <c r="E481" t="str">
        <f t="array" aca="1" ref="E4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Measure'!G481),0)),"")</f>
        <v/>
      </c>
      <c r="F481" s="8" t="str">
        <f t="array" aca="1" ref="F4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Measure'!G481),0)),"")</f>
        <v/>
      </c>
    </row>
    <row r="482" spans="3:6" x14ac:dyDescent="0.25">
      <c r="C482" t="str">
        <f t="array" aca="1" ref="C4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Measure'!G482),0)),"")</f>
        <v/>
      </c>
      <c r="D482" t="str">
        <f t="array" aca="1" ref="D4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Measure'!G482),0)),"")</f>
        <v/>
      </c>
      <c r="E482" t="str">
        <f t="array" aca="1" ref="E4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Measure'!G482),0)),"")</f>
        <v/>
      </c>
      <c r="F482" s="8" t="str">
        <f t="array" aca="1" ref="F4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Measure'!G482),0)),"")</f>
        <v/>
      </c>
    </row>
    <row r="483" spans="3:6" x14ac:dyDescent="0.25">
      <c r="C483" t="str">
        <f t="array" aca="1" ref="C4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Measure'!G483),0)),"")</f>
        <v/>
      </c>
      <c r="D483" t="str">
        <f t="array" aca="1" ref="D4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Measure'!G483),0)),"")</f>
        <v/>
      </c>
      <c r="E483" t="str">
        <f t="array" aca="1" ref="E4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Measure'!G483),0)),"")</f>
        <v/>
      </c>
      <c r="F483" s="8" t="str">
        <f t="array" aca="1" ref="F4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Measure'!G483),0)),"")</f>
        <v/>
      </c>
    </row>
    <row r="484" spans="3:6" x14ac:dyDescent="0.25">
      <c r="C484" t="str">
        <f t="array" aca="1" ref="C4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Measure'!G484),0)),"")</f>
        <v/>
      </c>
      <c r="D484" t="str">
        <f t="array" aca="1" ref="D4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Measure'!G484),0)),"")</f>
        <v/>
      </c>
      <c r="E484" t="str">
        <f t="array" aca="1" ref="E4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Measure'!G484),0)),"")</f>
        <v/>
      </c>
      <c r="F484" s="8" t="str">
        <f t="array" aca="1" ref="F4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Measure'!G484),0)),"")</f>
        <v/>
      </c>
    </row>
    <row r="485" spans="3:6" x14ac:dyDescent="0.25">
      <c r="C485" t="str">
        <f t="array" aca="1" ref="C4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Measure'!G485),0)),"")</f>
        <v/>
      </c>
      <c r="D485" t="str">
        <f t="array" aca="1" ref="D4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Measure'!G485),0)),"")</f>
        <v/>
      </c>
      <c r="E485" t="str">
        <f t="array" aca="1" ref="E4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Measure'!G485),0)),"")</f>
        <v/>
      </c>
      <c r="F485" s="8" t="str">
        <f t="array" aca="1" ref="F4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Measure'!G485),0)),"")</f>
        <v/>
      </c>
    </row>
    <row r="486" spans="3:6" x14ac:dyDescent="0.25">
      <c r="C486" t="str">
        <f t="array" aca="1" ref="C4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Measure'!G486),0)),"")</f>
        <v/>
      </c>
      <c r="D486" t="str">
        <f t="array" aca="1" ref="D4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Measure'!G486),0)),"")</f>
        <v/>
      </c>
      <c r="E486" t="str">
        <f t="array" aca="1" ref="E4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Measure'!G486),0)),"")</f>
        <v/>
      </c>
      <c r="F486" s="8" t="str">
        <f t="array" aca="1" ref="F4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Measure'!G486),0)),"")</f>
        <v/>
      </c>
    </row>
    <row r="487" spans="3:6" x14ac:dyDescent="0.25">
      <c r="C487" t="str">
        <f t="array" aca="1" ref="C4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Measure'!G487),0)),"")</f>
        <v/>
      </c>
      <c r="D487" t="str">
        <f t="array" aca="1" ref="D4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Measure'!G487),0)),"")</f>
        <v/>
      </c>
      <c r="E487" t="str">
        <f t="array" aca="1" ref="E4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Measure'!G487),0)),"")</f>
        <v/>
      </c>
      <c r="F487" s="8" t="str">
        <f t="array" aca="1" ref="F4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Measure'!G487),0)),"")</f>
        <v/>
      </c>
    </row>
    <row r="488" spans="3:6" x14ac:dyDescent="0.25">
      <c r="C488" t="str">
        <f t="array" aca="1" ref="C4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Measure'!G488),0)),"")</f>
        <v/>
      </c>
      <c r="D488" t="str">
        <f t="array" aca="1" ref="D4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Measure'!G488),0)),"")</f>
        <v/>
      </c>
      <c r="E488" t="str">
        <f t="array" aca="1" ref="E4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Measure'!G488),0)),"")</f>
        <v/>
      </c>
      <c r="F488" s="8" t="str">
        <f t="array" aca="1" ref="F4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Measure'!G488),0)),"")</f>
        <v/>
      </c>
    </row>
    <row r="489" spans="3:6" x14ac:dyDescent="0.25">
      <c r="C489" t="str">
        <f t="array" aca="1" ref="C4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Measure'!G489),0)),"")</f>
        <v/>
      </c>
      <c r="D489" t="str">
        <f t="array" aca="1" ref="D4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Measure'!G489),0)),"")</f>
        <v/>
      </c>
      <c r="E489" t="str">
        <f t="array" aca="1" ref="E4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Measure'!G489),0)),"")</f>
        <v/>
      </c>
      <c r="F489" s="8" t="str">
        <f t="array" aca="1" ref="F4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Measure'!G489),0)),"")</f>
        <v/>
      </c>
    </row>
    <row r="490" spans="3:6" x14ac:dyDescent="0.25">
      <c r="C490" t="str">
        <f t="array" aca="1" ref="C4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Measure'!G490),0)),"")</f>
        <v/>
      </c>
      <c r="D490" t="str">
        <f t="array" aca="1" ref="D4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Measure'!G490),0)),"")</f>
        <v/>
      </c>
      <c r="E490" t="str">
        <f t="array" aca="1" ref="E4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Measure'!G490),0)),"")</f>
        <v/>
      </c>
      <c r="F490" s="8" t="str">
        <f t="array" aca="1" ref="F4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Measure'!G490),0)),"")</f>
        <v/>
      </c>
    </row>
    <row r="491" spans="3:6" x14ac:dyDescent="0.25">
      <c r="C491" t="str">
        <f t="array" aca="1" ref="C4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Measure'!G491),0)),"")</f>
        <v/>
      </c>
      <c r="D491" t="str">
        <f t="array" aca="1" ref="D4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Measure'!G491),0)),"")</f>
        <v/>
      </c>
      <c r="E491" t="str">
        <f t="array" aca="1" ref="E4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Measure'!G491),0)),"")</f>
        <v/>
      </c>
      <c r="F491" s="8" t="str">
        <f t="array" aca="1" ref="F4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Measure'!G491),0)),"")</f>
        <v/>
      </c>
    </row>
    <row r="492" spans="3:6" x14ac:dyDescent="0.25">
      <c r="C492" t="str">
        <f t="array" aca="1" ref="C4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Measure'!G492),0)),"")</f>
        <v/>
      </c>
      <c r="D492" t="str">
        <f t="array" aca="1" ref="D4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Measure'!G492),0)),"")</f>
        <v/>
      </c>
      <c r="E492" t="str">
        <f t="array" aca="1" ref="E4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Measure'!G492),0)),"")</f>
        <v/>
      </c>
      <c r="F492" s="8" t="str">
        <f t="array" aca="1" ref="F4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Measure'!G492),0)),"")</f>
        <v/>
      </c>
    </row>
    <row r="493" spans="3:6" x14ac:dyDescent="0.25">
      <c r="C493" t="str">
        <f t="array" aca="1" ref="C4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Measure'!G493),0)),"")</f>
        <v/>
      </c>
      <c r="D493" t="str">
        <f t="array" aca="1" ref="D4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Measure'!G493),0)),"")</f>
        <v/>
      </c>
      <c r="E493" t="str">
        <f t="array" aca="1" ref="E4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Measure'!G493),0)),"")</f>
        <v/>
      </c>
      <c r="F493" s="8" t="str">
        <f t="array" aca="1" ref="F4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Measure'!G493),0)),"")</f>
        <v/>
      </c>
    </row>
    <row r="494" spans="3:6" x14ac:dyDescent="0.25">
      <c r="C494" t="str">
        <f t="array" aca="1" ref="C4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Measure'!G494),0)),"")</f>
        <v/>
      </c>
      <c r="D494" t="str">
        <f t="array" aca="1" ref="D4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Measure'!G494),0)),"")</f>
        <v/>
      </c>
      <c r="E494" t="str">
        <f t="array" aca="1" ref="E4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Measure'!G494),0)),"")</f>
        <v/>
      </c>
      <c r="F494" s="8" t="str">
        <f t="array" aca="1" ref="F4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Measure'!G494),0)),"")</f>
        <v/>
      </c>
    </row>
    <row r="495" spans="3:6" x14ac:dyDescent="0.25">
      <c r="C495" t="str">
        <f t="array" aca="1" ref="C4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Measure'!G495),0)),"")</f>
        <v/>
      </c>
      <c r="D495" t="str">
        <f t="array" aca="1" ref="D4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Measure'!G495),0)),"")</f>
        <v/>
      </c>
      <c r="E495" t="str">
        <f t="array" aca="1" ref="E4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Measure'!G495),0)),"")</f>
        <v/>
      </c>
      <c r="F495" s="8" t="str">
        <f t="array" aca="1" ref="F4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Measure'!G495),0)),"")</f>
        <v/>
      </c>
    </row>
    <row r="496" spans="3:6" x14ac:dyDescent="0.25">
      <c r="C496" t="str">
        <f t="array" aca="1" ref="C4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Measure'!G496),0)),"")</f>
        <v/>
      </c>
      <c r="D496" t="str">
        <f t="array" aca="1" ref="D4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Measure'!G496),0)),"")</f>
        <v/>
      </c>
      <c r="E496" t="str">
        <f t="array" aca="1" ref="E4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Measure'!G496),0)),"")</f>
        <v/>
      </c>
      <c r="F496" s="8" t="str">
        <f t="array" aca="1" ref="F4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Measure'!G496),0)),"")</f>
        <v/>
      </c>
    </row>
    <row r="497" spans="3:6" x14ac:dyDescent="0.25">
      <c r="C497" t="str">
        <f t="array" aca="1" ref="C4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Measure'!G497),0)),"")</f>
        <v/>
      </c>
      <c r="D497" t="str">
        <f t="array" aca="1" ref="D4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Measure'!G497),0)),"")</f>
        <v/>
      </c>
      <c r="E497" t="str">
        <f t="array" aca="1" ref="E4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Measure'!G497),0)),"")</f>
        <v/>
      </c>
      <c r="F497" s="8" t="str">
        <f t="array" aca="1" ref="F4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Measure'!G497),0)),"")</f>
        <v/>
      </c>
    </row>
    <row r="498" spans="3:6" x14ac:dyDescent="0.25">
      <c r="C498" t="str">
        <f t="array" aca="1" ref="C4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Measure'!G498),0)),"")</f>
        <v/>
      </c>
      <c r="D498" t="str">
        <f t="array" aca="1" ref="D4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Measure'!G498),0)),"")</f>
        <v/>
      </c>
      <c r="E498" t="str">
        <f t="array" aca="1" ref="E4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Measure'!G498),0)),"")</f>
        <v/>
      </c>
      <c r="F498" s="8" t="str">
        <f t="array" aca="1" ref="F4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Measure'!G498),0)),"")</f>
        <v/>
      </c>
    </row>
    <row r="499" spans="3:6" x14ac:dyDescent="0.25">
      <c r="C499" t="str">
        <f t="array" aca="1" ref="C4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Measure'!G499),0)),"")</f>
        <v/>
      </c>
      <c r="D499" t="str">
        <f t="array" aca="1" ref="D4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Measure'!G499),0)),"")</f>
        <v/>
      </c>
      <c r="E499" t="str">
        <f t="array" aca="1" ref="E4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Measure'!G499),0)),"")</f>
        <v/>
      </c>
      <c r="F499" s="8" t="str">
        <f t="array" aca="1" ref="F4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Measure'!G499),0)),"")</f>
        <v/>
      </c>
    </row>
    <row r="500" spans="3:6" x14ac:dyDescent="0.25">
      <c r="C500" t="str">
        <f t="array" aca="1" ref="C5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Measure'!G500),0)),"")</f>
        <v/>
      </c>
      <c r="D500" t="str">
        <f t="array" aca="1" ref="D5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Measure'!G500),0)),"")</f>
        <v/>
      </c>
      <c r="E500" t="str">
        <f t="array" aca="1" ref="E5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Measure'!G500),0)),"")</f>
        <v/>
      </c>
      <c r="F500" s="8" t="str">
        <f t="array" aca="1" ref="F5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Measure'!G500),0)),"")</f>
        <v/>
      </c>
    </row>
    <row r="501" spans="3:6" x14ac:dyDescent="0.25">
      <c r="C501" t="str">
        <f t="array" aca="1" ref="C5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Measure'!G501),0)),"")</f>
        <v/>
      </c>
      <c r="D501" t="str">
        <f t="array" aca="1" ref="D5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Measure'!G501),0)),"")</f>
        <v/>
      </c>
      <c r="E501" t="str">
        <f t="array" aca="1" ref="E5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Measure'!G501),0)),"")</f>
        <v/>
      </c>
      <c r="F501" s="8" t="str">
        <f t="array" aca="1" ref="F5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Measure'!G501),0)),"")</f>
        <v/>
      </c>
    </row>
    <row r="502" spans="3:6" x14ac:dyDescent="0.25">
      <c r="C502" t="str">
        <f t="array" aca="1" ref="C5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Measure'!G502),0)),"")</f>
        <v/>
      </c>
      <c r="D502" t="str">
        <f t="array" aca="1" ref="D5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Measure'!G502),0)),"")</f>
        <v/>
      </c>
      <c r="E502" t="str">
        <f t="array" aca="1" ref="E5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Measure'!G502),0)),"")</f>
        <v/>
      </c>
      <c r="F502" s="8" t="str">
        <f t="array" aca="1" ref="F5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Measure'!G502),0)),"")</f>
        <v/>
      </c>
    </row>
    <row r="503" spans="3:6" x14ac:dyDescent="0.25">
      <c r="C503" t="str">
        <f t="array" aca="1" ref="C5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Measure'!G503),0)),"")</f>
        <v/>
      </c>
      <c r="D503" t="str">
        <f t="array" aca="1" ref="D5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Measure'!G503),0)),"")</f>
        <v/>
      </c>
      <c r="E503" t="str">
        <f t="array" aca="1" ref="E5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Measure'!G503),0)),"")</f>
        <v/>
      </c>
      <c r="F503" s="8" t="str">
        <f t="array" aca="1" ref="F5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Measure'!G503),0)),"")</f>
        <v/>
      </c>
    </row>
    <row r="504" spans="3:6" x14ac:dyDescent="0.25">
      <c r="C504" t="str">
        <f t="array" aca="1" ref="C5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Measure'!G504),0)),"")</f>
        <v/>
      </c>
      <c r="D504" t="str">
        <f t="array" aca="1" ref="D5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Measure'!G504),0)),"")</f>
        <v/>
      </c>
      <c r="E504" t="str">
        <f t="array" aca="1" ref="E5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Measure'!G504),0)),"")</f>
        <v/>
      </c>
      <c r="F504" s="8" t="str">
        <f t="array" aca="1" ref="F5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Measure'!G504),0)),"")</f>
        <v/>
      </c>
    </row>
    <row r="505" spans="3:6" x14ac:dyDescent="0.25">
      <c r="C505" t="str">
        <f t="array" aca="1" ref="C5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Measure'!G505),0)),"")</f>
        <v/>
      </c>
      <c r="D505" t="str">
        <f t="array" aca="1" ref="D5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Measure'!G505),0)),"")</f>
        <v/>
      </c>
      <c r="E505" t="str">
        <f t="array" aca="1" ref="E5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Measure'!G505),0)),"")</f>
        <v/>
      </c>
      <c r="F505" s="8" t="str">
        <f t="array" aca="1" ref="F5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Measure'!G505),0)),"")</f>
        <v/>
      </c>
    </row>
    <row r="506" spans="3:6" x14ac:dyDescent="0.25">
      <c r="C506" t="str">
        <f t="array" aca="1" ref="C5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Measure'!G506),0)),"")</f>
        <v/>
      </c>
      <c r="D506" t="str">
        <f t="array" aca="1" ref="D5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Measure'!G506),0)),"")</f>
        <v/>
      </c>
      <c r="E506" t="str">
        <f t="array" aca="1" ref="E5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Measure'!G506),0)),"")</f>
        <v/>
      </c>
      <c r="F506" s="8" t="str">
        <f t="array" aca="1" ref="F5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Measure'!G506),0)),"")</f>
        <v/>
      </c>
    </row>
    <row r="507" spans="3:6" x14ac:dyDescent="0.25">
      <c r="C507" t="str">
        <f t="array" aca="1" ref="C5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Measure'!G507),0)),"")</f>
        <v/>
      </c>
      <c r="D507" t="str">
        <f t="array" aca="1" ref="D5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Measure'!G507),0)),"")</f>
        <v/>
      </c>
      <c r="E507" t="str">
        <f t="array" aca="1" ref="E5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Measure'!G507),0)),"")</f>
        <v/>
      </c>
      <c r="F507" s="8" t="str">
        <f t="array" aca="1" ref="F5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Measure'!G507),0)),"")</f>
        <v/>
      </c>
    </row>
    <row r="508" spans="3:6" x14ac:dyDescent="0.25">
      <c r="C508" t="str">
        <f t="array" aca="1" ref="C5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Measure'!G508),0)),"")</f>
        <v/>
      </c>
      <c r="D508" t="str">
        <f t="array" aca="1" ref="D5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Measure'!G508),0)),"")</f>
        <v/>
      </c>
      <c r="E508" t="str">
        <f t="array" aca="1" ref="E5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Measure'!G508),0)),"")</f>
        <v/>
      </c>
      <c r="F508" s="8" t="str">
        <f t="array" aca="1" ref="F5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Measure'!G508),0)),"")</f>
        <v/>
      </c>
    </row>
    <row r="509" spans="3:6" x14ac:dyDescent="0.25">
      <c r="C509" t="str">
        <f t="array" aca="1" ref="C5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Measure'!G509),0)),"")</f>
        <v/>
      </c>
      <c r="D509" t="str">
        <f t="array" aca="1" ref="D5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Measure'!G509),0)),"")</f>
        <v/>
      </c>
      <c r="E509" t="str">
        <f t="array" aca="1" ref="E5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Measure'!G509),0)),"")</f>
        <v/>
      </c>
      <c r="F509" s="8" t="str">
        <f t="array" aca="1" ref="F5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Measure'!G509),0)),"")</f>
        <v/>
      </c>
    </row>
    <row r="510" spans="3:6" x14ac:dyDescent="0.25">
      <c r="C510" t="str">
        <f t="array" aca="1" ref="C5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Measure'!G510),0)),"")</f>
        <v/>
      </c>
      <c r="D510" t="str">
        <f t="array" aca="1" ref="D5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Measure'!G510),0)),"")</f>
        <v/>
      </c>
      <c r="E510" t="str">
        <f t="array" aca="1" ref="E5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Measure'!G510),0)),"")</f>
        <v/>
      </c>
      <c r="F510" s="8" t="str">
        <f t="array" aca="1" ref="F5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Measure'!G510),0)),"")</f>
        <v/>
      </c>
    </row>
    <row r="511" spans="3:6" x14ac:dyDescent="0.25">
      <c r="C511" t="str">
        <f t="array" aca="1" ref="C5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Measure'!G511),0)),"")</f>
        <v/>
      </c>
      <c r="D511" t="str">
        <f t="array" aca="1" ref="D5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Measure'!G511),0)),"")</f>
        <v/>
      </c>
      <c r="E511" t="str">
        <f t="array" aca="1" ref="E5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Measure'!G511),0)),"")</f>
        <v/>
      </c>
      <c r="F511" s="8" t="str">
        <f t="array" aca="1" ref="F5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Measure'!G511),0)),"")</f>
        <v/>
      </c>
    </row>
    <row r="512" spans="3:6" x14ac:dyDescent="0.25">
      <c r="C512" t="str">
        <f t="array" aca="1" ref="C5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Measure'!G512),0)),"")</f>
        <v/>
      </c>
      <c r="D512" t="str">
        <f t="array" aca="1" ref="D5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Measure'!G512),0)),"")</f>
        <v/>
      </c>
      <c r="E512" t="str">
        <f t="array" aca="1" ref="E5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Measure'!G512),0)),"")</f>
        <v/>
      </c>
      <c r="F512" s="8" t="str">
        <f t="array" aca="1" ref="F5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Measure'!G512),0)),"")</f>
        <v/>
      </c>
    </row>
    <row r="513" spans="3:6" x14ac:dyDescent="0.25">
      <c r="C513" t="str">
        <f t="array" aca="1" ref="C5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Measure'!G513),0)),"")</f>
        <v/>
      </c>
      <c r="D513" t="str">
        <f t="array" aca="1" ref="D5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Measure'!G513),0)),"")</f>
        <v/>
      </c>
      <c r="E513" t="str">
        <f t="array" aca="1" ref="E5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Measure'!G513),0)),"")</f>
        <v/>
      </c>
      <c r="F513" s="8" t="str">
        <f t="array" aca="1" ref="F5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Measure'!G513),0)),"")</f>
        <v/>
      </c>
    </row>
    <row r="514" spans="3:6" x14ac:dyDescent="0.25">
      <c r="C514" t="str">
        <f t="array" aca="1" ref="C5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Measure'!G514),0)),"")</f>
        <v/>
      </c>
      <c r="D514" t="str">
        <f t="array" aca="1" ref="D5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Measure'!G514),0)),"")</f>
        <v/>
      </c>
      <c r="E514" t="str">
        <f t="array" aca="1" ref="E5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Measure'!G514),0)),"")</f>
        <v/>
      </c>
      <c r="F514" s="8" t="str">
        <f t="array" aca="1" ref="F5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Measure'!G514),0)),"")</f>
        <v/>
      </c>
    </row>
    <row r="515" spans="3:6" x14ac:dyDescent="0.25">
      <c r="C515" t="str">
        <f t="array" aca="1" ref="C5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Measure'!G515),0)),"")</f>
        <v/>
      </c>
      <c r="D515" t="str">
        <f t="array" aca="1" ref="D5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Measure'!G515),0)),"")</f>
        <v/>
      </c>
      <c r="E515" t="str">
        <f t="array" aca="1" ref="E5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Measure'!G515),0)),"")</f>
        <v/>
      </c>
      <c r="F515" s="8" t="str">
        <f t="array" aca="1" ref="F5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Measure'!G515),0)),"")</f>
        <v/>
      </c>
    </row>
    <row r="516" spans="3:6" x14ac:dyDescent="0.25">
      <c r="C516" t="str">
        <f t="array" aca="1" ref="C5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Measure'!G516),0)),"")</f>
        <v/>
      </c>
      <c r="D516" t="str">
        <f t="array" aca="1" ref="D5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Measure'!G516),0)),"")</f>
        <v/>
      </c>
      <c r="E516" t="str">
        <f t="array" aca="1" ref="E5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Measure'!G516),0)),"")</f>
        <v/>
      </c>
      <c r="F516" s="8" t="str">
        <f t="array" aca="1" ref="F5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Measure'!G516),0)),"")</f>
        <v/>
      </c>
    </row>
    <row r="517" spans="3:6" x14ac:dyDescent="0.25">
      <c r="C517" t="str">
        <f t="array" aca="1" ref="C5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Measure'!G517),0)),"")</f>
        <v/>
      </c>
      <c r="D517" t="str">
        <f t="array" aca="1" ref="D5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Measure'!G517),0)),"")</f>
        <v/>
      </c>
      <c r="E517" t="str">
        <f t="array" aca="1" ref="E5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Measure'!G517),0)),"")</f>
        <v/>
      </c>
      <c r="F517" s="8" t="str">
        <f t="array" aca="1" ref="F5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Measure'!G517),0)),"")</f>
        <v/>
      </c>
    </row>
    <row r="518" spans="3:6" x14ac:dyDescent="0.25">
      <c r="C518" t="str">
        <f t="array" aca="1" ref="C5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Measure'!G518),0)),"")</f>
        <v/>
      </c>
      <c r="D518" t="str">
        <f t="array" aca="1" ref="D5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Measure'!G518),0)),"")</f>
        <v/>
      </c>
      <c r="E518" t="str">
        <f t="array" aca="1" ref="E5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Measure'!G518),0)),"")</f>
        <v/>
      </c>
      <c r="F518" s="8" t="str">
        <f t="array" aca="1" ref="F5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Measure'!G518),0)),"")</f>
        <v/>
      </c>
    </row>
    <row r="519" spans="3:6" x14ac:dyDescent="0.25">
      <c r="C519" t="str">
        <f t="array" aca="1" ref="C5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Measure'!G519),0)),"")</f>
        <v/>
      </c>
      <c r="D519" t="str">
        <f t="array" aca="1" ref="D5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Measure'!G519),0)),"")</f>
        <v/>
      </c>
      <c r="E519" t="str">
        <f t="array" aca="1" ref="E5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Measure'!G519),0)),"")</f>
        <v/>
      </c>
      <c r="F519" s="8" t="str">
        <f t="array" aca="1" ref="F5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Measure'!G519),0)),"")</f>
        <v/>
      </c>
    </row>
    <row r="520" spans="3:6" x14ac:dyDescent="0.25">
      <c r="C520" t="str">
        <f t="array" aca="1" ref="C5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Measure'!G520),0)),"")</f>
        <v/>
      </c>
      <c r="D520" t="str">
        <f t="array" aca="1" ref="D5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Measure'!G520),0)),"")</f>
        <v/>
      </c>
      <c r="E520" t="str">
        <f t="array" aca="1" ref="E5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Measure'!G520),0)),"")</f>
        <v/>
      </c>
      <c r="F520" s="8" t="str">
        <f t="array" aca="1" ref="F5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Measure'!G520),0)),"")</f>
        <v/>
      </c>
    </row>
    <row r="521" spans="3:6" x14ac:dyDescent="0.25">
      <c r="C521" t="str">
        <f t="array" aca="1" ref="C5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Measure'!G521),0)),"")</f>
        <v/>
      </c>
      <c r="D521" t="str">
        <f t="array" aca="1" ref="D5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Measure'!G521),0)),"")</f>
        <v/>
      </c>
      <c r="E521" t="str">
        <f t="array" aca="1" ref="E5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Measure'!G521),0)),"")</f>
        <v/>
      </c>
      <c r="F521" s="8" t="str">
        <f t="array" aca="1" ref="F5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Measure'!G521),0)),"")</f>
        <v/>
      </c>
    </row>
    <row r="522" spans="3:6" x14ac:dyDescent="0.25">
      <c r="C522" t="str">
        <f t="array" aca="1" ref="C5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Measure'!G522),0)),"")</f>
        <v/>
      </c>
      <c r="D522" t="str">
        <f t="array" aca="1" ref="D5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Measure'!G522),0)),"")</f>
        <v/>
      </c>
      <c r="E522" t="str">
        <f t="array" aca="1" ref="E5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Measure'!G522),0)),"")</f>
        <v/>
      </c>
      <c r="F522" s="8" t="str">
        <f t="array" aca="1" ref="F5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Measure'!G522),0)),"")</f>
        <v/>
      </c>
    </row>
    <row r="523" spans="3:6" x14ac:dyDescent="0.25">
      <c r="C523" t="str">
        <f t="array" aca="1" ref="C5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Measure'!G523),0)),"")</f>
        <v/>
      </c>
      <c r="D523" t="str">
        <f t="array" aca="1" ref="D5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Measure'!G523),0)),"")</f>
        <v/>
      </c>
      <c r="E523" t="str">
        <f t="array" aca="1" ref="E5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Measure'!G523),0)),"")</f>
        <v/>
      </c>
      <c r="F523" s="8" t="str">
        <f t="array" aca="1" ref="F5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Measure'!G523),0)),"")</f>
        <v/>
      </c>
    </row>
    <row r="524" spans="3:6" x14ac:dyDescent="0.25">
      <c r="C524" t="str">
        <f t="array" aca="1" ref="C5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Measure'!G524),0)),"")</f>
        <v/>
      </c>
      <c r="D524" t="str">
        <f t="array" aca="1" ref="D5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Measure'!G524),0)),"")</f>
        <v/>
      </c>
      <c r="E524" t="str">
        <f t="array" aca="1" ref="E5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Measure'!G524),0)),"")</f>
        <v/>
      </c>
      <c r="F524" s="8" t="str">
        <f t="array" aca="1" ref="F5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Measure'!G524),0)),"")</f>
        <v/>
      </c>
    </row>
    <row r="525" spans="3:6" x14ac:dyDescent="0.25">
      <c r="C525" t="str">
        <f t="array" aca="1" ref="C5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Measure'!G525),0)),"")</f>
        <v/>
      </c>
      <c r="D525" t="str">
        <f t="array" aca="1" ref="D5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Measure'!G525),0)),"")</f>
        <v/>
      </c>
      <c r="E525" t="str">
        <f t="array" aca="1" ref="E5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Measure'!G525),0)),"")</f>
        <v/>
      </c>
      <c r="F525" s="8" t="str">
        <f t="array" aca="1" ref="F5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Measure'!G525),0)),"")</f>
        <v/>
      </c>
    </row>
    <row r="526" spans="3:6" x14ac:dyDescent="0.25">
      <c r="C526" t="str">
        <f t="array" aca="1" ref="C5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Measure'!G526),0)),"")</f>
        <v/>
      </c>
      <c r="D526" t="str">
        <f t="array" aca="1" ref="D5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Measure'!G526),0)),"")</f>
        <v/>
      </c>
      <c r="E526" t="str">
        <f t="array" aca="1" ref="E5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Measure'!G526),0)),"")</f>
        <v/>
      </c>
      <c r="F526" s="8" t="str">
        <f t="array" aca="1" ref="F5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Measure'!G526),0)),"")</f>
        <v/>
      </c>
    </row>
    <row r="527" spans="3:6" x14ac:dyDescent="0.25">
      <c r="C527" t="str">
        <f t="array" aca="1" ref="C5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Measure'!G527),0)),"")</f>
        <v/>
      </c>
      <c r="D527" t="str">
        <f t="array" aca="1" ref="D5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Measure'!G527),0)),"")</f>
        <v/>
      </c>
      <c r="E527" t="str">
        <f t="array" aca="1" ref="E5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Measure'!G527),0)),"")</f>
        <v/>
      </c>
      <c r="F527" s="8" t="str">
        <f t="array" aca="1" ref="F5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Measure'!G527),0)),"")</f>
        <v/>
      </c>
    </row>
    <row r="528" spans="3:6" x14ac:dyDescent="0.25">
      <c r="C528" t="str">
        <f t="array" aca="1" ref="C5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Measure'!G528),0)),"")</f>
        <v/>
      </c>
      <c r="D528" t="str">
        <f t="array" aca="1" ref="D5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Measure'!G528),0)),"")</f>
        <v/>
      </c>
      <c r="E528" t="str">
        <f t="array" aca="1" ref="E5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Measure'!G528),0)),"")</f>
        <v/>
      </c>
      <c r="F528" s="8" t="str">
        <f t="array" aca="1" ref="F5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Measure'!G528),0)),"")</f>
        <v/>
      </c>
    </row>
    <row r="529" spans="3:6" x14ac:dyDescent="0.25">
      <c r="C529" t="str">
        <f t="array" aca="1" ref="C5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Measure'!G529),0)),"")</f>
        <v/>
      </c>
      <c r="D529" t="str">
        <f t="array" aca="1" ref="D5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Measure'!G529),0)),"")</f>
        <v/>
      </c>
      <c r="E529" t="str">
        <f t="array" aca="1" ref="E5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Measure'!G529),0)),"")</f>
        <v/>
      </c>
      <c r="F529" s="8" t="str">
        <f t="array" aca="1" ref="F5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Measure'!G529),0)),"")</f>
        <v/>
      </c>
    </row>
    <row r="530" spans="3:6" x14ac:dyDescent="0.25">
      <c r="C530" t="str">
        <f t="array" aca="1" ref="C5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Measure'!G530),0)),"")</f>
        <v/>
      </c>
      <c r="D530" t="str">
        <f t="array" aca="1" ref="D5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Measure'!G530),0)),"")</f>
        <v/>
      </c>
      <c r="E530" t="str">
        <f t="array" aca="1" ref="E5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Measure'!G530),0)),"")</f>
        <v/>
      </c>
      <c r="F530" s="8" t="str">
        <f t="array" aca="1" ref="F5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Measure'!G530),0)),"")</f>
        <v/>
      </c>
    </row>
    <row r="531" spans="3:6" x14ac:dyDescent="0.25">
      <c r="C531" t="str">
        <f t="array" aca="1" ref="C5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Measure'!G531),0)),"")</f>
        <v/>
      </c>
      <c r="D531" t="str">
        <f t="array" aca="1" ref="D5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Measure'!G531),0)),"")</f>
        <v/>
      </c>
      <c r="E531" t="str">
        <f t="array" aca="1" ref="E5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Measure'!G531),0)),"")</f>
        <v/>
      </c>
      <c r="F531" s="8" t="str">
        <f t="array" aca="1" ref="F5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Measure'!G531),0)),"")</f>
        <v/>
      </c>
    </row>
    <row r="532" spans="3:6" x14ac:dyDescent="0.25">
      <c r="C532" t="str">
        <f t="array" aca="1" ref="C5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Measure'!G532),0)),"")</f>
        <v/>
      </c>
      <c r="D532" t="str">
        <f t="array" aca="1" ref="D5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Measure'!G532),0)),"")</f>
        <v/>
      </c>
      <c r="E532" t="str">
        <f t="array" aca="1" ref="E5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Measure'!G532),0)),"")</f>
        <v/>
      </c>
      <c r="F532" s="8" t="str">
        <f t="array" aca="1" ref="F5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Measure'!G532),0)),"")</f>
        <v/>
      </c>
    </row>
    <row r="533" spans="3:6" x14ac:dyDescent="0.25">
      <c r="C533" t="str">
        <f t="array" aca="1" ref="C5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Measure'!G533),0)),"")</f>
        <v/>
      </c>
      <c r="D533" t="str">
        <f t="array" aca="1" ref="D5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Measure'!G533),0)),"")</f>
        <v/>
      </c>
      <c r="E533" t="str">
        <f t="array" aca="1" ref="E5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Measure'!G533),0)),"")</f>
        <v/>
      </c>
      <c r="F533" s="8" t="str">
        <f t="array" aca="1" ref="F5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Measure'!G533),0)),"")</f>
        <v/>
      </c>
    </row>
    <row r="534" spans="3:6" x14ac:dyDescent="0.25">
      <c r="C534" t="str">
        <f t="array" aca="1" ref="C5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Measure'!G534),0)),"")</f>
        <v/>
      </c>
      <c r="D534" t="str">
        <f t="array" aca="1" ref="D5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Measure'!G534),0)),"")</f>
        <v/>
      </c>
      <c r="E534" t="str">
        <f t="array" aca="1" ref="E5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Measure'!G534),0)),"")</f>
        <v/>
      </c>
      <c r="F534" s="8" t="str">
        <f t="array" aca="1" ref="F5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Measure'!G534),0)),"")</f>
        <v/>
      </c>
    </row>
    <row r="535" spans="3:6" x14ac:dyDescent="0.25">
      <c r="C535" t="str">
        <f t="array" aca="1" ref="C5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Measure'!G535),0)),"")</f>
        <v/>
      </c>
      <c r="D535" t="str">
        <f t="array" aca="1" ref="D5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Measure'!G535),0)),"")</f>
        <v/>
      </c>
      <c r="E535" t="str">
        <f t="array" aca="1" ref="E5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Measure'!G535),0)),"")</f>
        <v/>
      </c>
      <c r="F535" s="8" t="str">
        <f t="array" aca="1" ref="F5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Measure'!G535),0)),"")</f>
        <v/>
      </c>
    </row>
    <row r="536" spans="3:6" x14ac:dyDescent="0.25">
      <c r="C536" t="str">
        <f t="array" aca="1" ref="C5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Measure'!G536),0)),"")</f>
        <v/>
      </c>
      <c r="D536" t="str">
        <f t="array" aca="1" ref="D5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Measure'!G536),0)),"")</f>
        <v/>
      </c>
      <c r="E536" t="str">
        <f t="array" aca="1" ref="E5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Measure'!G536),0)),"")</f>
        <v/>
      </c>
      <c r="F536" s="8" t="str">
        <f t="array" aca="1" ref="F5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Measure'!G536),0)),"")</f>
        <v/>
      </c>
    </row>
    <row r="537" spans="3:6" x14ac:dyDescent="0.25">
      <c r="C537" t="str">
        <f t="array" aca="1" ref="C5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Measure'!G537),0)),"")</f>
        <v/>
      </c>
      <c r="D537" t="str">
        <f t="array" aca="1" ref="D5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Measure'!G537),0)),"")</f>
        <v/>
      </c>
      <c r="E537" t="str">
        <f t="array" aca="1" ref="E5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Measure'!G537),0)),"")</f>
        <v/>
      </c>
      <c r="F537" s="8" t="str">
        <f t="array" aca="1" ref="F5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Measure'!G537),0)),"")</f>
        <v/>
      </c>
    </row>
    <row r="538" spans="3:6" x14ac:dyDescent="0.25">
      <c r="C538" t="str">
        <f t="array" aca="1" ref="C5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Measure'!G538),0)),"")</f>
        <v/>
      </c>
      <c r="D538" t="str">
        <f t="array" aca="1" ref="D5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Measure'!G538),0)),"")</f>
        <v/>
      </c>
      <c r="E538" t="str">
        <f t="array" aca="1" ref="E5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Measure'!G538),0)),"")</f>
        <v/>
      </c>
      <c r="F538" s="8" t="str">
        <f t="array" aca="1" ref="F5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Measure'!G538),0)),"")</f>
        <v/>
      </c>
    </row>
    <row r="539" spans="3:6" x14ac:dyDescent="0.25">
      <c r="C539" t="str">
        <f t="array" aca="1" ref="C5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Measure'!G539),0)),"")</f>
        <v/>
      </c>
      <c r="D539" t="str">
        <f t="array" aca="1" ref="D5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Measure'!G539),0)),"")</f>
        <v/>
      </c>
      <c r="E539" t="str">
        <f t="array" aca="1" ref="E5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Measure'!G539),0)),"")</f>
        <v/>
      </c>
      <c r="F539" s="8" t="str">
        <f t="array" aca="1" ref="F5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Measure'!G539),0)),"")</f>
        <v/>
      </c>
    </row>
    <row r="540" spans="3:6" x14ac:dyDescent="0.25">
      <c r="C540" t="str">
        <f t="array" aca="1" ref="C5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Measure'!G540),0)),"")</f>
        <v/>
      </c>
      <c r="D540" t="str">
        <f t="array" aca="1" ref="D5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Measure'!G540),0)),"")</f>
        <v/>
      </c>
      <c r="E540" t="str">
        <f t="array" aca="1" ref="E5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Measure'!G540),0)),"")</f>
        <v/>
      </c>
      <c r="F540" s="8" t="str">
        <f t="array" aca="1" ref="F5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Measure'!G540),0)),"")</f>
        <v/>
      </c>
    </row>
    <row r="541" spans="3:6" x14ac:dyDescent="0.25">
      <c r="C541" t="str">
        <f t="array" aca="1" ref="C5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Measure'!G541),0)),"")</f>
        <v/>
      </c>
      <c r="D541" t="str">
        <f t="array" aca="1" ref="D5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Measure'!G541),0)),"")</f>
        <v/>
      </c>
      <c r="E541" t="str">
        <f t="array" aca="1" ref="E5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Measure'!G541),0)),"")</f>
        <v/>
      </c>
      <c r="F541" s="8" t="str">
        <f t="array" aca="1" ref="F5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Measure'!G541),0)),"")</f>
        <v/>
      </c>
    </row>
    <row r="542" spans="3:6" x14ac:dyDescent="0.25">
      <c r="C542" t="str">
        <f t="array" aca="1" ref="C5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Measure'!G542),0)),"")</f>
        <v/>
      </c>
      <c r="D542" t="str">
        <f t="array" aca="1" ref="D5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Measure'!G542),0)),"")</f>
        <v/>
      </c>
      <c r="E542" t="str">
        <f t="array" aca="1" ref="E5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Measure'!G542),0)),"")</f>
        <v/>
      </c>
      <c r="F542" s="8" t="str">
        <f t="array" aca="1" ref="F5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Measure'!G542),0)),"")</f>
        <v/>
      </c>
    </row>
    <row r="543" spans="3:6" x14ac:dyDescent="0.25">
      <c r="C543" t="str">
        <f t="array" aca="1" ref="C5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Measure'!G543),0)),"")</f>
        <v/>
      </c>
      <c r="D543" t="str">
        <f t="array" aca="1" ref="D5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Measure'!G543),0)),"")</f>
        <v/>
      </c>
      <c r="E543" t="str">
        <f t="array" aca="1" ref="E5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Measure'!G543),0)),"")</f>
        <v/>
      </c>
      <c r="F543" s="8" t="str">
        <f t="array" aca="1" ref="F5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Measure'!G543),0)),"")</f>
        <v/>
      </c>
    </row>
    <row r="544" spans="3:6" x14ac:dyDescent="0.25">
      <c r="C544" t="str">
        <f t="array" aca="1" ref="C5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Measure'!G544),0)),"")</f>
        <v/>
      </c>
      <c r="D544" t="str">
        <f t="array" aca="1" ref="D5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Measure'!G544),0)),"")</f>
        <v/>
      </c>
      <c r="E544" t="str">
        <f t="array" aca="1" ref="E5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Measure'!G544),0)),"")</f>
        <v/>
      </c>
      <c r="F544" s="8" t="str">
        <f t="array" aca="1" ref="F5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Measure'!G544),0)),"")</f>
        <v/>
      </c>
    </row>
    <row r="545" spans="3:6" x14ac:dyDescent="0.25">
      <c r="C545" t="str">
        <f t="array" aca="1" ref="C5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Measure'!G545),0)),"")</f>
        <v/>
      </c>
      <c r="D545" t="str">
        <f t="array" aca="1" ref="D5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Measure'!G545),0)),"")</f>
        <v/>
      </c>
      <c r="E545" t="str">
        <f t="array" aca="1" ref="E5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Measure'!G545),0)),"")</f>
        <v/>
      </c>
      <c r="F545" s="8" t="str">
        <f t="array" aca="1" ref="F5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Measure'!G545),0)),"")</f>
        <v/>
      </c>
    </row>
    <row r="546" spans="3:6" x14ac:dyDescent="0.25">
      <c r="C546" t="str">
        <f t="array" aca="1" ref="C5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Measure'!G546),0)),"")</f>
        <v/>
      </c>
      <c r="D546" t="str">
        <f t="array" aca="1" ref="D5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Measure'!G546),0)),"")</f>
        <v/>
      </c>
      <c r="E546" t="str">
        <f t="array" aca="1" ref="E5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Measure'!G546),0)),"")</f>
        <v/>
      </c>
      <c r="F546" s="8" t="str">
        <f t="array" aca="1" ref="F5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Measure'!G546),0)),"")</f>
        <v/>
      </c>
    </row>
    <row r="547" spans="3:6" x14ac:dyDescent="0.25">
      <c r="C547" t="str">
        <f t="array" aca="1" ref="C5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Measure'!G547),0)),"")</f>
        <v/>
      </c>
      <c r="D547" t="str">
        <f t="array" aca="1" ref="D5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Measure'!G547),0)),"")</f>
        <v/>
      </c>
      <c r="E547" t="str">
        <f t="array" aca="1" ref="E5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Measure'!G547),0)),"")</f>
        <v/>
      </c>
      <c r="F547" s="8" t="str">
        <f t="array" aca="1" ref="F5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Measure'!G547),0)),"")</f>
        <v/>
      </c>
    </row>
    <row r="548" spans="3:6" x14ac:dyDescent="0.25">
      <c r="C548" t="str">
        <f t="array" aca="1" ref="C5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Measure'!G548),0)),"")</f>
        <v/>
      </c>
      <c r="D548" t="str">
        <f t="array" aca="1" ref="D5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Measure'!G548),0)),"")</f>
        <v/>
      </c>
      <c r="E548" t="str">
        <f t="array" aca="1" ref="E5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Measure'!G548),0)),"")</f>
        <v/>
      </c>
      <c r="F548" s="8" t="str">
        <f t="array" aca="1" ref="F5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Measure'!G548),0)),"")</f>
        <v/>
      </c>
    </row>
    <row r="549" spans="3:6" x14ac:dyDescent="0.25">
      <c r="C549" t="str">
        <f t="array" aca="1" ref="C5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Measure'!G549),0)),"")</f>
        <v/>
      </c>
      <c r="D549" t="str">
        <f t="array" aca="1" ref="D5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Measure'!G549),0)),"")</f>
        <v/>
      </c>
      <c r="E549" t="str">
        <f t="array" aca="1" ref="E5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Measure'!G549),0)),"")</f>
        <v/>
      </c>
      <c r="F549" s="8" t="str">
        <f t="array" aca="1" ref="F5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Measure'!G549),0)),"")</f>
        <v/>
      </c>
    </row>
    <row r="550" spans="3:6" x14ac:dyDescent="0.25">
      <c r="C550" t="str">
        <f t="array" aca="1" ref="C5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Measure'!G550),0)),"")</f>
        <v/>
      </c>
      <c r="D550" t="str">
        <f t="array" aca="1" ref="D5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Measure'!G550),0)),"")</f>
        <v/>
      </c>
      <c r="E550" t="str">
        <f t="array" aca="1" ref="E5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Measure'!G550),0)),"")</f>
        <v/>
      </c>
      <c r="F550" s="8" t="str">
        <f t="array" aca="1" ref="F5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Measure'!G550),0)),"")</f>
        <v/>
      </c>
    </row>
    <row r="551" spans="3:6" x14ac:dyDescent="0.25">
      <c r="C551" t="str">
        <f t="array" aca="1" ref="C5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Measure'!G551),0)),"")</f>
        <v/>
      </c>
      <c r="D551" t="str">
        <f t="array" aca="1" ref="D5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Measure'!G551),0)),"")</f>
        <v/>
      </c>
      <c r="E551" t="str">
        <f t="array" aca="1" ref="E5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Measure'!G551),0)),"")</f>
        <v/>
      </c>
      <c r="F551" s="8" t="str">
        <f t="array" aca="1" ref="F5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Measure'!G551),0)),"")</f>
        <v/>
      </c>
    </row>
    <row r="552" spans="3:6" x14ac:dyDescent="0.25">
      <c r="C552" t="str">
        <f t="array" aca="1" ref="C5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Measure'!G552),0)),"")</f>
        <v/>
      </c>
      <c r="D552" t="str">
        <f t="array" aca="1" ref="D5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Measure'!G552),0)),"")</f>
        <v/>
      </c>
      <c r="E552" t="str">
        <f t="array" aca="1" ref="E5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Measure'!G552),0)),"")</f>
        <v/>
      </c>
      <c r="F552" s="8" t="str">
        <f t="array" aca="1" ref="F5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Measure'!G552),0)),"")</f>
        <v/>
      </c>
    </row>
    <row r="553" spans="3:6" x14ac:dyDescent="0.25">
      <c r="C553" t="str">
        <f t="array" aca="1" ref="C5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Measure'!G553),0)),"")</f>
        <v/>
      </c>
      <c r="D553" t="str">
        <f t="array" aca="1" ref="D5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Measure'!G553),0)),"")</f>
        <v/>
      </c>
      <c r="E553" t="str">
        <f t="array" aca="1" ref="E5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Measure'!G553),0)),"")</f>
        <v/>
      </c>
      <c r="F553" s="8" t="str">
        <f t="array" aca="1" ref="F5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Measure'!G553),0)),"")</f>
        <v/>
      </c>
    </row>
    <row r="554" spans="3:6" x14ac:dyDescent="0.25">
      <c r="C554" t="str">
        <f t="array" aca="1" ref="C5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Measure'!G554),0)),"")</f>
        <v/>
      </c>
      <c r="D554" t="str">
        <f t="array" aca="1" ref="D5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Measure'!G554),0)),"")</f>
        <v/>
      </c>
      <c r="E554" t="str">
        <f t="array" aca="1" ref="E5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Measure'!G554),0)),"")</f>
        <v/>
      </c>
      <c r="F554" s="8" t="str">
        <f t="array" aca="1" ref="F5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Measure'!G554),0)),"")</f>
        <v/>
      </c>
    </row>
    <row r="555" spans="3:6" x14ac:dyDescent="0.25">
      <c r="C555" t="str">
        <f t="array" aca="1" ref="C5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Measure'!G555),0)),"")</f>
        <v/>
      </c>
      <c r="D555" t="str">
        <f t="array" aca="1" ref="D5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Measure'!G555),0)),"")</f>
        <v/>
      </c>
      <c r="E555" t="str">
        <f t="array" aca="1" ref="E5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Measure'!G555),0)),"")</f>
        <v/>
      </c>
      <c r="F555" s="8" t="str">
        <f t="array" aca="1" ref="F5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Measure'!G555),0)),"")</f>
        <v/>
      </c>
    </row>
    <row r="556" spans="3:6" x14ac:dyDescent="0.25">
      <c r="C556" t="str">
        <f t="array" aca="1" ref="C5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Measure'!G556),0)),"")</f>
        <v/>
      </c>
      <c r="D556" t="str">
        <f t="array" aca="1" ref="D5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Measure'!G556),0)),"")</f>
        <v/>
      </c>
      <c r="E556" t="str">
        <f t="array" aca="1" ref="E5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Measure'!G556),0)),"")</f>
        <v/>
      </c>
      <c r="F556" s="8" t="str">
        <f t="array" aca="1" ref="F5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Measure'!G556),0)),"")</f>
        <v/>
      </c>
    </row>
    <row r="557" spans="3:6" x14ac:dyDescent="0.25">
      <c r="C557" t="str">
        <f t="array" aca="1" ref="C5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Measure'!G557),0)),"")</f>
        <v/>
      </c>
      <c r="D557" t="str">
        <f t="array" aca="1" ref="D5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Measure'!G557),0)),"")</f>
        <v/>
      </c>
      <c r="E557" t="str">
        <f t="array" aca="1" ref="E5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Measure'!G557),0)),"")</f>
        <v/>
      </c>
      <c r="F557" s="8" t="str">
        <f t="array" aca="1" ref="F5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Measure'!G557),0)),"")</f>
        <v/>
      </c>
    </row>
    <row r="558" spans="3:6" x14ac:dyDescent="0.25">
      <c r="C558" t="str">
        <f t="array" aca="1" ref="C5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Measure'!G558),0)),"")</f>
        <v/>
      </c>
      <c r="D558" t="str">
        <f t="array" aca="1" ref="D5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Measure'!G558),0)),"")</f>
        <v/>
      </c>
      <c r="E558" t="str">
        <f t="array" aca="1" ref="E5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Measure'!G558),0)),"")</f>
        <v/>
      </c>
      <c r="F558" s="8" t="str">
        <f t="array" aca="1" ref="F5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Measure'!G558),0)),"")</f>
        <v/>
      </c>
    </row>
    <row r="559" spans="3:6" x14ac:dyDescent="0.25">
      <c r="C559" t="str">
        <f t="array" aca="1" ref="C5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Measure'!G559),0)),"")</f>
        <v/>
      </c>
      <c r="D559" t="str">
        <f t="array" aca="1" ref="D5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Measure'!G559),0)),"")</f>
        <v/>
      </c>
      <c r="E559" t="str">
        <f t="array" aca="1" ref="E5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Measure'!G559),0)),"")</f>
        <v/>
      </c>
      <c r="F559" s="8" t="str">
        <f t="array" aca="1" ref="F5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Measure'!G559),0)),"")</f>
        <v/>
      </c>
    </row>
    <row r="560" spans="3:6" x14ac:dyDescent="0.25">
      <c r="C560" t="str">
        <f t="array" aca="1" ref="C5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Measure'!G560),0)),"")</f>
        <v/>
      </c>
      <c r="D560" t="str">
        <f t="array" aca="1" ref="D5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Measure'!G560),0)),"")</f>
        <v/>
      </c>
      <c r="E560" t="str">
        <f t="array" aca="1" ref="E5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Measure'!G560),0)),"")</f>
        <v/>
      </c>
      <c r="F560" s="8" t="str">
        <f t="array" aca="1" ref="F5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Measure'!G560),0)),"")</f>
        <v/>
      </c>
    </row>
    <row r="561" spans="3:6" x14ac:dyDescent="0.25">
      <c r="C561" t="str">
        <f t="array" aca="1" ref="C5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Measure'!G561),0)),"")</f>
        <v/>
      </c>
      <c r="D561" t="str">
        <f t="array" aca="1" ref="D5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Measure'!G561),0)),"")</f>
        <v/>
      </c>
      <c r="E561" t="str">
        <f t="array" aca="1" ref="E5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Measure'!G561),0)),"")</f>
        <v/>
      </c>
      <c r="F561" s="8" t="str">
        <f t="array" aca="1" ref="F5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Measure'!G561),0)),"")</f>
        <v/>
      </c>
    </row>
    <row r="562" spans="3:6" x14ac:dyDescent="0.25">
      <c r="C562" t="str">
        <f t="array" aca="1" ref="C5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Measure'!G562),0)),"")</f>
        <v/>
      </c>
      <c r="D562" t="str">
        <f t="array" aca="1" ref="D5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Measure'!G562),0)),"")</f>
        <v/>
      </c>
      <c r="E562" t="str">
        <f t="array" aca="1" ref="E5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Measure'!G562),0)),"")</f>
        <v/>
      </c>
      <c r="F562" s="8" t="str">
        <f t="array" aca="1" ref="F5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Measure'!G562),0)),"")</f>
        <v/>
      </c>
    </row>
    <row r="563" spans="3:6" x14ac:dyDescent="0.25">
      <c r="C563" t="str">
        <f t="array" aca="1" ref="C5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Measure'!G563),0)),"")</f>
        <v/>
      </c>
      <c r="D563" t="str">
        <f t="array" aca="1" ref="D5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Measure'!G563),0)),"")</f>
        <v/>
      </c>
      <c r="E563" t="str">
        <f t="array" aca="1" ref="E5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Measure'!G563),0)),"")</f>
        <v/>
      </c>
      <c r="F563" s="8" t="str">
        <f t="array" aca="1" ref="F5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Measure'!G563),0)),"")</f>
        <v/>
      </c>
    </row>
    <row r="564" spans="3:6" x14ac:dyDescent="0.25">
      <c r="C564" t="str">
        <f t="array" aca="1" ref="C5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Measure'!G564),0)),"")</f>
        <v/>
      </c>
      <c r="D564" t="str">
        <f t="array" aca="1" ref="D5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Measure'!G564),0)),"")</f>
        <v/>
      </c>
      <c r="E564" t="str">
        <f t="array" aca="1" ref="E5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Measure'!G564),0)),"")</f>
        <v/>
      </c>
      <c r="F564" s="8" t="str">
        <f t="array" aca="1" ref="F5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Measure'!G564),0)),"")</f>
        <v/>
      </c>
    </row>
    <row r="565" spans="3:6" x14ac:dyDescent="0.25">
      <c r="C565" t="str">
        <f t="array" aca="1" ref="C5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Measure'!G565),0)),"")</f>
        <v/>
      </c>
      <c r="D565" t="str">
        <f t="array" aca="1" ref="D5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Measure'!G565),0)),"")</f>
        <v/>
      </c>
      <c r="E565" t="str">
        <f t="array" aca="1" ref="E5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Measure'!G565),0)),"")</f>
        <v/>
      </c>
      <c r="F565" s="8" t="str">
        <f t="array" aca="1" ref="F5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Measure'!G565),0)),"")</f>
        <v/>
      </c>
    </row>
    <row r="566" spans="3:6" x14ac:dyDescent="0.25">
      <c r="C566" t="str">
        <f t="array" aca="1" ref="C5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Measure'!G566),0)),"")</f>
        <v/>
      </c>
      <c r="D566" t="str">
        <f t="array" aca="1" ref="D5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Measure'!G566),0)),"")</f>
        <v/>
      </c>
      <c r="E566" t="str">
        <f t="array" aca="1" ref="E5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Measure'!G566),0)),"")</f>
        <v/>
      </c>
      <c r="F566" s="8" t="str">
        <f t="array" aca="1" ref="F5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Measure'!G566),0)),"")</f>
        <v/>
      </c>
    </row>
    <row r="567" spans="3:6" x14ac:dyDescent="0.25">
      <c r="C567" t="str">
        <f t="array" aca="1" ref="C5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Measure'!G567),0)),"")</f>
        <v/>
      </c>
      <c r="D567" t="str">
        <f t="array" aca="1" ref="D5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Measure'!G567),0)),"")</f>
        <v/>
      </c>
      <c r="E567" t="str">
        <f t="array" aca="1" ref="E5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Measure'!G567),0)),"")</f>
        <v/>
      </c>
      <c r="F567" s="8" t="str">
        <f t="array" aca="1" ref="F5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Measure'!G567),0)),"")</f>
        <v/>
      </c>
    </row>
    <row r="568" spans="3:6" x14ac:dyDescent="0.25">
      <c r="C568" t="str">
        <f t="array" aca="1" ref="C5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Measure'!G568),0)),"")</f>
        <v/>
      </c>
      <c r="D568" t="str">
        <f t="array" aca="1" ref="D5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Measure'!G568),0)),"")</f>
        <v/>
      </c>
      <c r="E568" t="str">
        <f t="array" aca="1" ref="E5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Measure'!G568),0)),"")</f>
        <v/>
      </c>
      <c r="F568" s="8" t="str">
        <f t="array" aca="1" ref="F5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Measure'!G568),0)),"")</f>
        <v/>
      </c>
    </row>
    <row r="569" spans="3:6" x14ac:dyDescent="0.25">
      <c r="C569" t="str">
        <f t="array" aca="1" ref="C5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Measure'!G569),0)),"")</f>
        <v/>
      </c>
      <c r="D569" t="str">
        <f t="array" aca="1" ref="D5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Measure'!G569),0)),"")</f>
        <v/>
      </c>
      <c r="E569" t="str">
        <f t="array" aca="1" ref="E5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Measure'!G569),0)),"")</f>
        <v/>
      </c>
      <c r="F569" s="8" t="str">
        <f t="array" aca="1" ref="F5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Measure'!G569),0)),"")</f>
        <v/>
      </c>
    </row>
    <row r="570" spans="3:6" x14ac:dyDescent="0.25">
      <c r="C570" t="str">
        <f t="array" aca="1" ref="C5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Measure'!G570),0)),"")</f>
        <v/>
      </c>
      <c r="D570" t="str">
        <f t="array" aca="1" ref="D5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Measure'!G570),0)),"")</f>
        <v/>
      </c>
      <c r="E570" t="str">
        <f t="array" aca="1" ref="E5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Measure'!G570),0)),"")</f>
        <v/>
      </c>
      <c r="F570" s="8" t="str">
        <f t="array" aca="1" ref="F5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Measure'!G570),0)),"")</f>
        <v/>
      </c>
    </row>
    <row r="571" spans="3:6" x14ac:dyDescent="0.25">
      <c r="C571" t="str">
        <f t="array" aca="1" ref="C5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Measure'!G571),0)),"")</f>
        <v/>
      </c>
      <c r="D571" t="str">
        <f t="array" aca="1" ref="D5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Measure'!G571),0)),"")</f>
        <v/>
      </c>
      <c r="E571" t="str">
        <f t="array" aca="1" ref="E5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Measure'!G571),0)),"")</f>
        <v/>
      </c>
      <c r="F571" s="8" t="str">
        <f t="array" aca="1" ref="F5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Measure'!G571),0)),"")</f>
        <v/>
      </c>
    </row>
    <row r="572" spans="3:6" x14ac:dyDescent="0.25">
      <c r="C572" t="str">
        <f t="array" aca="1" ref="C5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Measure'!G572),0)),"")</f>
        <v/>
      </c>
      <c r="D572" t="str">
        <f t="array" aca="1" ref="D5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Measure'!G572),0)),"")</f>
        <v/>
      </c>
      <c r="E572" t="str">
        <f t="array" aca="1" ref="E5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Measure'!G572),0)),"")</f>
        <v/>
      </c>
      <c r="F572" s="8" t="str">
        <f t="array" aca="1" ref="F5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Measure'!G572),0)),"")</f>
        <v/>
      </c>
    </row>
    <row r="573" spans="3:6" x14ac:dyDescent="0.25">
      <c r="C573" t="str">
        <f t="array" aca="1" ref="C5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Measure'!G573),0)),"")</f>
        <v/>
      </c>
      <c r="D573" t="str">
        <f t="array" aca="1" ref="D5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Measure'!G573),0)),"")</f>
        <v/>
      </c>
      <c r="E573" t="str">
        <f t="array" aca="1" ref="E5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Measure'!G573),0)),"")</f>
        <v/>
      </c>
      <c r="F573" s="8" t="str">
        <f t="array" aca="1" ref="F5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Measure'!G573),0)),"")</f>
        <v/>
      </c>
    </row>
    <row r="574" spans="3:6" x14ac:dyDescent="0.25">
      <c r="C574" t="str">
        <f t="array" aca="1" ref="C5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Measure'!G574),0)),"")</f>
        <v/>
      </c>
      <c r="D574" t="str">
        <f t="array" aca="1" ref="D5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Measure'!G574),0)),"")</f>
        <v/>
      </c>
      <c r="E574" t="str">
        <f t="array" aca="1" ref="E5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Measure'!G574),0)),"")</f>
        <v/>
      </c>
      <c r="F574" s="8" t="str">
        <f t="array" aca="1" ref="F5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Measure'!G574),0)),"")</f>
        <v/>
      </c>
    </row>
    <row r="575" spans="3:6" x14ac:dyDescent="0.25">
      <c r="C575" t="str">
        <f t="array" aca="1" ref="C5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Measure'!G575),0)),"")</f>
        <v/>
      </c>
      <c r="D575" t="str">
        <f t="array" aca="1" ref="D5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Measure'!G575),0)),"")</f>
        <v/>
      </c>
      <c r="E575" t="str">
        <f t="array" aca="1" ref="E5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Measure'!G575),0)),"")</f>
        <v/>
      </c>
      <c r="F575" s="8" t="str">
        <f t="array" aca="1" ref="F5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Measure'!G575),0)),"")</f>
        <v/>
      </c>
    </row>
    <row r="576" spans="3:6" x14ac:dyDescent="0.25">
      <c r="C576" t="str">
        <f t="array" aca="1" ref="C5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Measure'!G576),0)),"")</f>
        <v/>
      </c>
      <c r="D576" t="str">
        <f t="array" aca="1" ref="D5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Measure'!G576),0)),"")</f>
        <v/>
      </c>
      <c r="E576" t="str">
        <f t="array" aca="1" ref="E5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Measure'!G576),0)),"")</f>
        <v/>
      </c>
      <c r="F576" s="8" t="str">
        <f t="array" aca="1" ref="F5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Measure'!G576),0)),"")</f>
        <v/>
      </c>
    </row>
    <row r="577" spans="3:6" x14ac:dyDescent="0.25">
      <c r="C577" t="str">
        <f t="array" aca="1" ref="C5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Measure'!G577),0)),"")</f>
        <v/>
      </c>
      <c r="D577" t="str">
        <f t="array" aca="1" ref="D5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Measure'!G577),0)),"")</f>
        <v/>
      </c>
      <c r="E577" t="str">
        <f t="array" aca="1" ref="E5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Measure'!G577),0)),"")</f>
        <v/>
      </c>
      <c r="F577" s="8" t="str">
        <f t="array" aca="1" ref="F5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Measure'!G577),0)),"")</f>
        <v/>
      </c>
    </row>
    <row r="578" spans="3:6" x14ac:dyDescent="0.25">
      <c r="C578" t="str">
        <f t="array" aca="1" ref="C5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Measure'!G578),0)),"")</f>
        <v/>
      </c>
      <c r="D578" t="str">
        <f t="array" aca="1" ref="D5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Measure'!G578),0)),"")</f>
        <v/>
      </c>
      <c r="E578" t="str">
        <f t="array" aca="1" ref="E5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Measure'!G578),0)),"")</f>
        <v/>
      </c>
      <c r="F578" s="8" t="str">
        <f t="array" aca="1" ref="F5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Measure'!G578),0)),"")</f>
        <v/>
      </c>
    </row>
    <row r="579" spans="3:6" x14ac:dyDescent="0.25">
      <c r="C579" t="str">
        <f t="array" aca="1" ref="C5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Measure'!G579),0)),"")</f>
        <v/>
      </c>
      <c r="D579" t="str">
        <f t="array" aca="1" ref="D5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Measure'!G579),0)),"")</f>
        <v/>
      </c>
      <c r="E579" t="str">
        <f t="array" aca="1" ref="E5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Measure'!G579),0)),"")</f>
        <v/>
      </c>
      <c r="F579" s="8" t="str">
        <f t="array" aca="1" ref="F5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Measure'!G579),0)),"")</f>
        <v/>
      </c>
    </row>
    <row r="580" spans="3:6" x14ac:dyDescent="0.25">
      <c r="C580" t="str">
        <f t="array" aca="1" ref="C5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Measure'!G580),0)),"")</f>
        <v/>
      </c>
      <c r="D580" t="str">
        <f t="array" aca="1" ref="D5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Measure'!G580),0)),"")</f>
        <v/>
      </c>
      <c r="E580" t="str">
        <f t="array" aca="1" ref="E5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Measure'!G580),0)),"")</f>
        <v/>
      </c>
      <c r="F580" s="8" t="str">
        <f t="array" aca="1" ref="F5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Measure'!G580),0)),"")</f>
        <v/>
      </c>
    </row>
    <row r="581" spans="3:6" x14ac:dyDescent="0.25">
      <c r="C581" t="str">
        <f t="array" aca="1" ref="C5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Measure'!G581),0)),"")</f>
        <v/>
      </c>
      <c r="D581" t="str">
        <f t="array" aca="1" ref="D5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Measure'!G581),0)),"")</f>
        <v/>
      </c>
      <c r="E581" t="str">
        <f t="array" aca="1" ref="E5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Measure'!G581),0)),"")</f>
        <v/>
      </c>
      <c r="F581" s="8" t="str">
        <f t="array" aca="1" ref="F5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Measure'!G581),0)),"")</f>
        <v/>
      </c>
    </row>
    <row r="582" spans="3:6" x14ac:dyDescent="0.25">
      <c r="C582" t="str">
        <f t="array" aca="1" ref="C5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Measure'!G582),0)),"")</f>
        <v/>
      </c>
      <c r="D582" t="str">
        <f t="array" aca="1" ref="D5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Measure'!G582),0)),"")</f>
        <v/>
      </c>
      <c r="E582" t="str">
        <f t="array" aca="1" ref="E5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Measure'!G582),0)),"")</f>
        <v/>
      </c>
      <c r="F582" s="8" t="str">
        <f t="array" aca="1" ref="F5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Measure'!G582),0)),"")</f>
        <v/>
      </c>
    </row>
    <row r="583" spans="3:6" x14ac:dyDescent="0.25">
      <c r="C583" t="str">
        <f t="array" aca="1" ref="C5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Measure'!G583),0)),"")</f>
        <v/>
      </c>
      <c r="D583" t="str">
        <f t="array" aca="1" ref="D5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Measure'!G583),0)),"")</f>
        <v/>
      </c>
      <c r="E583" t="str">
        <f t="array" aca="1" ref="E5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Measure'!G583),0)),"")</f>
        <v/>
      </c>
      <c r="F583" s="8" t="str">
        <f t="array" aca="1" ref="F5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Measure'!G583),0)),"")</f>
        <v/>
      </c>
    </row>
    <row r="584" spans="3:6" x14ac:dyDescent="0.25">
      <c r="C584" t="str">
        <f t="array" aca="1" ref="C5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Measure'!G584),0)),"")</f>
        <v/>
      </c>
      <c r="D584" t="str">
        <f t="array" aca="1" ref="D5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Measure'!G584),0)),"")</f>
        <v/>
      </c>
      <c r="E584" t="str">
        <f t="array" aca="1" ref="E5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Measure'!G584),0)),"")</f>
        <v/>
      </c>
      <c r="F584" s="8" t="str">
        <f t="array" aca="1" ref="F5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Measure'!G584),0)),"")</f>
        <v/>
      </c>
    </row>
    <row r="585" spans="3:6" x14ac:dyDescent="0.25">
      <c r="C585" t="str">
        <f t="array" aca="1" ref="C5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Measure'!G585),0)),"")</f>
        <v/>
      </c>
      <c r="D585" t="str">
        <f t="array" aca="1" ref="D5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Measure'!G585),0)),"")</f>
        <v/>
      </c>
      <c r="E585" t="str">
        <f t="array" aca="1" ref="E5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Measure'!G585),0)),"")</f>
        <v/>
      </c>
      <c r="F585" s="8" t="str">
        <f t="array" aca="1" ref="F5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Measure'!G585),0)),"")</f>
        <v/>
      </c>
    </row>
    <row r="586" spans="3:6" x14ac:dyDescent="0.25">
      <c r="C586" t="str">
        <f t="array" aca="1" ref="C5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Measure'!G586),0)),"")</f>
        <v/>
      </c>
      <c r="D586" t="str">
        <f t="array" aca="1" ref="D5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Measure'!G586),0)),"")</f>
        <v/>
      </c>
      <c r="E586" t="str">
        <f t="array" aca="1" ref="E5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Measure'!G586),0)),"")</f>
        <v/>
      </c>
      <c r="F586" s="8" t="str">
        <f t="array" aca="1" ref="F5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Measure'!G586),0)),"")</f>
        <v/>
      </c>
    </row>
    <row r="587" spans="3:6" x14ac:dyDescent="0.25">
      <c r="C587" t="str">
        <f t="array" aca="1" ref="C5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Measure'!G587),0)),"")</f>
        <v/>
      </c>
      <c r="D587" t="str">
        <f t="array" aca="1" ref="D5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Measure'!G587),0)),"")</f>
        <v/>
      </c>
      <c r="E587" t="str">
        <f t="array" aca="1" ref="E5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Measure'!G587),0)),"")</f>
        <v/>
      </c>
      <c r="F587" s="8" t="str">
        <f t="array" aca="1" ref="F5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Measure'!G587),0)),"")</f>
        <v/>
      </c>
    </row>
    <row r="588" spans="3:6" x14ac:dyDescent="0.25">
      <c r="C588" t="str">
        <f t="array" aca="1" ref="C5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Measure'!G588),0)),"")</f>
        <v/>
      </c>
      <c r="D588" t="str">
        <f t="array" aca="1" ref="D5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Measure'!G588),0)),"")</f>
        <v/>
      </c>
      <c r="E588" t="str">
        <f t="array" aca="1" ref="E5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Measure'!G588),0)),"")</f>
        <v/>
      </c>
      <c r="F588" s="8" t="str">
        <f t="array" aca="1" ref="F5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Measure'!G588),0)),"")</f>
        <v/>
      </c>
    </row>
    <row r="589" spans="3:6" x14ac:dyDescent="0.25">
      <c r="C589" t="str">
        <f t="array" aca="1" ref="C5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Measure'!G589),0)),"")</f>
        <v/>
      </c>
      <c r="D589" t="str">
        <f t="array" aca="1" ref="D5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Measure'!G589),0)),"")</f>
        <v/>
      </c>
      <c r="E589" t="str">
        <f t="array" aca="1" ref="E5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Measure'!G589),0)),"")</f>
        <v/>
      </c>
      <c r="F589" s="8" t="str">
        <f t="array" aca="1" ref="F5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Measure'!G589),0)),"")</f>
        <v/>
      </c>
    </row>
    <row r="590" spans="3:6" x14ac:dyDescent="0.25">
      <c r="C590" t="str">
        <f t="array" aca="1" ref="C5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Measure'!G590),0)),"")</f>
        <v/>
      </c>
      <c r="D590" t="str">
        <f t="array" aca="1" ref="D5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Measure'!G590),0)),"")</f>
        <v/>
      </c>
      <c r="E590" t="str">
        <f t="array" aca="1" ref="E5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Measure'!G590),0)),"")</f>
        <v/>
      </c>
      <c r="F590" s="8" t="str">
        <f t="array" aca="1" ref="F5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Measure'!G590),0)),"")</f>
        <v/>
      </c>
    </row>
    <row r="591" spans="3:6" x14ac:dyDescent="0.25">
      <c r="C591" t="str">
        <f t="array" aca="1" ref="C5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Measure'!G591),0)),"")</f>
        <v/>
      </c>
      <c r="D591" t="str">
        <f t="array" aca="1" ref="D5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Measure'!G591),0)),"")</f>
        <v/>
      </c>
      <c r="E591" t="str">
        <f t="array" aca="1" ref="E5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Measure'!G591),0)),"")</f>
        <v/>
      </c>
      <c r="F591" s="8" t="str">
        <f t="array" aca="1" ref="F5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Measure'!G591),0)),"")</f>
        <v/>
      </c>
    </row>
    <row r="592" spans="3:6" x14ac:dyDescent="0.25">
      <c r="C592" t="str">
        <f t="array" aca="1" ref="C5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Measure'!G592),0)),"")</f>
        <v/>
      </c>
      <c r="D592" t="str">
        <f t="array" aca="1" ref="D5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Measure'!G592),0)),"")</f>
        <v/>
      </c>
      <c r="E592" t="str">
        <f t="array" aca="1" ref="E5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Measure'!G592),0)),"")</f>
        <v/>
      </c>
      <c r="F592" s="8" t="str">
        <f t="array" aca="1" ref="F5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Measure'!G592),0)),"")</f>
        <v/>
      </c>
    </row>
    <row r="593" spans="3:6" x14ac:dyDescent="0.25">
      <c r="C593" t="str">
        <f t="array" aca="1" ref="C5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Measure'!G593),0)),"")</f>
        <v/>
      </c>
      <c r="D593" t="str">
        <f t="array" aca="1" ref="D5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Measure'!G593),0)),"")</f>
        <v/>
      </c>
      <c r="E593" t="str">
        <f t="array" aca="1" ref="E5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Measure'!G593),0)),"")</f>
        <v/>
      </c>
      <c r="F593" s="8" t="str">
        <f t="array" aca="1" ref="F5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Measure'!G593),0)),"")</f>
        <v/>
      </c>
    </row>
    <row r="594" spans="3:6" x14ac:dyDescent="0.25">
      <c r="C594" t="str">
        <f t="array" aca="1" ref="C5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Measure'!G594),0)),"")</f>
        <v/>
      </c>
      <c r="D594" t="str">
        <f t="array" aca="1" ref="D5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Measure'!G594),0)),"")</f>
        <v/>
      </c>
      <c r="E594" t="str">
        <f t="array" aca="1" ref="E5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Measure'!G594),0)),"")</f>
        <v/>
      </c>
      <c r="F594" s="8" t="str">
        <f t="array" aca="1" ref="F5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Measure'!G594),0)),"")</f>
        <v/>
      </c>
    </row>
    <row r="595" spans="3:6" x14ac:dyDescent="0.25">
      <c r="C595" t="str">
        <f t="array" aca="1" ref="C5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Measure'!G595),0)),"")</f>
        <v/>
      </c>
      <c r="D595" t="str">
        <f t="array" aca="1" ref="D5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Measure'!G595),0)),"")</f>
        <v/>
      </c>
      <c r="E595" t="str">
        <f t="array" aca="1" ref="E5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Measure'!G595),0)),"")</f>
        <v/>
      </c>
      <c r="F595" s="8" t="str">
        <f t="array" aca="1" ref="F5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Measure'!G595),0)),"")</f>
        <v/>
      </c>
    </row>
    <row r="596" spans="3:6" x14ac:dyDescent="0.25">
      <c r="C596" t="str">
        <f t="array" aca="1" ref="C5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Measure'!G596),0)),"")</f>
        <v/>
      </c>
      <c r="D596" t="str">
        <f t="array" aca="1" ref="D5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Measure'!G596),0)),"")</f>
        <v/>
      </c>
      <c r="E596" t="str">
        <f t="array" aca="1" ref="E5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Measure'!G596),0)),"")</f>
        <v/>
      </c>
      <c r="F596" s="8" t="str">
        <f t="array" aca="1" ref="F5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Measure'!G596),0)),"")</f>
        <v/>
      </c>
    </row>
    <row r="597" spans="3:6" x14ac:dyDescent="0.25">
      <c r="C597" t="str">
        <f t="array" aca="1" ref="C5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Measure'!G597),0)),"")</f>
        <v/>
      </c>
      <c r="D597" t="str">
        <f t="array" aca="1" ref="D5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Measure'!G597),0)),"")</f>
        <v/>
      </c>
      <c r="E597" t="str">
        <f t="array" aca="1" ref="E5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Measure'!G597),0)),"")</f>
        <v/>
      </c>
      <c r="F597" s="8" t="str">
        <f t="array" aca="1" ref="F5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Measure'!G597),0)),"")</f>
        <v/>
      </c>
    </row>
    <row r="598" spans="3:6" x14ac:dyDescent="0.25">
      <c r="C598" t="str">
        <f t="array" aca="1" ref="C5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Measure'!G598),0)),"")</f>
        <v/>
      </c>
      <c r="D598" t="str">
        <f t="array" aca="1" ref="D5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Measure'!G598),0)),"")</f>
        <v/>
      </c>
      <c r="E598" t="str">
        <f t="array" aca="1" ref="E5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Measure'!G598),0)),"")</f>
        <v/>
      </c>
      <c r="F598" s="8" t="str">
        <f t="array" aca="1" ref="F5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Measure'!G598),0)),"")</f>
        <v/>
      </c>
    </row>
    <row r="599" spans="3:6" x14ac:dyDescent="0.25">
      <c r="C599" t="str">
        <f t="array" aca="1" ref="C5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Measure'!G599),0)),"")</f>
        <v/>
      </c>
      <c r="D599" t="str">
        <f t="array" aca="1" ref="D5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Measure'!G599),0)),"")</f>
        <v/>
      </c>
      <c r="E599" t="str">
        <f t="array" aca="1" ref="E5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Measure'!G599),0)),"")</f>
        <v/>
      </c>
      <c r="F599" s="8" t="str">
        <f t="array" aca="1" ref="F5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Measure'!G599),0)),"")</f>
        <v/>
      </c>
    </row>
    <row r="600" spans="3:6" x14ac:dyDescent="0.25">
      <c r="C600" t="str">
        <f t="array" aca="1" ref="C6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Measure'!G600),0)),"")</f>
        <v/>
      </c>
      <c r="D600" t="str">
        <f t="array" aca="1" ref="D6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Measure'!G600),0)),"")</f>
        <v/>
      </c>
      <c r="E600" t="str">
        <f t="array" aca="1" ref="E6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Measure'!G600),0)),"")</f>
        <v/>
      </c>
      <c r="F600" s="8" t="str">
        <f t="array" aca="1" ref="F6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Measure'!G600),0)),"")</f>
        <v/>
      </c>
    </row>
    <row r="601" spans="3:6" x14ac:dyDescent="0.25">
      <c r="C601" t="str">
        <f t="array" aca="1" ref="C6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Measure'!G601),0)),"")</f>
        <v/>
      </c>
      <c r="D601" t="str">
        <f t="array" aca="1" ref="D6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Measure'!G601),0)),"")</f>
        <v/>
      </c>
      <c r="E601" t="str">
        <f t="array" aca="1" ref="E6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Measure'!G601),0)),"")</f>
        <v/>
      </c>
      <c r="F601" s="8" t="str">
        <f t="array" aca="1" ref="F6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Measure'!G601),0)),"")</f>
        <v/>
      </c>
    </row>
    <row r="602" spans="3:6" x14ac:dyDescent="0.25">
      <c r="C602" t="str">
        <f t="array" aca="1" ref="C6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Measure'!G602),0)),"")</f>
        <v/>
      </c>
      <c r="D602" t="str">
        <f t="array" aca="1" ref="D6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Measure'!G602),0)),"")</f>
        <v/>
      </c>
      <c r="E602" t="str">
        <f t="array" aca="1" ref="E6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Measure'!G602),0)),"")</f>
        <v/>
      </c>
      <c r="F602" s="8" t="str">
        <f t="array" aca="1" ref="F6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Measure'!G602),0)),"")</f>
        <v/>
      </c>
    </row>
    <row r="603" spans="3:6" x14ac:dyDescent="0.25">
      <c r="C603" t="str">
        <f t="array" aca="1" ref="C6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Measure'!G603),0)),"")</f>
        <v/>
      </c>
      <c r="D603" t="str">
        <f t="array" aca="1" ref="D6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Measure'!G603),0)),"")</f>
        <v/>
      </c>
      <c r="E603" t="str">
        <f t="array" aca="1" ref="E6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Measure'!G603),0)),"")</f>
        <v/>
      </c>
      <c r="F603" s="8" t="str">
        <f t="array" aca="1" ref="F6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Measure'!G603),0)),"")</f>
        <v/>
      </c>
    </row>
    <row r="604" spans="3:6" x14ac:dyDescent="0.25">
      <c r="C604" t="str">
        <f t="array" aca="1" ref="C6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Measure'!G604),0)),"")</f>
        <v/>
      </c>
      <c r="D604" t="str">
        <f t="array" aca="1" ref="D6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Measure'!G604),0)),"")</f>
        <v/>
      </c>
      <c r="E604" t="str">
        <f t="array" aca="1" ref="E6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Measure'!G604),0)),"")</f>
        <v/>
      </c>
      <c r="F604" s="8" t="str">
        <f t="array" aca="1" ref="F6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Measure'!G604),0)),"")</f>
        <v/>
      </c>
    </row>
    <row r="605" spans="3:6" x14ac:dyDescent="0.25">
      <c r="C605" t="str">
        <f t="array" aca="1" ref="C6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Measure'!G605),0)),"")</f>
        <v/>
      </c>
      <c r="D605" t="str">
        <f t="array" aca="1" ref="D6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Measure'!G605),0)),"")</f>
        <v/>
      </c>
      <c r="E605" t="str">
        <f t="array" aca="1" ref="E6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Measure'!G605),0)),"")</f>
        <v/>
      </c>
      <c r="F605" s="8" t="str">
        <f t="array" aca="1" ref="F6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Measure'!G605),0)),"")</f>
        <v/>
      </c>
    </row>
    <row r="606" spans="3:6" x14ac:dyDescent="0.25">
      <c r="C606" t="str">
        <f t="array" aca="1" ref="C6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Measure'!G606),0)),"")</f>
        <v/>
      </c>
      <c r="D606" t="str">
        <f t="array" aca="1" ref="D6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Measure'!G606),0)),"")</f>
        <v/>
      </c>
      <c r="E606" t="str">
        <f t="array" aca="1" ref="E6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Measure'!G606),0)),"")</f>
        <v/>
      </c>
      <c r="F606" s="8" t="str">
        <f t="array" aca="1" ref="F6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Measure'!G606),0)),"")</f>
        <v/>
      </c>
    </row>
    <row r="607" spans="3:6" x14ac:dyDescent="0.25">
      <c r="C607" t="str">
        <f t="array" aca="1" ref="C6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Measure'!G607),0)),"")</f>
        <v/>
      </c>
      <c r="D607" t="str">
        <f t="array" aca="1" ref="D6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Measure'!G607),0)),"")</f>
        <v/>
      </c>
      <c r="E607" t="str">
        <f t="array" aca="1" ref="E6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Measure'!G607),0)),"")</f>
        <v/>
      </c>
      <c r="F607" s="8" t="str">
        <f t="array" aca="1" ref="F6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Measure'!G607),0)),"")</f>
        <v/>
      </c>
    </row>
    <row r="608" spans="3:6" x14ac:dyDescent="0.25">
      <c r="C608" t="str">
        <f t="array" aca="1" ref="C6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Measure'!G608),0)),"")</f>
        <v/>
      </c>
      <c r="D608" t="str">
        <f t="array" aca="1" ref="D6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Measure'!G608),0)),"")</f>
        <v/>
      </c>
      <c r="E608" t="str">
        <f t="array" aca="1" ref="E6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Measure'!G608),0)),"")</f>
        <v/>
      </c>
      <c r="F608" s="8" t="str">
        <f t="array" aca="1" ref="F6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Measure'!G608),0)),"")</f>
        <v/>
      </c>
    </row>
    <row r="609" spans="3:6" x14ac:dyDescent="0.25">
      <c r="C609" t="str">
        <f t="array" aca="1" ref="C6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Measure'!G609),0)),"")</f>
        <v/>
      </c>
      <c r="D609" t="str">
        <f t="array" aca="1" ref="D6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Measure'!G609),0)),"")</f>
        <v/>
      </c>
      <c r="E609" t="str">
        <f t="array" aca="1" ref="E6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Measure'!G609),0)),"")</f>
        <v/>
      </c>
      <c r="F609" s="8" t="str">
        <f t="array" aca="1" ref="F6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Measure'!G609),0)),"")</f>
        <v/>
      </c>
    </row>
    <row r="610" spans="3:6" x14ac:dyDescent="0.25">
      <c r="C610" t="str">
        <f t="array" aca="1" ref="C6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Measure'!G610),0)),"")</f>
        <v/>
      </c>
      <c r="D610" t="str">
        <f t="array" aca="1" ref="D6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Measure'!G610),0)),"")</f>
        <v/>
      </c>
      <c r="E610" t="str">
        <f t="array" aca="1" ref="E6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Measure'!G610),0)),"")</f>
        <v/>
      </c>
      <c r="F610" s="8" t="str">
        <f t="array" aca="1" ref="F6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Measure'!G610),0)),"")</f>
        <v/>
      </c>
    </row>
    <row r="611" spans="3:6" x14ac:dyDescent="0.25">
      <c r="C611" t="str">
        <f t="array" aca="1" ref="C6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Measure'!G611),0)),"")</f>
        <v/>
      </c>
      <c r="D611" t="str">
        <f t="array" aca="1" ref="D6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Measure'!G611),0)),"")</f>
        <v/>
      </c>
      <c r="E611" t="str">
        <f t="array" aca="1" ref="E6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Measure'!G611),0)),"")</f>
        <v/>
      </c>
      <c r="F611" s="8" t="str">
        <f t="array" aca="1" ref="F6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Measure'!G611),0)),"")</f>
        <v/>
      </c>
    </row>
    <row r="612" spans="3:6" x14ac:dyDescent="0.25">
      <c r="C612" t="str">
        <f t="array" aca="1" ref="C6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Measure'!G612),0)),"")</f>
        <v/>
      </c>
      <c r="D612" t="str">
        <f t="array" aca="1" ref="D6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Measure'!G612),0)),"")</f>
        <v/>
      </c>
      <c r="E612" t="str">
        <f t="array" aca="1" ref="E6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Measure'!G612),0)),"")</f>
        <v/>
      </c>
      <c r="F612" s="8" t="str">
        <f t="array" aca="1" ref="F6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Measure'!G612),0)),"")</f>
        <v/>
      </c>
    </row>
    <row r="613" spans="3:6" x14ac:dyDescent="0.25">
      <c r="C613" t="str">
        <f t="array" aca="1" ref="C6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Measure'!G613),0)),"")</f>
        <v/>
      </c>
      <c r="D613" t="str">
        <f t="array" aca="1" ref="D6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Measure'!G613),0)),"")</f>
        <v/>
      </c>
      <c r="E613" t="str">
        <f t="array" aca="1" ref="E6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Measure'!G613),0)),"")</f>
        <v/>
      </c>
      <c r="F613" s="8" t="str">
        <f t="array" aca="1" ref="F6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Measure'!G613),0)),"")</f>
        <v/>
      </c>
    </row>
    <row r="614" spans="3:6" x14ac:dyDescent="0.25">
      <c r="C614" t="str">
        <f t="array" aca="1" ref="C6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Measure'!G614),0)),"")</f>
        <v/>
      </c>
      <c r="D614" t="str">
        <f t="array" aca="1" ref="D6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Measure'!G614),0)),"")</f>
        <v/>
      </c>
      <c r="E614" t="str">
        <f t="array" aca="1" ref="E6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Measure'!G614),0)),"")</f>
        <v/>
      </c>
      <c r="F614" s="8" t="str">
        <f t="array" aca="1" ref="F6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Measure'!G614),0)),"")</f>
        <v/>
      </c>
    </row>
    <row r="615" spans="3:6" x14ac:dyDescent="0.25">
      <c r="C615" t="str">
        <f t="array" aca="1" ref="C6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Measure'!G615),0)),"")</f>
        <v/>
      </c>
      <c r="D615" t="str">
        <f t="array" aca="1" ref="D6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Measure'!G615),0)),"")</f>
        <v/>
      </c>
      <c r="E615" t="str">
        <f t="array" aca="1" ref="E6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Measure'!G615),0)),"")</f>
        <v/>
      </c>
      <c r="F615" s="8" t="str">
        <f t="array" aca="1" ref="F6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Measure'!G615),0)),"")</f>
        <v/>
      </c>
    </row>
    <row r="616" spans="3:6" x14ac:dyDescent="0.25">
      <c r="C616" t="str">
        <f t="array" aca="1" ref="C6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Measure'!G616),0)),"")</f>
        <v/>
      </c>
      <c r="D616" t="str">
        <f t="array" aca="1" ref="D6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Measure'!G616),0)),"")</f>
        <v/>
      </c>
      <c r="E616" t="str">
        <f t="array" aca="1" ref="E6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Measure'!G616),0)),"")</f>
        <v/>
      </c>
      <c r="F616" s="8" t="str">
        <f t="array" aca="1" ref="F6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Measure'!G616),0)),"")</f>
        <v/>
      </c>
    </row>
    <row r="617" spans="3:6" x14ac:dyDescent="0.25">
      <c r="C617" t="str">
        <f t="array" aca="1" ref="C6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Measure'!G617),0)),"")</f>
        <v/>
      </c>
      <c r="D617" t="str">
        <f t="array" aca="1" ref="D6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Measure'!G617),0)),"")</f>
        <v/>
      </c>
      <c r="E617" t="str">
        <f t="array" aca="1" ref="E6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Measure'!G617),0)),"")</f>
        <v/>
      </c>
      <c r="F617" s="8" t="str">
        <f t="array" aca="1" ref="F6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Measure'!G617),0)),"")</f>
        <v/>
      </c>
    </row>
    <row r="618" spans="3:6" x14ac:dyDescent="0.25">
      <c r="C618" t="str">
        <f t="array" aca="1" ref="C6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Measure'!G618),0)),"")</f>
        <v/>
      </c>
      <c r="D618" t="str">
        <f t="array" aca="1" ref="D6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Measure'!G618),0)),"")</f>
        <v/>
      </c>
      <c r="E618" t="str">
        <f t="array" aca="1" ref="E6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Measure'!G618),0)),"")</f>
        <v/>
      </c>
      <c r="F618" s="8" t="str">
        <f t="array" aca="1" ref="F6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Measure'!G618),0)),"")</f>
        <v/>
      </c>
    </row>
    <row r="619" spans="3:6" x14ac:dyDescent="0.25">
      <c r="C619" t="str">
        <f t="array" aca="1" ref="C6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Measure'!G619),0)),"")</f>
        <v/>
      </c>
      <c r="D619" t="str">
        <f t="array" aca="1" ref="D6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Measure'!G619),0)),"")</f>
        <v/>
      </c>
      <c r="E619" t="str">
        <f t="array" aca="1" ref="E6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Measure'!G619),0)),"")</f>
        <v/>
      </c>
      <c r="F619" s="8" t="str">
        <f t="array" aca="1" ref="F6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Measure'!G619),0)),"")</f>
        <v/>
      </c>
    </row>
    <row r="620" spans="3:6" x14ac:dyDescent="0.25">
      <c r="C620" t="str">
        <f t="array" aca="1" ref="C6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Measure'!G620),0)),"")</f>
        <v/>
      </c>
      <c r="D620" t="str">
        <f t="array" aca="1" ref="D6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Measure'!G620),0)),"")</f>
        <v/>
      </c>
      <c r="E620" t="str">
        <f t="array" aca="1" ref="E6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Measure'!G620),0)),"")</f>
        <v/>
      </c>
      <c r="F620" s="8" t="str">
        <f t="array" aca="1" ref="F6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Measure'!G620),0)),"")</f>
        <v/>
      </c>
    </row>
    <row r="621" spans="3:6" x14ac:dyDescent="0.25">
      <c r="C621" t="str">
        <f t="array" aca="1" ref="C6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Measure'!G621),0)),"")</f>
        <v/>
      </c>
      <c r="D621" t="str">
        <f t="array" aca="1" ref="D6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Measure'!G621),0)),"")</f>
        <v/>
      </c>
      <c r="E621" t="str">
        <f t="array" aca="1" ref="E6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Measure'!G621),0)),"")</f>
        <v/>
      </c>
      <c r="F621" s="8" t="str">
        <f t="array" aca="1" ref="F6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Measure'!G621),0)),"")</f>
        <v/>
      </c>
    </row>
    <row r="622" spans="3:6" x14ac:dyDescent="0.25">
      <c r="C622" t="str">
        <f t="array" aca="1" ref="C6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Measure'!G622),0)),"")</f>
        <v/>
      </c>
      <c r="D622" t="str">
        <f t="array" aca="1" ref="D6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Measure'!G622),0)),"")</f>
        <v/>
      </c>
      <c r="E622" t="str">
        <f t="array" aca="1" ref="E6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Measure'!G622),0)),"")</f>
        <v/>
      </c>
      <c r="F622" s="8" t="str">
        <f t="array" aca="1" ref="F6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Measure'!G622),0)),"")</f>
        <v/>
      </c>
    </row>
    <row r="623" spans="3:6" x14ac:dyDescent="0.25">
      <c r="C623" t="str">
        <f t="array" aca="1" ref="C6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Measure'!G623),0)),"")</f>
        <v/>
      </c>
      <c r="D623" t="str">
        <f t="array" aca="1" ref="D6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Measure'!G623),0)),"")</f>
        <v/>
      </c>
      <c r="E623" t="str">
        <f t="array" aca="1" ref="E6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Measure'!G623),0)),"")</f>
        <v/>
      </c>
      <c r="F623" s="8" t="str">
        <f t="array" aca="1" ref="F6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Measure'!G623),0)),"")</f>
        <v/>
      </c>
    </row>
    <row r="624" spans="3:6" x14ac:dyDescent="0.25">
      <c r="C624" t="str">
        <f t="array" aca="1" ref="C6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Measure'!G624),0)),"")</f>
        <v/>
      </c>
      <c r="D624" t="str">
        <f t="array" aca="1" ref="D6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Measure'!G624),0)),"")</f>
        <v/>
      </c>
      <c r="E624" t="str">
        <f t="array" aca="1" ref="E6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Measure'!G624),0)),"")</f>
        <v/>
      </c>
      <c r="F624" s="8" t="str">
        <f t="array" aca="1" ref="F6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Measure'!G624),0)),"")</f>
        <v/>
      </c>
    </row>
    <row r="625" spans="3:6" x14ac:dyDescent="0.25">
      <c r="C625" t="str">
        <f t="array" aca="1" ref="C6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Measure'!G625),0)),"")</f>
        <v/>
      </c>
      <c r="D625" t="str">
        <f t="array" aca="1" ref="D6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Measure'!G625),0)),"")</f>
        <v/>
      </c>
      <c r="E625" t="str">
        <f t="array" aca="1" ref="E6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Measure'!G625),0)),"")</f>
        <v/>
      </c>
      <c r="F625" s="8" t="str">
        <f t="array" aca="1" ref="F6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Measure'!G625),0)),"")</f>
        <v/>
      </c>
    </row>
    <row r="626" spans="3:6" x14ac:dyDescent="0.25">
      <c r="C626" t="str">
        <f t="array" aca="1" ref="C6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Measure'!G626),0)),"")</f>
        <v/>
      </c>
      <c r="D626" t="str">
        <f t="array" aca="1" ref="D6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Measure'!G626),0)),"")</f>
        <v/>
      </c>
      <c r="E626" t="str">
        <f t="array" aca="1" ref="E6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Measure'!G626),0)),"")</f>
        <v/>
      </c>
      <c r="F626" s="8" t="str">
        <f t="array" aca="1" ref="F6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Measure'!G626),0)),"")</f>
        <v/>
      </c>
    </row>
    <row r="627" spans="3:6" x14ac:dyDescent="0.25">
      <c r="C627" t="str">
        <f t="array" aca="1" ref="C6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Measure'!G627),0)),"")</f>
        <v/>
      </c>
      <c r="D627" t="str">
        <f t="array" aca="1" ref="D6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Measure'!G627),0)),"")</f>
        <v/>
      </c>
      <c r="E627" t="str">
        <f t="array" aca="1" ref="E6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Measure'!G627),0)),"")</f>
        <v/>
      </c>
      <c r="F627" s="8" t="str">
        <f t="array" aca="1" ref="F6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Measure'!G627),0)),"")</f>
        <v/>
      </c>
    </row>
    <row r="628" spans="3:6" x14ac:dyDescent="0.25">
      <c r="C628" t="str">
        <f t="array" aca="1" ref="C6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Measure'!G628),0)),"")</f>
        <v/>
      </c>
      <c r="D628" t="str">
        <f t="array" aca="1" ref="D6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Measure'!G628),0)),"")</f>
        <v/>
      </c>
      <c r="E628" t="str">
        <f t="array" aca="1" ref="E6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Measure'!G628),0)),"")</f>
        <v/>
      </c>
      <c r="F628" s="8" t="str">
        <f t="array" aca="1" ref="F6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Measure'!G628),0)),"")</f>
        <v/>
      </c>
    </row>
    <row r="629" spans="3:6" x14ac:dyDescent="0.25">
      <c r="C629" t="str">
        <f t="array" aca="1" ref="C6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Measure'!G629),0)),"")</f>
        <v/>
      </c>
      <c r="D629" t="str">
        <f t="array" aca="1" ref="D6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Measure'!G629),0)),"")</f>
        <v/>
      </c>
      <c r="E629" t="str">
        <f t="array" aca="1" ref="E6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Measure'!G629),0)),"")</f>
        <v/>
      </c>
      <c r="F629" s="8" t="str">
        <f t="array" aca="1" ref="F6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Measure'!G629),0)),"")</f>
        <v/>
      </c>
    </row>
    <row r="630" spans="3:6" x14ac:dyDescent="0.25">
      <c r="C630" t="str">
        <f t="array" aca="1" ref="C6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Measure'!G630),0)),"")</f>
        <v/>
      </c>
      <c r="D630" t="str">
        <f t="array" aca="1" ref="D6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Measure'!G630),0)),"")</f>
        <v/>
      </c>
      <c r="E630" t="str">
        <f t="array" aca="1" ref="E6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Measure'!G630),0)),"")</f>
        <v/>
      </c>
      <c r="F630" s="8" t="str">
        <f t="array" aca="1" ref="F6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Measure'!G630),0)),"")</f>
        <v/>
      </c>
    </row>
    <row r="631" spans="3:6" x14ac:dyDescent="0.25">
      <c r="C631" t="str">
        <f t="array" aca="1" ref="C6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Measure'!G631),0)),"")</f>
        <v/>
      </c>
      <c r="D631" t="str">
        <f t="array" aca="1" ref="D6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Measure'!G631),0)),"")</f>
        <v/>
      </c>
      <c r="E631" t="str">
        <f t="array" aca="1" ref="E6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Measure'!G631),0)),"")</f>
        <v/>
      </c>
      <c r="F631" s="8" t="str">
        <f t="array" aca="1" ref="F6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Measure'!G631),0)),"")</f>
        <v/>
      </c>
    </row>
    <row r="632" spans="3:6" x14ac:dyDescent="0.25">
      <c r="C632" t="str">
        <f t="array" aca="1" ref="C6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Measure'!G632),0)),"")</f>
        <v/>
      </c>
      <c r="D632" t="str">
        <f t="array" aca="1" ref="D6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Measure'!G632),0)),"")</f>
        <v/>
      </c>
      <c r="E632" t="str">
        <f t="array" aca="1" ref="E6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Measure'!G632),0)),"")</f>
        <v/>
      </c>
      <c r="F632" s="8" t="str">
        <f t="array" aca="1" ref="F6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Measure'!G632),0)),"")</f>
        <v/>
      </c>
    </row>
    <row r="633" spans="3:6" x14ac:dyDescent="0.25">
      <c r="C633" t="str">
        <f t="array" aca="1" ref="C6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Measure'!G633),0)),"")</f>
        <v/>
      </c>
      <c r="D633" t="str">
        <f t="array" aca="1" ref="D6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Measure'!G633),0)),"")</f>
        <v/>
      </c>
      <c r="E633" t="str">
        <f t="array" aca="1" ref="E6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Measure'!G633),0)),"")</f>
        <v/>
      </c>
      <c r="F633" s="8" t="str">
        <f t="array" aca="1" ref="F6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Measure'!G633),0)),"")</f>
        <v/>
      </c>
    </row>
    <row r="634" spans="3:6" x14ac:dyDescent="0.25">
      <c r="C634" t="str">
        <f t="array" aca="1" ref="C6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Measure'!G634),0)),"")</f>
        <v/>
      </c>
      <c r="D634" t="str">
        <f t="array" aca="1" ref="D6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Measure'!G634),0)),"")</f>
        <v/>
      </c>
      <c r="E634" t="str">
        <f t="array" aca="1" ref="E6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Measure'!G634),0)),"")</f>
        <v/>
      </c>
      <c r="F634" s="8" t="str">
        <f t="array" aca="1" ref="F6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Measure'!G634),0)),"")</f>
        <v/>
      </c>
    </row>
    <row r="635" spans="3:6" x14ac:dyDescent="0.25">
      <c r="C635" t="str">
        <f t="array" aca="1" ref="C6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Measure'!G635),0)),"")</f>
        <v/>
      </c>
      <c r="D635" t="str">
        <f t="array" aca="1" ref="D6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Measure'!G635),0)),"")</f>
        <v/>
      </c>
      <c r="E635" t="str">
        <f t="array" aca="1" ref="E6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Measure'!G635),0)),"")</f>
        <v/>
      </c>
      <c r="F635" s="8" t="str">
        <f t="array" aca="1" ref="F6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Measure'!G635),0)),"")</f>
        <v/>
      </c>
    </row>
    <row r="636" spans="3:6" x14ac:dyDescent="0.25">
      <c r="C636" t="str">
        <f t="array" aca="1" ref="C6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Measure'!G636),0)),"")</f>
        <v/>
      </c>
      <c r="D636" t="str">
        <f t="array" aca="1" ref="D6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Measure'!G636),0)),"")</f>
        <v/>
      </c>
      <c r="E636" t="str">
        <f t="array" aca="1" ref="E6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Measure'!G636),0)),"")</f>
        <v/>
      </c>
      <c r="F636" s="8" t="str">
        <f t="array" aca="1" ref="F6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Measure'!G636),0)),"")</f>
        <v/>
      </c>
    </row>
    <row r="637" spans="3:6" x14ac:dyDescent="0.25">
      <c r="C637" t="str">
        <f t="array" aca="1" ref="C6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Measure'!G637),0)),"")</f>
        <v/>
      </c>
      <c r="D637" t="str">
        <f t="array" aca="1" ref="D6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Measure'!G637),0)),"")</f>
        <v/>
      </c>
      <c r="E637" t="str">
        <f t="array" aca="1" ref="E6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Measure'!G637),0)),"")</f>
        <v/>
      </c>
      <c r="F637" s="8" t="str">
        <f t="array" aca="1" ref="F6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Measure'!G637),0)),"")</f>
        <v/>
      </c>
    </row>
    <row r="638" spans="3:6" x14ac:dyDescent="0.25">
      <c r="C638" t="str">
        <f t="array" aca="1" ref="C6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Measure'!G638),0)),"")</f>
        <v/>
      </c>
      <c r="D638" t="str">
        <f t="array" aca="1" ref="D6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Measure'!G638),0)),"")</f>
        <v/>
      </c>
      <c r="E638" t="str">
        <f t="array" aca="1" ref="E6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Measure'!G638),0)),"")</f>
        <v/>
      </c>
      <c r="F638" s="8" t="str">
        <f t="array" aca="1" ref="F6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Measure'!G638),0)),"")</f>
        <v/>
      </c>
    </row>
    <row r="639" spans="3:6" x14ac:dyDescent="0.25">
      <c r="C639" t="str">
        <f t="array" aca="1" ref="C6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Measure'!G639),0)),"")</f>
        <v/>
      </c>
      <c r="D639" t="str">
        <f t="array" aca="1" ref="D6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Measure'!G639),0)),"")</f>
        <v/>
      </c>
      <c r="E639" t="str">
        <f t="array" aca="1" ref="E6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Measure'!G639),0)),"")</f>
        <v/>
      </c>
      <c r="F639" s="8" t="str">
        <f t="array" aca="1" ref="F6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Measure'!G639),0)),"")</f>
        <v/>
      </c>
    </row>
    <row r="640" spans="3:6" x14ac:dyDescent="0.25">
      <c r="C640" t="str">
        <f t="array" aca="1" ref="C6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Measure'!G640),0)),"")</f>
        <v/>
      </c>
      <c r="D640" t="str">
        <f t="array" aca="1" ref="D6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Measure'!G640),0)),"")</f>
        <v/>
      </c>
      <c r="E640" t="str">
        <f t="array" aca="1" ref="E6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Measure'!G640),0)),"")</f>
        <v/>
      </c>
      <c r="F640" s="8" t="str">
        <f t="array" aca="1" ref="F6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Measure'!G640),0)),"")</f>
        <v/>
      </c>
    </row>
    <row r="641" spans="3:6" x14ac:dyDescent="0.25">
      <c r="C641" t="str">
        <f t="array" aca="1" ref="C6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Measure'!G641),0)),"")</f>
        <v/>
      </c>
      <c r="D641" t="str">
        <f t="array" aca="1" ref="D6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Measure'!G641),0)),"")</f>
        <v/>
      </c>
      <c r="E641" t="str">
        <f t="array" aca="1" ref="E6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Measure'!G641),0)),"")</f>
        <v/>
      </c>
      <c r="F641" s="8" t="str">
        <f t="array" aca="1" ref="F6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Measure'!G641),0)),"")</f>
        <v/>
      </c>
    </row>
    <row r="642" spans="3:6" x14ac:dyDescent="0.25">
      <c r="C642" t="str">
        <f t="array" aca="1" ref="C6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Measure'!G642),0)),"")</f>
        <v/>
      </c>
      <c r="D642" t="str">
        <f t="array" aca="1" ref="D6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Measure'!G642),0)),"")</f>
        <v/>
      </c>
      <c r="E642" t="str">
        <f t="array" aca="1" ref="E6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Measure'!G642),0)),"")</f>
        <v/>
      </c>
      <c r="F642" s="8" t="str">
        <f t="array" aca="1" ref="F6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Measure'!G642),0)),"")</f>
        <v/>
      </c>
    </row>
    <row r="643" spans="3:6" x14ac:dyDescent="0.25">
      <c r="C643" t="str">
        <f t="array" aca="1" ref="C6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Measure'!G643),0)),"")</f>
        <v/>
      </c>
      <c r="D643" t="str">
        <f t="array" aca="1" ref="D6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Measure'!G643),0)),"")</f>
        <v/>
      </c>
      <c r="E643" t="str">
        <f t="array" aca="1" ref="E6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Measure'!G643),0)),"")</f>
        <v/>
      </c>
      <c r="F643" s="8" t="str">
        <f t="array" aca="1" ref="F6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Measure'!G643),0)),"")</f>
        <v/>
      </c>
    </row>
    <row r="644" spans="3:6" x14ac:dyDescent="0.25">
      <c r="C644" t="str">
        <f t="array" aca="1" ref="C6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Measure'!G644),0)),"")</f>
        <v/>
      </c>
      <c r="D644" t="str">
        <f t="array" aca="1" ref="D6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Measure'!G644),0)),"")</f>
        <v/>
      </c>
      <c r="E644" t="str">
        <f t="array" aca="1" ref="E6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Measure'!G644),0)),"")</f>
        <v/>
      </c>
      <c r="F644" s="8" t="str">
        <f t="array" aca="1" ref="F6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Measure'!G644),0)),"")</f>
        <v/>
      </c>
    </row>
    <row r="645" spans="3:6" x14ac:dyDescent="0.25">
      <c r="C645" t="str">
        <f t="array" aca="1" ref="C6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Measure'!G645),0)),"")</f>
        <v/>
      </c>
      <c r="D645" t="str">
        <f t="array" aca="1" ref="D6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Measure'!G645),0)),"")</f>
        <v/>
      </c>
      <c r="E645" t="str">
        <f t="array" aca="1" ref="E6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Measure'!G645),0)),"")</f>
        <v/>
      </c>
      <c r="F645" s="8" t="str">
        <f t="array" aca="1" ref="F6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Measure'!G645),0)),"")</f>
        <v/>
      </c>
    </row>
    <row r="646" spans="3:6" x14ac:dyDescent="0.25">
      <c r="C646" t="str">
        <f t="array" aca="1" ref="C6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Measure'!G646),0)),"")</f>
        <v/>
      </c>
      <c r="D646" t="str">
        <f t="array" aca="1" ref="D6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Measure'!G646),0)),"")</f>
        <v/>
      </c>
      <c r="E646" t="str">
        <f t="array" aca="1" ref="E6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Measure'!G646),0)),"")</f>
        <v/>
      </c>
      <c r="F646" s="8" t="str">
        <f t="array" aca="1" ref="F6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Measure'!G646),0)),"")</f>
        <v/>
      </c>
    </row>
    <row r="647" spans="3:6" x14ac:dyDescent="0.25">
      <c r="C647" t="str">
        <f t="array" aca="1" ref="C6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Measure'!G647),0)),"")</f>
        <v/>
      </c>
      <c r="D647" t="str">
        <f t="array" aca="1" ref="D6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Measure'!G647),0)),"")</f>
        <v/>
      </c>
      <c r="E647" t="str">
        <f t="array" aca="1" ref="E6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Measure'!G647),0)),"")</f>
        <v/>
      </c>
      <c r="F647" s="8" t="str">
        <f t="array" aca="1" ref="F6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Measure'!G647),0)),"")</f>
        <v/>
      </c>
    </row>
    <row r="648" spans="3:6" x14ac:dyDescent="0.25">
      <c r="C648" t="str">
        <f t="array" aca="1" ref="C6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Measure'!G648),0)),"")</f>
        <v/>
      </c>
      <c r="D648" t="str">
        <f t="array" aca="1" ref="D6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Measure'!G648),0)),"")</f>
        <v/>
      </c>
      <c r="E648" t="str">
        <f t="array" aca="1" ref="E6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Measure'!G648),0)),"")</f>
        <v/>
      </c>
      <c r="F648" s="8" t="str">
        <f t="array" aca="1" ref="F6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Measure'!G648),0)),"")</f>
        <v/>
      </c>
    </row>
    <row r="649" spans="3:6" x14ac:dyDescent="0.25">
      <c r="C649" t="str">
        <f t="array" aca="1" ref="C6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Measure'!G649),0)),"")</f>
        <v/>
      </c>
      <c r="D649" t="str">
        <f t="array" aca="1" ref="D6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Measure'!G649),0)),"")</f>
        <v/>
      </c>
      <c r="E649" t="str">
        <f t="array" aca="1" ref="E6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Measure'!G649),0)),"")</f>
        <v/>
      </c>
      <c r="F649" s="8" t="str">
        <f t="array" aca="1" ref="F6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Measure'!G649),0)),"")</f>
        <v/>
      </c>
    </row>
    <row r="650" spans="3:6" x14ac:dyDescent="0.25">
      <c r="C650" t="str">
        <f t="array" aca="1" ref="C6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Measure'!G650),0)),"")</f>
        <v/>
      </c>
      <c r="D650" t="str">
        <f t="array" aca="1" ref="D6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Measure'!G650),0)),"")</f>
        <v/>
      </c>
      <c r="E650" t="str">
        <f t="array" aca="1" ref="E6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Measure'!G650),0)),"")</f>
        <v/>
      </c>
      <c r="F650" s="8" t="str">
        <f t="array" aca="1" ref="F6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Measure'!G650),0)),"")</f>
        <v/>
      </c>
    </row>
    <row r="651" spans="3:6" x14ac:dyDescent="0.25">
      <c r="C651" t="str">
        <f t="array" aca="1" ref="C6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Measure'!G651),0)),"")</f>
        <v/>
      </c>
      <c r="D651" t="str">
        <f t="array" aca="1" ref="D6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Measure'!G651),0)),"")</f>
        <v/>
      </c>
      <c r="E651" t="str">
        <f t="array" aca="1" ref="E6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Measure'!G651),0)),"")</f>
        <v/>
      </c>
      <c r="F651" s="8" t="str">
        <f t="array" aca="1" ref="F6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Measure'!G651),0)),"")</f>
        <v/>
      </c>
    </row>
    <row r="652" spans="3:6" x14ac:dyDescent="0.25">
      <c r="C652" t="str">
        <f t="array" aca="1" ref="C6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Measure'!G652),0)),"")</f>
        <v/>
      </c>
      <c r="D652" t="str">
        <f t="array" aca="1" ref="D6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Measure'!G652),0)),"")</f>
        <v/>
      </c>
      <c r="E652" t="str">
        <f t="array" aca="1" ref="E6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Measure'!G652),0)),"")</f>
        <v/>
      </c>
      <c r="F652" s="8" t="str">
        <f t="array" aca="1" ref="F6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Measure'!G652),0)),"")</f>
        <v/>
      </c>
    </row>
    <row r="653" spans="3:6" x14ac:dyDescent="0.25">
      <c r="C653" t="str">
        <f t="array" aca="1" ref="C6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Measure'!G653),0)),"")</f>
        <v/>
      </c>
      <c r="D653" t="str">
        <f t="array" aca="1" ref="D6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Measure'!G653),0)),"")</f>
        <v/>
      </c>
      <c r="E653" t="str">
        <f t="array" aca="1" ref="E6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Measure'!G653),0)),"")</f>
        <v/>
      </c>
      <c r="F653" s="8" t="str">
        <f t="array" aca="1" ref="F6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Measure'!G653),0)),"")</f>
        <v/>
      </c>
    </row>
    <row r="654" spans="3:6" x14ac:dyDescent="0.25">
      <c r="C654" t="str">
        <f t="array" aca="1" ref="C6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Measure'!G654),0)),"")</f>
        <v/>
      </c>
      <c r="D654" t="str">
        <f t="array" aca="1" ref="D6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Measure'!G654),0)),"")</f>
        <v/>
      </c>
      <c r="E654" t="str">
        <f t="array" aca="1" ref="E6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Measure'!G654),0)),"")</f>
        <v/>
      </c>
      <c r="F654" s="8" t="str">
        <f t="array" aca="1" ref="F6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Measure'!G654),0)),"")</f>
        <v/>
      </c>
    </row>
    <row r="655" spans="3:6" x14ac:dyDescent="0.25">
      <c r="C655" t="str">
        <f t="array" aca="1" ref="C6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Measure'!G655),0)),"")</f>
        <v/>
      </c>
      <c r="D655" t="str">
        <f t="array" aca="1" ref="D6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Measure'!G655),0)),"")</f>
        <v/>
      </c>
      <c r="E655" t="str">
        <f t="array" aca="1" ref="E6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Measure'!G655),0)),"")</f>
        <v/>
      </c>
      <c r="F655" s="8" t="str">
        <f t="array" aca="1" ref="F6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Measure'!G655),0)),"")</f>
        <v/>
      </c>
    </row>
    <row r="656" spans="3:6" x14ac:dyDescent="0.25">
      <c r="C656" t="str">
        <f t="array" aca="1" ref="C6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Measure'!G656),0)),"")</f>
        <v/>
      </c>
      <c r="D656" t="str">
        <f t="array" aca="1" ref="D6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Measure'!G656),0)),"")</f>
        <v/>
      </c>
      <c r="E656" t="str">
        <f t="array" aca="1" ref="E6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Measure'!G656),0)),"")</f>
        <v/>
      </c>
      <c r="F656" s="8" t="str">
        <f t="array" aca="1" ref="F6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Measure'!G656),0)),"")</f>
        <v/>
      </c>
    </row>
    <row r="657" spans="3:6" x14ac:dyDescent="0.25">
      <c r="C657" t="str">
        <f t="array" aca="1" ref="C6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Measure'!G657),0)),"")</f>
        <v/>
      </c>
      <c r="D657" t="str">
        <f t="array" aca="1" ref="D6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Measure'!G657),0)),"")</f>
        <v/>
      </c>
      <c r="E657" t="str">
        <f t="array" aca="1" ref="E6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Measure'!G657),0)),"")</f>
        <v/>
      </c>
      <c r="F657" s="8" t="str">
        <f t="array" aca="1" ref="F6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Measure'!G657),0)),"")</f>
        <v/>
      </c>
    </row>
    <row r="658" spans="3:6" x14ac:dyDescent="0.25">
      <c r="C658" t="str">
        <f t="array" aca="1" ref="C6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Measure'!G658),0)),"")</f>
        <v/>
      </c>
      <c r="D658" t="str">
        <f t="array" aca="1" ref="D6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Measure'!G658),0)),"")</f>
        <v/>
      </c>
      <c r="E658" t="str">
        <f t="array" aca="1" ref="E6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Measure'!G658),0)),"")</f>
        <v/>
      </c>
      <c r="F658" s="8" t="str">
        <f t="array" aca="1" ref="F6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Measure'!G658),0)),"")</f>
        <v/>
      </c>
    </row>
    <row r="659" spans="3:6" x14ac:dyDescent="0.25">
      <c r="C659" t="str">
        <f t="array" aca="1" ref="C6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Measure'!G659),0)),"")</f>
        <v/>
      </c>
      <c r="D659" t="str">
        <f t="array" aca="1" ref="D6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Measure'!G659),0)),"")</f>
        <v/>
      </c>
      <c r="E659" t="str">
        <f t="array" aca="1" ref="E6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Measure'!G659),0)),"")</f>
        <v/>
      </c>
      <c r="F659" s="8" t="str">
        <f t="array" aca="1" ref="F6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Measure'!G659),0)),"")</f>
        <v/>
      </c>
    </row>
    <row r="660" spans="3:6" x14ac:dyDescent="0.25">
      <c r="C660" t="str">
        <f t="array" aca="1" ref="C6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Measure'!G660),0)),"")</f>
        <v/>
      </c>
      <c r="D660" t="str">
        <f t="array" aca="1" ref="D6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Measure'!G660),0)),"")</f>
        <v/>
      </c>
      <c r="E660" t="str">
        <f t="array" aca="1" ref="E6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Measure'!G660),0)),"")</f>
        <v/>
      </c>
      <c r="F660" s="8" t="str">
        <f t="array" aca="1" ref="F6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Measure'!G660),0)),"")</f>
        <v/>
      </c>
    </row>
    <row r="661" spans="3:6" x14ac:dyDescent="0.25">
      <c r="C661" t="str">
        <f t="array" aca="1" ref="C6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Measure'!G661),0)),"")</f>
        <v/>
      </c>
      <c r="D661" t="str">
        <f t="array" aca="1" ref="D6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Measure'!G661),0)),"")</f>
        <v/>
      </c>
      <c r="E661" t="str">
        <f t="array" aca="1" ref="E6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Measure'!G661),0)),"")</f>
        <v/>
      </c>
      <c r="F661" s="8" t="str">
        <f t="array" aca="1" ref="F6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Measure'!G661),0)),"")</f>
        <v/>
      </c>
    </row>
    <row r="662" spans="3:6" x14ac:dyDescent="0.25">
      <c r="C662" t="str">
        <f t="array" aca="1" ref="C6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Measure'!G662),0)),"")</f>
        <v/>
      </c>
      <c r="D662" t="str">
        <f t="array" aca="1" ref="D6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Measure'!G662),0)),"")</f>
        <v/>
      </c>
      <c r="E662" t="str">
        <f t="array" aca="1" ref="E6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Measure'!G662),0)),"")</f>
        <v/>
      </c>
      <c r="F662" s="8" t="str">
        <f t="array" aca="1" ref="F6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Measure'!G662),0)),"")</f>
        <v/>
      </c>
    </row>
    <row r="663" spans="3:6" x14ac:dyDescent="0.25">
      <c r="C663" t="str">
        <f t="array" aca="1" ref="C6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Measure'!G663),0)),"")</f>
        <v/>
      </c>
      <c r="D663" t="str">
        <f t="array" aca="1" ref="D6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Measure'!G663),0)),"")</f>
        <v/>
      </c>
      <c r="E663" t="str">
        <f t="array" aca="1" ref="E6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Measure'!G663),0)),"")</f>
        <v/>
      </c>
      <c r="F663" s="8" t="str">
        <f t="array" aca="1" ref="F6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Measure'!G663),0)),"")</f>
        <v/>
      </c>
    </row>
    <row r="664" spans="3:6" x14ac:dyDescent="0.25">
      <c r="C664" t="str">
        <f t="array" aca="1" ref="C6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Measure'!G664),0)),"")</f>
        <v/>
      </c>
      <c r="D664" t="str">
        <f t="array" aca="1" ref="D6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Measure'!G664),0)),"")</f>
        <v/>
      </c>
      <c r="E664" t="str">
        <f t="array" aca="1" ref="E6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Measure'!G664),0)),"")</f>
        <v/>
      </c>
      <c r="F664" s="8" t="str">
        <f t="array" aca="1" ref="F6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Measure'!G664),0)),"")</f>
        <v/>
      </c>
    </row>
    <row r="665" spans="3:6" x14ac:dyDescent="0.25">
      <c r="C665" t="str">
        <f t="array" aca="1" ref="C6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Measure'!G665),0)),"")</f>
        <v/>
      </c>
      <c r="D665" t="str">
        <f t="array" aca="1" ref="D6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Measure'!G665),0)),"")</f>
        <v/>
      </c>
      <c r="E665" t="str">
        <f t="array" aca="1" ref="E6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Measure'!G665),0)),"")</f>
        <v/>
      </c>
      <c r="F665" s="8" t="str">
        <f t="array" aca="1" ref="F6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Measure'!G665),0)),"")</f>
        <v/>
      </c>
    </row>
    <row r="666" spans="3:6" x14ac:dyDescent="0.25">
      <c r="C666" t="str">
        <f t="array" aca="1" ref="C6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Measure'!G666),0)),"")</f>
        <v/>
      </c>
      <c r="D666" t="str">
        <f t="array" aca="1" ref="D6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Measure'!G666),0)),"")</f>
        <v/>
      </c>
      <c r="E666" t="str">
        <f t="array" aca="1" ref="E6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Measure'!G666),0)),"")</f>
        <v/>
      </c>
      <c r="F666" s="8" t="str">
        <f t="array" aca="1" ref="F6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Measure'!G666),0)),"")</f>
        <v/>
      </c>
    </row>
    <row r="667" spans="3:6" x14ac:dyDescent="0.25">
      <c r="C667" t="str">
        <f t="array" aca="1" ref="C6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Measure'!G667),0)),"")</f>
        <v/>
      </c>
      <c r="D667" t="str">
        <f t="array" aca="1" ref="D6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Measure'!G667),0)),"")</f>
        <v/>
      </c>
      <c r="E667" t="str">
        <f t="array" aca="1" ref="E6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Measure'!G667),0)),"")</f>
        <v/>
      </c>
      <c r="F667" s="8" t="str">
        <f t="array" aca="1" ref="F6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Measure'!G667),0)),"")</f>
        <v/>
      </c>
    </row>
    <row r="668" spans="3:6" x14ac:dyDescent="0.25">
      <c r="C668" t="str">
        <f t="array" aca="1" ref="C6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Measure'!G668),0)),"")</f>
        <v/>
      </c>
      <c r="D668" t="str">
        <f t="array" aca="1" ref="D6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Measure'!G668),0)),"")</f>
        <v/>
      </c>
      <c r="E668" t="str">
        <f t="array" aca="1" ref="E6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Measure'!G668),0)),"")</f>
        <v/>
      </c>
      <c r="F668" s="8" t="str">
        <f t="array" aca="1" ref="F6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Measure'!G668),0)),"")</f>
        <v/>
      </c>
    </row>
    <row r="669" spans="3:6" x14ac:dyDescent="0.25">
      <c r="C669" t="str">
        <f t="array" aca="1" ref="C6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Measure'!G669),0)),"")</f>
        <v/>
      </c>
      <c r="D669" t="str">
        <f t="array" aca="1" ref="D6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Measure'!G669),0)),"")</f>
        <v/>
      </c>
      <c r="E669" t="str">
        <f t="array" aca="1" ref="E6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Measure'!G669),0)),"")</f>
        <v/>
      </c>
      <c r="F669" s="8" t="str">
        <f t="array" aca="1" ref="F6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Measure'!G669),0)),"")</f>
        <v/>
      </c>
    </row>
    <row r="670" spans="3:6" x14ac:dyDescent="0.25">
      <c r="C670" t="str">
        <f t="array" aca="1" ref="C6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Measure'!G670),0)),"")</f>
        <v/>
      </c>
      <c r="D670" t="str">
        <f t="array" aca="1" ref="D6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Measure'!G670),0)),"")</f>
        <v/>
      </c>
      <c r="E670" t="str">
        <f t="array" aca="1" ref="E6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Measure'!G670),0)),"")</f>
        <v/>
      </c>
      <c r="F670" s="8" t="str">
        <f t="array" aca="1" ref="F6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Measure'!G670),0)),"")</f>
        <v/>
      </c>
    </row>
    <row r="671" spans="3:6" x14ac:dyDescent="0.25">
      <c r="C671" t="str">
        <f t="array" aca="1" ref="C6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Measure'!G671),0)),"")</f>
        <v/>
      </c>
      <c r="D671" t="str">
        <f t="array" aca="1" ref="D6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Measure'!G671),0)),"")</f>
        <v/>
      </c>
      <c r="E671" t="str">
        <f t="array" aca="1" ref="E6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Measure'!G671),0)),"")</f>
        <v/>
      </c>
      <c r="F671" s="8" t="str">
        <f t="array" aca="1" ref="F6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Measure'!G671),0)),"")</f>
        <v/>
      </c>
    </row>
    <row r="672" spans="3:6" x14ac:dyDescent="0.25">
      <c r="C672" t="str">
        <f t="array" aca="1" ref="C6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Measure'!G672),0)),"")</f>
        <v/>
      </c>
      <c r="D672" t="str">
        <f t="array" aca="1" ref="D6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Measure'!G672),0)),"")</f>
        <v/>
      </c>
      <c r="E672" t="str">
        <f t="array" aca="1" ref="E6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Measure'!G672),0)),"")</f>
        <v/>
      </c>
      <c r="F672" s="8" t="str">
        <f t="array" aca="1" ref="F6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Measure'!G672),0)),"")</f>
        <v/>
      </c>
    </row>
    <row r="673" spans="3:6" x14ac:dyDescent="0.25">
      <c r="C673" t="str">
        <f t="array" aca="1" ref="C6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Measure'!G673),0)),"")</f>
        <v/>
      </c>
      <c r="D673" t="str">
        <f t="array" aca="1" ref="D6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Measure'!G673),0)),"")</f>
        <v/>
      </c>
      <c r="E673" t="str">
        <f t="array" aca="1" ref="E6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Measure'!G673),0)),"")</f>
        <v/>
      </c>
      <c r="F673" s="8" t="str">
        <f t="array" aca="1" ref="F6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Measure'!G673),0)),"")</f>
        <v/>
      </c>
    </row>
    <row r="674" spans="3:6" x14ac:dyDescent="0.25">
      <c r="C674" t="str">
        <f t="array" aca="1" ref="C6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Measure'!G674),0)),"")</f>
        <v/>
      </c>
      <c r="D674" t="str">
        <f t="array" aca="1" ref="D6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Measure'!G674),0)),"")</f>
        <v/>
      </c>
      <c r="E674" t="str">
        <f t="array" aca="1" ref="E6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Measure'!G674),0)),"")</f>
        <v/>
      </c>
      <c r="F674" s="8" t="str">
        <f t="array" aca="1" ref="F6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Measure'!G674),0)),"")</f>
        <v/>
      </c>
    </row>
    <row r="675" spans="3:6" x14ac:dyDescent="0.25">
      <c r="C675" t="str">
        <f t="array" aca="1" ref="C6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Measure'!G675),0)),"")</f>
        <v/>
      </c>
      <c r="D675" t="str">
        <f t="array" aca="1" ref="D6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Measure'!G675),0)),"")</f>
        <v/>
      </c>
      <c r="E675" t="str">
        <f t="array" aca="1" ref="E6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Measure'!G675),0)),"")</f>
        <v/>
      </c>
      <c r="F675" s="8" t="str">
        <f t="array" aca="1" ref="F6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Measure'!G675),0)),"")</f>
        <v/>
      </c>
    </row>
    <row r="676" spans="3:6" x14ac:dyDescent="0.25">
      <c r="C676" t="str">
        <f t="array" aca="1" ref="C6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Measure'!G676),0)),"")</f>
        <v/>
      </c>
      <c r="D676" t="str">
        <f t="array" aca="1" ref="D6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Measure'!G676),0)),"")</f>
        <v/>
      </c>
      <c r="E676" t="str">
        <f t="array" aca="1" ref="E6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Measure'!G676),0)),"")</f>
        <v/>
      </c>
      <c r="F676" s="8" t="str">
        <f t="array" aca="1" ref="F6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Measure'!G676),0)),"")</f>
        <v/>
      </c>
    </row>
    <row r="677" spans="3:6" x14ac:dyDescent="0.25">
      <c r="C677" t="str">
        <f t="array" aca="1" ref="C6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Measure'!G677),0)),"")</f>
        <v/>
      </c>
      <c r="D677" t="str">
        <f t="array" aca="1" ref="D6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Measure'!G677),0)),"")</f>
        <v/>
      </c>
      <c r="E677" t="str">
        <f t="array" aca="1" ref="E6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Measure'!G677),0)),"")</f>
        <v/>
      </c>
      <c r="F677" s="8" t="str">
        <f t="array" aca="1" ref="F6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Measure'!G677),0)),"")</f>
        <v/>
      </c>
    </row>
    <row r="678" spans="3:6" x14ac:dyDescent="0.25">
      <c r="C678" t="str">
        <f t="array" aca="1" ref="C6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Measure'!G678),0)),"")</f>
        <v/>
      </c>
      <c r="D678" t="str">
        <f t="array" aca="1" ref="D6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Measure'!G678),0)),"")</f>
        <v/>
      </c>
      <c r="E678" t="str">
        <f t="array" aca="1" ref="E6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Measure'!G678),0)),"")</f>
        <v/>
      </c>
      <c r="F678" s="8" t="str">
        <f t="array" aca="1" ref="F6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Measure'!G678),0)),"")</f>
        <v/>
      </c>
    </row>
    <row r="679" spans="3:6" x14ac:dyDescent="0.25">
      <c r="C679" t="str">
        <f t="array" aca="1" ref="C6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Measure'!G679),0)),"")</f>
        <v/>
      </c>
      <c r="D679" t="str">
        <f t="array" aca="1" ref="D6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Measure'!G679),0)),"")</f>
        <v/>
      </c>
      <c r="E679" t="str">
        <f t="array" aca="1" ref="E6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Measure'!G679),0)),"")</f>
        <v/>
      </c>
      <c r="F679" s="8" t="str">
        <f t="array" aca="1" ref="F6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Measure'!G679),0)),"")</f>
        <v/>
      </c>
    </row>
    <row r="680" spans="3:6" x14ac:dyDescent="0.25">
      <c r="C680" t="str">
        <f t="array" aca="1" ref="C6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Measure'!G680),0)),"")</f>
        <v/>
      </c>
      <c r="D680" t="str">
        <f t="array" aca="1" ref="D6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Measure'!G680),0)),"")</f>
        <v/>
      </c>
      <c r="E680" t="str">
        <f t="array" aca="1" ref="E6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Measure'!G680),0)),"")</f>
        <v/>
      </c>
      <c r="F680" s="8" t="str">
        <f t="array" aca="1" ref="F6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Measure'!G680),0)),"")</f>
        <v/>
      </c>
    </row>
    <row r="681" spans="3:6" x14ac:dyDescent="0.25">
      <c r="C681" t="str">
        <f t="array" aca="1" ref="C6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Measure'!G681),0)),"")</f>
        <v/>
      </c>
      <c r="D681" t="str">
        <f t="array" aca="1" ref="D6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Measure'!G681),0)),"")</f>
        <v/>
      </c>
      <c r="E681" t="str">
        <f t="array" aca="1" ref="E6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Measure'!G681),0)),"")</f>
        <v/>
      </c>
      <c r="F681" s="8" t="str">
        <f t="array" aca="1" ref="F6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Measure'!G681),0)),"")</f>
        <v/>
      </c>
    </row>
    <row r="682" spans="3:6" x14ac:dyDescent="0.25">
      <c r="C682" t="str">
        <f t="array" aca="1" ref="C6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Measure'!G682),0)),"")</f>
        <v/>
      </c>
      <c r="D682" t="str">
        <f t="array" aca="1" ref="D6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Measure'!G682),0)),"")</f>
        <v/>
      </c>
      <c r="E682" t="str">
        <f t="array" aca="1" ref="E6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Measure'!G682),0)),"")</f>
        <v/>
      </c>
      <c r="F682" s="8" t="str">
        <f t="array" aca="1" ref="F6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Measure'!G682),0)),"")</f>
        <v/>
      </c>
    </row>
    <row r="683" spans="3:6" x14ac:dyDescent="0.25">
      <c r="C683" t="str">
        <f t="array" aca="1" ref="C6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Measure'!G683),0)),"")</f>
        <v/>
      </c>
      <c r="D683" t="str">
        <f t="array" aca="1" ref="D6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Measure'!G683),0)),"")</f>
        <v/>
      </c>
      <c r="E683" t="str">
        <f t="array" aca="1" ref="E6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Measure'!G683),0)),"")</f>
        <v/>
      </c>
      <c r="F683" s="8" t="str">
        <f t="array" aca="1" ref="F6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Measure'!G683),0)),"")</f>
        <v/>
      </c>
    </row>
    <row r="684" spans="3:6" x14ac:dyDescent="0.25">
      <c r="C684" t="str">
        <f t="array" aca="1" ref="C6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Measure'!G684),0)),"")</f>
        <v/>
      </c>
      <c r="D684" t="str">
        <f t="array" aca="1" ref="D6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Measure'!G684),0)),"")</f>
        <v/>
      </c>
      <c r="E684" t="str">
        <f t="array" aca="1" ref="E6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Measure'!G684),0)),"")</f>
        <v/>
      </c>
      <c r="F684" s="8" t="str">
        <f t="array" aca="1" ref="F6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Measure'!G684),0)),"")</f>
        <v/>
      </c>
    </row>
    <row r="685" spans="3:6" x14ac:dyDescent="0.25">
      <c r="C685" t="str">
        <f t="array" aca="1" ref="C6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Measure'!G685),0)),"")</f>
        <v/>
      </c>
      <c r="D685" t="str">
        <f t="array" aca="1" ref="D6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Measure'!G685),0)),"")</f>
        <v/>
      </c>
      <c r="E685" t="str">
        <f t="array" aca="1" ref="E6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Measure'!G685),0)),"")</f>
        <v/>
      </c>
      <c r="F685" s="8" t="str">
        <f t="array" aca="1" ref="F6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Measure'!G685),0)),"")</f>
        <v/>
      </c>
    </row>
    <row r="686" spans="3:6" x14ac:dyDescent="0.25">
      <c r="C686" t="str">
        <f t="array" aca="1" ref="C6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Measure'!G686),0)),"")</f>
        <v/>
      </c>
      <c r="D686" t="str">
        <f t="array" aca="1" ref="D6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Measure'!G686),0)),"")</f>
        <v/>
      </c>
      <c r="E686" t="str">
        <f t="array" aca="1" ref="E6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Measure'!G686),0)),"")</f>
        <v/>
      </c>
      <c r="F686" s="8" t="str">
        <f t="array" aca="1" ref="F6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Measure'!G686),0)),"")</f>
        <v/>
      </c>
    </row>
    <row r="687" spans="3:6" x14ac:dyDescent="0.25">
      <c r="C687" t="str">
        <f t="array" aca="1" ref="C6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Measure'!G687),0)),"")</f>
        <v/>
      </c>
      <c r="D687" t="str">
        <f t="array" aca="1" ref="D6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Measure'!G687),0)),"")</f>
        <v/>
      </c>
      <c r="E687" t="str">
        <f t="array" aca="1" ref="E6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Measure'!G687),0)),"")</f>
        <v/>
      </c>
      <c r="F687" s="8" t="str">
        <f t="array" aca="1" ref="F6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Measure'!G687),0)),"")</f>
        <v/>
      </c>
    </row>
    <row r="688" spans="3:6" x14ac:dyDescent="0.25">
      <c r="C688" t="str">
        <f t="array" aca="1" ref="C6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Measure'!G688),0)),"")</f>
        <v/>
      </c>
      <c r="D688" t="str">
        <f t="array" aca="1" ref="D6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Measure'!G688),0)),"")</f>
        <v/>
      </c>
      <c r="E688" t="str">
        <f t="array" aca="1" ref="E6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Measure'!G688),0)),"")</f>
        <v/>
      </c>
      <c r="F688" s="8" t="str">
        <f t="array" aca="1" ref="F6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Measure'!G688),0)),"")</f>
        <v/>
      </c>
    </row>
    <row r="689" spans="3:6" x14ac:dyDescent="0.25">
      <c r="C689" t="str">
        <f t="array" aca="1" ref="C6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Measure'!G689),0)),"")</f>
        <v/>
      </c>
      <c r="D689" t="str">
        <f t="array" aca="1" ref="D6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Measure'!G689),0)),"")</f>
        <v/>
      </c>
      <c r="E689" t="str">
        <f t="array" aca="1" ref="E6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Measure'!G689),0)),"")</f>
        <v/>
      </c>
      <c r="F689" s="8" t="str">
        <f t="array" aca="1" ref="F6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Measure'!G689),0)),"")</f>
        <v/>
      </c>
    </row>
    <row r="690" spans="3:6" x14ac:dyDescent="0.25">
      <c r="C690" t="str">
        <f t="array" aca="1" ref="C6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Measure'!G690),0)),"")</f>
        <v/>
      </c>
      <c r="D690" t="str">
        <f t="array" aca="1" ref="D6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Measure'!G690),0)),"")</f>
        <v/>
      </c>
      <c r="E690" t="str">
        <f t="array" aca="1" ref="E6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Measure'!G690),0)),"")</f>
        <v/>
      </c>
      <c r="F690" s="8" t="str">
        <f t="array" aca="1" ref="F6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Measure'!G690),0)),"")</f>
        <v/>
      </c>
    </row>
    <row r="691" spans="3:6" x14ac:dyDescent="0.25">
      <c r="C691" t="str">
        <f t="array" aca="1" ref="C6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Measure'!G691),0)),"")</f>
        <v/>
      </c>
      <c r="D691" t="str">
        <f t="array" aca="1" ref="D6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Measure'!G691),0)),"")</f>
        <v/>
      </c>
      <c r="E691" t="str">
        <f t="array" aca="1" ref="E6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Measure'!G691),0)),"")</f>
        <v/>
      </c>
      <c r="F691" s="8" t="str">
        <f t="array" aca="1" ref="F6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Measure'!G691),0)),"")</f>
        <v/>
      </c>
    </row>
    <row r="692" spans="3:6" x14ac:dyDescent="0.25">
      <c r="C692" t="str">
        <f t="array" aca="1" ref="C6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Measure'!G692),0)),"")</f>
        <v/>
      </c>
      <c r="D692" t="str">
        <f t="array" aca="1" ref="D6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Measure'!G692),0)),"")</f>
        <v/>
      </c>
      <c r="E692" t="str">
        <f t="array" aca="1" ref="E6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Measure'!G692),0)),"")</f>
        <v/>
      </c>
      <c r="F692" s="8" t="str">
        <f t="array" aca="1" ref="F6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Measure'!G692),0)),"")</f>
        <v/>
      </c>
    </row>
    <row r="693" spans="3:6" x14ac:dyDescent="0.25">
      <c r="C693" t="str">
        <f t="array" aca="1" ref="C6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Measure'!G693),0)),"")</f>
        <v/>
      </c>
      <c r="D693" t="str">
        <f t="array" aca="1" ref="D6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Measure'!G693),0)),"")</f>
        <v/>
      </c>
      <c r="E693" t="str">
        <f t="array" aca="1" ref="E6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Measure'!G693),0)),"")</f>
        <v/>
      </c>
      <c r="F693" s="8" t="str">
        <f t="array" aca="1" ref="F6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Measure'!G693),0)),"")</f>
        <v/>
      </c>
    </row>
    <row r="694" spans="3:6" x14ac:dyDescent="0.25">
      <c r="C694" t="str">
        <f t="array" aca="1" ref="C6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Measure'!G694),0)),"")</f>
        <v/>
      </c>
      <c r="D694" t="str">
        <f t="array" aca="1" ref="D6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Measure'!G694),0)),"")</f>
        <v/>
      </c>
      <c r="E694" t="str">
        <f t="array" aca="1" ref="E6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Measure'!G694),0)),"")</f>
        <v/>
      </c>
      <c r="F694" s="8" t="str">
        <f t="array" aca="1" ref="F6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Measure'!G694),0)),"")</f>
        <v/>
      </c>
    </row>
    <row r="695" spans="3:6" x14ac:dyDescent="0.25">
      <c r="C695" t="str">
        <f t="array" aca="1" ref="C6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Measure'!G695),0)),"")</f>
        <v/>
      </c>
      <c r="D695" t="str">
        <f t="array" aca="1" ref="D6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Measure'!G695),0)),"")</f>
        <v/>
      </c>
      <c r="E695" t="str">
        <f t="array" aca="1" ref="E6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Measure'!G695),0)),"")</f>
        <v/>
      </c>
      <c r="F695" s="8" t="str">
        <f t="array" aca="1" ref="F6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Measure'!G695),0)),"")</f>
        <v/>
      </c>
    </row>
    <row r="696" spans="3:6" x14ac:dyDescent="0.25">
      <c r="C696" t="str">
        <f t="array" aca="1" ref="C6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Measure'!G696),0)),"")</f>
        <v/>
      </c>
      <c r="D696" t="str">
        <f t="array" aca="1" ref="D6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Measure'!G696),0)),"")</f>
        <v/>
      </c>
      <c r="E696" t="str">
        <f t="array" aca="1" ref="E6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Measure'!G696),0)),"")</f>
        <v/>
      </c>
      <c r="F696" s="8" t="str">
        <f t="array" aca="1" ref="F6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Measure'!G696),0)),"")</f>
        <v/>
      </c>
    </row>
    <row r="697" spans="3:6" x14ac:dyDescent="0.25">
      <c r="C697" t="str">
        <f t="array" aca="1" ref="C6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Measure'!G697),0)),"")</f>
        <v/>
      </c>
      <c r="D697" t="str">
        <f t="array" aca="1" ref="D6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Measure'!G697),0)),"")</f>
        <v/>
      </c>
      <c r="E697" t="str">
        <f t="array" aca="1" ref="E6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Measure'!G697),0)),"")</f>
        <v/>
      </c>
      <c r="F697" s="8" t="str">
        <f t="array" aca="1" ref="F6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Measure'!G697),0)),"")</f>
        <v/>
      </c>
    </row>
    <row r="698" spans="3:6" x14ac:dyDescent="0.25">
      <c r="C698" t="str">
        <f t="array" aca="1" ref="C6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Measure'!G698),0)),"")</f>
        <v/>
      </c>
      <c r="D698" t="str">
        <f t="array" aca="1" ref="D6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Measure'!G698),0)),"")</f>
        <v/>
      </c>
      <c r="E698" t="str">
        <f t="array" aca="1" ref="E6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Measure'!G698),0)),"")</f>
        <v/>
      </c>
      <c r="F698" s="8" t="str">
        <f t="array" aca="1" ref="F6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Measure'!G698),0)),"")</f>
        <v/>
      </c>
    </row>
    <row r="699" spans="3:6" x14ac:dyDescent="0.25">
      <c r="C699" t="str">
        <f t="array" aca="1" ref="C6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Measure'!G699),0)),"")</f>
        <v/>
      </c>
      <c r="D699" t="str">
        <f t="array" aca="1" ref="D6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Measure'!G699),0)),"")</f>
        <v/>
      </c>
      <c r="E699" t="str">
        <f t="array" aca="1" ref="E6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Measure'!G699),0)),"")</f>
        <v/>
      </c>
      <c r="F699" s="8" t="str">
        <f t="array" aca="1" ref="F6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Measure'!G699),0)),"")</f>
        <v/>
      </c>
    </row>
    <row r="700" spans="3:6" x14ac:dyDescent="0.25">
      <c r="C700" t="str">
        <f t="array" aca="1" ref="C7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Measure'!G700),0)),"")</f>
        <v/>
      </c>
      <c r="D700" t="str">
        <f t="array" aca="1" ref="D7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Measure'!G700),0)),"")</f>
        <v/>
      </c>
      <c r="E700" t="str">
        <f t="array" aca="1" ref="E7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Measure'!G700),0)),"")</f>
        <v/>
      </c>
      <c r="F700" s="8" t="str">
        <f t="array" aca="1" ref="F7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Measure'!G700),0)),"")</f>
        <v/>
      </c>
    </row>
    <row r="701" spans="3:6" x14ac:dyDescent="0.25">
      <c r="C701" t="str">
        <f t="array" aca="1" ref="C7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Measure'!G701),0)),"")</f>
        <v/>
      </c>
      <c r="D701" t="str">
        <f t="array" aca="1" ref="D7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Measure'!G701),0)),"")</f>
        <v/>
      </c>
      <c r="E701" t="str">
        <f t="array" aca="1" ref="E7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Measure'!G701),0)),"")</f>
        <v/>
      </c>
      <c r="F701" s="8" t="str">
        <f t="array" aca="1" ref="F7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Measure'!G701),0)),"")</f>
        <v/>
      </c>
    </row>
    <row r="702" spans="3:6" x14ac:dyDescent="0.25">
      <c r="C702" t="str">
        <f t="array" aca="1" ref="C7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Measure'!G702),0)),"")</f>
        <v/>
      </c>
      <c r="D702" t="str">
        <f t="array" aca="1" ref="D7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Measure'!G702),0)),"")</f>
        <v/>
      </c>
      <c r="E702" t="str">
        <f t="array" aca="1" ref="E7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Measure'!G702),0)),"")</f>
        <v/>
      </c>
      <c r="F702" s="8" t="str">
        <f t="array" aca="1" ref="F7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Measure'!G702),0)),"")</f>
        <v/>
      </c>
    </row>
    <row r="703" spans="3:6" x14ac:dyDescent="0.25">
      <c r="C703" t="str">
        <f t="array" aca="1" ref="C7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Measure'!G703),0)),"")</f>
        <v/>
      </c>
      <c r="D703" t="str">
        <f t="array" aca="1" ref="D7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Measure'!G703),0)),"")</f>
        <v/>
      </c>
      <c r="E703" t="str">
        <f t="array" aca="1" ref="E7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Measure'!G703),0)),"")</f>
        <v/>
      </c>
      <c r="F703" s="8" t="str">
        <f t="array" aca="1" ref="F7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Measure'!G703),0)),"")</f>
        <v/>
      </c>
    </row>
    <row r="704" spans="3:6" x14ac:dyDescent="0.25">
      <c r="C704" t="str">
        <f t="array" aca="1" ref="C7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Measure'!G704),0)),"")</f>
        <v/>
      </c>
      <c r="D704" t="str">
        <f t="array" aca="1" ref="D7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Measure'!G704),0)),"")</f>
        <v/>
      </c>
      <c r="E704" t="str">
        <f t="array" aca="1" ref="E7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Measure'!G704),0)),"")</f>
        <v/>
      </c>
      <c r="F704" s="8" t="str">
        <f t="array" aca="1" ref="F7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Measure'!G704),0)),"")</f>
        <v/>
      </c>
    </row>
    <row r="705" spans="3:6" x14ac:dyDescent="0.25">
      <c r="C705" t="str">
        <f t="array" aca="1" ref="C7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Measure'!G705),0)),"")</f>
        <v/>
      </c>
      <c r="D705" t="str">
        <f t="array" aca="1" ref="D7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Measure'!G705),0)),"")</f>
        <v/>
      </c>
      <c r="E705" t="str">
        <f t="array" aca="1" ref="E7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Measure'!G705),0)),"")</f>
        <v/>
      </c>
      <c r="F705" s="8" t="str">
        <f t="array" aca="1" ref="F7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Measure'!G705),0)),"")</f>
        <v/>
      </c>
    </row>
    <row r="706" spans="3:6" x14ac:dyDescent="0.25">
      <c r="C706" t="str">
        <f t="array" aca="1" ref="C7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Measure'!G706),0)),"")</f>
        <v/>
      </c>
      <c r="D706" t="str">
        <f t="array" aca="1" ref="D7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Measure'!G706),0)),"")</f>
        <v/>
      </c>
      <c r="E706" t="str">
        <f t="array" aca="1" ref="E7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Measure'!G706),0)),"")</f>
        <v/>
      </c>
      <c r="F706" s="8" t="str">
        <f t="array" aca="1" ref="F7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Measure'!G706),0)),"")</f>
        <v/>
      </c>
    </row>
    <row r="707" spans="3:6" x14ac:dyDescent="0.25">
      <c r="C707" t="str">
        <f t="array" aca="1" ref="C7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Measure'!G707),0)),"")</f>
        <v/>
      </c>
      <c r="D707" t="str">
        <f t="array" aca="1" ref="D7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Measure'!G707),0)),"")</f>
        <v/>
      </c>
      <c r="E707" t="str">
        <f t="array" aca="1" ref="E7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Measure'!G707),0)),"")</f>
        <v/>
      </c>
      <c r="F707" s="8" t="str">
        <f t="array" aca="1" ref="F7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Measure'!G707),0)),"")</f>
        <v/>
      </c>
    </row>
    <row r="708" spans="3:6" x14ac:dyDescent="0.25">
      <c r="C708" t="str">
        <f t="array" aca="1" ref="C7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Measure'!G708),0)),"")</f>
        <v/>
      </c>
      <c r="D708" t="str">
        <f t="array" aca="1" ref="D7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Measure'!G708),0)),"")</f>
        <v/>
      </c>
      <c r="E708" t="str">
        <f t="array" aca="1" ref="E7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Measure'!G708),0)),"")</f>
        <v/>
      </c>
      <c r="F708" s="8" t="str">
        <f t="array" aca="1" ref="F7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Measure'!G708),0)),"")</f>
        <v/>
      </c>
    </row>
    <row r="709" spans="3:6" x14ac:dyDescent="0.25">
      <c r="C709" t="str">
        <f t="array" aca="1" ref="C7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Measure'!G709),0)),"")</f>
        <v/>
      </c>
      <c r="D709" t="str">
        <f t="array" aca="1" ref="D7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Measure'!G709),0)),"")</f>
        <v/>
      </c>
      <c r="E709" t="str">
        <f t="array" aca="1" ref="E7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Measure'!G709),0)),"")</f>
        <v/>
      </c>
      <c r="F709" s="8" t="str">
        <f t="array" aca="1" ref="F7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Measure'!G709),0)),"")</f>
        <v/>
      </c>
    </row>
    <row r="710" spans="3:6" x14ac:dyDescent="0.25">
      <c r="C710" t="str">
        <f t="array" aca="1" ref="C7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Measure'!G710),0)),"")</f>
        <v/>
      </c>
      <c r="D710" t="str">
        <f t="array" aca="1" ref="D7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Measure'!G710),0)),"")</f>
        <v/>
      </c>
      <c r="E710" t="str">
        <f t="array" aca="1" ref="E7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Measure'!G710),0)),"")</f>
        <v/>
      </c>
      <c r="F710" s="8" t="str">
        <f t="array" aca="1" ref="F7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Measure'!G710),0)),"")</f>
        <v/>
      </c>
    </row>
    <row r="711" spans="3:6" x14ac:dyDescent="0.25">
      <c r="C711" t="str">
        <f t="array" aca="1" ref="C7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Measure'!G711),0)),"")</f>
        <v/>
      </c>
      <c r="D711" t="str">
        <f t="array" aca="1" ref="D7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Measure'!G711),0)),"")</f>
        <v/>
      </c>
      <c r="E711" t="str">
        <f t="array" aca="1" ref="E7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Measure'!G711),0)),"")</f>
        <v/>
      </c>
      <c r="F711" s="8" t="str">
        <f t="array" aca="1" ref="F7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Measure'!G711),0)),"")</f>
        <v/>
      </c>
    </row>
    <row r="712" spans="3:6" x14ac:dyDescent="0.25">
      <c r="C712" t="str">
        <f t="array" aca="1" ref="C7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Measure'!G712),0)),"")</f>
        <v/>
      </c>
      <c r="D712" t="str">
        <f t="array" aca="1" ref="D7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Measure'!G712),0)),"")</f>
        <v/>
      </c>
      <c r="E712" t="str">
        <f t="array" aca="1" ref="E7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Measure'!G712),0)),"")</f>
        <v/>
      </c>
      <c r="F712" s="8" t="str">
        <f t="array" aca="1" ref="F7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Measure'!G712),0)),"")</f>
        <v/>
      </c>
    </row>
    <row r="713" spans="3:6" x14ac:dyDescent="0.25">
      <c r="C713" t="str">
        <f t="array" aca="1" ref="C7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Measure'!G713),0)),"")</f>
        <v/>
      </c>
      <c r="D713" t="str">
        <f t="array" aca="1" ref="D7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Measure'!G713),0)),"")</f>
        <v/>
      </c>
      <c r="E713" t="str">
        <f t="array" aca="1" ref="E7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Measure'!G713),0)),"")</f>
        <v/>
      </c>
      <c r="F713" s="8" t="str">
        <f t="array" aca="1" ref="F7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Measure'!G713),0)),"")</f>
        <v/>
      </c>
    </row>
    <row r="714" spans="3:6" x14ac:dyDescent="0.25">
      <c r="C714" t="str">
        <f t="array" aca="1" ref="C7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Measure'!G714),0)),"")</f>
        <v/>
      </c>
      <c r="D714" t="str">
        <f t="array" aca="1" ref="D7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Measure'!G714),0)),"")</f>
        <v/>
      </c>
      <c r="E714" t="str">
        <f t="array" aca="1" ref="E7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Measure'!G714),0)),"")</f>
        <v/>
      </c>
      <c r="F714" s="8" t="str">
        <f t="array" aca="1" ref="F7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Measure'!G714),0)),"")</f>
        <v/>
      </c>
    </row>
    <row r="715" spans="3:6" x14ac:dyDescent="0.25">
      <c r="C715" t="str">
        <f t="array" aca="1" ref="C7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Measure'!G715),0)),"")</f>
        <v/>
      </c>
      <c r="D715" t="str">
        <f t="array" aca="1" ref="D7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Measure'!G715),0)),"")</f>
        <v/>
      </c>
      <c r="E715" t="str">
        <f t="array" aca="1" ref="E7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Measure'!G715),0)),"")</f>
        <v/>
      </c>
      <c r="F715" s="8" t="str">
        <f t="array" aca="1" ref="F7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Measure'!G715),0)),"")</f>
        <v/>
      </c>
    </row>
    <row r="716" spans="3:6" x14ac:dyDescent="0.25">
      <c r="C716" t="str">
        <f t="array" aca="1" ref="C7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Measure'!G716),0)),"")</f>
        <v/>
      </c>
      <c r="D716" t="str">
        <f t="array" aca="1" ref="D7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Measure'!G716),0)),"")</f>
        <v/>
      </c>
      <c r="E716" t="str">
        <f t="array" aca="1" ref="E7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Measure'!G716),0)),"")</f>
        <v/>
      </c>
      <c r="F716" s="8" t="str">
        <f t="array" aca="1" ref="F7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Measure'!G716),0)),"")</f>
        <v/>
      </c>
    </row>
    <row r="717" spans="3:6" x14ac:dyDescent="0.25">
      <c r="C717" t="str">
        <f t="array" aca="1" ref="C7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Measure'!G717),0)),"")</f>
        <v/>
      </c>
      <c r="D717" t="str">
        <f t="array" aca="1" ref="D7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Measure'!G717),0)),"")</f>
        <v/>
      </c>
      <c r="E717" t="str">
        <f t="array" aca="1" ref="E7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Measure'!G717),0)),"")</f>
        <v/>
      </c>
      <c r="F717" s="8" t="str">
        <f t="array" aca="1" ref="F7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Measure'!G717),0)),"")</f>
        <v/>
      </c>
    </row>
    <row r="718" spans="3:6" x14ac:dyDescent="0.25">
      <c r="C718" t="str">
        <f t="array" aca="1" ref="C7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Measure'!G718),0)),"")</f>
        <v/>
      </c>
      <c r="D718" t="str">
        <f t="array" aca="1" ref="D7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Measure'!G718),0)),"")</f>
        <v/>
      </c>
      <c r="E718" t="str">
        <f t="array" aca="1" ref="E7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Measure'!G718),0)),"")</f>
        <v/>
      </c>
      <c r="F718" s="8" t="str">
        <f t="array" aca="1" ref="F7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Measure'!G718),0)),"")</f>
        <v/>
      </c>
    </row>
    <row r="719" spans="3:6" x14ac:dyDescent="0.25">
      <c r="C719" t="str">
        <f t="array" aca="1" ref="C7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Measure'!G719),0)),"")</f>
        <v/>
      </c>
      <c r="D719" t="str">
        <f t="array" aca="1" ref="D7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Measure'!G719),0)),"")</f>
        <v/>
      </c>
      <c r="E719" t="str">
        <f t="array" aca="1" ref="E7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Measure'!G719),0)),"")</f>
        <v/>
      </c>
      <c r="F719" s="8" t="str">
        <f t="array" aca="1" ref="F7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Measure'!G719),0)),"")</f>
        <v/>
      </c>
    </row>
    <row r="720" spans="3:6" x14ac:dyDescent="0.25">
      <c r="C720" t="str">
        <f t="array" aca="1" ref="C7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Measure'!G720),0)),"")</f>
        <v/>
      </c>
      <c r="D720" t="str">
        <f t="array" aca="1" ref="D7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Measure'!G720),0)),"")</f>
        <v/>
      </c>
      <c r="E720" t="str">
        <f t="array" aca="1" ref="E7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Measure'!G720),0)),"")</f>
        <v/>
      </c>
      <c r="F720" s="8" t="str">
        <f t="array" aca="1" ref="F7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Measure'!G720),0)),"")</f>
        <v/>
      </c>
    </row>
    <row r="721" spans="3:6" x14ac:dyDescent="0.25">
      <c r="C721" t="str">
        <f t="array" aca="1" ref="C7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Measure'!G721),0)),"")</f>
        <v/>
      </c>
      <c r="D721" t="str">
        <f t="array" aca="1" ref="D7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Measure'!G721),0)),"")</f>
        <v/>
      </c>
      <c r="E721" t="str">
        <f t="array" aca="1" ref="E7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Measure'!G721),0)),"")</f>
        <v/>
      </c>
      <c r="F721" s="8" t="str">
        <f t="array" aca="1" ref="F7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Measure'!G721),0)),"")</f>
        <v/>
      </c>
    </row>
    <row r="722" spans="3:6" x14ac:dyDescent="0.25">
      <c r="C722" t="str">
        <f t="array" aca="1" ref="C7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Measure'!G722),0)),"")</f>
        <v/>
      </c>
      <c r="D722" t="str">
        <f t="array" aca="1" ref="D7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Measure'!G722),0)),"")</f>
        <v/>
      </c>
      <c r="E722" t="str">
        <f t="array" aca="1" ref="E7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Measure'!G722),0)),"")</f>
        <v/>
      </c>
      <c r="F722" s="8" t="str">
        <f t="array" aca="1" ref="F7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Measure'!G722),0)),"")</f>
        <v/>
      </c>
    </row>
    <row r="723" spans="3:6" x14ac:dyDescent="0.25">
      <c r="C723" t="str">
        <f t="array" aca="1" ref="C7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Measure'!G723),0)),"")</f>
        <v/>
      </c>
      <c r="D723" t="str">
        <f t="array" aca="1" ref="D7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Measure'!G723),0)),"")</f>
        <v/>
      </c>
      <c r="E723" t="str">
        <f t="array" aca="1" ref="E7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Measure'!G723),0)),"")</f>
        <v/>
      </c>
      <c r="F723" s="8" t="str">
        <f t="array" aca="1" ref="F7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Measure'!G723),0)),"")</f>
        <v/>
      </c>
    </row>
    <row r="724" spans="3:6" x14ac:dyDescent="0.25">
      <c r="C724" t="str">
        <f t="array" aca="1" ref="C7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Measure'!G724),0)),"")</f>
        <v/>
      </c>
      <c r="D724" t="str">
        <f t="array" aca="1" ref="D7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Measure'!G724),0)),"")</f>
        <v/>
      </c>
      <c r="E724" t="str">
        <f t="array" aca="1" ref="E7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Measure'!G724),0)),"")</f>
        <v/>
      </c>
      <c r="F724" s="8" t="str">
        <f t="array" aca="1" ref="F7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Measure'!G724),0)),"")</f>
        <v/>
      </c>
    </row>
    <row r="725" spans="3:6" x14ac:dyDescent="0.25">
      <c r="C725" t="str">
        <f t="array" aca="1" ref="C7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Measure'!G725),0)),"")</f>
        <v/>
      </c>
      <c r="D725" t="str">
        <f t="array" aca="1" ref="D7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Measure'!G725),0)),"")</f>
        <v/>
      </c>
      <c r="E725" t="str">
        <f t="array" aca="1" ref="E7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Measure'!G725),0)),"")</f>
        <v/>
      </c>
      <c r="F725" s="8" t="str">
        <f t="array" aca="1" ref="F7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Measure'!G725),0)),"")</f>
        <v/>
      </c>
    </row>
    <row r="726" spans="3:6" x14ac:dyDescent="0.25">
      <c r="C726" t="str">
        <f t="array" aca="1" ref="C7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Measure'!G726),0)),"")</f>
        <v/>
      </c>
      <c r="D726" t="str">
        <f t="array" aca="1" ref="D7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Measure'!G726),0)),"")</f>
        <v/>
      </c>
      <c r="E726" t="str">
        <f t="array" aca="1" ref="E7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Measure'!G726),0)),"")</f>
        <v/>
      </c>
      <c r="F726" s="8" t="str">
        <f t="array" aca="1" ref="F7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Measure'!G726),0)),"")</f>
        <v/>
      </c>
    </row>
    <row r="727" spans="3:6" x14ac:dyDescent="0.25">
      <c r="C727" t="str">
        <f t="array" aca="1" ref="C7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Measure'!G727),0)),"")</f>
        <v/>
      </c>
      <c r="D727" t="str">
        <f t="array" aca="1" ref="D7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Measure'!G727),0)),"")</f>
        <v/>
      </c>
      <c r="E727" t="str">
        <f t="array" aca="1" ref="E7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Measure'!G727),0)),"")</f>
        <v/>
      </c>
      <c r="F727" s="8" t="str">
        <f t="array" aca="1" ref="F7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Measure'!G727),0)),"")</f>
        <v/>
      </c>
    </row>
    <row r="728" spans="3:6" x14ac:dyDescent="0.25">
      <c r="C728" t="str">
        <f t="array" aca="1" ref="C7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Measure'!G728),0)),"")</f>
        <v/>
      </c>
      <c r="D728" t="str">
        <f t="array" aca="1" ref="D7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Measure'!G728),0)),"")</f>
        <v/>
      </c>
      <c r="E728" t="str">
        <f t="array" aca="1" ref="E7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Measure'!G728),0)),"")</f>
        <v/>
      </c>
      <c r="F728" s="8" t="str">
        <f t="array" aca="1" ref="F7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Measure'!G728),0)),"")</f>
        <v/>
      </c>
    </row>
    <row r="729" spans="3:6" x14ac:dyDescent="0.25">
      <c r="C729" t="str">
        <f t="array" aca="1" ref="C7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Measure'!G729),0)),"")</f>
        <v/>
      </c>
      <c r="D729" t="str">
        <f t="array" aca="1" ref="D7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Measure'!G729),0)),"")</f>
        <v/>
      </c>
      <c r="E729" t="str">
        <f t="array" aca="1" ref="E7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Measure'!G729),0)),"")</f>
        <v/>
      </c>
      <c r="F729" s="8" t="str">
        <f t="array" aca="1" ref="F7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Measure'!G729),0)),"")</f>
        <v/>
      </c>
    </row>
    <row r="730" spans="3:6" x14ac:dyDescent="0.25">
      <c r="C730" t="str">
        <f t="array" aca="1" ref="C7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Measure'!G730),0)),"")</f>
        <v/>
      </c>
      <c r="D730" t="str">
        <f t="array" aca="1" ref="D7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Measure'!G730),0)),"")</f>
        <v/>
      </c>
      <c r="E730" t="str">
        <f t="array" aca="1" ref="E7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Measure'!G730),0)),"")</f>
        <v/>
      </c>
      <c r="F730" s="8" t="str">
        <f t="array" aca="1" ref="F7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Measure'!G730),0)),"")</f>
        <v/>
      </c>
    </row>
    <row r="731" spans="3:6" x14ac:dyDescent="0.25">
      <c r="C731" t="str">
        <f t="array" aca="1" ref="C7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Measure'!G731),0)),"")</f>
        <v/>
      </c>
      <c r="D731" t="str">
        <f t="array" aca="1" ref="D7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Measure'!G731),0)),"")</f>
        <v/>
      </c>
      <c r="E731" t="str">
        <f t="array" aca="1" ref="E7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Measure'!G731),0)),"")</f>
        <v/>
      </c>
      <c r="F731" s="8" t="str">
        <f t="array" aca="1" ref="F7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Measure'!G731),0)),"")</f>
        <v/>
      </c>
    </row>
    <row r="732" spans="3:6" x14ac:dyDescent="0.25">
      <c r="C732" t="str">
        <f t="array" aca="1" ref="C7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Measure'!G732),0)),"")</f>
        <v/>
      </c>
      <c r="D732" t="str">
        <f t="array" aca="1" ref="D7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Measure'!G732),0)),"")</f>
        <v/>
      </c>
      <c r="E732" t="str">
        <f t="array" aca="1" ref="E7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Measure'!G732),0)),"")</f>
        <v/>
      </c>
      <c r="F732" s="8" t="str">
        <f t="array" aca="1" ref="F7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Measure'!G732),0)),"")</f>
        <v/>
      </c>
    </row>
    <row r="733" spans="3:6" x14ac:dyDescent="0.25">
      <c r="C733" t="str">
        <f t="array" aca="1" ref="C7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Measure'!G733),0)),"")</f>
        <v/>
      </c>
      <c r="D733" t="str">
        <f t="array" aca="1" ref="D7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Measure'!G733),0)),"")</f>
        <v/>
      </c>
      <c r="E733" t="str">
        <f t="array" aca="1" ref="E7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Measure'!G733),0)),"")</f>
        <v/>
      </c>
      <c r="F733" s="8" t="str">
        <f t="array" aca="1" ref="F7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Measure'!G733),0)),"")</f>
        <v/>
      </c>
    </row>
    <row r="734" spans="3:6" x14ac:dyDescent="0.25">
      <c r="C734" t="str">
        <f t="array" aca="1" ref="C7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Measure'!G734),0)),"")</f>
        <v/>
      </c>
      <c r="D734" t="str">
        <f t="array" aca="1" ref="D7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Measure'!G734),0)),"")</f>
        <v/>
      </c>
      <c r="E734" t="str">
        <f t="array" aca="1" ref="E7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Measure'!G734),0)),"")</f>
        <v/>
      </c>
      <c r="F734" s="8" t="str">
        <f t="array" aca="1" ref="F7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Measure'!G734),0)),"")</f>
        <v/>
      </c>
    </row>
    <row r="735" spans="3:6" x14ac:dyDescent="0.25">
      <c r="C735" t="str">
        <f t="array" aca="1" ref="C7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Measure'!G735),0)),"")</f>
        <v/>
      </c>
      <c r="D735" t="str">
        <f t="array" aca="1" ref="D7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Measure'!G735),0)),"")</f>
        <v/>
      </c>
      <c r="E735" t="str">
        <f t="array" aca="1" ref="E7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Measure'!G735),0)),"")</f>
        <v/>
      </c>
      <c r="F735" s="8" t="str">
        <f t="array" aca="1" ref="F7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Measure'!G735),0)),"")</f>
        <v/>
      </c>
    </row>
    <row r="736" spans="3:6" x14ac:dyDescent="0.25">
      <c r="C736" t="str">
        <f t="array" aca="1" ref="C7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Measure'!G736),0)),"")</f>
        <v/>
      </c>
      <c r="D736" t="str">
        <f t="array" aca="1" ref="D7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Measure'!G736),0)),"")</f>
        <v/>
      </c>
      <c r="E736" t="str">
        <f t="array" aca="1" ref="E7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Measure'!G736),0)),"")</f>
        <v/>
      </c>
      <c r="F736" s="8" t="str">
        <f t="array" aca="1" ref="F7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Measure'!G736),0)),"")</f>
        <v/>
      </c>
    </row>
    <row r="737" spans="3:6" x14ac:dyDescent="0.25">
      <c r="C737" t="str">
        <f t="array" aca="1" ref="C7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Measure'!G737),0)),"")</f>
        <v/>
      </c>
      <c r="D737" t="str">
        <f t="array" aca="1" ref="D7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Measure'!G737),0)),"")</f>
        <v/>
      </c>
      <c r="E737" t="str">
        <f t="array" aca="1" ref="E7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Measure'!G737),0)),"")</f>
        <v/>
      </c>
      <c r="F737" s="8" t="str">
        <f t="array" aca="1" ref="F7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Measure'!G737),0)),"")</f>
        <v/>
      </c>
    </row>
    <row r="738" spans="3:6" x14ac:dyDescent="0.25">
      <c r="C738" t="str">
        <f t="array" aca="1" ref="C7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Measure'!G738),0)),"")</f>
        <v/>
      </c>
      <c r="D738" t="str">
        <f t="array" aca="1" ref="D7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Measure'!G738),0)),"")</f>
        <v/>
      </c>
      <c r="E738" t="str">
        <f t="array" aca="1" ref="E7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Measure'!G738),0)),"")</f>
        <v/>
      </c>
      <c r="F738" s="8" t="str">
        <f t="array" aca="1" ref="F7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Measure'!G738),0)),"")</f>
        <v/>
      </c>
    </row>
    <row r="739" spans="3:6" x14ac:dyDescent="0.25">
      <c r="C739" t="str">
        <f t="array" aca="1" ref="C7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Measure'!G739),0)),"")</f>
        <v/>
      </c>
      <c r="D739" t="str">
        <f t="array" aca="1" ref="D7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Measure'!G739),0)),"")</f>
        <v/>
      </c>
      <c r="E739" t="str">
        <f t="array" aca="1" ref="E7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Measure'!G739),0)),"")</f>
        <v/>
      </c>
      <c r="F739" s="8" t="str">
        <f t="array" aca="1" ref="F7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Measure'!G739),0)),"")</f>
        <v/>
      </c>
    </row>
    <row r="740" spans="3:6" x14ac:dyDescent="0.25">
      <c r="C740" t="str">
        <f t="array" aca="1" ref="C7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Measure'!G740),0)),"")</f>
        <v/>
      </c>
      <c r="D740" t="str">
        <f t="array" aca="1" ref="D7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Measure'!G740),0)),"")</f>
        <v/>
      </c>
      <c r="E740" t="str">
        <f t="array" aca="1" ref="E7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Measure'!G740),0)),"")</f>
        <v/>
      </c>
      <c r="F740" s="8" t="str">
        <f t="array" aca="1" ref="F7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Measure'!G740),0)),"")</f>
        <v/>
      </c>
    </row>
    <row r="741" spans="3:6" x14ac:dyDescent="0.25">
      <c r="C741" t="str">
        <f t="array" aca="1" ref="C7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Measure'!G741),0)),"")</f>
        <v/>
      </c>
      <c r="D741" t="str">
        <f t="array" aca="1" ref="D7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Measure'!G741),0)),"")</f>
        <v/>
      </c>
      <c r="E741" t="str">
        <f t="array" aca="1" ref="E7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Measure'!G741),0)),"")</f>
        <v/>
      </c>
      <c r="F741" s="8" t="str">
        <f t="array" aca="1" ref="F7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Measure'!G741),0)),"")</f>
        <v/>
      </c>
    </row>
    <row r="742" spans="3:6" x14ac:dyDescent="0.25">
      <c r="C742" t="str">
        <f t="array" aca="1" ref="C7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Measure'!G742),0)),"")</f>
        <v/>
      </c>
      <c r="D742" t="str">
        <f t="array" aca="1" ref="D7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Measure'!G742),0)),"")</f>
        <v/>
      </c>
      <c r="E742" t="str">
        <f t="array" aca="1" ref="E7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Measure'!G742),0)),"")</f>
        <v/>
      </c>
      <c r="F742" s="8" t="str">
        <f t="array" aca="1" ref="F7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Measure'!G742),0)),"")</f>
        <v/>
      </c>
    </row>
    <row r="743" spans="3:6" x14ac:dyDescent="0.25">
      <c r="C743" t="str">
        <f t="array" aca="1" ref="C7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Measure'!G743),0)),"")</f>
        <v/>
      </c>
      <c r="D743" t="str">
        <f t="array" aca="1" ref="D7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Measure'!G743),0)),"")</f>
        <v/>
      </c>
      <c r="E743" t="str">
        <f t="array" aca="1" ref="E7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Measure'!G743),0)),"")</f>
        <v/>
      </c>
      <c r="F743" s="8" t="str">
        <f t="array" aca="1" ref="F7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Measure'!G743),0)),"")</f>
        <v/>
      </c>
    </row>
    <row r="744" spans="3:6" x14ac:dyDescent="0.25">
      <c r="C744" t="str">
        <f t="array" aca="1" ref="C7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Measure'!G744),0)),"")</f>
        <v/>
      </c>
      <c r="D744" t="str">
        <f t="array" aca="1" ref="D7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Measure'!G744),0)),"")</f>
        <v/>
      </c>
      <c r="E744" t="str">
        <f t="array" aca="1" ref="E7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Measure'!G744),0)),"")</f>
        <v/>
      </c>
      <c r="F744" s="8" t="str">
        <f t="array" aca="1" ref="F7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Measure'!G744),0)),"")</f>
        <v/>
      </c>
    </row>
    <row r="745" spans="3:6" x14ac:dyDescent="0.25">
      <c r="C745" t="str">
        <f t="array" aca="1" ref="C7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Measure'!G745),0)),"")</f>
        <v/>
      </c>
      <c r="D745" t="str">
        <f t="array" aca="1" ref="D7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Measure'!G745),0)),"")</f>
        <v/>
      </c>
      <c r="E745" t="str">
        <f t="array" aca="1" ref="E7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Measure'!G745),0)),"")</f>
        <v/>
      </c>
      <c r="F745" s="8" t="str">
        <f t="array" aca="1" ref="F7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Measure'!G745),0)),"")</f>
        <v/>
      </c>
    </row>
    <row r="746" spans="3:6" x14ac:dyDescent="0.25">
      <c r="C746" t="str">
        <f t="array" aca="1" ref="C7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Measure'!G746),0)),"")</f>
        <v/>
      </c>
      <c r="D746" t="str">
        <f t="array" aca="1" ref="D7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Measure'!G746),0)),"")</f>
        <v/>
      </c>
      <c r="E746" t="str">
        <f t="array" aca="1" ref="E7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Measure'!G746),0)),"")</f>
        <v/>
      </c>
      <c r="F746" s="8" t="str">
        <f t="array" aca="1" ref="F7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Measure'!G746),0)),"")</f>
        <v/>
      </c>
    </row>
    <row r="747" spans="3:6" x14ac:dyDescent="0.25">
      <c r="C747" t="str">
        <f t="array" aca="1" ref="C7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Measure'!G747),0)),"")</f>
        <v/>
      </c>
      <c r="D747" t="str">
        <f t="array" aca="1" ref="D7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Measure'!G747),0)),"")</f>
        <v/>
      </c>
      <c r="E747" t="str">
        <f t="array" aca="1" ref="E7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Measure'!G747),0)),"")</f>
        <v/>
      </c>
      <c r="F747" s="8" t="str">
        <f t="array" aca="1" ref="F7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Measure'!G747),0)),"")</f>
        <v/>
      </c>
    </row>
    <row r="748" spans="3:6" x14ac:dyDescent="0.25">
      <c r="C748" t="str">
        <f t="array" aca="1" ref="C7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Measure'!G748),0)),"")</f>
        <v/>
      </c>
      <c r="D748" t="str">
        <f t="array" aca="1" ref="D7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Measure'!G748),0)),"")</f>
        <v/>
      </c>
      <c r="E748" t="str">
        <f t="array" aca="1" ref="E7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Measure'!G748),0)),"")</f>
        <v/>
      </c>
      <c r="F748" s="8" t="str">
        <f t="array" aca="1" ref="F7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Measure'!G748),0)),"")</f>
        <v/>
      </c>
    </row>
    <row r="749" spans="3:6" x14ac:dyDescent="0.25">
      <c r="C749" t="str">
        <f t="array" aca="1" ref="C7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Measure'!G749),0)),"")</f>
        <v/>
      </c>
      <c r="D749" t="str">
        <f t="array" aca="1" ref="D7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Measure'!G749),0)),"")</f>
        <v/>
      </c>
      <c r="E749" t="str">
        <f t="array" aca="1" ref="E7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Measure'!G749),0)),"")</f>
        <v/>
      </c>
      <c r="F749" s="8" t="str">
        <f t="array" aca="1" ref="F7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Measure'!G749),0)),"")</f>
        <v/>
      </c>
    </row>
    <row r="750" spans="3:6" x14ac:dyDescent="0.25">
      <c r="C750" t="str">
        <f t="array" aca="1" ref="C7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Measure'!G750),0)),"")</f>
        <v/>
      </c>
      <c r="D750" t="str">
        <f t="array" aca="1" ref="D7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Measure'!G750),0)),"")</f>
        <v/>
      </c>
      <c r="E750" t="str">
        <f t="array" aca="1" ref="E7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Measure'!G750),0)),"")</f>
        <v/>
      </c>
      <c r="F750" s="8" t="str">
        <f t="array" aca="1" ref="F7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Measure'!G750),0)),"")</f>
        <v/>
      </c>
    </row>
    <row r="751" spans="3:6" x14ac:dyDescent="0.25">
      <c r="C751" t="str">
        <f t="array" aca="1" ref="C7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Measure'!G751),0)),"")</f>
        <v/>
      </c>
      <c r="D751" t="str">
        <f t="array" aca="1" ref="D7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Measure'!G751),0)),"")</f>
        <v/>
      </c>
      <c r="E751" t="str">
        <f t="array" aca="1" ref="E7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Measure'!G751),0)),"")</f>
        <v/>
      </c>
      <c r="F751" s="8" t="str">
        <f t="array" aca="1" ref="F7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Measure'!G751),0)),"")</f>
        <v/>
      </c>
    </row>
    <row r="752" spans="3:6" x14ac:dyDescent="0.25">
      <c r="C752" t="str">
        <f t="array" aca="1" ref="C7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Measure'!G752),0)),"")</f>
        <v/>
      </c>
      <c r="D752" t="str">
        <f t="array" aca="1" ref="D7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Measure'!G752),0)),"")</f>
        <v/>
      </c>
      <c r="E752" t="str">
        <f t="array" aca="1" ref="E7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Measure'!G752),0)),"")</f>
        <v/>
      </c>
      <c r="F752" s="8" t="str">
        <f t="array" aca="1" ref="F7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Measure'!G752),0)),"")</f>
        <v/>
      </c>
    </row>
    <row r="753" spans="3:6" x14ac:dyDescent="0.25">
      <c r="C753" t="str">
        <f t="array" aca="1" ref="C7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Measure'!G753),0)),"")</f>
        <v/>
      </c>
      <c r="D753" t="str">
        <f t="array" aca="1" ref="D7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Measure'!G753),0)),"")</f>
        <v/>
      </c>
      <c r="E753" t="str">
        <f t="array" aca="1" ref="E7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Measure'!G753),0)),"")</f>
        <v/>
      </c>
      <c r="F753" s="8" t="str">
        <f t="array" aca="1" ref="F7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Measure'!G753),0)),"")</f>
        <v/>
      </c>
    </row>
    <row r="754" spans="3:6" x14ac:dyDescent="0.25">
      <c r="C754" t="str">
        <f t="array" aca="1" ref="C7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Measure'!G754),0)),"")</f>
        <v/>
      </c>
      <c r="D754" t="str">
        <f t="array" aca="1" ref="D7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Measure'!G754),0)),"")</f>
        <v/>
      </c>
      <c r="E754" t="str">
        <f t="array" aca="1" ref="E7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Measure'!G754),0)),"")</f>
        <v/>
      </c>
      <c r="F754" s="8" t="str">
        <f t="array" aca="1" ref="F7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Measure'!G754),0)),"")</f>
        <v/>
      </c>
    </row>
    <row r="755" spans="3:6" x14ac:dyDescent="0.25">
      <c r="C755" t="str">
        <f t="array" aca="1" ref="C7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Measure'!G755),0)),"")</f>
        <v/>
      </c>
      <c r="D755" t="str">
        <f t="array" aca="1" ref="D7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Measure'!G755),0)),"")</f>
        <v/>
      </c>
      <c r="E755" t="str">
        <f t="array" aca="1" ref="E7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Measure'!G755),0)),"")</f>
        <v/>
      </c>
      <c r="F755" s="8" t="str">
        <f t="array" aca="1" ref="F7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Measure'!G755),0)),"")</f>
        <v/>
      </c>
    </row>
    <row r="756" spans="3:6" x14ac:dyDescent="0.25">
      <c r="C756" t="str">
        <f t="array" aca="1" ref="C7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Measure'!G756),0)),"")</f>
        <v/>
      </c>
      <c r="D756" t="str">
        <f t="array" aca="1" ref="D7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Measure'!G756),0)),"")</f>
        <v/>
      </c>
      <c r="E756" t="str">
        <f t="array" aca="1" ref="E7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Measure'!G756),0)),"")</f>
        <v/>
      </c>
      <c r="F756" s="8" t="str">
        <f t="array" aca="1" ref="F7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Measure'!G756),0)),"")</f>
        <v/>
      </c>
    </row>
    <row r="757" spans="3:6" x14ac:dyDescent="0.25">
      <c r="C757" t="str">
        <f t="array" aca="1" ref="C7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Measure'!G757),0)),"")</f>
        <v/>
      </c>
      <c r="D757" t="str">
        <f t="array" aca="1" ref="D7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Measure'!G757),0)),"")</f>
        <v/>
      </c>
      <c r="E757" t="str">
        <f t="array" aca="1" ref="E7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Measure'!G757),0)),"")</f>
        <v/>
      </c>
      <c r="F757" s="8" t="str">
        <f t="array" aca="1" ref="F7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Measure'!G757),0)),"")</f>
        <v/>
      </c>
    </row>
    <row r="758" spans="3:6" x14ac:dyDescent="0.25">
      <c r="C758" t="str">
        <f t="array" aca="1" ref="C7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Measure'!G758),0)),"")</f>
        <v/>
      </c>
      <c r="D758" t="str">
        <f t="array" aca="1" ref="D7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Measure'!G758),0)),"")</f>
        <v/>
      </c>
      <c r="E758" t="str">
        <f t="array" aca="1" ref="E7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Measure'!G758),0)),"")</f>
        <v/>
      </c>
      <c r="F758" s="8" t="str">
        <f t="array" aca="1" ref="F7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Measure'!G758),0)),"")</f>
        <v/>
      </c>
    </row>
    <row r="759" spans="3:6" x14ac:dyDescent="0.25">
      <c r="C759" t="str">
        <f t="array" aca="1" ref="C7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Measure'!G759),0)),"")</f>
        <v/>
      </c>
      <c r="D759" t="str">
        <f t="array" aca="1" ref="D7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Measure'!G759),0)),"")</f>
        <v/>
      </c>
      <c r="E759" t="str">
        <f t="array" aca="1" ref="E7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Measure'!G759),0)),"")</f>
        <v/>
      </c>
      <c r="F759" s="8" t="str">
        <f t="array" aca="1" ref="F7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Measure'!G759),0)),"")</f>
        <v/>
      </c>
    </row>
    <row r="760" spans="3:6" x14ac:dyDescent="0.25">
      <c r="C760" t="str">
        <f t="array" aca="1" ref="C7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Measure'!G760),0)),"")</f>
        <v/>
      </c>
      <c r="D760" t="str">
        <f t="array" aca="1" ref="D7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Measure'!G760),0)),"")</f>
        <v/>
      </c>
      <c r="E760" t="str">
        <f t="array" aca="1" ref="E7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Measure'!G760),0)),"")</f>
        <v/>
      </c>
      <c r="F760" s="8" t="str">
        <f t="array" aca="1" ref="F7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Measure'!G760),0)),"")</f>
        <v/>
      </c>
    </row>
    <row r="761" spans="3:6" x14ac:dyDescent="0.25">
      <c r="C761" t="str">
        <f t="array" aca="1" ref="C7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Measure'!G761),0)),"")</f>
        <v/>
      </c>
      <c r="D761" t="str">
        <f t="array" aca="1" ref="D7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Measure'!G761),0)),"")</f>
        <v/>
      </c>
      <c r="E761" t="str">
        <f t="array" aca="1" ref="E7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Measure'!G761),0)),"")</f>
        <v/>
      </c>
      <c r="F761" s="8" t="str">
        <f t="array" aca="1" ref="F7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Measure'!G761),0)),"")</f>
        <v/>
      </c>
    </row>
    <row r="762" spans="3:6" x14ac:dyDescent="0.25">
      <c r="C762" t="str">
        <f t="array" aca="1" ref="C7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Measure'!G762),0)),"")</f>
        <v/>
      </c>
      <c r="D762" t="str">
        <f t="array" aca="1" ref="D7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Measure'!G762),0)),"")</f>
        <v/>
      </c>
      <c r="E762" t="str">
        <f t="array" aca="1" ref="E7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Measure'!G762),0)),"")</f>
        <v/>
      </c>
      <c r="F762" s="8" t="str">
        <f t="array" aca="1" ref="F7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Measure'!G762),0)),"")</f>
        <v/>
      </c>
    </row>
    <row r="763" spans="3:6" x14ac:dyDescent="0.25">
      <c r="C763" t="str">
        <f t="array" aca="1" ref="C7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Measure'!G763),0)),"")</f>
        <v/>
      </c>
      <c r="D763" t="str">
        <f t="array" aca="1" ref="D7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Measure'!G763),0)),"")</f>
        <v/>
      </c>
      <c r="E763" t="str">
        <f t="array" aca="1" ref="E7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Measure'!G763),0)),"")</f>
        <v/>
      </c>
      <c r="F763" s="8" t="str">
        <f t="array" aca="1" ref="F7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Measure'!G763),0)),"")</f>
        <v/>
      </c>
    </row>
    <row r="764" spans="3:6" x14ac:dyDescent="0.25">
      <c r="C764" t="str">
        <f t="array" aca="1" ref="C7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Measure'!G764),0)),"")</f>
        <v/>
      </c>
      <c r="D764" t="str">
        <f t="array" aca="1" ref="D7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Measure'!G764),0)),"")</f>
        <v/>
      </c>
      <c r="E764" t="str">
        <f t="array" aca="1" ref="E7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Measure'!G764),0)),"")</f>
        <v/>
      </c>
      <c r="F764" s="8" t="str">
        <f t="array" aca="1" ref="F7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Measure'!G764),0)),"")</f>
        <v/>
      </c>
    </row>
    <row r="765" spans="3:6" x14ac:dyDescent="0.25">
      <c r="C765" t="str">
        <f t="array" aca="1" ref="C7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Measure'!G765),0)),"")</f>
        <v/>
      </c>
      <c r="D765" t="str">
        <f t="array" aca="1" ref="D7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Measure'!G765),0)),"")</f>
        <v/>
      </c>
      <c r="E765" t="str">
        <f t="array" aca="1" ref="E7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Measure'!G765),0)),"")</f>
        <v/>
      </c>
      <c r="F765" s="8" t="str">
        <f t="array" aca="1" ref="F7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Measure'!G765),0)),"")</f>
        <v/>
      </c>
    </row>
    <row r="766" spans="3:6" x14ac:dyDescent="0.25">
      <c r="C766" t="str">
        <f t="array" aca="1" ref="C7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Measure'!G766),0)),"")</f>
        <v/>
      </c>
      <c r="D766" t="str">
        <f t="array" aca="1" ref="D7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Measure'!G766),0)),"")</f>
        <v/>
      </c>
      <c r="E766" t="str">
        <f t="array" aca="1" ref="E7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Measure'!G766),0)),"")</f>
        <v/>
      </c>
      <c r="F766" s="8" t="str">
        <f t="array" aca="1" ref="F7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Measure'!G766),0)),"")</f>
        <v/>
      </c>
    </row>
    <row r="767" spans="3:6" x14ac:dyDescent="0.25">
      <c r="C767" t="str">
        <f t="array" aca="1" ref="C7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Measure'!G767),0)),"")</f>
        <v/>
      </c>
      <c r="D767" t="str">
        <f t="array" aca="1" ref="D7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Measure'!G767),0)),"")</f>
        <v/>
      </c>
      <c r="E767" t="str">
        <f t="array" aca="1" ref="E7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Measure'!G767),0)),"")</f>
        <v/>
      </c>
      <c r="F767" s="8" t="str">
        <f t="array" aca="1" ref="F7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Measure'!G767),0)),"")</f>
        <v/>
      </c>
    </row>
    <row r="768" spans="3:6" x14ac:dyDescent="0.25">
      <c r="C768" t="str">
        <f t="array" aca="1" ref="C7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Measure'!G768),0)),"")</f>
        <v/>
      </c>
      <c r="D768" t="str">
        <f t="array" aca="1" ref="D7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Measure'!G768),0)),"")</f>
        <v/>
      </c>
      <c r="E768" t="str">
        <f t="array" aca="1" ref="E7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Measure'!G768),0)),"")</f>
        <v/>
      </c>
      <c r="F768" s="8" t="str">
        <f t="array" aca="1" ref="F7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Measure'!G768),0)),"")</f>
        <v/>
      </c>
    </row>
    <row r="769" spans="3:6" x14ac:dyDescent="0.25">
      <c r="C769" t="str">
        <f t="array" aca="1" ref="C7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Measure'!G769),0)),"")</f>
        <v/>
      </c>
      <c r="D769" t="str">
        <f t="array" aca="1" ref="D7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Measure'!G769),0)),"")</f>
        <v/>
      </c>
      <c r="E769" t="str">
        <f t="array" aca="1" ref="E7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Measure'!G769),0)),"")</f>
        <v/>
      </c>
      <c r="F769" s="8" t="str">
        <f t="array" aca="1" ref="F7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Measure'!G769),0)),"")</f>
        <v/>
      </c>
    </row>
    <row r="770" spans="3:6" x14ac:dyDescent="0.25">
      <c r="C770" t="str">
        <f t="array" aca="1" ref="C7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Measure'!G770),0)),"")</f>
        <v/>
      </c>
      <c r="D770" t="str">
        <f t="array" aca="1" ref="D7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Measure'!G770),0)),"")</f>
        <v/>
      </c>
      <c r="E770" t="str">
        <f t="array" aca="1" ref="E7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Measure'!G770),0)),"")</f>
        <v/>
      </c>
      <c r="F770" s="8" t="str">
        <f t="array" aca="1" ref="F7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Measure'!G770),0)),"")</f>
        <v/>
      </c>
    </row>
    <row r="771" spans="3:6" x14ac:dyDescent="0.25">
      <c r="C771" t="str">
        <f t="array" aca="1" ref="C7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Measure'!G771),0)),"")</f>
        <v/>
      </c>
      <c r="D771" t="str">
        <f t="array" aca="1" ref="D7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Measure'!G771),0)),"")</f>
        <v/>
      </c>
      <c r="E771" t="str">
        <f t="array" aca="1" ref="E7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Measure'!G771),0)),"")</f>
        <v/>
      </c>
      <c r="F771" s="8" t="str">
        <f t="array" aca="1" ref="F7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Measure'!G771),0)),"")</f>
        <v/>
      </c>
    </row>
    <row r="772" spans="3:6" x14ac:dyDescent="0.25">
      <c r="C772" t="str">
        <f t="array" aca="1" ref="C7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Measure'!G772),0)),"")</f>
        <v/>
      </c>
      <c r="D772" t="str">
        <f t="array" aca="1" ref="D7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Measure'!G772),0)),"")</f>
        <v/>
      </c>
      <c r="E772" t="str">
        <f t="array" aca="1" ref="E7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Measure'!G772),0)),"")</f>
        <v/>
      </c>
      <c r="F772" s="8" t="str">
        <f t="array" aca="1" ref="F7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Measure'!G772),0)),"")</f>
        <v/>
      </c>
    </row>
    <row r="773" spans="3:6" x14ac:dyDescent="0.25">
      <c r="C773" t="str">
        <f t="array" aca="1" ref="C7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Measure'!G773),0)),"")</f>
        <v/>
      </c>
      <c r="D773" t="str">
        <f t="array" aca="1" ref="D7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Measure'!G773),0)),"")</f>
        <v/>
      </c>
      <c r="E773" t="str">
        <f t="array" aca="1" ref="E7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Measure'!G773),0)),"")</f>
        <v/>
      </c>
      <c r="F773" s="8" t="str">
        <f t="array" aca="1" ref="F7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Measure'!G773),0)),"")</f>
        <v/>
      </c>
    </row>
    <row r="774" spans="3:6" x14ac:dyDescent="0.25">
      <c r="C774" t="str">
        <f t="array" aca="1" ref="C7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Measure'!G774),0)),"")</f>
        <v/>
      </c>
      <c r="D774" t="str">
        <f t="array" aca="1" ref="D7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Measure'!G774),0)),"")</f>
        <v/>
      </c>
      <c r="E774" t="str">
        <f t="array" aca="1" ref="E7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Measure'!G774),0)),"")</f>
        <v/>
      </c>
      <c r="F774" s="8" t="str">
        <f t="array" aca="1" ref="F7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Measure'!G774),0)),"")</f>
        <v/>
      </c>
    </row>
    <row r="775" spans="3:6" x14ac:dyDescent="0.25">
      <c r="C775" t="str">
        <f t="array" aca="1" ref="C7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Measure'!G775),0)),"")</f>
        <v/>
      </c>
      <c r="D775" t="str">
        <f t="array" aca="1" ref="D7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Measure'!G775),0)),"")</f>
        <v/>
      </c>
      <c r="E775" t="str">
        <f t="array" aca="1" ref="E7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Measure'!G775),0)),"")</f>
        <v/>
      </c>
      <c r="F775" s="8" t="str">
        <f t="array" aca="1" ref="F7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Measure'!G775),0)),"")</f>
        <v/>
      </c>
    </row>
    <row r="776" spans="3:6" x14ac:dyDescent="0.25">
      <c r="C776" t="str">
        <f t="array" aca="1" ref="C7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Measure'!G776),0)),"")</f>
        <v/>
      </c>
      <c r="D776" t="str">
        <f t="array" aca="1" ref="D7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Measure'!G776),0)),"")</f>
        <v/>
      </c>
      <c r="E776" t="str">
        <f t="array" aca="1" ref="E7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Measure'!G776),0)),"")</f>
        <v/>
      </c>
      <c r="F776" s="8" t="str">
        <f t="array" aca="1" ref="F7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Measure'!G776),0)),"")</f>
        <v/>
      </c>
    </row>
    <row r="777" spans="3:6" x14ac:dyDescent="0.25">
      <c r="C777" t="str">
        <f t="array" aca="1" ref="C7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Measure'!G777),0)),"")</f>
        <v/>
      </c>
      <c r="D777" t="str">
        <f t="array" aca="1" ref="D7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Measure'!G777),0)),"")</f>
        <v/>
      </c>
      <c r="E777" t="str">
        <f t="array" aca="1" ref="E7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Measure'!G777),0)),"")</f>
        <v/>
      </c>
      <c r="F777" s="8" t="str">
        <f t="array" aca="1" ref="F7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Measure'!G777),0)),"")</f>
        <v/>
      </c>
    </row>
    <row r="778" spans="3:6" x14ac:dyDescent="0.25">
      <c r="C778" t="str">
        <f t="array" aca="1" ref="C7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Measure'!G778),0)),"")</f>
        <v/>
      </c>
      <c r="D778" t="str">
        <f t="array" aca="1" ref="D7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Measure'!G778),0)),"")</f>
        <v/>
      </c>
      <c r="E778" t="str">
        <f t="array" aca="1" ref="E7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Measure'!G778),0)),"")</f>
        <v/>
      </c>
      <c r="F778" s="8" t="str">
        <f t="array" aca="1" ref="F7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Measure'!G778),0)),"")</f>
        <v/>
      </c>
    </row>
    <row r="779" spans="3:6" x14ac:dyDescent="0.25">
      <c r="C779" t="str">
        <f t="array" aca="1" ref="C7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Measure'!G779),0)),"")</f>
        <v/>
      </c>
      <c r="D779" t="str">
        <f t="array" aca="1" ref="D7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Measure'!G779),0)),"")</f>
        <v/>
      </c>
      <c r="E779" t="str">
        <f t="array" aca="1" ref="E7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Measure'!G779),0)),"")</f>
        <v/>
      </c>
      <c r="F779" s="8" t="str">
        <f t="array" aca="1" ref="F7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Measure'!G779),0)),"")</f>
        <v/>
      </c>
    </row>
    <row r="780" spans="3:6" x14ac:dyDescent="0.25">
      <c r="C780" t="str">
        <f t="array" aca="1" ref="C7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Measure'!G780),0)),"")</f>
        <v/>
      </c>
      <c r="D780" t="str">
        <f t="array" aca="1" ref="D7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Measure'!G780),0)),"")</f>
        <v/>
      </c>
      <c r="E780" t="str">
        <f t="array" aca="1" ref="E7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Measure'!G780),0)),"")</f>
        <v/>
      </c>
      <c r="F780" s="8" t="str">
        <f t="array" aca="1" ref="F7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Measure'!G780),0)),"")</f>
        <v/>
      </c>
    </row>
    <row r="781" spans="3:6" x14ac:dyDescent="0.25">
      <c r="C781" t="str">
        <f t="array" aca="1" ref="C7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Measure'!G781),0)),"")</f>
        <v/>
      </c>
      <c r="D781" t="str">
        <f t="array" aca="1" ref="D7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Measure'!G781),0)),"")</f>
        <v/>
      </c>
      <c r="E781" t="str">
        <f t="array" aca="1" ref="E7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Measure'!G781),0)),"")</f>
        <v/>
      </c>
      <c r="F781" s="8" t="str">
        <f t="array" aca="1" ref="F7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Measure'!G781),0)),"")</f>
        <v/>
      </c>
    </row>
    <row r="782" spans="3:6" x14ac:dyDescent="0.25">
      <c r="C782" t="str">
        <f t="array" aca="1" ref="C7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Measure'!G782),0)),"")</f>
        <v/>
      </c>
      <c r="D782" t="str">
        <f t="array" aca="1" ref="D7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Measure'!G782),0)),"")</f>
        <v/>
      </c>
      <c r="E782" t="str">
        <f t="array" aca="1" ref="E7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Measure'!G782),0)),"")</f>
        <v/>
      </c>
      <c r="F782" s="8" t="str">
        <f t="array" aca="1" ref="F7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Measure'!G782),0)),"")</f>
        <v/>
      </c>
    </row>
    <row r="783" spans="3:6" x14ac:dyDescent="0.25">
      <c r="C783" t="str">
        <f t="array" aca="1" ref="C7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Measure'!G783),0)),"")</f>
        <v/>
      </c>
      <c r="D783" t="str">
        <f t="array" aca="1" ref="D7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Measure'!G783),0)),"")</f>
        <v/>
      </c>
      <c r="E783" t="str">
        <f t="array" aca="1" ref="E7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Measure'!G783),0)),"")</f>
        <v/>
      </c>
      <c r="F783" s="8" t="str">
        <f t="array" aca="1" ref="F7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Measure'!G783),0)),"")</f>
        <v/>
      </c>
    </row>
    <row r="784" spans="3:6" x14ac:dyDescent="0.25">
      <c r="C784" t="str">
        <f t="array" aca="1" ref="C7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Measure'!G784),0)),"")</f>
        <v/>
      </c>
      <c r="D784" t="str">
        <f t="array" aca="1" ref="D7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Measure'!G784),0)),"")</f>
        <v/>
      </c>
      <c r="E784" t="str">
        <f t="array" aca="1" ref="E7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Measure'!G784),0)),"")</f>
        <v/>
      </c>
      <c r="F784" s="8" t="str">
        <f t="array" aca="1" ref="F7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Measure'!G784),0)),"")</f>
        <v/>
      </c>
    </row>
    <row r="785" spans="3:6" x14ac:dyDescent="0.25">
      <c r="C785" t="str">
        <f t="array" aca="1" ref="C7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Measure'!G785),0)),"")</f>
        <v/>
      </c>
      <c r="D785" t="str">
        <f t="array" aca="1" ref="D7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Measure'!G785),0)),"")</f>
        <v/>
      </c>
      <c r="E785" t="str">
        <f t="array" aca="1" ref="E7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Measure'!G785),0)),"")</f>
        <v/>
      </c>
      <c r="F785" s="8" t="str">
        <f t="array" aca="1" ref="F7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Measure'!G785),0)),"")</f>
        <v/>
      </c>
    </row>
    <row r="786" spans="3:6" x14ac:dyDescent="0.25">
      <c r="C786" t="str">
        <f t="array" aca="1" ref="C7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Measure'!G786),0)),"")</f>
        <v/>
      </c>
      <c r="D786" t="str">
        <f t="array" aca="1" ref="D7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Measure'!G786),0)),"")</f>
        <v/>
      </c>
      <c r="E786" t="str">
        <f t="array" aca="1" ref="E7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Measure'!G786),0)),"")</f>
        <v/>
      </c>
      <c r="F786" s="8" t="str">
        <f t="array" aca="1" ref="F7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Measure'!G786),0)),"")</f>
        <v/>
      </c>
    </row>
    <row r="787" spans="3:6" x14ac:dyDescent="0.25">
      <c r="C787" t="str">
        <f t="array" aca="1" ref="C7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Measure'!G787),0)),"")</f>
        <v/>
      </c>
      <c r="D787" t="str">
        <f t="array" aca="1" ref="D7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Measure'!G787),0)),"")</f>
        <v/>
      </c>
      <c r="E787" t="str">
        <f t="array" aca="1" ref="E7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Measure'!G787),0)),"")</f>
        <v/>
      </c>
      <c r="F787" s="8" t="str">
        <f t="array" aca="1" ref="F7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Measure'!G787),0)),"")</f>
        <v/>
      </c>
    </row>
    <row r="788" spans="3:6" x14ac:dyDescent="0.25">
      <c r="C788" t="str">
        <f t="array" aca="1" ref="C7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Measure'!G788),0)),"")</f>
        <v/>
      </c>
      <c r="D788" t="str">
        <f t="array" aca="1" ref="D7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Measure'!G788),0)),"")</f>
        <v/>
      </c>
      <c r="E788" t="str">
        <f t="array" aca="1" ref="E7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Measure'!G788),0)),"")</f>
        <v/>
      </c>
      <c r="F788" s="8" t="str">
        <f t="array" aca="1" ref="F7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Measure'!G788),0)),"")</f>
        <v/>
      </c>
    </row>
    <row r="789" spans="3:6" x14ac:dyDescent="0.25">
      <c r="C789" t="str">
        <f t="array" aca="1" ref="C7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Measure'!G789),0)),"")</f>
        <v/>
      </c>
      <c r="D789" t="str">
        <f t="array" aca="1" ref="D7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Measure'!G789),0)),"")</f>
        <v/>
      </c>
      <c r="E789" t="str">
        <f t="array" aca="1" ref="E7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Measure'!G789),0)),"")</f>
        <v/>
      </c>
      <c r="F789" s="8" t="str">
        <f t="array" aca="1" ref="F7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Measure'!G789),0)),"")</f>
        <v/>
      </c>
    </row>
    <row r="790" spans="3:6" x14ac:dyDescent="0.25">
      <c r="C790" t="str">
        <f t="array" aca="1" ref="C7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Measure'!G790),0)),"")</f>
        <v/>
      </c>
      <c r="D790" t="str">
        <f t="array" aca="1" ref="D7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Measure'!G790),0)),"")</f>
        <v/>
      </c>
      <c r="E790" t="str">
        <f t="array" aca="1" ref="E7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Measure'!G790),0)),"")</f>
        <v/>
      </c>
      <c r="F790" s="8" t="str">
        <f t="array" aca="1" ref="F7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Measure'!G790),0)),"")</f>
        <v/>
      </c>
    </row>
    <row r="791" spans="3:6" x14ac:dyDescent="0.25">
      <c r="C791" t="str">
        <f t="array" aca="1" ref="C7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Measure'!G791),0)),"")</f>
        <v/>
      </c>
      <c r="D791" t="str">
        <f t="array" aca="1" ref="D7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Measure'!G791),0)),"")</f>
        <v/>
      </c>
      <c r="E791" t="str">
        <f t="array" aca="1" ref="E7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Measure'!G791),0)),"")</f>
        <v/>
      </c>
      <c r="F791" s="8" t="str">
        <f t="array" aca="1" ref="F7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Measure'!G791),0)),"")</f>
        <v/>
      </c>
    </row>
    <row r="792" spans="3:6" x14ac:dyDescent="0.25">
      <c r="C792" t="str">
        <f t="array" aca="1" ref="C7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Measure'!G792),0)),"")</f>
        <v/>
      </c>
      <c r="D792" t="str">
        <f t="array" aca="1" ref="D7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Measure'!G792),0)),"")</f>
        <v/>
      </c>
      <c r="E792" t="str">
        <f t="array" aca="1" ref="E7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Measure'!G792),0)),"")</f>
        <v/>
      </c>
      <c r="F792" s="8" t="str">
        <f t="array" aca="1" ref="F7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Measure'!G792),0)),"")</f>
        <v/>
      </c>
    </row>
    <row r="793" spans="3:6" x14ac:dyDescent="0.25">
      <c r="C793" t="str">
        <f t="array" aca="1" ref="C7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Measure'!G793),0)),"")</f>
        <v/>
      </c>
      <c r="D793" t="str">
        <f t="array" aca="1" ref="D7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Measure'!G793),0)),"")</f>
        <v/>
      </c>
      <c r="E793" t="str">
        <f t="array" aca="1" ref="E7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Measure'!G793),0)),"")</f>
        <v/>
      </c>
      <c r="F793" s="8" t="str">
        <f t="array" aca="1" ref="F7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Measure'!G793),0)),"")</f>
        <v/>
      </c>
    </row>
    <row r="794" spans="3:6" x14ac:dyDescent="0.25">
      <c r="C794" t="str">
        <f t="array" aca="1" ref="C7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Measure'!G794),0)),"")</f>
        <v/>
      </c>
      <c r="D794" t="str">
        <f t="array" aca="1" ref="D7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Measure'!G794),0)),"")</f>
        <v/>
      </c>
      <c r="E794" t="str">
        <f t="array" aca="1" ref="E7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Measure'!G794),0)),"")</f>
        <v/>
      </c>
      <c r="F794" s="8" t="str">
        <f t="array" aca="1" ref="F7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Measure'!G794),0)),"")</f>
        <v/>
      </c>
    </row>
    <row r="795" spans="3:6" x14ac:dyDescent="0.25">
      <c r="C795" t="str">
        <f t="array" aca="1" ref="C7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Measure'!G795),0)),"")</f>
        <v/>
      </c>
      <c r="D795" t="str">
        <f t="array" aca="1" ref="D7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Measure'!G795),0)),"")</f>
        <v/>
      </c>
      <c r="E795" t="str">
        <f t="array" aca="1" ref="E7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Measure'!G795),0)),"")</f>
        <v/>
      </c>
      <c r="F795" s="8" t="str">
        <f t="array" aca="1" ref="F7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Measure'!G795),0)),"")</f>
        <v/>
      </c>
    </row>
    <row r="796" spans="3:6" x14ac:dyDescent="0.25">
      <c r="C796" t="str">
        <f t="array" aca="1" ref="C7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Measure'!G796),0)),"")</f>
        <v/>
      </c>
      <c r="D796" t="str">
        <f t="array" aca="1" ref="D7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Measure'!G796),0)),"")</f>
        <v/>
      </c>
      <c r="E796" t="str">
        <f t="array" aca="1" ref="E7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Measure'!G796),0)),"")</f>
        <v/>
      </c>
      <c r="F796" s="8" t="str">
        <f t="array" aca="1" ref="F7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Measure'!G796),0)),"")</f>
        <v/>
      </c>
    </row>
    <row r="797" spans="3:6" x14ac:dyDescent="0.25">
      <c r="C797" t="str">
        <f t="array" aca="1" ref="C7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Measure'!G797),0)),"")</f>
        <v/>
      </c>
      <c r="D797" t="str">
        <f t="array" aca="1" ref="D7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Measure'!G797),0)),"")</f>
        <v/>
      </c>
      <c r="E797" t="str">
        <f t="array" aca="1" ref="E7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Measure'!G797),0)),"")</f>
        <v/>
      </c>
      <c r="F797" s="8" t="str">
        <f t="array" aca="1" ref="F7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Measure'!G797),0)),"")</f>
        <v/>
      </c>
    </row>
    <row r="798" spans="3:6" x14ac:dyDescent="0.25">
      <c r="C798" t="str">
        <f t="array" aca="1" ref="C7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Measure'!G798),0)),"")</f>
        <v/>
      </c>
      <c r="D798" t="str">
        <f t="array" aca="1" ref="D7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Measure'!G798),0)),"")</f>
        <v/>
      </c>
      <c r="E798" t="str">
        <f t="array" aca="1" ref="E7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Measure'!G798),0)),"")</f>
        <v/>
      </c>
      <c r="F798" s="8" t="str">
        <f t="array" aca="1" ref="F7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Measure'!G798),0)),"")</f>
        <v/>
      </c>
    </row>
    <row r="799" spans="3:6" x14ac:dyDescent="0.25">
      <c r="C799" t="str">
        <f t="array" aca="1" ref="C7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Measure'!G799),0)),"")</f>
        <v/>
      </c>
      <c r="D799" t="str">
        <f t="array" aca="1" ref="D7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Measure'!G799),0)),"")</f>
        <v/>
      </c>
      <c r="E799" t="str">
        <f t="array" aca="1" ref="E7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Measure'!G799),0)),"")</f>
        <v/>
      </c>
      <c r="F799" s="8" t="str">
        <f t="array" aca="1" ref="F7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Measure'!G799),0)),"")</f>
        <v/>
      </c>
    </row>
    <row r="800" spans="3:6" x14ac:dyDescent="0.25">
      <c r="C800" t="str">
        <f t="array" aca="1" ref="C8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Measure'!G800),0)),"")</f>
        <v/>
      </c>
      <c r="D800" t="str">
        <f t="array" aca="1" ref="D8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Measure'!G800),0)),"")</f>
        <v/>
      </c>
      <c r="E800" t="str">
        <f t="array" aca="1" ref="E8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Measure'!G800),0)),"")</f>
        <v/>
      </c>
      <c r="F800" s="8" t="str">
        <f t="array" aca="1" ref="F8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Measure'!G800),0)),"")</f>
        <v/>
      </c>
    </row>
    <row r="801" spans="3:6" x14ac:dyDescent="0.25">
      <c r="C801" t="str">
        <f t="array" aca="1" ref="C8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Measure'!G801),0)),"")</f>
        <v/>
      </c>
      <c r="D801" t="str">
        <f t="array" aca="1" ref="D8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Measure'!G801),0)),"")</f>
        <v/>
      </c>
      <c r="E801" t="str">
        <f t="array" aca="1" ref="E8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Measure'!G801),0)),"")</f>
        <v/>
      </c>
      <c r="F801" s="8" t="str">
        <f t="array" aca="1" ref="F8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Measure'!G801),0)),"")</f>
        <v/>
      </c>
    </row>
    <row r="802" spans="3:6" x14ac:dyDescent="0.25">
      <c r="C802" t="str">
        <f t="array" aca="1" ref="C8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Measure'!G802),0)),"")</f>
        <v/>
      </c>
      <c r="D802" t="str">
        <f t="array" aca="1" ref="D8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Measure'!G802),0)),"")</f>
        <v/>
      </c>
      <c r="E802" t="str">
        <f t="array" aca="1" ref="E8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Measure'!G802),0)),"")</f>
        <v/>
      </c>
      <c r="F802" s="8" t="str">
        <f t="array" aca="1" ref="F8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Measure'!G802),0)),"")</f>
        <v/>
      </c>
    </row>
    <row r="803" spans="3:6" x14ac:dyDescent="0.25">
      <c r="C803" t="str">
        <f t="array" aca="1" ref="C8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Measure'!G803),0)),"")</f>
        <v/>
      </c>
      <c r="D803" t="str">
        <f t="array" aca="1" ref="D8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Measure'!G803),0)),"")</f>
        <v/>
      </c>
      <c r="E803" t="str">
        <f t="array" aca="1" ref="E8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Measure'!G803),0)),"")</f>
        <v/>
      </c>
      <c r="F803" s="8" t="str">
        <f t="array" aca="1" ref="F8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Measure'!G803),0)),"")</f>
        <v/>
      </c>
    </row>
    <row r="804" spans="3:6" x14ac:dyDescent="0.25">
      <c r="C804" t="str">
        <f t="array" aca="1" ref="C8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Measure'!G804),0)),"")</f>
        <v/>
      </c>
      <c r="D804" t="str">
        <f t="array" aca="1" ref="D8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Measure'!G804),0)),"")</f>
        <v/>
      </c>
      <c r="E804" t="str">
        <f t="array" aca="1" ref="E8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Measure'!G804),0)),"")</f>
        <v/>
      </c>
      <c r="F804" s="8" t="str">
        <f t="array" aca="1" ref="F8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Measure'!G804),0)),"")</f>
        <v/>
      </c>
    </row>
    <row r="805" spans="3:6" x14ac:dyDescent="0.25">
      <c r="C805" t="str">
        <f t="array" aca="1" ref="C8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Measure'!G805),0)),"")</f>
        <v/>
      </c>
      <c r="D805" t="str">
        <f t="array" aca="1" ref="D8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Measure'!G805),0)),"")</f>
        <v/>
      </c>
      <c r="E805" t="str">
        <f t="array" aca="1" ref="E8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Measure'!G805),0)),"")</f>
        <v/>
      </c>
      <c r="F805" s="8" t="str">
        <f t="array" aca="1" ref="F8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Measure'!G805),0)),"")</f>
        <v/>
      </c>
    </row>
    <row r="806" spans="3:6" x14ac:dyDescent="0.25">
      <c r="C806" t="str">
        <f t="array" aca="1" ref="C8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Measure'!G806),0)),"")</f>
        <v/>
      </c>
      <c r="D806" t="str">
        <f t="array" aca="1" ref="D8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Measure'!G806),0)),"")</f>
        <v/>
      </c>
      <c r="E806" t="str">
        <f t="array" aca="1" ref="E8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Measure'!G806),0)),"")</f>
        <v/>
      </c>
      <c r="F806" s="8" t="str">
        <f t="array" aca="1" ref="F8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Measure'!G806),0)),"")</f>
        <v/>
      </c>
    </row>
    <row r="807" spans="3:6" x14ac:dyDescent="0.25">
      <c r="C807" t="str">
        <f t="array" aca="1" ref="C8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Measure'!G807),0)),"")</f>
        <v/>
      </c>
      <c r="D807" t="str">
        <f t="array" aca="1" ref="D8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Measure'!G807),0)),"")</f>
        <v/>
      </c>
      <c r="E807" t="str">
        <f t="array" aca="1" ref="E8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Measure'!G807),0)),"")</f>
        <v/>
      </c>
      <c r="F807" s="8" t="str">
        <f t="array" aca="1" ref="F8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Measure'!G807),0)),"")</f>
        <v/>
      </c>
    </row>
    <row r="808" spans="3:6" x14ac:dyDescent="0.25">
      <c r="C808" t="str">
        <f t="array" aca="1" ref="C8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Measure'!G808),0)),"")</f>
        <v/>
      </c>
      <c r="D808" t="str">
        <f t="array" aca="1" ref="D8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Measure'!G808),0)),"")</f>
        <v/>
      </c>
      <c r="E808" t="str">
        <f t="array" aca="1" ref="E8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Measure'!G808),0)),"")</f>
        <v/>
      </c>
      <c r="F808" s="8" t="str">
        <f t="array" aca="1" ref="F8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Measure'!G808),0)),"")</f>
        <v/>
      </c>
    </row>
    <row r="809" spans="3:6" x14ac:dyDescent="0.25">
      <c r="C809" t="str">
        <f t="array" aca="1" ref="C8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Measure'!G809),0)),"")</f>
        <v/>
      </c>
      <c r="D809" t="str">
        <f t="array" aca="1" ref="D8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Measure'!G809),0)),"")</f>
        <v/>
      </c>
      <c r="E809" t="str">
        <f t="array" aca="1" ref="E8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Measure'!G809),0)),"")</f>
        <v/>
      </c>
      <c r="F809" s="8" t="str">
        <f t="array" aca="1" ref="F8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Measure'!G809),0)),"")</f>
        <v/>
      </c>
    </row>
    <row r="810" spans="3:6" x14ac:dyDescent="0.25">
      <c r="C810" t="str">
        <f t="array" aca="1" ref="C8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Measure'!G810),0)),"")</f>
        <v/>
      </c>
      <c r="D810" t="str">
        <f t="array" aca="1" ref="D8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Measure'!G810),0)),"")</f>
        <v/>
      </c>
      <c r="E810" t="str">
        <f t="array" aca="1" ref="E8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Measure'!G810),0)),"")</f>
        <v/>
      </c>
      <c r="F810" s="8" t="str">
        <f t="array" aca="1" ref="F8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Measure'!G810),0)),"")</f>
        <v/>
      </c>
    </row>
    <row r="811" spans="3:6" x14ac:dyDescent="0.25">
      <c r="C811" t="str">
        <f t="array" aca="1" ref="C8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Measure'!G811),0)),"")</f>
        <v/>
      </c>
      <c r="D811" t="str">
        <f t="array" aca="1" ref="D8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Measure'!G811),0)),"")</f>
        <v/>
      </c>
      <c r="E811" t="str">
        <f t="array" aca="1" ref="E8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Measure'!G811),0)),"")</f>
        <v/>
      </c>
      <c r="F811" s="8" t="str">
        <f t="array" aca="1" ref="F8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Measure'!G811),0)),"")</f>
        <v/>
      </c>
    </row>
    <row r="812" spans="3:6" x14ac:dyDescent="0.25">
      <c r="C812" t="str">
        <f t="array" aca="1" ref="C8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Measure'!G812),0)),"")</f>
        <v/>
      </c>
      <c r="D812" t="str">
        <f t="array" aca="1" ref="D8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Measure'!G812),0)),"")</f>
        <v/>
      </c>
      <c r="E812" t="str">
        <f t="array" aca="1" ref="E8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Measure'!G812),0)),"")</f>
        <v/>
      </c>
      <c r="F812" s="8" t="str">
        <f t="array" aca="1" ref="F8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Measure'!G812),0)),"")</f>
        <v/>
      </c>
    </row>
    <row r="813" spans="3:6" x14ac:dyDescent="0.25">
      <c r="C813" t="str">
        <f t="array" aca="1" ref="C8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Measure'!G813),0)),"")</f>
        <v/>
      </c>
      <c r="D813" t="str">
        <f t="array" aca="1" ref="D8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Measure'!G813),0)),"")</f>
        <v/>
      </c>
      <c r="E813" t="str">
        <f t="array" aca="1" ref="E8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Measure'!G813),0)),"")</f>
        <v/>
      </c>
      <c r="F813" s="8" t="str">
        <f t="array" aca="1" ref="F8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Measure'!G813),0)),"")</f>
        <v/>
      </c>
    </row>
    <row r="814" spans="3:6" x14ac:dyDescent="0.25">
      <c r="C814" t="str">
        <f t="array" aca="1" ref="C8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Measure'!G814),0)),"")</f>
        <v/>
      </c>
      <c r="D814" t="str">
        <f t="array" aca="1" ref="D8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Measure'!G814),0)),"")</f>
        <v/>
      </c>
      <c r="E814" t="str">
        <f t="array" aca="1" ref="E8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Measure'!G814),0)),"")</f>
        <v/>
      </c>
      <c r="F814" s="8" t="str">
        <f t="array" aca="1" ref="F8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Measure'!G814),0)),"")</f>
        <v/>
      </c>
    </row>
    <row r="815" spans="3:6" x14ac:dyDescent="0.25">
      <c r="C815" t="str">
        <f t="array" aca="1" ref="C8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Measure'!G815),0)),"")</f>
        <v/>
      </c>
      <c r="D815" t="str">
        <f t="array" aca="1" ref="D8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Measure'!G815),0)),"")</f>
        <v/>
      </c>
      <c r="E815" t="str">
        <f t="array" aca="1" ref="E8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Measure'!G815),0)),"")</f>
        <v/>
      </c>
      <c r="F815" s="8" t="str">
        <f t="array" aca="1" ref="F8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Measure'!G815),0)),"")</f>
        <v/>
      </c>
    </row>
    <row r="816" spans="3:6" x14ac:dyDescent="0.25">
      <c r="C816" t="str">
        <f t="array" aca="1" ref="C8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Measure'!G816),0)),"")</f>
        <v/>
      </c>
      <c r="D816" t="str">
        <f t="array" aca="1" ref="D8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Measure'!G816),0)),"")</f>
        <v/>
      </c>
      <c r="E816" t="str">
        <f t="array" aca="1" ref="E8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Measure'!G816),0)),"")</f>
        <v/>
      </c>
      <c r="F816" s="8" t="str">
        <f t="array" aca="1" ref="F8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Measure'!G816),0)),"")</f>
        <v/>
      </c>
    </row>
    <row r="817" spans="3:6" x14ac:dyDescent="0.25">
      <c r="C817" t="str">
        <f t="array" aca="1" ref="C8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Measure'!G817),0)),"")</f>
        <v/>
      </c>
      <c r="D817" t="str">
        <f t="array" aca="1" ref="D8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Measure'!G817),0)),"")</f>
        <v/>
      </c>
      <c r="E817" t="str">
        <f t="array" aca="1" ref="E8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Measure'!G817),0)),"")</f>
        <v/>
      </c>
      <c r="F817" s="8" t="str">
        <f t="array" aca="1" ref="F8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Measure'!G817),0)),"")</f>
        <v/>
      </c>
    </row>
    <row r="818" spans="3:6" x14ac:dyDescent="0.25">
      <c r="C818" t="str">
        <f t="array" aca="1" ref="C8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Measure'!G818),0)),"")</f>
        <v/>
      </c>
      <c r="D818" t="str">
        <f t="array" aca="1" ref="D8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Measure'!G818),0)),"")</f>
        <v/>
      </c>
      <c r="E818" t="str">
        <f t="array" aca="1" ref="E8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Measure'!G818),0)),"")</f>
        <v/>
      </c>
      <c r="F818" s="8" t="str">
        <f t="array" aca="1" ref="F8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Measure'!G818),0)),"")</f>
        <v/>
      </c>
    </row>
    <row r="819" spans="3:6" x14ac:dyDescent="0.25">
      <c r="C819" t="str">
        <f t="array" aca="1" ref="C8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Measure'!G819),0)),"")</f>
        <v/>
      </c>
      <c r="D819" t="str">
        <f t="array" aca="1" ref="D8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Measure'!G819),0)),"")</f>
        <v/>
      </c>
      <c r="E819" t="str">
        <f t="array" aca="1" ref="E8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Measure'!G819),0)),"")</f>
        <v/>
      </c>
      <c r="F819" s="8" t="str">
        <f t="array" aca="1" ref="F8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Measure'!G819),0)),"")</f>
        <v/>
      </c>
    </row>
    <row r="820" spans="3:6" x14ac:dyDescent="0.25">
      <c r="C820" t="str">
        <f t="array" aca="1" ref="C8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Measure'!G820),0)),"")</f>
        <v/>
      </c>
      <c r="D820" t="str">
        <f t="array" aca="1" ref="D8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Measure'!G820),0)),"")</f>
        <v/>
      </c>
      <c r="E820" t="str">
        <f t="array" aca="1" ref="E8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Measure'!G820),0)),"")</f>
        <v/>
      </c>
      <c r="F820" s="8" t="str">
        <f t="array" aca="1" ref="F8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Measure'!G820),0)),"")</f>
        <v/>
      </c>
    </row>
    <row r="821" spans="3:6" x14ac:dyDescent="0.25">
      <c r="C821" t="str">
        <f t="array" aca="1" ref="C8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Measure'!G821),0)),"")</f>
        <v/>
      </c>
      <c r="D821" t="str">
        <f t="array" aca="1" ref="D8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Measure'!G821),0)),"")</f>
        <v/>
      </c>
      <c r="E821" t="str">
        <f t="array" aca="1" ref="E8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Measure'!G821),0)),"")</f>
        <v/>
      </c>
      <c r="F821" s="8" t="str">
        <f t="array" aca="1" ref="F8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Measure'!G821),0)),"")</f>
        <v/>
      </c>
    </row>
    <row r="822" spans="3:6" x14ac:dyDescent="0.25">
      <c r="C822" t="str">
        <f t="array" aca="1" ref="C8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Measure'!G822),0)),"")</f>
        <v/>
      </c>
      <c r="D822" t="str">
        <f t="array" aca="1" ref="D8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Measure'!G822),0)),"")</f>
        <v/>
      </c>
      <c r="E822" t="str">
        <f t="array" aca="1" ref="E8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Measure'!G822),0)),"")</f>
        <v/>
      </c>
      <c r="F822" s="8" t="str">
        <f t="array" aca="1" ref="F8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Measure'!G822),0)),"")</f>
        <v/>
      </c>
    </row>
    <row r="823" spans="3:6" x14ac:dyDescent="0.25">
      <c r="C823" t="str">
        <f t="array" aca="1" ref="C8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Measure'!G823),0)),"")</f>
        <v/>
      </c>
      <c r="D823" t="str">
        <f t="array" aca="1" ref="D8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Measure'!G823),0)),"")</f>
        <v/>
      </c>
      <c r="E823" t="str">
        <f t="array" aca="1" ref="E8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Measure'!G823),0)),"")</f>
        <v/>
      </c>
      <c r="F823" s="8" t="str">
        <f t="array" aca="1" ref="F8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Measure'!G823),0)),"")</f>
        <v/>
      </c>
    </row>
    <row r="824" spans="3:6" x14ac:dyDescent="0.25">
      <c r="C824" t="str">
        <f t="array" aca="1" ref="C8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Measure'!G824),0)),"")</f>
        <v/>
      </c>
      <c r="D824" t="str">
        <f t="array" aca="1" ref="D8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Measure'!G824),0)),"")</f>
        <v/>
      </c>
      <c r="E824" t="str">
        <f t="array" aca="1" ref="E8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Measure'!G824),0)),"")</f>
        <v/>
      </c>
      <c r="F824" s="8" t="str">
        <f t="array" aca="1" ref="F8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Measure'!G824),0)),"")</f>
        <v/>
      </c>
    </row>
    <row r="825" spans="3:6" x14ac:dyDescent="0.25">
      <c r="C825" t="str">
        <f t="array" aca="1" ref="C8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Measure'!G825),0)),"")</f>
        <v/>
      </c>
      <c r="D825" t="str">
        <f t="array" aca="1" ref="D8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Measure'!G825),0)),"")</f>
        <v/>
      </c>
      <c r="E825" t="str">
        <f t="array" aca="1" ref="E8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Measure'!G825),0)),"")</f>
        <v/>
      </c>
      <c r="F825" s="8" t="str">
        <f t="array" aca="1" ref="F8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Measure'!G825),0)),"")</f>
        <v/>
      </c>
    </row>
    <row r="826" spans="3:6" x14ac:dyDescent="0.25">
      <c r="C826" t="str">
        <f t="array" aca="1" ref="C8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Measure'!G826),0)),"")</f>
        <v/>
      </c>
      <c r="D826" t="str">
        <f t="array" aca="1" ref="D8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Measure'!G826),0)),"")</f>
        <v/>
      </c>
      <c r="E826" t="str">
        <f t="array" aca="1" ref="E8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Measure'!G826),0)),"")</f>
        <v/>
      </c>
      <c r="F826" s="8" t="str">
        <f t="array" aca="1" ref="F8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Measure'!G826),0)),"")</f>
        <v/>
      </c>
    </row>
    <row r="827" spans="3:6" x14ac:dyDescent="0.25">
      <c r="C827" t="str">
        <f t="array" aca="1" ref="C8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Measure'!G827),0)),"")</f>
        <v/>
      </c>
      <c r="D827" t="str">
        <f t="array" aca="1" ref="D8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Measure'!G827),0)),"")</f>
        <v/>
      </c>
      <c r="E827" t="str">
        <f t="array" aca="1" ref="E8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Measure'!G827),0)),"")</f>
        <v/>
      </c>
      <c r="F827" s="8" t="str">
        <f t="array" aca="1" ref="F8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Measure'!G827),0)),"")</f>
        <v/>
      </c>
    </row>
    <row r="828" spans="3:6" x14ac:dyDescent="0.25">
      <c r="C828" t="str">
        <f t="array" aca="1" ref="C8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Measure'!G828),0)),"")</f>
        <v/>
      </c>
      <c r="D828" t="str">
        <f t="array" aca="1" ref="D8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Measure'!G828),0)),"")</f>
        <v/>
      </c>
      <c r="E828" t="str">
        <f t="array" aca="1" ref="E8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Measure'!G828),0)),"")</f>
        <v/>
      </c>
      <c r="F828" s="8" t="str">
        <f t="array" aca="1" ref="F8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Measure'!G828),0)),"")</f>
        <v/>
      </c>
    </row>
    <row r="829" spans="3:6" x14ac:dyDescent="0.25">
      <c r="C829" t="str">
        <f t="array" aca="1" ref="C8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Measure'!G829),0)),"")</f>
        <v/>
      </c>
      <c r="D829" t="str">
        <f t="array" aca="1" ref="D8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Measure'!G829),0)),"")</f>
        <v/>
      </c>
      <c r="E829" t="str">
        <f t="array" aca="1" ref="E8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Measure'!G829),0)),"")</f>
        <v/>
      </c>
      <c r="F829" s="8" t="str">
        <f t="array" aca="1" ref="F8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Measure'!G829),0)),"")</f>
        <v/>
      </c>
    </row>
    <row r="830" spans="3:6" x14ac:dyDescent="0.25">
      <c r="C830" t="str">
        <f t="array" aca="1" ref="C8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Measure'!G830),0)),"")</f>
        <v/>
      </c>
      <c r="D830" t="str">
        <f t="array" aca="1" ref="D8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Measure'!G830),0)),"")</f>
        <v/>
      </c>
      <c r="E830" t="str">
        <f t="array" aca="1" ref="E8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Measure'!G830),0)),"")</f>
        <v/>
      </c>
      <c r="F830" s="8" t="str">
        <f t="array" aca="1" ref="F8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Measure'!G830),0)),"")</f>
        <v/>
      </c>
    </row>
    <row r="831" spans="3:6" x14ac:dyDescent="0.25">
      <c r="C831" t="str">
        <f t="array" aca="1" ref="C8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Measure'!G831),0)),"")</f>
        <v/>
      </c>
      <c r="D831" t="str">
        <f t="array" aca="1" ref="D8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Measure'!G831),0)),"")</f>
        <v/>
      </c>
      <c r="E831" t="str">
        <f t="array" aca="1" ref="E8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Measure'!G831),0)),"")</f>
        <v/>
      </c>
      <c r="F831" s="8" t="str">
        <f t="array" aca="1" ref="F8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Measure'!G831),0)),"")</f>
        <v/>
      </c>
    </row>
    <row r="832" spans="3:6" x14ac:dyDescent="0.25">
      <c r="C832" t="str">
        <f t="array" aca="1" ref="C8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Measure'!G832),0)),"")</f>
        <v/>
      </c>
      <c r="D832" t="str">
        <f t="array" aca="1" ref="D8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Measure'!G832),0)),"")</f>
        <v/>
      </c>
      <c r="E832" t="str">
        <f t="array" aca="1" ref="E8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Measure'!G832),0)),"")</f>
        <v/>
      </c>
      <c r="F832" s="8" t="str">
        <f t="array" aca="1" ref="F8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Measure'!G832),0)),"")</f>
        <v/>
      </c>
    </row>
    <row r="833" spans="3:6" x14ac:dyDescent="0.25">
      <c r="C833" t="str">
        <f t="array" aca="1" ref="C8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Measure'!G833),0)),"")</f>
        <v/>
      </c>
      <c r="D833" t="str">
        <f t="array" aca="1" ref="D8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Measure'!G833),0)),"")</f>
        <v/>
      </c>
      <c r="E833" t="str">
        <f t="array" aca="1" ref="E8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Measure'!G833),0)),"")</f>
        <v/>
      </c>
      <c r="F833" s="8" t="str">
        <f t="array" aca="1" ref="F8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Measure'!G833),0)),"")</f>
        <v/>
      </c>
    </row>
    <row r="834" spans="3:6" x14ac:dyDescent="0.25">
      <c r="C834" t="str">
        <f t="array" aca="1" ref="C8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Measure'!G834),0)),"")</f>
        <v/>
      </c>
      <c r="D834" t="str">
        <f t="array" aca="1" ref="D8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Measure'!G834),0)),"")</f>
        <v/>
      </c>
      <c r="E834" t="str">
        <f t="array" aca="1" ref="E8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Measure'!G834),0)),"")</f>
        <v/>
      </c>
      <c r="F834" s="8" t="str">
        <f t="array" aca="1" ref="F8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Measure'!G834),0)),"")</f>
        <v/>
      </c>
    </row>
    <row r="835" spans="3:6" x14ac:dyDescent="0.25">
      <c r="C835" t="str">
        <f t="array" aca="1" ref="C8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Measure'!G835),0)),"")</f>
        <v/>
      </c>
      <c r="D835" t="str">
        <f t="array" aca="1" ref="D8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Measure'!G835),0)),"")</f>
        <v/>
      </c>
      <c r="E835" t="str">
        <f t="array" aca="1" ref="E8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Measure'!G835),0)),"")</f>
        <v/>
      </c>
      <c r="F835" s="8" t="str">
        <f t="array" aca="1" ref="F8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Measure'!G835),0)),"")</f>
        <v/>
      </c>
    </row>
    <row r="836" spans="3:6" x14ac:dyDescent="0.25">
      <c r="C836" t="str">
        <f t="array" aca="1" ref="C8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Measure'!G836),0)),"")</f>
        <v/>
      </c>
      <c r="D836" t="str">
        <f t="array" aca="1" ref="D8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Measure'!G836),0)),"")</f>
        <v/>
      </c>
      <c r="E836" t="str">
        <f t="array" aca="1" ref="E8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Measure'!G836),0)),"")</f>
        <v/>
      </c>
      <c r="F836" s="8" t="str">
        <f t="array" aca="1" ref="F8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Measure'!G836),0)),"")</f>
        <v/>
      </c>
    </row>
    <row r="837" spans="3:6" x14ac:dyDescent="0.25">
      <c r="C837" t="str">
        <f t="array" aca="1" ref="C8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Measure'!G837),0)),"")</f>
        <v/>
      </c>
      <c r="D837" t="str">
        <f t="array" aca="1" ref="D8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Measure'!G837),0)),"")</f>
        <v/>
      </c>
      <c r="E837" t="str">
        <f t="array" aca="1" ref="E8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Measure'!G837),0)),"")</f>
        <v/>
      </c>
      <c r="F837" s="8" t="str">
        <f t="array" aca="1" ref="F8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Measure'!G837),0)),"")</f>
        <v/>
      </c>
    </row>
    <row r="838" spans="3:6" x14ac:dyDescent="0.25">
      <c r="C838" t="str">
        <f t="array" aca="1" ref="C8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Measure'!G838),0)),"")</f>
        <v/>
      </c>
      <c r="D838" t="str">
        <f t="array" aca="1" ref="D8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Measure'!G838),0)),"")</f>
        <v/>
      </c>
      <c r="E838" t="str">
        <f t="array" aca="1" ref="E8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Measure'!G838),0)),"")</f>
        <v/>
      </c>
      <c r="F838" s="8" t="str">
        <f t="array" aca="1" ref="F8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Measure'!G838),0)),"")</f>
        <v/>
      </c>
    </row>
    <row r="839" spans="3:6" x14ac:dyDescent="0.25">
      <c r="C839" t="str">
        <f t="array" aca="1" ref="C8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Measure'!G839),0)),"")</f>
        <v/>
      </c>
      <c r="D839" t="str">
        <f t="array" aca="1" ref="D8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Measure'!G839),0)),"")</f>
        <v/>
      </c>
      <c r="E839" t="str">
        <f t="array" aca="1" ref="E8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Measure'!G839),0)),"")</f>
        <v/>
      </c>
      <c r="F839" s="8" t="str">
        <f t="array" aca="1" ref="F8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Measure'!G839),0)),"")</f>
        <v/>
      </c>
    </row>
    <row r="840" spans="3:6" x14ac:dyDescent="0.25">
      <c r="C840" t="str">
        <f t="array" aca="1" ref="C8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Measure'!G840),0)),"")</f>
        <v/>
      </c>
      <c r="D840" t="str">
        <f t="array" aca="1" ref="D8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Measure'!G840),0)),"")</f>
        <v/>
      </c>
      <c r="E840" t="str">
        <f t="array" aca="1" ref="E8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Measure'!G840),0)),"")</f>
        <v/>
      </c>
      <c r="F840" s="8" t="str">
        <f t="array" aca="1" ref="F8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Measure'!G840),0)),"")</f>
        <v/>
      </c>
    </row>
    <row r="841" spans="3:6" x14ac:dyDescent="0.25">
      <c r="C841" t="str">
        <f t="array" aca="1" ref="C8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Measure'!G841),0)),"")</f>
        <v/>
      </c>
      <c r="D841" t="str">
        <f t="array" aca="1" ref="D8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Measure'!G841),0)),"")</f>
        <v/>
      </c>
      <c r="E841" t="str">
        <f t="array" aca="1" ref="E8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Measure'!G841),0)),"")</f>
        <v/>
      </c>
      <c r="F841" s="8" t="str">
        <f t="array" aca="1" ref="F8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Measure'!G841),0)),"")</f>
        <v/>
      </c>
    </row>
    <row r="842" spans="3:6" x14ac:dyDescent="0.25">
      <c r="C842" t="str">
        <f t="array" aca="1" ref="C8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Measure'!G842),0)),"")</f>
        <v/>
      </c>
      <c r="D842" t="str">
        <f t="array" aca="1" ref="D8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Measure'!G842),0)),"")</f>
        <v/>
      </c>
      <c r="E842" t="str">
        <f t="array" aca="1" ref="E8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Measure'!G842),0)),"")</f>
        <v/>
      </c>
      <c r="F842" s="8" t="str">
        <f t="array" aca="1" ref="F8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Measure'!G842),0)),"")</f>
        <v/>
      </c>
    </row>
    <row r="843" spans="3:6" x14ac:dyDescent="0.25">
      <c r="C843" t="str">
        <f t="array" aca="1" ref="C8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Measure'!G843),0)),"")</f>
        <v/>
      </c>
      <c r="D843" t="str">
        <f t="array" aca="1" ref="D8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Measure'!G843),0)),"")</f>
        <v/>
      </c>
      <c r="E843" t="str">
        <f t="array" aca="1" ref="E8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Measure'!G843),0)),"")</f>
        <v/>
      </c>
      <c r="F843" s="8" t="str">
        <f t="array" aca="1" ref="F8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Measure'!G843),0)),"")</f>
        <v/>
      </c>
    </row>
    <row r="844" spans="3:6" x14ac:dyDescent="0.25">
      <c r="C844" t="str">
        <f t="array" aca="1" ref="C8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Measure'!G844),0)),"")</f>
        <v/>
      </c>
      <c r="D844" t="str">
        <f t="array" aca="1" ref="D8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Measure'!G844),0)),"")</f>
        <v/>
      </c>
      <c r="E844" t="str">
        <f t="array" aca="1" ref="E8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Measure'!G844),0)),"")</f>
        <v/>
      </c>
      <c r="F844" s="8" t="str">
        <f t="array" aca="1" ref="F8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Measure'!G844),0)),"")</f>
        <v/>
      </c>
    </row>
    <row r="845" spans="3:6" x14ac:dyDescent="0.25">
      <c r="C845" t="str">
        <f t="array" aca="1" ref="C8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Measure'!G845),0)),"")</f>
        <v/>
      </c>
      <c r="D845" t="str">
        <f t="array" aca="1" ref="D8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Measure'!G845),0)),"")</f>
        <v/>
      </c>
      <c r="E845" t="str">
        <f t="array" aca="1" ref="E8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Measure'!G845),0)),"")</f>
        <v/>
      </c>
      <c r="F845" s="8" t="str">
        <f t="array" aca="1" ref="F8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Measure'!G845),0)),"")</f>
        <v/>
      </c>
    </row>
    <row r="846" spans="3:6" x14ac:dyDescent="0.25">
      <c r="C846" t="str">
        <f t="array" aca="1" ref="C8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Measure'!G846),0)),"")</f>
        <v/>
      </c>
      <c r="D846" t="str">
        <f t="array" aca="1" ref="D8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Measure'!G846),0)),"")</f>
        <v/>
      </c>
      <c r="E846" t="str">
        <f t="array" aca="1" ref="E8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Measure'!G846),0)),"")</f>
        <v/>
      </c>
      <c r="F846" s="8" t="str">
        <f t="array" aca="1" ref="F8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Measure'!G846),0)),"")</f>
        <v/>
      </c>
    </row>
    <row r="847" spans="3:6" x14ac:dyDescent="0.25">
      <c r="C847" t="str">
        <f t="array" aca="1" ref="C8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Measure'!G847),0)),"")</f>
        <v/>
      </c>
      <c r="D847" t="str">
        <f t="array" aca="1" ref="D8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Measure'!G847),0)),"")</f>
        <v/>
      </c>
      <c r="E847" t="str">
        <f t="array" aca="1" ref="E8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Measure'!G847),0)),"")</f>
        <v/>
      </c>
      <c r="F847" s="8" t="str">
        <f t="array" aca="1" ref="F8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Measure'!G847),0)),"")</f>
        <v/>
      </c>
    </row>
    <row r="848" spans="3:6" x14ac:dyDescent="0.25">
      <c r="C848" t="str">
        <f t="array" aca="1" ref="C8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Measure'!G848),0)),"")</f>
        <v/>
      </c>
      <c r="D848" t="str">
        <f t="array" aca="1" ref="D8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Measure'!G848),0)),"")</f>
        <v/>
      </c>
      <c r="E848" t="str">
        <f t="array" aca="1" ref="E8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Measure'!G848),0)),"")</f>
        <v/>
      </c>
      <c r="F848" s="8" t="str">
        <f t="array" aca="1" ref="F8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Measure'!G848),0)),"")</f>
        <v/>
      </c>
    </row>
    <row r="849" spans="3:6" x14ac:dyDescent="0.25">
      <c r="C849" t="str">
        <f t="array" aca="1" ref="C8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Measure'!G849),0)),"")</f>
        <v/>
      </c>
      <c r="D849" t="str">
        <f t="array" aca="1" ref="D8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Measure'!G849),0)),"")</f>
        <v/>
      </c>
      <c r="E849" t="str">
        <f t="array" aca="1" ref="E8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Measure'!G849),0)),"")</f>
        <v/>
      </c>
      <c r="F849" s="8" t="str">
        <f t="array" aca="1" ref="F8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Measure'!G849),0)),"")</f>
        <v/>
      </c>
    </row>
    <row r="850" spans="3:6" x14ac:dyDescent="0.25">
      <c r="C850" t="str">
        <f t="array" aca="1" ref="C8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Measure'!G850),0)),"")</f>
        <v/>
      </c>
      <c r="D850" t="str">
        <f t="array" aca="1" ref="D8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Measure'!G850),0)),"")</f>
        <v/>
      </c>
      <c r="E850" t="str">
        <f t="array" aca="1" ref="E8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Measure'!G850),0)),"")</f>
        <v/>
      </c>
      <c r="F850" s="8" t="str">
        <f t="array" aca="1" ref="F8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Measure'!G850),0)),"")</f>
        <v/>
      </c>
    </row>
    <row r="851" spans="3:6" x14ac:dyDescent="0.25">
      <c r="C851" t="str">
        <f t="array" aca="1" ref="C8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Measure'!G851),0)),"")</f>
        <v/>
      </c>
      <c r="D851" t="str">
        <f t="array" aca="1" ref="D8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Measure'!G851),0)),"")</f>
        <v/>
      </c>
      <c r="E851" t="str">
        <f t="array" aca="1" ref="E8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Measure'!G851),0)),"")</f>
        <v/>
      </c>
      <c r="F851" s="8" t="str">
        <f t="array" aca="1" ref="F8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Measure'!G851),0)),"")</f>
        <v/>
      </c>
    </row>
    <row r="852" spans="3:6" x14ac:dyDescent="0.25">
      <c r="C852" t="str">
        <f t="array" aca="1" ref="C8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Measure'!G852),0)),"")</f>
        <v/>
      </c>
      <c r="D852" t="str">
        <f t="array" aca="1" ref="D8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Measure'!G852),0)),"")</f>
        <v/>
      </c>
      <c r="E852" t="str">
        <f t="array" aca="1" ref="E8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Measure'!G852),0)),"")</f>
        <v/>
      </c>
      <c r="F852" s="8" t="str">
        <f t="array" aca="1" ref="F8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Measure'!G852),0)),"")</f>
        <v/>
      </c>
    </row>
    <row r="853" spans="3:6" x14ac:dyDescent="0.25">
      <c r="C853" t="str">
        <f t="array" aca="1" ref="C8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Measure'!G853),0)),"")</f>
        <v/>
      </c>
      <c r="D853" t="str">
        <f t="array" aca="1" ref="D8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Measure'!G853),0)),"")</f>
        <v/>
      </c>
      <c r="E853" t="str">
        <f t="array" aca="1" ref="E8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Measure'!G853),0)),"")</f>
        <v/>
      </c>
      <c r="F853" s="8" t="str">
        <f t="array" aca="1" ref="F8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Measure'!G853),0)),"")</f>
        <v/>
      </c>
    </row>
    <row r="854" spans="3:6" x14ac:dyDescent="0.25">
      <c r="C854" t="str">
        <f t="array" aca="1" ref="C8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Measure'!G854),0)),"")</f>
        <v/>
      </c>
      <c r="D854" t="str">
        <f t="array" aca="1" ref="D8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Measure'!G854),0)),"")</f>
        <v/>
      </c>
      <c r="E854" t="str">
        <f t="array" aca="1" ref="E8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Measure'!G854),0)),"")</f>
        <v/>
      </c>
      <c r="F854" s="8" t="str">
        <f t="array" aca="1" ref="F8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Measure'!G854),0)),"")</f>
        <v/>
      </c>
    </row>
    <row r="855" spans="3:6" x14ac:dyDescent="0.25">
      <c r="C855" t="str">
        <f t="array" aca="1" ref="C8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Measure'!G855),0)),"")</f>
        <v/>
      </c>
      <c r="D855" t="str">
        <f t="array" aca="1" ref="D8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Measure'!G855),0)),"")</f>
        <v/>
      </c>
      <c r="E855" t="str">
        <f t="array" aca="1" ref="E8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Measure'!G855),0)),"")</f>
        <v/>
      </c>
      <c r="F855" s="8" t="str">
        <f t="array" aca="1" ref="F8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Measure'!G855),0)),"")</f>
        <v/>
      </c>
    </row>
    <row r="856" spans="3:6" x14ac:dyDescent="0.25">
      <c r="C856" t="str">
        <f t="array" aca="1" ref="C8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Measure'!G856),0)),"")</f>
        <v/>
      </c>
      <c r="D856" t="str">
        <f t="array" aca="1" ref="D8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Measure'!G856),0)),"")</f>
        <v/>
      </c>
      <c r="E856" t="str">
        <f t="array" aca="1" ref="E8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Measure'!G856),0)),"")</f>
        <v/>
      </c>
      <c r="F856" s="8" t="str">
        <f t="array" aca="1" ref="F8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Measure'!G856),0)),"")</f>
        <v/>
      </c>
    </row>
    <row r="857" spans="3:6" x14ac:dyDescent="0.25">
      <c r="C857" t="str">
        <f t="array" aca="1" ref="C8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Measure'!G857),0)),"")</f>
        <v/>
      </c>
      <c r="D857" t="str">
        <f t="array" aca="1" ref="D8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Measure'!G857),0)),"")</f>
        <v/>
      </c>
      <c r="E857" t="str">
        <f t="array" aca="1" ref="E8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Measure'!G857),0)),"")</f>
        <v/>
      </c>
      <c r="F857" s="8" t="str">
        <f t="array" aca="1" ref="F8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Measure'!G857),0)),"")</f>
        <v/>
      </c>
    </row>
    <row r="858" spans="3:6" x14ac:dyDescent="0.25">
      <c r="C858" t="str">
        <f t="array" aca="1" ref="C8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Measure'!G858),0)),"")</f>
        <v/>
      </c>
      <c r="D858" t="str">
        <f t="array" aca="1" ref="D8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Measure'!G858),0)),"")</f>
        <v/>
      </c>
      <c r="E858" t="str">
        <f t="array" aca="1" ref="E8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Measure'!G858),0)),"")</f>
        <v/>
      </c>
      <c r="F858" s="8" t="str">
        <f t="array" aca="1" ref="F8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Measure'!G858),0)),"")</f>
        <v/>
      </c>
    </row>
    <row r="859" spans="3:6" x14ac:dyDescent="0.25">
      <c r="C859" t="str">
        <f t="array" aca="1" ref="C8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Measure'!G859),0)),"")</f>
        <v/>
      </c>
      <c r="D859" t="str">
        <f t="array" aca="1" ref="D8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Measure'!G859),0)),"")</f>
        <v/>
      </c>
      <c r="E859" t="str">
        <f t="array" aca="1" ref="E8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Measure'!G859),0)),"")</f>
        <v/>
      </c>
      <c r="F859" s="8" t="str">
        <f t="array" aca="1" ref="F8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Measure'!G859),0)),"")</f>
        <v/>
      </c>
    </row>
    <row r="860" spans="3:6" x14ac:dyDescent="0.25">
      <c r="C860" t="str">
        <f t="array" aca="1" ref="C8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Measure'!G860),0)),"")</f>
        <v/>
      </c>
      <c r="D860" t="str">
        <f t="array" aca="1" ref="D8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Measure'!G860),0)),"")</f>
        <v/>
      </c>
      <c r="E860" t="str">
        <f t="array" aca="1" ref="E8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Measure'!G860),0)),"")</f>
        <v/>
      </c>
      <c r="F860" s="8" t="str">
        <f t="array" aca="1" ref="F8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Measure'!G860),0)),"")</f>
        <v/>
      </c>
    </row>
    <row r="861" spans="3:6" x14ac:dyDescent="0.25">
      <c r="C861" t="str">
        <f t="array" aca="1" ref="C8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Measure'!G861),0)),"")</f>
        <v/>
      </c>
      <c r="D861" t="str">
        <f t="array" aca="1" ref="D8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Measure'!G861),0)),"")</f>
        <v/>
      </c>
      <c r="E861" t="str">
        <f t="array" aca="1" ref="E8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Measure'!G861),0)),"")</f>
        <v/>
      </c>
      <c r="F861" s="8" t="str">
        <f t="array" aca="1" ref="F8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Measure'!G861),0)),"")</f>
        <v/>
      </c>
    </row>
    <row r="862" spans="3:6" x14ac:dyDescent="0.25">
      <c r="C862" t="str">
        <f t="array" aca="1" ref="C8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Measure'!G862),0)),"")</f>
        <v/>
      </c>
      <c r="D862" t="str">
        <f t="array" aca="1" ref="D8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Measure'!G862),0)),"")</f>
        <v/>
      </c>
      <c r="E862" t="str">
        <f t="array" aca="1" ref="E8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Measure'!G862),0)),"")</f>
        <v/>
      </c>
      <c r="F862" s="8" t="str">
        <f t="array" aca="1" ref="F8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Measure'!G862),0)),"")</f>
        <v/>
      </c>
    </row>
    <row r="863" spans="3:6" x14ac:dyDescent="0.25">
      <c r="C863" t="str">
        <f t="array" aca="1" ref="C8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Measure'!G863),0)),"")</f>
        <v/>
      </c>
      <c r="D863" t="str">
        <f t="array" aca="1" ref="D8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Measure'!G863),0)),"")</f>
        <v/>
      </c>
      <c r="E863" t="str">
        <f t="array" aca="1" ref="E8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Measure'!G863),0)),"")</f>
        <v/>
      </c>
      <c r="F863" s="8" t="str">
        <f t="array" aca="1" ref="F8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Measure'!G863),0)),"")</f>
        <v/>
      </c>
    </row>
    <row r="864" spans="3:6" x14ac:dyDescent="0.25">
      <c r="C864" t="str">
        <f t="array" aca="1" ref="C8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Measure'!G864),0)),"")</f>
        <v/>
      </c>
      <c r="D864" t="str">
        <f t="array" aca="1" ref="D8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Measure'!G864),0)),"")</f>
        <v/>
      </c>
      <c r="E864" t="str">
        <f t="array" aca="1" ref="E8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Measure'!G864),0)),"")</f>
        <v/>
      </c>
      <c r="F864" s="8" t="str">
        <f t="array" aca="1" ref="F8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Measure'!G864),0)),"")</f>
        <v/>
      </c>
    </row>
    <row r="865" spans="3:6" x14ac:dyDescent="0.25">
      <c r="C865" t="str">
        <f t="array" aca="1" ref="C8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Measure'!G865),0)),"")</f>
        <v/>
      </c>
      <c r="D865" t="str">
        <f t="array" aca="1" ref="D8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Measure'!G865),0)),"")</f>
        <v/>
      </c>
      <c r="E865" t="str">
        <f t="array" aca="1" ref="E8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Measure'!G865),0)),"")</f>
        <v/>
      </c>
      <c r="F865" s="8" t="str">
        <f t="array" aca="1" ref="F8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Measure'!G865),0)),"")</f>
        <v/>
      </c>
    </row>
    <row r="866" spans="3:6" x14ac:dyDescent="0.25">
      <c r="C866" t="str">
        <f t="array" aca="1" ref="C8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Measure'!G866),0)),"")</f>
        <v/>
      </c>
      <c r="D866" t="str">
        <f t="array" aca="1" ref="D8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Measure'!G866),0)),"")</f>
        <v/>
      </c>
      <c r="E866" t="str">
        <f t="array" aca="1" ref="E8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Measure'!G866),0)),"")</f>
        <v/>
      </c>
      <c r="F866" s="8" t="str">
        <f t="array" aca="1" ref="F8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Measure'!G866),0)),"")</f>
        <v/>
      </c>
    </row>
    <row r="867" spans="3:6" x14ac:dyDescent="0.25">
      <c r="C867" t="str">
        <f t="array" aca="1" ref="C8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Measure'!G867),0)),"")</f>
        <v/>
      </c>
      <c r="D867" t="str">
        <f t="array" aca="1" ref="D8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Measure'!G867),0)),"")</f>
        <v/>
      </c>
      <c r="E867" t="str">
        <f t="array" aca="1" ref="E8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Measure'!G867),0)),"")</f>
        <v/>
      </c>
      <c r="F867" s="8" t="str">
        <f t="array" aca="1" ref="F8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Measure'!G867),0)),"")</f>
        <v/>
      </c>
    </row>
    <row r="868" spans="3:6" x14ac:dyDescent="0.25">
      <c r="C868" t="str">
        <f t="array" aca="1" ref="C8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Measure'!G868),0)),"")</f>
        <v/>
      </c>
      <c r="D868" t="str">
        <f t="array" aca="1" ref="D8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Measure'!G868),0)),"")</f>
        <v/>
      </c>
      <c r="E868" t="str">
        <f t="array" aca="1" ref="E8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Measure'!G868),0)),"")</f>
        <v/>
      </c>
      <c r="F868" s="8" t="str">
        <f t="array" aca="1" ref="F8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Measure'!G868),0)),"")</f>
        <v/>
      </c>
    </row>
    <row r="869" spans="3:6" x14ac:dyDescent="0.25">
      <c r="C869" t="str">
        <f t="array" aca="1" ref="C8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Measure'!G869),0)),"")</f>
        <v/>
      </c>
      <c r="D869" t="str">
        <f t="array" aca="1" ref="D8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Measure'!G869),0)),"")</f>
        <v/>
      </c>
      <c r="E869" t="str">
        <f t="array" aca="1" ref="E8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Measure'!G869),0)),"")</f>
        <v/>
      </c>
      <c r="F869" s="8" t="str">
        <f t="array" aca="1" ref="F8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Measure'!G869),0)),"")</f>
        <v/>
      </c>
    </row>
    <row r="870" spans="3:6" x14ac:dyDescent="0.25">
      <c r="C870" t="str">
        <f t="array" aca="1" ref="C8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Measure'!G870),0)),"")</f>
        <v/>
      </c>
      <c r="D870" t="str">
        <f t="array" aca="1" ref="D8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Measure'!G870),0)),"")</f>
        <v/>
      </c>
      <c r="E870" t="str">
        <f t="array" aca="1" ref="E8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Measure'!G870),0)),"")</f>
        <v/>
      </c>
      <c r="F870" s="8" t="str">
        <f t="array" aca="1" ref="F8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Measure'!G870),0)),"")</f>
        <v/>
      </c>
    </row>
    <row r="871" spans="3:6" x14ac:dyDescent="0.25">
      <c r="C871" t="str">
        <f t="array" aca="1" ref="C8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Measure'!G871),0)),"")</f>
        <v/>
      </c>
      <c r="D871" t="str">
        <f t="array" aca="1" ref="D8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Measure'!G871),0)),"")</f>
        <v/>
      </c>
      <c r="E871" t="str">
        <f t="array" aca="1" ref="E8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Measure'!G871),0)),"")</f>
        <v/>
      </c>
      <c r="F871" s="8" t="str">
        <f t="array" aca="1" ref="F8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Measure'!G871),0)),"")</f>
        <v/>
      </c>
    </row>
    <row r="872" spans="3:6" x14ac:dyDescent="0.25">
      <c r="C872" t="str">
        <f t="array" aca="1" ref="C8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Measure'!G872),0)),"")</f>
        <v/>
      </c>
      <c r="D872" t="str">
        <f t="array" aca="1" ref="D8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Measure'!G872),0)),"")</f>
        <v/>
      </c>
      <c r="E872" t="str">
        <f t="array" aca="1" ref="E8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Measure'!G872),0)),"")</f>
        <v/>
      </c>
      <c r="F872" s="8" t="str">
        <f t="array" aca="1" ref="F8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Measure'!G872),0)),"")</f>
        <v/>
      </c>
    </row>
    <row r="873" spans="3:6" x14ac:dyDescent="0.25">
      <c r="C873" t="str">
        <f t="array" aca="1" ref="C8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Measure'!G873),0)),"")</f>
        <v/>
      </c>
      <c r="D873" t="str">
        <f t="array" aca="1" ref="D8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Measure'!G873),0)),"")</f>
        <v/>
      </c>
      <c r="E873" t="str">
        <f t="array" aca="1" ref="E8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Measure'!G873),0)),"")</f>
        <v/>
      </c>
      <c r="F873" s="8" t="str">
        <f t="array" aca="1" ref="F8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Measure'!G873),0)),"")</f>
        <v/>
      </c>
    </row>
    <row r="874" spans="3:6" x14ac:dyDescent="0.25">
      <c r="C874" t="str">
        <f t="array" aca="1" ref="C8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Measure'!G874),0)),"")</f>
        <v/>
      </c>
      <c r="D874" t="str">
        <f t="array" aca="1" ref="D8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Measure'!G874),0)),"")</f>
        <v/>
      </c>
      <c r="E874" t="str">
        <f t="array" aca="1" ref="E8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Measure'!G874),0)),"")</f>
        <v/>
      </c>
      <c r="F874" s="8" t="str">
        <f t="array" aca="1" ref="F8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Measure'!G874),0)),"")</f>
        <v/>
      </c>
    </row>
    <row r="875" spans="3:6" x14ac:dyDescent="0.25">
      <c r="C875" t="str">
        <f t="array" aca="1" ref="C8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Measure'!G875),0)),"")</f>
        <v/>
      </c>
      <c r="D875" t="str">
        <f t="array" aca="1" ref="D8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Measure'!G875),0)),"")</f>
        <v/>
      </c>
      <c r="E875" t="str">
        <f t="array" aca="1" ref="E8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Measure'!G875),0)),"")</f>
        <v/>
      </c>
      <c r="F875" s="8" t="str">
        <f t="array" aca="1" ref="F8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Measure'!G875),0)),"")</f>
        <v/>
      </c>
    </row>
    <row r="876" spans="3:6" x14ac:dyDescent="0.25">
      <c r="C876" t="str">
        <f t="array" aca="1" ref="C8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Measure'!G876),0)),"")</f>
        <v/>
      </c>
      <c r="D876" t="str">
        <f t="array" aca="1" ref="D8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Measure'!G876),0)),"")</f>
        <v/>
      </c>
      <c r="E876" t="str">
        <f t="array" aca="1" ref="E8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Measure'!G876),0)),"")</f>
        <v/>
      </c>
      <c r="F876" s="8" t="str">
        <f t="array" aca="1" ref="F8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Measure'!G876),0)),"")</f>
        <v/>
      </c>
    </row>
    <row r="877" spans="3:6" x14ac:dyDescent="0.25">
      <c r="C877" t="str">
        <f t="array" aca="1" ref="C8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Measure'!G877),0)),"")</f>
        <v/>
      </c>
      <c r="D877" t="str">
        <f t="array" aca="1" ref="D8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Measure'!G877),0)),"")</f>
        <v/>
      </c>
      <c r="E877" t="str">
        <f t="array" aca="1" ref="E8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Measure'!G877),0)),"")</f>
        <v/>
      </c>
      <c r="F877" s="8" t="str">
        <f t="array" aca="1" ref="F8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Measure'!G877),0)),"")</f>
        <v/>
      </c>
    </row>
    <row r="878" spans="3:6" x14ac:dyDescent="0.25">
      <c r="C878" t="str">
        <f t="array" aca="1" ref="C8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Measure'!G878),0)),"")</f>
        <v/>
      </c>
      <c r="D878" t="str">
        <f t="array" aca="1" ref="D8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Measure'!G878),0)),"")</f>
        <v/>
      </c>
      <c r="E878" t="str">
        <f t="array" aca="1" ref="E8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Measure'!G878),0)),"")</f>
        <v/>
      </c>
      <c r="F878" s="8" t="str">
        <f t="array" aca="1" ref="F8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Measure'!G878),0)),"")</f>
        <v/>
      </c>
    </row>
    <row r="879" spans="3:6" x14ac:dyDescent="0.25">
      <c r="C879" t="str">
        <f t="array" aca="1" ref="C8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Measure'!G879),0)),"")</f>
        <v/>
      </c>
      <c r="D879" t="str">
        <f t="array" aca="1" ref="D8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Measure'!G879),0)),"")</f>
        <v/>
      </c>
      <c r="E879" t="str">
        <f t="array" aca="1" ref="E8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Measure'!G879),0)),"")</f>
        <v/>
      </c>
      <c r="F879" s="8" t="str">
        <f t="array" aca="1" ref="F8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Measure'!G879),0)),"")</f>
        <v/>
      </c>
    </row>
    <row r="880" spans="3:6" x14ac:dyDescent="0.25">
      <c r="C880" t="str">
        <f t="array" aca="1" ref="C8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Measure'!G880),0)),"")</f>
        <v/>
      </c>
      <c r="D880" t="str">
        <f t="array" aca="1" ref="D8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Measure'!G880),0)),"")</f>
        <v/>
      </c>
      <c r="E880" t="str">
        <f t="array" aca="1" ref="E8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Measure'!G880),0)),"")</f>
        <v/>
      </c>
      <c r="F880" s="8" t="str">
        <f t="array" aca="1" ref="F8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Measure'!G880),0)),"")</f>
        <v/>
      </c>
    </row>
    <row r="881" spans="3:6" x14ac:dyDescent="0.25">
      <c r="C881" t="str">
        <f t="array" aca="1" ref="C8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Measure'!G881),0)),"")</f>
        <v/>
      </c>
      <c r="D881" t="str">
        <f t="array" aca="1" ref="D8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Measure'!G881),0)),"")</f>
        <v/>
      </c>
      <c r="E881" t="str">
        <f t="array" aca="1" ref="E8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Measure'!G881),0)),"")</f>
        <v/>
      </c>
      <c r="F881" s="8" t="str">
        <f t="array" aca="1" ref="F8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Measure'!G881),0)),"")</f>
        <v/>
      </c>
    </row>
    <row r="882" spans="3:6" x14ac:dyDescent="0.25">
      <c r="C882" t="str">
        <f t="array" aca="1" ref="C8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Measure'!G882),0)),"")</f>
        <v/>
      </c>
      <c r="D882" t="str">
        <f t="array" aca="1" ref="D8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Measure'!G882),0)),"")</f>
        <v/>
      </c>
      <c r="E882" t="str">
        <f t="array" aca="1" ref="E8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Measure'!G882),0)),"")</f>
        <v/>
      </c>
      <c r="F882" s="8" t="str">
        <f t="array" aca="1" ref="F8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Measure'!G882),0)),"")</f>
        <v/>
      </c>
    </row>
    <row r="883" spans="3:6" x14ac:dyDescent="0.25">
      <c r="C883" t="str">
        <f t="array" aca="1" ref="C8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Measure'!G883),0)),"")</f>
        <v/>
      </c>
      <c r="D883" t="str">
        <f t="array" aca="1" ref="D8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Measure'!G883),0)),"")</f>
        <v/>
      </c>
      <c r="E883" t="str">
        <f t="array" aca="1" ref="E8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Measure'!G883),0)),"")</f>
        <v/>
      </c>
      <c r="F883" s="8" t="str">
        <f t="array" aca="1" ref="F8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Measure'!G883),0)),"")</f>
        <v/>
      </c>
    </row>
    <row r="884" spans="3:6" x14ac:dyDescent="0.25">
      <c r="C884" t="str">
        <f t="array" aca="1" ref="C8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Measure'!G884),0)),"")</f>
        <v/>
      </c>
      <c r="D884" t="str">
        <f t="array" aca="1" ref="D8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Measure'!G884),0)),"")</f>
        <v/>
      </c>
      <c r="E884" t="str">
        <f t="array" aca="1" ref="E8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Measure'!G884),0)),"")</f>
        <v/>
      </c>
      <c r="F884" s="8" t="str">
        <f t="array" aca="1" ref="F8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Measure'!G884),0)),"")</f>
        <v/>
      </c>
    </row>
    <row r="885" spans="3:6" x14ac:dyDescent="0.25">
      <c r="C885" t="str">
        <f t="array" aca="1" ref="C8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Measure'!G885),0)),"")</f>
        <v/>
      </c>
      <c r="D885" t="str">
        <f t="array" aca="1" ref="D8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Measure'!G885),0)),"")</f>
        <v/>
      </c>
      <c r="E885" t="str">
        <f t="array" aca="1" ref="E8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Measure'!G885),0)),"")</f>
        <v/>
      </c>
      <c r="F885" s="8" t="str">
        <f t="array" aca="1" ref="F8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Measure'!G885),0)),"")</f>
        <v/>
      </c>
    </row>
    <row r="886" spans="3:6" x14ac:dyDescent="0.25">
      <c r="C886" t="str">
        <f t="array" aca="1" ref="C8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Measure'!G886),0)),"")</f>
        <v/>
      </c>
      <c r="D886" t="str">
        <f t="array" aca="1" ref="D8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Measure'!G886),0)),"")</f>
        <v/>
      </c>
      <c r="E886" t="str">
        <f t="array" aca="1" ref="E8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Measure'!G886),0)),"")</f>
        <v/>
      </c>
      <c r="F886" s="8" t="str">
        <f t="array" aca="1" ref="F8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Measure'!G886),0)),"")</f>
        <v/>
      </c>
    </row>
    <row r="887" spans="3:6" x14ac:dyDescent="0.25">
      <c r="C887" t="str">
        <f t="array" aca="1" ref="C8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Measure'!G887),0)),"")</f>
        <v/>
      </c>
      <c r="D887" t="str">
        <f t="array" aca="1" ref="D8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Measure'!G887),0)),"")</f>
        <v/>
      </c>
      <c r="E887" t="str">
        <f t="array" aca="1" ref="E8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Measure'!G887),0)),"")</f>
        <v/>
      </c>
      <c r="F887" s="8" t="str">
        <f t="array" aca="1" ref="F8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Measure'!G887),0)),"")</f>
        <v/>
      </c>
    </row>
    <row r="888" spans="3:6" x14ac:dyDescent="0.25">
      <c r="C888" t="str">
        <f t="array" aca="1" ref="C8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Measure'!G888),0)),"")</f>
        <v/>
      </c>
      <c r="D888" t="str">
        <f t="array" aca="1" ref="D8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Measure'!G888),0)),"")</f>
        <v/>
      </c>
      <c r="E888" t="str">
        <f t="array" aca="1" ref="E8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Measure'!G888),0)),"")</f>
        <v/>
      </c>
      <c r="F888" s="8" t="str">
        <f t="array" aca="1" ref="F8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Measure'!G888),0)),"")</f>
        <v/>
      </c>
    </row>
    <row r="889" spans="3:6" x14ac:dyDescent="0.25">
      <c r="C889" t="str">
        <f t="array" aca="1" ref="C8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Measure'!G889),0)),"")</f>
        <v/>
      </c>
      <c r="D889" t="str">
        <f t="array" aca="1" ref="D8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Measure'!G889),0)),"")</f>
        <v/>
      </c>
      <c r="E889" t="str">
        <f t="array" aca="1" ref="E8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Measure'!G889),0)),"")</f>
        <v/>
      </c>
      <c r="F889" s="8" t="str">
        <f t="array" aca="1" ref="F8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Measure'!G889),0)),"")</f>
        <v/>
      </c>
    </row>
    <row r="890" spans="3:6" x14ac:dyDescent="0.25">
      <c r="C890" t="str">
        <f t="array" aca="1" ref="C8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Measure'!G890),0)),"")</f>
        <v/>
      </c>
      <c r="D890" t="str">
        <f t="array" aca="1" ref="D8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Measure'!G890),0)),"")</f>
        <v/>
      </c>
      <c r="E890" t="str">
        <f t="array" aca="1" ref="E8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Measure'!G890),0)),"")</f>
        <v/>
      </c>
      <c r="F890" s="8" t="str">
        <f t="array" aca="1" ref="F8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Measure'!G890),0)),"")</f>
        <v/>
      </c>
    </row>
    <row r="891" spans="3:6" x14ac:dyDescent="0.25">
      <c r="C891" t="str">
        <f t="array" aca="1" ref="C8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Measure'!G891),0)),"")</f>
        <v/>
      </c>
      <c r="D891" t="str">
        <f t="array" aca="1" ref="D8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Measure'!G891),0)),"")</f>
        <v/>
      </c>
      <c r="E891" t="str">
        <f t="array" aca="1" ref="E8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Measure'!G891),0)),"")</f>
        <v/>
      </c>
      <c r="F891" s="8" t="str">
        <f t="array" aca="1" ref="F8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Measure'!G891),0)),"")</f>
        <v/>
      </c>
    </row>
    <row r="892" spans="3:6" x14ac:dyDescent="0.25">
      <c r="C892" t="str">
        <f t="array" aca="1" ref="C8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Measure'!G892),0)),"")</f>
        <v/>
      </c>
      <c r="D892" t="str">
        <f t="array" aca="1" ref="D8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Measure'!G892),0)),"")</f>
        <v/>
      </c>
      <c r="E892" t="str">
        <f t="array" aca="1" ref="E8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Measure'!G892),0)),"")</f>
        <v/>
      </c>
      <c r="F892" s="8" t="str">
        <f t="array" aca="1" ref="F8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Measure'!G892),0)),"")</f>
        <v/>
      </c>
    </row>
    <row r="893" spans="3:6" x14ac:dyDescent="0.25">
      <c r="C893" t="str">
        <f t="array" aca="1" ref="C8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Measure'!G893),0)),"")</f>
        <v/>
      </c>
      <c r="D893" t="str">
        <f t="array" aca="1" ref="D8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Measure'!G893),0)),"")</f>
        <v/>
      </c>
      <c r="E893" t="str">
        <f t="array" aca="1" ref="E8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Measure'!G893),0)),"")</f>
        <v/>
      </c>
      <c r="F893" s="8" t="str">
        <f t="array" aca="1" ref="F8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Measure'!G893),0)),"")</f>
        <v/>
      </c>
    </row>
    <row r="894" spans="3:6" x14ac:dyDescent="0.25">
      <c r="C894" t="str">
        <f t="array" aca="1" ref="C8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Measure'!G894),0)),"")</f>
        <v/>
      </c>
      <c r="D894" t="str">
        <f t="array" aca="1" ref="D8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Measure'!G894),0)),"")</f>
        <v/>
      </c>
      <c r="E894" t="str">
        <f t="array" aca="1" ref="E8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Measure'!G894),0)),"")</f>
        <v/>
      </c>
      <c r="F894" s="8" t="str">
        <f t="array" aca="1" ref="F8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Measure'!G894),0)),"")</f>
        <v/>
      </c>
    </row>
    <row r="895" spans="3:6" x14ac:dyDescent="0.25">
      <c r="C895" t="str">
        <f t="array" aca="1" ref="C8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Measure'!G895),0)),"")</f>
        <v/>
      </c>
      <c r="D895" t="str">
        <f t="array" aca="1" ref="D8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Measure'!G895),0)),"")</f>
        <v/>
      </c>
      <c r="E895" t="str">
        <f t="array" aca="1" ref="E8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Measure'!G895),0)),"")</f>
        <v/>
      </c>
      <c r="F895" s="8" t="str">
        <f t="array" aca="1" ref="F8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Measure'!G895),0)),"")</f>
        <v/>
      </c>
    </row>
    <row r="896" spans="3:6" x14ac:dyDescent="0.25">
      <c r="C896" t="str">
        <f t="array" aca="1" ref="C8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Measure'!G896),0)),"")</f>
        <v/>
      </c>
      <c r="D896" t="str">
        <f t="array" aca="1" ref="D8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Measure'!G896),0)),"")</f>
        <v/>
      </c>
      <c r="E896" t="str">
        <f t="array" aca="1" ref="E8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Measure'!G896),0)),"")</f>
        <v/>
      </c>
      <c r="F896" s="8" t="str">
        <f t="array" aca="1" ref="F8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Measure'!G896),0)),"")</f>
        <v/>
      </c>
    </row>
    <row r="897" spans="3:6" x14ac:dyDescent="0.25">
      <c r="C897" t="str">
        <f t="array" aca="1" ref="C8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Measure'!G897),0)),"")</f>
        <v/>
      </c>
      <c r="D897" t="str">
        <f t="array" aca="1" ref="D8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Measure'!G897),0)),"")</f>
        <v/>
      </c>
      <c r="E897" t="str">
        <f t="array" aca="1" ref="E8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Measure'!G897),0)),"")</f>
        <v/>
      </c>
      <c r="F897" s="8" t="str">
        <f t="array" aca="1" ref="F8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Measure'!G897),0)),"")</f>
        <v/>
      </c>
    </row>
    <row r="898" spans="3:6" x14ac:dyDescent="0.25">
      <c r="C898" t="str">
        <f t="array" aca="1" ref="C8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Measure'!G898),0)),"")</f>
        <v/>
      </c>
      <c r="D898" t="str">
        <f t="array" aca="1" ref="D8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Measure'!G898),0)),"")</f>
        <v/>
      </c>
      <c r="E898" t="str">
        <f t="array" aca="1" ref="E8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Measure'!G898),0)),"")</f>
        <v/>
      </c>
      <c r="F898" s="8" t="str">
        <f t="array" aca="1" ref="F8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Measure'!G898),0)),"")</f>
        <v/>
      </c>
    </row>
    <row r="899" spans="3:6" x14ac:dyDescent="0.25">
      <c r="C899" t="str">
        <f t="array" aca="1" ref="C8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Measure'!G899),0)),"")</f>
        <v/>
      </c>
      <c r="D899" t="str">
        <f t="array" aca="1" ref="D8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Measure'!G899),0)),"")</f>
        <v/>
      </c>
      <c r="E899" t="str">
        <f t="array" aca="1" ref="E8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Measure'!G899),0)),"")</f>
        <v/>
      </c>
      <c r="F899" s="8" t="str">
        <f t="array" aca="1" ref="F8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Measure'!G899),0)),"")</f>
        <v/>
      </c>
    </row>
    <row r="900" spans="3:6" x14ac:dyDescent="0.25">
      <c r="C900" t="str">
        <f t="array" aca="1" ref="C9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Measure'!G900),0)),"")</f>
        <v/>
      </c>
      <c r="D900" t="str">
        <f t="array" aca="1" ref="D9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Measure'!G900),0)),"")</f>
        <v/>
      </c>
      <c r="E900" t="str">
        <f t="array" aca="1" ref="E9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Measure'!G900),0)),"")</f>
        <v/>
      </c>
      <c r="F900" s="8" t="str">
        <f t="array" aca="1" ref="F9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Measure'!G900),0)),"")</f>
        <v/>
      </c>
    </row>
    <row r="901" spans="3:6" x14ac:dyDescent="0.25">
      <c r="C901" t="str">
        <f t="array" aca="1" ref="C9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Measure'!G901),0)),"")</f>
        <v/>
      </c>
      <c r="D901" t="str">
        <f t="array" aca="1" ref="D9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Measure'!G901),0)),"")</f>
        <v/>
      </c>
      <c r="E901" t="str">
        <f t="array" aca="1" ref="E9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Measure'!G901),0)),"")</f>
        <v/>
      </c>
      <c r="F901" s="8" t="str">
        <f t="array" aca="1" ref="F9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Measure'!G901),0)),"")</f>
        <v/>
      </c>
    </row>
    <row r="902" spans="3:6" x14ac:dyDescent="0.25">
      <c r="C902" t="str">
        <f t="array" aca="1" ref="C9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Measure'!G902),0)),"")</f>
        <v/>
      </c>
      <c r="D902" t="str">
        <f t="array" aca="1" ref="D9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Measure'!G902),0)),"")</f>
        <v/>
      </c>
      <c r="E902" t="str">
        <f t="array" aca="1" ref="E9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Measure'!G902),0)),"")</f>
        <v/>
      </c>
      <c r="F902" s="8" t="str">
        <f t="array" aca="1" ref="F9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Measure'!G902),0)),"")</f>
        <v/>
      </c>
    </row>
    <row r="903" spans="3:6" x14ac:dyDescent="0.25">
      <c r="C903" t="str">
        <f t="array" aca="1" ref="C9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Measure'!G903),0)),"")</f>
        <v/>
      </c>
      <c r="D903" t="str">
        <f t="array" aca="1" ref="D9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Measure'!G903),0)),"")</f>
        <v/>
      </c>
      <c r="E903" t="str">
        <f t="array" aca="1" ref="E9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Measure'!G903),0)),"")</f>
        <v/>
      </c>
      <c r="F903" s="8" t="str">
        <f t="array" aca="1" ref="F9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Measure'!G903),0)),"")</f>
        <v/>
      </c>
    </row>
    <row r="904" spans="3:6" x14ac:dyDescent="0.25">
      <c r="C904" t="str">
        <f t="array" aca="1" ref="C9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Measure'!G904),0)),"")</f>
        <v/>
      </c>
      <c r="D904" t="str">
        <f t="array" aca="1" ref="D9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Measure'!G904),0)),"")</f>
        <v/>
      </c>
      <c r="E904" t="str">
        <f t="array" aca="1" ref="E9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Measure'!G904),0)),"")</f>
        <v/>
      </c>
      <c r="F904" s="8" t="str">
        <f t="array" aca="1" ref="F9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Measure'!G904),0)),"")</f>
        <v/>
      </c>
    </row>
    <row r="905" spans="3:6" x14ac:dyDescent="0.25">
      <c r="C905" t="str">
        <f t="array" aca="1" ref="C9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Measure'!G905),0)),"")</f>
        <v/>
      </c>
      <c r="D905" t="str">
        <f t="array" aca="1" ref="D9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Measure'!G905),0)),"")</f>
        <v/>
      </c>
      <c r="E905" t="str">
        <f t="array" aca="1" ref="E9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Measure'!G905),0)),"")</f>
        <v/>
      </c>
      <c r="F905" s="8" t="str">
        <f t="array" aca="1" ref="F9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Measure'!G905),0)),"")</f>
        <v/>
      </c>
    </row>
    <row r="906" spans="3:6" x14ac:dyDescent="0.25">
      <c r="C906" t="str">
        <f t="array" aca="1" ref="C9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Measure'!G906),0)),"")</f>
        <v/>
      </c>
      <c r="D906" t="str">
        <f t="array" aca="1" ref="D9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Measure'!G906),0)),"")</f>
        <v/>
      </c>
      <c r="E906" t="str">
        <f t="array" aca="1" ref="E9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Measure'!G906),0)),"")</f>
        <v/>
      </c>
      <c r="F906" s="8" t="str">
        <f t="array" aca="1" ref="F9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Measure'!G906),0)),"")</f>
        <v/>
      </c>
    </row>
    <row r="907" spans="3:6" x14ac:dyDescent="0.25">
      <c r="C907" t="str">
        <f t="array" aca="1" ref="C9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Measure'!G907),0)),"")</f>
        <v/>
      </c>
      <c r="D907" t="str">
        <f t="array" aca="1" ref="D9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Measure'!G907),0)),"")</f>
        <v/>
      </c>
      <c r="E907" t="str">
        <f t="array" aca="1" ref="E9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Measure'!G907),0)),"")</f>
        <v/>
      </c>
      <c r="F907" s="8" t="str">
        <f t="array" aca="1" ref="F9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Measure'!G907),0)),"")</f>
        <v/>
      </c>
    </row>
    <row r="908" spans="3:6" x14ac:dyDescent="0.25">
      <c r="C908" t="str">
        <f t="array" aca="1" ref="C9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Measure'!G908),0)),"")</f>
        <v/>
      </c>
      <c r="D908" t="str">
        <f t="array" aca="1" ref="D9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Measure'!G908),0)),"")</f>
        <v/>
      </c>
      <c r="E908" t="str">
        <f t="array" aca="1" ref="E9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Measure'!G908),0)),"")</f>
        <v/>
      </c>
      <c r="F908" s="8" t="str">
        <f t="array" aca="1" ref="F9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Measure'!G908),0)),"")</f>
        <v/>
      </c>
    </row>
    <row r="909" spans="3:6" x14ac:dyDescent="0.25">
      <c r="C909" t="str">
        <f t="array" aca="1" ref="C9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Measure'!G909),0)),"")</f>
        <v/>
      </c>
      <c r="D909" t="str">
        <f t="array" aca="1" ref="D9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Measure'!G909),0)),"")</f>
        <v/>
      </c>
      <c r="E909" t="str">
        <f t="array" aca="1" ref="E9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Measure'!G909),0)),"")</f>
        <v/>
      </c>
      <c r="F909" s="8" t="str">
        <f t="array" aca="1" ref="F9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Measure'!G909),0)),"")</f>
        <v/>
      </c>
    </row>
    <row r="910" spans="3:6" x14ac:dyDescent="0.25">
      <c r="C910" t="str">
        <f t="array" aca="1" ref="C9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Measure'!G910),0)),"")</f>
        <v/>
      </c>
      <c r="D910" t="str">
        <f t="array" aca="1" ref="D9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Measure'!G910),0)),"")</f>
        <v/>
      </c>
      <c r="E910" t="str">
        <f t="array" aca="1" ref="E9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Measure'!G910),0)),"")</f>
        <v/>
      </c>
      <c r="F910" s="8" t="str">
        <f t="array" aca="1" ref="F9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Measure'!G910),0)),"")</f>
        <v/>
      </c>
    </row>
    <row r="911" spans="3:6" x14ac:dyDescent="0.25">
      <c r="C911" t="str">
        <f t="array" aca="1" ref="C9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Measure'!G911),0)),"")</f>
        <v/>
      </c>
      <c r="D911" t="str">
        <f t="array" aca="1" ref="D9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Measure'!G911),0)),"")</f>
        <v/>
      </c>
      <c r="E911" t="str">
        <f t="array" aca="1" ref="E9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Measure'!G911),0)),"")</f>
        <v/>
      </c>
      <c r="F911" s="8" t="str">
        <f t="array" aca="1" ref="F9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Measure'!G911),0)),"")</f>
        <v/>
      </c>
    </row>
    <row r="912" spans="3:6" x14ac:dyDescent="0.25">
      <c r="C912" t="str">
        <f t="array" aca="1" ref="C9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Measure'!G912),0)),"")</f>
        <v/>
      </c>
      <c r="D912" t="str">
        <f t="array" aca="1" ref="D9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Measure'!G912),0)),"")</f>
        <v/>
      </c>
      <c r="E912" t="str">
        <f t="array" aca="1" ref="E9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Measure'!G912),0)),"")</f>
        <v/>
      </c>
      <c r="F912" s="8" t="str">
        <f t="array" aca="1" ref="F9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Measure'!G912),0)),"")</f>
        <v/>
      </c>
    </row>
    <row r="913" spans="3:6" x14ac:dyDescent="0.25">
      <c r="C913" t="str">
        <f t="array" aca="1" ref="C9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Measure'!G913),0)),"")</f>
        <v/>
      </c>
      <c r="D913" t="str">
        <f t="array" aca="1" ref="D9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Measure'!G913),0)),"")</f>
        <v/>
      </c>
      <c r="E913" t="str">
        <f t="array" aca="1" ref="E9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Measure'!G913),0)),"")</f>
        <v/>
      </c>
      <c r="F913" s="8" t="str">
        <f t="array" aca="1" ref="F9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Measure'!G913),0)),"")</f>
        <v/>
      </c>
    </row>
    <row r="914" spans="3:6" x14ac:dyDescent="0.25">
      <c r="C914" t="str">
        <f t="array" aca="1" ref="C9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Measure'!G914),0)),"")</f>
        <v/>
      </c>
      <c r="D914" t="str">
        <f t="array" aca="1" ref="D9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Measure'!G914),0)),"")</f>
        <v/>
      </c>
      <c r="E914" t="str">
        <f t="array" aca="1" ref="E9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Measure'!G914),0)),"")</f>
        <v/>
      </c>
      <c r="F914" s="8" t="str">
        <f t="array" aca="1" ref="F9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Measure'!G914),0)),"")</f>
        <v/>
      </c>
    </row>
    <row r="915" spans="3:6" x14ac:dyDescent="0.25">
      <c r="C915" t="str">
        <f t="array" aca="1" ref="C9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Measure'!G915),0)),"")</f>
        <v/>
      </c>
      <c r="D915" t="str">
        <f t="array" aca="1" ref="D9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Measure'!G915),0)),"")</f>
        <v/>
      </c>
      <c r="E915" t="str">
        <f t="array" aca="1" ref="E9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Measure'!G915),0)),"")</f>
        <v/>
      </c>
      <c r="F915" s="8" t="str">
        <f t="array" aca="1" ref="F9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Measure'!G915),0)),"")</f>
        <v/>
      </c>
    </row>
    <row r="916" spans="3:6" x14ac:dyDescent="0.25">
      <c r="C916" t="str">
        <f t="array" aca="1" ref="C9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Measure'!G916),0)),"")</f>
        <v/>
      </c>
      <c r="D916" t="str">
        <f t="array" aca="1" ref="D9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Measure'!G916),0)),"")</f>
        <v/>
      </c>
      <c r="E916" t="str">
        <f t="array" aca="1" ref="E9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Measure'!G916),0)),"")</f>
        <v/>
      </c>
      <c r="F916" s="8" t="str">
        <f t="array" aca="1" ref="F9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Measure'!G916),0)),"")</f>
        <v/>
      </c>
    </row>
    <row r="917" spans="3:6" x14ac:dyDescent="0.25">
      <c r="C917" t="str">
        <f t="array" aca="1" ref="C9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Measure'!G917),0)),"")</f>
        <v/>
      </c>
      <c r="D917" t="str">
        <f t="array" aca="1" ref="D9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Measure'!G917),0)),"")</f>
        <v/>
      </c>
      <c r="E917" t="str">
        <f t="array" aca="1" ref="E9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Measure'!G917),0)),"")</f>
        <v/>
      </c>
      <c r="F917" s="8" t="str">
        <f t="array" aca="1" ref="F9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Measure'!G917),0)),"")</f>
        <v/>
      </c>
    </row>
    <row r="918" spans="3:6" x14ac:dyDescent="0.25">
      <c r="C918" t="str">
        <f t="array" aca="1" ref="C9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Measure'!G918),0)),"")</f>
        <v/>
      </c>
      <c r="D918" t="str">
        <f t="array" aca="1" ref="D9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Measure'!G918),0)),"")</f>
        <v/>
      </c>
      <c r="E918" t="str">
        <f t="array" aca="1" ref="E9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Measure'!G918),0)),"")</f>
        <v/>
      </c>
      <c r="F918" s="8" t="str">
        <f t="array" aca="1" ref="F9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Measure'!G918),0)),"")</f>
        <v/>
      </c>
    </row>
    <row r="919" spans="3:6" x14ac:dyDescent="0.25">
      <c r="C919" t="str">
        <f t="array" aca="1" ref="C9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Measure'!G919),0)),"")</f>
        <v/>
      </c>
      <c r="D919" t="str">
        <f t="array" aca="1" ref="D9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Measure'!G919),0)),"")</f>
        <v/>
      </c>
      <c r="E919" t="str">
        <f t="array" aca="1" ref="E9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Measure'!G919),0)),"")</f>
        <v/>
      </c>
      <c r="F919" s="8" t="str">
        <f t="array" aca="1" ref="F9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Measure'!G919),0)),"")</f>
        <v/>
      </c>
    </row>
    <row r="920" spans="3:6" x14ac:dyDescent="0.25">
      <c r="C920" t="str">
        <f t="array" aca="1" ref="C9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Measure'!G920),0)),"")</f>
        <v/>
      </c>
      <c r="D920" t="str">
        <f t="array" aca="1" ref="D9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Measure'!G920),0)),"")</f>
        <v/>
      </c>
      <c r="E920" t="str">
        <f t="array" aca="1" ref="E9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Measure'!G920),0)),"")</f>
        <v/>
      </c>
      <c r="F920" s="8" t="str">
        <f t="array" aca="1" ref="F9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Measure'!G920),0)),"")</f>
        <v/>
      </c>
    </row>
    <row r="921" spans="3:6" x14ac:dyDescent="0.25">
      <c r="C921" t="str">
        <f t="array" aca="1" ref="C9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Measure'!G921),0)),"")</f>
        <v/>
      </c>
      <c r="D921" t="str">
        <f t="array" aca="1" ref="D9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Measure'!G921),0)),"")</f>
        <v/>
      </c>
      <c r="E921" t="str">
        <f t="array" aca="1" ref="E9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Measure'!G921),0)),"")</f>
        <v/>
      </c>
      <c r="F921" s="8" t="str">
        <f t="array" aca="1" ref="F9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Measure'!G921),0)),"")</f>
        <v/>
      </c>
    </row>
    <row r="922" spans="3:6" x14ac:dyDescent="0.25">
      <c r="C922" t="str">
        <f t="array" aca="1" ref="C9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Measure'!G922),0)),"")</f>
        <v/>
      </c>
      <c r="D922" t="str">
        <f t="array" aca="1" ref="D9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Measure'!G922),0)),"")</f>
        <v/>
      </c>
      <c r="E922" t="str">
        <f t="array" aca="1" ref="E9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Measure'!G922),0)),"")</f>
        <v/>
      </c>
      <c r="F922" s="8" t="str">
        <f t="array" aca="1" ref="F9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Measure'!G922),0)),"")</f>
        <v/>
      </c>
    </row>
    <row r="923" spans="3:6" x14ac:dyDescent="0.25">
      <c r="C923" t="str">
        <f t="array" aca="1" ref="C9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Measure'!G923),0)),"")</f>
        <v/>
      </c>
      <c r="D923" t="str">
        <f t="array" aca="1" ref="D9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Measure'!G923),0)),"")</f>
        <v/>
      </c>
      <c r="E923" t="str">
        <f t="array" aca="1" ref="E9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Measure'!G923),0)),"")</f>
        <v/>
      </c>
      <c r="F923" s="8" t="str">
        <f t="array" aca="1" ref="F9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Measure'!G923),0)),"")</f>
        <v/>
      </c>
    </row>
    <row r="924" spans="3:6" x14ac:dyDescent="0.25">
      <c r="C924" t="str">
        <f t="array" aca="1" ref="C9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Measure'!G924),0)),"")</f>
        <v/>
      </c>
      <c r="D924" t="str">
        <f t="array" aca="1" ref="D9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Measure'!G924),0)),"")</f>
        <v/>
      </c>
      <c r="E924" t="str">
        <f t="array" aca="1" ref="E9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Measure'!G924),0)),"")</f>
        <v/>
      </c>
      <c r="F924" s="8" t="str">
        <f t="array" aca="1" ref="F9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Measure'!G924),0)),"")</f>
        <v/>
      </c>
    </row>
    <row r="925" spans="3:6" x14ac:dyDescent="0.25">
      <c r="C925" t="str">
        <f t="array" aca="1" ref="C9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Measure'!G925),0)),"")</f>
        <v/>
      </c>
      <c r="D925" t="str">
        <f t="array" aca="1" ref="D9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Measure'!G925),0)),"")</f>
        <v/>
      </c>
      <c r="E925" t="str">
        <f t="array" aca="1" ref="E9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Measure'!G925),0)),"")</f>
        <v/>
      </c>
      <c r="F925" s="8" t="str">
        <f t="array" aca="1" ref="F9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Measure'!G925),0)),"")</f>
        <v/>
      </c>
    </row>
    <row r="926" spans="3:6" x14ac:dyDescent="0.25">
      <c r="C926" t="str">
        <f t="array" aca="1" ref="C9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Measure'!G926),0)),"")</f>
        <v/>
      </c>
      <c r="D926" t="str">
        <f t="array" aca="1" ref="D9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Measure'!G926),0)),"")</f>
        <v/>
      </c>
      <c r="E926" t="str">
        <f t="array" aca="1" ref="E9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Measure'!G926),0)),"")</f>
        <v/>
      </c>
      <c r="F926" s="8" t="str">
        <f t="array" aca="1" ref="F9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Measure'!G926),0)),"")</f>
        <v/>
      </c>
    </row>
    <row r="927" spans="3:6" x14ac:dyDescent="0.25">
      <c r="C927" t="str">
        <f t="array" aca="1" ref="C9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Measure'!G927),0)),"")</f>
        <v/>
      </c>
      <c r="D927" t="str">
        <f t="array" aca="1" ref="D9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Measure'!G927),0)),"")</f>
        <v/>
      </c>
      <c r="E927" t="str">
        <f t="array" aca="1" ref="E9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Measure'!G927),0)),"")</f>
        <v/>
      </c>
      <c r="F927" s="8" t="str">
        <f t="array" aca="1" ref="F9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Measure'!G927),0)),"")</f>
        <v/>
      </c>
    </row>
    <row r="928" spans="3:6" x14ac:dyDescent="0.25">
      <c r="C928" t="str">
        <f t="array" aca="1" ref="C9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Measure'!G928),0)),"")</f>
        <v/>
      </c>
      <c r="D928" t="str">
        <f t="array" aca="1" ref="D9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Measure'!G928),0)),"")</f>
        <v/>
      </c>
      <c r="E928" t="str">
        <f t="array" aca="1" ref="E9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Measure'!G928),0)),"")</f>
        <v/>
      </c>
      <c r="F928" s="8" t="str">
        <f t="array" aca="1" ref="F9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Measure'!G928),0)),"")</f>
        <v/>
      </c>
    </row>
    <row r="929" spans="3:6" x14ac:dyDescent="0.25">
      <c r="C929" t="str">
        <f t="array" aca="1" ref="C9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Measure'!G929),0)),"")</f>
        <v/>
      </c>
      <c r="D929" t="str">
        <f t="array" aca="1" ref="D9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Measure'!G929),0)),"")</f>
        <v/>
      </c>
      <c r="E929" t="str">
        <f t="array" aca="1" ref="E9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Measure'!G929),0)),"")</f>
        <v/>
      </c>
      <c r="F929" s="8" t="str">
        <f t="array" aca="1" ref="F9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Measure'!G929),0)),"")</f>
        <v/>
      </c>
    </row>
    <row r="930" spans="3:6" x14ac:dyDescent="0.25">
      <c r="C930" t="str">
        <f t="array" aca="1" ref="C9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Measure'!G930),0)),"")</f>
        <v/>
      </c>
      <c r="D930" t="str">
        <f t="array" aca="1" ref="D9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Measure'!G930),0)),"")</f>
        <v/>
      </c>
      <c r="E930" t="str">
        <f t="array" aca="1" ref="E9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Measure'!G930),0)),"")</f>
        <v/>
      </c>
      <c r="F930" s="8" t="str">
        <f t="array" aca="1" ref="F9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Measure'!G930),0)),"")</f>
        <v/>
      </c>
    </row>
    <row r="931" spans="3:6" x14ac:dyDescent="0.25">
      <c r="C931" t="str">
        <f t="array" aca="1" ref="C9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Measure'!G931),0)),"")</f>
        <v/>
      </c>
      <c r="D931" t="str">
        <f t="array" aca="1" ref="D9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Measure'!G931),0)),"")</f>
        <v/>
      </c>
      <c r="E931" t="str">
        <f t="array" aca="1" ref="E9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Measure'!G931),0)),"")</f>
        <v/>
      </c>
      <c r="F931" s="8" t="str">
        <f t="array" aca="1" ref="F9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Measure'!G931),0)),"")</f>
        <v/>
      </c>
    </row>
    <row r="932" spans="3:6" x14ac:dyDescent="0.25">
      <c r="C932" t="str">
        <f t="array" aca="1" ref="C9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Measure'!G932),0)),"")</f>
        <v/>
      </c>
      <c r="D932" t="str">
        <f t="array" aca="1" ref="D9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Measure'!G932),0)),"")</f>
        <v/>
      </c>
      <c r="E932" t="str">
        <f t="array" aca="1" ref="E9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Measure'!G932),0)),"")</f>
        <v/>
      </c>
      <c r="F932" s="8" t="str">
        <f t="array" aca="1" ref="F9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Measure'!G932),0)),"")</f>
        <v/>
      </c>
    </row>
    <row r="933" spans="3:6" x14ac:dyDescent="0.25">
      <c r="C933" t="str">
        <f t="array" aca="1" ref="C9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Measure'!G933),0)),"")</f>
        <v/>
      </c>
      <c r="D933" t="str">
        <f t="array" aca="1" ref="D9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Measure'!G933),0)),"")</f>
        <v/>
      </c>
      <c r="E933" t="str">
        <f t="array" aca="1" ref="E9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Measure'!G933),0)),"")</f>
        <v/>
      </c>
      <c r="F933" s="8" t="str">
        <f t="array" aca="1" ref="F9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Measure'!G933),0)),"")</f>
        <v/>
      </c>
    </row>
    <row r="934" spans="3:6" x14ac:dyDescent="0.25">
      <c r="C934" t="str">
        <f t="array" aca="1" ref="C9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Measure'!G934),0)),"")</f>
        <v/>
      </c>
      <c r="D934" t="str">
        <f t="array" aca="1" ref="D9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Measure'!G934),0)),"")</f>
        <v/>
      </c>
      <c r="E934" t="str">
        <f t="array" aca="1" ref="E9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Measure'!G934),0)),"")</f>
        <v/>
      </c>
      <c r="F934" s="8" t="str">
        <f t="array" aca="1" ref="F9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Measure'!G934),0)),"")</f>
        <v/>
      </c>
    </row>
    <row r="935" spans="3:6" x14ac:dyDescent="0.25">
      <c r="C935" t="str">
        <f t="array" aca="1" ref="C9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Measure'!G935),0)),"")</f>
        <v/>
      </c>
      <c r="D935" t="str">
        <f t="array" aca="1" ref="D9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Measure'!G935),0)),"")</f>
        <v/>
      </c>
      <c r="E935" t="str">
        <f t="array" aca="1" ref="E9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Measure'!G935),0)),"")</f>
        <v/>
      </c>
      <c r="F935" s="8" t="str">
        <f t="array" aca="1" ref="F9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Measure'!G935),0)),"")</f>
        <v/>
      </c>
    </row>
    <row r="936" spans="3:6" x14ac:dyDescent="0.25">
      <c r="C936" t="str">
        <f t="array" aca="1" ref="C9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Measure'!G936),0)),"")</f>
        <v/>
      </c>
      <c r="D936" t="str">
        <f t="array" aca="1" ref="D9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Measure'!G936),0)),"")</f>
        <v/>
      </c>
      <c r="E936" t="str">
        <f t="array" aca="1" ref="E9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Measure'!G936),0)),"")</f>
        <v/>
      </c>
      <c r="F936" s="8" t="str">
        <f t="array" aca="1" ref="F9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Measure'!G936),0)),"")</f>
        <v/>
      </c>
    </row>
    <row r="937" spans="3:6" x14ac:dyDescent="0.25">
      <c r="C937" t="str">
        <f t="array" aca="1" ref="C9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Measure'!G937),0)),"")</f>
        <v/>
      </c>
      <c r="D937" t="str">
        <f t="array" aca="1" ref="D9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Measure'!G937),0)),"")</f>
        <v/>
      </c>
      <c r="E937" t="str">
        <f t="array" aca="1" ref="E9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Measure'!G937),0)),"")</f>
        <v/>
      </c>
      <c r="F937" s="8" t="str">
        <f t="array" aca="1" ref="F9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Measure'!G937),0)),"")</f>
        <v/>
      </c>
    </row>
    <row r="938" spans="3:6" x14ac:dyDescent="0.25">
      <c r="C938" t="str">
        <f t="array" aca="1" ref="C9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Measure'!G938),0)),"")</f>
        <v/>
      </c>
      <c r="D938" t="str">
        <f t="array" aca="1" ref="D9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Measure'!G938),0)),"")</f>
        <v/>
      </c>
      <c r="E938" t="str">
        <f t="array" aca="1" ref="E9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Measure'!G938),0)),"")</f>
        <v/>
      </c>
      <c r="F938" s="8" t="str">
        <f t="array" aca="1" ref="F9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Measure'!G938),0)),"")</f>
        <v/>
      </c>
    </row>
    <row r="939" spans="3:6" x14ac:dyDescent="0.25">
      <c r="C939" t="str">
        <f t="array" aca="1" ref="C9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Measure'!G939),0)),"")</f>
        <v/>
      </c>
      <c r="D939" t="str">
        <f t="array" aca="1" ref="D9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Measure'!G939),0)),"")</f>
        <v/>
      </c>
      <c r="E939" t="str">
        <f t="array" aca="1" ref="E9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Measure'!G939),0)),"")</f>
        <v/>
      </c>
      <c r="F939" s="8" t="str">
        <f t="array" aca="1" ref="F9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Measure'!G939),0)),"")</f>
        <v/>
      </c>
    </row>
    <row r="940" spans="3:6" x14ac:dyDescent="0.25">
      <c r="C940" t="str">
        <f t="array" aca="1" ref="C9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Measure'!G940),0)),"")</f>
        <v/>
      </c>
      <c r="D940" t="str">
        <f t="array" aca="1" ref="D9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Measure'!G940),0)),"")</f>
        <v/>
      </c>
      <c r="E940" t="str">
        <f t="array" aca="1" ref="E9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Measure'!G940),0)),"")</f>
        <v/>
      </c>
      <c r="F940" s="8" t="str">
        <f t="array" aca="1" ref="F9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Measure'!G940),0)),"")</f>
        <v/>
      </c>
    </row>
    <row r="941" spans="3:6" x14ac:dyDescent="0.25">
      <c r="C941" t="str">
        <f t="array" aca="1" ref="C9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Measure'!G941),0)),"")</f>
        <v/>
      </c>
      <c r="D941" t="str">
        <f t="array" aca="1" ref="D9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Measure'!G941),0)),"")</f>
        <v/>
      </c>
      <c r="E941" t="str">
        <f t="array" aca="1" ref="E9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Measure'!G941),0)),"")</f>
        <v/>
      </c>
      <c r="F941" s="8" t="str">
        <f t="array" aca="1" ref="F9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Measure'!G941),0)),"")</f>
        <v/>
      </c>
    </row>
    <row r="942" spans="3:6" x14ac:dyDescent="0.25">
      <c r="C942" t="str">
        <f t="array" aca="1" ref="C9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Measure'!G942),0)),"")</f>
        <v/>
      </c>
      <c r="D942" t="str">
        <f t="array" aca="1" ref="D9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Measure'!G942),0)),"")</f>
        <v/>
      </c>
      <c r="E942" t="str">
        <f t="array" aca="1" ref="E9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Measure'!G942),0)),"")</f>
        <v/>
      </c>
      <c r="F942" s="8" t="str">
        <f t="array" aca="1" ref="F9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Measure'!G942),0)),"")</f>
        <v/>
      </c>
    </row>
    <row r="943" spans="3:6" x14ac:dyDescent="0.25">
      <c r="C943" t="str">
        <f t="array" aca="1" ref="C9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Measure'!G943),0)),"")</f>
        <v/>
      </c>
      <c r="D943" t="str">
        <f t="array" aca="1" ref="D9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Measure'!G943),0)),"")</f>
        <v/>
      </c>
      <c r="E943" t="str">
        <f t="array" aca="1" ref="E9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Measure'!G943),0)),"")</f>
        <v/>
      </c>
      <c r="F943" s="8" t="str">
        <f t="array" aca="1" ref="F9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Measure'!G943),0)),"")</f>
        <v/>
      </c>
    </row>
    <row r="944" spans="3:6" x14ac:dyDescent="0.25">
      <c r="C944" t="str">
        <f t="array" aca="1" ref="C9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Measure'!G944),0)),"")</f>
        <v/>
      </c>
      <c r="D944" t="str">
        <f t="array" aca="1" ref="D9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Measure'!G944),0)),"")</f>
        <v/>
      </c>
      <c r="E944" t="str">
        <f t="array" aca="1" ref="E9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Measure'!G944),0)),"")</f>
        <v/>
      </c>
      <c r="F944" s="8" t="str">
        <f t="array" aca="1" ref="F9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Measure'!G944),0)),"")</f>
        <v/>
      </c>
    </row>
    <row r="945" spans="3:6" x14ac:dyDescent="0.25">
      <c r="C945" t="str">
        <f t="array" aca="1" ref="C9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Measure'!G945),0)),"")</f>
        <v/>
      </c>
      <c r="D945" t="str">
        <f t="array" aca="1" ref="D9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Measure'!G945),0)),"")</f>
        <v/>
      </c>
      <c r="E945" t="str">
        <f t="array" aca="1" ref="E9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Measure'!G945),0)),"")</f>
        <v/>
      </c>
      <c r="F945" s="8" t="str">
        <f t="array" aca="1" ref="F9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Measure'!G945),0)),"")</f>
        <v/>
      </c>
    </row>
    <row r="946" spans="3:6" x14ac:dyDescent="0.25">
      <c r="C946" t="str">
        <f t="array" aca="1" ref="C9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Measure'!G946),0)),"")</f>
        <v/>
      </c>
      <c r="D946" t="str">
        <f t="array" aca="1" ref="D9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Measure'!G946),0)),"")</f>
        <v/>
      </c>
      <c r="E946" t="str">
        <f t="array" aca="1" ref="E9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Measure'!G946),0)),"")</f>
        <v/>
      </c>
      <c r="F946" s="8" t="str">
        <f t="array" aca="1" ref="F9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Measure'!G946),0)),"")</f>
        <v/>
      </c>
    </row>
    <row r="947" spans="3:6" x14ac:dyDescent="0.25">
      <c r="C947" t="str">
        <f t="array" aca="1" ref="C9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Measure'!G947),0)),"")</f>
        <v/>
      </c>
      <c r="D947" t="str">
        <f t="array" aca="1" ref="D9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Measure'!G947),0)),"")</f>
        <v/>
      </c>
      <c r="E947" t="str">
        <f t="array" aca="1" ref="E9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Measure'!G947),0)),"")</f>
        <v/>
      </c>
      <c r="F947" s="8" t="str">
        <f t="array" aca="1" ref="F9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Measure'!G947),0)),"")</f>
        <v/>
      </c>
    </row>
    <row r="948" spans="3:6" x14ac:dyDescent="0.25">
      <c r="C948" t="str">
        <f t="array" aca="1" ref="C9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Measure'!G948),0)),"")</f>
        <v/>
      </c>
      <c r="D948" t="str">
        <f t="array" aca="1" ref="D9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Measure'!G948),0)),"")</f>
        <v/>
      </c>
      <c r="E948" t="str">
        <f t="array" aca="1" ref="E9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Measure'!G948),0)),"")</f>
        <v/>
      </c>
      <c r="F948" s="8" t="str">
        <f t="array" aca="1" ref="F9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Measure'!G948),0)),"")</f>
        <v/>
      </c>
    </row>
    <row r="949" spans="3:6" x14ac:dyDescent="0.25">
      <c r="C949" t="str">
        <f t="array" aca="1" ref="C9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Measure'!G949),0)),"")</f>
        <v/>
      </c>
      <c r="D949" t="str">
        <f t="array" aca="1" ref="D9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Measure'!G949),0)),"")</f>
        <v/>
      </c>
      <c r="E949" t="str">
        <f t="array" aca="1" ref="E9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Measure'!G949),0)),"")</f>
        <v/>
      </c>
      <c r="F949" s="8" t="str">
        <f t="array" aca="1" ref="F9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Measure'!G949),0)),"")</f>
        <v/>
      </c>
    </row>
    <row r="950" spans="3:6" x14ac:dyDescent="0.25">
      <c r="C950" t="str">
        <f t="array" aca="1" ref="C9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Measure'!G950),0)),"")</f>
        <v/>
      </c>
      <c r="D950" t="str">
        <f t="array" aca="1" ref="D9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Measure'!G950),0)),"")</f>
        <v/>
      </c>
      <c r="E950" t="str">
        <f t="array" aca="1" ref="E9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Measure'!G950),0)),"")</f>
        <v/>
      </c>
      <c r="F950" s="8" t="str">
        <f t="array" aca="1" ref="F9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Measure'!G950),0)),"")</f>
        <v/>
      </c>
    </row>
    <row r="951" spans="3:6" x14ac:dyDescent="0.25">
      <c r="C951" t="str">
        <f t="array" aca="1" ref="C9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Measure'!G951),0)),"")</f>
        <v/>
      </c>
      <c r="D951" t="str">
        <f t="array" aca="1" ref="D9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Measure'!G951),0)),"")</f>
        <v/>
      </c>
      <c r="E951" t="str">
        <f t="array" aca="1" ref="E9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Measure'!G951),0)),"")</f>
        <v/>
      </c>
      <c r="F951" s="8" t="str">
        <f t="array" aca="1" ref="F9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Measure'!G951),0)),"")</f>
        <v/>
      </c>
    </row>
    <row r="952" spans="3:6" x14ac:dyDescent="0.25">
      <c r="C952" t="str">
        <f t="array" aca="1" ref="C9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Measure'!G952),0)),"")</f>
        <v/>
      </c>
      <c r="D952" t="str">
        <f t="array" aca="1" ref="D9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Measure'!G952),0)),"")</f>
        <v/>
      </c>
      <c r="E952" t="str">
        <f t="array" aca="1" ref="E9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Measure'!G952),0)),"")</f>
        <v/>
      </c>
      <c r="F952" s="8" t="str">
        <f t="array" aca="1" ref="F9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Measure'!G952),0)),"")</f>
        <v/>
      </c>
    </row>
    <row r="953" spans="3:6" x14ac:dyDescent="0.25">
      <c r="C953" t="str">
        <f t="array" aca="1" ref="C9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Measure'!G953),0)),"")</f>
        <v/>
      </c>
      <c r="D953" t="str">
        <f t="array" aca="1" ref="D9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Measure'!G953),0)),"")</f>
        <v/>
      </c>
      <c r="E953" t="str">
        <f t="array" aca="1" ref="E9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Measure'!G953),0)),"")</f>
        <v/>
      </c>
      <c r="F953" s="8" t="str">
        <f t="array" aca="1" ref="F9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Measure'!G953),0)),"")</f>
        <v/>
      </c>
    </row>
    <row r="954" spans="3:6" x14ac:dyDescent="0.25">
      <c r="C954" t="str">
        <f t="array" aca="1" ref="C9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Measure'!G954),0)),"")</f>
        <v/>
      </c>
      <c r="D954" t="str">
        <f t="array" aca="1" ref="D9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Measure'!G954),0)),"")</f>
        <v/>
      </c>
      <c r="E954" t="str">
        <f t="array" aca="1" ref="E9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Measure'!G954),0)),"")</f>
        <v/>
      </c>
      <c r="F954" s="8" t="str">
        <f t="array" aca="1" ref="F9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Measure'!G954),0)),"")</f>
        <v/>
      </c>
    </row>
    <row r="955" spans="3:6" x14ac:dyDescent="0.25">
      <c r="C955" t="str">
        <f t="array" aca="1" ref="C9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Measure'!G955),0)),"")</f>
        <v/>
      </c>
      <c r="D955" t="str">
        <f t="array" aca="1" ref="D9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Measure'!G955),0)),"")</f>
        <v/>
      </c>
      <c r="E955" t="str">
        <f t="array" aca="1" ref="E9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Measure'!G955),0)),"")</f>
        <v/>
      </c>
      <c r="F955" s="8" t="str">
        <f t="array" aca="1" ref="F9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Measure'!G955),0)),"")</f>
        <v/>
      </c>
    </row>
    <row r="956" spans="3:6" x14ac:dyDescent="0.25">
      <c r="C956" t="str">
        <f t="array" aca="1" ref="C9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Measure'!G956),0)),"")</f>
        <v/>
      </c>
      <c r="D956" t="str">
        <f t="array" aca="1" ref="D9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Measure'!G956),0)),"")</f>
        <v/>
      </c>
      <c r="E956" t="str">
        <f t="array" aca="1" ref="E9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Measure'!G956),0)),"")</f>
        <v/>
      </c>
      <c r="F956" s="8" t="str">
        <f t="array" aca="1" ref="F9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Measure'!G956),0)),"")</f>
        <v/>
      </c>
    </row>
    <row r="957" spans="3:6" x14ac:dyDescent="0.25">
      <c r="C957" t="str">
        <f t="array" aca="1" ref="C9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Measure'!G957),0)),"")</f>
        <v/>
      </c>
      <c r="D957" t="str">
        <f t="array" aca="1" ref="D9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Measure'!G957),0)),"")</f>
        <v/>
      </c>
      <c r="E957" t="str">
        <f t="array" aca="1" ref="E9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Measure'!G957),0)),"")</f>
        <v/>
      </c>
      <c r="F957" s="8" t="str">
        <f t="array" aca="1" ref="F9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Measure'!G957),0)),"")</f>
        <v/>
      </c>
    </row>
    <row r="958" spans="3:6" x14ac:dyDescent="0.25">
      <c r="C958" t="str">
        <f t="array" aca="1" ref="C9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Measure'!G958),0)),"")</f>
        <v/>
      </c>
      <c r="D958" t="str">
        <f t="array" aca="1" ref="D9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Measure'!G958),0)),"")</f>
        <v/>
      </c>
      <c r="E958" t="str">
        <f t="array" aca="1" ref="E9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Measure'!G958),0)),"")</f>
        <v/>
      </c>
      <c r="F958" s="8" t="str">
        <f t="array" aca="1" ref="F9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Measure'!G958),0)),"")</f>
        <v/>
      </c>
    </row>
    <row r="959" spans="3:6" x14ac:dyDescent="0.25">
      <c r="C959" t="str">
        <f t="array" aca="1" ref="C9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Measure'!G959),0)),"")</f>
        <v/>
      </c>
      <c r="D959" t="str">
        <f t="array" aca="1" ref="D9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Measure'!G959),0)),"")</f>
        <v/>
      </c>
      <c r="E959" t="str">
        <f t="array" aca="1" ref="E9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Measure'!G959),0)),"")</f>
        <v/>
      </c>
      <c r="F959" s="8" t="str">
        <f t="array" aca="1" ref="F9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Measure'!G959),0)),"")</f>
        <v/>
      </c>
    </row>
    <row r="960" spans="3:6" x14ac:dyDescent="0.25">
      <c r="C960" t="str">
        <f t="array" aca="1" ref="C9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Measure'!G960),0)),"")</f>
        <v/>
      </c>
      <c r="D960" t="str">
        <f t="array" aca="1" ref="D9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Measure'!G960),0)),"")</f>
        <v/>
      </c>
      <c r="E960" t="str">
        <f t="array" aca="1" ref="E9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Measure'!G960),0)),"")</f>
        <v/>
      </c>
      <c r="F960" s="8" t="str">
        <f t="array" aca="1" ref="F9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Measure'!G960),0)),"")</f>
        <v/>
      </c>
    </row>
    <row r="961" spans="3:6" x14ac:dyDescent="0.25">
      <c r="C961" t="str">
        <f t="array" aca="1" ref="C9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Measure'!G961),0)),"")</f>
        <v/>
      </c>
      <c r="D961" t="str">
        <f t="array" aca="1" ref="D9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Measure'!G961),0)),"")</f>
        <v/>
      </c>
      <c r="E961" t="str">
        <f t="array" aca="1" ref="E9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Measure'!G961),0)),"")</f>
        <v/>
      </c>
      <c r="F961" s="8" t="str">
        <f t="array" aca="1" ref="F9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Measure'!G961),0)),"")</f>
        <v/>
      </c>
    </row>
    <row r="962" spans="3:6" x14ac:dyDescent="0.25">
      <c r="C962" t="str">
        <f t="array" aca="1" ref="C9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Measure'!G962),0)),"")</f>
        <v/>
      </c>
      <c r="D962" t="str">
        <f t="array" aca="1" ref="D9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Measure'!G962),0)),"")</f>
        <v/>
      </c>
      <c r="E962" t="str">
        <f t="array" aca="1" ref="E9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Measure'!G962),0)),"")</f>
        <v/>
      </c>
      <c r="F962" s="8" t="str">
        <f t="array" aca="1" ref="F9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Measure'!G962),0)),"")</f>
        <v/>
      </c>
    </row>
    <row r="963" spans="3:6" x14ac:dyDescent="0.25">
      <c r="C963" t="str">
        <f t="array" aca="1" ref="C9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Measure'!G963),0)),"")</f>
        <v/>
      </c>
      <c r="D963" t="str">
        <f t="array" aca="1" ref="D9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Measure'!G963),0)),"")</f>
        <v/>
      </c>
      <c r="E963" t="str">
        <f t="array" aca="1" ref="E9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Measure'!G963),0)),"")</f>
        <v/>
      </c>
      <c r="F963" s="8" t="str">
        <f t="array" aca="1" ref="F9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Measure'!G963),0)),"")</f>
        <v/>
      </c>
    </row>
    <row r="964" spans="3:6" x14ac:dyDescent="0.25">
      <c r="C964" t="str">
        <f t="array" aca="1" ref="C9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Measure'!G964),0)),"")</f>
        <v/>
      </c>
      <c r="D964" t="str">
        <f t="array" aca="1" ref="D9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Measure'!G964),0)),"")</f>
        <v/>
      </c>
      <c r="E964" t="str">
        <f t="array" aca="1" ref="E9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Measure'!G964),0)),"")</f>
        <v/>
      </c>
      <c r="F964" s="8" t="str">
        <f t="array" aca="1" ref="F9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Measure'!G964),0)),"")</f>
        <v/>
      </c>
    </row>
    <row r="965" spans="3:6" x14ac:dyDescent="0.25">
      <c r="C965" t="str">
        <f t="array" aca="1" ref="C9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Measure'!G965),0)),"")</f>
        <v/>
      </c>
      <c r="D965" t="str">
        <f t="array" aca="1" ref="D9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Measure'!G965),0)),"")</f>
        <v/>
      </c>
      <c r="E965" t="str">
        <f t="array" aca="1" ref="E9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Measure'!G965),0)),"")</f>
        <v/>
      </c>
      <c r="F965" s="8" t="str">
        <f t="array" aca="1" ref="F9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Measure'!G965),0)),"")</f>
        <v/>
      </c>
    </row>
    <row r="966" spans="3:6" x14ac:dyDescent="0.25">
      <c r="C966" t="str">
        <f t="array" aca="1" ref="C9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Measure'!G966),0)),"")</f>
        <v/>
      </c>
      <c r="D966" t="str">
        <f t="array" aca="1" ref="D9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Measure'!G966),0)),"")</f>
        <v/>
      </c>
      <c r="E966" t="str">
        <f t="array" aca="1" ref="E9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Measure'!G966),0)),"")</f>
        <v/>
      </c>
      <c r="F966" s="8" t="str">
        <f t="array" aca="1" ref="F9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Measure'!G966),0)),"")</f>
        <v/>
      </c>
    </row>
    <row r="967" spans="3:6" x14ac:dyDescent="0.25">
      <c r="C967" t="str">
        <f t="array" aca="1" ref="C9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Measure'!G967),0)),"")</f>
        <v/>
      </c>
      <c r="D967" t="str">
        <f t="array" aca="1" ref="D9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Measure'!G967),0)),"")</f>
        <v/>
      </c>
      <c r="E967" t="str">
        <f t="array" aca="1" ref="E9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Measure'!G967),0)),"")</f>
        <v/>
      </c>
      <c r="F967" s="8" t="str">
        <f t="array" aca="1" ref="F9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Measure'!G967),0)),"")</f>
        <v/>
      </c>
    </row>
    <row r="968" spans="3:6" x14ac:dyDescent="0.25">
      <c r="C968" t="str">
        <f t="array" aca="1" ref="C9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Measure'!G968),0)),"")</f>
        <v/>
      </c>
      <c r="D968" t="str">
        <f t="array" aca="1" ref="D9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Measure'!G968),0)),"")</f>
        <v/>
      </c>
      <c r="E968" t="str">
        <f t="array" aca="1" ref="E9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Measure'!G968),0)),"")</f>
        <v/>
      </c>
      <c r="F968" s="8" t="str">
        <f t="array" aca="1" ref="F9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Measure'!G968),0)),"")</f>
        <v/>
      </c>
    </row>
    <row r="969" spans="3:6" x14ac:dyDescent="0.25">
      <c r="C969" t="str">
        <f t="array" aca="1" ref="C9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Measure'!G969),0)),"")</f>
        <v/>
      </c>
      <c r="D969" t="str">
        <f t="array" aca="1" ref="D9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Measure'!G969),0)),"")</f>
        <v/>
      </c>
      <c r="E969" t="str">
        <f t="array" aca="1" ref="E9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Measure'!G969),0)),"")</f>
        <v/>
      </c>
      <c r="F969" s="8" t="str">
        <f t="array" aca="1" ref="F9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Measure'!G969),0)),"")</f>
        <v/>
      </c>
    </row>
    <row r="970" spans="3:6" x14ac:dyDescent="0.25">
      <c r="C970" t="str">
        <f t="array" aca="1" ref="C9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Measure'!G970),0)),"")</f>
        <v/>
      </c>
      <c r="D970" t="str">
        <f t="array" aca="1" ref="D9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Measure'!G970),0)),"")</f>
        <v/>
      </c>
      <c r="E970" t="str">
        <f t="array" aca="1" ref="E9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Measure'!G970),0)),"")</f>
        <v/>
      </c>
      <c r="F970" s="8" t="str">
        <f t="array" aca="1" ref="F9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Measure'!G970),0)),"")</f>
        <v/>
      </c>
    </row>
    <row r="971" spans="3:6" x14ac:dyDescent="0.25">
      <c r="C971" t="str">
        <f t="array" aca="1" ref="C9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Measure'!G971),0)),"")</f>
        <v/>
      </c>
      <c r="D971" t="str">
        <f t="array" aca="1" ref="D9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Measure'!G971),0)),"")</f>
        <v/>
      </c>
      <c r="E971" t="str">
        <f t="array" aca="1" ref="E9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Measure'!G971),0)),"")</f>
        <v/>
      </c>
      <c r="F971" s="8" t="str">
        <f t="array" aca="1" ref="F9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Measure'!G971),0)),"")</f>
        <v/>
      </c>
    </row>
    <row r="972" spans="3:6" x14ac:dyDescent="0.25">
      <c r="C972" t="str">
        <f t="array" aca="1" ref="C9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Measure'!G972),0)),"")</f>
        <v/>
      </c>
      <c r="D972" t="str">
        <f t="array" aca="1" ref="D9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Measure'!G972),0)),"")</f>
        <v/>
      </c>
      <c r="E972" t="str">
        <f t="array" aca="1" ref="E9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Measure'!G972),0)),"")</f>
        <v/>
      </c>
      <c r="F972" s="8" t="str">
        <f t="array" aca="1" ref="F9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Measure'!G972),0)),"")</f>
        <v/>
      </c>
    </row>
    <row r="973" spans="3:6" x14ac:dyDescent="0.25">
      <c r="C973" t="str">
        <f t="array" aca="1" ref="C9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Measure'!G973),0)),"")</f>
        <v/>
      </c>
      <c r="D973" t="str">
        <f t="array" aca="1" ref="D9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Measure'!G973),0)),"")</f>
        <v/>
      </c>
      <c r="E973" t="str">
        <f t="array" aca="1" ref="E9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Measure'!G973),0)),"")</f>
        <v/>
      </c>
      <c r="F973" s="8" t="str">
        <f t="array" aca="1" ref="F9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Measure'!G973),0)),"")</f>
        <v/>
      </c>
    </row>
    <row r="974" spans="3:6" x14ac:dyDescent="0.25">
      <c r="C974" t="str">
        <f t="array" aca="1" ref="C9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Measure'!G974),0)),"")</f>
        <v/>
      </c>
      <c r="D974" t="str">
        <f t="array" aca="1" ref="D9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Measure'!G974),0)),"")</f>
        <v/>
      </c>
      <c r="E974" t="str">
        <f t="array" aca="1" ref="E9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Measure'!G974),0)),"")</f>
        <v/>
      </c>
      <c r="F974" s="8" t="str">
        <f t="array" aca="1" ref="F9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Measure'!G974),0)),"")</f>
        <v/>
      </c>
    </row>
    <row r="975" spans="3:6" x14ac:dyDescent="0.25">
      <c r="C975" t="str">
        <f t="array" aca="1" ref="C9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Measure'!G975),0)),"")</f>
        <v/>
      </c>
      <c r="D975" t="str">
        <f t="array" aca="1" ref="D9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Measure'!G975),0)),"")</f>
        <v/>
      </c>
      <c r="E975" t="str">
        <f t="array" aca="1" ref="E9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Measure'!G975),0)),"")</f>
        <v/>
      </c>
      <c r="F975" s="8" t="str">
        <f t="array" aca="1" ref="F9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Measure'!G975),0)),"")</f>
        <v/>
      </c>
    </row>
    <row r="976" spans="3:6" x14ac:dyDescent="0.25">
      <c r="C976" t="str">
        <f t="array" aca="1" ref="C9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Measure'!G976),0)),"")</f>
        <v/>
      </c>
      <c r="D976" t="str">
        <f t="array" aca="1" ref="D9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Measure'!G976),0)),"")</f>
        <v/>
      </c>
      <c r="E976" t="str">
        <f t="array" aca="1" ref="E9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Measure'!G976),0)),"")</f>
        <v/>
      </c>
      <c r="F976" s="8" t="str">
        <f t="array" aca="1" ref="F9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Measure'!G976),0)),"")</f>
        <v/>
      </c>
    </row>
    <row r="977" spans="3:6" x14ac:dyDescent="0.25">
      <c r="C977" t="str">
        <f t="array" aca="1" ref="C9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Measure'!G977),0)),"")</f>
        <v/>
      </c>
      <c r="D977" t="str">
        <f t="array" aca="1" ref="D9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Measure'!G977),0)),"")</f>
        <v/>
      </c>
      <c r="E977" t="str">
        <f t="array" aca="1" ref="E9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Measure'!G977),0)),"")</f>
        <v/>
      </c>
      <c r="F977" s="8" t="str">
        <f t="array" aca="1" ref="F9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Measure'!G977),0)),"")</f>
        <v/>
      </c>
    </row>
    <row r="978" spans="3:6" x14ac:dyDescent="0.25">
      <c r="C978" t="str">
        <f t="array" aca="1" ref="C9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Measure'!G978),0)),"")</f>
        <v/>
      </c>
      <c r="D978" t="str">
        <f t="array" aca="1" ref="D9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Measure'!G978),0)),"")</f>
        <v/>
      </c>
      <c r="E978" t="str">
        <f t="array" aca="1" ref="E9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Measure'!G978),0)),"")</f>
        <v/>
      </c>
      <c r="F978" s="8" t="str">
        <f t="array" aca="1" ref="F9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Measure'!G978),0)),"")</f>
        <v/>
      </c>
    </row>
    <row r="979" spans="3:6" x14ac:dyDescent="0.25">
      <c r="C979" t="str">
        <f t="array" aca="1" ref="C9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Measure'!G979),0)),"")</f>
        <v/>
      </c>
      <c r="D979" t="str">
        <f t="array" aca="1" ref="D9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Measure'!G979),0)),"")</f>
        <v/>
      </c>
      <c r="E979" t="str">
        <f t="array" aca="1" ref="E9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Measure'!G979),0)),"")</f>
        <v/>
      </c>
      <c r="F979" s="8" t="str">
        <f t="array" aca="1" ref="F9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Measure'!G979),0)),"")</f>
        <v/>
      </c>
    </row>
    <row r="980" spans="3:6" x14ac:dyDescent="0.25">
      <c r="C980" t="str">
        <f t="array" aca="1" ref="C9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Measure'!G980),0)),"")</f>
        <v/>
      </c>
      <c r="D980" t="str">
        <f t="array" aca="1" ref="D9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Measure'!G980),0)),"")</f>
        <v/>
      </c>
      <c r="E980" t="str">
        <f t="array" aca="1" ref="E9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Measure'!G980),0)),"")</f>
        <v/>
      </c>
      <c r="F980" s="8" t="str">
        <f t="array" aca="1" ref="F9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Measure'!G980),0)),"")</f>
        <v/>
      </c>
    </row>
    <row r="981" spans="3:6" x14ac:dyDescent="0.25">
      <c r="C981" t="str">
        <f t="array" aca="1" ref="C9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Measure'!G981),0)),"")</f>
        <v/>
      </c>
      <c r="D981" t="str">
        <f t="array" aca="1" ref="D9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Measure'!G981),0)),"")</f>
        <v/>
      </c>
      <c r="E981" t="str">
        <f t="array" aca="1" ref="E9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Measure'!G981),0)),"")</f>
        <v/>
      </c>
      <c r="F981" s="8" t="str">
        <f t="array" aca="1" ref="F9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Measure'!G981),0)),"")</f>
        <v/>
      </c>
    </row>
    <row r="982" spans="3:6" x14ac:dyDescent="0.25">
      <c r="C982" t="str">
        <f t="array" aca="1" ref="C9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Measure'!G982),0)),"")</f>
        <v/>
      </c>
      <c r="D982" t="str">
        <f t="array" aca="1" ref="D9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Measure'!G982),0)),"")</f>
        <v/>
      </c>
      <c r="E982" t="str">
        <f t="array" aca="1" ref="E9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Measure'!G982),0)),"")</f>
        <v/>
      </c>
      <c r="F982" s="8" t="str">
        <f t="array" aca="1" ref="F9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Measure'!G982),0)),"")</f>
        <v/>
      </c>
    </row>
    <row r="983" spans="3:6" x14ac:dyDescent="0.25">
      <c r="C983" t="str">
        <f t="array" aca="1" ref="C9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Measure'!G983),0)),"")</f>
        <v/>
      </c>
      <c r="D983" t="str">
        <f t="array" aca="1" ref="D9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Measure'!G983),0)),"")</f>
        <v/>
      </c>
      <c r="E983" t="str">
        <f t="array" aca="1" ref="E9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Measure'!G983),0)),"")</f>
        <v/>
      </c>
      <c r="F983" s="8" t="str">
        <f t="array" aca="1" ref="F9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Measure'!G983),0)),"")</f>
        <v/>
      </c>
    </row>
    <row r="984" spans="3:6" x14ac:dyDescent="0.25">
      <c r="C984" t="str">
        <f t="array" aca="1" ref="C9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Measure'!G984),0)),"")</f>
        <v/>
      </c>
      <c r="D984" t="str">
        <f t="array" aca="1" ref="D9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Measure'!G984),0)),"")</f>
        <v/>
      </c>
      <c r="E984" t="str">
        <f t="array" aca="1" ref="E9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Measure'!G984),0)),"")</f>
        <v/>
      </c>
      <c r="F984" s="8" t="str">
        <f t="array" aca="1" ref="F9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Measure'!G984),0)),"")</f>
        <v/>
      </c>
    </row>
    <row r="985" spans="3:6" x14ac:dyDescent="0.25">
      <c r="C985" t="str">
        <f t="array" aca="1" ref="C9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Measure'!G985),0)),"")</f>
        <v/>
      </c>
      <c r="D985" t="str">
        <f t="array" aca="1" ref="D9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Measure'!G985),0)),"")</f>
        <v/>
      </c>
      <c r="E985" t="str">
        <f t="array" aca="1" ref="E9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Measure'!G985),0)),"")</f>
        <v/>
      </c>
      <c r="F985" s="8" t="str">
        <f t="array" aca="1" ref="F9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Measure'!G985),0)),"")</f>
        <v/>
      </c>
    </row>
    <row r="986" spans="3:6" x14ac:dyDescent="0.25">
      <c r="C986" t="str">
        <f t="array" aca="1" ref="C9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Measure'!G986),0)),"")</f>
        <v/>
      </c>
      <c r="D986" t="str">
        <f t="array" aca="1" ref="D9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Measure'!G986),0)),"")</f>
        <v/>
      </c>
      <c r="E986" t="str">
        <f t="array" aca="1" ref="E9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Measure'!G986),0)),"")</f>
        <v/>
      </c>
      <c r="F986" s="8" t="str">
        <f t="array" aca="1" ref="F9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Measure'!G986),0)),"")</f>
        <v/>
      </c>
    </row>
    <row r="987" spans="3:6" x14ac:dyDescent="0.25">
      <c r="C987" t="str">
        <f t="array" aca="1" ref="C9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Measure'!G987),0)),"")</f>
        <v/>
      </c>
      <c r="D987" t="str">
        <f t="array" aca="1" ref="D9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Measure'!G987),0)),"")</f>
        <v/>
      </c>
      <c r="E987" t="str">
        <f t="array" aca="1" ref="E9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Measure'!G987),0)),"")</f>
        <v/>
      </c>
      <c r="F987" s="8" t="str">
        <f t="array" aca="1" ref="F9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Measure'!G987),0)),"")</f>
        <v/>
      </c>
    </row>
    <row r="988" spans="3:6" x14ac:dyDescent="0.25">
      <c r="C988" t="str">
        <f t="array" aca="1" ref="C9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Measure'!G988),0)),"")</f>
        <v/>
      </c>
      <c r="D988" t="str">
        <f t="array" aca="1" ref="D9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Measure'!G988),0)),"")</f>
        <v/>
      </c>
      <c r="E988" t="str">
        <f t="array" aca="1" ref="E9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Measure'!G988),0)),"")</f>
        <v/>
      </c>
      <c r="F988" s="8" t="str">
        <f t="array" aca="1" ref="F9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Measure'!G988),0)),"")</f>
        <v/>
      </c>
    </row>
    <row r="989" spans="3:6" x14ac:dyDescent="0.25">
      <c r="C989" t="str">
        <f t="array" aca="1" ref="C9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Measure'!G989),0)),"")</f>
        <v/>
      </c>
      <c r="D989" t="str">
        <f t="array" aca="1" ref="D9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Measure'!G989),0)),"")</f>
        <v/>
      </c>
      <c r="E989" t="str">
        <f t="array" aca="1" ref="E9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Measure'!G989),0)),"")</f>
        <v/>
      </c>
      <c r="F989" s="8" t="str">
        <f t="array" aca="1" ref="F9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Measure'!G989),0)),"")</f>
        <v/>
      </c>
    </row>
    <row r="990" spans="3:6" x14ac:dyDescent="0.25">
      <c r="C990" t="str">
        <f t="array" aca="1" ref="C9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Measure'!G990),0)),"")</f>
        <v/>
      </c>
      <c r="D990" t="str">
        <f t="array" aca="1" ref="D9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Measure'!G990),0)),"")</f>
        <v/>
      </c>
      <c r="E990" t="str">
        <f t="array" aca="1" ref="E9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Measure'!G990),0)),"")</f>
        <v/>
      </c>
      <c r="F990" s="8" t="str">
        <f t="array" aca="1" ref="F9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Measure'!G990),0)),"")</f>
        <v/>
      </c>
    </row>
    <row r="991" spans="3:6" x14ac:dyDescent="0.25">
      <c r="C991" t="str">
        <f t="array" aca="1" ref="C9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Measure'!G991),0)),"")</f>
        <v/>
      </c>
      <c r="D991" t="str">
        <f t="array" aca="1" ref="D9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Measure'!G991),0)),"")</f>
        <v/>
      </c>
      <c r="E991" t="str">
        <f t="array" aca="1" ref="E9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Measure'!G991),0)),"")</f>
        <v/>
      </c>
      <c r="F991" s="8" t="str">
        <f t="array" aca="1" ref="F9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Measure'!G991),0)),"")</f>
        <v/>
      </c>
    </row>
    <row r="992" spans="3:6" x14ac:dyDescent="0.25">
      <c r="C992" t="str">
        <f t="array" aca="1" ref="C9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Measure'!G992),0)),"")</f>
        <v/>
      </c>
      <c r="D992" t="str">
        <f t="array" aca="1" ref="D9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Measure'!G992),0)),"")</f>
        <v/>
      </c>
      <c r="E992" t="str">
        <f t="array" aca="1" ref="E9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Measure'!G992),0)),"")</f>
        <v/>
      </c>
      <c r="F992" s="8" t="str">
        <f t="array" aca="1" ref="F9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Measure'!G992),0)),"")</f>
        <v/>
      </c>
    </row>
    <row r="993" spans="3:6" x14ac:dyDescent="0.25">
      <c r="C993" t="str">
        <f t="array" aca="1" ref="C9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Measure'!G993),0)),"")</f>
        <v/>
      </c>
      <c r="D993" t="str">
        <f t="array" aca="1" ref="D9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Measure'!G993),0)),"")</f>
        <v/>
      </c>
      <c r="E993" t="str">
        <f t="array" aca="1" ref="E9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Measure'!G993),0)),"")</f>
        <v/>
      </c>
      <c r="F993" s="8" t="str">
        <f t="array" aca="1" ref="F9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Measure'!G993),0)),"")</f>
        <v/>
      </c>
    </row>
    <row r="994" spans="3:6" x14ac:dyDescent="0.25">
      <c r="C994" t="str">
        <f t="array" aca="1" ref="C9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Measure'!G994),0)),"")</f>
        <v/>
      </c>
      <c r="D994" t="str">
        <f t="array" aca="1" ref="D9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Measure'!G994),0)),"")</f>
        <v/>
      </c>
      <c r="E994" t="str">
        <f t="array" aca="1" ref="E9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Measure'!G994),0)),"")</f>
        <v/>
      </c>
      <c r="F994" s="8" t="str">
        <f t="array" aca="1" ref="F9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Measure'!G994),0)),"")</f>
        <v/>
      </c>
    </row>
    <row r="995" spans="3:6" x14ac:dyDescent="0.25">
      <c r="C995" t="str">
        <f t="array" aca="1" ref="C9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Measure'!G995),0)),"")</f>
        <v/>
      </c>
      <c r="D995" t="str">
        <f t="array" aca="1" ref="D9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Measure'!G995),0)),"")</f>
        <v/>
      </c>
      <c r="E995" t="str">
        <f t="array" aca="1" ref="E9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Measure'!G995),0)),"")</f>
        <v/>
      </c>
      <c r="F995" s="8" t="str">
        <f t="array" aca="1" ref="F9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Measure'!G995),0)),"")</f>
        <v/>
      </c>
    </row>
    <row r="996" spans="3:6" x14ac:dyDescent="0.25">
      <c r="C996" t="str">
        <f t="array" aca="1" ref="C9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Measure'!G996),0)),"")</f>
        <v/>
      </c>
      <c r="D996" t="str">
        <f t="array" aca="1" ref="D9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Measure'!G996),0)),"")</f>
        <v/>
      </c>
      <c r="E996" t="str">
        <f t="array" aca="1" ref="E9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Measure'!G996),0)),"")</f>
        <v/>
      </c>
      <c r="F996" s="8" t="str">
        <f t="array" aca="1" ref="F9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Measure'!G996),0)),"")</f>
        <v/>
      </c>
    </row>
    <row r="997" spans="3:6" x14ac:dyDescent="0.25">
      <c r="C997" t="str">
        <f t="array" aca="1" ref="C9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Measure'!G997),0)),"")</f>
        <v/>
      </c>
      <c r="D997" t="str">
        <f t="array" aca="1" ref="D9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Measure'!G997),0)),"")</f>
        <v/>
      </c>
      <c r="E997" t="str">
        <f t="array" aca="1" ref="E9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Measure'!G997),0)),"")</f>
        <v/>
      </c>
      <c r="F997" s="8" t="str">
        <f t="array" aca="1" ref="F9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Measure'!G997),0)),"")</f>
        <v/>
      </c>
    </row>
    <row r="998" spans="3:6" x14ac:dyDescent="0.25">
      <c r="C998" t="str">
        <f t="array" aca="1" ref="C9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Measure'!G998),0)),"")</f>
        <v/>
      </c>
      <c r="D998" t="str">
        <f t="array" aca="1" ref="D9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Measure'!G998),0)),"")</f>
        <v/>
      </c>
      <c r="E998" t="str">
        <f t="array" aca="1" ref="E9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Measure'!G998),0)),"")</f>
        <v/>
      </c>
      <c r="F998" s="8" t="str">
        <f t="array" aca="1" ref="F9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Measure'!G998),0)),"")</f>
        <v/>
      </c>
    </row>
    <row r="999" spans="3:6" x14ac:dyDescent="0.25">
      <c r="C999" t="str">
        <f t="array" aca="1" ref="C9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Measure'!G999),0)),"")</f>
        <v/>
      </c>
      <c r="D999" t="str">
        <f t="array" aca="1" ref="D9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Measure'!G999),0)),"")</f>
        <v/>
      </c>
      <c r="E999" t="str">
        <f t="array" aca="1" ref="E9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Measure'!G999),0)),"")</f>
        <v/>
      </c>
      <c r="F999" s="8" t="str">
        <f t="array" aca="1" ref="F9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Measure'!G999),0)),"")</f>
        <v/>
      </c>
    </row>
    <row r="1000" spans="3:6" x14ac:dyDescent="0.25">
      <c r="C1000" t="str">
        <f t="array" aca="1" ref="C10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Measure'!G1000),0)),"")</f>
        <v/>
      </c>
      <c r="D1000" t="str">
        <f t="array" aca="1" ref="D10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Measure'!G1000),0)),"")</f>
        <v/>
      </c>
      <c r="E1000" t="str">
        <f t="array" aca="1" ref="E10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Measure'!G1000),0)),"")</f>
        <v/>
      </c>
      <c r="F1000" s="8" t="str">
        <f t="array" aca="1" ref="F10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Measure'!G1000),0)),"")</f>
        <v/>
      </c>
    </row>
  </sheetData>
  <autoFilter ref="C4:E1000" xr:uid="{00000000-0009-0000-0000-000008000000}"/>
  <mergeCells count="21">
    <mergeCell ref="AL3:AN3"/>
    <mergeCell ref="AO3:AQ3"/>
    <mergeCell ref="AR3:AT3"/>
    <mergeCell ref="AU3:AW3"/>
    <mergeCell ref="AX3:AZ3"/>
    <mergeCell ref="W3:Y3"/>
    <mergeCell ref="Z3:AB3"/>
    <mergeCell ref="AC3:AE3"/>
    <mergeCell ref="AF3:AH3"/>
    <mergeCell ref="AI3:AK3"/>
    <mergeCell ref="H3:J3"/>
    <mergeCell ref="K3:M3"/>
    <mergeCell ref="N3:P3"/>
    <mergeCell ref="Q3:S3"/>
    <mergeCell ref="T3:V3"/>
    <mergeCell ref="BA3:BC3"/>
    <mergeCell ref="BD3:BF3"/>
    <mergeCell ref="BG3:BI3"/>
    <mergeCell ref="BJ3:BL3"/>
    <mergeCell ref="BM3:BO3"/>
    <mergeCell ref="BP3:BR3"/>
  </mergeCells>
  <conditionalFormatting sqref="C5:F1000">
    <cfRule type="expression" dxfId="187" priority="3">
      <formula>NOT($G5="")</formula>
    </cfRule>
  </conditionalFormatting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77E2-8618-4A41-B856-3BD4308217DF}">
  <sheetPr>
    <tabColor rgb="FFFF0000"/>
  </sheetPr>
  <dimension ref="A1"/>
  <sheetViews>
    <sheetView workbookViewId="0">
      <selection activeCell="P30" sqref="P30"/>
    </sheetView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2:H20"/>
  <sheetViews>
    <sheetView workbookViewId="0">
      <selection activeCell="P30" sqref="P30"/>
    </sheetView>
  </sheetViews>
  <sheetFormatPr defaultRowHeight="15" x14ac:dyDescent="0.25"/>
  <cols>
    <col min="1" max="1" width="5.5703125" customWidth="1"/>
    <col min="2" max="2" width="17" bestFit="1" customWidth="1"/>
    <col min="3" max="3" width="17.85546875" bestFit="1" customWidth="1"/>
    <col min="4" max="4" width="15.85546875" bestFit="1" customWidth="1"/>
    <col min="5" max="5" width="44.5703125" bestFit="1" customWidth="1"/>
    <col min="6" max="8" width="16.85546875" bestFit="1" customWidth="1"/>
  </cols>
  <sheetData>
    <row r="2" spans="2:8" x14ac:dyDescent="0.25">
      <c r="B2" s="1" t="s">
        <v>2</v>
      </c>
      <c r="C2" s="1" t="s">
        <v>424</v>
      </c>
      <c r="D2" s="1" t="s">
        <v>621</v>
      </c>
      <c r="E2" s="1" t="s">
        <v>423</v>
      </c>
      <c r="F2" s="1">
        <v>2020</v>
      </c>
      <c r="G2" s="1">
        <v>2021</v>
      </c>
      <c r="H2" s="1">
        <v>2022</v>
      </c>
    </row>
    <row r="3" spans="2:8" x14ac:dyDescent="0.25">
      <c r="B3" t="s">
        <v>3</v>
      </c>
      <c r="C3" t="s">
        <v>0</v>
      </c>
      <c r="D3" t="s">
        <v>1</v>
      </c>
      <c r="E3" t="s">
        <v>425</v>
      </c>
      <c r="F3" s="2">
        <v>2.6287119188265038</v>
      </c>
      <c r="G3" s="2">
        <v>2.7157557208441254</v>
      </c>
      <c r="H3" s="2">
        <v>2.8265139279007547</v>
      </c>
    </row>
    <row r="4" spans="2:8" x14ac:dyDescent="0.25">
      <c r="B4" t="s">
        <v>3</v>
      </c>
      <c r="C4" t="s">
        <v>0</v>
      </c>
      <c r="D4" t="s">
        <v>1</v>
      </c>
      <c r="E4" t="s">
        <v>426</v>
      </c>
      <c r="F4" s="2">
        <v>1.9667589860042507</v>
      </c>
      <c r="G4" s="2">
        <v>1.9899697095985527</v>
      </c>
      <c r="H4" s="2">
        <v>2.0149127844177435</v>
      </c>
    </row>
    <row r="5" spans="2:8" x14ac:dyDescent="0.25">
      <c r="B5" t="s">
        <v>3</v>
      </c>
      <c r="C5" t="s">
        <v>4</v>
      </c>
      <c r="D5" t="s">
        <v>1</v>
      </c>
      <c r="E5" t="s">
        <v>425</v>
      </c>
      <c r="F5" s="2">
        <v>72282522.899564207</v>
      </c>
      <c r="G5" s="2">
        <v>73096862.897680014</v>
      </c>
      <c r="H5" s="2">
        <v>73201948.351451814</v>
      </c>
    </row>
    <row r="6" spans="2:8" x14ac:dyDescent="0.25">
      <c r="B6" t="s">
        <v>3</v>
      </c>
      <c r="C6" t="s">
        <v>4</v>
      </c>
      <c r="D6" t="s">
        <v>1</v>
      </c>
      <c r="E6" t="s">
        <v>426</v>
      </c>
      <c r="F6" s="2">
        <v>56281602.682542428</v>
      </c>
      <c r="G6" s="2">
        <v>54622730.322639726</v>
      </c>
      <c r="H6" s="2">
        <v>55262027.787128635</v>
      </c>
    </row>
    <row r="7" spans="2:8" x14ac:dyDescent="0.25">
      <c r="B7" t="s">
        <v>3</v>
      </c>
      <c r="C7" t="s">
        <v>6</v>
      </c>
      <c r="D7" t="s">
        <v>1</v>
      </c>
      <c r="E7" t="s">
        <v>425</v>
      </c>
      <c r="F7" s="2">
        <v>1034347227.87321</v>
      </c>
      <c r="G7" s="2">
        <v>1046593628.4322672</v>
      </c>
      <c r="H7" s="2">
        <v>1048459083.9408199</v>
      </c>
    </row>
    <row r="8" spans="2:8" x14ac:dyDescent="0.25">
      <c r="B8" t="s">
        <v>3</v>
      </c>
      <c r="C8" t="s">
        <v>6</v>
      </c>
      <c r="D8" t="s">
        <v>1</v>
      </c>
      <c r="E8" t="s">
        <v>426</v>
      </c>
      <c r="F8" s="2">
        <v>716943909.12181687</v>
      </c>
      <c r="G8" s="2">
        <v>684269130.23322666</v>
      </c>
      <c r="H8" s="2">
        <v>663230242.82602155</v>
      </c>
    </row>
    <row r="9" spans="2:8" x14ac:dyDescent="0.25">
      <c r="B9" t="s">
        <v>3</v>
      </c>
      <c r="C9" t="s">
        <v>7</v>
      </c>
      <c r="D9" t="s">
        <v>1</v>
      </c>
      <c r="E9" t="s">
        <v>425</v>
      </c>
      <c r="F9" s="2">
        <v>21325.236976674212</v>
      </c>
      <c r="G9" s="2">
        <v>21555.286789931386</v>
      </c>
      <c r="H9" s="2">
        <v>21591.81841899101</v>
      </c>
    </row>
    <row r="10" spans="2:8" x14ac:dyDescent="0.25">
      <c r="B10" t="s">
        <v>3</v>
      </c>
      <c r="C10" t="s">
        <v>7</v>
      </c>
      <c r="D10" t="s">
        <v>1</v>
      </c>
      <c r="E10" t="s">
        <v>426</v>
      </c>
      <c r="F10" s="2">
        <v>20660.794723271996</v>
      </c>
      <c r="G10" s="2">
        <v>20358.586579459185</v>
      </c>
      <c r="H10" s="2">
        <v>20344.608737969786</v>
      </c>
    </row>
    <row r="11" spans="2:8" x14ac:dyDescent="0.25">
      <c r="B11" t="s">
        <v>3</v>
      </c>
      <c r="C11" t="s">
        <v>8</v>
      </c>
      <c r="D11" t="s">
        <v>1</v>
      </c>
      <c r="E11" t="s">
        <v>425</v>
      </c>
      <c r="F11" s="2">
        <v>16173750</v>
      </c>
      <c r="G11" s="2">
        <v>16173749.999999996</v>
      </c>
      <c r="H11" s="2">
        <v>16173749.999999996</v>
      </c>
    </row>
    <row r="12" spans="2:8" x14ac:dyDescent="0.25">
      <c r="B12" t="s">
        <v>3</v>
      </c>
      <c r="C12" t="s">
        <v>8</v>
      </c>
      <c r="D12" t="s">
        <v>1</v>
      </c>
      <c r="E12" t="s">
        <v>426</v>
      </c>
      <c r="F12" s="2">
        <v>14376250.000000006</v>
      </c>
      <c r="G12" s="2">
        <v>13876250</v>
      </c>
      <c r="H12" s="2">
        <v>13876250.000000002</v>
      </c>
    </row>
    <row r="13" spans="2:8" x14ac:dyDescent="0.25">
      <c r="F13" s="2"/>
      <c r="G13" s="2"/>
      <c r="H13" s="2"/>
    </row>
    <row r="14" spans="2:8" x14ac:dyDescent="0.25">
      <c r="F14" s="2"/>
      <c r="G14" s="2"/>
      <c r="H14" s="2"/>
    </row>
    <row r="15" spans="2:8" x14ac:dyDescent="0.25">
      <c r="F15" s="2"/>
    </row>
    <row r="16" spans="2:8" x14ac:dyDescent="0.25">
      <c r="F16" s="2"/>
    </row>
    <row r="17" spans="6:6" x14ac:dyDescent="0.25">
      <c r="F17" s="2"/>
    </row>
    <row r="18" spans="6:6" x14ac:dyDescent="0.25">
      <c r="F18" s="2"/>
    </row>
    <row r="19" spans="6:6" x14ac:dyDescent="0.25">
      <c r="F19" s="2"/>
    </row>
    <row r="20" spans="6:6" x14ac:dyDescent="0.25">
      <c r="F20" s="2"/>
    </row>
  </sheetData>
  <autoFilter ref="B2:H2" xr:uid="{00000000-0009-0000-0000-000001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B2:H104"/>
  <sheetViews>
    <sheetView workbookViewId="0">
      <selection activeCell="P30" sqref="P30"/>
    </sheetView>
  </sheetViews>
  <sheetFormatPr defaultRowHeight="15" x14ac:dyDescent="0.25"/>
  <cols>
    <col min="1" max="1" width="5.5703125" customWidth="1"/>
    <col min="2" max="2" width="17" bestFit="1" customWidth="1"/>
    <col min="3" max="3" width="17.85546875" bestFit="1" customWidth="1"/>
    <col min="4" max="4" width="15.85546875" bestFit="1" customWidth="1"/>
    <col min="5" max="5" width="44.5703125" bestFit="1" customWidth="1"/>
    <col min="6" max="8" width="15.28515625" bestFit="1" customWidth="1"/>
  </cols>
  <sheetData>
    <row r="2" spans="2:8" x14ac:dyDescent="0.25">
      <c r="B2" s="1" t="s">
        <v>2</v>
      </c>
      <c r="C2" s="1" t="s">
        <v>5</v>
      </c>
      <c r="D2" s="1" t="s">
        <v>621</v>
      </c>
      <c r="E2" s="1" t="s">
        <v>427</v>
      </c>
      <c r="F2" s="1">
        <v>2020</v>
      </c>
      <c r="G2" s="1">
        <v>2021</v>
      </c>
      <c r="H2" s="1">
        <v>2022</v>
      </c>
    </row>
    <row r="3" spans="2:8" x14ac:dyDescent="0.25">
      <c r="B3" t="s">
        <v>3</v>
      </c>
      <c r="C3" t="s">
        <v>0</v>
      </c>
      <c r="D3" t="s">
        <v>1</v>
      </c>
      <c r="E3" t="s">
        <v>9</v>
      </c>
      <c r="F3" s="2">
        <v>2.0319829556021647</v>
      </c>
      <c r="G3" s="2">
        <v>2.1068188791387841</v>
      </c>
      <c r="H3" s="2">
        <v>2.1941004243485973</v>
      </c>
    </row>
    <row r="4" spans="2:8" x14ac:dyDescent="0.25">
      <c r="B4" t="s">
        <v>3</v>
      </c>
      <c r="C4" t="s">
        <v>0</v>
      </c>
      <c r="D4" t="s">
        <v>1</v>
      </c>
      <c r="E4" t="s">
        <v>10</v>
      </c>
      <c r="F4" s="2">
        <v>2.9306706383311445</v>
      </c>
      <c r="G4" s="2">
        <v>2.9912969868444503</v>
      </c>
      <c r="H4" s="2">
        <v>3.0747045226203613</v>
      </c>
    </row>
    <row r="5" spans="2:8" x14ac:dyDescent="0.25">
      <c r="B5" t="s">
        <v>3</v>
      </c>
      <c r="C5" t="s">
        <v>0</v>
      </c>
      <c r="D5" t="s">
        <v>1</v>
      </c>
      <c r="E5" t="s">
        <v>11</v>
      </c>
      <c r="F5" s="2">
        <v>3.903967230279219</v>
      </c>
      <c r="G5" s="2">
        <v>4.0369923747463528</v>
      </c>
      <c r="H5" s="2">
        <v>4.1876074845978826</v>
      </c>
    </row>
    <row r="6" spans="2:8" x14ac:dyDescent="0.25">
      <c r="B6" t="s">
        <v>3</v>
      </c>
      <c r="C6" t="s">
        <v>0</v>
      </c>
      <c r="D6" t="s">
        <v>1</v>
      </c>
      <c r="E6" t="s">
        <v>12</v>
      </c>
      <c r="F6" s="2">
        <v>2.0367403234449566</v>
      </c>
      <c r="G6" s="2">
        <v>2.0721024821284635</v>
      </c>
      <c r="H6" s="2">
        <v>2.1242708842532712</v>
      </c>
    </row>
    <row r="7" spans="2:8" x14ac:dyDescent="0.25">
      <c r="B7" t="s">
        <v>3</v>
      </c>
      <c r="C7" t="s">
        <v>0</v>
      </c>
      <c r="D7" t="s">
        <v>1</v>
      </c>
      <c r="E7" t="s">
        <v>13</v>
      </c>
      <c r="F7" s="2">
        <v>1.4821693839313637</v>
      </c>
      <c r="G7" s="2">
        <v>1.526985224467083</v>
      </c>
      <c r="H7" s="2">
        <v>1.5768480504193501</v>
      </c>
    </row>
    <row r="8" spans="2:8" x14ac:dyDescent="0.25">
      <c r="B8" t="s">
        <v>3</v>
      </c>
      <c r="C8" t="s">
        <v>0</v>
      </c>
      <c r="D8" t="s">
        <v>1</v>
      </c>
      <c r="E8" t="s">
        <v>14</v>
      </c>
      <c r="F8" s="2">
        <v>1.6378362379517093</v>
      </c>
      <c r="G8" s="2">
        <v>1.5432003137517618</v>
      </c>
      <c r="H8" s="2">
        <v>1.35990987564846</v>
      </c>
    </row>
    <row r="9" spans="2:8" x14ac:dyDescent="0.25">
      <c r="B9" t="s">
        <v>3</v>
      </c>
      <c r="C9" t="s">
        <v>4</v>
      </c>
      <c r="D9" t="s">
        <v>1</v>
      </c>
      <c r="E9" t="s">
        <v>9</v>
      </c>
      <c r="F9" s="2">
        <v>37855768.023817815</v>
      </c>
      <c r="G9" s="2">
        <v>38564614.273092419</v>
      </c>
      <c r="H9" s="2">
        <v>38503699.575651169</v>
      </c>
    </row>
    <row r="10" spans="2:8" x14ac:dyDescent="0.25">
      <c r="B10" t="s">
        <v>3</v>
      </c>
      <c r="C10" t="s">
        <v>4</v>
      </c>
      <c r="D10" t="s">
        <v>1</v>
      </c>
      <c r="E10" t="s">
        <v>10</v>
      </c>
      <c r="F10" s="2">
        <v>198744.27425206397</v>
      </c>
      <c r="G10" s="2">
        <v>198744.27425206397</v>
      </c>
      <c r="H10" s="2">
        <v>198744.27425206397</v>
      </c>
    </row>
    <row r="11" spans="2:8" x14ac:dyDescent="0.25">
      <c r="B11" t="s">
        <v>3</v>
      </c>
      <c r="C11" t="s">
        <v>4</v>
      </c>
      <c r="D11" t="s">
        <v>1</v>
      </c>
      <c r="E11" t="s">
        <v>11</v>
      </c>
      <c r="F11" s="2">
        <v>34228010.60149432</v>
      </c>
      <c r="G11" s="2">
        <v>34333504.350335538</v>
      </c>
      <c r="H11" s="2">
        <v>34499504.501548573</v>
      </c>
    </row>
    <row r="12" spans="2:8" x14ac:dyDescent="0.25">
      <c r="B12" t="s">
        <v>3</v>
      </c>
      <c r="C12" t="s">
        <v>4</v>
      </c>
      <c r="D12" t="s">
        <v>1</v>
      </c>
      <c r="E12" t="s">
        <v>12</v>
      </c>
      <c r="F12" s="2">
        <v>38777926.728902481</v>
      </c>
      <c r="G12" s="2">
        <v>37750158.813444227</v>
      </c>
      <c r="H12" s="2">
        <v>38389456.277933136</v>
      </c>
    </row>
    <row r="13" spans="2:8" x14ac:dyDescent="0.25">
      <c r="B13" t="s">
        <v>3</v>
      </c>
      <c r="C13" t="s">
        <v>4</v>
      </c>
      <c r="D13" t="s">
        <v>1</v>
      </c>
      <c r="E13" t="s">
        <v>13</v>
      </c>
      <c r="F13" s="2">
        <v>1091194.7820129253</v>
      </c>
      <c r="G13" s="2">
        <v>1091194.7820129253</v>
      </c>
      <c r="H13" s="2">
        <v>1091194.7820129253</v>
      </c>
    </row>
    <row r="14" spans="2:8" x14ac:dyDescent="0.25">
      <c r="B14" t="s">
        <v>3</v>
      </c>
      <c r="C14" t="s">
        <v>4</v>
      </c>
      <c r="D14" t="s">
        <v>1</v>
      </c>
      <c r="E14" t="s">
        <v>14</v>
      </c>
      <c r="F14" s="2">
        <v>16412481.17162702</v>
      </c>
      <c r="G14" s="2">
        <v>15781376.727182575</v>
      </c>
      <c r="H14" s="2">
        <v>15781376.727182575</v>
      </c>
    </row>
    <row r="15" spans="2:8" x14ac:dyDescent="0.25">
      <c r="B15" t="s">
        <v>3</v>
      </c>
      <c r="C15" t="s">
        <v>428</v>
      </c>
      <c r="D15" t="s">
        <v>1</v>
      </c>
      <c r="E15" t="s">
        <v>9</v>
      </c>
      <c r="F15" s="2">
        <v>0.29445047638613214</v>
      </c>
      <c r="G15" s="2">
        <v>0.30194751878490106</v>
      </c>
      <c r="H15" s="2">
        <v>0.29972371035842238</v>
      </c>
    </row>
    <row r="16" spans="2:8" x14ac:dyDescent="0.25">
      <c r="B16" t="s">
        <v>3</v>
      </c>
      <c r="C16" t="s">
        <v>428</v>
      </c>
      <c r="D16" t="s">
        <v>1</v>
      </c>
      <c r="E16" t="s">
        <v>10</v>
      </c>
      <c r="F16" s="2">
        <v>1.5458766071188128E-3</v>
      </c>
      <c r="G16" s="2">
        <v>1.5560985534085183E-3</v>
      </c>
      <c r="H16" s="2">
        <v>1.5470817596184997E-3</v>
      </c>
    </row>
    <row r="17" spans="2:8" x14ac:dyDescent="0.25">
      <c r="B17" t="s">
        <v>3</v>
      </c>
      <c r="C17" t="s">
        <v>428</v>
      </c>
      <c r="D17" t="s">
        <v>1</v>
      </c>
      <c r="E17" t="s">
        <v>11</v>
      </c>
      <c r="F17" s="2">
        <v>0.2662329825409564</v>
      </c>
      <c r="G17" s="2">
        <v>0.26881939947232147</v>
      </c>
      <c r="H17" s="2">
        <v>0.26855392101776648</v>
      </c>
    </row>
    <row r="18" spans="2:8" x14ac:dyDescent="0.25">
      <c r="B18" t="s">
        <v>3</v>
      </c>
      <c r="C18" t="s">
        <v>428</v>
      </c>
      <c r="D18" t="s">
        <v>1</v>
      </c>
      <c r="E18" t="s">
        <v>12</v>
      </c>
      <c r="F18" s="2">
        <v>0.3016232292898629</v>
      </c>
      <c r="G18" s="2">
        <v>0.29557061576546195</v>
      </c>
      <c r="H18" s="2">
        <v>0.29883440814972545</v>
      </c>
    </row>
    <row r="19" spans="2:8" x14ac:dyDescent="0.25">
      <c r="B19" t="s">
        <v>3</v>
      </c>
      <c r="C19" t="s">
        <v>428</v>
      </c>
      <c r="D19" t="s">
        <v>1</v>
      </c>
      <c r="E19" t="s">
        <v>13</v>
      </c>
      <c r="F19" s="2">
        <v>8.4875526284822027E-3</v>
      </c>
      <c r="G19" s="2">
        <v>8.5436756765313593E-3</v>
      </c>
      <c r="H19" s="2">
        <v>8.4941694536669141E-3</v>
      </c>
    </row>
    <row r="20" spans="2:8" x14ac:dyDescent="0.25">
      <c r="B20" t="s">
        <v>3</v>
      </c>
      <c r="C20" t="s">
        <v>428</v>
      </c>
      <c r="D20" t="s">
        <v>1</v>
      </c>
      <c r="E20" t="s">
        <v>14</v>
      </c>
      <c r="F20" s="2">
        <v>0.12765988254744748</v>
      </c>
      <c r="G20" s="2">
        <v>0.12356269174737562</v>
      </c>
      <c r="H20" s="2">
        <v>0.12284670926080027</v>
      </c>
    </row>
    <row r="21" spans="2:8" x14ac:dyDescent="0.25">
      <c r="B21" t="s">
        <v>3</v>
      </c>
      <c r="C21" t="s">
        <v>6</v>
      </c>
      <c r="D21" t="s">
        <v>1</v>
      </c>
      <c r="E21" t="s">
        <v>9</v>
      </c>
      <c r="F21" s="2">
        <v>562536712.83393276</v>
      </c>
      <c r="G21" s="2">
        <v>573070168.09815347</v>
      </c>
      <c r="H21" s="2">
        <v>572164975.69417644</v>
      </c>
    </row>
    <row r="22" spans="2:8" x14ac:dyDescent="0.25">
      <c r="B22" t="s">
        <v>3</v>
      </c>
      <c r="C22" t="s">
        <v>6</v>
      </c>
      <c r="D22" t="s">
        <v>1</v>
      </c>
      <c r="E22" t="s">
        <v>10</v>
      </c>
      <c r="F22" s="2">
        <v>1938130.2696771896</v>
      </c>
      <c r="G22" s="2">
        <v>1930553.2728720778</v>
      </c>
      <c r="H22" s="2">
        <v>1922976.2760669661</v>
      </c>
    </row>
    <row r="23" spans="2:8" x14ac:dyDescent="0.25">
      <c r="B23" t="s">
        <v>3</v>
      </c>
      <c r="C23" t="s">
        <v>6</v>
      </c>
      <c r="D23" t="s">
        <v>1</v>
      </c>
      <c r="E23" t="s">
        <v>11</v>
      </c>
      <c r="F23" s="2">
        <v>469872384.76960003</v>
      </c>
      <c r="G23" s="2">
        <v>471592907.06124169</v>
      </c>
      <c r="H23" s="2">
        <v>474371131.97057641</v>
      </c>
    </row>
    <row r="24" spans="2:8" x14ac:dyDescent="0.25">
      <c r="B24" t="s">
        <v>3</v>
      </c>
      <c r="C24" t="s">
        <v>6</v>
      </c>
      <c r="D24" t="s">
        <v>1</v>
      </c>
      <c r="E24" t="s">
        <v>12</v>
      </c>
      <c r="F24" s="2">
        <v>584523149.21712935</v>
      </c>
      <c r="G24" s="2">
        <v>567684228.24866617</v>
      </c>
      <c r="H24" s="2">
        <v>560089700.9629215</v>
      </c>
    </row>
    <row r="25" spans="2:8" x14ac:dyDescent="0.25">
      <c r="B25" t="s">
        <v>3</v>
      </c>
      <c r="C25" t="s">
        <v>6</v>
      </c>
      <c r="D25" t="s">
        <v>1</v>
      </c>
      <c r="E25" t="s">
        <v>13</v>
      </c>
      <c r="F25" s="2">
        <v>32735843.460387755</v>
      </c>
      <c r="G25" s="2">
        <v>32735843.460387755</v>
      </c>
      <c r="H25" s="2">
        <v>32735843.460387755</v>
      </c>
    </row>
    <row r="26" spans="2:8" x14ac:dyDescent="0.25">
      <c r="B26" t="s">
        <v>3</v>
      </c>
      <c r="C26" t="s">
        <v>6</v>
      </c>
      <c r="D26" t="s">
        <v>1</v>
      </c>
      <c r="E26" t="s">
        <v>14</v>
      </c>
      <c r="F26" s="2">
        <v>99684916.444299862</v>
      </c>
      <c r="G26" s="2">
        <v>83849058.524172753</v>
      </c>
      <c r="H26" s="2">
        <v>70404698.402712345</v>
      </c>
    </row>
    <row r="27" spans="2:8" x14ac:dyDescent="0.25">
      <c r="B27" t="s">
        <v>3</v>
      </c>
      <c r="C27" t="s">
        <v>7</v>
      </c>
      <c r="D27" t="s">
        <v>1</v>
      </c>
      <c r="E27" t="s">
        <v>9</v>
      </c>
      <c r="F27" s="2">
        <v>10486.999209471043</v>
      </c>
      <c r="G27" s="2">
        <v>10683.36743666174</v>
      </c>
      <c r="H27" s="2">
        <v>10666.492534440506</v>
      </c>
    </row>
    <row r="28" spans="2:8" x14ac:dyDescent="0.25">
      <c r="B28" t="s">
        <v>3</v>
      </c>
      <c r="C28" t="s">
        <v>7</v>
      </c>
      <c r="D28" t="s">
        <v>1</v>
      </c>
      <c r="E28" t="s">
        <v>10</v>
      </c>
      <c r="F28" s="2">
        <v>130.36698403373805</v>
      </c>
      <c r="G28" s="2">
        <v>130.36698403373805</v>
      </c>
      <c r="H28" s="2">
        <v>130.36698403373805</v>
      </c>
    </row>
    <row r="29" spans="2:8" x14ac:dyDescent="0.25">
      <c r="B29" t="s">
        <v>3</v>
      </c>
      <c r="C29" t="s">
        <v>7</v>
      </c>
      <c r="D29" t="s">
        <v>1</v>
      </c>
      <c r="E29" t="s">
        <v>11</v>
      </c>
      <c r="F29" s="2">
        <v>10707.870783169428</v>
      </c>
      <c r="G29" s="2">
        <v>10741.552369235909</v>
      </c>
      <c r="H29" s="2">
        <v>10794.958900516765</v>
      </c>
    </row>
    <row r="30" spans="2:8" x14ac:dyDescent="0.25">
      <c r="B30" t="s">
        <v>3</v>
      </c>
      <c r="C30" t="s">
        <v>7</v>
      </c>
      <c r="D30" t="s">
        <v>1</v>
      </c>
      <c r="E30" t="s">
        <v>12</v>
      </c>
      <c r="F30" s="2">
        <v>17971.537853623642</v>
      </c>
      <c r="G30" s="2">
        <v>17756.422123144162</v>
      </c>
      <c r="H30" s="2">
        <v>17742.444281654763</v>
      </c>
    </row>
    <row r="31" spans="2:8" x14ac:dyDescent="0.25">
      <c r="B31" t="s">
        <v>3</v>
      </c>
      <c r="C31" t="s">
        <v>7</v>
      </c>
      <c r="D31" t="s">
        <v>1</v>
      </c>
      <c r="E31" t="s">
        <v>13</v>
      </c>
      <c r="F31" s="2">
        <v>308.80812330965784</v>
      </c>
      <c r="G31" s="2">
        <v>308.80812330965784</v>
      </c>
      <c r="H31" s="2">
        <v>308.80812330965784</v>
      </c>
    </row>
    <row r="32" spans="2:8" x14ac:dyDescent="0.25">
      <c r="B32" t="s">
        <v>3</v>
      </c>
      <c r="C32" t="s">
        <v>7</v>
      </c>
      <c r="D32" t="s">
        <v>1</v>
      </c>
      <c r="E32" t="s">
        <v>14</v>
      </c>
      <c r="F32" s="2">
        <v>2380.4487463386986</v>
      </c>
      <c r="G32" s="2">
        <v>2293.3563330053653</v>
      </c>
      <c r="H32" s="2">
        <v>2293.3563330053653</v>
      </c>
    </row>
    <row r="33" spans="2:8" x14ac:dyDescent="0.25">
      <c r="B33" t="s">
        <v>3</v>
      </c>
      <c r="C33" t="s">
        <v>8</v>
      </c>
      <c r="D33" t="s">
        <v>1</v>
      </c>
      <c r="E33" t="s">
        <v>9</v>
      </c>
      <c r="F33" s="2">
        <v>10528421.341612641</v>
      </c>
      <c r="G33" s="2">
        <v>10725565.194937434</v>
      </c>
      <c r="H33" s="2">
        <v>10708623.639289826</v>
      </c>
    </row>
    <row r="34" spans="2:8" x14ac:dyDescent="0.25">
      <c r="B34" t="s">
        <v>3</v>
      </c>
      <c r="C34" t="s">
        <v>8</v>
      </c>
      <c r="D34" t="s">
        <v>1</v>
      </c>
      <c r="E34" t="s">
        <v>10</v>
      </c>
      <c r="F34" s="2">
        <v>120024.43510158989</v>
      </c>
      <c r="G34" s="2">
        <v>113473.11527985074</v>
      </c>
      <c r="H34" s="2">
        <v>110174.85411898119</v>
      </c>
    </row>
    <row r="35" spans="2:8" x14ac:dyDescent="0.25">
      <c r="B35" t="s">
        <v>3</v>
      </c>
      <c r="C35" t="s">
        <v>8</v>
      </c>
      <c r="D35" t="s">
        <v>1</v>
      </c>
      <c r="E35" t="s">
        <v>11</v>
      </c>
      <c r="F35" s="2">
        <v>5525304.2232857682</v>
      </c>
      <c r="G35" s="2">
        <v>5334711.6897827126</v>
      </c>
      <c r="H35" s="2">
        <v>5354951.5065911897</v>
      </c>
    </row>
    <row r="36" spans="2:8" x14ac:dyDescent="0.25">
      <c r="B36" t="s">
        <v>3</v>
      </c>
      <c r="C36" t="s">
        <v>8</v>
      </c>
      <c r="D36" t="s">
        <v>1</v>
      </c>
      <c r="E36" t="s">
        <v>12</v>
      </c>
      <c r="F36" s="2">
        <v>11454150.81897665</v>
      </c>
      <c r="G36" s="2">
        <v>11315430.607067561</v>
      </c>
      <c r="H36" s="2">
        <v>11314039.820845425</v>
      </c>
    </row>
    <row r="37" spans="2:8" x14ac:dyDescent="0.25">
      <c r="B37" t="s">
        <v>3</v>
      </c>
      <c r="C37" t="s">
        <v>8</v>
      </c>
      <c r="D37" t="s">
        <v>1</v>
      </c>
      <c r="E37" t="s">
        <v>13</v>
      </c>
      <c r="F37" s="2">
        <v>230803.18979649624</v>
      </c>
      <c r="G37" s="2">
        <v>230803.18979649624</v>
      </c>
      <c r="H37" s="2">
        <v>230803.18979649624</v>
      </c>
    </row>
    <row r="38" spans="2:8" x14ac:dyDescent="0.25">
      <c r="B38" t="s">
        <v>3</v>
      </c>
      <c r="C38" t="s">
        <v>8</v>
      </c>
      <c r="D38" t="s">
        <v>1</v>
      </c>
      <c r="E38" t="s">
        <v>14</v>
      </c>
      <c r="F38" s="2">
        <v>2691295.9912268594</v>
      </c>
      <c r="G38" s="2">
        <v>2330016.2031359421</v>
      </c>
      <c r="H38" s="2">
        <v>2331406.9893580796</v>
      </c>
    </row>
    <row r="39" spans="2:8" x14ac:dyDescent="0.25">
      <c r="F39" s="2"/>
      <c r="G39" s="2"/>
      <c r="H39" s="2"/>
    </row>
    <row r="40" spans="2:8" x14ac:dyDescent="0.25">
      <c r="F40" s="2"/>
      <c r="G40" s="2"/>
      <c r="H40" s="2"/>
    </row>
    <row r="41" spans="2:8" x14ac:dyDescent="0.25">
      <c r="F41" s="2"/>
      <c r="G41" s="2"/>
      <c r="H41" s="2"/>
    </row>
    <row r="42" spans="2:8" x14ac:dyDescent="0.25">
      <c r="G42" s="2"/>
    </row>
    <row r="43" spans="2:8" x14ac:dyDescent="0.25">
      <c r="G43" s="2"/>
    </row>
    <row r="44" spans="2:8" x14ac:dyDescent="0.25">
      <c r="G44" s="2"/>
    </row>
    <row r="45" spans="2:8" x14ac:dyDescent="0.25">
      <c r="G45" s="2"/>
    </row>
    <row r="46" spans="2:8" x14ac:dyDescent="0.25">
      <c r="G46" s="2"/>
    </row>
    <row r="47" spans="2:8" x14ac:dyDescent="0.25">
      <c r="G47" s="2"/>
    </row>
    <row r="48" spans="2:8" x14ac:dyDescent="0.25">
      <c r="G48" s="2"/>
    </row>
    <row r="49" spans="7:7" x14ac:dyDescent="0.25">
      <c r="G49" s="2"/>
    </row>
    <row r="50" spans="7:7" x14ac:dyDescent="0.25">
      <c r="G50" s="2"/>
    </row>
    <row r="51" spans="7:7" x14ac:dyDescent="0.25">
      <c r="G51" s="2"/>
    </row>
    <row r="52" spans="7:7" x14ac:dyDescent="0.25">
      <c r="G52" s="2"/>
    </row>
    <row r="53" spans="7:7" x14ac:dyDescent="0.25">
      <c r="G53" s="2"/>
    </row>
    <row r="54" spans="7:7" x14ac:dyDescent="0.25">
      <c r="G54" s="2"/>
    </row>
    <row r="55" spans="7:7" x14ac:dyDescent="0.25">
      <c r="G55" s="2"/>
    </row>
    <row r="56" spans="7:7" x14ac:dyDescent="0.25">
      <c r="G56" s="2"/>
    </row>
    <row r="57" spans="7:7" x14ac:dyDescent="0.25">
      <c r="G57" s="2"/>
    </row>
    <row r="58" spans="7:7" x14ac:dyDescent="0.25">
      <c r="G58" s="2"/>
    </row>
    <row r="59" spans="7:7" x14ac:dyDescent="0.25">
      <c r="G59" s="2"/>
    </row>
    <row r="60" spans="7:7" x14ac:dyDescent="0.25">
      <c r="G60" s="2"/>
    </row>
    <row r="61" spans="7:7" x14ac:dyDescent="0.25">
      <c r="G61" s="2"/>
    </row>
    <row r="62" spans="7:7" x14ac:dyDescent="0.25">
      <c r="G62" s="2"/>
    </row>
    <row r="63" spans="7:7" x14ac:dyDescent="0.25">
      <c r="G63" s="2"/>
    </row>
    <row r="64" spans="7:7" x14ac:dyDescent="0.25">
      <c r="G64" s="2"/>
    </row>
    <row r="65" spans="7:7" x14ac:dyDescent="0.25">
      <c r="G65" s="2"/>
    </row>
    <row r="66" spans="7:7" x14ac:dyDescent="0.25">
      <c r="G66" s="2"/>
    </row>
    <row r="67" spans="7:7" x14ac:dyDescent="0.25">
      <c r="G67" s="2"/>
    </row>
    <row r="68" spans="7:7" x14ac:dyDescent="0.25">
      <c r="G68" s="2"/>
    </row>
    <row r="69" spans="7:7" x14ac:dyDescent="0.25">
      <c r="G69" s="2"/>
    </row>
    <row r="70" spans="7:7" x14ac:dyDescent="0.25">
      <c r="G70" s="2"/>
    </row>
    <row r="71" spans="7:7" x14ac:dyDescent="0.25">
      <c r="G71" s="2"/>
    </row>
    <row r="72" spans="7:7" x14ac:dyDescent="0.25">
      <c r="G72" s="2"/>
    </row>
    <row r="73" spans="7:7" x14ac:dyDescent="0.25">
      <c r="G73" s="2"/>
    </row>
    <row r="74" spans="7:7" x14ac:dyDescent="0.25">
      <c r="G74" s="2"/>
    </row>
    <row r="75" spans="7:7" x14ac:dyDescent="0.25">
      <c r="G75" s="2"/>
    </row>
    <row r="76" spans="7:7" x14ac:dyDescent="0.25">
      <c r="G76" s="2"/>
    </row>
    <row r="77" spans="7:7" x14ac:dyDescent="0.25">
      <c r="G77" s="2"/>
    </row>
    <row r="78" spans="7:7" x14ac:dyDescent="0.25">
      <c r="G78" s="2"/>
    </row>
    <row r="79" spans="7:7" x14ac:dyDescent="0.25">
      <c r="G79" s="2"/>
    </row>
    <row r="80" spans="7:7" x14ac:dyDescent="0.25">
      <c r="G80" s="2"/>
    </row>
    <row r="81" spans="7:7" x14ac:dyDescent="0.25">
      <c r="G81" s="2"/>
    </row>
    <row r="82" spans="7:7" x14ac:dyDescent="0.25">
      <c r="G82" s="2"/>
    </row>
    <row r="83" spans="7:7" x14ac:dyDescent="0.25">
      <c r="G83" s="2"/>
    </row>
    <row r="84" spans="7:7" x14ac:dyDescent="0.25">
      <c r="G84" s="2"/>
    </row>
    <row r="85" spans="7:7" x14ac:dyDescent="0.25">
      <c r="G85" s="2"/>
    </row>
    <row r="86" spans="7:7" x14ac:dyDescent="0.25">
      <c r="G86" s="2"/>
    </row>
    <row r="87" spans="7:7" x14ac:dyDescent="0.25">
      <c r="G87" s="2"/>
    </row>
    <row r="88" spans="7:7" x14ac:dyDescent="0.25">
      <c r="G88" s="2"/>
    </row>
    <row r="89" spans="7:7" x14ac:dyDescent="0.25">
      <c r="G89" s="2"/>
    </row>
    <row r="90" spans="7:7" x14ac:dyDescent="0.25">
      <c r="G90" s="2"/>
    </row>
    <row r="91" spans="7:7" x14ac:dyDescent="0.25">
      <c r="G91" s="2"/>
    </row>
    <row r="92" spans="7:7" x14ac:dyDescent="0.25">
      <c r="G92" s="2"/>
    </row>
    <row r="93" spans="7:7" x14ac:dyDescent="0.25">
      <c r="G93" s="2"/>
    </row>
    <row r="94" spans="7:7" x14ac:dyDescent="0.25">
      <c r="G94" s="2"/>
    </row>
    <row r="95" spans="7:7" x14ac:dyDescent="0.25">
      <c r="G95" s="2"/>
    </row>
    <row r="96" spans="7:7" x14ac:dyDescent="0.25">
      <c r="G96" s="2"/>
    </row>
    <row r="97" spans="7:7" x14ac:dyDescent="0.25">
      <c r="G97" s="2"/>
    </row>
    <row r="98" spans="7:7" x14ac:dyDescent="0.25">
      <c r="G98" s="2"/>
    </row>
    <row r="99" spans="7:7" x14ac:dyDescent="0.25">
      <c r="G99" s="2"/>
    </row>
    <row r="100" spans="7:7" x14ac:dyDescent="0.25">
      <c r="G100" s="2"/>
    </row>
    <row r="101" spans="7:7" x14ac:dyDescent="0.25">
      <c r="G101" s="2"/>
    </row>
    <row r="102" spans="7:7" x14ac:dyDescent="0.25">
      <c r="G102" s="2"/>
    </row>
    <row r="103" spans="7:7" x14ac:dyDescent="0.25">
      <c r="G103" s="2"/>
    </row>
    <row r="104" spans="7:7" x14ac:dyDescent="0.25">
      <c r="G104" s="2"/>
    </row>
  </sheetData>
  <autoFilter ref="B2:H2" xr:uid="{00000000-0009-0000-0000-000003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18614F3EFD45A799842C7240895D" ma:contentTypeVersion="18" ma:contentTypeDescription="Create a new document." ma:contentTypeScope="" ma:versionID="dff24dfc9ce51e82ab10934d5a2a6427">
  <xsd:schema xmlns:xsd="http://www.w3.org/2001/XMLSchema" xmlns:xs="http://www.w3.org/2001/XMLSchema" xmlns:p="http://schemas.microsoft.com/office/2006/metadata/properties" xmlns:ns1="http://schemas.microsoft.com/sharepoint/v3" xmlns:ns2="a7ab817b-4faa-45d5-80bc-22d50aff3ce5" xmlns:ns3="7056dff1-e55d-409b-891b-c02af02f49a4" targetNamespace="http://schemas.microsoft.com/office/2006/metadata/properties" ma:root="true" ma:fieldsID="cd876add4769c4414f965db2a7a24447" ns1:_="" ns2:_="" ns3:_="">
    <xsd:import namespace="http://schemas.microsoft.com/sharepoint/v3"/>
    <xsd:import namespace="a7ab817b-4faa-45d5-80bc-22d50aff3ce5"/>
    <xsd:import namespace="7056dff1-e55d-409b-891b-c02af02f49a4"/>
    <xsd:element name="properties">
      <xsd:complexType>
        <xsd:sequence>
          <xsd:element name="documentManagement">
            <xsd:complexType>
              <xsd:all>
                <xsd:element ref="ns1:RatingCount" minOccurs="0"/>
                <xsd:element ref="ns2:_dlc_DocId" minOccurs="0"/>
                <xsd:element ref="ns2:_dlc_DocIdUrl" minOccurs="0"/>
                <xsd:element ref="ns2:_dlc_DocIdPersistId" minOccurs="0"/>
                <xsd:element ref="ns3:Owner"/>
                <xsd:element ref="ns3:Status"/>
                <xsd:element ref="ns3:Action"/>
                <xsd:element ref="ns3:Assigned_x0020_to0" minOccurs="0"/>
                <xsd:element ref="ns3:Refer_x0020_to_x0020_IR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1:RoutingPriority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atingCount" ma:index="8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8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9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20" nillable="true" ma:displayName="Number of Likes" ma:internalName="LikesCount">
      <xsd:simpleType>
        <xsd:restriction base="dms:Unknown"/>
      </xsd:simpleType>
    </xsd:element>
    <xsd:element name="LikedBy" ma:index="21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outingPriority" ma:index="22" ma:displayName="Priority" ma:description="" ma:internalName="RoutingPriority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b817b-4faa-45d5-80bc-22d50aff3ce5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56dff1-e55d-409b-891b-c02af02f49a4" elementFormDefault="qualified">
    <xsd:import namespace="http://schemas.microsoft.com/office/2006/documentManagement/types"/>
    <xsd:import namespace="http://schemas.microsoft.com/office/infopath/2007/PartnerControls"/>
    <xsd:element name="Owner" ma:index="12" ma:displayName="Owner" ma:default="Emily" ma:description="The person responsible for the document." ma:format="Dropdown" ma:internalName="Owner">
      <xsd:simpleType>
        <xsd:restriction base="dms:Choice">
          <xsd:enumeration value="VEIC"/>
          <xsd:enumeration value="Emily"/>
          <xsd:enumeration value="John"/>
          <xsd:enumeration value="Matt"/>
          <xsd:enumeration value="Cora"/>
          <xsd:enumeration value="Josh"/>
          <xsd:enumeration value="Charles"/>
          <xsd:enumeration value="Mark"/>
          <xsd:enumeration value="Amelia"/>
          <xsd:enumeration value="Ryan"/>
          <xsd:enumeration value="Gina"/>
          <xsd:enumeration value="Sarah C"/>
          <xsd:enumeration value="Kate"/>
          <xsd:enumeration value="Trish"/>
          <xsd:enumeration value="Aaron"/>
          <xsd:enumeration value="Navigant"/>
          <xsd:enumeration value="Energy Futures Group"/>
          <xsd:enumeration value="QA"/>
        </xsd:restriction>
      </xsd:simpleType>
    </xsd:element>
    <xsd:element name="Status" ma:index="13" ma:displayName="Status" ma:default="Draft" ma:format="Dropdown" ma:internalName="Status">
      <xsd:simpleType>
        <xsd:restriction base="dms:Choice">
          <xsd:enumeration value="Draft"/>
          <xsd:enumeration value="Approved"/>
          <xsd:enumeration value="FINAL"/>
        </xsd:restriction>
      </xsd:simpleType>
    </xsd:element>
    <xsd:element name="Action" ma:index="14" ma:displayName="Action" ma:default="Write" ma:format="Dropdown" ma:internalName="Action">
      <xsd:simpleType>
        <xsd:restriction base="dms:Choice">
          <xsd:enumeration value="Write"/>
          <xsd:enumeration value="Review"/>
          <xsd:enumeration value="Revise"/>
          <xsd:enumeration value="Re-Write"/>
          <xsd:enumeration value="QA"/>
          <xsd:enumeration value="File with UARB"/>
          <xsd:enumeration value="Print"/>
        </xsd:restriction>
      </xsd:simpleType>
    </xsd:element>
    <xsd:element name="Assigned_x0020_to0" ma:index="15" nillable="true" ma:displayName="Assigned to" ma:description="Individual assigned next action for this document" ma:internalName="Assigned_x0020_to0" ma:requiredMultiChoice="tru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VEIC"/>
                        <xsd:enumeration value="Kate"/>
                        <xsd:enumeration value="Gina"/>
                        <xsd:enumeration value="Amelia"/>
                        <xsd:enumeration value="Matt"/>
                        <xsd:enumeration value="Steve"/>
                        <xsd:enumeration value="Jim"/>
                        <xsd:enumeration value="Hugh"/>
                        <xsd:enumeration value="QA"/>
                        <xsd:enumeration value="File with UARB"/>
                        <xsd:enumeration value="Holly"/>
                        <xsd:enumeration value="Emily"/>
                        <xsd:enumeration value="Cora"/>
                        <xsd:enumeration value="Josh"/>
                        <xsd:enumeration value="Mark"/>
                        <xsd:enumeration value="Ryan"/>
                        <xsd:enumeration value="Sarah"/>
                        <xsd:enumeration value="John"/>
                        <xsd:enumeration value="Navigant"/>
                        <xsd:enumeration value="Glenn Reed (Energy Futures Group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_x0020_to_x0020_IR" ma:index="16" nillable="true" ma:displayName="Refer to IR" ma:description="List of IRs that reference each other" ma:internalName="Refer_x0020_to_x0020_I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17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Status xmlns="7056dff1-e55d-409b-891b-c02af02f49a4">Approved</Status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Assigned_x0020_to0 xmlns="7056dff1-e55d-409b-891b-c02af02f49a4">
      <Value>QA</Value>
    </Assigned_x0020_to0>
    <Action xmlns="7056dff1-e55d-409b-891b-c02af02f49a4">QA</Action>
    <Owner xmlns="7056dff1-e55d-409b-891b-c02af02f49a4">Kate</Owner>
    <RoutingPriority xmlns="http://schemas.microsoft.com/sharepoint/v3">A</RoutingPriority>
    <Refer_x0020_to_x0020_IR xmlns="7056dff1-e55d-409b-891b-c02af02f49a4" xsi:nil="true"/>
    <RatedBy xmlns="http://schemas.microsoft.com/sharepoint/v3">
      <UserInfo>
        <DisplayName/>
        <AccountId xsi:nil="true"/>
        <AccountType/>
      </UserInfo>
    </RatedBy>
    <_dlc_DocId xmlns="a7ab817b-4faa-45d5-80bc-22d50aff3ce5">RT4TSYFRP5F3-85-1694</_dlc_DocId>
    <_dlc_DocIdUrl xmlns="a7ab817b-4faa-45d5-80bc-22d50aff3ce5">
      <Url>https://collaboration.efficiencyns.ca/dsmplan/_layouts/15/DocIdRedir.aspx?ID=RT4TSYFRP5F3-85-1694</Url>
      <Description>RT4TSYFRP5F3-85-1694</Description>
    </_dlc_DocIdUrl>
  </documentManagement>
</p:properties>
</file>

<file path=customXml/itemProps1.xml><?xml version="1.0" encoding="utf-8"?>
<ds:datastoreItem xmlns:ds="http://schemas.openxmlformats.org/officeDocument/2006/customXml" ds:itemID="{04DFA4FD-647A-4DFE-B907-E72F6D3FDD2A}"/>
</file>

<file path=customXml/itemProps2.xml><?xml version="1.0" encoding="utf-8"?>
<ds:datastoreItem xmlns:ds="http://schemas.openxmlformats.org/officeDocument/2006/customXml" ds:itemID="{99FB1D2C-3A90-4B05-B3C0-CAF0E4C85316}"/>
</file>

<file path=customXml/itemProps3.xml><?xml version="1.0" encoding="utf-8"?>
<ds:datastoreItem xmlns:ds="http://schemas.openxmlformats.org/officeDocument/2006/customXml" ds:itemID="{7F890C3A-7276-4648-A772-C3EB692BE3F6}"/>
</file>

<file path=customXml/itemProps4.xml><?xml version="1.0" encoding="utf-8"?>
<ds:datastoreItem xmlns:ds="http://schemas.openxmlformats.org/officeDocument/2006/customXml" ds:itemID="{346F3362-ECE6-4F18-85A5-CEA09C0ACE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Tech Tables</vt:lpstr>
      <vt:lpstr>1 Portfolio</vt:lpstr>
      <vt:lpstr>2 Sector</vt:lpstr>
      <vt:lpstr>3 Program</vt:lpstr>
      <vt:lpstr>4 Program Components</vt:lpstr>
      <vt:lpstr>5 Measure</vt:lpstr>
      <vt:lpstr>Raw Exports--&gt;</vt:lpstr>
      <vt:lpstr>Sector</vt:lpstr>
      <vt:lpstr>Program</vt:lpstr>
      <vt:lpstr>Program Component</vt:lpstr>
      <vt:lpstr>Measure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2015-06-05T18:17:20Z</dcterms:created>
  <dcterms:modified xsi:type="dcterms:W3CDTF">2019-02-21T22:15:10Z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0x0101002F3818614F3EFD45A799842C7240895D</vt:lpwstr>
  </property>
  <property fmtid="{D5CDD505-2E9C-101B-9397-08002B2CF9AE}" pid="3" name="_dlc_DocIdItemGuid">
    <vt:lpwstr>0c0710b8-7109-4d3d-9872-28942869fc76</vt:lpwstr>
  </property>
</Properties>
</file>